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chartsheets/sheet1.xml" ContentType="application/vnd.openxmlformats-officedocument.spreadsheetml.chart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mc:AlternateContent xmlns:mc="http://schemas.openxmlformats.org/markup-compatibility/2006">
    <mc:Choice Requires="x15">
      <x15ac:absPath xmlns:x15ac="http://schemas.microsoft.com/office/spreadsheetml/2010/11/ac" url="P:\R&amp;D\George_Quellhorst\Data Analysis\RT2 PCR\"/>
    </mc:Choice>
  </mc:AlternateContent>
  <xr:revisionPtr revIDLastSave="0" documentId="13_ncr:1_{F4C86B79-0D47-4799-8584-170AC8B1F6D6}" xr6:coauthVersionLast="36" xr6:coauthVersionMax="36" xr10:uidLastSave="{00000000-0000-0000-0000-000000000000}"/>
  <bookViews>
    <workbookView xWindow="0" yWindow="0" windowWidth="21600" windowHeight="9240" tabRatio="869" xr2:uid="{00000000-000D-0000-FFFF-FFFF00000000}"/>
  </bookViews>
  <sheets>
    <sheet name="Instructions" sheetId="16" r:id="rId1"/>
    <sheet name="Gene Table" sheetId="2" r:id="rId2"/>
    <sheet name="Array Content" sheetId="14" state="hidden" r:id="rId3"/>
    <sheet name="Test Sample Data" sheetId="4" r:id="rId4"/>
    <sheet name="Control Sample Data" sheetId="5" r:id="rId5"/>
    <sheet name="Choose Reference Genes" sheetId="7" r:id="rId6"/>
    <sheet name="QC Report" sheetId="8" r:id="rId7"/>
    <sheet name="Results" sheetId="9" r:id="rId8"/>
    <sheet name="3D Profile" sheetId="15" r:id="rId9"/>
    <sheet name="Scatter Plot" sheetId="10" r:id="rId10"/>
    <sheet name="Volcano Plot" sheetId="11" r:id="rId11"/>
    <sheet name="Calculations" sheetId="6" r:id="rId12"/>
  </sheets>
  <calcPr calcId="1790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L22" i="7" l="1"/>
  <c r="K22" i="7"/>
  <c r="J22" i="7"/>
  <c r="I22" i="7"/>
  <c r="H22" i="7"/>
  <c r="G22" i="7"/>
  <c r="F22" i="7"/>
  <c r="E22" i="7"/>
  <c r="D22" i="7"/>
  <c r="C22" i="7"/>
  <c r="N22" i="7" s="1"/>
  <c r="L21" i="7"/>
  <c r="K21" i="7"/>
  <c r="J21" i="7"/>
  <c r="I21" i="7"/>
  <c r="H21" i="7"/>
  <c r="G21" i="7"/>
  <c r="F21" i="7"/>
  <c r="E21" i="7"/>
  <c r="D21" i="7"/>
  <c r="C21" i="7"/>
  <c r="N21" i="7" s="1"/>
  <c r="L20" i="7"/>
  <c r="K20" i="7"/>
  <c r="J20" i="7"/>
  <c r="I20" i="7"/>
  <c r="H20" i="7"/>
  <c r="G20" i="7"/>
  <c r="F20" i="7"/>
  <c r="E20" i="7"/>
  <c r="D20" i="7"/>
  <c r="C20" i="7"/>
  <c r="N20" i="7" s="1"/>
  <c r="L19" i="7"/>
  <c r="K19" i="7"/>
  <c r="J19" i="7"/>
  <c r="I19" i="7"/>
  <c r="H19" i="7"/>
  <c r="G19" i="7"/>
  <c r="F19" i="7"/>
  <c r="E19" i="7"/>
  <c r="D19" i="7"/>
  <c r="C19" i="7"/>
  <c r="N19" i="7" s="1"/>
  <c r="L18" i="7"/>
  <c r="K18" i="7"/>
  <c r="J18" i="7"/>
  <c r="I18" i="7"/>
  <c r="H18" i="7"/>
  <c r="G18" i="7"/>
  <c r="F18" i="7"/>
  <c r="E18" i="7"/>
  <c r="D18" i="7"/>
  <c r="C18" i="7"/>
  <c r="N18" i="7" s="1"/>
  <c r="L17" i="7"/>
  <c r="K17" i="7"/>
  <c r="J17" i="7"/>
  <c r="I17" i="7"/>
  <c r="H17" i="7"/>
  <c r="G17" i="7"/>
  <c r="F17" i="7"/>
  <c r="E17" i="7"/>
  <c r="D17" i="7"/>
  <c r="C17" i="7"/>
  <c r="N17" i="7" s="1"/>
  <c r="L16" i="7"/>
  <c r="K16" i="7"/>
  <c r="J16" i="7"/>
  <c r="I16" i="7"/>
  <c r="H16" i="7"/>
  <c r="G16" i="7"/>
  <c r="F16" i="7"/>
  <c r="E16" i="7"/>
  <c r="D16" i="7"/>
  <c r="C16" i="7"/>
  <c r="N16" i="7" s="1"/>
  <c r="L15" i="7"/>
  <c r="K15" i="7"/>
  <c r="J15" i="7"/>
  <c r="I15" i="7"/>
  <c r="H15" i="7"/>
  <c r="G15" i="7"/>
  <c r="F15" i="7"/>
  <c r="E15" i="7"/>
  <c r="D15" i="7"/>
  <c r="C15" i="7"/>
  <c r="N15" i="7" s="1"/>
  <c r="L14" i="7"/>
  <c r="K14" i="7"/>
  <c r="J14" i="7"/>
  <c r="I14" i="7"/>
  <c r="H14" i="7"/>
  <c r="G14" i="7"/>
  <c r="F14" i="7"/>
  <c r="E14" i="7"/>
  <c r="D14" i="7"/>
  <c r="C14" i="7"/>
  <c r="N14" i="7" s="1"/>
  <c r="L13" i="7"/>
  <c r="K13" i="7"/>
  <c r="J13" i="7"/>
  <c r="I13" i="7"/>
  <c r="H13" i="7"/>
  <c r="G13" i="7"/>
  <c r="F13" i="7"/>
  <c r="E13" i="7"/>
  <c r="D13" i="7"/>
  <c r="C13" i="7"/>
  <c r="N13" i="7" s="1"/>
  <c r="L12" i="7"/>
  <c r="K12" i="7"/>
  <c r="J12" i="7"/>
  <c r="I12" i="7"/>
  <c r="H12" i="7"/>
  <c r="G12" i="7"/>
  <c r="F12" i="7"/>
  <c r="E12" i="7"/>
  <c r="D12" i="7"/>
  <c r="C12" i="7"/>
  <c r="N12" i="7" s="1"/>
  <c r="L11" i="7"/>
  <c r="K11" i="7"/>
  <c r="J11" i="7"/>
  <c r="I11" i="7"/>
  <c r="H11" i="7"/>
  <c r="G11" i="7"/>
  <c r="F11" i="7"/>
  <c r="E11" i="7"/>
  <c r="D11" i="7"/>
  <c r="C11" i="7"/>
  <c r="N11" i="7" s="1"/>
  <c r="L10" i="7"/>
  <c r="K10" i="7"/>
  <c r="J10" i="7"/>
  <c r="I10" i="7"/>
  <c r="H10" i="7"/>
  <c r="G10" i="7"/>
  <c r="F10" i="7"/>
  <c r="E10" i="7"/>
  <c r="D10" i="7"/>
  <c r="C10" i="7"/>
  <c r="N10" i="7" s="1"/>
  <c r="L9" i="7"/>
  <c r="K9" i="7"/>
  <c r="J9" i="7"/>
  <c r="I9" i="7"/>
  <c r="H9" i="7"/>
  <c r="G9" i="7"/>
  <c r="F9" i="7"/>
  <c r="E9" i="7"/>
  <c r="D9" i="7"/>
  <c r="C9" i="7"/>
  <c r="N9" i="7" s="1"/>
  <c r="L8" i="7"/>
  <c r="K8" i="7"/>
  <c r="J8" i="7"/>
  <c r="I8" i="7"/>
  <c r="H8" i="7"/>
  <c r="G8" i="7"/>
  <c r="F8" i="7"/>
  <c r="E8" i="7"/>
  <c r="D8" i="7"/>
  <c r="C8" i="7"/>
  <c r="N8" i="7" s="1"/>
  <c r="T5" i="6" l="1"/>
  <c r="U5" i="6"/>
  <c r="V5" i="6"/>
  <c r="W5" i="6"/>
  <c r="X5" i="6"/>
  <c r="Y5" i="6"/>
  <c r="Z5" i="6"/>
  <c r="AA5" i="6"/>
  <c r="AB5" i="6"/>
  <c r="T6" i="6"/>
  <c r="U6" i="6"/>
  <c r="V6" i="6"/>
  <c r="W6" i="6"/>
  <c r="X6" i="6"/>
  <c r="Y6" i="6"/>
  <c r="Z6" i="6"/>
  <c r="AA6" i="6"/>
  <c r="AB6" i="6"/>
  <c r="T7" i="6"/>
  <c r="U7" i="6"/>
  <c r="V7" i="6"/>
  <c r="W7" i="6"/>
  <c r="X7" i="6"/>
  <c r="Y7" i="6"/>
  <c r="Z7" i="6"/>
  <c r="AA7" i="6"/>
  <c r="AB7" i="6"/>
  <c r="T8" i="6"/>
  <c r="U8" i="6"/>
  <c r="V8" i="6"/>
  <c r="W8" i="6"/>
  <c r="X8" i="6"/>
  <c r="Y8" i="6"/>
  <c r="Z8" i="6"/>
  <c r="AA8" i="6"/>
  <c r="AB8" i="6"/>
  <c r="T9" i="6"/>
  <c r="U9" i="6"/>
  <c r="V9" i="6"/>
  <c r="W9" i="6"/>
  <c r="X9" i="6"/>
  <c r="Y9" i="6"/>
  <c r="Z9" i="6"/>
  <c r="AA9" i="6"/>
  <c r="AB9" i="6"/>
  <c r="T10" i="6"/>
  <c r="U10" i="6"/>
  <c r="V10" i="6"/>
  <c r="W10" i="6"/>
  <c r="X10" i="6"/>
  <c r="Y10" i="6"/>
  <c r="Z10" i="6"/>
  <c r="AA10" i="6"/>
  <c r="AB10" i="6"/>
  <c r="T11" i="6"/>
  <c r="U11" i="6"/>
  <c r="V11" i="6"/>
  <c r="W11" i="6"/>
  <c r="X11" i="6"/>
  <c r="Y11" i="6"/>
  <c r="Z11" i="6"/>
  <c r="AA11" i="6"/>
  <c r="AB11" i="6"/>
  <c r="T12" i="6"/>
  <c r="U12" i="6"/>
  <c r="V12" i="6"/>
  <c r="W12" i="6"/>
  <c r="X12" i="6"/>
  <c r="Y12" i="6"/>
  <c r="Z12" i="6"/>
  <c r="AA12" i="6"/>
  <c r="AB12" i="6"/>
  <c r="T13" i="6"/>
  <c r="U13" i="6"/>
  <c r="V13" i="6"/>
  <c r="W13" i="6"/>
  <c r="X13" i="6"/>
  <c r="Y13" i="6"/>
  <c r="Z13" i="6"/>
  <c r="AA13" i="6"/>
  <c r="AB13" i="6"/>
  <c r="T14" i="6"/>
  <c r="U14" i="6"/>
  <c r="V14" i="6"/>
  <c r="W14" i="6"/>
  <c r="X14" i="6"/>
  <c r="Y14" i="6"/>
  <c r="Z14" i="6"/>
  <c r="AA14" i="6"/>
  <c r="AB14" i="6"/>
  <c r="T15" i="6"/>
  <c r="U15" i="6"/>
  <c r="V15" i="6"/>
  <c r="W15" i="6"/>
  <c r="X15" i="6"/>
  <c r="Y15" i="6"/>
  <c r="Z15" i="6"/>
  <c r="AA15" i="6"/>
  <c r="AB15" i="6"/>
  <c r="T16" i="6"/>
  <c r="U16" i="6"/>
  <c r="V16" i="6"/>
  <c r="W16" i="6"/>
  <c r="X16" i="6"/>
  <c r="Y16" i="6"/>
  <c r="Z16" i="6"/>
  <c r="AA16" i="6"/>
  <c r="AB16" i="6"/>
  <c r="T17" i="6"/>
  <c r="U17" i="6"/>
  <c r="V17" i="6"/>
  <c r="W17" i="6"/>
  <c r="X17" i="6"/>
  <c r="Y17" i="6"/>
  <c r="Z17" i="6"/>
  <c r="AA17" i="6"/>
  <c r="AB17" i="6"/>
  <c r="T18" i="6"/>
  <c r="U18" i="6"/>
  <c r="V18" i="6"/>
  <c r="W18" i="6"/>
  <c r="X18" i="6"/>
  <c r="Y18" i="6"/>
  <c r="Z18" i="6"/>
  <c r="AA18" i="6"/>
  <c r="AB18" i="6"/>
  <c r="T19" i="6"/>
  <c r="U19" i="6"/>
  <c r="V19" i="6"/>
  <c r="W19" i="6"/>
  <c r="X19" i="6"/>
  <c r="Y19" i="6"/>
  <c r="Z19" i="6"/>
  <c r="AA19" i="6"/>
  <c r="AB19" i="6"/>
  <c r="T20" i="6"/>
  <c r="U20" i="6"/>
  <c r="V20" i="6"/>
  <c r="W20" i="6"/>
  <c r="X20" i="6"/>
  <c r="Y20" i="6"/>
  <c r="Z20" i="6"/>
  <c r="AA20" i="6"/>
  <c r="AB20" i="6"/>
  <c r="T21" i="6"/>
  <c r="U21" i="6"/>
  <c r="V21" i="6"/>
  <c r="W21" i="6"/>
  <c r="X21" i="6"/>
  <c r="Y21" i="6"/>
  <c r="Z21" i="6"/>
  <c r="AA21" i="6"/>
  <c r="AB21" i="6"/>
  <c r="T22" i="6"/>
  <c r="U22" i="6"/>
  <c r="V22" i="6"/>
  <c r="W22" i="6"/>
  <c r="X22" i="6"/>
  <c r="Y22" i="6"/>
  <c r="Z22" i="6"/>
  <c r="AA22" i="6"/>
  <c r="AB22" i="6"/>
  <c r="T23" i="6"/>
  <c r="U23" i="6"/>
  <c r="V23" i="6"/>
  <c r="W23" i="6"/>
  <c r="X23" i="6"/>
  <c r="Y23" i="6"/>
  <c r="Z23" i="6"/>
  <c r="AA23" i="6"/>
  <c r="AB23" i="6"/>
  <c r="T24" i="6"/>
  <c r="U24" i="6"/>
  <c r="V24" i="6"/>
  <c r="W24" i="6"/>
  <c r="X24" i="6"/>
  <c r="Y24" i="6"/>
  <c r="Z24" i="6"/>
  <c r="AA24" i="6"/>
  <c r="AB24" i="6"/>
  <c r="T25" i="6"/>
  <c r="U25" i="6"/>
  <c r="V25" i="6"/>
  <c r="W25" i="6"/>
  <c r="X25" i="6"/>
  <c r="Y25" i="6"/>
  <c r="Z25" i="6"/>
  <c r="AA25" i="6"/>
  <c r="AB25" i="6"/>
  <c r="T26" i="6"/>
  <c r="U26" i="6"/>
  <c r="V26" i="6"/>
  <c r="W26" i="6"/>
  <c r="X26" i="6"/>
  <c r="Y26" i="6"/>
  <c r="Z26" i="6"/>
  <c r="AA26" i="6"/>
  <c r="AB26" i="6"/>
  <c r="T27" i="6"/>
  <c r="U27" i="6"/>
  <c r="V27" i="6"/>
  <c r="W27" i="6"/>
  <c r="X27" i="6"/>
  <c r="Y27" i="6"/>
  <c r="Z27" i="6"/>
  <c r="AA27" i="6"/>
  <c r="AB27" i="6"/>
  <c r="T28" i="6"/>
  <c r="U28" i="6"/>
  <c r="V28" i="6"/>
  <c r="W28" i="6"/>
  <c r="X28" i="6"/>
  <c r="Y28" i="6"/>
  <c r="Z28" i="6"/>
  <c r="AA28" i="6"/>
  <c r="AB28" i="6"/>
  <c r="T29" i="6"/>
  <c r="U29" i="6"/>
  <c r="V29" i="6"/>
  <c r="W29" i="6"/>
  <c r="X29" i="6"/>
  <c r="Y29" i="6"/>
  <c r="Z29" i="6"/>
  <c r="AA29" i="6"/>
  <c r="AB29" i="6"/>
  <c r="T30" i="6"/>
  <c r="U30" i="6"/>
  <c r="V30" i="6"/>
  <c r="W30" i="6"/>
  <c r="X30" i="6"/>
  <c r="Y30" i="6"/>
  <c r="Z30" i="6"/>
  <c r="AA30" i="6"/>
  <c r="AB30" i="6"/>
  <c r="T31" i="6"/>
  <c r="U31" i="6"/>
  <c r="V31" i="6"/>
  <c r="W31" i="6"/>
  <c r="X31" i="6"/>
  <c r="Y31" i="6"/>
  <c r="Z31" i="6"/>
  <c r="AA31" i="6"/>
  <c r="AB31" i="6"/>
  <c r="T32" i="6"/>
  <c r="U32" i="6"/>
  <c r="V32" i="6"/>
  <c r="W32" i="6"/>
  <c r="X32" i="6"/>
  <c r="Y32" i="6"/>
  <c r="Z32" i="6"/>
  <c r="AA32" i="6"/>
  <c r="AB32" i="6"/>
  <c r="T33" i="6"/>
  <c r="U33" i="6"/>
  <c r="V33" i="6"/>
  <c r="W33" i="6"/>
  <c r="X33" i="6"/>
  <c r="Y33" i="6"/>
  <c r="Z33" i="6"/>
  <c r="AA33" i="6"/>
  <c r="AB33" i="6"/>
  <c r="T34" i="6"/>
  <c r="U34" i="6"/>
  <c r="V34" i="6"/>
  <c r="W34" i="6"/>
  <c r="X34" i="6"/>
  <c r="Y34" i="6"/>
  <c r="Z34" i="6"/>
  <c r="AA34" i="6"/>
  <c r="AB34" i="6"/>
  <c r="T35" i="6"/>
  <c r="U35" i="6"/>
  <c r="V35" i="6"/>
  <c r="W35" i="6"/>
  <c r="X35" i="6"/>
  <c r="Y35" i="6"/>
  <c r="Z35" i="6"/>
  <c r="AA35" i="6"/>
  <c r="AB35" i="6"/>
  <c r="T36" i="6"/>
  <c r="U36" i="6"/>
  <c r="V36" i="6"/>
  <c r="W36" i="6"/>
  <c r="X36" i="6"/>
  <c r="Y36" i="6"/>
  <c r="Z36" i="6"/>
  <c r="AA36" i="6"/>
  <c r="AB36" i="6"/>
  <c r="T37" i="6"/>
  <c r="U37" i="6"/>
  <c r="V37" i="6"/>
  <c r="W37" i="6"/>
  <c r="X37" i="6"/>
  <c r="Y37" i="6"/>
  <c r="Z37" i="6"/>
  <c r="AA37" i="6"/>
  <c r="AB37" i="6"/>
  <c r="T38" i="6"/>
  <c r="U38" i="6"/>
  <c r="V38" i="6"/>
  <c r="W38" i="6"/>
  <c r="X38" i="6"/>
  <c r="Y38" i="6"/>
  <c r="Z38" i="6"/>
  <c r="AA38" i="6"/>
  <c r="AB38" i="6"/>
  <c r="T39" i="6"/>
  <c r="U39" i="6"/>
  <c r="V39" i="6"/>
  <c r="W39" i="6"/>
  <c r="X39" i="6"/>
  <c r="Y39" i="6"/>
  <c r="Z39" i="6"/>
  <c r="AA39" i="6"/>
  <c r="AB39" i="6"/>
  <c r="T40" i="6"/>
  <c r="U40" i="6"/>
  <c r="V40" i="6"/>
  <c r="W40" i="6"/>
  <c r="X40" i="6"/>
  <c r="Y40" i="6"/>
  <c r="Z40" i="6"/>
  <c r="AA40" i="6"/>
  <c r="AB40" i="6"/>
  <c r="T41" i="6"/>
  <c r="U41" i="6"/>
  <c r="V41" i="6"/>
  <c r="W41" i="6"/>
  <c r="X41" i="6"/>
  <c r="Y41" i="6"/>
  <c r="Z41" i="6"/>
  <c r="AA41" i="6"/>
  <c r="AB41" i="6"/>
  <c r="T42" i="6"/>
  <c r="U42" i="6"/>
  <c r="V42" i="6"/>
  <c r="W42" i="6"/>
  <c r="X42" i="6"/>
  <c r="Y42" i="6"/>
  <c r="Z42" i="6"/>
  <c r="AA42" i="6"/>
  <c r="AB42" i="6"/>
  <c r="T43" i="6"/>
  <c r="U43" i="6"/>
  <c r="V43" i="6"/>
  <c r="W43" i="6"/>
  <c r="X43" i="6"/>
  <c r="Y43" i="6"/>
  <c r="Z43" i="6"/>
  <c r="AA43" i="6"/>
  <c r="AB43" i="6"/>
  <c r="T44" i="6"/>
  <c r="U44" i="6"/>
  <c r="V44" i="6"/>
  <c r="W44" i="6"/>
  <c r="X44" i="6"/>
  <c r="Y44" i="6"/>
  <c r="Z44" i="6"/>
  <c r="AA44" i="6"/>
  <c r="AB44" i="6"/>
  <c r="T45" i="6"/>
  <c r="U45" i="6"/>
  <c r="V45" i="6"/>
  <c r="W45" i="6"/>
  <c r="X45" i="6"/>
  <c r="Y45" i="6"/>
  <c r="Z45" i="6"/>
  <c r="AA45" i="6"/>
  <c r="AB45" i="6"/>
  <c r="T46" i="6"/>
  <c r="U46" i="6"/>
  <c r="V46" i="6"/>
  <c r="W46" i="6"/>
  <c r="X46" i="6"/>
  <c r="Y46" i="6"/>
  <c r="Z46" i="6"/>
  <c r="AA46" i="6"/>
  <c r="AB46" i="6"/>
  <c r="T47" i="6"/>
  <c r="U47" i="6"/>
  <c r="V47" i="6"/>
  <c r="W47" i="6"/>
  <c r="X47" i="6"/>
  <c r="Y47" i="6"/>
  <c r="Z47" i="6"/>
  <c r="AA47" i="6"/>
  <c r="AB47" i="6"/>
  <c r="T48" i="6"/>
  <c r="U48" i="6"/>
  <c r="V48" i="6"/>
  <c r="W48" i="6"/>
  <c r="X48" i="6"/>
  <c r="Y48" i="6"/>
  <c r="Z48" i="6"/>
  <c r="AA48" i="6"/>
  <c r="AB48" i="6"/>
  <c r="T49" i="6"/>
  <c r="U49" i="6"/>
  <c r="V49" i="6"/>
  <c r="W49" i="6"/>
  <c r="X49" i="6"/>
  <c r="Y49" i="6"/>
  <c r="Z49" i="6"/>
  <c r="AA49" i="6"/>
  <c r="AB49" i="6"/>
  <c r="T50" i="6"/>
  <c r="U50" i="6"/>
  <c r="V50" i="6"/>
  <c r="W50" i="6"/>
  <c r="X50" i="6"/>
  <c r="Y50" i="6"/>
  <c r="Z50" i="6"/>
  <c r="AA50" i="6"/>
  <c r="AB50" i="6"/>
  <c r="T51" i="6"/>
  <c r="U51" i="6"/>
  <c r="V51" i="6"/>
  <c r="W51" i="6"/>
  <c r="X51" i="6"/>
  <c r="Y51" i="6"/>
  <c r="Z51" i="6"/>
  <c r="AA51" i="6"/>
  <c r="AB51" i="6"/>
  <c r="T52" i="6"/>
  <c r="U52" i="6"/>
  <c r="V52" i="6"/>
  <c r="W52" i="6"/>
  <c r="X52" i="6"/>
  <c r="Y52" i="6"/>
  <c r="Z52" i="6"/>
  <c r="AA52" i="6"/>
  <c r="AB52" i="6"/>
  <c r="T53" i="6"/>
  <c r="U53" i="6"/>
  <c r="V53" i="6"/>
  <c r="W53" i="6"/>
  <c r="X53" i="6"/>
  <c r="Y53" i="6"/>
  <c r="Z53" i="6"/>
  <c r="AA53" i="6"/>
  <c r="AB53" i="6"/>
  <c r="T54" i="6"/>
  <c r="U54" i="6"/>
  <c r="V54" i="6"/>
  <c r="W54" i="6"/>
  <c r="X54" i="6"/>
  <c r="Y54" i="6"/>
  <c r="Z54" i="6"/>
  <c r="AA54" i="6"/>
  <c r="AB54" i="6"/>
  <c r="T55" i="6"/>
  <c r="U55" i="6"/>
  <c r="V55" i="6"/>
  <c r="W55" i="6"/>
  <c r="X55" i="6"/>
  <c r="Y55" i="6"/>
  <c r="Z55" i="6"/>
  <c r="AA55" i="6"/>
  <c r="AB55" i="6"/>
  <c r="T56" i="6"/>
  <c r="U56" i="6"/>
  <c r="V56" i="6"/>
  <c r="W56" i="6"/>
  <c r="X56" i="6"/>
  <c r="Y56" i="6"/>
  <c r="Z56" i="6"/>
  <c r="AA56" i="6"/>
  <c r="AB56" i="6"/>
  <c r="T57" i="6"/>
  <c r="U57" i="6"/>
  <c r="V57" i="6"/>
  <c r="W57" i="6"/>
  <c r="X57" i="6"/>
  <c r="Y57" i="6"/>
  <c r="Z57" i="6"/>
  <c r="AA57" i="6"/>
  <c r="AB57" i="6"/>
  <c r="T58" i="6"/>
  <c r="U58" i="6"/>
  <c r="V58" i="6"/>
  <c r="W58" i="6"/>
  <c r="X58" i="6"/>
  <c r="Y58" i="6"/>
  <c r="Z58" i="6"/>
  <c r="AA58" i="6"/>
  <c r="AB58" i="6"/>
  <c r="T59" i="6"/>
  <c r="U59" i="6"/>
  <c r="V59" i="6"/>
  <c r="W59" i="6"/>
  <c r="X59" i="6"/>
  <c r="Y59" i="6"/>
  <c r="Z59" i="6"/>
  <c r="AA59" i="6"/>
  <c r="AB59" i="6"/>
  <c r="T60" i="6"/>
  <c r="U60" i="6"/>
  <c r="V60" i="6"/>
  <c r="W60" i="6"/>
  <c r="X60" i="6"/>
  <c r="Y60" i="6"/>
  <c r="Z60" i="6"/>
  <c r="AA60" i="6"/>
  <c r="AB60" i="6"/>
  <c r="T61" i="6"/>
  <c r="U61" i="6"/>
  <c r="V61" i="6"/>
  <c r="W61" i="6"/>
  <c r="X61" i="6"/>
  <c r="Y61" i="6"/>
  <c r="Z61" i="6"/>
  <c r="AA61" i="6"/>
  <c r="AB61" i="6"/>
  <c r="T62" i="6"/>
  <c r="U62" i="6"/>
  <c r="V62" i="6"/>
  <c r="W62" i="6"/>
  <c r="X62" i="6"/>
  <c r="Y62" i="6"/>
  <c r="Z62" i="6"/>
  <c r="AA62" i="6"/>
  <c r="AB62" i="6"/>
  <c r="T63" i="6"/>
  <c r="U63" i="6"/>
  <c r="V63" i="6"/>
  <c r="W63" i="6"/>
  <c r="X63" i="6"/>
  <c r="Y63" i="6"/>
  <c r="Z63" i="6"/>
  <c r="AA63" i="6"/>
  <c r="AB63" i="6"/>
  <c r="T64" i="6"/>
  <c r="U64" i="6"/>
  <c r="V64" i="6"/>
  <c r="W64" i="6"/>
  <c r="X64" i="6"/>
  <c r="Y64" i="6"/>
  <c r="Z64" i="6"/>
  <c r="AA64" i="6"/>
  <c r="AB64" i="6"/>
  <c r="T65" i="6"/>
  <c r="U65" i="6"/>
  <c r="V65" i="6"/>
  <c r="W65" i="6"/>
  <c r="X65" i="6"/>
  <c r="Y65" i="6"/>
  <c r="Z65" i="6"/>
  <c r="AA65" i="6"/>
  <c r="AB65" i="6"/>
  <c r="T66" i="6"/>
  <c r="U66" i="6"/>
  <c r="V66" i="6"/>
  <c r="W66" i="6"/>
  <c r="X66" i="6"/>
  <c r="Y66" i="6"/>
  <c r="Z66" i="6"/>
  <c r="AA66" i="6"/>
  <c r="AB66" i="6"/>
  <c r="T67" i="6"/>
  <c r="U67" i="6"/>
  <c r="V67" i="6"/>
  <c r="W67" i="6"/>
  <c r="X67" i="6"/>
  <c r="Y67" i="6"/>
  <c r="Z67" i="6"/>
  <c r="AA67" i="6"/>
  <c r="AB67" i="6"/>
  <c r="T68" i="6"/>
  <c r="U68" i="6"/>
  <c r="V68" i="6"/>
  <c r="W68" i="6"/>
  <c r="X68" i="6"/>
  <c r="Y68" i="6"/>
  <c r="Z68" i="6"/>
  <c r="AA68" i="6"/>
  <c r="AB68" i="6"/>
  <c r="T69" i="6"/>
  <c r="U69" i="6"/>
  <c r="V69" i="6"/>
  <c r="W69" i="6"/>
  <c r="X69" i="6"/>
  <c r="Y69" i="6"/>
  <c r="Z69" i="6"/>
  <c r="AA69" i="6"/>
  <c r="AB69" i="6"/>
  <c r="T70" i="6"/>
  <c r="U70" i="6"/>
  <c r="V70" i="6"/>
  <c r="W70" i="6"/>
  <c r="X70" i="6"/>
  <c r="Y70" i="6"/>
  <c r="Z70" i="6"/>
  <c r="AA70" i="6"/>
  <c r="AB70" i="6"/>
  <c r="T71" i="6"/>
  <c r="U71" i="6"/>
  <c r="V71" i="6"/>
  <c r="W71" i="6"/>
  <c r="X71" i="6"/>
  <c r="Y71" i="6"/>
  <c r="Z71" i="6"/>
  <c r="AA71" i="6"/>
  <c r="AB71" i="6"/>
  <c r="T72" i="6"/>
  <c r="U72" i="6"/>
  <c r="V72" i="6"/>
  <c r="W72" i="6"/>
  <c r="X72" i="6"/>
  <c r="Y72" i="6"/>
  <c r="Z72" i="6"/>
  <c r="AA72" i="6"/>
  <c r="AB72" i="6"/>
  <c r="T73" i="6"/>
  <c r="U73" i="6"/>
  <c r="V73" i="6"/>
  <c r="W73" i="6"/>
  <c r="X73" i="6"/>
  <c r="Y73" i="6"/>
  <c r="Z73" i="6"/>
  <c r="AA73" i="6"/>
  <c r="AB73" i="6"/>
  <c r="T74" i="6"/>
  <c r="U74" i="6"/>
  <c r="V74" i="6"/>
  <c r="W74" i="6"/>
  <c r="X74" i="6"/>
  <c r="Y74" i="6"/>
  <c r="Z74" i="6"/>
  <c r="AA74" i="6"/>
  <c r="AB74" i="6"/>
  <c r="T75" i="6"/>
  <c r="U75" i="6"/>
  <c r="V75" i="6"/>
  <c r="W75" i="6"/>
  <c r="X75" i="6"/>
  <c r="Y75" i="6"/>
  <c r="Z75" i="6"/>
  <c r="AA75" i="6"/>
  <c r="AB75" i="6"/>
  <c r="T76" i="6"/>
  <c r="U76" i="6"/>
  <c r="V76" i="6"/>
  <c r="W76" i="6"/>
  <c r="X76" i="6"/>
  <c r="Y76" i="6"/>
  <c r="Z76" i="6"/>
  <c r="AA76" i="6"/>
  <c r="AB76" i="6"/>
  <c r="T77" i="6"/>
  <c r="U77" i="6"/>
  <c r="V77" i="6"/>
  <c r="W77" i="6"/>
  <c r="X77" i="6"/>
  <c r="Y77" i="6"/>
  <c r="Z77" i="6"/>
  <c r="AA77" i="6"/>
  <c r="AB77" i="6"/>
  <c r="T78" i="6"/>
  <c r="U78" i="6"/>
  <c r="V78" i="6"/>
  <c r="W78" i="6"/>
  <c r="X78" i="6"/>
  <c r="Y78" i="6"/>
  <c r="Z78" i="6"/>
  <c r="AA78" i="6"/>
  <c r="AB78" i="6"/>
  <c r="T79" i="6"/>
  <c r="U79" i="6"/>
  <c r="V79" i="6"/>
  <c r="W79" i="6"/>
  <c r="X79" i="6"/>
  <c r="Y79" i="6"/>
  <c r="Z79" i="6"/>
  <c r="AA79" i="6"/>
  <c r="AB79" i="6"/>
  <c r="T80" i="6"/>
  <c r="U80" i="6"/>
  <c r="V80" i="6"/>
  <c r="W80" i="6"/>
  <c r="X80" i="6"/>
  <c r="Y80" i="6"/>
  <c r="Z80" i="6"/>
  <c r="AA80" i="6"/>
  <c r="AB80" i="6"/>
  <c r="T81" i="6"/>
  <c r="U81" i="6"/>
  <c r="V81" i="6"/>
  <c r="W81" i="6"/>
  <c r="X81" i="6"/>
  <c r="Y81" i="6"/>
  <c r="Z81" i="6"/>
  <c r="AA81" i="6"/>
  <c r="AB81" i="6"/>
  <c r="T82" i="6"/>
  <c r="U82" i="6"/>
  <c r="V82" i="6"/>
  <c r="W82" i="6"/>
  <c r="X82" i="6"/>
  <c r="Y82" i="6"/>
  <c r="Z82" i="6"/>
  <c r="AA82" i="6"/>
  <c r="AB82" i="6"/>
  <c r="T83" i="6"/>
  <c r="U83" i="6"/>
  <c r="V83" i="6"/>
  <c r="W83" i="6"/>
  <c r="X83" i="6"/>
  <c r="Y83" i="6"/>
  <c r="Z83" i="6"/>
  <c r="AA83" i="6"/>
  <c r="AB83" i="6"/>
  <c r="T84" i="6"/>
  <c r="U84" i="6"/>
  <c r="V84" i="6"/>
  <c r="W84" i="6"/>
  <c r="X84" i="6"/>
  <c r="Y84" i="6"/>
  <c r="Z84" i="6"/>
  <c r="AA84" i="6"/>
  <c r="AB84" i="6"/>
  <c r="T85" i="6"/>
  <c r="U85" i="6"/>
  <c r="V85" i="6"/>
  <c r="W85" i="6"/>
  <c r="X85" i="6"/>
  <c r="Y85" i="6"/>
  <c r="Z85" i="6"/>
  <c r="AA85" i="6"/>
  <c r="AB85" i="6"/>
  <c r="T86" i="6"/>
  <c r="U86" i="6"/>
  <c r="V86" i="6"/>
  <c r="W86" i="6"/>
  <c r="X86" i="6"/>
  <c r="Y86" i="6"/>
  <c r="Z86" i="6"/>
  <c r="AA86" i="6"/>
  <c r="AB86" i="6"/>
  <c r="T87" i="6"/>
  <c r="U87" i="6"/>
  <c r="V87" i="6"/>
  <c r="W87" i="6"/>
  <c r="X87" i="6"/>
  <c r="Y87" i="6"/>
  <c r="Z87" i="6"/>
  <c r="AA87" i="6"/>
  <c r="AB87" i="6"/>
  <c r="T88" i="6"/>
  <c r="U88" i="6"/>
  <c r="V88" i="6"/>
  <c r="W88" i="6"/>
  <c r="X88" i="6"/>
  <c r="Y88" i="6"/>
  <c r="Z88" i="6"/>
  <c r="AA88" i="6"/>
  <c r="AB88" i="6"/>
  <c r="T89" i="6"/>
  <c r="U89" i="6"/>
  <c r="V89" i="6"/>
  <c r="W89" i="6"/>
  <c r="X89" i="6"/>
  <c r="Y89" i="6"/>
  <c r="Z89" i="6"/>
  <c r="AA89" i="6"/>
  <c r="AB89" i="6"/>
  <c r="T90" i="6"/>
  <c r="U90" i="6"/>
  <c r="V90" i="6"/>
  <c r="W90" i="6"/>
  <c r="X90" i="6"/>
  <c r="Y90" i="6"/>
  <c r="Z90" i="6"/>
  <c r="AA90" i="6"/>
  <c r="AB90" i="6"/>
  <c r="T91" i="6"/>
  <c r="U91" i="6"/>
  <c r="V91" i="6"/>
  <c r="W91" i="6"/>
  <c r="X91" i="6"/>
  <c r="Y91" i="6"/>
  <c r="Z91" i="6"/>
  <c r="AA91" i="6"/>
  <c r="AB91" i="6"/>
  <c r="T92" i="6"/>
  <c r="U92" i="6"/>
  <c r="V92" i="6"/>
  <c r="W92" i="6"/>
  <c r="X92" i="6"/>
  <c r="Y92" i="6"/>
  <c r="Z92" i="6"/>
  <c r="AA92" i="6"/>
  <c r="AB92" i="6"/>
  <c r="T93" i="6"/>
  <c r="U93" i="6"/>
  <c r="V93" i="6"/>
  <c r="W93" i="6"/>
  <c r="X93" i="6"/>
  <c r="Y93" i="6"/>
  <c r="Z93" i="6"/>
  <c r="AA93" i="6"/>
  <c r="AB93" i="6"/>
  <c r="T94" i="6"/>
  <c r="U94" i="6"/>
  <c r="V94" i="6"/>
  <c r="W94" i="6"/>
  <c r="X94" i="6"/>
  <c r="Y94" i="6"/>
  <c r="Z94" i="6"/>
  <c r="AA94" i="6"/>
  <c r="AB94" i="6"/>
  <c r="T95" i="6"/>
  <c r="U95" i="6"/>
  <c r="V95" i="6"/>
  <c r="W95" i="6"/>
  <c r="X95" i="6"/>
  <c r="Y95" i="6"/>
  <c r="Z95" i="6"/>
  <c r="AA95" i="6"/>
  <c r="AB95" i="6"/>
  <c r="T96" i="6"/>
  <c r="U96" i="6"/>
  <c r="V96" i="6"/>
  <c r="W96" i="6"/>
  <c r="X96" i="6"/>
  <c r="Y96" i="6"/>
  <c r="Z96" i="6"/>
  <c r="AA96" i="6"/>
  <c r="AB96" i="6"/>
  <c r="T97" i="6"/>
  <c r="U97" i="6"/>
  <c r="V97" i="6"/>
  <c r="W97" i="6"/>
  <c r="X97" i="6"/>
  <c r="Y97" i="6"/>
  <c r="Z97" i="6"/>
  <c r="AA97" i="6"/>
  <c r="AB97" i="6"/>
  <c r="T98" i="6"/>
  <c r="U98" i="6"/>
  <c r="V98" i="6"/>
  <c r="W98" i="6"/>
  <c r="X98" i="6"/>
  <c r="Y98" i="6"/>
  <c r="Z98" i="6"/>
  <c r="AA98" i="6"/>
  <c r="AB98" i="6"/>
  <c r="T99" i="6"/>
  <c r="U99" i="6"/>
  <c r="V99" i="6"/>
  <c r="W99" i="6"/>
  <c r="X99" i="6"/>
  <c r="Y99" i="6"/>
  <c r="Z99" i="6"/>
  <c r="AA99" i="6"/>
  <c r="AB99" i="6"/>
  <c r="T100" i="6"/>
  <c r="U100" i="6"/>
  <c r="V100" i="6"/>
  <c r="W100" i="6"/>
  <c r="X100" i="6"/>
  <c r="Y100" i="6"/>
  <c r="Z100" i="6"/>
  <c r="AA100" i="6"/>
  <c r="AB100" i="6"/>
  <c r="T101" i="6"/>
  <c r="U101" i="6"/>
  <c r="V101" i="6"/>
  <c r="W101" i="6"/>
  <c r="X101" i="6"/>
  <c r="Y101" i="6"/>
  <c r="Z101" i="6"/>
  <c r="AA101" i="6"/>
  <c r="AB101" i="6"/>
  <c r="T102" i="6"/>
  <c r="U102" i="6"/>
  <c r="V102" i="6"/>
  <c r="W102" i="6"/>
  <c r="X102" i="6"/>
  <c r="Y102" i="6"/>
  <c r="Z102" i="6"/>
  <c r="AA102" i="6"/>
  <c r="AB102" i="6"/>
  <c r="T103" i="6"/>
  <c r="U103" i="6"/>
  <c r="V103" i="6"/>
  <c r="W103" i="6"/>
  <c r="X103" i="6"/>
  <c r="Y103" i="6"/>
  <c r="Z103" i="6"/>
  <c r="AA103" i="6"/>
  <c r="AB103" i="6"/>
  <c r="T104" i="6"/>
  <c r="U104" i="6"/>
  <c r="V104" i="6"/>
  <c r="W104" i="6"/>
  <c r="X104" i="6"/>
  <c r="Y104" i="6"/>
  <c r="Z104" i="6"/>
  <c r="AA104" i="6"/>
  <c r="AB104" i="6"/>
  <c r="T105" i="6"/>
  <c r="U105" i="6"/>
  <c r="V105" i="6"/>
  <c r="W105" i="6"/>
  <c r="X105" i="6"/>
  <c r="Y105" i="6"/>
  <c r="Z105" i="6"/>
  <c r="AA105" i="6"/>
  <c r="AB105" i="6"/>
  <c r="T106" i="6"/>
  <c r="U106" i="6"/>
  <c r="V106" i="6"/>
  <c r="W106" i="6"/>
  <c r="X106" i="6"/>
  <c r="Y106" i="6"/>
  <c r="Z106" i="6"/>
  <c r="AA106" i="6"/>
  <c r="AB106" i="6"/>
  <c r="T107" i="6"/>
  <c r="U107" i="6"/>
  <c r="V107" i="6"/>
  <c r="W107" i="6"/>
  <c r="X107" i="6"/>
  <c r="Y107" i="6"/>
  <c r="Z107" i="6"/>
  <c r="AA107" i="6"/>
  <c r="AB107" i="6"/>
  <c r="T108" i="6"/>
  <c r="U108" i="6"/>
  <c r="V108" i="6"/>
  <c r="W108" i="6"/>
  <c r="X108" i="6"/>
  <c r="Y108" i="6"/>
  <c r="Z108" i="6"/>
  <c r="AA108" i="6"/>
  <c r="AB108" i="6"/>
  <c r="T109" i="6"/>
  <c r="U109" i="6"/>
  <c r="V109" i="6"/>
  <c r="W109" i="6"/>
  <c r="X109" i="6"/>
  <c r="Y109" i="6"/>
  <c r="Z109" i="6"/>
  <c r="AA109" i="6"/>
  <c r="AB109" i="6"/>
  <c r="T110" i="6"/>
  <c r="U110" i="6"/>
  <c r="V110" i="6"/>
  <c r="W110" i="6"/>
  <c r="X110" i="6"/>
  <c r="Y110" i="6"/>
  <c r="Z110" i="6"/>
  <c r="AA110" i="6"/>
  <c r="AB110" i="6"/>
  <c r="T111" i="6"/>
  <c r="U111" i="6"/>
  <c r="V111" i="6"/>
  <c r="W111" i="6"/>
  <c r="X111" i="6"/>
  <c r="Y111" i="6"/>
  <c r="Z111" i="6"/>
  <c r="AA111" i="6"/>
  <c r="AB111" i="6"/>
  <c r="T112" i="6"/>
  <c r="U112" i="6"/>
  <c r="V112" i="6"/>
  <c r="W112" i="6"/>
  <c r="X112" i="6"/>
  <c r="Y112" i="6"/>
  <c r="Z112" i="6"/>
  <c r="AA112" i="6"/>
  <c r="AB112" i="6"/>
  <c r="T113" i="6"/>
  <c r="U113" i="6"/>
  <c r="V113" i="6"/>
  <c r="W113" i="6"/>
  <c r="X113" i="6"/>
  <c r="Y113" i="6"/>
  <c r="Z113" i="6"/>
  <c r="AA113" i="6"/>
  <c r="AB113" i="6"/>
  <c r="T114" i="6"/>
  <c r="U114" i="6"/>
  <c r="V114" i="6"/>
  <c r="W114" i="6"/>
  <c r="X114" i="6"/>
  <c r="Y114" i="6"/>
  <c r="Z114" i="6"/>
  <c r="AA114" i="6"/>
  <c r="AB114" i="6"/>
  <c r="T115" i="6"/>
  <c r="U115" i="6"/>
  <c r="V115" i="6"/>
  <c r="W115" i="6"/>
  <c r="X115" i="6"/>
  <c r="Y115" i="6"/>
  <c r="Z115" i="6"/>
  <c r="AA115" i="6"/>
  <c r="AB115" i="6"/>
  <c r="T116" i="6"/>
  <c r="U116" i="6"/>
  <c r="V116" i="6"/>
  <c r="W116" i="6"/>
  <c r="X116" i="6"/>
  <c r="Y116" i="6"/>
  <c r="Z116" i="6"/>
  <c r="AA116" i="6"/>
  <c r="AB116" i="6"/>
  <c r="T117" i="6"/>
  <c r="U117" i="6"/>
  <c r="V117" i="6"/>
  <c r="W117" i="6"/>
  <c r="X117" i="6"/>
  <c r="Y117" i="6"/>
  <c r="Z117" i="6"/>
  <c r="AA117" i="6"/>
  <c r="AB117" i="6"/>
  <c r="T118" i="6"/>
  <c r="U118" i="6"/>
  <c r="V118" i="6"/>
  <c r="W118" i="6"/>
  <c r="X118" i="6"/>
  <c r="Y118" i="6"/>
  <c r="Z118" i="6"/>
  <c r="AA118" i="6"/>
  <c r="AB118" i="6"/>
  <c r="T119" i="6"/>
  <c r="U119" i="6"/>
  <c r="V119" i="6"/>
  <c r="W119" i="6"/>
  <c r="X119" i="6"/>
  <c r="Y119" i="6"/>
  <c r="Z119" i="6"/>
  <c r="AA119" i="6"/>
  <c r="AB119" i="6"/>
  <c r="T120" i="6"/>
  <c r="U120" i="6"/>
  <c r="V120" i="6"/>
  <c r="W120" i="6"/>
  <c r="X120" i="6"/>
  <c r="Y120" i="6"/>
  <c r="Z120" i="6"/>
  <c r="AA120" i="6"/>
  <c r="AB120" i="6"/>
  <c r="T121" i="6"/>
  <c r="U121" i="6"/>
  <c r="V121" i="6"/>
  <c r="W121" i="6"/>
  <c r="X121" i="6"/>
  <c r="Y121" i="6"/>
  <c r="Z121" i="6"/>
  <c r="AA121" i="6"/>
  <c r="AB121" i="6"/>
  <c r="T122" i="6"/>
  <c r="U122" i="6"/>
  <c r="V122" i="6"/>
  <c r="W122" i="6"/>
  <c r="X122" i="6"/>
  <c r="Y122" i="6"/>
  <c r="Z122" i="6"/>
  <c r="AA122" i="6"/>
  <c r="AB122" i="6"/>
  <c r="T123" i="6"/>
  <c r="U123" i="6"/>
  <c r="V123" i="6"/>
  <c r="W123" i="6"/>
  <c r="X123" i="6"/>
  <c r="Y123" i="6"/>
  <c r="Z123" i="6"/>
  <c r="AA123" i="6"/>
  <c r="AB123" i="6"/>
  <c r="T124" i="6"/>
  <c r="U124" i="6"/>
  <c r="V124" i="6"/>
  <c r="W124" i="6"/>
  <c r="X124" i="6"/>
  <c r="Y124" i="6"/>
  <c r="Z124" i="6"/>
  <c r="AA124" i="6"/>
  <c r="AB124" i="6"/>
  <c r="T125" i="6"/>
  <c r="U125" i="6"/>
  <c r="V125" i="6"/>
  <c r="W125" i="6"/>
  <c r="X125" i="6"/>
  <c r="Y125" i="6"/>
  <c r="Z125" i="6"/>
  <c r="AA125" i="6"/>
  <c r="AB125" i="6"/>
  <c r="T126" i="6"/>
  <c r="U126" i="6"/>
  <c r="V126" i="6"/>
  <c r="W126" i="6"/>
  <c r="X126" i="6"/>
  <c r="Y126" i="6"/>
  <c r="Z126" i="6"/>
  <c r="AA126" i="6"/>
  <c r="AB126" i="6"/>
  <c r="T127" i="6"/>
  <c r="U127" i="6"/>
  <c r="V127" i="6"/>
  <c r="W127" i="6"/>
  <c r="X127" i="6"/>
  <c r="Y127" i="6"/>
  <c r="Z127" i="6"/>
  <c r="AA127" i="6"/>
  <c r="AB127" i="6"/>
  <c r="T128" i="6"/>
  <c r="U128" i="6"/>
  <c r="V128" i="6"/>
  <c r="W128" i="6"/>
  <c r="X128" i="6"/>
  <c r="Y128" i="6"/>
  <c r="Z128" i="6"/>
  <c r="AA128" i="6"/>
  <c r="AB128" i="6"/>
  <c r="T129" i="6"/>
  <c r="U129" i="6"/>
  <c r="V129" i="6"/>
  <c r="W129" i="6"/>
  <c r="X129" i="6"/>
  <c r="Y129" i="6"/>
  <c r="Z129" i="6"/>
  <c r="AA129" i="6"/>
  <c r="AB129" i="6"/>
  <c r="T130" i="6"/>
  <c r="U130" i="6"/>
  <c r="V130" i="6"/>
  <c r="W130" i="6"/>
  <c r="X130" i="6"/>
  <c r="Y130" i="6"/>
  <c r="Z130" i="6"/>
  <c r="AA130" i="6"/>
  <c r="AB130" i="6"/>
  <c r="T131" i="6"/>
  <c r="U131" i="6"/>
  <c r="V131" i="6"/>
  <c r="W131" i="6"/>
  <c r="X131" i="6"/>
  <c r="Y131" i="6"/>
  <c r="Z131" i="6"/>
  <c r="AA131" i="6"/>
  <c r="AB131" i="6"/>
  <c r="T132" i="6"/>
  <c r="U132" i="6"/>
  <c r="V132" i="6"/>
  <c r="W132" i="6"/>
  <c r="X132" i="6"/>
  <c r="Y132" i="6"/>
  <c r="Z132" i="6"/>
  <c r="AA132" i="6"/>
  <c r="AB132" i="6"/>
  <c r="T133" i="6"/>
  <c r="U133" i="6"/>
  <c r="V133" i="6"/>
  <c r="W133" i="6"/>
  <c r="X133" i="6"/>
  <c r="Y133" i="6"/>
  <c r="Z133" i="6"/>
  <c r="AA133" i="6"/>
  <c r="AB133" i="6"/>
  <c r="T134" i="6"/>
  <c r="U134" i="6"/>
  <c r="V134" i="6"/>
  <c r="W134" i="6"/>
  <c r="X134" i="6"/>
  <c r="Y134" i="6"/>
  <c r="Z134" i="6"/>
  <c r="AA134" i="6"/>
  <c r="AB134" i="6"/>
  <c r="T135" i="6"/>
  <c r="U135" i="6"/>
  <c r="V135" i="6"/>
  <c r="W135" i="6"/>
  <c r="X135" i="6"/>
  <c r="Y135" i="6"/>
  <c r="Z135" i="6"/>
  <c r="AA135" i="6"/>
  <c r="AB135" i="6"/>
  <c r="T136" i="6"/>
  <c r="U136" i="6"/>
  <c r="V136" i="6"/>
  <c r="W136" i="6"/>
  <c r="X136" i="6"/>
  <c r="Y136" i="6"/>
  <c r="Z136" i="6"/>
  <c r="AA136" i="6"/>
  <c r="AB136" i="6"/>
  <c r="T137" i="6"/>
  <c r="U137" i="6"/>
  <c r="V137" i="6"/>
  <c r="W137" i="6"/>
  <c r="X137" i="6"/>
  <c r="Y137" i="6"/>
  <c r="Z137" i="6"/>
  <c r="AA137" i="6"/>
  <c r="AB137" i="6"/>
  <c r="T138" i="6"/>
  <c r="U138" i="6"/>
  <c r="V138" i="6"/>
  <c r="W138" i="6"/>
  <c r="X138" i="6"/>
  <c r="Y138" i="6"/>
  <c r="Z138" i="6"/>
  <c r="AA138" i="6"/>
  <c r="AB138" i="6"/>
  <c r="T139" i="6"/>
  <c r="U139" i="6"/>
  <c r="V139" i="6"/>
  <c r="W139" i="6"/>
  <c r="X139" i="6"/>
  <c r="Y139" i="6"/>
  <c r="Z139" i="6"/>
  <c r="AA139" i="6"/>
  <c r="AB139" i="6"/>
  <c r="T140" i="6"/>
  <c r="U140" i="6"/>
  <c r="V140" i="6"/>
  <c r="W140" i="6"/>
  <c r="X140" i="6"/>
  <c r="Y140" i="6"/>
  <c r="Z140" i="6"/>
  <c r="AA140" i="6"/>
  <c r="AB140" i="6"/>
  <c r="T141" i="6"/>
  <c r="U141" i="6"/>
  <c r="V141" i="6"/>
  <c r="W141" i="6"/>
  <c r="X141" i="6"/>
  <c r="Y141" i="6"/>
  <c r="Z141" i="6"/>
  <c r="AA141" i="6"/>
  <c r="AB141" i="6"/>
  <c r="T142" i="6"/>
  <c r="U142" i="6"/>
  <c r="V142" i="6"/>
  <c r="W142" i="6"/>
  <c r="X142" i="6"/>
  <c r="Y142" i="6"/>
  <c r="Z142" i="6"/>
  <c r="AA142" i="6"/>
  <c r="AB142" i="6"/>
  <c r="T143" i="6"/>
  <c r="U143" i="6"/>
  <c r="V143" i="6"/>
  <c r="W143" i="6"/>
  <c r="X143" i="6"/>
  <c r="Y143" i="6"/>
  <c r="Z143" i="6"/>
  <c r="AA143" i="6"/>
  <c r="AB143" i="6"/>
  <c r="T144" i="6"/>
  <c r="U144" i="6"/>
  <c r="V144" i="6"/>
  <c r="W144" i="6"/>
  <c r="X144" i="6"/>
  <c r="Y144" i="6"/>
  <c r="Z144" i="6"/>
  <c r="AA144" i="6"/>
  <c r="AB144" i="6"/>
  <c r="T145" i="6"/>
  <c r="U145" i="6"/>
  <c r="V145" i="6"/>
  <c r="W145" i="6"/>
  <c r="X145" i="6"/>
  <c r="Y145" i="6"/>
  <c r="Z145" i="6"/>
  <c r="AA145" i="6"/>
  <c r="AB145" i="6"/>
  <c r="T146" i="6"/>
  <c r="U146" i="6"/>
  <c r="V146" i="6"/>
  <c r="W146" i="6"/>
  <c r="X146" i="6"/>
  <c r="Y146" i="6"/>
  <c r="Z146" i="6"/>
  <c r="AA146" i="6"/>
  <c r="AB146" i="6"/>
  <c r="T147" i="6"/>
  <c r="U147" i="6"/>
  <c r="V147" i="6"/>
  <c r="W147" i="6"/>
  <c r="X147" i="6"/>
  <c r="Y147" i="6"/>
  <c r="Z147" i="6"/>
  <c r="AA147" i="6"/>
  <c r="AB147" i="6"/>
  <c r="T148" i="6"/>
  <c r="U148" i="6"/>
  <c r="V148" i="6"/>
  <c r="W148" i="6"/>
  <c r="X148" i="6"/>
  <c r="Y148" i="6"/>
  <c r="Z148" i="6"/>
  <c r="AA148" i="6"/>
  <c r="AB148" i="6"/>
  <c r="T149" i="6"/>
  <c r="U149" i="6"/>
  <c r="V149" i="6"/>
  <c r="W149" i="6"/>
  <c r="X149" i="6"/>
  <c r="Y149" i="6"/>
  <c r="Z149" i="6"/>
  <c r="AA149" i="6"/>
  <c r="AB149" i="6"/>
  <c r="T150" i="6"/>
  <c r="U150" i="6"/>
  <c r="V150" i="6"/>
  <c r="W150" i="6"/>
  <c r="X150" i="6"/>
  <c r="Y150" i="6"/>
  <c r="Z150" i="6"/>
  <c r="AA150" i="6"/>
  <c r="AB150" i="6"/>
  <c r="T151" i="6"/>
  <c r="U151" i="6"/>
  <c r="V151" i="6"/>
  <c r="W151" i="6"/>
  <c r="X151" i="6"/>
  <c r="Y151" i="6"/>
  <c r="Z151" i="6"/>
  <c r="AA151" i="6"/>
  <c r="AB151" i="6"/>
  <c r="T152" i="6"/>
  <c r="U152" i="6"/>
  <c r="V152" i="6"/>
  <c r="W152" i="6"/>
  <c r="X152" i="6"/>
  <c r="Y152" i="6"/>
  <c r="Z152" i="6"/>
  <c r="AA152" i="6"/>
  <c r="AB152" i="6"/>
  <c r="T153" i="6"/>
  <c r="U153" i="6"/>
  <c r="V153" i="6"/>
  <c r="W153" i="6"/>
  <c r="X153" i="6"/>
  <c r="Y153" i="6"/>
  <c r="Z153" i="6"/>
  <c r="AA153" i="6"/>
  <c r="AB153" i="6"/>
  <c r="T154" i="6"/>
  <c r="U154" i="6"/>
  <c r="V154" i="6"/>
  <c r="W154" i="6"/>
  <c r="X154" i="6"/>
  <c r="Y154" i="6"/>
  <c r="Z154" i="6"/>
  <c r="AA154" i="6"/>
  <c r="AB154" i="6"/>
  <c r="T155" i="6"/>
  <c r="U155" i="6"/>
  <c r="V155" i="6"/>
  <c r="W155" i="6"/>
  <c r="X155" i="6"/>
  <c r="Y155" i="6"/>
  <c r="Z155" i="6"/>
  <c r="AA155" i="6"/>
  <c r="AB155" i="6"/>
  <c r="T156" i="6"/>
  <c r="U156" i="6"/>
  <c r="V156" i="6"/>
  <c r="W156" i="6"/>
  <c r="X156" i="6"/>
  <c r="Y156" i="6"/>
  <c r="Z156" i="6"/>
  <c r="AA156" i="6"/>
  <c r="AB156" i="6"/>
  <c r="T157" i="6"/>
  <c r="U157" i="6"/>
  <c r="V157" i="6"/>
  <c r="W157" i="6"/>
  <c r="X157" i="6"/>
  <c r="Y157" i="6"/>
  <c r="Z157" i="6"/>
  <c r="AA157" i="6"/>
  <c r="AB157" i="6"/>
  <c r="T158" i="6"/>
  <c r="U158" i="6"/>
  <c r="V158" i="6"/>
  <c r="W158" i="6"/>
  <c r="X158" i="6"/>
  <c r="Y158" i="6"/>
  <c r="Z158" i="6"/>
  <c r="AA158" i="6"/>
  <c r="AB158" i="6"/>
  <c r="T159" i="6"/>
  <c r="U159" i="6"/>
  <c r="V159" i="6"/>
  <c r="W159" i="6"/>
  <c r="X159" i="6"/>
  <c r="Y159" i="6"/>
  <c r="Z159" i="6"/>
  <c r="AA159" i="6"/>
  <c r="AB159" i="6"/>
  <c r="T160" i="6"/>
  <c r="U160" i="6"/>
  <c r="V160" i="6"/>
  <c r="W160" i="6"/>
  <c r="X160" i="6"/>
  <c r="Y160" i="6"/>
  <c r="Z160" i="6"/>
  <c r="AA160" i="6"/>
  <c r="AB160" i="6"/>
  <c r="T161" i="6"/>
  <c r="U161" i="6"/>
  <c r="V161" i="6"/>
  <c r="W161" i="6"/>
  <c r="X161" i="6"/>
  <c r="Y161" i="6"/>
  <c r="Z161" i="6"/>
  <c r="AA161" i="6"/>
  <c r="AB161" i="6"/>
  <c r="T162" i="6"/>
  <c r="U162" i="6"/>
  <c r="V162" i="6"/>
  <c r="W162" i="6"/>
  <c r="X162" i="6"/>
  <c r="Y162" i="6"/>
  <c r="Z162" i="6"/>
  <c r="AA162" i="6"/>
  <c r="AB162" i="6"/>
  <c r="T163" i="6"/>
  <c r="U163" i="6"/>
  <c r="V163" i="6"/>
  <c r="W163" i="6"/>
  <c r="X163" i="6"/>
  <c r="Y163" i="6"/>
  <c r="Z163" i="6"/>
  <c r="AA163" i="6"/>
  <c r="AB163" i="6"/>
  <c r="T164" i="6"/>
  <c r="U164" i="6"/>
  <c r="V164" i="6"/>
  <c r="W164" i="6"/>
  <c r="X164" i="6"/>
  <c r="Y164" i="6"/>
  <c r="Z164" i="6"/>
  <c r="AA164" i="6"/>
  <c r="AB164" i="6"/>
  <c r="T165" i="6"/>
  <c r="U165" i="6"/>
  <c r="V165" i="6"/>
  <c r="W165" i="6"/>
  <c r="X165" i="6"/>
  <c r="Y165" i="6"/>
  <c r="Z165" i="6"/>
  <c r="AA165" i="6"/>
  <c r="AB165" i="6"/>
  <c r="T166" i="6"/>
  <c r="U166" i="6"/>
  <c r="V166" i="6"/>
  <c r="W166" i="6"/>
  <c r="X166" i="6"/>
  <c r="Y166" i="6"/>
  <c r="Z166" i="6"/>
  <c r="AA166" i="6"/>
  <c r="AB166" i="6"/>
  <c r="T167" i="6"/>
  <c r="U167" i="6"/>
  <c r="V167" i="6"/>
  <c r="W167" i="6"/>
  <c r="X167" i="6"/>
  <c r="Y167" i="6"/>
  <c r="Z167" i="6"/>
  <c r="AA167" i="6"/>
  <c r="AB167" i="6"/>
  <c r="T168" i="6"/>
  <c r="U168" i="6"/>
  <c r="V168" i="6"/>
  <c r="W168" i="6"/>
  <c r="X168" i="6"/>
  <c r="Y168" i="6"/>
  <c r="Z168" i="6"/>
  <c r="AA168" i="6"/>
  <c r="AB168" i="6"/>
  <c r="T169" i="6"/>
  <c r="U169" i="6"/>
  <c r="V169" i="6"/>
  <c r="W169" i="6"/>
  <c r="X169" i="6"/>
  <c r="Y169" i="6"/>
  <c r="Z169" i="6"/>
  <c r="AA169" i="6"/>
  <c r="AB169" i="6"/>
  <c r="T170" i="6"/>
  <c r="U170" i="6"/>
  <c r="V170" i="6"/>
  <c r="W170" i="6"/>
  <c r="X170" i="6"/>
  <c r="Y170" i="6"/>
  <c r="Z170" i="6"/>
  <c r="AA170" i="6"/>
  <c r="AB170" i="6"/>
  <c r="T171" i="6"/>
  <c r="U171" i="6"/>
  <c r="V171" i="6"/>
  <c r="W171" i="6"/>
  <c r="X171" i="6"/>
  <c r="Y171" i="6"/>
  <c r="Z171" i="6"/>
  <c r="AA171" i="6"/>
  <c r="AB171" i="6"/>
  <c r="T172" i="6"/>
  <c r="U172" i="6"/>
  <c r="V172" i="6"/>
  <c r="W172" i="6"/>
  <c r="X172" i="6"/>
  <c r="Y172" i="6"/>
  <c r="Z172" i="6"/>
  <c r="AA172" i="6"/>
  <c r="AB172" i="6"/>
  <c r="T173" i="6"/>
  <c r="U173" i="6"/>
  <c r="V173" i="6"/>
  <c r="W173" i="6"/>
  <c r="X173" i="6"/>
  <c r="Y173" i="6"/>
  <c r="Z173" i="6"/>
  <c r="AA173" i="6"/>
  <c r="AB173" i="6"/>
  <c r="T174" i="6"/>
  <c r="U174" i="6"/>
  <c r="V174" i="6"/>
  <c r="W174" i="6"/>
  <c r="X174" i="6"/>
  <c r="Y174" i="6"/>
  <c r="Z174" i="6"/>
  <c r="AA174" i="6"/>
  <c r="AB174" i="6"/>
  <c r="T175" i="6"/>
  <c r="U175" i="6"/>
  <c r="V175" i="6"/>
  <c r="W175" i="6"/>
  <c r="X175" i="6"/>
  <c r="Y175" i="6"/>
  <c r="Z175" i="6"/>
  <c r="AA175" i="6"/>
  <c r="AB175" i="6"/>
  <c r="T176" i="6"/>
  <c r="U176" i="6"/>
  <c r="V176" i="6"/>
  <c r="W176" i="6"/>
  <c r="X176" i="6"/>
  <c r="Y176" i="6"/>
  <c r="Z176" i="6"/>
  <c r="AA176" i="6"/>
  <c r="AB176" i="6"/>
  <c r="T177" i="6"/>
  <c r="U177" i="6"/>
  <c r="V177" i="6"/>
  <c r="W177" i="6"/>
  <c r="X177" i="6"/>
  <c r="Y177" i="6"/>
  <c r="Z177" i="6"/>
  <c r="AA177" i="6"/>
  <c r="AB177" i="6"/>
  <c r="T178" i="6"/>
  <c r="U178" i="6"/>
  <c r="V178" i="6"/>
  <c r="W178" i="6"/>
  <c r="X178" i="6"/>
  <c r="Y178" i="6"/>
  <c r="Z178" i="6"/>
  <c r="AA178" i="6"/>
  <c r="AB178" i="6"/>
  <c r="T179" i="6"/>
  <c r="U179" i="6"/>
  <c r="V179" i="6"/>
  <c r="W179" i="6"/>
  <c r="X179" i="6"/>
  <c r="Y179" i="6"/>
  <c r="Z179" i="6"/>
  <c r="AA179" i="6"/>
  <c r="AB179" i="6"/>
  <c r="T180" i="6"/>
  <c r="U180" i="6"/>
  <c r="V180" i="6"/>
  <c r="W180" i="6"/>
  <c r="X180" i="6"/>
  <c r="Y180" i="6"/>
  <c r="Z180" i="6"/>
  <c r="AA180" i="6"/>
  <c r="AB180" i="6"/>
  <c r="T181" i="6"/>
  <c r="U181" i="6"/>
  <c r="V181" i="6"/>
  <c r="W181" i="6"/>
  <c r="X181" i="6"/>
  <c r="Y181" i="6"/>
  <c r="Z181" i="6"/>
  <c r="AA181" i="6"/>
  <c r="AB181" i="6"/>
  <c r="T182" i="6"/>
  <c r="U182" i="6"/>
  <c r="V182" i="6"/>
  <c r="W182" i="6"/>
  <c r="X182" i="6"/>
  <c r="Y182" i="6"/>
  <c r="Z182" i="6"/>
  <c r="AA182" i="6"/>
  <c r="AB182" i="6"/>
  <c r="T183" i="6"/>
  <c r="U183" i="6"/>
  <c r="V183" i="6"/>
  <c r="W183" i="6"/>
  <c r="X183" i="6"/>
  <c r="Y183" i="6"/>
  <c r="Z183" i="6"/>
  <c r="AA183" i="6"/>
  <c r="AB183" i="6"/>
  <c r="T184" i="6"/>
  <c r="U184" i="6"/>
  <c r="V184" i="6"/>
  <c r="W184" i="6"/>
  <c r="X184" i="6"/>
  <c r="Y184" i="6"/>
  <c r="Z184" i="6"/>
  <c r="AA184" i="6"/>
  <c r="AB184" i="6"/>
  <c r="T185" i="6"/>
  <c r="U185" i="6"/>
  <c r="V185" i="6"/>
  <c r="W185" i="6"/>
  <c r="X185" i="6"/>
  <c r="Y185" i="6"/>
  <c r="Z185" i="6"/>
  <c r="AA185" i="6"/>
  <c r="AB185" i="6"/>
  <c r="T186" i="6"/>
  <c r="U186" i="6"/>
  <c r="V186" i="6"/>
  <c r="W186" i="6"/>
  <c r="X186" i="6"/>
  <c r="Y186" i="6"/>
  <c r="Z186" i="6"/>
  <c r="AA186" i="6"/>
  <c r="AB186" i="6"/>
  <c r="T187" i="6"/>
  <c r="U187" i="6"/>
  <c r="V187" i="6"/>
  <c r="W187" i="6"/>
  <c r="X187" i="6"/>
  <c r="Y187" i="6"/>
  <c r="Z187" i="6"/>
  <c r="AA187" i="6"/>
  <c r="AB187" i="6"/>
  <c r="T188" i="6"/>
  <c r="U188" i="6"/>
  <c r="V188" i="6"/>
  <c r="W188" i="6"/>
  <c r="X188" i="6"/>
  <c r="Y188" i="6"/>
  <c r="Z188" i="6"/>
  <c r="AA188" i="6"/>
  <c r="AB188" i="6"/>
  <c r="T189" i="6"/>
  <c r="U189" i="6"/>
  <c r="V189" i="6"/>
  <c r="W189" i="6"/>
  <c r="X189" i="6"/>
  <c r="Y189" i="6"/>
  <c r="Z189" i="6"/>
  <c r="AA189" i="6"/>
  <c r="AB189" i="6"/>
  <c r="T190" i="6"/>
  <c r="U190" i="6"/>
  <c r="V190" i="6"/>
  <c r="W190" i="6"/>
  <c r="X190" i="6"/>
  <c r="Y190" i="6"/>
  <c r="Z190" i="6"/>
  <c r="AA190" i="6"/>
  <c r="AB190" i="6"/>
  <c r="T191" i="6"/>
  <c r="U191" i="6"/>
  <c r="V191" i="6"/>
  <c r="W191" i="6"/>
  <c r="X191" i="6"/>
  <c r="Y191" i="6"/>
  <c r="Z191" i="6"/>
  <c r="AA191" i="6"/>
  <c r="AB191" i="6"/>
  <c r="T192" i="6"/>
  <c r="U192" i="6"/>
  <c r="V192" i="6"/>
  <c r="W192" i="6"/>
  <c r="X192" i="6"/>
  <c r="Y192" i="6"/>
  <c r="Z192" i="6"/>
  <c r="AA192" i="6"/>
  <c r="AB192" i="6"/>
  <c r="T193" i="6"/>
  <c r="U193" i="6"/>
  <c r="V193" i="6"/>
  <c r="W193" i="6"/>
  <c r="X193" i="6"/>
  <c r="Y193" i="6"/>
  <c r="Z193" i="6"/>
  <c r="AA193" i="6"/>
  <c r="AB193" i="6"/>
  <c r="T194" i="6"/>
  <c r="U194" i="6"/>
  <c r="V194" i="6"/>
  <c r="W194" i="6"/>
  <c r="X194" i="6"/>
  <c r="Y194" i="6"/>
  <c r="Z194" i="6"/>
  <c r="AA194" i="6"/>
  <c r="AB194" i="6"/>
  <c r="T195" i="6"/>
  <c r="U195" i="6"/>
  <c r="V195" i="6"/>
  <c r="W195" i="6"/>
  <c r="X195" i="6"/>
  <c r="Y195" i="6"/>
  <c r="Z195" i="6"/>
  <c r="AA195" i="6"/>
  <c r="AB195" i="6"/>
  <c r="T196" i="6"/>
  <c r="U196" i="6"/>
  <c r="V196" i="6"/>
  <c r="W196" i="6"/>
  <c r="X196" i="6"/>
  <c r="Y196" i="6"/>
  <c r="Z196" i="6"/>
  <c r="AA196" i="6"/>
  <c r="AB196" i="6"/>
  <c r="T197" i="6"/>
  <c r="U197" i="6"/>
  <c r="V197" i="6"/>
  <c r="W197" i="6"/>
  <c r="X197" i="6"/>
  <c r="Y197" i="6"/>
  <c r="Z197" i="6"/>
  <c r="AA197" i="6"/>
  <c r="AB197" i="6"/>
  <c r="T198" i="6"/>
  <c r="U198" i="6"/>
  <c r="V198" i="6"/>
  <c r="W198" i="6"/>
  <c r="X198" i="6"/>
  <c r="Y198" i="6"/>
  <c r="Z198" i="6"/>
  <c r="AA198" i="6"/>
  <c r="AB198" i="6"/>
  <c r="T199" i="6"/>
  <c r="U199" i="6"/>
  <c r="V199" i="6"/>
  <c r="W199" i="6"/>
  <c r="X199" i="6"/>
  <c r="Y199" i="6"/>
  <c r="Z199" i="6"/>
  <c r="AA199" i="6"/>
  <c r="AB199" i="6"/>
  <c r="T200" i="6"/>
  <c r="U200" i="6"/>
  <c r="V200" i="6"/>
  <c r="W200" i="6"/>
  <c r="X200" i="6"/>
  <c r="Y200" i="6"/>
  <c r="Z200" i="6"/>
  <c r="AA200" i="6"/>
  <c r="AB200" i="6"/>
  <c r="T201" i="6"/>
  <c r="U201" i="6"/>
  <c r="V201" i="6"/>
  <c r="W201" i="6"/>
  <c r="X201" i="6"/>
  <c r="Y201" i="6"/>
  <c r="Z201" i="6"/>
  <c r="AA201" i="6"/>
  <c r="AB201" i="6"/>
  <c r="T202" i="6"/>
  <c r="U202" i="6"/>
  <c r="V202" i="6"/>
  <c r="W202" i="6"/>
  <c r="X202" i="6"/>
  <c r="Y202" i="6"/>
  <c r="Z202" i="6"/>
  <c r="AA202" i="6"/>
  <c r="AB202" i="6"/>
  <c r="T203" i="6"/>
  <c r="U203" i="6"/>
  <c r="V203" i="6"/>
  <c r="W203" i="6"/>
  <c r="X203" i="6"/>
  <c r="Y203" i="6"/>
  <c r="Z203" i="6"/>
  <c r="AA203" i="6"/>
  <c r="AB203" i="6"/>
  <c r="T204" i="6"/>
  <c r="U204" i="6"/>
  <c r="V204" i="6"/>
  <c r="W204" i="6"/>
  <c r="X204" i="6"/>
  <c r="Y204" i="6"/>
  <c r="Z204" i="6"/>
  <c r="AA204" i="6"/>
  <c r="AB204" i="6"/>
  <c r="T205" i="6"/>
  <c r="U205" i="6"/>
  <c r="V205" i="6"/>
  <c r="W205" i="6"/>
  <c r="X205" i="6"/>
  <c r="Y205" i="6"/>
  <c r="Z205" i="6"/>
  <c r="AA205" i="6"/>
  <c r="AB205" i="6"/>
  <c r="T206" i="6"/>
  <c r="U206" i="6"/>
  <c r="V206" i="6"/>
  <c r="W206" i="6"/>
  <c r="X206" i="6"/>
  <c r="Y206" i="6"/>
  <c r="Z206" i="6"/>
  <c r="AA206" i="6"/>
  <c r="AB206" i="6"/>
  <c r="T207" i="6"/>
  <c r="U207" i="6"/>
  <c r="V207" i="6"/>
  <c r="W207" i="6"/>
  <c r="X207" i="6"/>
  <c r="Y207" i="6"/>
  <c r="Z207" i="6"/>
  <c r="AA207" i="6"/>
  <c r="AB207" i="6"/>
  <c r="T208" i="6"/>
  <c r="U208" i="6"/>
  <c r="V208" i="6"/>
  <c r="W208" i="6"/>
  <c r="X208" i="6"/>
  <c r="Y208" i="6"/>
  <c r="Z208" i="6"/>
  <c r="AA208" i="6"/>
  <c r="AB208" i="6"/>
  <c r="T209" i="6"/>
  <c r="U209" i="6"/>
  <c r="V209" i="6"/>
  <c r="W209" i="6"/>
  <c r="X209" i="6"/>
  <c r="Y209" i="6"/>
  <c r="Z209" i="6"/>
  <c r="AA209" i="6"/>
  <c r="AB209" i="6"/>
  <c r="T210" i="6"/>
  <c r="U210" i="6"/>
  <c r="V210" i="6"/>
  <c r="W210" i="6"/>
  <c r="X210" i="6"/>
  <c r="Y210" i="6"/>
  <c r="Z210" i="6"/>
  <c r="AA210" i="6"/>
  <c r="AB210" i="6"/>
  <c r="T211" i="6"/>
  <c r="U211" i="6"/>
  <c r="V211" i="6"/>
  <c r="W211" i="6"/>
  <c r="X211" i="6"/>
  <c r="Y211" i="6"/>
  <c r="Z211" i="6"/>
  <c r="AA211" i="6"/>
  <c r="AB211" i="6"/>
  <c r="T212" i="6"/>
  <c r="U212" i="6"/>
  <c r="V212" i="6"/>
  <c r="W212" i="6"/>
  <c r="X212" i="6"/>
  <c r="Y212" i="6"/>
  <c r="Z212" i="6"/>
  <c r="AA212" i="6"/>
  <c r="AB212" i="6"/>
  <c r="T213" i="6"/>
  <c r="U213" i="6"/>
  <c r="V213" i="6"/>
  <c r="W213" i="6"/>
  <c r="X213" i="6"/>
  <c r="Y213" i="6"/>
  <c r="Z213" i="6"/>
  <c r="AA213" i="6"/>
  <c r="AB213" i="6"/>
  <c r="T214" i="6"/>
  <c r="U214" i="6"/>
  <c r="V214" i="6"/>
  <c r="W214" i="6"/>
  <c r="X214" i="6"/>
  <c r="Y214" i="6"/>
  <c r="Z214" i="6"/>
  <c r="AA214" i="6"/>
  <c r="AB214" i="6"/>
  <c r="T215" i="6"/>
  <c r="U215" i="6"/>
  <c r="V215" i="6"/>
  <c r="W215" i="6"/>
  <c r="X215" i="6"/>
  <c r="Y215" i="6"/>
  <c r="Z215" i="6"/>
  <c r="AA215" i="6"/>
  <c r="AB215" i="6"/>
  <c r="T216" i="6"/>
  <c r="U216" i="6"/>
  <c r="V216" i="6"/>
  <c r="W216" i="6"/>
  <c r="X216" i="6"/>
  <c r="Y216" i="6"/>
  <c r="Z216" i="6"/>
  <c r="AA216" i="6"/>
  <c r="AB216" i="6"/>
  <c r="T217" i="6"/>
  <c r="U217" i="6"/>
  <c r="V217" i="6"/>
  <c r="W217" i="6"/>
  <c r="X217" i="6"/>
  <c r="Y217" i="6"/>
  <c r="Z217" i="6"/>
  <c r="AA217" i="6"/>
  <c r="AB217" i="6"/>
  <c r="T218" i="6"/>
  <c r="U218" i="6"/>
  <c r="V218" i="6"/>
  <c r="W218" i="6"/>
  <c r="X218" i="6"/>
  <c r="Y218" i="6"/>
  <c r="Z218" i="6"/>
  <c r="AA218" i="6"/>
  <c r="AB218" i="6"/>
  <c r="T219" i="6"/>
  <c r="U219" i="6"/>
  <c r="V219" i="6"/>
  <c r="W219" i="6"/>
  <c r="X219" i="6"/>
  <c r="Y219" i="6"/>
  <c r="Z219" i="6"/>
  <c r="AA219" i="6"/>
  <c r="AB219" i="6"/>
  <c r="T220" i="6"/>
  <c r="U220" i="6"/>
  <c r="V220" i="6"/>
  <c r="W220" i="6"/>
  <c r="X220" i="6"/>
  <c r="Y220" i="6"/>
  <c r="Z220" i="6"/>
  <c r="AA220" i="6"/>
  <c r="AB220" i="6"/>
  <c r="T221" i="6"/>
  <c r="U221" i="6"/>
  <c r="V221" i="6"/>
  <c r="W221" i="6"/>
  <c r="X221" i="6"/>
  <c r="Y221" i="6"/>
  <c r="Z221" i="6"/>
  <c r="AA221" i="6"/>
  <c r="AB221" i="6"/>
  <c r="T222" i="6"/>
  <c r="U222" i="6"/>
  <c r="V222" i="6"/>
  <c r="W222" i="6"/>
  <c r="X222" i="6"/>
  <c r="Y222" i="6"/>
  <c r="Z222" i="6"/>
  <c r="AA222" i="6"/>
  <c r="AB222" i="6"/>
  <c r="T223" i="6"/>
  <c r="U223" i="6"/>
  <c r="V223" i="6"/>
  <c r="W223" i="6"/>
  <c r="X223" i="6"/>
  <c r="Y223" i="6"/>
  <c r="Z223" i="6"/>
  <c r="AA223" i="6"/>
  <c r="AB223" i="6"/>
  <c r="T224" i="6"/>
  <c r="U224" i="6"/>
  <c r="V224" i="6"/>
  <c r="W224" i="6"/>
  <c r="X224" i="6"/>
  <c r="Y224" i="6"/>
  <c r="Z224" i="6"/>
  <c r="AA224" i="6"/>
  <c r="AB224" i="6"/>
  <c r="T225" i="6"/>
  <c r="U225" i="6"/>
  <c r="V225" i="6"/>
  <c r="W225" i="6"/>
  <c r="X225" i="6"/>
  <c r="Y225" i="6"/>
  <c r="Z225" i="6"/>
  <c r="AA225" i="6"/>
  <c r="AB225" i="6"/>
  <c r="T226" i="6"/>
  <c r="U226" i="6"/>
  <c r="V226" i="6"/>
  <c r="W226" i="6"/>
  <c r="X226" i="6"/>
  <c r="Y226" i="6"/>
  <c r="Z226" i="6"/>
  <c r="AA226" i="6"/>
  <c r="AB226" i="6"/>
  <c r="T227" i="6"/>
  <c r="U227" i="6"/>
  <c r="V227" i="6"/>
  <c r="W227" i="6"/>
  <c r="X227" i="6"/>
  <c r="Y227" i="6"/>
  <c r="Z227" i="6"/>
  <c r="AA227" i="6"/>
  <c r="AB227" i="6"/>
  <c r="T228" i="6"/>
  <c r="U228" i="6"/>
  <c r="V228" i="6"/>
  <c r="W228" i="6"/>
  <c r="X228" i="6"/>
  <c r="Y228" i="6"/>
  <c r="Z228" i="6"/>
  <c r="AA228" i="6"/>
  <c r="AB228" i="6"/>
  <c r="T229" i="6"/>
  <c r="U229" i="6"/>
  <c r="V229" i="6"/>
  <c r="W229" i="6"/>
  <c r="X229" i="6"/>
  <c r="Y229" i="6"/>
  <c r="Z229" i="6"/>
  <c r="AA229" i="6"/>
  <c r="AB229" i="6"/>
  <c r="T230" i="6"/>
  <c r="U230" i="6"/>
  <c r="V230" i="6"/>
  <c r="W230" i="6"/>
  <c r="X230" i="6"/>
  <c r="Y230" i="6"/>
  <c r="Z230" i="6"/>
  <c r="AA230" i="6"/>
  <c r="AB230" i="6"/>
  <c r="T231" i="6"/>
  <c r="U231" i="6"/>
  <c r="V231" i="6"/>
  <c r="W231" i="6"/>
  <c r="X231" i="6"/>
  <c r="Y231" i="6"/>
  <c r="Z231" i="6"/>
  <c r="AA231" i="6"/>
  <c r="AB231" i="6"/>
  <c r="T232" i="6"/>
  <c r="U232" i="6"/>
  <c r="V232" i="6"/>
  <c r="W232" i="6"/>
  <c r="X232" i="6"/>
  <c r="Y232" i="6"/>
  <c r="Z232" i="6"/>
  <c r="AA232" i="6"/>
  <c r="AB232" i="6"/>
  <c r="T233" i="6"/>
  <c r="U233" i="6"/>
  <c r="V233" i="6"/>
  <c r="W233" i="6"/>
  <c r="X233" i="6"/>
  <c r="Y233" i="6"/>
  <c r="Z233" i="6"/>
  <c r="AA233" i="6"/>
  <c r="AB233" i="6"/>
  <c r="T234" i="6"/>
  <c r="U234" i="6"/>
  <c r="V234" i="6"/>
  <c r="W234" i="6"/>
  <c r="X234" i="6"/>
  <c r="Y234" i="6"/>
  <c r="Z234" i="6"/>
  <c r="AA234" i="6"/>
  <c r="AB234" i="6"/>
  <c r="T235" i="6"/>
  <c r="U235" i="6"/>
  <c r="V235" i="6"/>
  <c r="W235" i="6"/>
  <c r="X235" i="6"/>
  <c r="Y235" i="6"/>
  <c r="Z235" i="6"/>
  <c r="AA235" i="6"/>
  <c r="AB235" i="6"/>
  <c r="T236" i="6"/>
  <c r="U236" i="6"/>
  <c r="V236" i="6"/>
  <c r="W236" i="6"/>
  <c r="X236" i="6"/>
  <c r="Y236" i="6"/>
  <c r="Z236" i="6"/>
  <c r="AA236" i="6"/>
  <c r="AB236" i="6"/>
  <c r="T237" i="6"/>
  <c r="U237" i="6"/>
  <c r="V237" i="6"/>
  <c r="W237" i="6"/>
  <c r="X237" i="6"/>
  <c r="Y237" i="6"/>
  <c r="Z237" i="6"/>
  <c r="AA237" i="6"/>
  <c r="AB237" i="6"/>
  <c r="T238" i="6"/>
  <c r="U238" i="6"/>
  <c r="V238" i="6"/>
  <c r="W238" i="6"/>
  <c r="X238" i="6"/>
  <c r="Y238" i="6"/>
  <c r="Z238" i="6"/>
  <c r="AA238" i="6"/>
  <c r="AB238" i="6"/>
  <c r="T239" i="6"/>
  <c r="U239" i="6"/>
  <c r="V239" i="6"/>
  <c r="W239" i="6"/>
  <c r="X239" i="6"/>
  <c r="Y239" i="6"/>
  <c r="Z239" i="6"/>
  <c r="AA239" i="6"/>
  <c r="AB239" i="6"/>
  <c r="T240" i="6"/>
  <c r="U240" i="6"/>
  <c r="V240" i="6"/>
  <c r="W240" i="6"/>
  <c r="X240" i="6"/>
  <c r="Y240" i="6"/>
  <c r="Z240" i="6"/>
  <c r="AA240" i="6"/>
  <c r="AB240" i="6"/>
  <c r="T241" i="6"/>
  <c r="U241" i="6"/>
  <c r="V241" i="6"/>
  <c r="W241" i="6"/>
  <c r="X241" i="6"/>
  <c r="Y241" i="6"/>
  <c r="Z241" i="6"/>
  <c r="AA241" i="6"/>
  <c r="AB241" i="6"/>
  <c r="T242" i="6"/>
  <c r="U242" i="6"/>
  <c r="V242" i="6"/>
  <c r="W242" i="6"/>
  <c r="X242" i="6"/>
  <c r="Y242" i="6"/>
  <c r="Z242" i="6"/>
  <c r="AA242" i="6"/>
  <c r="AB242" i="6"/>
  <c r="T243" i="6"/>
  <c r="U243" i="6"/>
  <c r="V243" i="6"/>
  <c r="W243" i="6"/>
  <c r="X243" i="6"/>
  <c r="Y243" i="6"/>
  <c r="Z243" i="6"/>
  <c r="AA243" i="6"/>
  <c r="AB243" i="6"/>
  <c r="T244" i="6"/>
  <c r="U244" i="6"/>
  <c r="V244" i="6"/>
  <c r="W244" i="6"/>
  <c r="X244" i="6"/>
  <c r="Y244" i="6"/>
  <c r="Z244" i="6"/>
  <c r="AA244" i="6"/>
  <c r="AB244" i="6"/>
  <c r="T245" i="6"/>
  <c r="U245" i="6"/>
  <c r="V245" i="6"/>
  <c r="W245" i="6"/>
  <c r="X245" i="6"/>
  <c r="Y245" i="6"/>
  <c r="Z245" i="6"/>
  <c r="AA245" i="6"/>
  <c r="AB245" i="6"/>
  <c r="T246" i="6"/>
  <c r="U246" i="6"/>
  <c r="V246" i="6"/>
  <c r="W246" i="6"/>
  <c r="X246" i="6"/>
  <c r="Y246" i="6"/>
  <c r="Z246" i="6"/>
  <c r="AA246" i="6"/>
  <c r="AB246" i="6"/>
  <c r="T247" i="6"/>
  <c r="U247" i="6"/>
  <c r="V247" i="6"/>
  <c r="W247" i="6"/>
  <c r="X247" i="6"/>
  <c r="Y247" i="6"/>
  <c r="Z247" i="6"/>
  <c r="AA247" i="6"/>
  <c r="AB247" i="6"/>
  <c r="T248" i="6"/>
  <c r="U248" i="6"/>
  <c r="V248" i="6"/>
  <c r="W248" i="6"/>
  <c r="X248" i="6"/>
  <c r="Y248" i="6"/>
  <c r="Z248" i="6"/>
  <c r="AA248" i="6"/>
  <c r="AB248" i="6"/>
  <c r="T249" i="6"/>
  <c r="U249" i="6"/>
  <c r="V249" i="6"/>
  <c r="W249" i="6"/>
  <c r="X249" i="6"/>
  <c r="Y249" i="6"/>
  <c r="Z249" i="6"/>
  <c r="AA249" i="6"/>
  <c r="AB249" i="6"/>
  <c r="T250" i="6"/>
  <c r="U250" i="6"/>
  <c r="V250" i="6"/>
  <c r="W250" i="6"/>
  <c r="X250" i="6"/>
  <c r="Y250" i="6"/>
  <c r="Z250" i="6"/>
  <c r="AA250" i="6"/>
  <c r="AB250" i="6"/>
  <c r="T251" i="6"/>
  <c r="U251" i="6"/>
  <c r="V251" i="6"/>
  <c r="W251" i="6"/>
  <c r="X251" i="6"/>
  <c r="Y251" i="6"/>
  <c r="Z251" i="6"/>
  <c r="AA251" i="6"/>
  <c r="AB251" i="6"/>
  <c r="T252" i="6"/>
  <c r="U252" i="6"/>
  <c r="V252" i="6"/>
  <c r="W252" i="6"/>
  <c r="X252" i="6"/>
  <c r="Y252" i="6"/>
  <c r="Z252" i="6"/>
  <c r="AA252" i="6"/>
  <c r="AB252" i="6"/>
  <c r="T253" i="6"/>
  <c r="U253" i="6"/>
  <c r="V253" i="6"/>
  <c r="W253" i="6"/>
  <c r="X253" i="6"/>
  <c r="Y253" i="6"/>
  <c r="Z253" i="6"/>
  <c r="AA253" i="6"/>
  <c r="AB253" i="6"/>
  <c r="T254" i="6"/>
  <c r="U254" i="6"/>
  <c r="V254" i="6"/>
  <c r="W254" i="6"/>
  <c r="X254" i="6"/>
  <c r="Y254" i="6"/>
  <c r="Z254" i="6"/>
  <c r="AA254" i="6"/>
  <c r="AB254" i="6"/>
  <c r="T255" i="6"/>
  <c r="U255" i="6"/>
  <c r="V255" i="6"/>
  <c r="W255" i="6"/>
  <c r="X255" i="6"/>
  <c r="Y255" i="6"/>
  <c r="Z255" i="6"/>
  <c r="AA255" i="6"/>
  <c r="AB255" i="6"/>
  <c r="T256" i="6"/>
  <c r="U256" i="6"/>
  <c r="V256" i="6"/>
  <c r="W256" i="6"/>
  <c r="X256" i="6"/>
  <c r="Y256" i="6"/>
  <c r="Z256" i="6"/>
  <c r="AA256" i="6"/>
  <c r="AB256" i="6"/>
  <c r="T257" i="6"/>
  <c r="U257" i="6"/>
  <c r="V257" i="6"/>
  <c r="W257" i="6"/>
  <c r="X257" i="6"/>
  <c r="Y257" i="6"/>
  <c r="Z257" i="6"/>
  <c r="AA257" i="6"/>
  <c r="AB257" i="6"/>
  <c r="T258" i="6"/>
  <c r="U258" i="6"/>
  <c r="V258" i="6"/>
  <c r="W258" i="6"/>
  <c r="X258" i="6"/>
  <c r="Y258" i="6"/>
  <c r="Z258" i="6"/>
  <c r="AA258" i="6"/>
  <c r="AB258" i="6"/>
  <c r="T259" i="6"/>
  <c r="U259" i="6"/>
  <c r="V259" i="6"/>
  <c r="W259" i="6"/>
  <c r="X259" i="6"/>
  <c r="Y259" i="6"/>
  <c r="Z259" i="6"/>
  <c r="AA259" i="6"/>
  <c r="AB259" i="6"/>
  <c r="T260" i="6"/>
  <c r="U260" i="6"/>
  <c r="V260" i="6"/>
  <c r="W260" i="6"/>
  <c r="X260" i="6"/>
  <c r="Y260" i="6"/>
  <c r="Z260" i="6"/>
  <c r="AA260" i="6"/>
  <c r="AB260" i="6"/>
  <c r="T261" i="6"/>
  <c r="U261" i="6"/>
  <c r="V261" i="6"/>
  <c r="W261" i="6"/>
  <c r="X261" i="6"/>
  <c r="Y261" i="6"/>
  <c r="Z261" i="6"/>
  <c r="AA261" i="6"/>
  <c r="AB261" i="6"/>
  <c r="T262" i="6"/>
  <c r="U262" i="6"/>
  <c r="V262" i="6"/>
  <c r="W262" i="6"/>
  <c r="X262" i="6"/>
  <c r="Y262" i="6"/>
  <c r="Z262" i="6"/>
  <c r="AA262" i="6"/>
  <c r="AB262" i="6"/>
  <c r="T263" i="6"/>
  <c r="U263" i="6"/>
  <c r="V263" i="6"/>
  <c r="W263" i="6"/>
  <c r="X263" i="6"/>
  <c r="Y263" i="6"/>
  <c r="Z263" i="6"/>
  <c r="AA263" i="6"/>
  <c r="AB263" i="6"/>
  <c r="T264" i="6"/>
  <c r="U264" i="6"/>
  <c r="V264" i="6"/>
  <c r="W264" i="6"/>
  <c r="X264" i="6"/>
  <c r="Y264" i="6"/>
  <c r="Z264" i="6"/>
  <c r="AA264" i="6"/>
  <c r="AB264" i="6"/>
  <c r="T265" i="6"/>
  <c r="U265" i="6"/>
  <c r="V265" i="6"/>
  <c r="W265" i="6"/>
  <c r="X265" i="6"/>
  <c r="Y265" i="6"/>
  <c r="Z265" i="6"/>
  <c r="AA265" i="6"/>
  <c r="AB265" i="6"/>
  <c r="T266" i="6"/>
  <c r="U266" i="6"/>
  <c r="V266" i="6"/>
  <c r="W266" i="6"/>
  <c r="X266" i="6"/>
  <c r="Y266" i="6"/>
  <c r="Z266" i="6"/>
  <c r="AA266" i="6"/>
  <c r="AB266" i="6"/>
  <c r="T267" i="6"/>
  <c r="U267" i="6"/>
  <c r="V267" i="6"/>
  <c r="W267" i="6"/>
  <c r="X267" i="6"/>
  <c r="Y267" i="6"/>
  <c r="Z267" i="6"/>
  <c r="AA267" i="6"/>
  <c r="AB267" i="6"/>
  <c r="T268" i="6"/>
  <c r="U268" i="6"/>
  <c r="V268" i="6"/>
  <c r="W268" i="6"/>
  <c r="X268" i="6"/>
  <c r="Y268" i="6"/>
  <c r="Z268" i="6"/>
  <c r="AA268" i="6"/>
  <c r="AB268" i="6"/>
  <c r="T269" i="6"/>
  <c r="U269" i="6"/>
  <c r="V269" i="6"/>
  <c r="W269" i="6"/>
  <c r="X269" i="6"/>
  <c r="Y269" i="6"/>
  <c r="Z269" i="6"/>
  <c r="AA269" i="6"/>
  <c r="AB269" i="6"/>
  <c r="T270" i="6"/>
  <c r="U270" i="6"/>
  <c r="V270" i="6"/>
  <c r="W270" i="6"/>
  <c r="X270" i="6"/>
  <c r="Y270" i="6"/>
  <c r="Z270" i="6"/>
  <c r="AA270" i="6"/>
  <c r="AB270" i="6"/>
  <c r="T271" i="6"/>
  <c r="U271" i="6"/>
  <c r="V271" i="6"/>
  <c r="W271" i="6"/>
  <c r="X271" i="6"/>
  <c r="Y271" i="6"/>
  <c r="Z271" i="6"/>
  <c r="AA271" i="6"/>
  <c r="AB271" i="6"/>
  <c r="T272" i="6"/>
  <c r="U272" i="6"/>
  <c r="V272" i="6"/>
  <c r="W272" i="6"/>
  <c r="X272" i="6"/>
  <c r="Y272" i="6"/>
  <c r="Z272" i="6"/>
  <c r="AA272" i="6"/>
  <c r="AB272" i="6"/>
  <c r="T273" i="6"/>
  <c r="U273" i="6"/>
  <c r="V273" i="6"/>
  <c r="W273" i="6"/>
  <c r="X273" i="6"/>
  <c r="Y273" i="6"/>
  <c r="Z273" i="6"/>
  <c r="AA273" i="6"/>
  <c r="AB273" i="6"/>
  <c r="T274" i="6"/>
  <c r="U274" i="6"/>
  <c r="V274" i="6"/>
  <c r="W274" i="6"/>
  <c r="X274" i="6"/>
  <c r="Y274" i="6"/>
  <c r="Z274" i="6"/>
  <c r="AA274" i="6"/>
  <c r="AB274" i="6"/>
  <c r="T275" i="6"/>
  <c r="U275" i="6"/>
  <c r="V275" i="6"/>
  <c r="W275" i="6"/>
  <c r="X275" i="6"/>
  <c r="Y275" i="6"/>
  <c r="Z275" i="6"/>
  <c r="AA275" i="6"/>
  <c r="AB275" i="6"/>
  <c r="T276" i="6"/>
  <c r="U276" i="6"/>
  <c r="V276" i="6"/>
  <c r="W276" i="6"/>
  <c r="X276" i="6"/>
  <c r="Y276" i="6"/>
  <c r="Z276" i="6"/>
  <c r="AA276" i="6"/>
  <c r="AB276" i="6"/>
  <c r="T277" i="6"/>
  <c r="U277" i="6"/>
  <c r="V277" i="6"/>
  <c r="W277" i="6"/>
  <c r="X277" i="6"/>
  <c r="Y277" i="6"/>
  <c r="Z277" i="6"/>
  <c r="AA277" i="6"/>
  <c r="AB277" i="6"/>
  <c r="T278" i="6"/>
  <c r="U278" i="6"/>
  <c r="V278" i="6"/>
  <c r="W278" i="6"/>
  <c r="X278" i="6"/>
  <c r="Y278" i="6"/>
  <c r="Z278" i="6"/>
  <c r="AA278" i="6"/>
  <c r="AB278" i="6"/>
  <c r="T279" i="6"/>
  <c r="U279" i="6"/>
  <c r="V279" i="6"/>
  <c r="W279" i="6"/>
  <c r="X279" i="6"/>
  <c r="Y279" i="6"/>
  <c r="Z279" i="6"/>
  <c r="AA279" i="6"/>
  <c r="AB279" i="6"/>
  <c r="T280" i="6"/>
  <c r="U280" i="6"/>
  <c r="V280" i="6"/>
  <c r="W280" i="6"/>
  <c r="X280" i="6"/>
  <c r="Y280" i="6"/>
  <c r="Z280" i="6"/>
  <c r="AA280" i="6"/>
  <c r="AB280" i="6"/>
  <c r="T281" i="6"/>
  <c r="U281" i="6"/>
  <c r="V281" i="6"/>
  <c r="W281" i="6"/>
  <c r="X281" i="6"/>
  <c r="Y281" i="6"/>
  <c r="Z281" i="6"/>
  <c r="AA281" i="6"/>
  <c r="AB281" i="6"/>
  <c r="T282" i="6"/>
  <c r="U282" i="6"/>
  <c r="V282" i="6"/>
  <c r="W282" i="6"/>
  <c r="X282" i="6"/>
  <c r="Y282" i="6"/>
  <c r="Z282" i="6"/>
  <c r="AA282" i="6"/>
  <c r="AB282" i="6"/>
  <c r="T283" i="6"/>
  <c r="U283" i="6"/>
  <c r="V283" i="6"/>
  <c r="W283" i="6"/>
  <c r="X283" i="6"/>
  <c r="Y283" i="6"/>
  <c r="Z283" i="6"/>
  <c r="AA283" i="6"/>
  <c r="AB283" i="6"/>
  <c r="T284" i="6"/>
  <c r="U284" i="6"/>
  <c r="V284" i="6"/>
  <c r="W284" i="6"/>
  <c r="X284" i="6"/>
  <c r="Y284" i="6"/>
  <c r="Z284" i="6"/>
  <c r="AA284" i="6"/>
  <c r="AB284" i="6"/>
  <c r="T285" i="6"/>
  <c r="U285" i="6"/>
  <c r="V285" i="6"/>
  <c r="W285" i="6"/>
  <c r="X285" i="6"/>
  <c r="Y285" i="6"/>
  <c r="Z285" i="6"/>
  <c r="AA285" i="6"/>
  <c r="AB285" i="6"/>
  <c r="T286" i="6"/>
  <c r="U286" i="6"/>
  <c r="V286" i="6"/>
  <c r="W286" i="6"/>
  <c r="X286" i="6"/>
  <c r="Y286" i="6"/>
  <c r="Z286" i="6"/>
  <c r="AA286" i="6"/>
  <c r="AB286" i="6"/>
  <c r="T287" i="6"/>
  <c r="U287" i="6"/>
  <c r="V287" i="6"/>
  <c r="W287" i="6"/>
  <c r="X287" i="6"/>
  <c r="Y287" i="6"/>
  <c r="Z287" i="6"/>
  <c r="AA287" i="6"/>
  <c r="AB287" i="6"/>
  <c r="T288" i="6"/>
  <c r="U288" i="6"/>
  <c r="V288" i="6"/>
  <c r="W288" i="6"/>
  <c r="X288" i="6"/>
  <c r="Y288" i="6"/>
  <c r="Z288" i="6"/>
  <c r="AA288" i="6"/>
  <c r="AB288" i="6"/>
  <c r="T289" i="6"/>
  <c r="U289" i="6"/>
  <c r="V289" i="6"/>
  <c r="W289" i="6"/>
  <c r="X289" i="6"/>
  <c r="Y289" i="6"/>
  <c r="Z289" i="6"/>
  <c r="AA289" i="6"/>
  <c r="AB289" i="6"/>
  <c r="T290" i="6"/>
  <c r="U290" i="6"/>
  <c r="V290" i="6"/>
  <c r="W290" i="6"/>
  <c r="X290" i="6"/>
  <c r="Y290" i="6"/>
  <c r="Z290" i="6"/>
  <c r="AA290" i="6"/>
  <c r="AB290" i="6"/>
  <c r="T291" i="6"/>
  <c r="U291" i="6"/>
  <c r="V291" i="6"/>
  <c r="W291" i="6"/>
  <c r="X291" i="6"/>
  <c r="Y291" i="6"/>
  <c r="Z291" i="6"/>
  <c r="AA291" i="6"/>
  <c r="AB291" i="6"/>
  <c r="T292" i="6"/>
  <c r="U292" i="6"/>
  <c r="V292" i="6"/>
  <c r="W292" i="6"/>
  <c r="X292" i="6"/>
  <c r="Y292" i="6"/>
  <c r="Z292" i="6"/>
  <c r="AA292" i="6"/>
  <c r="AB292" i="6"/>
  <c r="T293" i="6"/>
  <c r="U293" i="6"/>
  <c r="V293" i="6"/>
  <c r="W293" i="6"/>
  <c r="X293" i="6"/>
  <c r="Y293" i="6"/>
  <c r="Z293" i="6"/>
  <c r="AA293" i="6"/>
  <c r="AB293" i="6"/>
  <c r="T294" i="6"/>
  <c r="U294" i="6"/>
  <c r="V294" i="6"/>
  <c r="W294" i="6"/>
  <c r="X294" i="6"/>
  <c r="Y294" i="6"/>
  <c r="Z294" i="6"/>
  <c r="AA294" i="6"/>
  <c r="AB294" i="6"/>
  <c r="T295" i="6"/>
  <c r="U295" i="6"/>
  <c r="V295" i="6"/>
  <c r="W295" i="6"/>
  <c r="X295" i="6"/>
  <c r="Y295" i="6"/>
  <c r="Z295" i="6"/>
  <c r="AA295" i="6"/>
  <c r="AB295" i="6"/>
  <c r="T296" i="6"/>
  <c r="U296" i="6"/>
  <c r="V296" i="6"/>
  <c r="W296" i="6"/>
  <c r="X296" i="6"/>
  <c r="Y296" i="6"/>
  <c r="Z296" i="6"/>
  <c r="AA296" i="6"/>
  <c r="AB296" i="6"/>
  <c r="T297" i="6"/>
  <c r="U297" i="6"/>
  <c r="V297" i="6"/>
  <c r="W297" i="6"/>
  <c r="X297" i="6"/>
  <c r="Y297" i="6"/>
  <c r="Z297" i="6"/>
  <c r="AA297" i="6"/>
  <c r="AB297" i="6"/>
  <c r="T298" i="6"/>
  <c r="U298" i="6"/>
  <c r="V298" i="6"/>
  <c r="W298" i="6"/>
  <c r="X298" i="6"/>
  <c r="Y298" i="6"/>
  <c r="Z298" i="6"/>
  <c r="AA298" i="6"/>
  <c r="AB298" i="6"/>
  <c r="T299" i="6"/>
  <c r="U299" i="6"/>
  <c r="V299" i="6"/>
  <c r="W299" i="6"/>
  <c r="X299" i="6"/>
  <c r="Y299" i="6"/>
  <c r="Z299" i="6"/>
  <c r="AA299" i="6"/>
  <c r="AB299" i="6"/>
  <c r="T300" i="6"/>
  <c r="U300" i="6"/>
  <c r="V300" i="6"/>
  <c r="W300" i="6"/>
  <c r="X300" i="6"/>
  <c r="Y300" i="6"/>
  <c r="Z300" i="6"/>
  <c r="AA300" i="6"/>
  <c r="AB300" i="6"/>
  <c r="T301" i="6"/>
  <c r="U301" i="6"/>
  <c r="V301" i="6"/>
  <c r="W301" i="6"/>
  <c r="X301" i="6"/>
  <c r="Y301" i="6"/>
  <c r="Z301" i="6"/>
  <c r="AA301" i="6"/>
  <c r="AB301" i="6"/>
  <c r="T302" i="6"/>
  <c r="U302" i="6"/>
  <c r="V302" i="6"/>
  <c r="W302" i="6"/>
  <c r="X302" i="6"/>
  <c r="Y302" i="6"/>
  <c r="Z302" i="6"/>
  <c r="AA302" i="6"/>
  <c r="AB302" i="6"/>
  <c r="T303" i="6"/>
  <c r="U303" i="6"/>
  <c r="V303" i="6"/>
  <c r="W303" i="6"/>
  <c r="X303" i="6"/>
  <c r="Y303" i="6"/>
  <c r="Z303" i="6"/>
  <c r="AA303" i="6"/>
  <c r="AB303" i="6"/>
  <c r="T304" i="6"/>
  <c r="U304" i="6"/>
  <c r="V304" i="6"/>
  <c r="W304" i="6"/>
  <c r="X304" i="6"/>
  <c r="Y304" i="6"/>
  <c r="Z304" i="6"/>
  <c r="AA304" i="6"/>
  <c r="AB304" i="6"/>
  <c r="T305" i="6"/>
  <c r="U305" i="6"/>
  <c r="V305" i="6"/>
  <c r="W305" i="6"/>
  <c r="X305" i="6"/>
  <c r="Y305" i="6"/>
  <c r="Z305" i="6"/>
  <c r="AA305" i="6"/>
  <c r="AB305" i="6"/>
  <c r="T306" i="6"/>
  <c r="U306" i="6"/>
  <c r="V306" i="6"/>
  <c r="W306" i="6"/>
  <c r="X306" i="6"/>
  <c r="Y306" i="6"/>
  <c r="Z306" i="6"/>
  <c r="AA306" i="6"/>
  <c r="AB306" i="6"/>
  <c r="T307" i="6"/>
  <c r="U307" i="6"/>
  <c r="V307" i="6"/>
  <c r="W307" i="6"/>
  <c r="X307" i="6"/>
  <c r="Y307" i="6"/>
  <c r="Z307" i="6"/>
  <c r="AA307" i="6"/>
  <c r="AB307" i="6"/>
  <c r="T308" i="6"/>
  <c r="U308" i="6"/>
  <c r="V308" i="6"/>
  <c r="W308" i="6"/>
  <c r="X308" i="6"/>
  <c r="Y308" i="6"/>
  <c r="Z308" i="6"/>
  <c r="AA308" i="6"/>
  <c r="AB308" i="6"/>
  <c r="T309" i="6"/>
  <c r="U309" i="6"/>
  <c r="V309" i="6"/>
  <c r="W309" i="6"/>
  <c r="X309" i="6"/>
  <c r="Y309" i="6"/>
  <c r="Z309" i="6"/>
  <c r="AA309" i="6"/>
  <c r="AB309" i="6"/>
  <c r="T310" i="6"/>
  <c r="U310" i="6"/>
  <c r="V310" i="6"/>
  <c r="W310" i="6"/>
  <c r="X310" i="6"/>
  <c r="Y310" i="6"/>
  <c r="Z310" i="6"/>
  <c r="AA310" i="6"/>
  <c r="AB310" i="6"/>
  <c r="T311" i="6"/>
  <c r="U311" i="6"/>
  <c r="V311" i="6"/>
  <c r="W311" i="6"/>
  <c r="X311" i="6"/>
  <c r="Y311" i="6"/>
  <c r="Z311" i="6"/>
  <c r="AA311" i="6"/>
  <c r="AB311" i="6"/>
  <c r="T312" i="6"/>
  <c r="U312" i="6"/>
  <c r="V312" i="6"/>
  <c r="W312" i="6"/>
  <c r="X312" i="6"/>
  <c r="Y312" i="6"/>
  <c r="Z312" i="6"/>
  <c r="AA312" i="6"/>
  <c r="AB312" i="6"/>
  <c r="T313" i="6"/>
  <c r="U313" i="6"/>
  <c r="V313" i="6"/>
  <c r="W313" i="6"/>
  <c r="X313" i="6"/>
  <c r="Y313" i="6"/>
  <c r="Z313" i="6"/>
  <c r="AA313" i="6"/>
  <c r="AB313" i="6"/>
  <c r="T314" i="6"/>
  <c r="U314" i="6"/>
  <c r="V314" i="6"/>
  <c r="W314" i="6"/>
  <c r="X314" i="6"/>
  <c r="Y314" i="6"/>
  <c r="Z314" i="6"/>
  <c r="AA314" i="6"/>
  <c r="AB314" i="6"/>
  <c r="T315" i="6"/>
  <c r="U315" i="6"/>
  <c r="V315" i="6"/>
  <c r="W315" i="6"/>
  <c r="X315" i="6"/>
  <c r="Y315" i="6"/>
  <c r="Z315" i="6"/>
  <c r="AA315" i="6"/>
  <c r="AB315" i="6"/>
  <c r="T316" i="6"/>
  <c r="U316" i="6"/>
  <c r="V316" i="6"/>
  <c r="W316" i="6"/>
  <c r="X316" i="6"/>
  <c r="Y316" i="6"/>
  <c r="Z316" i="6"/>
  <c r="AA316" i="6"/>
  <c r="AB316" i="6"/>
  <c r="T317" i="6"/>
  <c r="U317" i="6"/>
  <c r="V317" i="6"/>
  <c r="W317" i="6"/>
  <c r="X317" i="6"/>
  <c r="Y317" i="6"/>
  <c r="Z317" i="6"/>
  <c r="AA317" i="6"/>
  <c r="AB317" i="6"/>
  <c r="T318" i="6"/>
  <c r="U318" i="6"/>
  <c r="V318" i="6"/>
  <c r="W318" i="6"/>
  <c r="X318" i="6"/>
  <c r="Y318" i="6"/>
  <c r="Z318" i="6"/>
  <c r="AA318" i="6"/>
  <c r="AB318" i="6"/>
  <c r="T319" i="6"/>
  <c r="U319" i="6"/>
  <c r="V319" i="6"/>
  <c r="W319" i="6"/>
  <c r="X319" i="6"/>
  <c r="Y319" i="6"/>
  <c r="Z319" i="6"/>
  <c r="AA319" i="6"/>
  <c r="AB319" i="6"/>
  <c r="T320" i="6"/>
  <c r="U320" i="6"/>
  <c r="V320" i="6"/>
  <c r="W320" i="6"/>
  <c r="X320" i="6"/>
  <c r="Y320" i="6"/>
  <c r="Z320" i="6"/>
  <c r="AA320" i="6"/>
  <c r="AB320" i="6"/>
  <c r="T321" i="6"/>
  <c r="U321" i="6"/>
  <c r="V321" i="6"/>
  <c r="W321" i="6"/>
  <c r="X321" i="6"/>
  <c r="Y321" i="6"/>
  <c r="Z321" i="6"/>
  <c r="AA321" i="6"/>
  <c r="AB321" i="6"/>
  <c r="T322" i="6"/>
  <c r="U322" i="6"/>
  <c r="V322" i="6"/>
  <c r="W322" i="6"/>
  <c r="X322" i="6"/>
  <c r="Y322" i="6"/>
  <c r="Z322" i="6"/>
  <c r="AA322" i="6"/>
  <c r="AB322" i="6"/>
  <c r="T323" i="6"/>
  <c r="U323" i="6"/>
  <c r="V323" i="6"/>
  <c r="W323" i="6"/>
  <c r="X323" i="6"/>
  <c r="Y323" i="6"/>
  <c r="Z323" i="6"/>
  <c r="AA323" i="6"/>
  <c r="AB323" i="6"/>
  <c r="T324" i="6"/>
  <c r="U324" i="6"/>
  <c r="V324" i="6"/>
  <c r="W324" i="6"/>
  <c r="X324" i="6"/>
  <c r="Y324" i="6"/>
  <c r="Z324" i="6"/>
  <c r="AA324" i="6"/>
  <c r="AB324" i="6"/>
  <c r="T325" i="6"/>
  <c r="U325" i="6"/>
  <c r="V325" i="6"/>
  <c r="W325" i="6"/>
  <c r="X325" i="6"/>
  <c r="Y325" i="6"/>
  <c r="Z325" i="6"/>
  <c r="AA325" i="6"/>
  <c r="AB325" i="6"/>
  <c r="T326" i="6"/>
  <c r="U326" i="6"/>
  <c r="V326" i="6"/>
  <c r="W326" i="6"/>
  <c r="X326" i="6"/>
  <c r="Y326" i="6"/>
  <c r="Z326" i="6"/>
  <c r="AA326" i="6"/>
  <c r="AB326" i="6"/>
  <c r="T327" i="6"/>
  <c r="U327" i="6"/>
  <c r="V327" i="6"/>
  <c r="W327" i="6"/>
  <c r="X327" i="6"/>
  <c r="Y327" i="6"/>
  <c r="Z327" i="6"/>
  <c r="AA327" i="6"/>
  <c r="AB327" i="6"/>
  <c r="T328" i="6"/>
  <c r="U328" i="6"/>
  <c r="V328" i="6"/>
  <c r="W328" i="6"/>
  <c r="X328" i="6"/>
  <c r="Y328" i="6"/>
  <c r="Z328" i="6"/>
  <c r="AA328" i="6"/>
  <c r="AB328" i="6"/>
  <c r="T329" i="6"/>
  <c r="U329" i="6"/>
  <c r="V329" i="6"/>
  <c r="W329" i="6"/>
  <c r="X329" i="6"/>
  <c r="Y329" i="6"/>
  <c r="Z329" i="6"/>
  <c r="AA329" i="6"/>
  <c r="AB329" i="6"/>
  <c r="T330" i="6"/>
  <c r="U330" i="6"/>
  <c r="V330" i="6"/>
  <c r="W330" i="6"/>
  <c r="X330" i="6"/>
  <c r="Y330" i="6"/>
  <c r="Z330" i="6"/>
  <c r="AA330" i="6"/>
  <c r="AB330" i="6"/>
  <c r="T331" i="6"/>
  <c r="U331" i="6"/>
  <c r="V331" i="6"/>
  <c r="W331" i="6"/>
  <c r="X331" i="6"/>
  <c r="Y331" i="6"/>
  <c r="Z331" i="6"/>
  <c r="AA331" i="6"/>
  <c r="AB331" i="6"/>
  <c r="T332" i="6"/>
  <c r="U332" i="6"/>
  <c r="V332" i="6"/>
  <c r="W332" i="6"/>
  <c r="X332" i="6"/>
  <c r="Y332" i="6"/>
  <c r="Z332" i="6"/>
  <c r="AA332" i="6"/>
  <c r="AB332" i="6"/>
  <c r="T333" i="6"/>
  <c r="U333" i="6"/>
  <c r="V333" i="6"/>
  <c r="W333" i="6"/>
  <c r="X333" i="6"/>
  <c r="Y333" i="6"/>
  <c r="Z333" i="6"/>
  <c r="AA333" i="6"/>
  <c r="AB333" i="6"/>
  <c r="T334" i="6"/>
  <c r="U334" i="6"/>
  <c r="V334" i="6"/>
  <c r="W334" i="6"/>
  <c r="X334" i="6"/>
  <c r="Y334" i="6"/>
  <c r="Z334" i="6"/>
  <c r="AA334" i="6"/>
  <c r="AB334" i="6"/>
  <c r="T335" i="6"/>
  <c r="U335" i="6"/>
  <c r="V335" i="6"/>
  <c r="W335" i="6"/>
  <c r="X335" i="6"/>
  <c r="Y335" i="6"/>
  <c r="Z335" i="6"/>
  <c r="AA335" i="6"/>
  <c r="AB335" i="6"/>
  <c r="T336" i="6"/>
  <c r="U336" i="6"/>
  <c r="V336" i="6"/>
  <c r="W336" i="6"/>
  <c r="X336" i="6"/>
  <c r="Y336" i="6"/>
  <c r="Z336" i="6"/>
  <c r="AA336" i="6"/>
  <c r="AB336" i="6"/>
  <c r="T337" i="6"/>
  <c r="U337" i="6"/>
  <c r="V337" i="6"/>
  <c r="W337" i="6"/>
  <c r="X337" i="6"/>
  <c r="Y337" i="6"/>
  <c r="Z337" i="6"/>
  <c r="AA337" i="6"/>
  <c r="AB337" i="6"/>
  <c r="T338" i="6"/>
  <c r="U338" i="6"/>
  <c r="V338" i="6"/>
  <c r="W338" i="6"/>
  <c r="X338" i="6"/>
  <c r="Y338" i="6"/>
  <c r="Z338" i="6"/>
  <c r="AA338" i="6"/>
  <c r="AB338" i="6"/>
  <c r="T339" i="6"/>
  <c r="U339" i="6"/>
  <c r="V339" i="6"/>
  <c r="W339" i="6"/>
  <c r="X339" i="6"/>
  <c r="Y339" i="6"/>
  <c r="Z339" i="6"/>
  <c r="AA339" i="6"/>
  <c r="AB339" i="6"/>
  <c r="T340" i="6"/>
  <c r="U340" i="6"/>
  <c r="V340" i="6"/>
  <c r="W340" i="6"/>
  <c r="X340" i="6"/>
  <c r="Y340" i="6"/>
  <c r="Z340" i="6"/>
  <c r="AA340" i="6"/>
  <c r="AB340" i="6"/>
  <c r="T341" i="6"/>
  <c r="U341" i="6"/>
  <c r="V341" i="6"/>
  <c r="W341" i="6"/>
  <c r="X341" i="6"/>
  <c r="Y341" i="6"/>
  <c r="Z341" i="6"/>
  <c r="AA341" i="6"/>
  <c r="AB341" i="6"/>
  <c r="T342" i="6"/>
  <c r="U342" i="6"/>
  <c r="V342" i="6"/>
  <c r="W342" i="6"/>
  <c r="X342" i="6"/>
  <c r="Y342" i="6"/>
  <c r="Z342" i="6"/>
  <c r="AA342" i="6"/>
  <c r="AB342" i="6"/>
  <c r="T343" i="6"/>
  <c r="U343" i="6"/>
  <c r="V343" i="6"/>
  <c r="W343" i="6"/>
  <c r="X343" i="6"/>
  <c r="Y343" i="6"/>
  <c r="Z343" i="6"/>
  <c r="AA343" i="6"/>
  <c r="AB343" i="6"/>
  <c r="T344" i="6"/>
  <c r="U344" i="6"/>
  <c r="V344" i="6"/>
  <c r="W344" i="6"/>
  <c r="X344" i="6"/>
  <c r="Y344" i="6"/>
  <c r="Z344" i="6"/>
  <c r="AA344" i="6"/>
  <c r="AB344" i="6"/>
  <c r="T345" i="6"/>
  <c r="U345" i="6"/>
  <c r="V345" i="6"/>
  <c r="W345" i="6"/>
  <c r="X345" i="6"/>
  <c r="Y345" i="6"/>
  <c r="Z345" i="6"/>
  <c r="AA345" i="6"/>
  <c r="AB345" i="6"/>
  <c r="T346" i="6"/>
  <c r="U346" i="6"/>
  <c r="V346" i="6"/>
  <c r="W346" i="6"/>
  <c r="X346" i="6"/>
  <c r="Y346" i="6"/>
  <c r="Z346" i="6"/>
  <c r="AA346" i="6"/>
  <c r="AB346" i="6"/>
  <c r="T347" i="6"/>
  <c r="U347" i="6"/>
  <c r="V347" i="6"/>
  <c r="W347" i="6"/>
  <c r="X347" i="6"/>
  <c r="Y347" i="6"/>
  <c r="Z347" i="6"/>
  <c r="AA347" i="6"/>
  <c r="AB347" i="6"/>
  <c r="T348" i="6"/>
  <c r="U348" i="6"/>
  <c r="V348" i="6"/>
  <c r="W348" i="6"/>
  <c r="X348" i="6"/>
  <c r="Y348" i="6"/>
  <c r="Z348" i="6"/>
  <c r="AA348" i="6"/>
  <c r="AB348" i="6"/>
  <c r="T349" i="6"/>
  <c r="U349" i="6"/>
  <c r="V349" i="6"/>
  <c r="W349" i="6"/>
  <c r="X349" i="6"/>
  <c r="Y349" i="6"/>
  <c r="Z349" i="6"/>
  <c r="AA349" i="6"/>
  <c r="AB349" i="6"/>
  <c r="T350" i="6"/>
  <c r="U350" i="6"/>
  <c r="V350" i="6"/>
  <c r="W350" i="6"/>
  <c r="X350" i="6"/>
  <c r="Y350" i="6"/>
  <c r="Z350" i="6"/>
  <c r="AA350" i="6"/>
  <c r="AB350" i="6"/>
  <c r="T351" i="6"/>
  <c r="U351" i="6"/>
  <c r="V351" i="6"/>
  <c r="W351" i="6"/>
  <c r="X351" i="6"/>
  <c r="Y351" i="6"/>
  <c r="Z351" i="6"/>
  <c r="AA351" i="6"/>
  <c r="AB351" i="6"/>
  <c r="T352" i="6"/>
  <c r="U352" i="6"/>
  <c r="V352" i="6"/>
  <c r="W352" i="6"/>
  <c r="X352" i="6"/>
  <c r="Y352" i="6"/>
  <c r="Z352" i="6"/>
  <c r="AA352" i="6"/>
  <c r="AB352" i="6"/>
  <c r="T353" i="6"/>
  <c r="U353" i="6"/>
  <c r="V353" i="6"/>
  <c r="W353" i="6"/>
  <c r="X353" i="6"/>
  <c r="Y353" i="6"/>
  <c r="Z353" i="6"/>
  <c r="AA353" i="6"/>
  <c r="AB353" i="6"/>
  <c r="T354" i="6"/>
  <c r="U354" i="6"/>
  <c r="V354" i="6"/>
  <c r="W354" i="6"/>
  <c r="X354" i="6"/>
  <c r="Y354" i="6"/>
  <c r="Z354" i="6"/>
  <c r="AA354" i="6"/>
  <c r="AB354" i="6"/>
  <c r="T355" i="6"/>
  <c r="U355" i="6"/>
  <c r="V355" i="6"/>
  <c r="W355" i="6"/>
  <c r="X355" i="6"/>
  <c r="Y355" i="6"/>
  <c r="Z355" i="6"/>
  <c r="AA355" i="6"/>
  <c r="AB355" i="6"/>
  <c r="T356" i="6"/>
  <c r="U356" i="6"/>
  <c r="V356" i="6"/>
  <c r="W356" i="6"/>
  <c r="X356" i="6"/>
  <c r="Y356" i="6"/>
  <c r="Z356" i="6"/>
  <c r="AA356" i="6"/>
  <c r="AB356" i="6"/>
  <c r="T357" i="6"/>
  <c r="U357" i="6"/>
  <c r="V357" i="6"/>
  <c r="W357" i="6"/>
  <c r="X357" i="6"/>
  <c r="Y357" i="6"/>
  <c r="Z357" i="6"/>
  <c r="AA357" i="6"/>
  <c r="AB357" i="6"/>
  <c r="T358" i="6"/>
  <c r="U358" i="6"/>
  <c r="V358" i="6"/>
  <c r="W358" i="6"/>
  <c r="X358" i="6"/>
  <c r="Y358" i="6"/>
  <c r="Z358" i="6"/>
  <c r="AA358" i="6"/>
  <c r="AB358" i="6"/>
  <c r="T359" i="6"/>
  <c r="U359" i="6"/>
  <c r="V359" i="6"/>
  <c r="W359" i="6"/>
  <c r="X359" i="6"/>
  <c r="Y359" i="6"/>
  <c r="Z359" i="6"/>
  <c r="AA359" i="6"/>
  <c r="AB359" i="6"/>
  <c r="T360" i="6"/>
  <c r="U360" i="6"/>
  <c r="V360" i="6"/>
  <c r="W360" i="6"/>
  <c r="X360" i="6"/>
  <c r="Y360" i="6"/>
  <c r="Z360" i="6"/>
  <c r="AA360" i="6"/>
  <c r="AB360" i="6"/>
  <c r="T361" i="6"/>
  <c r="U361" i="6"/>
  <c r="V361" i="6"/>
  <c r="W361" i="6"/>
  <c r="X361" i="6"/>
  <c r="Y361" i="6"/>
  <c r="Z361" i="6"/>
  <c r="AA361" i="6"/>
  <c r="AB361" i="6"/>
  <c r="T362" i="6"/>
  <c r="U362" i="6"/>
  <c r="V362" i="6"/>
  <c r="W362" i="6"/>
  <c r="X362" i="6"/>
  <c r="Y362" i="6"/>
  <c r="Z362" i="6"/>
  <c r="AA362" i="6"/>
  <c r="AB362" i="6"/>
  <c r="T363" i="6"/>
  <c r="U363" i="6"/>
  <c r="V363" i="6"/>
  <c r="W363" i="6"/>
  <c r="X363" i="6"/>
  <c r="Y363" i="6"/>
  <c r="Z363" i="6"/>
  <c r="AA363" i="6"/>
  <c r="AB363" i="6"/>
  <c r="T364" i="6"/>
  <c r="U364" i="6"/>
  <c r="V364" i="6"/>
  <c r="W364" i="6"/>
  <c r="X364" i="6"/>
  <c r="Y364" i="6"/>
  <c r="Z364" i="6"/>
  <c r="AA364" i="6"/>
  <c r="AB364" i="6"/>
  <c r="T365" i="6"/>
  <c r="U365" i="6"/>
  <c r="V365" i="6"/>
  <c r="W365" i="6"/>
  <c r="X365" i="6"/>
  <c r="Y365" i="6"/>
  <c r="Z365" i="6"/>
  <c r="AA365" i="6"/>
  <c r="AB365" i="6"/>
  <c r="T366" i="6"/>
  <c r="U366" i="6"/>
  <c r="V366" i="6"/>
  <c r="W366" i="6"/>
  <c r="X366" i="6"/>
  <c r="Y366" i="6"/>
  <c r="Z366" i="6"/>
  <c r="AA366" i="6"/>
  <c r="AB366" i="6"/>
  <c r="T367" i="6"/>
  <c r="U367" i="6"/>
  <c r="V367" i="6"/>
  <c r="W367" i="6"/>
  <c r="X367" i="6"/>
  <c r="Y367" i="6"/>
  <c r="Z367" i="6"/>
  <c r="AA367" i="6"/>
  <c r="AB367" i="6"/>
  <c r="T368" i="6"/>
  <c r="U368" i="6"/>
  <c r="V368" i="6"/>
  <c r="W368" i="6"/>
  <c r="X368" i="6"/>
  <c r="Y368" i="6"/>
  <c r="Z368" i="6"/>
  <c r="AA368" i="6"/>
  <c r="AB368" i="6"/>
  <c r="T369" i="6"/>
  <c r="U369" i="6"/>
  <c r="V369" i="6"/>
  <c r="W369" i="6"/>
  <c r="X369" i="6"/>
  <c r="Y369" i="6"/>
  <c r="Z369" i="6"/>
  <c r="AA369" i="6"/>
  <c r="AB369" i="6"/>
  <c r="T370" i="6"/>
  <c r="U370" i="6"/>
  <c r="V370" i="6"/>
  <c r="W370" i="6"/>
  <c r="X370" i="6"/>
  <c r="Y370" i="6"/>
  <c r="Z370" i="6"/>
  <c r="AA370" i="6"/>
  <c r="AB370" i="6"/>
  <c r="T371" i="6"/>
  <c r="U371" i="6"/>
  <c r="V371" i="6"/>
  <c r="W371" i="6"/>
  <c r="X371" i="6"/>
  <c r="Y371" i="6"/>
  <c r="Z371" i="6"/>
  <c r="AA371" i="6"/>
  <c r="AB371" i="6"/>
  <c r="T372" i="6"/>
  <c r="U372" i="6"/>
  <c r="V372" i="6"/>
  <c r="W372" i="6"/>
  <c r="X372" i="6"/>
  <c r="Y372" i="6"/>
  <c r="Z372" i="6"/>
  <c r="AA372" i="6"/>
  <c r="AB372" i="6"/>
  <c r="T373" i="6"/>
  <c r="U373" i="6"/>
  <c r="V373" i="6"/>
  <c r="W373" i="6"/>
  <c r="X373" i="6"/>
  <c r="Y373" i="6"/>
  <c r="Z373" i="6"/>
  <c r="AA373" i="6"/>
  <c r="AB373" i="6"/>
  <c r="T374" i="6"/>
  <c r="U374" i="6"/>
  <c r="V374" i="6"/>
  <c r="W374" i="6"/>
  <c r="X374" i="6"/>
  <c r="Y374" i="6"/>
  <c r="Z374" i="6"/>
  <c r="AA374" i="6"/>
  <c r="AB374" i="6"/>
  <c r="T375" i="6"/>
  <c r="U375" i="6"/>
  <c r="V375" i="6"/>
  <c r="W375" i="6"/>
  <c r="X375" i="6"/>
  <c r="Y375" i="6"/>
  <c r="Z375" i="6"/>
  <c r="AA375" i="6"/>
  <c r="AB375" i="6"/>
  <c r="T376" i="6"/>
  <c r="U376" i="6"/>
  <c r="V376" i="6"/>
  <c r="W376" i="6"/>
  <c r="X376" i="6"/>
  <c r="Y376" i="6"/>
  <c r="Z376" i="6"/>
  <c r="AA376" i="6"/>
  <c r="AB376" i="6"/>
  <c r="T377" i="6"/>
  <c r="U377" i="6"/>
  <c r="V377" i="6"/>
  <c r="W377" i="6"/>
  <c r="X377" i="6"/>
  <c r="Y377" i="6"/>
  <c r="Z377" i="6"/>
  <c r="AA377" i="6"/>
  <c r="AB377" i="6"/>
  <c r="T378" i="6"/>
  <c r="U378" i="6"/>
  <c r="V378" i="6"/>
  <c r="W378" i="6"/>
  <c r="X378" i="6"/>
  <c r="Y378" i="6"/>
  <c r="Z378" i="6"/>
  <c r="AA378" i="6"/>
  <c r="AB378" i="6"/>
  <c r="T379" i="6"/>
  <c r="U379" i="6"/>
  <c r="V379" i="6"/>
  <c r="W379" i="6"/>
  <c r="X379" i="6"/>
  <c r="Y379" i="6"/>
  <c r="Z379" i="6"/>
  <c r="AA379" i="6"/>
  <c r="AB379" i="6"/>
  <c r="T380" i="6"/>
  <c r="U380" i="6"/>
  <c r="V380" i="6"/>
  <c r="W380" i="6"/>
  <c r="X380" i="6"/>
  <c r="Y380" i="6"/>
  <c r="Z380" i="6"/>
  <c r="AA380" i="6"/>
  <c r="AB380" i="6"/>
  <c r="T381" i="6"/>
  <c r="U381" i="6"/>
  <c r="V381" i="6"/>
  <c r="W381" i="6"/>
  <c r="X381" i="6"/>
  <c r="Y381" i="6"/>
  <c r="Z381" i="6"/>
  <c r="AA381" i="6"/>
  <c r="AB381" i="6"/>
  <c r="T382" i="6"/>
  <c r="U382" i="6"/>
  <c r="V382" i="6"/>
  <c r="W382" i="6"/>
  <c r="X382" i="6"/>
  <c r="Y382" i="6"/>
  <c r="Z382" i="6"/>
  <c r="AA382" i="6"/>
  <c r="AB382" i="6"/>
  <c r="T383" i="6"/>
  <c r="U383" i="6"/>
  <c r="V383" i="6"/>
  <c r="W383" i="6"/>
  <c r="X383" i="6"/>
  <c r="Y383" i="6"/>
  <c r="Z383" i="6"/>
  <c r="AA383" i="6"/>
  <c r="AB383" i="6"/>
  <c r="T384" i="6"/>
  <c r="U384" i="6"/>
  <c r="V384" i="6"/>
  <c r="W384" i="6"/>
  <c r="X384" i="6"/>
  <c r="Y384" i="6"/>
  <c r="Z384" i="6"/>
  <c r="AA384" i="6"/>
  <c r="AB384" i="6"/>
  <c r="T385" i="6"/>
  <c r="U385" i="6"/>
  <c r="V385" i="6"/>
  <c r="W385" i="6"/>
  <c r="X385" i="6"/>
  <c r="Y385" i="6"/>
  <c r="Z385" i="6"/>
  <c r="AA385" i="6"/>
  <c r="AB385" i="6"/>
  <c r="T386" i="6"/>
  <c r="U386" i="6"/>
  <c r="V386" i="6"/>
  <c r="W386" i="6"/>
  <c r="X386" i="6"/>
  <c r="Y386" i="6"/>
  <c r="Z386" i="6"/>
  <c r="AA386" i="6"/>
  <c r="AB386" i="6"/>
  <c r="T387" i="6"/>
  <c r="U387" i="6"/>
  <c r="V387" i="6"/>
  <c r="W387" i="6"/>
  <c r="X387" i="6"/>
  <c r="Y387" i="6"/>
  <c r="Z387" i="6"/>
  <c r="AA387" i="6"/>
  <c r="AB387" i="6"/>
  <c r="T4" i="6"/>
  <c r="U4" i="6"/>
  <c r="V4" i="6"/>
  <c r="W4" i="6"/>
  <c r="X4" i="6"/>
  <c r="Y4" i="6"/>
  <c r="Z4" i="6"/>
  <c r="AA4" i="6"/>
  <c r="AB4" i="6"/>
  <c r="F5" i="6"/>
  <c r="G5" i="6"/>
  <c r="H5" i="6"/>
  <c r="I5" i="6"/>
  <c r="J5" i="6"/>
  <c r="K5" i="6"/>
  <c r="L5" i="6"/>
  <c r="M5" i="6"/>
  <c r="N5" i="6"/>
  <c r="F6" i="6"/>
  <c r="G6" i="6"/>
  <c r="H6" i="6"/>
  <c r="I6" i="6"/>
  <c r="J6" i="6"/>
  <c r="K6" i="6"/>
  <c r="L6" i="6"/>
  <c r="M6" i="6"/>
  <c r="N6" i="6"/>
  <c r="F7" i="6"/>
  <c r="G7" i="6"/>
  <c r="H7" i="6"/>
  <c r="I7" i="6"/>
  <c r="J7" i="6"/>
  <c r="K7" i="6"/>
  <c r="L7" i="6"/>
  <c r="M7" i="6"/>
  <c r="N7" i="6"/>
  <c r="F8" i="6"/>
  <c r="G8" i="6"/>
  <c r="H8" i="6"/>
  <c r="I8" i="6"/>
  <c r="J8" i="6"/>
  <c r="K8" i="6"/>
  <c r="L8" i="6"/>
  <c r="M8" i="6"/>
  <c r="N8" i="6"/>
  <c r="F9" i="6"/>
  <c r="G9" i="6"/>
  <c r="H9" i="6"/>
  <c r="I9" i="6"/>
  <c r="J9" i="6"/>
  <c r="K9" i="6"/>
  <c r="L9" i="6"/>
  <c r="M9" i="6"/>
  <c r="N9" i="6"/>
  <c r="F10" i="6"/>
  <c r="G10" i="6"/>
  <c r="H10" i="6"/>
  <c r="I10" i="6"/>
  <c r="J10" i="6"/>
  <c r="K10" i="6"/>
  <c r="L10" i="6"/>
  <c r="M10" i="6"/>
  <c r="N10" i="6"/>
  <c r="F11" i="6"/>
  <c r="G11" i="6"/>
  <c r="H11" i="6"/>
  <c r="I11" i="6"/>
  <c r="J11" i="6"/>
  <c r="K11" i="6"/>
  <c r="L11" i="6"/>
  <c r="M11" i="6"/>
  <c r="N11" i="6"/>
  <c r="F12" i="6"/>
  <c r="G12" i="6"/>
  <c r="H12" i="6"/>
  <c r="I12" i="6"/>
  <c r="J12" i="6"/>
  <c r="K12" i="6"/>
  <c r="L12" i="6"/>
  <c r="M12" i="6"/>
  <c r="N12" i="6"/>
  <c r="F13" i="6"/>
  <c r="G13" i="6"/>
  <c r="H13" i="6"/>
  <c r="I13" i="6"/>
  <c r="J13" i="6"/>
  <c r="K13" i="6"/>
  <c r="L13" i="6"/>
  <c r="M13" i="6"/>
  <c r="N13" i="6"/>
  <c r="F14" i="6"/>
  <c r="G14" i="6"/>
  <c r="H14" i="6"/>
  <c r="I14" i="6"/>
  <c r="J14" i="6"/>
  <c r="K14" i="6"/>
  <c r="L14" i="6"/>
  <c r="M14" i="6"/>
  <c r="N14" i="6"/>
  <c r="F15" i="6"/>
  <c r="G15" i="6"/>
  <c r="H15" i="6"/>
  <c r="I15" i="6"/>
  <c r="J15" i="6"/>
  <c r="K15" i="6"/>
  <c r="L15" i="6"/>
  <c r="M15" i="6"/>
  <c r="N15" i="6"/>
  <c r="F16" i="6"/>
  <c r="G16" i="6"/>
  <c r="H16" i="6"/>
  <c r="I16" i="6"/>
  <c r="J16" i="6"/>
  <c r="K16" i="6"/>
  <c r="L16" i="6"/>
  <c r="M16" i="6"/>
  <c r="N16" i="6"/>
  <c r="F17" i="6"/>
  <c r="G17" i="6"/>
  <c r="H17" i="6"/>
  <c r="I17" i="6"/>
  <c r="J17" i="6"/>
  <c r="K17" i="6"/>
  <c r="L17" i="6"/>
  <c r="M17" i="6"/>
  <c r="N17" i="6"/>
  <c r="F18" i="6"/>
  <c r="G18" i="6"/>
  <c r="H18" i="6"/>
  <c r="I18" i="6"/>
  <c r="J18" i="6"/>
  <c r="K18" i="6"/>
  <c r="L18" i="6"/>
  <c r="M18" i="6"/>
  <c r="N18" i="6"/>
  <c r="F19" i="6"/>
  <c r="G19" i="6"/>
  <c r="H19" i="6"/>
  <c r="I19" i="6"/>
  <c r="J19" i="6"/>
  <c r="K19" i="6"/>
  <c r="L19" i="6"/>
  <c r="M19" i="6"/>
  <c r="N19" i="6"/>
  <c r="F20" i="6"/>
  <c r="G20" i="6"/>
  <c r="H20" i="6"/>
  <c r="I20" i="6"/>
  <c r="J20" i="6"/>
  <c r="K20" i="6"/>
  <c r="L20" i="6"/>
  <c r="M20" i="6"/>
  <c r="N20" i="6"/>
  <c r="F21" i="6"/>
  <c r="G21" i="6"/>
  <c r="H21" i="6"/>
  <c r="I21" i="6"/>
  <c r="J21" i="6"/>
  <c r="K21" i="6"/>
  <c r="L21" i="6"/>
  <c r="M21" i="6"/>
  <c r="N21" i="6"/>
  <c r="F22" i="6"/>
  <c r="G22" i="6"/>
  <c r="H22" i="6"/>
  <c r="I22" i="6"/>
  <c r="J22" i="6"/>
  <c r="K22" i="6"/>
  <c r="L22" i="6"/>
  <c r="M22" i="6"/>
  <c r="N22" i="6"/>
  <c r="F23" i="6"/>
  <c r="G23" i="6"/>
  <c r="H23" i="6"/>
  <c r="I23" i="6"/>
  <c r="J23" i="6"/>
  <c r="K23" i="6"/>
  <c r="L23" i="6"/>
  <c r="M23" i="6"/>
  <c r="N23" i="6"/>
  <c r="F24" i="6"/>
  <c r="G24" i="6"/>
  <c r="H24" i="6"/>
  <c r="I24" i="6"/>
  <c r="J24" i="6"/>
  <c r="K24" i="6"/>
  <c r="L24" i="6"/>
  <c r="M24" i="6"/>
  <c r="N24" i="6"/>
  <c r="F25" i="6"/>
  <c r="G25" i="6"/>
  <c r="H25" i="6"/>
  <c r="I25" i="6"/>
  <c r="J25" i="6"/>
  <c r="K25" i="6"/>
  <c r="L25" i="6"/>
  <c r="M25" i="6"/>
  <c r="N25" i="6"/>
  <c r="F26" i="6"/>
  <c r="G26" i="6"/>
  <c r="H26" i="6"/>
  <c r="I26" i="6"/>
  <c r="J26" i="6"/>
  <c r="K26" i="6"/>
  <c r="L26" i="6"/>
  <c r="M26" i="6"/>
  <c r="N26" i="6"/>
  <c r="F27" i="6"/>
  <c r="G27" i="6"/>
  <c r="H27" i="6"/>
  <c r="I27" i="6"/>
  <c r="J27" i="6"/>
  <c r="K27" i="6"/>
  <c r="L27" i="6"/>
  <c r="M27" i="6"/>
  <c r="N27" i="6"/>
  <c r="F28" i="6"/>
  <c r="G28" i="6"/>
  <c r="H28" i="6"/>
  <c r="I28" i="6"/>
  <c r="J28" i="6"/>
  <c r="K28" i="6"/>
  <c r="L28" i="6"/>
  <c r="M28" i="6"/>
  <c r="N28" i="6"/>
  <c r="F29" i="6"/>
  <c r="G29" i="6"/>
  <c r="H29" i="6"/>
  <c r="I29" i="6"/>
  <c r="J29" i="6"/>
  <c r="K29" i="6"/>
  <c r="L29" i="6"/>
  <c r="M29" i="6"/>
  <c r="N29" i="6"/>
  <c r="F30" i="6"/>
  <c r="G30" i="6"/>
  <c r="H30" i="6"/>
  <c r="I30" i="6"/>
  <c r="J30" i="6"/>
  <c r="K30" i="6"/>
  <c r="L30" i="6"/>
  <c r="M30" i="6"/>
  <c r="N30" i="6"/>
  <c r="F31" i="6"/>
  <c r="G31" i="6"/>
  <c r="H31" i="6"/>
  <c r="I31" i="6"/>
  <c r="J31" i="6"/>
  <c r="K31" i="6"/>
  <c r="L31" i="6"/>
  <c r="M31" i="6"/>
  <c r="N31" i="6"/>
  <c r="F32" i="6"/>
  <c r="G32" i="6"/>
  <c r="H32" i="6"/>
  <c r="I32" i="6"/>
  <c r="J32" i="6"/>
  <c r="K32" i="6"/>
  <c r="L32" i="6"/>
  <c r="M32" i="6"/>
  <c r="N32" i="6"/>
  <c r="F33" i="6"/>
  <c r="G33" i="6"/>
  <c r="H33" i="6"/>
  <c r="I33" i="6"/>
  <c r="J33" i="6"/>
  <c r="K33" i="6"/>
  <c r="L33" i="6"/>
  <c r="M33" i="6"/>
  <c r="N33" i="6"/>
  <c r="F34" i="6"/>
  <c r="G34" i="6"/>
  <c r="H34" i="6"/>
  <c r="I34" i="6"/>
  <c r="J34" i="6"/>
  <c r="K34" i="6"/>
  <c r="L34" i="6"/>
  <c r="M34" i="6"/>
  <c r="N34" i="6"/>
  <c r="F35" i="6"/>
  <c r="G35" i="6"/>
  <c r="H35" i="6"/>
  <c r="I35" i="6"/>
  <c r="J35" i="6"/>
  <c r="K35" i="6"/>
  <c r="L35" i="6"/>
  <c r="M35" i="6"/>
  <c r="N35" i="6"/>
  <c r="F36" i="6"/>
  <c r="G36" i="6"/>
  <c r="H36" i="6"/>
  <c r="I36" i="6"/>
  <c r="J36" i="6"/>
  <c r="K36" i="6"/>
  <c r="L36" i="6"/>
  <c r="M36" i="6"/>
  <c r="N36" i="6"/>
  <c r="F37" i="6"/>
  <c r="G37" i="6"/>
  <c r="H37" i="6"/>
  <c r="I37" i="6"/>
  <c r="J37" i="6"/>
  <c r="K37" i="6"/>
  <c r="L37" i="6"/>
  <c r="M37" i="6"/>
  <c r="N37" i="6"/>
  <c r="F38" i="6"/>
  <c r="G38" i="6"/>
  <c r="H38" i="6"/>
  <c r="I38" i="6"/>
  <c r="J38" i="6"/>
  <c r="K38" i="6"/>
  <c r="L38" i="6"/>
  <c r="M38" i="6"/>
  <c r="N38" i="6"/>
  <c r="F39" i="6"/>
  <c r="G39" i="6"/>
  <c r="H39" i="6"/>
  <c r="I39" i="6"/>
  <c r="J39" i="6"/>
  <c r="K39" i="6"/>
  <c r="L39" i="6"/>
  <c r="M39" i="6"/>
  <c r="N39" i="6"/>
  <c r="F40" i="6"/>
  <c r="G40" i="6"/>
  <c r="H40" i="6"/>
  <c r="I40" i="6"/>
  <c r="J40" i="6"/>
  <c r="K40" i="6"/>
  <c r="L40" i="6"/>
  <c r="M40" i="6"/>
  <c r="N40" i="6"/>
  <c r="F41" i="6"/>
  <c r="G41" i="6"/>
  <c r="H41" i="6"/>
  <c r="I41" i="6"/>
  <c r="J41" i="6"/>
  <c r="K41" i="6"/>
  <c r="L41" i="6"/>
  <c r="M41" i="6"/>
  <c r="N41" i="6"/>
  <c r="F42" i="6"/>
  <c r="G42" i="6"/>
  <c r="H42" i="6"/>
  <c r="I42" i="6"/>
  <c r="J42" i="6"/>
  <c r="K42" i="6"/>
  <c r="L42" i="6"/>
  <c r="M42" i="6"/>
  <c r="N42" i="6"/>
  <c r="F43" i="6"/>
  <c r="G43" i="6"/>
  <c r="H43" i="6"/>
  <c r="I43" i="6"/>
  <c r="J43" i="6"/>
  <c r="K43" i="6"/>
  <c r="L43" i="6"/>
  <c r="M43" i="6"/>
  <c r="N43" i="6"/>
  <c r="F44" i="6"/>
  <c r="G44" i="6"/>
  <c r="H44" i="6"/>
  <c r="I44" i="6"/>
  <c r="J44" i="6"/>
  <c r="K44" i="6"/>
  <c r="L44" i="6"/>
  <c r="M44" i="6"/>
  <c r="N44" i="6"/>
  <c r="F45" i="6"/>
  <c r="G45" i="6"/>
  <c r="H45" i="6"/>
  <c r="I45" i="6"/>
  <c r="J45" i="6"/>
  <c r="K45" i="6"/>
  <c r="L45" i="6"/>
  <c r="M45" i="6"/>
  <c r="N45" i="6"/>
  <c r="F46" i="6"/>
  <c r="G46" i="6"/>
  <c r="H46" i="6"/>
  <c r="I46" i="6"/>
  <c r="J46" i="6"/>
  <c r="K46" i="6"/>
  <c r="L46" i="6"/>
  <c r="M46" i="6"/>
  <c r="N46" i="6"/>
  <c r="F47" i="6"/>
  <c r="G47" i="6"/>
  <c r="H47" i="6"/>
  <c r="I47" i="6"/>
  <c r="J47" i="6"/>
  <c r="K47" i="6"/>
  <c r="L47" i="6"/>
  <c r="M47" i="6"/>
  <c r="N47" i="6"/>
  <c r="F48" i="6"/>
  <c r="G48" i="6"/>
  <c r="H48" i="6"/>
  <c r="I48" i="6"/>
  <c r="J48" i="6"/>
  <c r="K48" i="6"/>
  <c r="L48" i="6"/>
  <c r="M48" i="6"/>
  <c r="N48" i="6"/>
  <c r="F49" i="6"/>
  <c r="G49" i="6"/>
  <c r="H49" i="6"/>
  <c r="I49" i="6"/>
  <c r="J49" i="6"/>
  <c r="K49" i="6"/>
  <c r="L49" i="6"/>
  <c r="M49" i="6"/>
  <c r="N49" i="6"/>
  <c r="F50" i="6"/>
  <c r="G50" i="6"/>
  <c r="H50" i="6"/>
  <c r="I50" i="6"/>
  <c r="J50" i="6"/>
  <c r="K50" i="6"/>
  <c r="L50" i="6"/>
  <c r="M50" i="6"/>
  <c r="N50" i="6"/>
  <c r="F51" i="6"/>
  <c r="G51" i="6"/>
  <c r="H51" i="6"/>
  <c r="I51" i="6"/>
  <c r="J51" i="6"/>
  <c r="K51" i="6"/>
  <c r="L51" i="6"/>
  <c r="M51" i="6"/>
  <c r="N51" i="6"/>
  <c r="F52" i="6"/>
  <c r="G52" i="6"/>
  <c r="H52" i="6"/>
  <c r="I52" i="6"/>
  <c r="J52" i="6"/>
  <c r="K52" i="6"/>
  <c r="L52" i="6"/>
  <c r="M52" i="6"/>
  <c r="N52" i="6"/>
  <c r="F53" i="6"/>
  <c r="G53" i="6"/>
  <c r="H53" i="6"/>
  <c r="I53" i="6"/>
  <c r="J53" i="6"/>
  <c r="K53" i="6"/>
  <c r="L53" i="6"/>
  <c r="M53" i="6"/>
  <c r="N53" i="6"/>
  <c r="F54" i="6"/>
  <c r="G54" i="6"/>
  <c r="H54" i="6"/>
  <c r="I54" i="6"/>
  <c r="J54" i="6"/>
  <c r="K54" i="6"/>
  <c r="L54" i="6"/>
  <c r="M54" i="6"/>
  <c r="N54" i="6"/>
  <c r="F55" i="6"/>
  <c r="G55" i="6"/>
  <c r="H55" i="6"/>
  <c r="I55" i="6"/>
  <c r="J55" i="6"/>
  <c r="K55" i="6"/>
  <c r="L55" i="6"/>
  <c r="M55" i="6"/>
  <c r="N55" i="6"/>
  <c r="F56" i="6"/>
  <c r="G56" i="6"/>
  <c r="H56" i="6"/>
  <c r="I56" i="6"/>
  <c r="J56" i="6"/>
  <c r="K56" i="6"/>
  <c r="L56" i="6"/>
  <c r="M56" i="6"/>
  <c r="N56" i="6"/>
  <c r="F57" i="6"/>
  <c r="G57" i="6"/>
  <c r="H57" i="6"/>
  <c r="I57" i="6"/>
  <c r="J57" i="6"/>
  <c r="K57" i="6"/>
  <c r="L57" i="6"/>
  <c r="M57" i="6"/>
  <c r="N57" i="6"/>
  <c r="F58" i="6"/>
  <c r="G58" i="6"/>
  <c r="H58" i="6"/>
  <c r="I58" i="6"/>
  <c r="J58" i="6"/>
  <c r="K58" i="6"/>
  <c r="L58" i="6"/>
  <c r="M58" i="6"/>
  <c r="N58" i="6"/>
  <c r="F59" i="6"/>
  <c r="G59" i="6"/>
  <c r="H59" i="6"/>
  <c r="I59" i="6"/>
  <c r="J59" i="6"/>
  <c r="K59" i="6"/>
  <c r="L59" i="6"/>
  <c r="M59" i="6"/>
  <c r="N59" i="6"/>
  <c r="F60" i="6"/>
  <c r="G60" i="6"/>
  <c r="H60" i="6"/>
  <c r="I60" i="6"/>
  <c r="J60" i="6"/>
  <c r="K60" i="6"/>
  <c r="L60" i="6"/>
  <c r="M60" i="6"/>
  <c r="N60" i="6"/>
  <c r="F61" i="6"/>
  <c r="G61" i="6"/>
  <c r="H61" i="6"/>
  <c r="I61" i="6"/>
  <c r="J61" i="6"/>
  <c r="K61" i="6"/>
  <c r="L61" i="6"/>
  <c r="M61" i="6"/>
  <c r="N61" i="6"/>
  <c r="F62" i="6"/>
  <c r="G62" i="6"/>
  <c r="H62" i="6"/>
  <c r="I62" i="6"/>
  <c r="J62" i="6"/>
  <c r="K62" i="6"/>
  <c r="L62" i="6"/>
  <c r="M62" i="6"/>
  <c r="N62" i="6"/>
  <c r="F63" i="6"/>
  <c r="G63" i="6"/>
  <c r="H63" i="6"/>
  <c r="I63" i="6"/>
  <c r="J63" i="6"/>
  <c r="K63" i="6"/>
  <c r="L63" i="6"/>
  <c r="M63" i="6"/>
  <c r="N63" i="6"/>
  <c r="F64" i="6"/>
  <c r="G64" i="6"/>
  <c r="H64" i="6"/>
  <c r="I64" i="6"/>
  <c r="J64" i="6"/>
  <c r="K64" i="6"/>
  <c r="L64" i="6"/>
  <c r="M64" i="6"/>
  <c r="N64" i="6"/>
  <c r="F65" i="6"/>
  <c r="G65" i="6"/>
  <c r="H65" i="6"/>
  <c r="I65" i="6"/>
  <c r="J65" i="6"/>
  <c r="K65" i="6"/>
  <c r="L65" i="6"/>
  <c r="M65" i="6"/>
  <c r="N65" i="6"/>
  <c r="F66" i="6"/>
  <c r="G66" i="6"/>
  <c r="H66" i="6"/>
  <c r="I66" i="6"/>
  <c r="J66" i="6"/>
  <c r="K66" i="6"/>
  <c r="L66" i="6"/>
  <c r="M66" i="6"/>
  <c r="N66" i="6"/>
  <c r="F67" i="6"/>
  <c r="G67" i="6"/>
  <c r="H67" i="6"/>
  <c r="I67" i="6"/>
  <c r="J67" i="6"/>
  <c r="K67" i="6"/>
  <c r="L67" i="6"/>
  <c r="M67" i="6"/>
  <c r="N67" i="6"/>
  <c r="F68" i="6"/>
  <c r="G68" i="6"/>
  <c r="H68" i="6"/>
  <c r="I68" i="6"/>
  <c r="J68" i="6"/>
  <c r="K68" i="6"/>
  <c r="L68" i="6"/>
  <c r="M68" i="6"/>
  <c r="N68" i="6"/>
  <c r="F69" i="6"/>
  <c r="G69" i="6"/>
  <c r="H69" i="6"/>
  <c r="I69" i="6"/>
  <c r="J69" i="6"/>
  <c r="K69" i="6"/>
  <c r="L69" i="6"/>
  <c r="M69" i="6"/>
  <c r="N69" i="6"/>
  <c r="F70" i="6"/>
  <c r="G70" i="6"/>
  <c r="H70" i="6"/>
  <c r="I70" i="6"/>
  <c r="J70" i="6"/>
  <c r="K70" i="6"/>
  <c r="L70" i="6"/>
  <c r="M70" i="6"/>
  <c r="N70" i="6"/>
  <c r="F71" i="6"/>
  <c r="G71" i="6"/>
  <c r="H71" i="6"/>
  <c r="I71" i="6"/>
  <c r="J71" i="6"/>
  <c r="K71" i="6"/>
  <c r="L71" i="6"/>
  <c r="M71" i="6"/>
  <c r="N71" i="6"/>
  <c r="F72" i="6"/>
  <c r="G72" i="6"/>
  <c r="H72" i="6"/>
  <c r="I72" i="6"/>
  <c r="J72" i="6"/>
  <c r="K72" i="6"/>
  <c r="L72" i="6"/>
  <c r="M72" i="6"/>
  <c r="N72" i="6"/>
  <c r="F73" i="6"/>
  <c r="G73" i="6"/>
  <c r="H73" i="6"/>
  <c r="I73" i="6"/>
  <c r="J73" i="6"/>
  <c r="K73" i="6"/>
  <c r="L73" i="6"/>
  <c r="M73" i="6"/>
  <c r="N73" i="6"/>
  <c r="F74" i="6"/>
  <c r="G74" i="6"/>
  <c r="H74" i="6"/>
  <c r="I74" i="6"/>
  <c r="J74" i="6"/>
  <c r="K74" i="6"/>
  <c r="L74" i="6"/>
  <c r="M74" i="6"/>
  <c r="N74" i="6"/>
  <c r="F75" i="6"/>
  <c r="G75" i="6"/>
  <c r="H75" i="6"/>
  <c r="I75" i="6"/>
  <c r="J75" i="6"/>
  <c r="K75" i="6"/>
  <c r="L75" i="6"/>
  <c r="M75" i="6"/>
  <c r="N75" i="6"/>
  <c r="F76" i="6"/>
  <c r="G76" i="6"/>
  <c r="H76" i="6"/>
  <c r="I76" i="6"/>
  <c r="J76" i="6"/>
  <c r="K76" i="6"/>
  <c r="L76" i="6"/>
  <c r="M76" i="6"/>
  <c r="N76" i="6"/>
  <c r="F77" i="6"/>
  <c r="G77" i="6"/>
  <c r="H77" i="6"/>
  <c r="I77" i="6"/>
  <c r="J77" i="6"/>
  <c r="K77" i="6"/>
  <c r="L77" i="6"/>
  <c r="M77" i="6"/>
  <c r="N77" i="6"/>
  <c r="F78" i="6"/>
  <c r="G78" i="6"/>
  <c r="H78" i="6"/>
  <c r="I78" i="6"/>
  <c r="J78" i="6"/>
  <c r="K78" i="6"/>
  <c r="L78" i="6"/>
  <c r="M78" i="6"/>
  <c r="N78" i="6"/>
  <c r="F79" i="6"/>
  <c r="G79" i="6"/>
  <c r="H79" i="6"/>
  <c r="I79" i="6"/>
  <c r="J79" i="6"/>
  <c r="K79" i="6"/>
  <c r="L79" i="6"/>
  <c r="M79" i="6"/>
  <c r="N79" i="6"/>
  <c r="F80" i="6"/>
  <c r="G80" i="6"/>
  <c r="H80" i="6"/>
  <c r="I80" i="6"/>
  <c r="J80" i="6"/>
  <c r="K80" i="6"/>
  <c r="L80" i="6"/>
  <c r="M80" i="6"/>
  <c r="N80" i="6"/>
  <c r="F81" i="6"/>
  <c r="G81" i="6"/>
  <c r="H81" i="6"/>
  <c r="I81" i="6"/>
  <c r="J81" i="6"/>
  <c r="K81" i="6"/>
  <c r="L81" i="6"/>
  <c r="M81" i="6"/>
  <c r="N81" i="6"/>
  <c r="F82" i="6"/>
  <c r="G82" i="6"/>
  <c r="H82" i="6"/>
  <c r="I82" i="6"/>
  <c r="J82" i="6"/>
  <c r="K82" i="6"/>
  <c r="L82" i="6"/>
  <c r="M82" i="6"/>
  <c r="N82" i="6"/>
  <c r="F83" i="6"/>
  <c r="G83" i="6"/>
  <c r="H83" i="6"/>
  <c r="I83" i="6"/>
  <c r="J83" i="6"/>
  <c r="K83" i="6"/>
  <c r="L83" i="6"/>
  <c r="M83" i="6"/>
  <c r="N83" i="6"/>
  <c r="F84" i="6"/>
  <c r="G84" i="6"/>
  <c r="H84" i="6"/>
  <c r="I84" i="6"/>
  <c r="J84" i="6"/>
  <c r="K84" i="6"/>
  <c r="L84" i="6"/>
  <c r="M84" i="6"/>
  <c r="N84" i="6"/>
  <c r="F85" i="6"/>
  <c r="G85" i="6"/>
  <c r="H85" i="6"/>
  <c r="I85" i="6"/>
  <c r="J85" i="6"/>
  <c r="K85" i="6"/>
  <c r="L85" i="6"/>
  <c r="M85" i="6"/>
  <c r="N85" i="6"/>
  <c r="F86" i="6"/>
  <c r="G86" i="6"/>
  <c r="H86" i="6"/>
  <c r="I86" i="6"/>
  <c r="J86" i="6"/>
  <c r="K86" i="6"/>
  <c r="L86" i="6"/>
  <c r="M86" i="6"/>
  <c r="N86" i="6"/>
  <c r="F87" i="6"/>
  <c r="G87" i="6"/>
  <c r="H87" i="6"/>
  <c r="I87" i="6"/>
  <c r="J87" i="6"/>
  <c r="K87" i="6"/>
  <c r="L87" i="6"/>
  <c r="M87" i="6"/>
  <c r="N87" i="6"/>
  <c r="F88" i="6"/>
  <c r="G88" i="6"/>
  <c r="H88" i="6"/>
  <c r="I88" i="6"/>
  <c r="J88" i="6"/>
  <c r="K88" i="6"/>
  <c r="L88" i="6"/>
  <c r="M88" i="6"/>
  <c r="N88" i="6"/>
  <c r="F89" i="6"/>
  <c r="G89" i="6"/>
  <c r="H89" i="6"/>
  <c r="I89" i="6"/>
  <c r="J89" i="6"/>
  <c r="K89" i="6"/>
  <c r="L89" i="6"/>
  <c r="M89" i="6"/>
  <c r="N89" i="6"/>
  <c r="F90" i="6"/>
  <c r="G90" i="6"/>
  <c r="H90" i="6"/>
  <c r="I90" i="6"/>
  <c r="J90" i="6"/>
  <c r="K90" i="6"/>
  <c r="L90" i="6"/>
  <c r="M90" i="6"/>
  <c r="N90" i="6"/>
  <c r="F91" i="6"/>
  <c r="G91" i="6"/>
  <c r="H91" i="6"/>
  <c r="I91" i="6"/>
  <c r="J91" i="6"/>
  <c r="K91" i="6"/>
  <c r="L91" i="6"/>
  <c r="M91" i="6"/>
  <c r="N91" i="6"/>
  <c r="F92" i="6"/>
  <c r="G92" i="6"/>
  <c r="H92" i="6"/>
  <c r="I92" i="6"/>
  <c r="J92" i="6"/>
  <c r="K92" i="6"/>
  <c r="L92" i="6"/>
  <c r="M92" i="6"/>
  <c r="N92" i="6"/>
  <c r="F93" i="6"/>
  <c r="G93" i="6"/>
  <c r="H93" i="6"/>
  <c r="I93" i="6"/>
  <c r="J93" i="6"/>
  <c r="K93" i="6"/>
  <c r="L93" i="6"/>
  <c r="M93" i="6"/>
  <c r="N93" i="6"/>
  <c r="F94" i="6"/>
  <c r="G94" i="6"/>
  <c r="H94" i="6"/>
  <c r="I94" i="6"/>
  <c r="J94" i="6"/>
  <c r="K94" i="6"/>
  <c r="L94" i="6"/>
  <c r="M94" i="6"/>
  <c r="N94" i="6"/>
  <c r="F95" i="6"/>
  <c r="G95" i="6"/>
  <c r="H95" i="6"/>
  <c r="I95" i="6"/>
  <c r="J95" i="6"/>
  <c r="K95" i="6"/>
  <c r="L95" i="6"/>
  <c r="M95" i="6"/>
  <c r="N95" i="6"/>
  <c r="F96" i="6"/>
  <c r="G96" i="6"/>
  <c r="H96" i="6"/>
  <c r="I96" i="6"/>
  <c r="J96" i="6"/>
  <c r="K96" i="6"/>
  <c r="L96" i="6"/>
  <c r="M96" i="6"/>
  <c r="N96" i="6"/>
  <c r="F97" i="6"/>
  <c r="G97" i="6"/>
  <c r="H97" i="6"/>
  <c r="I97" i="6"/>
  <c r="J97" i="6"/>
  <c r="K97" i="6"/>
  <c r="L97" i="6"/>
  <c r="M97" i="6"/>
  <c r="N97" i="6"/>
  <c r="F98" i="6"/>
  <c r="G98" i="6"/>
  <c r="H98" i="6"/>
  <c r="I98" i="6"/>
  <c r="J98" i="6"/>
  <c r="K98" i="6"/>
  <c r="L98" i="6"/>
  <c r="M98" i="6"/>
  <c r="N98" i="6"/>
  <c r="F99" i="6"/>
  <c r="G99" i="6"/>
  <c r="H99" i="6"/>
  <c r="I99" i="6"/>
  <c r="J99" i="6"/>
  <c r="K99" i="6"/>
  <c r="L99" i="6"/>
  <c r="M99" i="6"/>
  <c r="N99" i="6"/>
  <c r="F100" i="6"/>
  <c r="G100" i="6"/>
  <c r="H100" i="6"/>
  <c r="I100" i="6"/>
  <c r="J100" i="6"/>
  <c r="K100" i="6"/>
  <c r="L100" i="6"/>
  <c r="M100" i="6"/>
  <c r="N100" i="6"/>
  <c r="F101" i="6"/>
  <c r="G101" i="6"/>
  <c r="H101" i="6"/>
  <c r="I101" i="6"/>
  <c r="J101" i="6"/>
  <c r="K101" i="6"/>
  <c r="L101" i="6"/>
  <c r="M101" i="6"/>
  <c r="N101" i="6"/>
  <c r="F102" i="6"/>
  <c r="G102" i="6"/>
  <c r="H102" i="6"/>
  <c r="I102" i="6"/>
  <c r="J102" i="6"/>
  <c r="K102" i="6"/>
  <c r="L102" i="6"/>
  <c r="M102" i="6"/>
  <c r="N102" i="6"/>
  <c r="F103" i="6"/>
  <c r="G103" i="6"/>
  <c r="H103" i="6"/>
  <c r="I103" i="6"/>
  <c r="J103" i="6"/>
  <c r="K103" i="6"/>
  <c r="L103" i="6"/>
  <c r="M103" i="6"/>
  <c r="N103" i="6"/>
  <c r="F104" i="6"/>
  <c r="G104" i="6"/>
  <c r="H104" i="6"/>
  <c r="I104" i="6"/>
  <c r="J104" i="6"/>
  <c r="K104" i="6"/>
  <c r="L104" i="6"/>
  <c r="M104" i="6"/>
  <c r="N104" i="6"/>
  <c r="F105" i="6"/>
  <c r="G105" i="6"/>
  <c r="H105" i="6"/>
  <c r="I105" i="6"/>
  <c r="J105" i="6"/>
  <c r="K105" i="6"/>
  <c r="L105" i="6"/>
  <c r="M105" i="6"/>
  <c r="N105" i="6"/>
  <c r="F106" i="6"/>
  <c r="G106" i="6"/>
  <c r="H106" i="6"/>
  <c r="I106" i="6"/>
  <c r="J106" i="6"/>
  <c r="K106" i="6"/>
  <c r="L106" i="6"/>
  <c r="M106" i="6"/>
  <c r="N106" i="6"/>
  <c r="F107" i="6"/>
  <c r="G107" i="6"/>
  <c r="H107" i="6"/>
  <c r="I107" i="6"/>
  <c r="J107" i="6"/>
  <c r="K107" i="6"/>
  <c r="L107" i="6"/>
  <c r="M107" i="6"/>
  <c r="N107" i="6"/>
  <c r="F108" i="6"/>
  <c r="G108" i="6"/>
  <c r="H108" i="6"/>
  <c r="I108" i="6"/>
  <c r="J108" i="6"/>
  <c r="K108" i="6"/>
  <c r="L108" i="6"/>
  <c r="M108" i="6"/>
  <c r="N108" i="6"/>
  <c r="F109" i="6"/>
  <c r="G109" i="6"/>
  <c r="H109" i="6"/>
  <c r="I109" i="6"/>
  <c r="J109" i="6"/>
  <c r="K109" i="6"/>
  <c r="L109" i="6"/>
  <c r="M109" i="6"/>
  <c r="N109" i="6"/>
  <c r="F110" i="6"/>
  <c r="G110" i="6"/>
  <c r="H110" i="6"/>
  <c r="I110" i="6"/>
  <c r="J110" i="6"/>
  <c r="K110" i="6"/>
  <c r="L110" i="6"/>
  <c r="M110" i="6"/>
  <c r="N110" i="6"/>
  <c r="F111" i="6"/>
  <c r="G111" i="6"/>
  <c r="H111" i="6"/>
  <c r="I111" i="6"/>
  <c r="J111" i="6"/>
  <c r="K111" i="6"/>
  <c r="L111" i="6"/>
  <c r="M111" i="6"/>
  <c r="N111" i="6"/>
  <c r="F112" i="6"/>
  <c r="G112" i="6"/>
  <c r="H112" i="6"/>
  <c r="I112" i="6"/>
  <c r="J112" i="6"/>
  <c r="K112" i="6"/>
  <c r="L112" i="6"/>
  <c r="M112" i="6"/>
  <c r="N112" i="6"/>
  <c r="F113" i="6"/>
  <c r="G113" i="6"/>
  <c r="H113" i="6"/>
  <c r="I113" i="6"/>
  <c r="J113" i="6"/>
  <c r="K113" i="6"/>
  <c r="L113" i="6"/>
  <c r="M113" i="6"/>
  <c r="N113" i="6"/>
  <c r="F114" i="6"/>
  <c r="G114" i="6"/>
  <c r="H114" i="6"/>
  <c r="I114" i="6"/>
  <c r="J114" i="6"/>
  <c r="K114" i="6"/>
  <c r="L114" i="6"/>
  <c r="M114" i="6"/>
  <c r="N114" i="6"/>
  <c r="F115" i="6"/>
  <c r="G115" i="6"/>
  <c r="H115" i="6"/>
  <c r="I115" i="6"/>
  <c r="J115" i="6"/>
  <c r="K115" i="6"/>
  <c r="L115" i="6"/>
  <c r="M115" i="6"/>
  <c r="N115" i="6"/>
  <c r="F116" i="6"/>
  <c r="G116" i="6"/>
  <c r="H116" i="6"/>
  <c r="I116" i="6"/>
  <c r="J116" i="6"/>
  <c r="K116" i="6"/>
  <c r="L116" i="6"/>
  <c r="M116" i="6"/>
  <c r="N116" i="6"/>
  <c r="F117" i="6"/>
  <c r="G117" i="6"/>
  <c r="H117" i="6"/>
  <c r="I117" i="6"/>
  <c r="J117" i="6"/>
  <c r="K117" i="6"/>
  <c r="L117" i="6"/>
  <c r="M117" i="6"/>
  <c r="N117" i="6"/>
  <c r="F118" i="6"/>
  <c r="G118" i="6"/>
  <c r="H118" i="6"/>
  <c r="I118" i="6"/>
  <c r="J118" i="6"/>
  <c r="K118" i="6"/>
  <c r="L118" i="6"/>
  <c r="M118" i="6"/>
  <c r="N118" i="6"/>
  <c r="F119" i="6"/>
  <c r="G119" i="6"/>
  <c r="H119" i="6"/>
  <c r="I119" i="6"/>
  <c r="J119" i="6"/>
  <c r="K119" i="6"/>
  <c r="L119" i="6"/>
  <c r="M119" i="6"/>
  <c r="N119" i="6"/>
  <c r="F120" i="6"/>
  <c r="G120" i="6"/>
  <c r="H120" i="6"/>
  <c r="I120" i="6"/>
  <c r="J120" i="6"/>
  <c r="K120" i="6"/>
  <c r="L120" i="6"/>
  <c r="M120" i="6"/>
  <c r="N120" i="6"/>
  <c r="F121" i="6"/>
  <c r="G121" i="6"/>
  <c r="H121" i="6"/>
  <c r="I121" i="6"/>
  <c r="J121" i="6"/>
  <c r="K121" i="6"/>
  <c r="L121" i="6"/>
  <c r="M121" i="6"/>
  <c r="N121" i="6"/>
  <c r="F122" i="6"/>
  <c r="G122" i="6"/>
  <c r="H122" i="6"/>
  <c r="I122" i="6"/>
  <c r="J122" i="6"/>
  <c r="K122" i="6"/>
  <c r="L122" i="6"/>
  <c r="M122" i="6"/>
  <c r="N122" i="6"/>
  <c r="F123" i="6"/>
  <c r="G123" i="6"/>
  <c r="H123" i="6"/>
  <c r="I123" i="6"/>
  <c r="J123" i="6"/>
  <c r="K123" i="6"/>
  <c r="L123" i="6"/>
  <c r="M123" i="6"/>
  <c r="N123" i="6"/>
  <c r="F124" i="6"/>
  <c r="G124" i="6"/>
  <c r="H124" i="6"/>
  <c r="I124" i="6"/>
  <c r="J124" i="6"/>
  <c r="K124" i="6"/>
  <c r="L124" i="6"/>
  <c r="M124" i="6"/>
  <c r="N124" i="6"/>
  <c r="F125" i="6"/>
  <c r="G125" i="6"/>
  <c r="H125" i="6"/>
  <c r="I125" i="6"/>
  <c r="J125" i="6"/>
  <c r="K125" i="6"/>
  <c r="L125" i="6"/>
  <c r="M125" i="6"/>
  <c r="N125" i="6"/>
  <c r="F126" i="6"/>
  <c r="G126" i="6"/>
  <c r="H126" i="6"/>
  <c r="I126" i="6"/>
  <c r="J126" i="6"/>
  <c r="K126" i="6"/>
  <c r="L126" i="6"/>
  <c r="M126" i="6"/>
  <c r="N126" i="6"/>
  <c r="F127" i="6"/>
  <c r="G127" i="6"/>
  <c r="H127" i="6"/>
  <c r="I127" i="6"/>
  <c r="J127" i="6"/>
  <c r="K127" i="6"/>
  <c r="L127" i="6"/>
  <c r="M127" i="6"/>
  <c r="N127" i="6"/>
  <c r="F128" i="6"/>
  <c r="G128" i="6"/>
  <c r="H128" i="6"/>
  <c r="I128" i="6"/>
  <c r="J128" i="6"/>
  <c r="K128" i="6"/>
  <c r="L128" i="6"/>
  <c r="M128" i="6"/>
  <c r="N128" i="6"/>
  <c r="F129" i="6"/>
  <c r="G129" i="6"/>
  <c r="H129" i="6"/>
  <c r="I129" i="6"/>
  <c r="J129" i="6"/>
  <c r="K129" i="6"/>
  <c r="L129" i="6"/>
  <c r="M129" i="6"/>
  <c r="N129" i="6"/>
  <c r="F130" i="6"/>
  <c r="G130" i="6"/>
  <c r="H130" i="6"/>
  <c r="I130" i="6"/>
  <c r="J130" i="6"/>
  <c r="K130" i="6"/>
  <c r="L130" i="6"/>
  <c r="M130" i="6"/>
  <c r="N130" i="6"/>
  <c r="F131" i="6"/>
  <c r="G131" i="6"/>
  <c r="H131" i="6"/>
  <c r="I131" i="6"/>
  <c r="J131" i="6"/>
  <c r="K131" i="6"/>
  <c r="L131" i="6"/>
  <c r="M131" i="6"/>
  <c r="N131" i="6"/>
  <c r="F132" i="6"/>
  <c r="G132" i="6"/>
  <c r="H132" i="6"/>
  <c r="I132" i="6"/>
  <c r="J132" i="6"/>
  <c r="K132" i="6"/>
  <c r="L132" i="6"/>
  <c r="M132" i="6"/>
  <c r="N132" i="6"/>
  <c r="F133" i="6"/>
  <c r="G133" i="6"/>
  <c r="H133" i="6"/>
  <c r="I133" i="6"/>
  <c r="J133" i="6"/>
  <c r="K133" i="6"/>
  <c r="L133" i="6"/>
  <c r="M133" i="6"/>
  <c r="N133" i="6"/>
  <c r="F134" i="6"/>
  <c r="G134" i="6"/>
  <c r="H134" i="6"/>
  <c r="I134" i="6"/>
  <c r="J134" i="6"/>
  <c r="K134" i="6"/>
  <c r="L134" i="6"/>
  <c r="M134" i="6"/>
  <c r="N134" i="6"/>
  <c r="F135" i="6"/>
  <c r="G135" i="6"/>
  <c r="H135" i="6"/>
  <c r="I135" i="6"/>
  <c r="J135" i="6"/>
  <c r="K135" i="6"/>
  <c r="L135" i="6"/>
  <c r="M135" i="6"/>
  <c r="N135" i="6"/>
  <c r="F136" i="6"/>
  <c r="G136" i="6"/>
  <c r="H136" i="6"/>
  <c r="I136" i="6"/>
  <c r="J136" i="6"/>
  <c r="K136" i="6"/>
  <c r="L136" i="6"/>
  <c r="M136" i="6"/>
  <c r="N136" i="6"/>
  <c r="F137" i="6"/>
  <c r="G137" i="6"/>
  <c r="H137" i="6"/>
  <c r="I137" i="6"/>
  <c r="J137" i="6"/>
  <c r="K137" i="6"/>
  <c r="L137" i="6"/>
  <c r="M137" i="6"/>
  <c r="N137" i="6"/>
  <c r="F138" i="6"/>
  <c r="G138" i="6"/>
  <c r="H138" i="6"/>
  <c r="I138" i="6"/>
  <c r="J138" i="6"/>
  <c r="K138" i="6"/>
  <c r="L138" i="6"/>
  <c r="M138" i="6"/>
  <c r="N138" i="6"/>
  <c r="F139" i="6"/>
  <c r="G139" i="6"/>
  <c r="H139" i="6"/>
  <c r="I139" i="6"/>
  <c r="J139" i="6"/>
  <c r="K139" i="6"/>
  <c r="L139" i="6"/>
  <c r="M139" i="6"/>
  <c r="N139" i="6"/>
  <c r="F140" i="6"/>
  <c r="G140" i="6"/>
  <c r="H140" i="6"/>
  <c r="I140" i="6"/>
  <c r="J140" i="6"/>
  <c r="K140" i="6"/>
  <c r="L140" i="6"/>
  <c r="M140" i="6"/>
  <c r="N140" i="6"/>
  <c r="F141" i="6"/>
  <c r="G141" i="6"/>
  <c r="H141" i="6"/>
  <c r="I141" i="6"/>
  <c r="J141" i="6"/>
  <c r="K141" i="6"/>
  <c r="L141" i="6"/>
  <c r="M141" i="6"/>
  <c r="N141" i="6"/>
  <c r="F142" i="6"/>
  <c r="G142" i="6"/>
  <c r="H142" i="6"/>
  <c r="I142" i="6"/>
  <c r="J142" i="6"/>
  <c r="K142" i="6"/>
  <c r="L142" i="6"/>
  <c r="M142" i="6"/>
  <c r="N142" i="6"/>
  <c r="F143" i="6"/>
  <c r="G143" i="6"/>
  <c r="H143" i="6"/>
  <c r="I143" i="6"/>
  <c r="J143" i="6"/>
  <c r="K143" i="6"/>
  <c r="L143" i="6"/>
  <c r="M143" i="6"/>
  <c r="N143" i="6"/>
  <c r="F144" i="6"/>
  <c r="G144" i="6"/>
  <c r="H144" i="6"/>
  <c r="I144" i="6"/>
  <c r="J144" i="6"/>
  <c r="K144" i="6"/>
  <c r="L144" i="6"/>
  <c r="M144" i="6"/>
  <c r="N144" i="6"/>
  <c r="F145" i="6"/>
  <c r="G145" i="6"/>
  <c r="H145" i="6"/>
  <c r="I145" i="6"/>
  <c r="J145" i="6"/>
  <c r="K145" i="6"/>
  <c r="L145" i="6"/>
  <c r="M145" i="6"/>
  <c r="N145" i="6"/>
  <c r="F146" i="6"/>
  <c r="G146" i="6"/>
  <c r="H146" i="6"/>
  <c r="I146" i="6"/>
  <c r="J146" i="6"/>
  <c r="K146" i="6"/>
  <c r="L146" i="6"/>
  <c r="M146" i="6"/>
  <c r="N146" i="6"/>
  <c r="F147" i="6"/>
  <c r="G147" i="6"/>
  <c r="H147" i="6"/>
  <c r="I147" i="6"/>
  <c r="J147" i="6"/>
  <c r="K147" i="6"/>
  <c r="L147" i="6"/>
  <c r="M147" i="6"/>
  <c r="N147" i="6"/>
  <c r="F148" i="6"/>
  <c r="G148" i="6"/>
  <c r="H148" i="6"/>
  <c r="I148" i="6"/>
  <c r="J148" i="6"/>
  <c r="K148" i="6"/>
  <c r="L148" i="6"/>
  <c r="M148" i="6"/>
  <c r="N148" i="6"/>
  <c r="F149" i="6"/>
  <c r="G149" i="6"/>
  <c r="H149" i="6"/>
  <c r="I149" i="6"/>
  <c r="J149" i="6"/>
  <c r="K149" i="6"/>
  <c r="L149" i="6"/>
  <c r="M149" i="6"/>
  <c r="N149" i="6"/>
  <c r="F150" i="6"/>
  <c r="G150" i="6"/>
  <c r="H150" i="6"/>
  <c r="I150" i="6"/>
  <c r="J150" i="6"/>
  <c r="K150" i="6"/>
  <c r="L150" i="6"/>
  <c r="M150" i="6"/>
  <c r="N150" i="6"/>
  <c r="F151" i="6"/>
  <c r="G151" i="6"/>
  <c r="H151" i="6"/>
  <c r="I151" i="6"/>
  <c r="J151" i="6"/>
  <c r="K151" i="6"/>
  <c r="L151" i="6"/>
  <c r="M151" i="6"/>
  <c r="N151" i="6"/>
  <c r="F152" i="6"/>
  <c r="G152" i="6"/>
  <c r="H152" i="6"/>
  <c r="I152" i="6"/>
  <c r="J152" i="6"/>
  <c r="K152" i="6"/>
  <c r="L152" i="6"/>
  <c r="M152" i="6"/>
  <c r="N152" i="6"/>
  <c r="F153" i="6"/>
  <c r="G153" i="6"/>
  <c r="H153" i="6"/>
  <c r="I153" i="6"/>
  <c r="J153" i="6"/>
  <c r="K153" i="6"/>
  <c r="L153" i="6"/>
  <c r="M153" i="6"/>
  <c r="N153" i="6"/>
  <c r="F154" i="6"/>
  <c r="G154" i="6"/>
  <c r="H154" i="6"/>
  <c r="I154" i="6"/>
  <c r="J154" i="6"/>
  <c r="K154" i="6"/>
  <c r="L154" i="6"/>
  <c r="M154" i="6"/>
  <c r="N154" i="6"/>
  <c r="F155" i="6"/>
  <c r="G155" i="6"/>
  <c r="H155" i="6"/>
  <c r="I155" i="6"/>
  <c r="J155" i="6"/>
  <c r="K155" i="6"/>
  <c r="L155" i="6"/>
  <c r="M155" i="6"/>
  <c r="N155" i="6"/>
  <c r="F156" i="6"/>
  <c r="G156" i="6"/>
  <c r="H156" i="6"/>
  <c r="I156" i="6"/>
  <c r="J156" i="6"/>
  <c r="K156" i="6"/>
  <c r="L156" i="6"/>
  <c r="M156" i="6"/>
  <c r="N156" i="6"/>
  <c r="F157" i="6"/>
  <c r="G157" i="6"/>
  <c r="H157" i="6"/>
  <c r="I157" i="6"/>
  <c r="J157" i="6"/>
  <c r="K157" i="6"/>
  <c r="L157" i="6"/>
  <c r="M157" i="6"/>
  <c r="N157" i="6"/>
  <c r="F158" i="6"/>
  <c r="G158" i="6"/>
  <c r="H158" i="6"/>
  <c r="I158" i="6"/>
  <c r="J158" i="6"/>
  <c r="K158" i="6"/>
  <c r="L158" i="6"/>
  <c r="M158" i="6"/>
  <c r="N158" i="6"/>
  <c r="F159" i="6"/>
  <c r="G159" i="6"/>
  <c r="H159" i="6"/>
  <c r="I159" i="6"/>
  <c r="J159" i="6"/>
  <c r="K159" i="6"/>
  <c r="L159" i="6"/>
  <c r="M159" i="6"/>
  <c r="N159" i="6"/>
  <c r="F160" i="6"/>
  <c r="G160" i="6"/>
  <c r="H160" i="6"/>
  <c r="I160" i="6"/>
  <c r="J160" i="6"/>
  <c r="K160" i="6"/>
  <c r="L160" i="6"/>
  <c r="M160" i="6"/>
  <c r="N160" i="6"/>
  <c r="F161" i="6"/>
  <c r="G161" i="6"/>
  <c r="H161" i="6"/>
  <c r="I161" i="6"/>
  <c r="J161" i="6"/>
  <c r="K161" i="6"/>
  <c r="L161" i="6"/>
  <c r="M161" i="6"/>
  <c r="N161" i="6"/>
  <c r="F162" i="6"/>
  <c r="G162" i="6"/>
  <c r="H162" i="6"/>
  <c r="I162" i="6"/>
  <c r="J162" i="6"/>
  <c r="K162" i="6"/>
  <c r="L162" i="6"/>
  <c r="M162" i="6"/>
  <c r="N162" i="6"/>
  <c r="F163" i="6"/>
  <c r="G163" i="6"/>
  <c r="H163" i="6"/>
  <c r="I163" i="6"/>
  <c r="J163" i="6"/>
  <c r="K163" i="6"/>
  <c r="L163" i="6"/>
  <c r="M163" i="6"/>
  <c r="N163" i="6"/>
  <c r="F164" i="6"/>
  <c r="G164" i="6"/>
  <c r="H164" i="6"/>
  <c r="I164" i="6"/>
  <c r="J164" i="6"/>
  <c r="K164" i="6"/>
  <c r="L164" i="6"/>
  <c r="M164" i="6"/>
  <c r="N164" i="6"/>
  <c r="F165" i="6"/>
  <c r="G165" i="6"/>
  <c r="H165" i="6"/>
  <c r="I165" i="6"/>
  <c r="J165" i="6"/>
  <c r="K165" i="6"/>
  <c r="L165" i="6"/>
  <c r="M165" i="6"/>
  <c r="N165" i="6"/>
  <c r="F166" i="6"/>
  <c r="G166" i="6"/>
  <c r="H166" i="6"/>
  <c r="I166" i="6"/>
  <c r="J166" i="6"/>
  <c r="K166" i="6"/>
  <c r="L166" i="6"/>
  <c r="M166" i="6"/>
  <c r="N166" i="6"/>
  <c r="F167" i="6"/>
  <c r="G167" i="6"/>
  <c r="H167" i="6"/>
  <c r="I167" i="6"/>
  <c r="J167" i="6"/>
  <c r="K167" i="6"/>
  <c r="L167" i="6"/>
  <c r="M167" i="6"/>
  <c r="N167" i="6"/>
  <c r="F168" i="6"/>
  <c r="G168" i="6"/>
  <c r="H168" i="6"/>
  <c r="I168" i="6"/>
  <c r="J168" i="6"/>
  <c r="K168" i="6"/>
  <c r="L168" i="6"/>
  <c r="M168" i="6"/>
  <c r="N168" i="6"/>
  <c r="F169" i="6"/>
  <c r="G169" i="6"/>
  <c r="H169" i="6"/>
  <c r="I169" i="6"/>
  <c r="J169" i="6"/>
  <c r="K169" i="6"/>
  <c r="L169" i="6"/>
  <c r="M169" i="6"/>
  <c r="N169" i="6"/>
  <c r="F170" i="6"/>
  <c r="G170" i="6"/>
  <c r="H170" i="6"/>
  <c r="I170" i="6"/>
  <c r="J170" i="6"/>
  <c r="K170" i="6"/>
  <c r="L170" i="6"/>
  <c r="M170" i="6"/>
  <c r="N170" i="6"/>
  <c r="F171" i="6"/>
  <c r="G171" i="6"/>
  <c r="H171" i="6"/>
  <c r="I171" i="6"/>
  <c r="J171" i="6"/>
  <c r="K171" i="6"/>
  <c r="L171" i="6"/>
  <c r="M171" i="6"/>
  <c r="N171" i="6"/>
  <c r="F172" i="6"/>
  <c r="G172" i="6"/>
  <c r="H172" i="6"/>
  <c r="I172" i="6"/>
  <c r="J172" i="6"/>
  <c r="K172" i="6"/>
  <c r="L172" i="6"/>
  <c r="M172" i="6"/>
  <c r="N172" i="6"/>
  <c r="F173" i="6"/>
  <c r="G173" i="6"/>
  <c r="H173" i="6"/>
  <c r="I173" i="6"/>
  <c r="J173" i="6"/>
  <c r="K173" i="6"/>
  <c r="L173" i="6"/>
  <c r="M173" i="6"/>
  <c r="N173" i="6"/>
  <c r="F174" i="6"/>
  <c r="G174" i="6"/>
  <c r="H174" i="6"/>
  <c r="I174" i="6"/>
  <c r="J174" i="6"/>
  <c r="K174" i="6"/>
  <c r="L174" i="6"/>
  <c r="M174" i="6"/>
  <c r="N174" i="6"/>
  <c r="F175" i="6"/>
  <c r="G175" i="6"/>
  <c r="H175" i="6"/>
  <c r="I175" i="6"/>
  <c r="J175" i="6"/>
  <c r="K175" i="6"/>
  <c r="L175" i="6"/>
  <c r="M175" i="6"/>
  <c r="N175" i="6"/>
  <c r="F176" i="6"/>
  <c r="G176" i="6"/>
  <c r="H176" i="6"/>
  <c r="I176" i="6"/>
  <c r="J176" i="6"/>
  <c r="K176" i="6"/>
  <c r="L176" i="6"/>
  <c r="M176" i="6"/>
  <c r="N176" i="6"/>
  <c r="F177" i="6"/>
  <c r="G177" i="6"/>
  <c r="H177" i="6"/>
  <c r="I177" i="6"/>
  <c r="J177" i="6"/>
  <c r="K177" i="6"/>
  <c r="L177" i="6"/>
  <c r="M177" i="6"/>
  <c r="N177" i="6"/>
  <c r="F178" i="6"/>
  <c r="G178" i="6"/>
  <c r="H178" i="6"/>
  <c r="I178" i="6"/>
  <c r="J178" i="6"/>
  <c r="K178" i="6"/>
  <c r="L178" i="6"/>
  <c r="M178" i="6"/>
  <c r="N178" i="6"/>
  <c r="F179" i="6"/>
  <c r="G179" i="6"/>
  <c r="H179" i="6"/>
  <c r="I179" i="6"/>
  <c r="J179" i="6"/>
  <c r="K179" i="6"/>
  <c r="L179" i="6"/>
  <c r="M179" i="6"/>
  <c r="N179" i="6"/>
  <c r="F180" i="6"/>
  <c r="G180" i="6"/>
  <c r="H180" i="6"/>
  <c r="I180" i="6"/>
  <c r="J180" i="6"/>
  <c r="K180" i="6"/>
  <c r="L180" i="6"/>
  <c r="M180" i="6"/>
  <c r="N180" i="6"/>
  <c r="F181" i="6"/>
  <c r="G181" i="6"/>
  <c r="H181" i="6"/>
  <c r="I181" i="6"/>
  <c r="J181" i="6"/>
  <c r="K181" i="6"/>
  <c r="L181" i="6"/>
  <c r="M181" i="6"/>
  <c r="N181" i="6"/>
  <c r="F182" i="6"/>
  <c r="G182" i="6"/>
  <c r="H182" i="6"/>
  <c r="I182" i="6"/>
  <c r="J182" i="6"/>
  <c r="K182" i="6"/>
  <c r="L182" i="6"/>
  <c r="M182" i="6"/>
  <c r="N182" i="6"/>
  <c r="F183" i="6"/>
  <c r="G183" i="6"/>
  <c r="H183" i="6"/>
  <c r="I183" i="6"/>
  <c r="J183" i="6"/>
  <c r="K183" i="6"/>
  <c r="L183" i="6"/>
  <c r="M183" i="6"/>
  <c r="N183" i="6"/>
  <c r="F184" i="6"/>
  <c r="G184" i="6"/>
  <c r="H184" i="6"/>
  <c r="I184" i="6"/>
  <c r="J184" i="6"/>
  <c r="K184" i="6"/>
  <c r="L184" i="6"/>
  <c r="M184" i="6"/>
  <c r="N184" i="6"/>
  <c r="F185" i="6"/>
  <c r="G185" i="6"/>
  <c r="H185" i="6"/>
  <c r="I185" i="6"/>
  <c r="J185" i="6"/>
  <c r="K185" i="6"/>
  <c r="L185" i="6"/>
  <c r="M185" i="6"/>
  <c r="N185" i="6"/>
  <c r="F186" i="6"/>
  <c r="G186" i="6"/>
  <c r="H186" i="6"/>
  <c r="I186" i="6"/>
  <c r="J186" i="6"/>
  <c r="K186" i="6"/>
  <c r="L186" i="6"/>
  <c r="M186" i="6"/>
  <c r="N186" i="6"/>
  <c r="F187" i="6"/>
  <c r="G187" i="6"/>
  <c r="H187" i="6"/>
  <c r="I187" i="6"/>
  <c r="J187" i="6"/>
  <c r="K187" i="6"/>
  <c r="L187" i="6"/>
  <c r="M187" i="6"/>
  <c r="N187" i="6"/>
  <c r="F188" i="6"/>
  <c r="G188" i="6"/>
  <c r="H188" i="6"/>
  <c r="I188" i="6"/>
  <c r="J188" i="6"/>
  <c r="K188" i="6"/>
  <c r="L188" i="6"/>
  <c r="M188" i="6"/>
  <c r="N188" i="6"/>
  <c r="F189" i="6"/>
  <c r="G189" i="6"/>
  <c r="H189" i="6"/>
  <c r="I189" i="6"/>
  <c r="J189" i="6"/>
  <c r="K189" i="6"/>
  <c r="L189" i="6"/>
  <c r="M189" i="6"/>
  <c r="N189" i="6"/>
  <c r="F190" i="6"/>
  <c r="G190" i="6"/>
  <c r="H190" i="6"/>
  <c r="I190" i="6"/>
  <c r="J190" i="6"/>
  <c r="K190" i="6"/>
  <c r="L190" i="6"/>
  <c r="M190" i="6"/>
  <c r="N190" i="6"/>
  <c r="F191" i="6"/>
  <c r="G191" i="6"/>
  <c r="H191" i="6"/>
  <c r="I191" i="6"/>
  <c r="J191" i="6"/>
  <c r="K191" i="6"/>
  <c r="L191" i="6"/>
  <c r="M191" i="6"/>
  <c r="N191" i="6"/>
  <c r="F192" i="6"/>
  <c r="G192" i="6"/>
  <c r="H192" i="6"/>
  <c r="I192" i="6"/>
  <c r="J192" i="6"/>
  <c r="K192" i="6"/>
  <c r="L192" i="6"/>
  <c r="M192" i="6"/>
  <c r="N192" i="6"/>
  <c r="D193" i="6"/>
  <c r="F193" i="6"/>
  <c r="G193" i="6"/>
  <c r="H193" i="6"/>
  <c r="I193" i="6"/>
  <c r="J193" i="6"/>
  <c r="K193" i="6"/>
  <c r="L193" i="6"/>
  <c r="M193" i="6"/>
  <c r="N193" i="6"/>
  <c r="D194" i="6"/>
  <c r="F194" i="6"/>
  <c r="G194" i="6"/>
  <c r="H194" i="6"/>
  <c r="I194" i="6"/>
  <c r="J194" i="6"/>
  <c r="K194" i="6"/>
  <c r="L194" i="6"/>
  <c r="M194" i="6"/>
  <c r="N194" i="6"/>
  <c r="D195" i="6"/>
  <c r="F195" i="6"/>
  <c r="G195" i="6"/>
  <c r="H195" i="6"/>
  <c r="I195" i="6"/>
  <c r="J195" i="6"/>
  <c r="K195" i="6"/>
  <c r="L195" i="6"/>
  <c r="M195" i="6"/>
  <c r="N195" i="6"/>
  <c r="D196" i="6"/>
  <c r="F196" i="6"/>
  <c r="G196" i="6"/>
  <c r="H196" i="6"/>
  <c r="I196" i="6"/>
  <c r="J196" i="6"/>
  <c r="K196" i="6"/>
  <c r="L196" i="6"/>
  <c r="M196" i="6"/>
  <c r="N196" i="6"/>
  <c r="D197" i="6"/>
  <c r="F197" i="6"/>
  <c r="G197" i="6"/>
  <c r="H197" i="6"/>
  <c r="I197" i="6"/>
  <c r="J197" i="6"/>
  <c r="K197" i="6"/>
  <c r="L197" i="6"/>
  <c r="M197" i="6"/>
  <c r="N197" i="6"/>
  <c r="D198" i="6"/>
  <c r="E198" i="6"/>
  <c r="F198" i="6"/>
  <c r="G198" i="6"/>
  <c r="H198" i="6"/>
  <c r="I198" i="6"/>
  <c r="J198" i="6"/>
  <c r="K198" i="6"/>
  <c r="L198" i="6"/>
  <c r="M198" i="6"/>
  <c r="N198" i="6"/>
  <c r="D199" i="6"/>
  <c r="E199" i="6"/>
  <c r="F199" i="6"/>
  <c r="G199" i="6"/>
  <c r="H199" i="6"/>
  <c r="I199" i="6"/>
  <c r="J199" i="6"/>
  <c r="K199" i="6"/>
  <c r="L199" i="6"/>
  <c r="M199" i="6"/>
  <c r="N199" i="6"/>
  <c r="D200" i="6"/>
  <c r="E200" i="6"/>
  <c r="F200" i="6"/>
  <c r="G200" i="6"/>
  <c r="H200" i="6"/>
  <c r="I200" i="6"/>
  <c r="J200" i="6"/>
  <c r="K200" i="6"/>
  <c r="L200" i="6"/>
  <c r="M200" i="6"/>
  <c r="N200" i="6"/>
  <c r="D201" i="6"/>
  <c r="E201" i="6"/>
  <c r="F201" i="6"/>
  <c r="G201" i="6"/>
  <c r="H201" i="6"/>
  <c r="I201" i="6"/>
  <c r="J201" i="6"/>
  <c r="K201" i="6"/>
  <c r="L201" i="6"/>
  <c r="M201" i="6"/>
  <c r="N201" i="6"/>
  <c r="D202" i="6"/>
  <c r="E202" i="6"/>
  <c r="F202" i="6"/>
  <c r="G202" i="6"/>
  <c r="H202" i="6"/>
  <c r="I202" i="6"/>
  <c r="J202" i="6"/>
  <c r="K202" i="6"/>
  <c r="L202" i="6"/>
  <c r="M202" i="6"/>
  <c r="N202" i="6"/>
  <c r="D203" i="6"/>
  <c r="E203" i="6"/>
  <c r="F203" i="6"/>
  <c r="G203" i="6"/>
  <c r="H203" i="6"/>
  <c r="I203" i="6"/>
  <c r="J203" i="6"/>
  <c r="K203" i="6"/>
  <c r="L203" i="6"/>
  <c r="M203" i="6"/>
  <c r="N203" i="6"/>
  <c r="D204" i="6"/>
  <c r="E204" i="6"/>
  <c r="F204" i="6"/>
  <c r="G204" i="6"/>
  <c r="H204" i="6"/>
  <c r="I204" i="6"/>
  <c r="J204" i="6"/>
  <c r="K204" i="6"/>
  <c r="L204" i="6"/>
  <c r="M204" i="6"/>
  <c r="N204" i="6"/>
  <c r="C205" i="6"/>
  <c r="D205" i="6"/>
  <c r="E205" i="6"/>
  <c r="F205" i="6"/>
  <c r="G205" i="6"/>
  <c r="H205" i="6"/>
  <c r="I205" i="6"/>
  <c r="J205" i="6"/>
  <c r="K205" i="6"/>
  <c r="L205" i="6"/>
  <c r="M205" i="6"/>
  <c r="N205" i="6"/>
  <c r="C206" i="6"/>
  <c r="D206" i="6"/>
  <c r="E206" i="6"/>
  <c r="F206" i="6"/>
  <c r="G206" i="6"/>
  <c r="H206" i="6"/>
  <c r="I206" i="6"/>
  <c r="J206" i="6"/>
  <c r="K206" i="6"/>
  <c r="L206" i="6"/>
  <c r="M206" i="6"/>
  <c r="N206" i="6"/>
  <c r="C207" i="6"/>
  <c r="D207" i="6"/>
  <c r="E207" i="6"/>
  <c r="F207" i="6"/>
  <c r="G207" i="6"/>
  <c r="H207" i="6"/>
  <c r="I207" i="6"/>
  <c r="J207" i="6"/>
  <c r="K207" i="6"/>
  <c r="L207" i="6"/>
  <c r="M207" i="6"/>
  <c r="N207" i="6"/>
  <c r="C208" i="6"/>
  <c r="D208" i="6"/>
  <c r="E208" i="6"/>
  <c r="F208" i="6"/>
  <c r="G208" i="6"/>
  <c r="H208" i="6"/>
  <c r="I208" i="6"/>
  <c r="J208" i="6"/>
  <c r="K208" i="6"/>
  <c r="L208" i="6"/>
  <c r="M208" i="6"/>
  <c r="N208" i="6"/>
  <c r="C209" i="6"/>
  <c r="D209" i="6"/>
  <c r="E209" i="6"/>
  <c r="F209" i="6"/>
  <c r="G209" i="6"/>
  <c r="H209" i="6"/>
  <c r="I209" i="6"/>
  <c r="J209" i="6"/>
  <c r="K209" i="6"/>
  <c r="L209" i="6"/>
  <c r="M209" i="6"/>
  <c r="N209" i="6"/>
  <c r="C210" i="6"/>
  <c r="D210" i="6"/>
  <c r="E210" i="6"/>
  <c r="F210" i="6"/>
  <c r="G210" i="6"/>
  <c r="H210" i="6"/>
  <c r="I210" i="6"/>
  <c r="J210" i="6"/>
  <c r="K210" i="6"/>
  <c r="L210" i="6"/>
  <c r="M210" i="6"/>
  <c r="N210" i="6"/>
  <c r="C211" i="6"/>
  <c r="D211" i="6"/>
  <c r="E211" i="6"/>
  <c r="F211" i="6"/>
  <c r="G211" i="6"/>
  <c r="H211" i="6"/>
  <c r="I211" i="6"/>
  <c r="J211" i="6"/>
  <c r="K211" i="6"/>
  <c r="L211" i="6"/>
  <c r="M211" i="6"/>
  <c r="N211" i="6"/>
  <c r="C212" i="6"/>
  <c r="D212" i="6"/>
  <c r="E212" i="6"/>
  <c r="F212" i="6"/>
  <c r="G212" i="6"/>
  <c r="H212" i="6"/>
  <c r="I212" i="6"/>
  <c r="J212" i="6"/>
  <c r="K212" i="6"/>
  <c r="L212" i="6"/>
  <c r="M212" i="6"/>
  <c r="N212" i="6"/>
  <c r="C213" i="6"/>
  <c r="D213" i="6"/>
  <c r="E213" i="6"/>
  <c r="F213" i="6"/>
  <c r="G213" i="6"/>
  <c r="H213" i="6"/>
  <c r="I213" i="6"/>
  <c r="J213" i="6"/>
  <c r="K213" i="6"/>
  <c r="L213" i="6"/>
  <c r="M213" i="6"/>
  <c r="N213" i="6"/>
  <c r="C214" i="6"/>
  <c r="D214" i="6"/>
  <c r="E214" i="6"/>
  <c r="F214" i="6"/>
  <c r="G214" i="6"/>
  <c r="H214" i="6"/>
  <c r="I214" i="6"/>
  <c r="J214" i="6"/>
  <c r="K214" i="6"/>
  <c r="L214" i="6"/>
  <c r="M214" i="6"/>
  <c r="N214" i="6"/>
  <c r="C215" i="6"/>
  <c r="D215" i="6"/>
  <c r="E215" i="6"/>
  <c r="F215" i="6"/>
  <c r="G215" i="6"/>
  <c r="H215" i="6"/>
  <c r="I215" i="6"/>
  <c r="J215" i="6"/>
  <c r="K215" i="6"/>
  <c r="L215" i="6"/>
  <c r="M215" i="6"/>
  <c r="N215" i="6"/>
  <c r="C216" i="6"/>
  <c r="D216" i="6"/>
  <c r="E216" i="6"/>
  <c r="F216" i="6"/>
  <c r="G216" i="6"/>
  <c r="H216" i="6"/>
  <c r="I216" i="6"/>
  <c r="J216" i="6"/>
  <c r="K216" i="6"/>
  <c r="L216" i="6"/>
  <c r="M216" i="6"/>
  <c r="N216" i="6"/>
  <c r="C217" i="6"/>
  <c r="D217" i="6"/>
  <c r="E217" i="6"/>
  <c r="F217" i="6"/>
  <c r="G217" i="6"/>
  <c r="H217" i="6"/>
  <c r="I217" i="6"/>
  <c r="J217" i="6"/>
  <c r="K217" i="6"/>
  <c r="L217" i="6"/>
  <c r="M217" i="6"/>
  <c r="N217" i="6"/>
  <c r="C218" i="6"/>
  <c r="D218" i="6"/>
  <c r="E218" i="6"/>
  <c r="F218" i="6"/>
  <c r="G218" i="6"/>
  <c r="H218" i="6"/>
  <c r="I218" i="6"/>
  <c r="J218" i="6"/>
  <c r="K218" i="6"/>
  <c r="L218" i="6"/>
  <c r="M218" i="6"/>
  <c r="N218" i="6"/>
  <c r="C219" i="6"/>
  <c r="D219" i="6"/>
  <c r="E219" i="6"/>
  <c r="F219" i="6"/>
  <c r="G219" i="6"/>
  <c r="H219" i="6"/>
  <c r="I219" i="6"/>
  <c r="J219" i="6"/>
  <c r="K219" i="6"/>
  <c r="L219" i="6"/>
  <c r="M219" i="6"/>
  <c r="N219" i="6"/>
  <c r="C220" i="6"/>
  <c r="D220" i="6"/>
  <c r="E220" i="6"/>
  <c r="F220" i="6"/>
  <c r="G220" i="6"/>
  <c r="H220" i="6"/>
  <c r="I220" i="6"/>
  <c r="J220" i="6"/>
  <c r="K220" i="6"/>
  <c r="L220" i="6"/>
  <c r="M220" i="6"/>
  <c r="N220" i="6"/>
  <c r="C221" i="6"/>
  <c r="D221" i="6"/>
  <c r="E221" i="6"/>
  <c r="F221" i="6"/>
  <c r="G221" i="6"/>
  <c r="H221" i="6"/>
  <c r="I221" i="6"/>
  <c r="J221" i="6"/>
  <c r="K221" i="6"/>
  <c r="L221" i="6"/>
  <c r="M221" i="6"/>
  <c r="N221" i="6"/>
  <c r="C222" i="6"/>
  <c r="D222" i="6"/>
  <c r="E222" i="6"/>
  <c r="F222" i="6"/>
  <c r="G222" i="6"/>
  <c r="H222" i="6"/>
  <c r="I222" i="6"/>
  <c r="J222" i="6"/>
  <c r="K222" i="6"/>
  <c r="L222" i="6"/>
  <c r="M222" i="6"/>
  <c r="N222" i="6"/>
  <c r="C223" i="6"/>
  <c r="D223" i="6"/>
  <c r="E223" i="6"/>
  <c r="F223" i="6"/>
  <c r="G223" i="6"/>
  <c r="H223" i="6"/>
  <c r="I223" i="6"/>
  <c r="J223" i="6"/>
  <c r="K223" i="6"/>
  <c r="L223" i="6"/>
  <c r="M223" i="6"/>
  <c r="N223" i="6"/>
  <c r="C224" i="6"/>
  <c r="D224" i="6"/>
  <c r="E224" i="6"/>
  <c r="F224" i="6"/>
  <c r="G224" i="6"/>
  <c r="H224" i="6"/>
  <c r="I224" i="6"/>
  <c r="J224" i="6"/>
  <c r="K224" i="6"/>
  <c r="L224" i="6"/>
  <c r="M224" i="6"/>
  <c r="N224" i="6"/>
  <c r="C225" i="6"/>
  <c r="D225" i="6"/>
  <c r="E225" i="6"/>
  <c r="F225" i="6"/>
  <c r="G225" i="6"/>
  <c r="H225" i="6"/>
  <c r="I225" i="6"/>
  <c r="J225" i="6"/>
  <c r="K225" i="6"/>
  <c r="L225" i="6"/>
  <c r="M225" i="6"/>
  <c r="N225" i="6"/>
  <c r="C226" i="6"/>
  <c r="D226" i="6"/>
  <c r="E226" i="6"/>
  <c r="F226" i="6"/>
  <c r="G226" i="6"/>
  <c r="H226" i="6"/>
  <c r="I226" i="6"/>
  <c r="J226" i="6"/>
  <c r="K226" i="6"/>
  <c r="L226" i="6"/>
  <c r="M226" i="6"/>
  <c r="N226" i="6"/>
  <c r="C227" i="6"/>
  <c r="D227" i="6"/>
  <c r="E227" i="6"/>
  <c r="F227" i="6"/>
  <c r="G227" i="6"/>
  <c r="H227" i="6"/>
  <c r="I227" i="6"/>
  <c r="J227" i="6"/>
  <c r="K227" i="6"/>
  <c r="L227" i="6"/>
  <c r="M227" i="6"/>
  <c r="N227" i="6"/>
  <c r="C228" i="6"/>
  <c r="D228" i="6"/>
  <c r="E228" i="6"/>
  <c r="F228" i="6"/>
  <c r="G228" i="6"/>
  <c r="H228" i="6"/>
  <c r="I228" i="6"/>
  <c r="J228" i="6"/>
  <c r="K228" i="6"/>
  <c r="L228" i="6"/>
  <c r="M228" i="6"/>
  <c r="N228" i="6"/>
  <c r="C229" i="6"/>
  <c r="D229" i="6"/>
  <c r="E229" i="6"/>
  <c r="F229" i="6"/>
  <c r="G229" i="6"/>
  <c r="H229" i="6"/>
  <c r="I229" i="6"/>
  <c r="J229" i="6"/>
  <c r="K229" i="6"/>
  <c r="L229" i="6"/>
  <c r="M229" i="6"/>
  <c r="N229" i="6"/>
  <c r="C230" i="6"/>
  <c r="D230" i="6"/>
  <c r="E230" i="6"/>
  <c r="F230" i="6"/>
  <c r="G230" i="6"/>
  <c r="H230" i="6"/>
  <c r="I230" i="6"/>
  <c r="J230" i="6"/>
  <c r="K230" i="6"/>
  <c r="L230" i="6"/>
  <c r="M230" i="6"/>
  <c r="N230" i="6"/>
  <c r="C231" i="6"/>
  <c r="D231" i="6"/>
  <c r="E231" i="6"/>
  <c r="F231" i="6"/>
  <c r="G231" i="6"/>
  <c r="H231" i="6"/>
  <c r="I231" i="6"/>
  <c r="J231" i="6"/>
  <c r="K231" i="6"/>
  <c r="L231" i="6"/>
  <c r="M231" i="6"/>
  <c r="N231" i="6"/>
  <c r="C232" i="6"/>
  <c r="D232" i="6"/>
  <c r="E232" i="6"/>
  <c r="F232" i="6"/>
  <c r="G232" i="6"/>
  <c r="H232" i="6"/>
  <c r="I232" i="6"/>
  <c r="J232" i="6"/>
  <c r="K232" i="6"/>
  <c r="L232" i="6"/>
  <c r="M232" i="6"/>
  <c r="N232" i="6"/>
  <c r="C233" i="6"/>
  <c r="D233" i="6"/>
  <c r="E233" i="6"/>
  <c r="F233" i="6"/>
  <c r="G233" i="6"/>
  <c r="H233" i="6"/>
  <c r="I233" i="6"/>
  <c r="J233" i="6"/>
  <c r="K233" i="6"/>
  <c r="L233" i="6"/>
  <c r="M233" i="6"/>
  <c r="N233" i="6"/>
  <c r="C234" i="6"/>
  <c r="D234" i="6"/>
  <c r="E234" i="6"/>
  <c r="F234" i="6"/>
  <c r="G234" i="6"/>
  <c r="H234" i="6"/>
  <c r="I234" i="6"/>
  <c r="J234" i="6"/>
  <c r="K234" i="6"/>
  <c r="L234" i="6"/>
  <c r="M234" i="6"/>
  <c r="N234" i="6"/>
  <c r="C235" i="6"/>
  <c r="D235" i="6"/>
  <c r="E235" i="6"/>
  <c r="F235" i="6"/>
  <c r="G235" i="6"/>
  <c r="H235" i="6"/>
  <c r="I235" i="6"/>
  <c r="J235" i="6"/>
  <c r="K235" i="6"/>
  <c r="L235" i="6"/>
  <c r="M235" i="6"/>
  <c r="N235" i="6"/>
  <c r="C236" i="6"/>
  <c r="D236" i="6"/>
  <c r="E236" i="6"/>
  <c r="F236" i="6"/>
  <c r="G236" i="6"/>
  <c r="H236" i="6"/>
  <c r="I236" i="6"/>
  <c r="J236" i="6"/>
  <c r="K236" i="6"/>
  <c r="L236" i="6"/>
  <c r="M236" i="6"/>
  <c r="N236" i="6"/>
  <c r="C237" i="6"/>
  <c r="D237" i="6"/>
  <c r="E237" i="6"/>
  <c r="F237" i="6"/>
  <c r="G237" i="6"/>
  <c r="H237" i="6"/>
  <c r="I237" i="6"/>
  <c r="J237" i="6"/>
  <c r="K237" i="6"/>
  <c r="L237" i="6"/>
  <c r="M237" i="6"/>
  <c r="N237" i="6"/>
  <c r="C238" i="6"/>
  <c r="D238" i="6"/>
  <c r="E238" i="6"/>
  <c r="F238" i="6"/>
  <c r="G238" i="6"/>
  <c r="H238" i="6"/>
  <c r="I238" i="6"/>
  <c r="J238" i="6"/>
  <c r="K238" i="6"/>
  <c r="L238" i="6"/>
  <c r="M238" i="6"/>
  <c r="N238" i="6"/>
  <c r="C239" i="6"/>
  <c r="D239" i="6"/>
  <c r="E239" i="6"/>
  <c r="F239" i="6"/>
  <c r="G239" i="6"/>
  <c r="H239" i="6"/>
  <c r="I239" i="6"/>
  <c r="J239" i="6"/>
  <c r="K239" i="6"/>
  <c r="L239" i="6"/>
  <c r="M239" i="6"/>
  <c r="N239" i="6"/>
  <c r="C240" i="6"/>
  <c r="D240" i="6"/>
  <c r="E240" i="6"/>
  <c r="F240" i="6"/>
  <c r="G240" i="6"/>
  <c r="H240" i="6"/>
  <c r="I240" i="6"/>
  <c r="J240" i="6"/>
  <c r="K240" i="6"/>
  <c r="L240" i="6"/>
  <c r="M240" i="6"/>
  <c r="N240" i="6"/>
  <c r="C241" i="6"/>
  <c r="D241" i="6"/>
  <c r="E241" i="6"/>
  <c r="F241" i="6"/>
  <c r="G241" i="6"/>
  <c r="H241" i="6"/>
  <c r="I241" i="6"/>
  <c r="J241" i="6"/>
  <c r="K241" i="6"/>
  <c r="L241" i="6"/>
  <c r="M241" i="6"/>
  <c r="N241" i="6"/>
  <c r="C242" i="6"/>
  <c r="D242" i="6"/>
  <c r="E242" i="6"/>
  <c r="F242" i="6"/>
  <c r="G242" i="6"/>
  <c r="H242" i="6"/>
  <c r="I242" i="6"/>
  <c r="J242" i="6"/>
  <c r="K242" i="6"/>
  <c r="L242" i="6"/>
  <c r="M242" i="6"/>
  <c r="N242" i="6"/>
  <c r="C243" i="6"/>
  <c r="D243" i="6"/>
  <c r="E243" i="6"/>
  <c r="F243" i="6"/>
  <c r="G243" i="6"/>
  <c r="H243" i="6"/>
  <c r="I243" i="6"/>
  <c r="J243" i="6"/>
  <c r="K243" i="6"/>
  <c r="L243" i="6"/>
  <c r="M243" i="6"/>
  <c r="N243" i="6"/>
  <c r="C244" i="6"/>
  <c r="D244" i="6"/>
  <c r="E244" i="6"/>
  <c r="F244" i="6"/>
  <c r="G244" i="6"/>
  <c r="H244" i="6"/>
  <c r="I244" i="6"/>
  <c r="J244" i="6"/>
  <c r="K244" i="6"/>
  <c r="L244" i="6"/>
  <c r="M244" i="6"/>
  <c r="N244" i="6"/>
  <c r="C245" i="6"/>
  <c r="D245" i="6"/>
  <c r="E245" i="6"/>
  <c r="F245" i="6"/>
  <c r="G245" i="6"/>
  <c r="H245" i="6"/>
  <c r="I245" i="6"/>
  <c r="J245" i="6"/>
  <c r="K245" i="6"/>
  <c r="L245" i="6"/>
  <c r="M245" i="6"/>
  <c r="N245" i="6"/>
  <c r="C246" i="6"/>
  <c r="D246" i="6"/>
  <c r="E246" i="6"/>
  <c r="F246" i="6"/>
  <c r="G246" i="6"/>
  <c r="H246" i="6"/>
  <c r="I246" i="6"/>
  <c r="J246" i="6"/>
  <c r="K246" i="6"/>
  <c r="L246" i="6"/>
  <c r="M246" i="6"/>
  <c r="N246" i="6"/>
  <c r="C247" i="6"/>
  <c r="D247" i="6"/>
  <c r="E247" i="6"/>
  <c r="F247" i="6"/>
  <c r="G247" i="6"/>
  <c r="H247" i="6"/>
  <c r="I247" i="6"/>
  <c r="J247" i="6"/>
  <c r="K247" i="6"/>
  <c r="L247" i="6"/>
  <c r="M247" i="6"/>
  <c r="N247" i="6"/>
  <c r="C248" i="6"/>
  <c r="D248" i="6"/>
  <c r="E248" i="6"/>
  <c r="F248" i="6"/>
  <c r="G248" i="6"/>
  <c r="H248" i="6"/>
  <c r="I248" i="6"/>
  <c r="J248" i="6"/>
  <c r="K248" i="6"/>
  <c r="L248" i="6"/>
  <c r="M248" i="6"/>
  <c r="N248" i="6"/>
  <c r="C249" i="6"/>
  <c r="D249" i="6"/>
  <c r="E249" i="6"/>
  <c r="F249" i="6"/>
  <c r="G249" i="6"/>
  <c r="H249" i="6"/>
  <c r="I249" i="6"/>
  <c r="J249" i="6"/>
  <c r="K249" i="6"/>
  <c r="L249" i="6"/>
  <c r="M249" i="6"/>
  <c r="N249" i="6"/>
  <c r="C250" i="6"/>
  <c r="D250" i="6"/>
  <c r="E250" i="6"/>
  <c r="F250" i="6"/>
  <c r="G250" i="6"/>
  <c r="H250" i="6"/>
  <c r="I250" i="6"/>
  <c r="J250" i="6"/>
  <c r="K250" i="6"/>
  <c r="L250" i="6"/>
  <c r="M250" i="6"/>
  <c r="N250" i="6"/>
  <c r="C251" i="6"/>
  <c r="D251" i="6"/>
  <c r="E251" i="6"/>
  <c r="F251" i="6"/>
  <c r="G251" i="6"/>
  <c r="H251" i="6"/>
  <c r="I251" i="6"/>
  <c r="J251" i="6"/>
  <c r="K251" i="6"/>
  <c r="L251" i="6"/>
  <c r="M251" i="6"/>
  <c r="N251" i="6"/>
  <c r="C252" i="6"/>
  <c r="D252" i="6"/>
  <c r="E252" i="6"/>
  <c r="F252" i="6"/>
  <c r="G252" i="6"/>
  <c r="H252" i="6"/>
  <c r="I252" i="6"/>
  <c r="J252" i="6"/>
  <c r="K252" i="6"/>
  <c r="L252" i="6"/>
  <c r="M252" i="6"/>
  <c r="N252" i="6"/>
  <c r="C253" i="6"/>
  <c r="D253" i="6"/>
  <c r="E253" i="6"/>
  <c r="F253" i="6"/>
  <c r="G253" i="6"/>
  <c r="H253" i="6"/>
  <c r="I253" i="6"/>
  <c r="J253" i="6"/>
  <c r="K253" i="6"/>
  <c r="L253" i="6"/>
  <c r="M253" i="6"/>
  <c r="N253" i="6"/>
  <c r="C254" i="6"/>
  <c r="D254" i="6"/>
  <c r="E254" i="6"/>
  <c r="F254" i="6"/>
  <c r="G254" i="6"/>
  <c r="H254" i="6"/>
  <c r="I254" i="6"/>
  <c r="J254" i="6"/>
  <c r="K254" i="6"/>
  <c r="L254" i="6"/>
  <c r="M254" i="6"/>
  <c r="N254" i="6"/>
  <c r="C255" i="6"/>
  <c r="D255" i="6"/>
  <c r="E255" i="6"/>
  <c r="F255" i="6"/>
  <c r="G255" i="6"/>
  <c r="H255" i="6"/>
  <c r="I255" i="6"/>
  <c r="J255" i="6"/>
  <c r="K255" i="6"/>
  <c r="L255" i="6"/>
  <c r="M255" i="6"/>
  <c r="N255" i="6"/>
  <c r="C256" i="6"/>
  <c r="D256" i="6"/>
  <c r="E256" i="6"/>
  <c r="F256" i="6"/>
  <c r="G256" i="6"/>
  <c r="H256" i="6"/>
  <c r="I256" i="6"/>
  <c r="J256" i="6"/>
  <c r="K256" i="6"/>
  <c r="L256" i="6"/>
  <c r="M256" i="6"/>
  <c r="N256" i="6"/>
  <c r="C257" i="6"/>
  <c r="D257" i="6"/>
  <c r="E257" i="6"/>
  <c r="F257" i="6"/>
  <c r="G257" i="6"/>
  <c r="H257" i="6"/>
  <c r="I257" i="6"/>
  <c r="J257" i="6"/>
  <c r="K257" i="6"/>
  <c r="L257" i="6"/>
  <c r="M257" i="6"/>
  <c r="N257" i="6"/>
  <c r="C258" i="6"/>
  <c r="D258" i="6"/>
  <c r="E258" i="6"/>
  <c r="F258" i="6"/>
  <c r="G258" i="6"/>
  <c r="H258" i="6"/>
  <c r="I258" i="6"/>
  <c r="J258" i="6"/>
  <c r="K258" i="6"/>
  <c r="L258" i="6"/>
  <c r="M258" i="6"/>
  <c r="N258" i="6"/>
  <c r="C259" i="6"/>
  <c r="D259" i="6"/>
  <c r="E259" i="6"/>
  <c r="F259" i="6"/>
  <c r="G259" i="6"/>
  <c r="H259" i="6"/>
  <c r="I259" i="6"/>
  <c r="J259" i="6"/>
  <c r="K259" i="6"/>
  <c r="L259" i="6"/>
  <c r="M259" i="6"/>
  <c r="N259" i="6"/>
  <c r="C260" i="6"/>
  <c r="D260" i="6"/>
  <c r="E260" i="6"/>
  <c r="F260" i="6"/>
  <c r="G260" i="6"/>
  <c r="H260" i="6"/>
  <c r="I260" i="6"/>
  <c r="J260" i="6"/>
  <c r="K260" i="6"/>
  <c r="L260" i="6"/>
  <c r="M260" i="6"/>
  <c r="N260" i="6"/>
  <c r="C261" i="6"/>
  <c r="D261" i="6"/>
  <c r="E261" i="6"/>
  <c r="F261" i="6"/>
  <c r="G261" i="6"/>
  <c r="H261" i="6"/>
  <c r="I261" i="6"/>
  <c r="J261" i="6"/>
  <c r="K261" i="6"/>
  <c r="L261" i="6"/>
  <c r="M261" i="6"/>
  <c r="N261" i="6"/>
  <c r="C262" i="6"/>
  <c r="D262" i="6"/>
  <c r="E262" i="6"/>
  <c r="F262" i="6"/>
  <c r="G262" i="6"/>
  <c r="H262" i="6"/>
  <c r="I262" i="6"/>
  <c r="J262" i="6"/>
  <c r="K262" i="6"/>
  <c r="L262" i="6"/>
  <c r="M262" i="6"/>
  <c r="N262" i="6"/>
  <c r="C263" i="6"/>
  <c r="D263" i="6"/>
  <c r="E263" i="6"/>
  <c r="F263" i="6"/>
  <c r="G263" i="6"/>
  <c r="H263" i="6"/>
  <c r="I263" i="6"/>
  <c r="J263" i="6"/>
  <c r="K263" i="6"/>
  <c r="L263" i="6"/>
  <c r="M263" i="6"/>
  <c r="N263" i="6"/>
  <c r="C264" i="6"/>
  <c r="D264" i="6"/>
  <c r="E264" i="6"/>
  <c r="F264" i="6"/>
  <c r="G264" i="6"/>
  <c r="H264" i="6"/>
  <c r="I264" i="6"/>
  <c r="J264" i="6"/>
  <c r="K264" i="6"/>
  <c r="L264" i="6"/>
  <c r="M264" i="6"/>
  <c r="N264" i="6"/>
  <c r="C265" i="6"/>
  <c r="D265" i="6"/>
  <c r="E265" i="6"/>
  <c r="F265" i="6"/>
  <c r="G265" i="6"/>
  <c r="H265" i="6"/>
  <c r="I265" i="6"/>
  <c r="J265" i="6"/>
  <c r="K265" i="6"/>
  <c r="L265" i="6"/>
  <c r="M265" i="6"/>
  <c r="N265" i="6"/>
  <c r="C266" i="6"/>
  <c r="D266" i="6"/>
  <c r="E266" i="6"/>
  <c r="F266" i="6"/>
  <c r="G266" i="6"/>
  <c r="H266" i="6"/>
  <c r="I266" i="6"/>
  <c r="J266" i="6"/>
  <c r="K266" i="6"/>
  <c r="L266" i="6"/>
  <c r="M266" i="6"/>
  <c r="N266" i="6"/>
  <c r="C267" i="6"/>
  <c r="D267" i="6"/>
  <c r="E267" i="6"/>
  <c r="F267" i="6"/>
  <c r="G267" i="6"/>
  <c r="H267" i="6"/>
  <c r="I267" i="6"/>
  <c r="J267" i="6"/>
  <c r="K267" i="6"/>
  <c r="L267" i="6"/>
  <c r="M267" i="6"/>
  <c r="N267" i="6"/>
  <c r="C268" i="6"/>
  <c r="D268" i="6"/>
  <c r="E268" i="6"/>
  <c r="F268" i="6"/>
  <c r="G268" i="6"/>
  <c r="H268" i="6"/>
  <c r="I268" i="6"/>
  <c r="J268" i="6"/>
  <c r="K268" i="6"/>
  <c r="L268" i="6"/>
  <c r="M268" i="6"/>
  <c r="N268" i="6"/>
  <c r="C269" i="6"/>
  <c r="D269" i="6"/>
  <c r="E269" i="6"/>
  <c r="F269" i="6"/>
  <c r="G269" i="6"/>
  <c r="H269" i="6"/>
  <c r="I269" i="6"/>
  <c r="J269" i="6"/>
  <c r="K269" i="6"/>
  <c r="L269" i="6"/>
  <c r="M269" i="6"/>
  <c r="N269" i="6"/>
  <c r="C270" i="6"/>
  <c r="D270" i="6"/>
  <c r="E270" i="6"/>
  <c r="F270" i="6"/>
  <c r="G270" i="6"/>
  <c r="H270" i="6"/>
  <c r="I270" i="6"/>
  <c r="J270" i="6"/>
  <c r="K270" i="6"/>
  <c r="L270" i="6"/>
  <c r="M270" i="6"/>
  <c r="N270" i="6"/>
  <c r="C271" i="6"/>
  <c r="D271" i="6"/>
  <c r="E271" i="6"/>
  <c r="F271" i="6"/>
  <c r="G271" i="6"/>
  <c r="H271" i="6"/>
  <c r="I271" i="6"/>
  <c r="J271" i="6"/>
  <c r="K271" i="6"/>
  <c r="L271" i="6"/>
  <c r="M271" i="6"/>
  <c r="N271" i="6"/>
  <c r="C272" i="6"/>
  <c r="D272" i="6"/>
  <c r="E272" i="6"/>
  <c r="F272" i="6"/>
  <c r="G272" i="6"/>
  <c r="H272" i="6"/>
  <c r="I272" i="6"/>
  <c r="J272" i="6"/>
  <c r="K272" i="6"/>
  <c r="L272" i="6"/>
  <c r="M272" i="6"/>
  <c r="N272" i="6"/>
  <c r="C273" i="6"/>
  <c r="D273" i="6"/>
  <c r="E273" i="6"/>
  <c r="F273" i="6"/>
  <c r="G273" i="6"/>
  <c r="H273" i="6"/>
  <c r="I273" i="6"/>
  <c r="J273" i="6"/>
  <c r="K273" i="6"/>
  <c r="L273" i="6"/>
  <c r="M273" i="6"/>
  <c r="N273" i="6"/>
  <c r="C274" i="6"/>
  <c r="D274" i="6"/>
  <c r="E274" i="6"/>
  <c r="F274" i="6"/>
  <c r="G274" i="6"/>
  <c r="H274" i="6"/>
  <c r="I274" i="6"/>
  <c r="J274" i="6"/>
  <c r="K274" i="6"/>
  <c r="L274" i="6"/>
  <c r="M274" i="6"/>
  <c r="N274" i="6"/>
  <c r="C275" i="6"/>
  <c r="D275" i="6"/>
  <c r="E275" i="6"/>
  <c r="F275" i="6"/>
  <c r="G275" i="6"/>
  <c r="H275" i="6"/>
  <c r="I275" i="6"/>
  <c r="J275" i="6"/>
  <c r="K275" i="6"/>
  <c r="L275" i="6"/>
  <c r="M275" i="6"/>
  <c r="N275" i="6"/>
  <c r="C276" i="6"/>
  <c r="D276" i="6"/>
  <c r="E276" i="6"/>
  <c r="F276" i="6"/>
  <c r="G276" i="6"/>
  <c r="H276" i="6"/>
  <c r="I276" i="6"/>
  <c r="J276" i="6"/>
  <c r="K276" i="6"/>
  <c r="L276" i="6"/>
  <c r="M276" i="6"/>
  <c r="N276" i="6"/>
  <c r="C277" i="6"/>
  <c r="D277" i="6"/>
  <c r="E277" i="6"/>
  <c r="F277" i="6"/>
  <c r="G277" i="6"/>
  <c r="H277" i="6"/>
  <c r="I277" i="6"/>
  <c r="J277" i="6"/>
  <c r="K277" i="6"/>
  <c r="L277" i="6"/>
  <c r="M277" i="6"/>
  <c r="N277" i="6"/>
  <c r="C278" i="6"/>
  <c r="D278" i="6"/>
  <c r="E278" i="6"/>
  <c r="F278" i="6"/>
  <c r="G278" i="6"/>
  <c r="H278" i="6"/>
  <c r="I278" i="6"/>
  <c r="J278" i="6"/>
  <c r="K278" i="6"/>
  <c r="L278" i="6"/>
  <c r="M278" i="6"/>
  <c r="N278" i="6"/>
  <c r="C279" i="6"/>
  <c r="D279" i="6"/>
  <c r="E279" i="6"/>
  <c r="F279" i="6"/>
  <c r="G279" i="6"/>
  <c r="H279" i="6"/>
  <c r="I279" i="6"/>
  <c r="J279" i="6"/>
  <c r="K279" i="6"/>
  <c r="L279" i="6"/>
  <c r="M279" i="6"/>
  <c r="N279" i="6"/>
  <c r="C280" i="6"/>
  <c r="D280" i="6"/>
  <c r="E280" i="6"/>
  <c r="F280" i="6"/>
  <c r="G280" i="6"/>
  <c r="H280" i="6"/>
  <c r="I280" i="6"/>
  <c r="J280" i="6"/>
  <c r="K280" i="6"/>
  <c r="L280" i="6"/>
  <c r="M280" i="6"/>
  <c r="N280" i="6"/>
  <c r="C281" i="6"/>
  <c r="D281" i="6"/>
  <c r="E281" i="6"/>
  <c r="F281" i="6"/>
  <c r="G281" i="6"/>
  <c r="H281" i="6"/>
  <c r="I281" i="6"/>
  <c r="J281" i="6"/>
  <c r="K281" i="6"/>
  <c r="L281" i="6"/>
  <c r="M281" i="6"/>
  <c r="N281" i="6"/>
  <c r="C282" i="6"/>
  <c r="D282" i="6"/>
  <c r="E282" i="6"/>
  <c r="F282" i="6"/>
  <c r="G282" i="6"/>
  <c r="H282" i="6"/>
  <c r="I282" i="6"/>
  <c r="J282" i="6"/>
  <c r="K282" i="6"/>
  <c r="L282" i="6"/>
  <c r="M282" i="6"/>
  <c r="N282" i="6"/>
  <c r="C283" i="6"/>
  <c r="D283" i="6"/>
  <c r="E283" i="6"/>
  <c r="F283" i="6"/>
  <c r="G283" i="6"/>
  <c r="H283" i="6"/>
  <c r="I283" i="6"/>
  <c r="J283" i="6"/>
  <c r="K283" i="6"/>
  <c r="L283" i="6"/>
  <c r="M283" i="6"/>
  <c r="N283" i="6"/>
  <c r="C284" i="6"/>
  <c r="D284" i="6"/>
  <c r="E284" i="6"/>
  <c r="F284" i="6"/>
  <c r="G284" i="6"/>
  <c r="H284" i="6"/>
  <c r="I284" i="6"/>
  <c r="J284" i="6"/>
  <c r="K284" i="6"/>
  <c r="L284" i="6"/>
  <c r="M284" i="6"/>
  <c r="N284" i="6"/>
  <c r="C285" i="6"/>
  <c r="D285" i="6"/>
  <c r="E285" i="6"/>
  <c r="F285" i="6"/>
  <c r="G285" i="6"/>
  <c r="H285" i="6"/>
  <c r="I285" i="6"/>
  <c r="J285" i="6"/>
  <c r="K285" i="6"/>
  <c r="L285" i="6"/>
  <c r="M285" i="6"/>
  <c r="N285" i="6"/>
  <c r="C286" i="6"/>
  <c r="D286" i="6"/>
  <c r="E286" i="6"/>
  <c r="F286" i="6"/>
  <c r="G286" i="6"/>
  <c r="H286" i="6"/>
  <c r="I286" i="6"/>
  <c r="J286" i="6"/>
  <c r="K286" i="6"/>
  <c r="L286" i="6"/>
  <c r="M286" i="6"/>
  <c r="N286" i="6"/>
  <c r="C287" i="6"/>
  <c r="D287" i="6"/>
  <c r="E287" i="6"/>
  <c r="F287" i="6"/>
  <c r="G287" i="6"/>
  <c r="H287" i="6"/>
  <c r="I287" i="6"/>
  <c r="J287" i="6"/>
  <c r="K287" i="6"/>
  <c r="L287" i="6"/>
  <c r="M287" i="6"/>
  <c r="N287" i="6"/>
  <c r="C288" i="6"/>
  <c r="D288" i="6"/>
  <c r="E288" i="6"/>
  <c r="F288" i="6"/>
  <c r="G288" i="6"/>
  <c r="H288" i="6"/>
  <c r="I288" i="6"/>
  <c r="J288" i="6"/>
  <c r="K288" i="6"/>
  <c r="L288" i="6"/>
  <c r="M288" i="6"/>
  <c r="N288" i="6"/>
  <c r="C289" i="6"/>
  <c r="D289" i="6"/>
  <c r="E289" i="6"/>
  <c r="F289" i="6"/>
  <c r="G289" i="6"/>
  <c r="H289" i="6"/>
  <c r="I289" i="6"/>
  <c r="J289" i="6"/>
  <c r="K289" i="6"/>
  <c r="L289" i="6"/>
  <c r="M289" i="6"/>
  <c r="N289" i="6"/>
  <c r="C290" i="6"/>
  <c r="D290" i="6"/>
  <c r="E290" i="6"/>
  <c r="F290" i="6"/>
  <c r="G290" i="6"/>
  <c r="H290" i="6"/>
  <c r="I290" i="6"/>
  <c r="J290" i="6"/>
  <c r="K290" i="6"/>
  <c r="L290" i="6"/>
  <c r="M290" i="6"/>
  <c r="N290" i="6"/>
  <c r="C291" i="6"/>
  <c r="D291" i="6"/>
  <c r="E291" i="6"/>
  <c r="F291" i="6"/>
  <c r="G291" i="6"/>
  <c r="H291" i="6"/>
  <c r="I291" i="6"/>
  <c r="J291" i="6"/>
  <c r="K291" i="6"/>
  <c r="L291" i="6"/>
  <c r="M291" i="6"/>
  <c r="N291" i="6"/>
  <c r="C292" i="6"/>
  <c r="D292" i="6"/>
  <c r="E292" i="6"/>
  <c r="F292" i="6"/>
  <c r="G292" i="6"/>
  <c r="H292" i="6"/>
  <c r="I292" i="6"/>
  <c r="J292" i="6"/>
  <c r="K292" i="6"/>
  <c r="L292" i="6"/>
  <c r="M292" i="6"/>
  <c r="N292" i="6"/>
  <c r="C293" i="6"/>
  <c r="D293" i="6"/>
  <c r="E293" i="6"/>
  <c r="F293" i="6"/>
  <c r="G293" i="6"/>
  <c r="H293" i="6"/>
  <c r="I293" i="6"/>
  <c r="J293" i="6"/>
  <c r="K293" i="6"/>
  <c r="L293" i="6"/>
  <c r="M293" i="6"/>
  <c r="N293" i="6"/>
  <c r="C294" i="6"/>
  <c r="D294" i="6"/>
  <c r="E294" i="6"/>
  <c r="F294" i="6"/>
  <c r="G294" i="6"/>
  <c r="H294" i="6"/>
  <c r="I294" i="6"/>
  <c r="J294" i="6"/>
  <c r="K294" i="6"/>
  <c r="L294" i="6"/>
  <c r="M294" i="6"/>
  <c r="N294" i="6"/>
  <c r="C295" i="6"/>
  <c r="D295" i="6"/>
  <c r="E295" i="6"/>
  <c r="F295" i="6"/>
  <c r="G295" i="6"/>
  <c r="H295" i="6"/>
  <c r="I295" i="6"/>
  <c r="J295" i="6"/>
  <c r="K295" i="6"/>
  <c r="L295" i="6"/>
  <c r="M295" i="6"/>
  <c r="N295" i="6"/>
  <c r="C296" i="6"/>
  <c r="D296" i="6"/>
  <c r="E296" i="6"/>
  <c r="F296" i="6"/>
  <c r="G296" i="6"/>
  <c r="H296" i="6"/>
  <c r="I296" i="6"/>
  <c r="J296" i="6"/>
  <c r="K296" i="6"/>
  <c r="L296" i="6"/>
  <c r="M296" i="6"/>
  <c r="N296" i="6"/>
  <c r="C297" i="6"/>
  <c r="D297" i="6"/>
  <c r="E297" i="6"/>
  <c r="F297" i="6"/>
  <c r="G297" i="6"/>
  <c r="H297" i="6"/>
  <c r="I297" i="6"/>
  <c r="J297" i="6"/>
  <c r="K297" i="6"/>
  <c r="L297" i="6"/>
  <c r="M297" i="6"/>
  <c r="N297" i="6"/>
  <c r="C298" i="6"/>
  <c r="D298" i="6"/>
  <c r="E298" i="6"/>
  <c r="F298" i="6"/>
  <c r="G298" i="6"/>
  <c r="H298" i="6"/>
  <c r="I298" i="6"/>
  <c r="J298" i="6"/>
  <c r="K298" i="6"/>
  <c r="L298" i="6"/>
  <c r="M298" i="6"/>
  <c r="N298" i="6"/>
  <c r="C299" i="6"/>
  <c r="D299" i="6"/>
  <c r="E299" i="6"/>
  <c r="F299" i="6"/>
  <c r="G299" i="6"/>
  <c r="H299" i="6"/>
  <c r="I299" i="6"/>
  <c r="J299" i="6"/>
  <c r="K299" i="6"/>
  <c r="L299" i="6"/>
  <c r="M299" i="6"/>
  <c r="N299" i="6"/>
  <c r="C300" i="6"/>
  <c r="D300" i="6"/>
  <c r="E300" i="6"/>
  <c r="F300" i="6"/>
  <c r="G300" i="6"/>
  <c r="H300" i="6"/>
  <c r="I300" i="6"/>
  <c r="J300" i="6"/>
  <c r="K300" i="6"/>
  <c r="L300" i="6"/>
  <c r="M300" i="6"/>
  <c r="N300" i="6"/>
  <c r="C301" i="6"/>
  <c r="D301" i="6"/>
  <c r="E301" i="6"/>
  <c r="F301" i="6"/>
  <c r="G301" i="6"/>
  <c r="H301" i="6"/>
  <c r="I301" i="6"/>
  <c r="J301" i="6"/>
  <c r="K301" i="6"/>
  <c r="L301" i="6"/>
  <c r="M301" i="6"/>
  <c r="N301" i="6"/>
  <c r="C302" i="6"/>
  <c r="D302" i="6"/>
  <c r="E302" i="6"/>
  <c r="F302" i="6"/>
  <c r="G302" i="6"/>
  <c r="H302" i="6"/>
  <c r="I302" i="6"/>
  <c r="J302" i="6"/>
  <c r="K302" i="6"/>
  <c r="L302" i="6"/>
  <c r="M302" i="6"/>
  <c r="N302" i="6"/>
  <c r="C303" i="6"/>
  <c r="D303" i="6"/>
  <c r="E303" i="6"/>
  <c r="F303" i="6"/>
  <c r="G303" i="6"/>
  <c r="H303" i="6"/>
  <c r="I303" i="6"/>
  <c r="J303" i="6"/>
  <c r="K303" i="6"/>
  <c r="L303" i="6"/>
  <c r="M303" i="6"/>
  <c r="N303" i="6"/>
  <c r="C304" i="6"/>
  <c r="D304" i="6"/>
  <c r="E304" i="6"/>
  <c r="F304" i="6"/>
  <c r="G304" i="6"/>
  <c r="H304" i="6"/>
  <c r="I304" i="6"/>
  <c r="J304" i="6"/>
  <c r="K304" i="6"/>
  <c r="L304" i="6"/>
  <c r="M304" i="6"/>
  <c r="N304" i="6"/>
  <c r="C305" i="6"/>
  <c r="D305" i="6"/>
  <c r="E305" i="6"/>
  <c r="F305" i="6"/>
  <c r="G305" i="6"/>
  <c r="H305" i="6"/>
  <c r="I305" i="6"/>
  <c r="J305" i="6"/>
  <c r="K305" i="6"/>
  <c r="L305" i="6"/>
  <c r="M305" i="6"/>
  <c r="N305" i="6"/>
  <c r="C306" i="6"/>
  <c r="D306" i="6"/>
  <c r="E306" i="6"/>
  <c r="F306" i="6"/>
  <c r="G306" i="6"/>
  <c r="H306" i="6"/>
  <c r="I306" i="6"/>
  <c r="J306" i="6"/>
  <c r="K306" i="6"/>
  <c r="L306" i="6"/>
  <c r="M306" i="6"/>
  <c r="N306" i="6"/>
  <c r="C307" i="6"/>
  <c r="D307" i="6"/>
  <c r="E307" i="6"/>
  <c r="F307" i="6"/>
  <c r="G307" i="6"/>
  <c r="H307" i="6"/>
  <c r="I307" i="6"/>
  <c r="J307" i="6"/>
  <c r="K307" i="6"/>
  <c r="L307" i="6"/>
  <c r="M307" i="6"/>
  <c r="N307" i="6"/>
  <c r="C308" i="6"/>
  <c r="D308" i="6"/>
  <c r="E308" i="6"/>
  <c r="F308" i="6"/>
  <c r="G308" i="6"/>
  <c r="H308" i="6"/>
  <c r="I308" i="6"/>
  <c r="J308" i="6"/>
  <c r="K308" i="6"/>
  <c r="L308" i="6"/>
  <c r="M308" i="6"/>
  <c r="N308" i="6"/>
  <c r="C309" i="6"/>
  <c r="D309" i="6"/>
  <c r="E309" i="6"/>
  <c r="F309" i="6"/>
  <c r="G309" i="6"/>
  <c r="H309" i="6"/>
  <c r="I309" i="6"/>
  <c r="J309" i="6"/>
  <c r="K309" i="6"/>
  <c r="L309" i="6"/>
  <c r="M309" i="6"/>
  <c r="N309" i="6"/>
  <c r="C310" i="6"/>
  <c r="D310" i="6"/>
  <c r="E310" i="6"/>
  <c r="F310" i="6"/>
  <c r="G310" i="6"/>
  <c r="H310" i="6"/>
  <c r="I310" i="6"/>
  <c r="J310" i="6"/>
  <c r="K310" i="6"/>
  <c r="L310" i="6"/>
  <c r="M310" i="6"/>
  <c r="N310" i="6"/>
  <c r="C311" i="6"/>
  <c r="D311" i="6"/>
  <c r="E311" i="6"/>
  <c r="F311" i="6"/>
  <c r="G311" i="6"/>
  <c r="H311" i="6"/>
  <c r="I311" i="6"/>
  <c r="J311" i="6"/>
  <c r="K311" i="6"/>
  <c r="L311" i="6"/>
  <c r="M311" i="6"/>
  <c r="N311" i="6"/>
  <c r="C312" i="6"/>
  <c r="D312" i="6"/>
  <c r="E312" i="6"/>
  <c r="F312" i="6"/>
  <c r="G312" i="6"/>
  <c r="H312" i="6"/>
  <c r="I312" i="6"/>
  <c r="J312" i="6"/>
  <c r="K312" i="6"/>
  <c r="L312" i="6"/>
  <c r="M312" i="6"/>
  <c r="N312" i="6"/>
  <c r="C313" i="6"/>
  <c r="D313" i="6"/>
  <c r="E313" i="6"/>
  <c r="F313" i="6"/>
  <c r="G313" i="6"/>
  <c r="H313" i="6"/>
  <c r="I313" i="6"/>
  <c r="J313" i="6"/>
  <c r="K313" i="6"/>
  <c r="L313" i="6"/>
  <c r="M313" i="6"/>
  <c r="N313" i="6"/>
  <c r="C314" i="6"/>
  <c r="D314" i="6"/>
  <c r="E314" i="6"/>
  <c r="F314" i="6"/>
  <c r="G314" i="6"/>
  <c r="H314" i="6"/>
  <c r="I314" i="6"/>
  <c r="J314" i="6"/>
  <c r="K314" i="6"/>
  <c r="L314" i="6"/>
  <c r="M314" i="6"/>
  <c r="N314" i="6"/>
  <c r="C315" i="6"/>
  <c r="D315" i="6"/>
  <c r="E315" i="6"/>
  <c r="F315" i="6"/>
  <c r="G315" i="6"/>
  <c r="H315" i="6"/>
  <c r="I315" i="6"/>
  <c r="J315" i="6"/>
  <c r="K315" i="6"/>
  <c r="L315" i="6"/>
  <c r="M315" i="6"/>
  <c r="N315" i="6"/>
  <c r="C316" i="6"/>
  <c r="D316" i="6"/>
  <c r="E316" i="6"/>
  <c r="F316" i="6"/>
  <c r="G316" i="6"/>
  <c r="H316" i="6"/>
  <c r="I316" i="6"/>
  <c r="J316" i="6"/>
  <c r="K316" i="6"/>
  <c r="L316" i="6"/>
  <c r="M316" i="6"/>
  <c r="N316" i="6"/>
  <c r="C317" i="6"/>
  <c r="D317" i="6"/>
  <c r="E317" i="6"/>
  <c r="F317" i="6"/>
  <c r="G317" i="6"/>
  <c r="H317" i="6"/>
  <c r="I317" i="6"/>
  <c r="J317" i="6"/>
  <c r="K317" i="6"/>
  <c r="L317" i="6"/>
  <c r="M317" i="6"/>
  <c r="N317" i="6"/>
  <c r="C318" i="6"/>
  <c r="D318" i="6"/>
  <c r="E318" i="6"/>
  <c r="F318" i="6"/>
  <c r="G318" i="6"/>
  <c r="H318" i="6"/>
  <c r="I318" i="6"/>
  <c r="J318" i="6"/>
  <c r="K318" i="6"/>
  <c r="L318" i="6"/>
  <c r="M318" i="6"/>
  <c r="N318" i="6"/>
  <c r="C319" i="6"/>
  <c r="D319" i="6"/>
  <c r="E319" i="6"/>
  <c r="F319" i="6"/>
  <c r="G319" i="6"/>
  <c r="H319" i="6"/>
  <c r="I319" i="6"/>
  <c r="J319" i="6"/>
  <c r="K319" i="6"/>
  <c r="L319" i="6"/>
  <c r="M319" i="6"/>
  <c r="N319" i="6"/>
  <c r="C320" i="6"/>
  <c r="D320" i="6"/>
  <c r="E320" i="6"/>
  <c r="F320" i="6"/>
  <c r="G320" i="6"/>
  <c r="H320" i="6"/>
  <c r="I320" i="6"/>
  <c r="J320" i="6"/>
  <c r="K320" i="6"/>
  <c r="L320" i="6"/>
  <c r="M320" i="6"/>
  <c r="N320" i="6"/>
  <c r="C321" i="6"/>
  <c r="D321" i="6"/>
  <c r="E321" i="6"/>
  <c r="F321" i="6"/>
  <c r="G321" i="6"/>
  <c r="H321" i="6"/>
  <c r="I321" i="6"/>
  <c r="J321" i="6"/>
  <c r="K321" i="6"/>
  <c r="L321" i="6"/>
  <c r="M321" i="6"/>
  <c r="N321" i="6"/>
  <c r="C322" i="6"/>
  <c r="D322" i="6"/>
  <c r="E322" i="6"/>
  <c r="F322" i="6"/>
  <c r="G322" i="6"/>
  <c r="H322" i="6"/>
  <c r="I322" i="6"/>
  <c r="J322" i="6"/>
  <c r="K322" i="6"/>
  <c r="L322" i="6"/>
  <c r="M322" i="6"/>
  <c r="N322" i="6"/>
  <c r="C323" i="6"/>
  <c r="D323" i="6"/>
  <c r="E323" i="6"/>
  <c r="F323" i="6"/>
  <c r="G323" i="6"/>
  <c r="H323" i="6"/>
  <c r="I323" i="6"/>
  <c r="J323" i="6"/>
  <c r="K323" i="6"/>
  <c r="L323" i="6"/>
  <c r="M323" i="6"/>
  <c r="N323" i="6"/>
  <c r="C324" i="6"/>
  <c r="D324" i="6"/>
  <c r="E324" i="6"/>
  <c r="F324" i="6"/>
  <c r="G324" i="6"/>
  <c r="H324" i="6"/>
  <c r="I324" i="6"/>
  <c r="J324" i="6"/>
  <c r="K324" i="6"/>
  <c r="L324" i="6"/>
  <c r="M324" i="6"/>
  <c r="N324" i="6"/>
  <c r="C325" i="6"/>
  <c r="D325" i="6"/>
  <c r="E325" i="6"/>
  <c r="F325" i="6"/>
  <c r="G325" i="6"/>
  <c r="H325" i="6"/>
  <c r="I325" i="6"/>
  <c r="J325" i="6"/>
  <c r="K325" i="6"/>
  <c r="L325" i="6"/>
  <c r="M325" i="6"/>
  <c r="N325" i="6"/>
  <c r="C326" i="6"/>
  <c r="D326" i="6"/>
  <c r="E326" i="6"/>
  <c r="F326" i="6"/>
  <c r="G326" i="6"/>
  <c r="H326" i="6"/>
  <c r="I326" i="6"/>
  <c r="J326" i="6"/>
  <c r="K326" i="6"/>
  <c r="L326" i="6"/>
  <c r="M326" i="6"/>
  <c r="N326" i="6"/>
  <c r="C327" i="6"/>
  <c r="D327" i="6"/>
  <c r="E327" i="6"/>
  <c r="F327" i="6"/>
  <c r="G327" i="6"/>
  <c r="H327" i="6"/>
  <c r="I327" i="6"/>
  <c r="J327" i="6"/>
  <c r="K327" i="6"/>
  <c r="L327" i="6"/>
  <c r="M327" i="6"/>
  <c r="N327" i="6"/>
  <c r="C328" i="6"/>
  <c r="D328" i="6"/>
  <c r="E328" i="6"/>
  <c r="F328" i="6"/>
  <c r="G328" i="6"/>
  <c r="H328" i="6"/>
  <c r="I328" i="6"/>
  <c r="J328" i="6"/>
  <c r="K328" i="6"/>
  <c r="L328" i="6"/>
  <c r="M328" i="6"/>
  <c r="N328" i="6"/>
  <c r="C329" i="6"/>
  <c r="D329" i="6"/>
  <c r="E329" i="6"/>
  <c r="F329" i="6"/>
  <c r="G329" i="6"/>
  <c r="H329" i="6"/>
  <c r="I329" i="6"/>
  <c r="J329" i="6"/>
  <c r="K329" i="6"/>
  <c r="L329" i="6"/>
  <c r="M329" i="6"/>
  <c r="N329" i="6"/>
  <c r="C330" i="6"/>
  <c r="D330" i="6"/>
  <c r="E330" i="6"/>
  <c r="F330" i="6"/>
  <c r="G330" i="6"/>
  <c r="H330" i="6"/>
  <c r="I330" i="6"/>
  <c r="J330" i="6"/>
  <c r="K330" i="6"/>
  <c r="L330" i="6"/>
  <c r="M330" i="6"/>
  <c r="N330" i="6"/>
  <c r="C331" i="6"/>
  <c r="D331" i="6"/>
  <c r="E331" i="6"/>
  <c r="F331" i="6"/>
  <c r="G331" i="6"/>
  <c r="H331" i="6"/>
  <c r="I331" i="6"/>
  <c r="J331" i="6"/>
  <c r="K331" i="6"/>
  <c r="L331" i="6"/>
  <c r="M331" i="6"/>
  <c r="N331" i="6"/>
  <c r="C332" i="6"/>
  <c r="D332" i="6"/>
  <c r="E332" i="6"/>
  <c r="F332" i="6"/>
  <c r="G332" i="6"/>
  <c r="H332" i="6"/>
  <c r="I332" i="6"/>
  <c r="J332" i="6"/>
  <c r="K332" i="6"/>
  <c r="L332" i="6"/>
  <c r="M332" i="6"/>
  <c r="N332" i="6"/>
  <c r="C333" i="6"/>
  <c r="D333" i="6"/>
  <c r="E333" i="6"/>
  <c r="F333" i="6"/>
  <c r="G333" i="6"/>
  <c r="H333" i="6"/>
  <c r="I333" i="6"/>
  <c r="J333" i="6"/>
  <c r="K333" i="6"/>
  <c r="L333" i="6"/>
  <c r="M333" i="6"/>
  <c r="N333" i="6"/>
  <c r="C334" i="6"/>
  <c r="D334" i="6"/>
  <c r="E334" i="6"/>
  <c r="F334" i="6"/>
  <c r="G334" i="6"/>
  <c r="H334" i="6"/>
  <c r="I334" i="6"/>
  <c r="J334" i="6"/>
  <c r="K334" i="6"/>
  <c r="L334" i="6"/>
  <c r="M334" i="6"/>
  <c r="N334" i="6"/>
  <c r="C335" i="6"/>
  <c r="D335" i="6"/>
  <c r="E335" i="6"/>
  <c r="F335" i="6"/>
  <c r="G335" i="6"/>
  <c r="H335" i="6"/>
  <c r="I335" i="6"/>
  <c r="J335" i="6"/>
  <c r="K335" i="6"/>
  <c r="L335" i="6"/>
  <c r="M335" i="6"/>
  <c r="N335" i="6"/>
  <c r="C336" i="6"/>
  <c r="D336" i="6"/>
  <c r="E336" i="6"/>
  <c r="F336" i="6"/>
  <c r="G336" i="6"/>
  <c r="H336" i="6"/>
  <c r="I336" i="6"/>
  <c r="J336" i="6"/>
  <c r="K336" i="6"/>
  <c r="L336" i="6"/>
  <c r="M336" i="6"/>
  <c r="N336" i="6"/>
  <c r="C337" i="6"/>
  <c r="D337" i="6"/>
  <c r="E337" i="6"/>
  <c r="F337" i="6"/>
  <c r="G337" i="6"/>
  <c r="H337" i="6"/>
  <c r="I337" i="6"/>
  <c r="J337" i="6"/>
  <c r="K337" i="6"/>
  <c r="L337" i="6"/>
  <c r="M337" i="6"/>
  <c r="N337" i="6"/>
  <c r="C338" i="6"/>
  <c r="D338" i="6"/>
  <c r="E338" i="6"/>
  <c r="F338" i="6"/>
  <c r="G338" i="6"/>
  <c r="H338" i="6"/>
  <c r="I338" i="6"/>
  <c r="J338" i="6"/>
  <c r="K338" i="6"/>
  <c r="L338" i="6"/>
  <c r="M338" i="6"/>
  <c r="N338" i="6"/>
  <c r="C339" i="6"/>
  <c r="D339" i="6"/>
  <c r="E339" i="6"/>
  <c r="F339" i="6"/>
  <c r="G339" i="6"/>
  <c r="H339" i="6"/>
  <c r="I339" i="6"/>
  <c r="J339" i="6"/>
  <c r="K339" i="6"/>
  <c r="L339" i="6"/>
  <c r="M339" i="6"/>
  <c r="N339" i="6"/>
  <c r="C340" i="6"/>
  <c r="D340" i="6"/>
  <c r="E340" i="6"/>
  <c r="F340" i="6"/>
  <c r="G340" i="6"/>
  <c r="H340" i="6"/>
  <c r="I340" i="6"/>
  <c r="J340" i="6"/>
  <c r="K340" i="6"/>
  <c r="L340" i="6"/>
  <c r="M340" i="6"/>
  <c r="N340" i="6"/>
  <c r="C341" i="6"/>
  <c r="D341" i="6"/>
  <c r="E341" i="6"/>
  <c r="F341" i="6"/>
  <c r="G341" i="6"/>
  <c r="H341" i="6"/>
  <c r="I341" i="6"/>
  <c r="J341" i="6"/>
  <c r="K341" i="6"/>
  <c r="L341" i="6"/>
  <c r="M341" i="6"/>
  <c r="N341" i="6"/>
  <c r="C342" i="6"/>
  <c r="D342" i="6"/>
  <c r="E342" i="6"/>
  <c r="F342" i="6"/>
  <c r="G342" i="6"/>
  <c r="H342" i="6"/>
  <c r="I342" i="6"/>
  <c r="J342" i="6"/>
  <c r="K342" i="6"/>
  <c r="L342" i="6"/>
  <c r="M342" i="6"/>
  <c r="N342" i="6"/>
  <c r="C343" i="6"/>
  <c r="D343" i="6"/>
  <c r="E343" i="6"/>
  <c r="F343" i="6"/>
  <c r="G343" i="6"/>
  <c r="H343" i="6"/>
  <c r="I343" i="6"/>
  <c r="J343" i="6"/>
  <c r="K343" i="6"/>
  <c r="L343" i="6"/>
  <c r="M343" i="6"/>
  <c r="N343" i="6"/>
  <c r="C344" i="6"/>
  <c r="D344" i="6"/>
  <c r="E344" i="6"/>
  <c r="F344" i="6"/>
  <c r="G344" i="6"/>
  <c r="H344" i="6"/>
  <c r="I344" i="6"/>
  <c r="J344" i="6"/>
  <c r="K344" i="6"/>
  <c r="L344" i="6"/>
  <c r="M344" i="6"/>
  <c r="N344" i="6"/>
  <c r="C345" i="6"/>
  <c r="D345" i="6"/>
  <c r="E345" i="6"/>
  <c r="F345" i="6"/>
  <c r="G345" i="6"/>
  <c r="H345" i="6"/>
  <c r="I345" i="6"/>
  <c r="J345" i="6"/>
  <c r="K345" i="6"/>
  <c r="L345" i="6"/>
  <c r="M345" i="6"/>
  <c r="N345" i="6"/>
  <c r="C346" i="6"/>
  <c r="D346" i="6"/>
  <c r="E346" i="6"/>
  <c r="F346" i="6"/>
  <c r="G346" i="6"/>
  <c r="H346" i="6"/>
  <c r="I346" i="6"/>
  <c r="J346" i="6"/>
  <c r="K346" i="6"/>
  <c r="L346" i="6"/>
  <c r="M346" i="6"/>
  <c r="N346" i="6"/>
  <c r="C347" i="6"/>
  <c r="D347" i="6"/>
  <c r="E347" i="6"/>
  <c r="F347" i="6"/>
  <c r="G347" i="6"/>
  <c r="H347" i="6"/>
  <c r="I347" i="6"/>
  <c r="J347" i="6"/>
  <c r="K347" i="6"/>
  <c r="L347" i="6"/>
  <c r="M347" i="6"/>
  <c r="N347" i="6"/>
  <c r="C348" i="6"/>
  <c r="D348" i="6"/>
  <c r="E348" i="6"/>
  <c r="F348" i="6"/>
  <c r="G348" i="6"/>
  <c r="H348" i="6"/>
  <c r="I348" i="6"/>
  <c r="J348" i="6"/>
  <c r="K348" i="6"/>
  <c r="L348" i="6"/>
  <c r="M348" i="6"/>
  <c r="N348" i="6"/>
  <c r="C349" i="6"/>
  <c r="D349" i="6"/>
  <c r="E349" i="6"/>
  <c r="F349" i="6"/>
  <c r="G349" i="6"/>
  <c r="H349" i="6"/>
  <c r="I349" i="6"/>
  <c r="J349" i="6"/>
  <c r="K349" i="6"/>
  <c r="L349" i="6"/>
  <c r="M349" i="6"/>
  <c r="N349" i="6"/>
  <c r="C350" i="6"/>
  <c r="D350" i="6"/>
  <c r="E350" i="6"/>
  <c r="F350" i="6"/>
  <c r="G350" i="6"/>
  <c r="H350" i="6"/>
  <c r="I350" i="6"/>
  <c r="J350" i="6"/>
  <c r="K350" i="6"/>
  <c r="L350" i="6"/>
  <c r="M350" i="6"/>
  <c r="N350" i="6"/>
  <c r="C351" i="6"/>
  <c r="D351" i="6"/>
  <c r="E351" i="6"/>
  <c r="F351" i="6"/>
  <c r="G351" i="6"/>
  <c r="H351" i="6"/>
  <c r="I351" i="6"/>
  <c r="J351" i="6"/>
  <c r="K351" i="6"/>
  <c r="L351" i="6"/>
  <c r="M351" i="6"/>
  <c r="N351" i="6"/>
  <c r="C352" i="6"/>
  <c r="D352" i="6"/>
  <c r="E352" i="6"/>
  <c r="F352" i="6"/>
  <c r="G352" i="6"/>
  <c r="H352" i="6"/>
  <c r="I352" i="6"/>
  <c r="J352" i="6"/>
  <c r="K352" i="6"/>
  <c r="L352" i="6"/>
  <c r="M352" i="6"/>
  <c r="N352" i="6"/>
  <c r="C353" i="6"/>
  <c r="D353" i="6"/>
  <c r="E353" i="6"/>
  <c r="F353" i="6"/>
  <c r="G353" i="6"/>
  <c r="H353" i="6"/>
  <c r="I353" i="6"/>
  <c r="J353" i="6"/>
  <c r="K353" i="6"/>
  <c r="L353" i="6"/>
  <c r="M353" i="6"/>
  <c r="N353" i="6"/>
  <c r="C354" i="6"/>
  <c r="D354" i="6"/>
  <c r="E354" i="6"/>
  <c r="F354" i="6"/>
  <c r="G354" i="6"/>
  <c r="H354" i="6"/>
  <c r="I354" i="6"/>
  <c r="J354" i="6"/>
  <c r="K354" i="6"/>
  <c r="L354" i="6"/>
  <c r="M354" i="6"/>
  <c r="N354" i="6"/>
  <c r="C355" i="6"/>
  <c r="D355" i="6"/>
  <c r="E355" i="6"/>
  <c r="F355" i="6"/>
  <c r="G355" i="6"/>
  <c r="H355" i="6"/>
  <c r="I355" i="6"/>
  <c r="J355" i="6"/>
  <c r="K355" i="6"/>
  <c r="L355" i="6"/>
  <c r="M355" i="6"/>
  <c r="N355" i="6"/>
  <c r="C356" i="6"/>
  <c r="D356" i="6"/>
  <c r="E356" i="6"/>
  <c r="F356" i="6"/>
  <c r="G356" i="6"/>
  <c r="H356" i="6"/>
  <c r="I356" i="6"/>
  <c r="J356" i="6"/>
  <c r="K356" i="6"/>
  <c r="L356" i="6"/>
  <c r="M356" i="6"/>
  <c r="N356" i="6"/>
  <c r="C357" i="6"/>
  <c r="D357" i="6"/>
  <c r="E357" i="6"/>
  <c r="F357" i="6"/>
  <c r="G357" i="6"/>
  <c r="H357" i="6"/>
  <c r="I357" i="6"/>
  <c r="J357" i="6"/>
  <c r="K357" i="6"/>
  <c r="L357" i="6"/>
  <c r="M357" i="6"/>
  <c r="N357" i="6"/>
  <c r="C358" i="6"/>
  <c r="D358" i="6"/>
  <c r="E358" i="6"/>
  <c r="F358" i="6"/>
  <c r="G358" i="6"/>
  <c r="H358" i="6"/>
  <c r="I358" i="6"/>
  <c r="J358" i="6"/>
  <c r="K358" i="6"/>
  <c r="L358" i="6"/>
  <c r="M358" i="6"/>
  <c r="N358" i="6"/>
  <c r="C359" i="6"/>
  <c r="D359" i="6"/>
  <c r="E359" i="6"/>
  <c r="F359" i="6"/>
  <c r="G359" i="6"/>
  <c r="H359" i="6"/>
  <c r="I359" i="6"/>
  <c r="J359" i="6"/>
  <c r="K359" i="6"/>
  <c r="L359" i="6"/>
  <c r="M359" i="6"/>
  <c r="N359" i="6"/>
  <c r="C360" i="6"/>
  <c r="D360" i="6"/>
  <c r="E360" i="6"/>
  <c r="F360" i="6"/>
  <c r="G360" i="6"/>
  <c r="H360" i="6"/>
  <c r="I360" i="6"/>
  <c r="J360" i="6"/>
  <c r="K360" i="6"/>
  <c r="L360" i="6"/>
  <c r="M360" i="6"/>
  <c r="N360" i="6"/>
  <c r="C361" i="6"/>
  <c r="D361" i="6"/>
  <c r="E361" i="6"/>
  <c r="F361" i="6"/>
  <c r="G361" i="6"/>
  <c r="H361" i="6"/>
  <c r="I361" i="6"/>
  <c r="J361" i="6"/>
  <c r="K361" i="6"/>
  <c r="L361" i="6"/>
  <c r="M361" i="6"/>
  <c r="N361" i="6"/>
  <c r="C362" i="6"/>
  <c r="D362" i="6"/>
  <c r="E362" i="6"/>
  <c r="F362" i="6"/>
  <c r="G362" i="6"/>
  <c r="H362" i="6"/>
  <c r="I362" i="6"/>
  <c r="J362" i="6"/>
  <c r="K362" i="6"/>
  <c r="L362" i="6"/>
  <c r="M362" i="6"/>
  <c r="N362" i="6"/>
  <c r="C363" i="6"/>
  <c r="D363" i="6"/>
  <c r="E363" i="6"/>
  <c r="F363" i="6"/>
  <c r="G363" i="6"/>
  <c r="H363" i="6"/>
  <c r="I363" i="6"/>
  <c r="J363" i="6"/>
  <c r="K363" i="6"/>
  <c r="L363" i="6"/>
  <c r="M363" i="6"/>
  <c r="N363" i="6"/>
  <c r="C364" i="6"/>
  <c r="D364" i="6"/>
  <c r="E364" i="6"/>
  <c r="F364" i="6"/>
  <c r="G364" i="6"/>
  <c r="H364" i="6"/>
  <c r="I364" i="6"/>
  <c r="J364" i="6"/>
  <c r="K364" i="6"/>
  <c r="L364" i="6"/>
  <c r="M364" i="6"/>
  <c r="N364" i="6"/>
  <c r="C365" i="6"/>
  <c r="D365" i="6"/>
  <c r="E365" i="6"/>
  <c r="F365" i="6"/>
  <c r="G365" i="6"/>
  <c r="H365" i="6"/>
  <c r="I365" i="6"/>
  <c r="J365" i="6"/>
  <c r="K365" i="6"/>
  <c r="L365" i="6"/>
  <c r="M365" i="6"/>
  <c r="N365" i="6"/>
  <c r="C366" i="6"/>
  <c r="D366" i="6"/>
  <c r="E366" i="6"/>
  <c r="F366" i="6"/>
  <c r="G366" i="6"/>
  <c r="H366" i="6"/>
  <c r="I366" i="6"/>
  <c r="J366" i="6"/>
  <c r="K366" i="6"/>
  <c r="L366" i="6"/>
  <c r="M366" i="6"/>
  <c r="N366" i="6"/>
  <c r="C367" i="6"/>
  <c r="D367" i="6"/>
  <c r="E367" i="6"/>
  <c r="F367" i="6"/>
  <c r="G367" i="6"/>
  <c r="H367" i="6"/>
  <c r="I367" i="6"/>
  <c r="J367" i="6"/>
  <c r="K367" i="6"/>
  <c r="L367" i="6"/>
  <c r="M367" i="6"/>
  <c r="N367" i="6"/>
  <c r="C368" i="6"/>
  <c r="D368" i="6"/>
  <c r="E368" i="6"/>
  <c r="F368" i="6"/>
  <c r="G368" i="6"/>
  <c r="H368" i="6"/>
  <c r="I368" i="6"/>
  <c r="J368" i="6"/>
  <c r="K368" i="6"/>
  <c r="L368" i="6"/>
  <c r="M368" i="6"/>
  <c r="N368" i="6"/>
  <c r="C369" i="6"/>
  <c r="D369" i="6"/>
  <c r="E369" i="6"/>
  <c r="F369" i="6"/>
  <c r="G369" i="6"/>
  <c r="H369" i="6"/>
  <c r="I369" i="6"/>
  <c r="J369" i="6"/>
  <c r="K369" i="6"/>
  <c r="L369" i="6"/>
  <c r="M369" i="6"/>
  <c r="N369" i="6"/>
  <c r="C370" i="6"/>
  <c r="D370" i="6"/>
  <c r="E370" i="6"/>
  <c r="F370" i="6"/>
  <c r="G370" i="6"/>
  <c r="H370" i="6"/>
  <c r="I370" i="6"/>
  <c r="J370" i="6"/>
  <c r="K370" i="6"/>
  <c r="L370" i="6"/>
  <c r="M370" i="6"/>
  <c r="N370" i="6"/>
  <c r="C371" i="6"/>
  <c r="D371" i="6"/>
  <c r="E371" i="6"/>
  <c r="F371" i="6"/>
  <c r="G371" i="6"/>
  <c r="H371" i="6"/>
  <c r="I371" i="6"/>
  <c r="J371" i="6"/>
  <c r="K371" i="6"/>
  <c r="L371" i="6"/>
  <c r="M371" i="6"/>
  <c r="N371" i="6"/>
  <c r="C372" i="6"/>
  <c r="D372" i="6"/>
  <c r="E372" i="6"/>
  <c r="F372" i="6"/>
  <c r="G372" i="6"/>
  <c r="H372" i="6"/>
  <c r="I372" i="6"/>
  <c r="J372" i="6"/>
  <c r="K372" i="6"/>
  <c r="L372" i="6"/>
  <c r="M372" i="6"/>
  <c r="N372" i="6"/>
  <c r="C373" i="6"/>
  <c r="D373" i="6"/>
  <c r="E373" i="6"/>
  <c r="F373" i="6"/>
  <c r="G373" i="6"/>
  <c r="H373" i="6"/>
  <c r="I373" i="6"/>
  <c r="J373" i="6"/>
  <c r="K373" i="6"/>
  <c r="L373" i="6"/>
  <c r="M373" i="6"/>
  <c r="N373" i="6"/>
  <c r="C374" i="6"/>
  <c r="D374" i="6"/>
  <c r="E374" i="6"/>
  <c r="F374" i="6"/>
  <c r="G374" i="6"/>
  <c r="H374" i="6"/>
  <c r="I374" i="6"/>
  <c r="J374" i="6"/>
  <c r="K374" i="6"/>
  <c r="L374" i="6"/>
  <c r="M374" i="6"/>
  <c r="N374" i="6"/>
  <c r="C375" i="6"/>
  <c r="D375" i="6"/>
  <c r="E375" i="6"/>
  <c r="F375" i="6"/>
  <c r="G375" i="6"/>
  <c r="H375" i="6"/>
  <c r="I375" i="6"/>
  <c r="J375" i="6"/>
  <c r="K375" i="6"/>
  <c r="L375" i="6"/>
  <c r="M375" i="6"/>
  <c r="N375" i="6"/>
  <c r="C376" i="6"/>
  <c r="D376" i="6"/>
  <c r="E376" i="6"/>
  <c r="F376" i="6"/>
  <c r="G376" i="6"/>
  <c r="H376" i="6"/>
  <c r="I376" i="6"/>
  <c r="J376" i="6"/>
  <c r="K376" i="6"/>
  <c r="L376" i="6"/>
  <c r="M376" i="6"/>
  <c r="N376" i="6"/>
  <c r="C377" i="6"/>
  <c r="D377" i="6"/>
  <c r="E377" i="6"/>
  <c r="F377" i="6"/>
  <c r="G377" i="6"/>
  <c r="H377" i="6"/>
  <c r="I377" i="6"/>
  <c r="J377" i="6"/>
  <c r="K377" i="6"/>
  <c r="L377" i="6"/>
  <c r="M377" i="6"/>
  <c r="N377" i="6"/>
  <c r="C378" i="6"/>
  <c r="D378" i="6"/>
  <c r="E378" i="6"/>
  <c r="F378" i="6"/>
  <c r="G378" i="6"/>
  <c r="H378" i="6"/>
  <c r="I378" i="6"/>
  <c r="J378" i="6"/>
  <c r="K378" i="6"/>
  <c r="L378" i="6"/>
  <c r="M378" i="6"/>
  <c r="N378" i="6"/>
  <c r="C379" i="6"/>
  <c r="D379" i="6"/>
  <c r="E379" i="6"/>
  <c r="F379" i="6"/>
  <c r="G379" i="6"/>
  <c r="H379" i="6"/>
  <c r="I379" i="6"/>
  <c r="J379" i="6"/>
  <c r="K379" i="6"/>
  <c r="L379" i="6"/>
  <c r="M379" i="6"/>
  <c r="N379" i="6"/>
  <c r="C380" i="6"/>
  <c r="D380" i="6"/>
  <c r="E380" i="6"/>
  <c r="F380" i="6"/>
  <c r="G380" i="6"/>
  <c r="H380" i="6"/>
  <c r="I380" i="6"/>
  <c r="J380" i="6"/>
  <c r="K380" i="6"/>
  <c r="L380" i="6"/>
  <c r="M380" i="6"/>
  <c r="N380" i="6"/>
  <c r="C381" i="6"/>
  <c r="D381" i="6"/>
  <c r="E381" i="6"/>
  <c r="F381" i="6"/>
  <c r="G381" i="6"/>
  <c r="H381" i="6"/>
  <c r="I381" i="6"/>
  <c r="J381" i="6"/>
  <c r="K381" i="6"/>
  <c r="L381" i="6"/>
  <c r="M381" i="6"/>
  <c r="N381" i="6"/>
  <c r="C382" i="6"/>
  <c r="D382" i="6"/>
  <c r="E382" i="6"/>
  <c r="F382" i="6"/>
  <c r="G382" i="6"/>
  <c r="H382" i="6"/>
  <c r="I382" i="6"/>
  <c r="J382" i="6"/>
  <c r="K382" i="6"/>
  <c r="L382" i="6"/>
  <c r="M382" i="6"/>
  <c r="N382" i="6"/>
  <c r="C383" i="6"/>
  <c r="D383" i="6"/>
  <c r="E383" i="6"/>
  <c r="F383" i="6"/>
  <c r="G383" i="6"/>
  <c r="H383" i="6"/>
  <c r="I383" i="6"/>
  <c r="J383" i="6"/>
  <c r="K383" i="6"/>
  <c r="L383" i="6"/>
  <c r="M383" i="6"/>
  <c r="N383" i="6"/>
  <c r="C384" i="6"/>
  <c r="D384" i="6"/>
  <c r="E384" i="6"/>
  <c r="F384" i="6"/>
  <c r="G384" i="6"/>
  <c r="H384" i="6"/>
  <c r="I384" i="6"/>
  <c r="J384" i="6"/>
  <c r="K384" i="6"/>
  <c r="L384" i="6"/>
  <c r="M384" i="6"/>
  <c r="N384" i="6"/>
  <c r="C385" i="6"/>
  <c r="D385" i="6"/>
  <c r="E385" i="6"/>
  <c r="F385" i="6"/>
  <c r="G385" i="6"/>
  <c r="H385" i="6"/>
  <c r="I385" i="6"/>
  <c r="J385" i="6"/>
  <c r="K385" i="6"/>
  <c r="L385" i="6"/>
  <c r="M385" i="6"/>
  <c r="N385" i="6"/>
  <c r="C386" i="6"/>
  <c r="D386" i="6"/>
  <c r="E386" i="6"/>
  <c r="F386" i="6"/>
  <c r="G386" i="6"/>
  <c r="H386" i="6"/>
  <c r="I386" i="6"/>
  <c r="J386" i="6"/>
  <c r="K386" i="6"/>
  <c r="L386" i="6"/>
  <c r="M386" i="6"/>
  <c r="N386" i="6"/>
  <c r="C387" i="6"/>
  <c r="D387" i="6"/>
  <c r="E387" i="6"/>
  <c r="F387" i="6"/>
  <c r="G387" i="6"/>
  <c r="H387" i="6"/>
  <c r="I387" i="6"/>
  <c r="J387" i="6"/>
  <c r="K387" i="6"/>
  <c r="L387" i="6"/>
  <c r="M387" i="6"/>
  <c r="N387" i="6"/>
  <c r="D4" i="6"/>
  <c r="E4" i="6"/>
  <c r="F4" i="6"/>
  <c r="G4" i="6"/>
  <c r="H4" i="6"/>
  <c r="I4" i="6"/>
  <c r="J4" i="6"/>
  <c r="K4" i="6"/>
  <c r="L4" i="6"/>
  <c r="M4" i="6"/>
  <c r="N4" i="6"/>
  <c r="C389" i="6"/>
  <c r="S11" i="6" l="1"/>
  <c r="S237" i="6"/>
  <c r="S269" i="6"/>
  <c r="R287" i="6"/>
  <c r="R311" i="6"/>
  <c r="R327" i="6"/>
  <c r="R343" i="6"/>
  <c r="R359" i="6"/>
  <c r="E5" i="6"/>
  <c r="E13" i="6"/>
  <c r="E21" i="6"/>
  <c r="E29" i="6"/>
  <c r="E37" i="6"/>
  <c r="E45" i="6"/>
  <c r="E53" i="6"/>
  <c r="E61" i="6"/>
  <c r="E69" i="6"/>
  <c r="E77" i="6"/>
  <c r="C85" i="6"/>
  <c r="E90" i="6"/>
  <c r="C93" i="6"/>
  <c r="D95" i="6"/>
  <c r="D97" i="6"/>
  <c r="D99" i="6"/>
  <c r="D101" i="6"/>
  <c r="C104" i="6"/>
  <c r="D105" i="6"/>
  <c r="C108" i="6"/>
  <c r="D109" i="6"/>
  <c r="C112" i="6"/>
  <c r="D113" i="6"/>
  <c r="C116" i="6"/>
  <c r="D117" i="6"/>
  <c r="C120" i="6"/>
  <c r="C121" i="6"/>
  <c r="C122" i="6"/>
  <c r="C123" i="6"/>
  <c r="C124" i="6"/>
  <c r="C125" i="6"/>
  <c r="C126" i="6"/>
  <c r="C127" i="6"/>
  <c r="C128" i="6"/>
  <c r="C129" i="6"/>
  <c r="C130" i="6"/>
  <c r="C131" i="6"/>
  <c r="C132" i="6"/>
  <c r="S245" i="6"/>
  <c r="S277" i="6"/>
  <c r="R315" i="6"/>
  <c r="R331" i="6"/>
  <c r="R347" i="6"/>
  <c r="R363" i="6"/>
  <c r="R366" i="6"/>
  <c r="S371" i="6"/>
  <c r="R374" i="6"/>
  <c r="S379" i="6"/>
  <c r="R382" i="6"/>
  <c r="S387" i="6"/>
  <c r="E11" i="6"/>
  <c r="E19" i="6"/>
  <c r="E27" i="6"/>
  <c r="E35" i="6"/>
  <c r="E43" i="6"/>
  <c r="E51" i="6"/>
  <c r="E59" i="6"/>
  <c r="E67" i="6"/>
  <c r="E75" i="6"/>
  <c r="E83" i="6"/>
  <c r="C103" i="6"/>
  <c r="D104" i="6"/>
  <c r="C107" i="6"/>
  <c r="D108" i="6"/>
  <c r="C111" i="6"/>
  <c r="D112" i="6"/>
  <c r="C115" i="6"/>
  <c r="D116" i="6"/>
  <c r="C119" i="6"/>
  <c r="D120" i="6"/>
  <c r="D121" i="6"/>
  <c r="D122" i="6"/>
  <c r="D123" i="6"/>
  <c r="D124" i="6"/>
  <c r="D125" i="6"/>
  <c r="D126" i="6"/>
  <c r="D127" i="6"/>
  <c r="D128" i="6"/>
  <c r="D129" i="6"/>
  <c r="D130" i="6"/>
  <c r="D131" i="6"/>
  <c r="D132" i="6"/>
  <c r="D133" i="6"/>
  <c r="D134" i="6"/>
  <c r="D135" i="6"/>
  <c r="D136" i="6"/>
  <c r="D137" i="6"/>
  <c r="D138" i="6"/>
  <c r="D139" i="6"/>
  <c r="D140" i="6"/>
  <c r="D141" i="6"/>
  <c r="D142" i="6"/>
  <c r="D143" i="6"/>
  <c r="D144" i="6"/>
  <c r="D145" i="6"/>
  <c r="D146" i="6"/>
  <c r="D147" i="6"/>
  <c r="D148" i="6"/>
  <c r="D149" i="6"/>
  <c r="D150" i="6"/>
  <c r="D151" i="6"/>
  <c r="D152" i="6"/>
  <c r="D153" i="6"/>
  <c r="D154" i="6"/>
  <c r="D155" i="6"/>
  <c r="D156" i="6"/>
  <c r="D157" i="6"/>
  <c r="D158" i="6"/>
  <c r="D159" i="6"/>
  <c r="D160" i="6"/>
  <c r="D161" i="6"/>
  <c r="D162" i="6"/>
  <c r="D163" i="6"/>
  <c r="D164" i="6"/>
  <c r="D165" i="6"/>
  <c r="D166" i="6"/>
  <c r="D167" i="6"/>
  <c r="D168" i="6"/>
  <c r="D169" i="6"/>
  <c r="D170" i="6"/>
  <c r="D171" i="6"/>
  <c r="D172" i="6"/>
  <c r="D173" i="6"/>
  <c r="S221" i="6"/>
  <c r="S253" i="6"/>
  <c r="R292" i="6"/>
  <c r="R303" i="6"/>
  <c r="R319" i="6"/>
  <c r="R335" i="6"/>
  <c r="R351" i="6"/>
  <c r="E9" i="6"/>
  <c r="E17" i="6"/>
  <c r="E25" i="6"/>
  <c r="E33" i="6"/>
  <c r="E41" i="6"/>
  <c r="E49" i="6"/>
  <c r="E57" i="6"/>
  <c r="E65" i="6"/>
  <c r="E73" i="6"/>
  <c r="E81" i="6"/>
  <c r="R48" i="6"/>
  <c r="R51" i="6"/>
  <c r="S229" i="6"/>
  <c r="S261" i="6"/>
  <c r="R307" i="6"/>
  <c r="R323" i="6"/>
  <c r="R339" i="6"/>
  <c r="R355" i="6"/>
  <c r="S367" i="6"/>
  <c r="R370" i="6"/>
  <c r="S375" i="6"/>
  <c r="R378" i="6"/>
  <c r="S383" i="6"/>
  <c r="R386" i="6"/>
  <c r="E7" i="6"/>
  <c r="E15" i="6"/>
  <c r="E23" i="6"/>
  <c r="E31" i="6"/>
  <c r="E39" i="6"/>
  <c r="E47" i="6"/>
  <c r="E55" i="6"/>
  <c r="E63" i="6"/>
  <c r="E71" i="6"/>
  <c r="E79" i="6"/>
  <c r="D102" i="6"/>
  <c r="C105" i="6"/>
  <c r="D106" i="6"/>
  <c r="C109" i="6"/>
  <c r="D110" i="6"/>
  <c r="C113" i="6"/>
  <c r="D114" i="6"/>
  <c r="C117" i="6"/>
  <c r="D118" i="6"/>
  <c r="E172" i="6"/>
  <c r="C171" i="6"/>
  <c r="E168" i="6"/>
  <c r="C167" i="6"/>
  <c r="E164" i="6"/>
  <c r="C163" i="6"/>
  <c r="E160" i="6"/>
  <c r="C159" i="6"/>
  <c r="E156" i="6"/>
  <c r="C155" i="6"/>
  <c r="E152" i="6"/>
  <c r="C151" i="6"/>
  <c r="E148" i="6"/>
  <c r="C147" i="6"/>
  <c r="E144" i="6"/>
  <c r="C143" i="6"/>
  <c r="E140" i="6"/>
  <c r="C139" i="6"/>
  <c r="E136" i="6"/>
  <c r="C135" i="6"/>
  <c r="E132" i="6"/>
  <c r="E130" i="6"/>
  <c r="E128" i="6"/>
  <c r="E126" i="6"/>
  <c r="E124" i="6"/>
  <c r="E122" i="6"/>
  <c r="E120" i="6"/>
  <c r="C118" i="6"/>
  <c r="D115" i="6"/>
  <c r="C110" i="6"/>
  <c r="D107" i="6"/>
  <c r="C102" i="6"/>
  <c r="D94" i="6"/>
  <c r="E197" i="6"/>
  <c r="E196" i="6"/>
  <c r="E195" i="6"/>
  <c r="E194" i="6"/>
  <c r="E193" i="6"/>
  <c r="E192" i="6"/>
  <c r="E191" i="6"/>
  <c r="E190" i="6"/>
  <c r="E189" i="6"/>
  <c r="E188" i="6"/>
  <c r="E187" i="6"/>
  <c r="E186" i="6"/>
  <c r="E185" i="6"/>
  <c r="E184" i="6"/>
  <c r="E183" i="6"/>
  <c r="E182" i="6"/>
  <c r="E181" i="6"/>
  <c r="E180" i="6"/>
  <c r="E179" i="6"/>
  <c r="E178" i="6"/>
  <c r="E177" i="6"/>
  <c r="E176" i="6"/>
  <c r="E175" i="6"/>
  <c r="E174" i="6"/>
  <c r="E173" i="6"/>
  <c r="C172" i="6"/>
  <c r="E169" i="6"/>
  <c r="C168" i="6"/>
  <c r="E165" i="6"/>
  <c r="C164" i="6"/>
  <c r="E161" i="6"/>
  <c r="C160" i="6"/>
  <c r="E157" i="6"/>
  <c r="C156" i="6"/>
  <c r="E153" i="6"/>
  <c r="C152" i="6"/>
  <c r="E149" i="6"/>
  <c r="C148" i="6"/>
  <c r="E145" i="6"/>
  <c r="C144" i="6"/>
  <c r="E141" i="6"/>
  <c r="C140" i="6"/>
  <c r="E137" i="6"/>
  <c r="C136" i="6"/>
  <c r="E133" i="6"/>
  <c r="D96" i="6"/>
  <c r="D192" i="6"/>
  <c r="D191" i="6"/>
  <c r="D190" i="6"/>
  <c r="D189" i="6"/>
  <c r="D188" i="6"/>
  <c r="D187" i="6"/>
  <c r="D186" i="6"/>
  <c r="D185" i="6"/>
  <c r="D184" i="6"/>
  <c r="D183" i="6"/>
  <c r="D182" i="6"/>
  <c r="D181" i="6"/>
  <c r="D180" i="6"/>
  <c r="D179" i="6"/>
  <c r="D178" i="6"/>
  <c r="D177" i="6"/>
  <c r="D176" i="6"/>
  <c r="D175" i="6"/>
  <c r="D174" i="6"/>
  <c r="C173" i="6"/>
  <c r="E170" i="6"/>
  <c r="C169" i="6"/>
  <c r="E166" i="6"/>
  <c r="C165" i="6"/>
  <c r="E162" i="6"/>
  <c r="C161" i="6"/>
  <c r="E158" i="6"/>
  <c r="C157" i="6"/>
  <c r="E154" i="6"/>
  <c r="C153" i="6"/>
  <c r="E150" i="6"/>
  <c r="C149" i="6"/>
  <c r="E146" i="6"/>
  <c r="C145" i="6"/>
  <c r="E142" i="6"/>
  <c r="C141" i="6"/>
  <c r="E138" i="6"/>
  <c r="C137" i="6"/>
  <c r="E134" i="6"/>
  <c r="C133" i="6"/>
  <c r="E131" i="6"/>
  <c r="E129" i="6"/>
  <c r="E127" i="6"/>
  <c r="E125" i="6"/>
  <c r="E123" i="6"/>
  <c r="E121" i="6"/>
  <c r="D119" i="6"/>
  <c r="C114" i="6"/>
  <c r="D111" i="6"/>
  <c r="C106" i="6"/>
  <c r="D103" i="6"/>
  <c r="D98" i="6"/>
  <c r="C89" i="6"/>
  <c r="E86" i="6"/>
  <c r="C204" i="6"/>
  <c r="C203" i="6"/>
  <c r="C202" i="6"/>
  <c r="C201" i="6"/>
  <c r="C200" i="6"/>
  <c r="C199" i="6"/>
  <c r="C198" i="6"/>
  <c r="C197" i="6"/>
  <c r="C196" i="6"/>
  <c r="C195" i="6"/>
  <c r="C194" i="6"/>
  <c r="C193" i="6"/>
  <c r="C192" i="6"/>
  <c r="C191" i="6"/>
  <c r="C190" i="6"/>
  <c r="C189" i="6"/>
  <c r="C188" i="6"/>
  <c r="C187" i="6"/>
  <c r="C186" i="6"/>
  <c r="C185" i="6"/>
  <c r="C184" i="6"/>
  <c r="C183" i="6"/>
  <c r="C182" i="6"/>
  <c r="C181" i="6"/>
  <c r="C180" i="6"/>
  <c r="C179" i="6"/>
  <c r="C178" i="6"/>
  <c r="C177" i="6"/>
  <c r="C176" i="6"/>
  <c r="C175" i="6"/>
  <c r="C174" i="6"/>
  <c r="E171" i="6"/>
  <c r="C170" i="6"/>
  <c r="E167" i="6"/>
  <c r="C166" i="6"/>
  <c r="E163" i="6"/>
  <c r="C162" i="6"/>
  <c r="E159" i="6"/>
  <c r="C158" i="6"/>
  <c r="E155" i="6"/>
  <c r="C154" i="6"/>
  <c r="E151" i="6"/>
  <c r="C150" i="6"/>
  <c r="E147" i="6"/>
  <c r="C146" i="6"/>
  <c r="E143" i="6"/>
  <c r="C142" i="6"/>
  <c r="E139" i="6"/>
  <c r="C138" i="6"/>
  <c r="E135" i="6"/>
  <c r="C134" i="6"/>
  <c r="D100" i="6"/>
  <c r="C101" i="6"/>
  <c r="C100" i="6"/>
  <c r="C99" i="6"/>
  <c r="C98" i="6"/>
  <c r="C97" i="6"/>
  <c r="C96" i="6"/>
  <c r="C95" i="6"/>
  <c r="C94" i="6"/>
  <c r="E91" i="6"/>
  <c r="C90" i="6"/>
  <c r="E87" i="6"/>
  <c r="C86" i="6"/>
  <c r="R387" i="6"/>
  <c r="S384" i="6"/>
  <c r="R383" i="6"/>
  <c r="S380" i="6"/>
  <c r="R379" i="6"/>
  <c r="S376" i="6"/>
  <c r="R375" i="6"/>
  <c r="S372" i="6"/>
  <c r="R371" i="6"/>
  <c r="S368" i="6"/>
  <c r="R367" i="6"/>
  <c r="S364" i="6"/>
  <c r="S360" i="6"/>
  <c r="S356" i="6"/>
  <c r="S352" i="6"/>
  <c r="S348" i="6"/>
  <c r="S344" i="6"/>
  <c r="S340" i="6"/>
  <c r="S336" i="6"/>
  <c r="S332" i="6"/>
  <c r="S328" i="6"/>
  <c r="S324" i="6"/>
  <c r="S320" i="6"/>
  <c r="S316" i="6"/>
  <c r="S312" i="6"/>
  <c r="S308" i="6"/>
  <c r="S304" i="6"/>
  <c r="S300" i="6"/>
  <c r="S298" i="6"/>
  <c r="S293" i="6"/>
  <c r="R289" i="6"/>
  <c r="S284" i="6"/>
  <c r="S282" i="6"/>
  <c r="R277" i="6"/>
  <c r="R269" i="6"/>
  <c r="R261" i="6"/>
  <c r="R253" i="6"/>
  <c r="R245" i="6"/>
  <c r="R237" i="6"/>
  <c r="R229" i="6"/>
  <c r="R221" i="6"/>
  <c r="Q212" i="6"/>
  <c r="S209" i="6"/>
  <c r="Q196" i="6"/>
  <c r="S193" i="6"/>
  <c r="Q180" i="6"/>
  <c r="S177" i="6"/>
  <c r="Q164" i="6"/>
  <c r="S161" i="6"/>
  <c r="Q148" i="6"/>
  <c r="S145" i="6"/>
  <c r="Q132" i="6"/>
  <c r="S129" i="6"/>
  <c r="Q116" i="6"/>
  <c r="S113" i="6"/>
  <c r="Q100" i="6"/>
  <c r="S97" i="6"/>
  <c r="R78" i="6"/>
  <c r="S75" i="6"/>
  <c r="S68" i="6"/>
  <c r="S57" i="6"/>
  <c r="R14" i="6"/>
  <c r="Q5" i="6"/>
  <c r="Q6" i="6"/>
  <c r="Q7" i="6"/>
  <c r="Q8" i="6"/>
  <c r="Q9" i="6"/>
  <c r="Q10" i="6"/>
  <c r="Q11" i="6"/>
  <c r="Q12" i="6"/>
  <c r="Q13" i="6"/>
  <c r="Q14" i="6"/>
  <c r="Q15" i="6"/>
  <c r="Q16" i="6"/>
  <c r="Q17" i="6"/>
  <c r="Q18" i="6"/>
  <c r="Q19" i="6"/>
  <c r="Q20" i="6"/>
  <c r="Q21" i="6"/>
  <c r="Q22" i="6"/>
  <c r="Q23" i="6"/>
  <c r="Q24" i="6"/>
  <c r="Q25" i="6"/>
  <c r="Q26" i="6"/>
  <c r="Q27" i="6"/>
  <c r="Q28" i="6"/>
  <c r="Q29" i="6"/>
  <c r="Q30" i="6"/>
  <c r="Q31" i="6"/>
  <c r="Q32" i="6"/>
  <c r="Q33" i="6"/>
  <c r="Q34" i="6"/>
  <c r="Q35" i="6"/>
  <c r="Q36" i="6"/>
  <c r="Q37" i="6"/>
  <c r="Q38" i="6"/>
  <c r="Q39" i="6"/>
  <c r="Q40" i="6"/>
  <c r="Q41" i="6"/>
  <c r="Q42" i="6"/>
  <c r="Q43" i="6"/>
  <c r="Q44" i="6"/>
  <c r="Q45" i="6"/>
  <c r="Q46" i="6"/>
  <c r="Q47" i="6"/>
  <c r="Q48" i="6"/>
  <c r="Q49" i="6"/>
  <c r="Q50" i="6"/>
  <c r="Q51" i="6"/>
  <c r="Q52" i="6"/>
  <c r="Q53" i="6"/>
  <c r="Q54" i="6"/>
  <c r="Q55" i="6"/>
  <c r="Q56" i="6"/>
  <c r="Q57" i="6"/>
  <c r="Q58" i="6"/>
  <c r="Q59" i="6"/>
  <c r="Q60" i="6"/>
  <c r="Q61" i="6"/>
  <c r="Q62" i="6"/>
  <c r="Q63" i="6"/>
  <c r="Q64" i="6"/>
  <c r="Q65" i="6"/>
  <c r="Q66" i="6"/>
  <c r="Q67" i="6"/>
  <c r="Q68" i="6"/>
  <c r="Q69" i="6"/>
  <c r="Q70" i="6"/>
  <c r="Q71" i="6"/>
  <c r="Q72" i="6"/>
  <c r="Q73" i="6"/>
  <c r="Q74" i="6"/>
  <c r="Q75" i="6"/>
  <c r="Q76" i="6"/>
  <c r="Q77" i="6"/>
  <c r="Q78" i="6"/>
  <c r="Q79" i="6"/>
  <c r="Q80" i="6"/>
  <c r="Q81" i="6"/>
  <c r="Q82" i="6"/>
  <c r="Q83" i="6"/>
  <c r="Q84" i="6"/>
  <c r="Q85" i="6"/>
  <c r="Q86" i="6"/>
  <c r="Q87" i="6"/>
  <c r="Q88" i="6"/>
  <c r="Q89" i="6"/>
  <c r="R5" i="6"/>
  <c r="S6" i="6"/>
  <c r="R9" i="6"/>
  <c r="S10" i="6"/>
  <c r="R13" i="6"/>
  <c r="S14" i="6"/>
  <c r="R17" i="6"/>
  <c r="S18" i="6"/>
  <c r="R21" i="6"/>
  <c r="S22" i="6"/>
  <c r="R25" i="6"/>
  <c r="S26" i="6"/>
  <c r="R29" i="6"/>
  <c r="S30" i="6"/>
  <c r="R33" i="6"/>
  <c r="S34" i="6"/>
  <c r="R37" i="6"/>
  <c r="S38" i="6"/>
  <c r="R41" i="6"/>
  <c r="S42" i="6"/>
  <c r="R45" i="6"/>
  <c r="S46" i="6"/>
  <c r="R49" i="6"/>
  <c r="S50" i="6"/>
  <c r="R53" i="6"/>
  <c r="S54" i="6"/>
  <c r="R57" i="6"/>
  <c r="O56" i="5" s="1"/>
  <c r="S58" i="6"/>
  <c r="R61" i="6"/>
  <c r="S62" i="6"/>
  <c r="R65" i="6"/>
  <c r="S66" i="6"/>
  <c r="R69" i="6"/>
  <c r="S70" i="6"/>
  <c r="R73" i="6"/>
  <c r="S74" i="6"/>
  <c r="R77" i="6"/>
  <c r="S78" i="6"/>
  <c r="R81" i="6"/>
  <c r="S82" i="6"/>
  <c r="R85" i="6"/>
  <c r="S86" i="6"/>
  <c r="R89" i="6"/>
  <c r="R90" i="6"/>
  <c r="R91" i="6"/>
  <c r="R92" i="6"/>
  <c r="R93" i="6"/>
  <c r="R94" i="6"/>
  <c r="R95" i="6"/>
  <c r="R96" i="6"/>
  <c r="R97" i="6"/>
  <c r="O96" i="5" s="1"/>
  <c r="R98" i="6"/>
  <c r="R99" i="6"/>
  <c r="R100" i="6"/>
  <c r="R101" i="6"/>
  <c r="R102" i="6"/>
  <c r="R103" i="6"/>
  <c r="R104" i="6"/>
  <c r="R105" i="6"/>
  <c r="R106" i="6"/>
  <c r="R107" i="6"/>
  <c r="R108" i="6"/>
  <c r="R109" i="6"/>
  <c r="R110" i="6"/>
  <c r="R111" i="6"/>
  <c r="R112" i="6"/>
  <c r="R113" i="6"/>
  <c r="R114" i="6"/>
  <c r="R115" i="6"/>
  <c r="R116" i="6"/>
  <c r="R117" i="6"/>
  <c r="R118" i="6"/>
  <c r="R119" i="6"/>
  <c r="R120" i="6"/>
  <c r="R121" i="6"/>
  <c r="R122" i="6"/>
  <c r="R123" i="6"/>
  <c r="R124" i="6"/>
  <c r="R125" i="6"/>
  <c r="R126" i="6"/>
  <c r="R127" i="6"/>
  <c r="R128" i="6"/>
  <c r="R129" i="6"/>
  <c r="R130" i="6"/>
  <c r="R131" i="6"/>
  <c r="R132" i="6"/>
  <c r="R133" i="6"/>
  <c r="R134" i="6"/>
  <c r="R135" i="6"/>
  <c r="R136" i="6"/>
  <c r="R137" i="6"/>
  <c r="R138" i="6"/>
  <c r="R139" i="6"/>
  <c r="R140" i="6"/>
  <c r="R141" i="6"/>
  <c r="R142" i="6"/>
  <c r="R143" i="6"/>
  <c r="R144" i="6"/>
  <c r="R145" i="6"/>
  <c r="R146" i="6"/>
  <c r="R147" i="6"/>
  <c r="R148" i="6"/>
  <c r="R149" i="6"/>
  <c r="R150" i="6"/>
  <c r="R151" i="6"/>
  <c r="R152" i="6"/>
  <c r="R153" i="6"/>
  <c r="R154" i="6"/>
  <c r="R155" i="6"/>
  <c r="R156" i="6"/>
  <c r="R157" i="6"/>
  <c r="R158" i="6"/>
  <c r="R159" i="6"/>
  <c r="R160" i="6"/>
  <c r="R161" i="6"/>
  <c r="R162" i="6"/>
  <c r="R163" i="6"/>
  <c r="R164" i="6"/>
  <c r="R165" i="6"/>
  <c r="R166" i="6"/>
  <c r="R167" i="6"/>
  <c r="R168" i="6"/>
  <c r="R169" i="6"/>
  <c r="R170" i="6"/>
  <c r="R171" i="6"/>
  <c r="R172" i="6"/>
  <c r="R173" i="6"/>
  <c r="R174" i="6"/>
  <c r="R175" i="6"/>
  <c r="R176" i="6"/>
  <c r="R177" i="6"/>
  <c r="R178" i="6"/>
  <c r="R179" i="6"/>
  <c r="R180" i="6"/>
  <c r="R181" i="6"/>
  <c r="R182" i="6"/>
  <c r="R183" i="6"/>
  <c r="R184" i="6"/>
  <c r="R185" i="6"/>
  <c r="R186" i="6"/>
  <c r="R187" i="6"/>
  <c r="R188" i="6"/>
  <c r="R189" i="6"/>
  <c r="R190" i="6"/>
  <c r="R191" i="6"/>
  <c r="R192" i="6"/>
  <c r="R193" i="6"/>
  <c r="R194" i="6"/>
  <c r="R195" i="6"/>
  <c r="R196" i="6"/>
  <c r="R197" i="6"/>
  <c r="R198" i="6"/>
  <c r="R199" i="6"/>
  <c r="R200" i="6"/>
  <c r="R201" i="6"/>
  <c r="R202" i="6"/>
  <c r="R203" i="6"/>
  <c r="R204" i="6"/>
  <c r="R205" i="6"/>
  <c r="R206" i="6"/>
  <c r="R207" i="6"/>
  <c r="R208" i="6"/>
  <c r="R209" i="6"/>
  <c r="R210" i="6"/>
  <c r="R211" i="6"/>
  <c r="R212" i="6"/>
  <c r="R213" i="6"/>
  <c r="R214" i="6"/>
  <c r="R215" i="6"/>
  <c r="R216" i="6"/>
  <c r="S5" i="6"/>
  <c r="R7" i="6"/>
  <c r="S8" i="6"/>
  <c r="R10" i="6"/>
  <c r="S13" i="6"/>
  <c r="R15" i="6"/>
  <c r="S16" i="6"/>
  <c r="R18" i="6"/>
  <c r="S21" i="6"/>
  <c r="R23" i="6"/>
  <c r="S24" i="6"/>
  <c r="R26" i="6"/>
  <c r="S29" i="6"/>
  <c r="R31" i="6"/>
  <c r="S32" i="6"/>
  <c r="R34" i="6"/>
  <c r="S37" i="6"/>
  <c r="R39" i="6"/>
  <c r="S40" i="6"/>
  <c r="R42" i="6"/>
  <c r="S45" i="6"/>
  <c r="R47" i="6"/>
  <c r="S48" i="6"/>
  <c r="R50" i="6"/>
  <c r="S53" i="6"/>
  <c r="R55" i="6"/>
  <c r="S56" i="6"/>
  <c r="R58" i="6"/>
  <c r="S61" i="6"/>
  <c r="R63" i="6"/>
  <c r="S64" i="6"/>
  <c r="R66" i="6"/>
  <c r="S69" i="6"/>
  <c r="R71" i="6"/>
  <c r="S72" i="6"/>
  <c r="R74" i="6"/>
  <c r="S77" i="6"/>
  <c r="R79" i="6"/>
  <c r="S80" i="6"/>
  <c r="R82" i="6"/>
  <c r="S85" i="6"/>
  <c r="R87" i="6"/>
  <c r="S88" i="6"/>
  <c r="Q90" i="6"/>
  <c r="S91" i="6"/>
  <c r="Q94" i="6"/>
  <c r="S95" i="6"/>
  <c r="Q98" i="6"/>
  <c r="S99" i="6"/>
  <c r="Q102" i="6"/>
  <c r="S103" i="6"/>
  <c r="Q106" i="6"/>
  <c r="S107" i="6"/>
  <c r="Q110" i="6"/>
  <c r="S111" i="6"/>
  <c r="Q114" i="6"/>
  <c r="S115" i="6"/>
  <c r="Q118" i="6"/>
  <c r="S119" i="6"/>
  <c r="Q122" i="6"/>
  <c r="S123" i="6"/>
  <c r="Q126" i="6"/>
  <c r="S127" i="6"/>
  <c r="Q130" i="6"/>
  <c r="S131" i="6"/>
  <c r="Q134" i="6"/>
  <c r="S135" i="6"/>
  <c r="Q138" i="6"/>
  <c r="S139" i="6"/>
  <c r="Q142" i="6"/>
  <c r="S143" i="6"/>
  <c r="Q146" i="6"/>
  <c r="S147" i="6"/>
  <c r="Q150" i="6"/>
  <c r="S151" i="6"/>
  <c r="Q154" i="6"/>
  <c r="S155" i="6"/>
  <c r="Q158" i="6"/>
  <c r="S159" i="6"/>
  <c r="Q162" i="6"/>
  <c r="S163" i="6"/>
  <c r="Q166" i="6"/>
  <c r="S167" i="6"/>
  <c r="Q170" i="6"/>
  <c r="S171" i="6"/>
  <c r="Q174" i="6"/>
  <c r="S175" i="6"/>
  <c r="Q178" i="6"/>
  <c r="S179" i="6"/>
  <c r="Q182" i="6"/>
  <c r="S183" i="6"/>
  <c r="Q186" i="6"/>
  <c r="S187" i="6"/>
  <c r="Q190" i="6"/>
  <c r="S191" i="6"/>
  <c r="Q194" i="6"/>
  <c r="S195" i="6"/>
  <c r="Q198" i="6"/>
  <c r="S199" i="6"/>
  <c r="Q202" i="6"/>
  <c r="S203" i="6"/>
  <c r="Q206" i="6"/>
  <c r="S207" i="6"/>
  <c r="Q210" i="6"/>
  <c r="S211" i="6"/>
  <c r="Q214" i="6"/>
  <c r="S215" i="6"/>
  <c r="Q4" i="6"/>
  <c r="C4" i="6"/>
  <c r="P3" i="4" s="1"/>
  <c r="S7" i="6"/>
  <c r="R12" i="6"/>
  <c r="S15" i="6"/>
  <c r="R20" i="6"/>
  <c r="S23" i="6"/>
  <c r="R28" i="6"/>
  <c r="S31" i="6"/>
  <c r="R36" i="6"/>
  <c r="S39" i="6"/>
  <c r="R44" i="6"/>
  <c r="S47" i="6"/>
  <c r="R52" i="6"/>
  <c r="S55" i="6"/>
  <c r="R60" i="6"/>
  <c r="S63" i="6"/>
  <c r="R68" i="6"/>
  <c r="S71" i="6"/>
  <c r="R76" i="6"/>
  <c r="S79" i="6"/>
  <c r="R84" i="6"/>
  <c r="S87" i="6"/>
  <c r="S90" i="6"/>
  <c r="Q93" i="6"/>
  <c r="S94" i="6"/>
  <c r="Q97" i="6"/>
  <c r="S98" i="6"/>
  <c r="Q101" i="6"/>
  <c r="S102" i="6"/>
  <c r="Q105" i="6"/>
  <c r="S106" i="6"/>
  <c r="Q109" i="6"/>
  <c r="S110" i="6"/>
  <c r="O109" i="5" s="1"/>
  <c r="Q113" i="6"/>
  <c r="S114" i="6"/>
  <c r="Q117" i="6"/>
  <c r="S118" i="6"/>
  <c r="O117" i="5" s="1"/>
  <c r="Q121" i="6"/>
  <c r="S122" i="6"/>
  <c r="Q125" i="6"/>
  <c r="S126" i="6"/>
  <c r="O125" i="5" s="1"/>
  <c r="Q129" i="6"/>
  <c r="S130" i="6"/>
  <c r="Q133" i="6"/>
  <c r="S134" i="6"/>
  <c r="O133" i="5" s="1"/>
  <c r="Q137" i="6"/>
  <c r="S138" i="6"/>
  <c r="Q141" i="6"/>
  <c r="S142" i="6"/>
  <c r="O141" i="5" s="1"/>
  <c r="Q145" i="6"/>
  <c r="S146" i="6"/>
  <c r="Q149" i="6"/>
  <c r="S150" i="6"/>
  <c r="O149" i="5" s="1"/>
  <c r="Q153" i="6"/>
  <c r="S154" i="6"/>
  <c r="Q157" i="6"/>
  <c r="S158" i="6"/>
  <c r="O157" i="5" s="1"/>
  <c r="Q161" i="6"/>
  <c r="S162" i="6"/>
  <c r="Q165" i="6"/>
  <c r="S166" i="6"/>
  <c r="O165" i="5" s="1"/>
  <c r="Q169" i="6"/>
  <c r="S170" i="6"/>
  <c r="Q173" i="6"/>
  <c r="S174" i="6"/>
  <c r="O173" i="5" s="1"/>
  <c r="Q177" i="6"/>
  <c r="S178" i="6"/>
  <c r="Q181" i="6"/>
  <c r="S182" i="6"/>
  <c r="O181" i="5" s="1"/>
  <c r="Q185" i="6"/>
  <c r="S186" i="6"/>
  <c r="Q189" i="6"/>
  <c r="S190" i="6"/>
  <c r="O189" i="5" s="1"/>
  <c r="Q193" i="6"/>
  <c r="S194" i="6"/>
  <c r="Q197" i="6"/>
  <c r="S198" i="6"/>
  <c r="O197" i="5" s="1"/>
  <c r="Q201" i="6"/>
  <c r="S202" i="6"/>
  <c r="Q205" i="6"/>
  <c r="S206" i="6"/>
  <c r="O205" i="5" s="1"/>
  <c r="Q209" i="6"/>
  <c r="S210" i="6"/>
  <c r="Q213" i="6"/>
  <c r="S214" i="6"/>
  <c r="O213" i="5" s="1"/>
  <c r="Q217" i="6"/>
  <c r="Q218" i="6"/>
  <c r="Q219" i="6"/>
  <c r="Q220" i="6"/>
  <c r="Q221" i="6"/>
  <c r="Q222" i="6"/>
  <c r="Q223" i="6"/>
  <c r="Q224" i="6"/>
  <c r="O223" i="5" s="1"/>
  <c r="Q225" i="6"/>
  <c r="Q226" i="6"/>
  <c r="Q227" i="6"/>
  <c r="Q228" i="6"/>
  <c r="Q229" i="6"/>
  <c r="Q230" i="6"/>
  <c r="Q231" i="6"/>
  <c r="Q232" i="6"/>
  <c r="Q233" i="6"/>
  <c r="Q234" i="6"/>
  <c r="Q235" i="6"/>
  <c r="Q236" i="6"/>
  <c r="Q237" i="6"/>
  <c r="Q238" i="6"/>
  <c r="Q239" i="6"/>
  <c r="Q240" i="6"/>
  <c r="O239" i="5" s="1"/>
  <c r="Q241" i="6"/>
  <c r="Q242" i="6"/>
  <c r="Q243" i="6"/>
  <c r="Q244" i="6"/>
  <c r="Q245" i="6"/>
  <c r="Q246" i="6"/>
  <c r="Q247" i="6"/>
  <c r="Q248" i="6"/>
  <c r="Q249" i="6"/>
  <c r="Q250" i="6"/>
  <c r="Q251" i="6"/>
  <c r="Q252" i="6"/>
  <c r="Q253" i="6"/>
  <c r="Q254" i="6"/>
  <c r="Q255" i="6"/>
  <c r="Q256" i="6"/>
  <c r="O255" i="5" s="1"/>
  <c r="Q257" i="6"/>
  <c r="Q258" i="6"/>
  <c r="Q259" i="6"/>
  <c r="Q260" i="6"/>
  <c r="Q261" i="6"/>
  <c r="Q262" i="6"/>
  <c r="Q263" i="6"/>
  <c r="Q264" i="6"/>
  <c r="Q265" i="6"/>
  <c r="Q266" i="6"/>
  <c r="Q267" i="6"/>
  <c r="Q268" i="6"/>
  <c r="Q269" i="6"/>
  <c r="Q270" i="6"/>
  <c r="Q271" i="6"/>
  <c r="Q272" i="6"/>
  <c r="O271" i="5" s="1"/>
  <c r="Q273" i="6"/>
  <c r="Q274" i="6"/>
  <c r="Q275" i="6"/>
  <c r="Q276" i="6"/>
  <c r="Q277" i="6"/>
  <c r="Q278" i="6"/>
  <c r="Q279" i="6"/>
  <c r="Q280" i="6"/>
  <c r="P279" i="5" s="1"/>
  <c r="Q281" i="6"/>
  <c r="Q282" i="6"/>
  <c r="Q283" i="6"/>
  <c r="Q284" i="6"/>
  <c r="Q285" i="6"/>
  <c r="Q286" i="6"/>
  <c r="Q287" i="6"/>
  <c r="Q288" i="6"/>
  <c r="Q289" i="6"/>
  <c r="Q290" i="6"/>
  <c r="Q291" i="6"/>
  <c r="Q292" i="6"/>
  <c r="Q293" i="6"/>
  <c r="Q294" i="6"/>
  <c r="Q295" i="6"/>
  <c r="Q296" i="6"/>
  <c r="P295" i="5" s="1"/>
  <c r="Q297" i="6"/>
  <c r="Q298" i="6"/>
  <c r="Q299" i="6"/>
  <c r="Q300" i="6"/>
  <c r="Q301" i="6"/>
  <c r="Q302" i="6"/>
  <c r="Q303" i="6"/>
  <c r="Q304" i="6"/>
  <c r="Q305" i="6"/>
  <c r="Q306" i="6"/>
  <c r="Q307" i="6"/>
  <c r="Q308" i="6"/>
  <c r="Q309" i="6"/>
  <c r="Q310" i="6"/>
  <c r="Q311" i="6"/>
  <c r="Q312" i="6"/>
  <c r="Q313" i="6"/>
  <c r="Q314" i="6"/>
  <c r="Q315" i="6"/>
  <c r="Q316" i="6"/>
  <c r="Q317" i="6"/>
  <c r="Q318" i="6"/>
  <c r="Q319" i="6"/>
  <c r="Q320" i="6"/>
  <c r="Q321" i="6"/>
  <c r="Q322" i="6"/>
  <c r="Q323" i="6"/>
  <c r="Q324" i="6"/>
  <c r="Q325" i="6"/>
  <c r="Q326" i="6"/>
  <c r="Q327" i="6"/>
  <c r="Q328" i="6"/>
  <c r="Q329" i="6"/>
  <c r="Q330" i="6"/>
  <c r="Q331" i="6"/>
  <c r="Q332" i="6"/>
  <c r="Q333" i="6"/>
  <c r="Q334" i="6"/>
  <c r="Q335" i="6"/>
  <c r="Q336" i="6"/>
  <c r="Q337" i="6"/>
  <c r="Q338" i="6"/>
  <c r="Q339" i="6"/>
  <c r="Q340" i="6"/>
  <c r="Q341" i="6"/>
  <c r="Q342" i="6"/>
  <c r="Q343" i="6"/>
  <c r="Q344" i="6"/>
  <c r="P343" i="5" s="1"/>
  <c r="Q345" i="6"/>
  <c r="Q346" i="6"/>
  <c r="Q347" i="6"/>
  <c r="Q348" i="6"/>
  <c r="Q349" i="6"/>
  <c r="Q350" i="6"/>
  <c r="Q351" i="6"/>
  <c r="Q352" i="6"/>
  <c r="Q353" i="6"/>
  <c r="Q354" i="6"/>
  <c r="Q355" i="6"/>
  <c r="Q356" i="6"/>
  <c r="Q357" i="6"/>
  <c r="Q358" i="6"/>
  <c r="Q359" i="6"/>
  <c r="Q360" i="6"/>
  <c r="P359" i="5" s="1"/>
  <c r="Q361" i="6"/>
  <c r="Q362" i="6"/>
  <c r="Q363" i="6"/>
  <c r="Q364" i="6"/>
  <c r="R8" i="6"/>
  <c r="S12" i="6"/>
  <c r="O11" i="5" s="1"/>
  <c r="S17" i="6"/>
  <c r="S19" i="6"/>
  <c r="O18" i="5" s="1"/>
  <c r="R24" i="6"/>
  <c r="S28" i="6"/>
  <c r="O27" i="5" s="1"/>
  <c r="S33" i="6"/>
  <c r="S35" i="6"/>
  <c r="O34" i="5" s="1"/>
  <c r="R40" i="6"/>
  <c r="S44" i="6"/>
  <c r="O43" i="5" s="1"/>
  <c r="S49" i="6"/>
  <c r="S51" i="6"/>
  <c r="O50" i="5" s="1"/>
  <c r="R56" i="6"/>
  <c r="S60" i="6"/>
  <c r="O59" i="5" s="1"/>
  <c r="S65" i="6"/>
  <c r="S67" i="6"/>
  <c r="O66" i="5" s="1"/>
  <c r="R72" i="6"/>
  <c r="S76" i="6"/>
  <c r="O75" i="5" s="1"/>
  <c r="S81" i="6"/>
  <c r="S83" i="6"/>
  <c r="R88" i="6"/>
  <c r="S92" i="6"/>
  <c r="S96" i="6"/>
  <c r="S100" i="6"/>
  <c r="O99" i="5" s="1"/>
  <c r="S104" i="6"/>
  <c r="S108" i="6"/>
  <c r="S112" i="6"/>
  <c r="O111" i="5" s="1"/>
  <c r="S116" i="6"/>
  <c r="P115" i="5" s="1"/>
  <c r="S120" i="6"/>
  <c r="S124" i="6"/>
  <c r="S128" i="6"/>
  <c r="O127" i="5" s="1"/>
  <c r="S132" i="6"/>
  <c r="P131" i="5" s="1"/>
  <c r="S136" i="6"/>
  <c r="S140" i="6"/>
  <c r="S144" i="6"/>
  <c r="O143" i="5" s="1"/>
  <c r="S148" i="6"/>
  <c r="P147" i="5" s="1"/>
  <c r="S152" i="6"/>
  <c r="S156" i="6"/>
  <c r="S160" i="6"/>
  <c r="O159" i="5" s="1"/>
  <c r="S164" i="6"/>
  <c r="P163" i="5" s="1"/>
  <c r="S168" i="6"/>
  <c r="S172" i="6"/>
  <c r="S176" i="6"/>
  <c r="O175" i="5" s="1"/>
  <c r="S180" i="6"/>
  <c r="P179" i="5" s="1"/>
  <c r="S184" i="6"/>
  <c r="S188" i="6"/>
  <c r="S192" i="6"/>
  <c r="O191" i="5" s="1"/>
  <c r="S196" i="6"/>
  <c r="P195" i="5" s="1"/>
  <c r="S200" i="6"/>
  <c r="S204" i="6"/>
  <c r="S208" i="6"/>
  <c r="O207" i="5" s="1"/>
  <c r="S212" i="6"/>
  <c r="P211" i="5" s="1"/>
  <c r="S216" i="6"/>
  <c r="R219" i="6"/>
  <c r="S220" i="6"/>
  <c r="R223" i="6"/>
  <c r="O222" i="5" s="1"/>
  <c r="S224" i="6"/>
  <c r="R227" i="6"/>
  <c r="S228" i="6"/>
  <c r="R231" i="6"/>
  <c r="O230" i="5" s="1"/>
  <c r="S232" i="6"/>
  <c r="R235" i="6"/>
  <c r="S236" i="6"/>
  <c r="R239" i="6"/>
  <c r="O238" i="5" s="1"/>
  <c r="S240" i="6"/>
  <c r="R243" i="6"/>
  <c r="S244" i="6"/>
  <c r="R247" i="6"/>
  <c r="O246" i="5" s="1"/>
  <c r="S248" i="6"/>
  <c r="R251" i="6"/>
  <c r="S252" i="6"/>
  <c r="R255" i="6"/>
  <c r="O254" i="5" s="1"/>
  <c r="S256" i="6"/>
  <c r="R259" i="6"/>
  <c r="S260" i="6"/>
  <c r="R263" i="6"/>
  <c r="O262" i="5" s="1"/>
  <c r="S264" i="6"/>
  <c r="R267" i="6"/>
  <c r="S268" i="6"/>
  <c r="R271" i="6"/>
  <c r="O270" i="5" s="1"/>
  <c r="S272" i="6"/>
  <c r="R275" i="6"/>
  <c r="S276" i="6"/>
  <c r="R279" i="6"/>
  <c r="O278" i="5" s="1"/>
  <c r="R6" i="6"/>
  <c r="R11" i="6"/>
  <c r="O10" i="5" s="1"/>
  <c r="R22" i="6"/>
  <c r="R27" i="6"/>
  <c r="O26" i="5" s="1"/>
  <c r="R38" i="6"/>
  <c r="R43" i="6"/>
  <c r="R54" i="6"/>
  <c r="R59" i="6"/>
  <c r="R70" i="6"/>
  <c r="R75" i="6"/>
  <c r="O74" i="5" s="1"/>
  <c r="R86" i="6"/>
  <c r="Q91" i="6"/>
  <c r="O90" i="5" s="1"/>
  <c r="Q95" i="6"/>
  <c r="Q99" i="6"/>
  <c r="Q103" i="6"/>
  <c r="O102" i="5" s="1"/>
  <c r="Q107" i="6"/>
  <c r="O106" i="5" s="1"/>
  <c r="Q111" i="6"/>
  <c r="Q115" i="6"/>
  <c r="Q119" i="6"/>
  <c r="Q123" i="6"/>
  <c r="O122" i="5" s="1"/>
  <c r="Q127" i="6"/>
  <c r="Q131" i="6"/>
  <c r="Q135" i="6"/>
  <c r="Q139" i="6"/>
  <c r="O138" i="5" s="1"/>
  <c r="Q143" i="6"/>
  <c r="Q147" i="6"/>
  <c r="Q151" i="6"/>
  <c r="Q155" i="6"/>
  <c r="O154" i="5" s="1"/>
  <c r="Q159" i="6"/>
  <c r="Q163" i="6"/>
  <c r="Q167" i="6"/>
  <c r="Q171" i="6"/>
  <c r="O170" i="5" s="1"/>
  <c r="Q175" i="6"/>
  <c r="Q179" i="6"/>
  <c r="Q183" i="6"/>
  <c r="Q187" i="6"/>
  <c r="O186" i="5" s="1"/>
  <c r="Q191" i="6"/>
  <c r="Q195" i="6"/>
  <c r="Q199" i="6"/>
  <c r="Q203" i="6"/>
  <c r="O202" i="5" s="1"/>
  <c r="Q207" i="6"/>
  <c r="Q211" i="6"/>
  <c r="Q215" i="6"/>
  <c r="R218" i="6"/>
  <c r="P217" i="5" s="1"/>
  <c r="S219" i="6"/>
  <c r="R222" i="6"/>
  <c r="S223" i="6"/>
  <c r="R226" i="6"/>
  <c r="S227" i="6"/>
  <c r="R230" i="6"/>
  <c r="S231" i="6"/>
  <c r="R234" i="6"/>
  <c r="P233" i="5" s="1"/>
  <c r="S235" i="6"/>
  <c r="R238" i="6"/>
  <c r="S239" i="6"/>
  <c r="R242" i="6"/>
  <c r="S243" i="6"/>
  <c r="R246" i="6"/>
  <c r="S247" i="6"/>
  <c r="R250" i="6"/>
  <c r="P249" i="5" s="1"/>
  <c r="S251" i="6"/>
  <c r="R254" i="6"/>
  <c r="S255" i="6"/>
  <c r="R258" i="6"/>
  <c r="S259" i="6"/>
  <c r="R262" i="6"/>
  <c r="S263" i="6"/>
  <c r="R266" i="6"/>
  <c r="P265" i="5" s="1"/>
  <c r="S267" i="6"/>
  <c r="R270" i="6"/>
  <c r="S271" i="6"/>
  <c r="R274" i="6"/>
  <c r="S275" i="6"/>
  <c r="R278" i="6"/>
  <c r="S279" i="6"/>
  <c r="R282" i="6"/>
  <c r="P281" i="5" s="1"/>
  <c r="S283" i="6"/>
  <c r="R286" i="6"/>
  <c r="S287" i="6"/>
  <c r="R290" i="6"/>
  <c r="S291" i="6"/>
  <c r="R294" i="6"/>
  <c r="S295" i="6"/>
  <c r="R298" i="6"/>
  <c r="P297" i="5" s="1"/>
  <c r="S299" i="6"/>
  <c r="S9" i="6"/>
  <c r="S20" i="6"/>
  <c r="R32" i="6"/>
  <c r="O31" i="5" s="1"/>
  <c r="R35" i="6"/>
  <c r="S41" i="6"/>
  <c r="S52" i="6"/>
  <c r="R64" i="6"/>
  <c r="O63" i="5" s="1"/>
  <c r="R67" i="6"/>
  <c r="S73" i="6"/>
  <c r="S84" i="6"/>
  <c r="S93" i="6"/>
  <c r="P92" i="5" s="1"/>
  <c r="Q96" i="6"/>
  <c r="S101" i="6"/>
  <c r="Q104" i="6"/>
  <c r="S109" i="6"/>
  <c r="O108" i="5" s="1"/>
  <c r="Q112" i="6"/>
  <c r="S117" i="6"/>
  <c r="Q120" i="6"/>
  <c r="O119" i="5" s="1"/>
  <c r="S125" i="6"/>
  <c r="O124" i="5" s="1"/>
  <c r="Q128" i="6"/>
  <c r="S133" i="6"/>
  <c r="Q136" i="6"/>
  <c r="O135" i="5" s="1"/>
  <c r="S141" i="6"/>
  <c r="O140" i="5" s="1"/>
  <c r="Q144" i="6"/>
  <c r="S149" i="6"/>
  <c r="Q152" i="6"/>
  <c r="O151" i="5" s="1"/>
  <c r="S157" i="6"/>
  <c r="O156" i="5" s="1"/>
  <c r="Q160" i="6"/>
  <c r="S165" i="6"/>
  <c r="Q168" i="6"/>
  <c r="O167" i="5" s="1"/>
  <c r="S173" i="6"/>
  <c r="O172" i="5" s="1"/>
  <c r="Q176" i="6"/>
  <c r="S181" i="6"/>
  <c r="Q184" i="6"/>
  <c r="O183" i="5" s="1"/>
  <c r="S189" i="6"/>
  <c r="O188" i="5" s="1"/>
  <c r="Q192" i="6"/>
  <c r="S197" i="6"/>
  <c r="Q200" i="6"/>
  <c r="O199" i="5" s="1"/>
  <c r="S205" i="6"/>
  <c r="O204" i="5" s="1"/>
  <c r="Q208" i="6"/>
  <c r="S213" i="6"/>
  <c r="Q216" i="6"/>
  <c r="O215" i="5" s="1"/>
  <c r="R220" i="6"/>
  <c r="P219" i="5" s="1"/>
  <c r="R224" i="6"/>
  <c r="R228" i="6"/>
  <c r="R232" i="6"/>
  <c r="R236" i="6"/>
  <c r="P235" i="5" s="1"/>
  <c r="R240" i="6"/>
  <c r="R244" i="6"/>
  <c r="R248" i="6"/>
  <c r="R252" i="6"/>
  <c r="P251" i="5" s="1"/>
  <c r="R256" i="6"/>
  <c r="R260" i="6"/>
  <c r="R264" i="6"/>
  <c r="R268" i="6"/>
  <c r="P267" i="5" s="1"/>
  <c r="R272" i="6"/>
  <c r="R276" i="6"/>
  <c r="R280" i="6"/>
  <c r="S281" i="6"/>
  <c r="O280" i="5" s="1"/>
  <c r="R283" i="6"/>
  <c r="S286" i="6"/>
  <c r="R288" i="6"/>
  <c r="S289" i="6"/>
  <c r="R291" i="6"/>
  <c r="S294" i="6"/>
  <c r="R296" i="6"/>
  <c r="S297" i="6"/>
  <c r="O296" i="5" s="1"/>
  <c r="R299" i="6"/>
  <c r="R302" i="6"/>
  <c r="S303" i="6"/>
  <c r="R306" i="6"/>
  <c r="P305" i="5" s="1"/>
  <c r="S307" i="6"/>
  <c r="R310" i="6"/>
  <c r="S311" i="6"/>
  <c r="R314" i="6"/>
  <c r="P313" i="5" s="1"/>
  <c r="S315" i="6"/>
  <c r="R318" i="6"/>
  <c r="S319" i="6"/>
  <c r="R322" i="6"/>
  <c r="P321" i="5" s="1"/>
  <c r="S323" i="6"/>
  <c r="R326" i="6"/>
  <c r="S327" i="6"/>
  <c r="R330" i="6"/>
  <c r="P329" i="5" s="1"/>
  <c r="S331" i="6"/>
  <c r="R334" i="6"/>
  <c r="S335" i="6"/>
  <c r="R338" i="6"/>
  <c r="S339" i="6"/>
  <c r="R342" i="6"/>
  <c r="S343" i="6"/>
  <c r="R346" i="6"/>
  <c r="S347" i="6"/>
  <c r="R350" i="6"/>
  <c r="S351" i="6"/>
  <c r="P350" i="5" s="1"/>
  <c r="R354" i="6"/>
  <c r="O353" i="5" s="1"/>
  <c r="S355" i="6"/>
  <c r="R358" i="6"/>
  <c r="S359" i="6"/>
  <c r="O358" i="5" s="1"/>
  <c r="R362" i="6"/>
  <c r="S363" i="6"/>
  <c r="C5" i="6"/>
  <c r="C6" i="6"/>
  <c r="C7" i="6"/>
  <c r="P6" i="4" s="1"/>
  <c r="C8" i="6"/>
  <c r="C9" i="6"/>
  <c r="C10" i="6"/>
  <c r="C11" i="6"/>
  <c r="P10" i="4" s="1"/>
  <c r="C12" i="6"/>
  <c r="C13" i="6"/>
  <c r="C14" i="6"/>
  <c r="C15" i="6"/>
  <c r="O14" i="4" s="1"/>
  <c r="C16" i="6"/>
  <c r="C17" i="6"/>
  <c r="C18" i="6"/>
  <c r="C19" i="6"/>
  <c r="C20" i="6"/>
  <c r="C21" i="6"/>
  <c r="C22" i="6"/>
  <c r="C23" i="6"/>
  <c r="P22" i="4" s="1"/>
  <c r="C24" i="6"/>
  <c r="C25" i="6"/>
  <c r="C26" i="6"/>
  <c r="C27" i="6"/>
  <c r="P26" i="4" s="1"/>
  <c r="C28" i="6"/>
  <c r="C29" i="6"/>
  <c r="C30" i="6"/>
  <c r="C31" i="6"/>
  <c r="O30" i="4" s="1"/>
  <c r="C32" i="6"/>
  <c r="C33" i="6"/>
  <c r="C34" i="6"/>
  <c r="C35" i="6"/>
  <c r="P34" i="4" s="1"/>
  <c r="C36" i="6"/>
  <c r="C37" i="6"/>
  <c r="C38" i="6"/>
  <c r="C39" i="6"/>
  <c r="P38" i="4" s="1"/>
  <c r="C40" i="6"/>
  <c r="C41" i="6"/>
  <c r="C42" i="6"/>
  <c r="C43" i="6"/>
  <c r="P42" i="4" s="1"/>
  <c r="C44" i="6"/>
  <c r="C45" i="6"/>
  <c r="C46" i="6"/>
  <c r="C47" i="6"/>
  <c r="C48" i="6"/>
  <c r="C49" i="6"/>
  <c r="C50" i="6"/>
  <c r="C51" i="6"/>
  <c r="P50" i="4" s="1"/>
  <c r="C52" i="6"/>
  <c r="C53" i="6"/>
  <c r="C54" i="6"/>
  <c r="C55" i="6"/>
  <c r="C56" i="6"/>
  <c r="C57" i="6"/>
  <c r="C58" i="6"/>
  <c r="C59" i="6"/>
  <c r="P58" i="4" s="1"/>
  <c r="C60" i="6"/>
  <c r="C61" i="6"/>
  <c r="C62" i="6"/>
  <c r="C63" i="6"/>
  <c r="O62" i="4" s="1"/>
  <c r="C64" i="6"/>
  <c r="C65" i="6"/>
  <c r="C66" i="6"/>
  <c r="C67" i="6"/>
  <c r="P66" i="4" s="1"/>
  <c r="C68" i="6"/>
  <c r="C69" i="6"/>
  <c r="C70" i="6"/>
  <c r="C71" i="6"/>
  <c r="P70" i="4" s="1"/>
  <c r="C72" i="6"/>
  <c r="C73" i="6"/>
  <c r="C74" i="6"/>
  <c r="C75" i="6"/>
  <c r="P74" i="4" s="1"/>
  <c r="C76" i="6"/>
  <c r="C77" i="6"/>
  <c r="C78" i="6"/>
  <c r="C79" i="6"/>
  <c r="C80" i="6"/>
  <c r="C81" i="6"/>
  <c r="C82" i="6"/>
  <c r="C83" i="6"/>
  <c r="P82" i="4" s="1"/>
  <c r="C84" i="6"/>
  <c r="S27" i="6"/>
  <c r="R30" i="6"/>
  <c r="S59" i="6"/>
  <c r="P58" i="5" s="1"/>
  <c r="R62" i="6"/>
  <c r="S218" i="6"/>
  <c r="S222" i="6"/>
  <c r="S226" i="6"/>
  <c r="S230" i="6"/>
  <c r="S234" i="6"/>
  <c r="S238" i="6"/>
  <c r="S242" i="6"/>
  <c r="S246" i="6"/>
  <c r="S250" i="6"/>
  <c r="S254" i="6"/>
  <c r="S258" i="6"/>
  <c r="S262" i="6"/>
  <c r="S266" i="6"/>
  <c r="S270" i="6"/>
  <c r="S274" i="6"/>
  <c r="S278" i="6"/>
  <c r="S280" i="6"/>
  <c r="R285" i="6"/>
  <c r="S288" i="6"/>
  <c r="R293" i="6"/>
  <c r="S296" i="6"/>
  <c r="R301" i="6"/>
  <c r="S302" i="6"/>
  <c r="P301" i="5" s="1"/>
  <c r="R305" i="6"/>
  <c r="S306" i="6"/>
  <c r="R309" i="6"/>
  <c r="S310" i="6"/>
  <c r="P309" i="5" s="1"/>
  <c r="R313" i="6"/>
  <c r="S314" i="6"/>
  <c r="R317" i="6"/>
  <c r="P316" i="5" s="1"/>
  <c r="S318" i="6"/>
  <c r="P317" i="5" s="1"/>
  <c r="R321" i="6"/>
  <c r="S322" i="6"/>
  <c r="R325" i="6"/>
  <c r="S326" i="6"/>
  <c r="P325" i="5" s="1"/>
  <c r="R329" i="6"/>
  <c r="S330" i="6"/>
  <c r="R333" i="6"/>
  <c r="P332" i="5" s="1"/>
  <c r="S334" i="6"/>
  <c r="R337" i="6"/>
  <c r="S338" i="6"/>
  <c r="R341" i="6"/>
  <c r="S342" i="6"/>
  <c r="R345" i="6"/>
  <c r="S346" i="6"/>
  <c r="R349" i="6"/>
  <c r="S350" i="6"/>
  <c r="R353" i="6"/>
  <c r="S354" i="6"/>
  <c r="R357" i="6"/>
  <c r="S358" i="6"/>
  <c r="R361" i="6"/>
  <c r="S362" i="6"/>
  <c r="Q365" i="6"/>
  <c r="Q366" i="6"/>
  <c r="Q367" i="6"/>
  <c r="Q368" i="6"/>
  <c r="Q369" i="6"/>
  <c r="Q370" i="6"/>
  <c r="Q371" i="6"/>
  <c r="Q372" i="6"/>
  <c r="Q373" i="6"/>
  <c r="Q374" i="6"/>
  <c r="Q375" i="6"/>
  <c r="Q376" i="6"/>
  <c r="Q377" i="6"/>
  <c r="Q378" i="6"/>
  <c r="P377" i="5" s="1"/>
  <c r="Q379" i="6"/>
  <c r="Q380" i="6"/>
  <c r="Q381" i="6"/>
  <c r="Q382" i="6"/>
  <c r="Q383" i="6"/>
  <c r="Q384" i="6"/>
  <c r="Q385" i="6"/>
  <c r="Q386" i="6"/>
  <c r="Q387" i="6"/>
  <c r="R4" i="6"/>
  <c r="D5" i="6"/>
  <c r="D6" i="6"/>
  <c r="D7" i="6"/>
  <c r="D8" i="6"/>
  <c r="D9" i="6"/>
  <c r="D10" i="6"/>
  <c r="O9" i="4" s="1"/>
  <c r="D11" i="6"/>
  <c r="D12" i="6"/>
  <c r="D13" i="6"/>
  <c r="D14" i="6"/>
  <c r="D15" i="6"/>
  <c r="D16" i="6"/>
  <c r="D17" i="6"/>
  <c r="D18" i="6"/>
  <c r="D19" i="6"/>
  <c r="D20" i="6"/>
  <c r="D21" i="6"/>
  <c r="D22" i="6"/>
  <c r="D23" i="6"/>
  <c r="D24" i="6"/>
  <c r="D25" i="6"/>
  <c r="D26" i="6"/>
  <c r="O25" i="4" s="1"/>
  <c r="D27" i="6"/>
  <c r="D28" i="6"/>
  <c r="D29" i="6"/>
  <c r="D30" i="6"/>
  <c r="D31" i="6"/>
  <c r="D32" i="6"/>
  <c r="D33" i="6"/>
  <c r="D34" i="6"/>
  <c r="O33" i="4" s="1"/>
  <c r="D35" i="6"/>
  <c r="D36" i="6"/>
  <c r="D37" i="6"/>
  <c r="D38" i="6"/>
  <c r="D39" i="6"/>
  <c r="D40" i="6"/>
  <c r="D41" i="6"/>
  <c r="D42" i="6"/>
  <c r="O41" i="4" s="1"/>
  <c r="D43" i="6"/>
  <c r="D44" i="6"/>
  <c r="D45" i="6"/>
  <c r="D46" i="6"/>
  <c r="D47" i="6"/>
  <c r="D48" i="6"/>
  <c r="D49" i="6"/>
  <c r="D50" i="6"/>
  <c r="D51" i="6"/>
  <c r="D52" i="6"/>
  <c r="D53" i="6"/>
  <c r="D54" i="6"/>
  <c r="D55" i="6"/>
  <c r="D56" i="6"/>
  <c r="D57" i="6"/>
  <c r="D58" i="6"/>
  <c r="O57" i="4" s="1"/>
  <c r="D59" i="6"/>
  <c r="D60" i="6"/>
  <c r="D61" i="6"/>
  <c r="D62" i="6"/>
  <c r="D63" i="6"/>
  <c r="D64" i="6"/>
  <c r="D65" i="6"/>
  <c r="P64" i="4" s="1"/>
  <c r="D66" i="6"/>
  <c r="O65" i="4" s="1"/>
  <c r="D67" i="6"/>
  <c r="D68" i="6"/>
  <c r="D69" i="6"/>
  <c r="D70" i="6"/>
  <c r="D71" i="6"/>
  <c r="D72" i="6"/>
  <c r="D73" i="6"/>
  <c r="D74" i="6"/>
  <c r="O73" i="4" s="1"/>
  <c r="D75" i="6"/>
  <c r="D76" i="6"/>
  <c r="D77" i="6"/>
  <c r="P76" i="4" s="1"/>
  <c r="D78" i="6"/>
  <c r="D79" i="6"/>
  <c r="D80" i="6"/>
  <c r="D81" i="6"/>
  <c r="D82" i="6"/>
  <c r="D83" i="6"/>
  <c r="D84" i="6"/>
  <c r="D85" i="6"/>
  <c r="P84" i="4" s="1"/>
  <c r="D86" i="6"/>
  <c r="D87" i="6"/>
  <c r="D88" i="6"/>
  <c r="D89" i="6"/>
  <c r="D90" i="6"/>
  <c r="O89" i="4" s="1"/>
  <c r="D91" i="6"/>
  <c r="D92" i="6"/>
  <c r="D93" i="6"/>
  <c r="E92" i="6"/>
  <c r="C91" i="6"/>
  <c r="E88" i="6"/>
  <c r="C87" i="6"/>
  <c r="O86" i="4" s="1"/>
  <c r="E84" i="6"/>
  <c r="E82" i="6"/>
  <c r="E80" i="6"/>
  <c r="E78" i="6"/>
  <c r="E76" i="6"/>
  <c r="O75" i="4" s="1"/>
  <c r="E74" i="6"/>
  <c r="E72" i="6"/>
  <c r="E70" i="6"/>
  <c r="E68" i="6"/>
  <c r="E66" i="6"/>
  <c r="E64" i="6"/>
  <c r="E62" i="6"/>
  <c r="E60" i="6"/>
  <c r="O59" i="4" s="1"/>
  <c r="E58" i="6"/>
  <c r="E56" i="6"/>
  <c r="E54" i="6"/>
  <c r="E52" i="6"/>
  <c r="E50" i="6"/>
  <c r="E48" i="6"/>
  <c r="E46" i="6"/>
  <c r="E44" i="6"/>
  <c r="O43" i="4" s="1"/>
  <c r="E42" i="6"/>
  <c r="E40" i="6"/>
  <c r="E38" i="6"/>
  <c r="E36" i="6"/>
  <c r="E34" i="6"/>
  <c r="E32" i="6"/>
  <c r="E30" i="6"/>
  <c r="E28" i="6"/>
  <c r="O27" i="4" s="1"/>
  <c r="E26" i="6"/>
  <c r="E24" i="6"/>
  <c r="E22" i="6"/>
  <c r="E20" i="6"/>
  <c r="E18" i="6"/>
  <c r="E16" i="6"/>
  <c r="E14" i="6"/>
  <c r="E12" i="6"/>
  <c r="O11" i="4" s="1"/>
  <c r="E10" i="6"/>
  <c r="E8" i="6"/>
  <c r="E6" i="6"/>
  <c r="S4" i="6"/>
  <c r="P3" i="5" s="1"/>
  <c r="S385" i="6"/>
  <c r="R384" i="6"/>
  <c r="S381" i="6"/>
  <c r="O380" i="5" s="1"/>
  <c r="R380" i="6"/>
  <c r="S377" i="6"/>
  <c r="R376" i="6"/>
  <c r="S373" i="6"/>
  <c r="P372" i="5" s="1"/>
  <c r="R372" i="6"/>
  <c r="S369" i="6"/>
  <c r="R368" i="6"/>
  <c r="S365" i="6"/>
  <c r="O364" i="5" s="1"/>
  <c r="R364" i="6"/>
  <c r="R360" i="6"/>
  <c r="R356" i="6"/>
  <c r="R352" i="6"/>
  <c r="O351" i="5" s="1"/>
  <c r="R348" i="6"/>
  <c r="R344" i="6"/>
  <c r="R340" i="6"/>
  <c r="R336" i="6"/>
  <c r="O335" i="5" s="1"/>
  <c r="R332" i="6"/>
  <c r="R328" i="6"/>
  <c r="R324" i="6"/>
  <c r="R320" i="6"/>
  <c r="R316" i="6"/>
  <c r="R312" i="6"/>
  <c r="R308" i="6"/>
  <c r="R304" i="6"/>
  <c r="R300" i="6"/>
  <c r="R295" i="6"/>
  <c r="R284" i="6"/>
  <c r="S273" i="6"/>
  <c r="S265" i="6"/>
  <c r="S257" i="6"/>
  <c r="S249" i="6"/>
  <c r="S241" i="6"/>
  <c r="S233" i="6"/>
  <c r="S225" i="6"/>
  <c r="S217" i="6"/>
  <c r="R83" i="6"/>
  <c r="O82" i="5" s="1"/>
  <c r="R80" i="6"/>
  <c r="O79" i="5" s="1"/>
  <c r="R19" i="6"/>
  <c r="R16" i="6"/>
  <c r="O15" i="5" s="1"/>
  <c r="E119" i="6"/>
  <c r="E118" i="6"/>
  <c r="E117" i="6"/>
  <c r="E116" i="6"/>
  <c r="P115" i="4" s="1"/>
  <c r="E115" i="6"/>
  <c r="P114" i="4" s="1"/>
  <c r="E114" i="6"/>
  <c r="P113" i="4" s="1"/>
  <c r="E113" i="6"/>
  <c r="E112" i="6"/>
  <c r="P111" i="4" s="1"/>
  <c r="E111" i="6"/>
  <c r="P110" i="4" s="1"/>
  <c r="E110" i="6"/>
  <c r="E109" i="6"/>
  <c r="E108" i="6"/>
  <c r="P107" i="4" s="1"/>
  <c r="E107" i="6"/>
  <c r="E106" i="6"/>
  <c r="P105" i="4" s="1"/>
  <c r="E105" i="6"/>
  <c r="E104" i="6"/>
  <c r="P103" i="4" s="1"/>
  <c r="E103" i="6"/>
  <c r="P102" i="4" s="1"/>
  <c r="E102" i="6"/>
  <c r="E101" i="6"/>
  <c r="E100" i="6"/>
  <c r="O99" i="4" s="1"/>
  <c r="E99" i="6"/>
  <c r="E98" i="6"/>
  <c r="E97" i="6"/>
  <c r="E96" i="6"/>
  <c r="E95" i="6"/>
  <c r="E94" i="6"/>
  <c r="E93" i="6"/>
  <c r="C92" i="6"/>
  <c r="E89" i="6"/>
  <c r="C88" i="6"/>
  <c r="P87" i="4" s="1"/>
  <c r="E85" i="6"/>
  <c r="S386" i="6"/>
  <c r="R385" i="6"/>
  <c r="S382" i="6"/>
  <c r="R381" i="6"/>
  <c r="S378" i="6"/>
  <c r="R377" i="6"/>
  <c r="P376" i="5" s="1"/>
  <c r="S374" i="6"/>
  <c r="R373" i="6"/>
  <c r="S370" i="6"/>
  <c r="R369" i="6"/>
  <c r="S366" i="6"/>
  <c r="R365" i="6"/>
  <c r="S361" i="6"/>
  <c r="O360" i="5" s="1"/>
  <c r="S357" i="6"/>
  <c r="S353" i="6"/>
  <c r="O352" i="5" s="1"/>
  <c r="S349" i="6"/>
  <c r="S345" i="6"/>
  <c r="O344" i="5" s="1"/>
  <c r="S341" i="6"/>
  <c r="P340" i="5" s="1"/>
  <c r="S337" i="6"/>
  <c r="O336" i="5" s="1"/>
  <c r="S333" i="6"/>
  <c r="S329" i="6"/>
  <c r="P328" i="5" s="1"/>
  <c r="S325" i="6"/>
  <c r="S321" i="6"/>
  <c r="S317" i="6"/>
  <c r="S313" i="6"/>
  <c r="P312" i="5" s="1"/>
  <c r="S309" i="6"/>
  <c r="O308" i="5" s="1"/>
  <c r="S305" i="6"/>
  <c r="P304" i="5" s="1"/>
  <c r="S301" i="6"/>
  <c r="R297" i="6"/>
  <c r="S292" i="6"/>
  <c r="S290" i="6"/>
  <c r="S285" i="6"/>
  <c r="R281" i="6"/>
  <c r="R273" i="6"/>
  <c r="R265" i="6"/>
  <c r="P264" i="5" s="1"/>
  <c r="R257" i="6"/>
  <c r="R249" i="6"/>
  <c r="P248" i="5" s="1"/>
  <c r="R241" i="6"/>
  <c r="R233" i="6"/>
  <c r="P232" i="5" s="1"/>
  <c r="R225" i="6"/>
  <c r="R217" i="6"/>
  <c r="P216" i="5" s="1"/>
  <c r="Q204" i="6"/>
  <c r="S201" i="6"/>
  <c r="P200" i="5" s="1"/>
  <c r="Q188" i="6"/>
  <c r="S185" i="6"/>
  <c r="P184" i="5" s="1"/>
  <c r="Q172" i="6"/>
  <c r="S169" i="6"/>
  <c r="P168" i="5" s="1"/>
  <c r="Q156" i="6"/>
  <c r="S153" i="6"/>
  <c r="P152" i="5" s="1"/>
  <c r="Q140" i="6"/>
  <c r="S137" i="6"/>
  <c r="P136" i="5" s="1"/>
  <c r="Q124" i="6"/>
  <c r="S121" i="6"/>
  <c r="P120" i="5" s="1"/>
  <c r="Q108" i="6"/>
  <c r="S105" i="6"/>
  <c r="Q92" i="6"/>
  <c r="S89" i="6"/>
  <c r="R46" i="6"/>
  <c r="P45" i="5" s="1"/>
  <c r="S43" i="6"/>
  <c r="P42" i="5" s="1"/>
  <c r="S36" i="6"/>
  <c r="S25" i="6"/>
  <c r="P386" i="4"/>
  <c r="O386" i="4"/>
  <c r="P385" i="4"/>
  <c r="O385" i="4"/>
  <c r="P384" i="4"/>
  <c r="O384" i="4"/>
  <c r="P383" i="4"/>
  <c r="O383" i="4"/>
  <c r="P382" i="4"/>
  <c r="O382" i="4"/>
  <c r="P381" i="4"/>
  <c r="O381" i="4"/>
  <c r="P380" i="4"/>
  <c r="O380" i="4"/>
  <c r="P379" i="4"/>
  <c r="O379" i="4"/>
  <c r="P378" i="4"/>
  <c r="O378" i="4"/>
  <c r="P377" i="4"/>
  <c r="O377" i="4"/>
  <c r="P376" i="4"/>
  <c r="O376" i="4"/>
  <c r="P375" i="4"/>
  <c r="O375" i="4"/>
  <c r="P374" i="4"/>
  <c r="O374" i="4"/>
  <c r="P373" i="4"/>
  <c r="O373" i="4"/>
  <c r="P372" i="4"/>
  <c r="O372" i="4"/>
  <c r="P371" i="4"/>
  <c r="O371" i="4"/>
  <c r="P370" i="4"/>
  <c r="O370" i="4"/>
  <c r="P369" i="4"/>
  <c r="O369" i="4"/>
  <c r="P368" i="4"/>
  <c r="O368" i="4"/>
  <c r="P367" i="4"/>
  <c r="O367" i="4"/>
  <c r="P366" i="4"/>
  <c r="O366" i="4"/>
  <c r="P365" i="4"/>
  <c r="O365" i="4"/>
  <c r="P364" i="4"/>
  <c r="O364" i="4"/>
  <c r="P363" i="4"/>
  <c r="O363" i="4"/>
  <c r="P362" i="4"/>
  <c r="O362" i="4"/>
  <c r="P361" i="4"/>
  <c r="O361" i="4"/>
  <c r="P360" i="4"/>
  <c r="O360" i="4"/>
  <c r="P359" i="4"/>
  <c r="O359" i="4"/>
  <c r="P358" i="4"/>
  <c r="O358" i="4"/>
  <c r="P357" i="4"/>
  <c r="O357" i="4"/>
  <c r="P356" i="4"/>
  <c r="O356" i="4"/>
  <c r="P355" i="4"/>
  <c r="O355" i="4"/>
  <c r="P354" i="4"/>
  <c r="O354" i="4"/>
  <c r="P353" i="4"/>
  <c r="O353" i="4"/>
  <c r="P352" i="4"/>
  <c r="O352" i="4"/>
  <c r="P351" i="4"/>
  <c r="O351" i="4"/>
  <c r="P350" i="4"/>
  <c r="O350" i="4"/>
  <c r="P349" i="4"/>
  <c r="O349" i="4"/>
  <c r="P348" i="4"/>
  <c r="O348" i="4"/>
  <c r="P347" i="4"/>
  <c r="O347" i="4"/>
  <c r="P346" i="4"/>
  <c r="O346" i="4"/>
  <c r="P345" i="4"/>
  <c r="O345" i="4"/>
  <c r="P344" i="4"/>
  <c r="O344" i="4"/>
  <c r="P343" i="4"/>
  <c r="O343" i="4"/>
  <c r="P342" i="4"/>
  <c r="O342" i="4"/>
  <c r="P341" i="4"/>
  <c r="O341" i="4"/>
  <c r="P340" i="4"/>
  <c r="O340" i="4"/>
  <c r="P339" i="4"/>
  <c r="O339" i="4"/>
  <c r="P338" i="4"/>
  <c r="O338" i="4"/>
  <c r="P337" i="4"/>
  <c r="O337" i="4"/>
  <c r="P336" i="4"/>
  <c r="O336" i="4"/>
  <c r="P335" i="4"/>
  <c r="O335" i="4"/>
  <c r="P334" i="4"/>
  <c r="O334" i="4"/>
  <c r="P333" i="4"/>
  <c r="O333" i="4"/>
  <c r="P332" i="4"/>
  <c r="O332" i="4"/>
  <c r="P331" i="4"/>
  <c r="O331" i="4"/>
  <c r="P330" i="4"/>
  <c r="O330" i="4"/>
  <c r="P329" i="4"/>
  <c r="O329" i="4"/>
  <c r="P328" i="4"/>
  <c r="O328" i="4"/>
  <c r="P327" i="4"/>
  <c r="O327" i="4"/>
  <c r="P326" i="4"/>
  <c r="O326" i="4"/>
  <c r="P325" i="4"/>
  <c r="O325" i="4"/>
  <c r="P324" i="4"/>
  <c r="O324" i="4"/>
  <c r="P323" i="4"/>
  <c r="O323" i="4"/>
  <c r="P322" i="4"/>
  <c r="O322" i="4"/>
  <c r="P321" i="4"/>
  <c r="O321" i="4"/>
  <c r="P320" i="4"/>
  <c r="O320" i="4"/>
  <c r="P319" i="4"/>
  <c r="O319" i="4"/>
  <c r="P318" i="4"/>
  <c r="O318" i="4"/>
  <c r="P317" i="4"/>
  <c r="O317" i="4"/>
  <c r="P316" i="4"/>
  <c r="O316" i="4"/>
  <c r="P315" i="4"/>
  <c r="O315" i="4"/>
  <c r="P314" i="4"/>
  <c r="O314" i="4"/>
  <c r="P313" i="4"/>
  <c r="O313" i="4"/>
  <c r="P312" i="4"/>
  <c r="O312" i="4"/>
  <c r="P311" i="4"/>
  <c r="O311" i="4"/>
  <c r="P310" i="4"/>
  <c r="O310" i="4"/>
  <c r="P309" i="4"/>
  <c r="O309" i="4"/>
  <c r="P308" i="4"/>
  <c r="O308" i="4"/>
  <c r="P307" i="4"/>
  <c r="O307" i="4"/>
  <c r="P306" i="4"/>
  <c r="O306" i="4"/>
  <c r="P305" i="4"/>
  <c r="O305" i="4"/>
  <c r="P304" i="4"/>
  <c r="O304" i="4"/>
  <c r="P303" i="4"/>
  <c r="O303" i="4"/>
  <c r="P302" i="4"/>
  <c r="O302" i="4"/>
  <c r="P301" i="4"/>
  <c r="O301" i="4"/>
  <c r="P300" i="4"/>
  <c r="O300" i="4"/>
  <c r="P299" i="4"/>
  <c r="O299" i="4"/>
  <c r="P298" i="4"/>
  <c r="O298" i="4"/>
  <c r="P297" i="4"/>
  <c r="O297" i="4"/>
  <c r="P296" i="4"/>
  <c r="O296" i="4"/>
  <c r="P295" i="4"/>
  <c r="O295" i="4"/>
  <c r="P294" i="4"/>
  <c r="O294" i="4"/>
  <c r="P293" i="4"/>
  <c r="O293" i="4"/>
  <c r="P292" i="4"/>
  <c r="O292" i="4"/>
  <c r="P291" i="4"/>
  <c r="O291" i="4"/>
  <c r="P290" i="4"/>
  <c r="O290" i="4"/>
  <c r="P289" i="4"/>
  <c r="O289" i="4"/>
  <c r="P288" i="4"/>
  <c r="O288" i="4"/>
  <c r="P287" i="4"/>
  <c r="O287" i="4"/>
  <c r="P286" i="4"/>
  <c r="O286" i="4"/>
  <c r="P285" i="4"/>
  <c r="O285" i="4"/>
  <c r="P284" i="4"/>
  <c r="O284" i="4"/>
  <c r="P283" i="4"/>
  <c r="O283" i="4"/>
  <c r="P282" i="4"/>
  <c r="O282" i="4"/>
  <c r="P281" i="4"/>
  <c r="O281" i="4"/>
  <c r="P280" i="4"/>
  <c r="O280" i="4"/>
  <c r="P279" i="4"/>
  <c r="O279" i="4"/>
  <c r="P278" i="4"/>
  <c r="O278" i="4"/>
  <c r="P277" i="4"/>
  <c r="O277" i="4"/>
  <c r="P276" i="4"/>
  <c r="O276" i="4"/>
  <c r="P275" i="4"/>
  <c r="O275" i="4"/>
  <c r="P274" i="4"/>
  <c r="O274" i="4"/>
  <c r="P273" i="4"/>
  <c r="O273" i="4"/>
  <c r="P272" i="4"/>
  <c r="O272" i="4"/>
  <c r="P271" i="4"/>
  <c r="O271" i="4"/>
  <c r="P270" i="4"/>
  <c r="O270" i="4"/>
  <c r="P269" i="4"/>
  <c r="O269" i="4"/>
  <c r="P268" i="4"/>
  <c r="O268" i="4"/>
  <c r="P267" i="4"/>
  <c r="O267" i="4"/>
  <c r="P266" i="4"/>
  <c r="O266" i="4"/>
  <c r="P265" i="4"/>
  <c r="O265" i="4"/>
  <c r="P264" i="4"/>
  <c r="O264" i="4"/>
  <c r="P263" i="4"/>
  <c r="O263" i="4"/>
  <c r="P262" i="4"/>
  <c r="O262" i="4"/>
  <c r="P261" i="4"/>
  <c r="O261" i="4"/>
  <c r="P260" i="4"/>
  <c r="O260" i="4"/>
  <c r="P259" i="4"/>
  <c r="O259" i="4"/>
  <c r="P258" i="4"/>
  <c r="O258" i="4"/>
  <c r="P257" i="4"/>
  <c r="O257" i="4"/>
  <c r="P256" i="4"/>
  <c r="O256" i="4"/>
  <c r="P255" i="4"/>
  <c r="O255" i="4"/>
  <c r="P254" i="4"/>
  <c r="O254" i="4"/>
  <c r="P253" i="4"/>
  <c r="O253" i="4"/>
  <c r="P252" i="4"/>
  <c r="O252" i="4"/>
  <c r="P251" i="4"/>
  <c r="O251" i="4"/>
  <c r="P250" i="4"/>
  <c r="O250" i="4"/>
  <c r="P249" i="4"/>
  <c r="O249" i="4"/>
  <c r="P248" i="4"/>
  <c r="O248" i="4"/>
  <c r="P247" i="4"/>
  <c r="O247" i="4"/>
  <c r="P246" i="4"/>
  <c r="O246" i="4"/>
  <c r="P245" i="4"/>
  <c r="O245" i="4"/>
  <c r="P244" i="4"/>
  <c r="O244" i="4"/>
  <c r="P243" i="4"/>
  <c r="O243" i="4"/>
  <c r="P242" i="4"/>
  <c r="O242" i="4"/>
  <c r="P241" i="4"/>
  <c r="O241" i="4"/>
  <c r="P240" i="4"/>
  <c r="O240" i="4"/>
  <c r="P239" i="4"/>
  <c r="O239" i="4"/>
  <c r="P238" i="4"/>
  <c r="O238" i="4"/>
  <c r="P237" i="4"/>
  <c r="O237" i="4"/>
  <c r="P236" i="4"/>
  <c r="O236" i="4"/>
  <c r="P235" i="4"/>
  <c r="O235" i="4"/>
  <c r="P234" i="4"/>
  <c r="O234" i="4"/>
  <c r="P233" i="4"/>
  <c r="O233" i="4"/>
  <c r="P232" i="4"/>
  <c r="O232" i="4"/>
  <c r="P231" i="4"/>
  <c r="O231" i="4"/>
  <c r="P230" i="4"/>
  <c r="O230" i="4"/>
  <c r="P229" i="4"/>
  <c r="O229" i="4"/>
  <c r="P228" i="4"/>
  <c r="O228" i="4"/>
  <c r="P227" i="4"/>
  <c r="O227" i="4"/>
  <c r="P226" i="4"/>
  <c r="O226" i="4"/>
  <c r="P225" i="4"/>
  <c r="O225" i="4"/>
  <c r="P224" i="4"/>
  <c r="O224" i="4"/>
  <c r="P223" i="4"/>
  <c r="O223" i="4"/>
  <c r="P222" i="4"/>
  <c r="O222" i="4"/>
  <c r="P221" i="4"/>
  <c r="O221" i="4"/>
  <c r="P220" i="4"/>
  <c r="O220" i="4"/>
  <c r="P219" i="4"/>
  <c r="O219" i="4"/>
  <c r="P218" i="4"/>
  <c r="O218" i="4"/>
  <c r="P217" i="4"/>
  <c r="O217" i="4"/>
  <c r="P216" i="4"/>
  <c r="O216" i="4"/>
  <c r="P215" i="4"/>
  <c r="O215" i="4"/>
  <c r="P214" i="4"/>
  <c r="O214" i="4"/>
  <c r="P213" i="4"/>
  <c r="O213" i="4"/>
  <c r="P212" i="4"/>
  <c r="O212" i="4"/>
  <c r="P211" i="4"/>
  <c r="O211" i="4"/>
  <c r="P210" i="4"/>
  <c r="O210" i="4"/>
  <c r="P209" i="4"/>
  <c r="O209" i="4"/>
  <c r="P208" i="4"/>
  <c r="O208" i="4"/>
  <c r="P207" i="4"/>
  <c r="O207" i="4"/>
  <c r="P206" i="4"/>
  <c r="O206" i="4"/>
  <c r="P205" i="4"/>
  <c r="O205" i="4"/>
  <c r="P204" i="4"/>
  <c r="O204" i="4"/>
  <c r="P203" i="4"/>
  <c r="O203" i="4"/>
  <c r="P202" i="4"/>
  <c r="O202" i="4"/>
  <c r="P201" i="4"/>
  <c r="O201" i="4"/>
  <c r="P200" i="4"/>
  <c r="O200" i="4"/>
  <c r="P199" i="4"/>
  <c r="O199" i="4"/>
  <c r="P198" i="4"/>
  <c r="O198" i="4"/>
  <c r="P197" i="4"/>
  <c r="O197" i="4"/>
  <c r="P196" i="4"/>
  <c r="O196" i="4"/>
  <c r="P195" i="4"/>
  <c r="O195" i="4"/>
  <c r="P194" i="4"/>
  <c r="O194" i="4"/>
  <c r="P193" i="4"/>
  <c r="O193" i="4"/>
  <c r="P192" i="4"/>
  <c r="O192" i="4"/>
  <c r="P191" i="4"/>
  <c r="O191" i="4"/>
  <c r="P190" i="4"/>
  <c r="O190" i="4"/>
  <c r="P189" i="4"/>
  <c r="O189" i="4"/>
  <c r="P188" i="4"/>
  <c r="O188" i="4"/>
  <c r="P187" i="4"/>
  <c r="O187" i="4"/>
  <c r="P186" i="4"/>
  <c r="O186" i="4"/>
  <c r="P185" i="4"/>
  <c r="O185" i="4"/>
  <c r="P184" i="4"/>
  <c r="O184" i="4"/>
  <c r="P183" i="4"/>
  <c r="O183" i="4"/>
  <c r="P182" i="4"/>
  <c r="O182" i="4"/>
  <c r="P181" i="4"/>
  <c r="O181" i="4"/>
  <c r="P180" i="4"/>
  <c r="O180" i="4"/>
  <c r="P179" i="4"/>
  <c r="O179" i="4"/>
  <c r="P178" i="4"/>
  <c r="O178" i="4"/>
  <c r="P177" i="4"/>
  <c r="O177" i="4"/>
  <c r="P176" i="4"/>
  <c r="O176" i="4"/>
  <c r="P175" i="4"/>
  <c r="O175" i="4"/>
  <c r="P174" i="4"/>
  <c r="O174" i="4"/>
  <c r="P173" i="4"/>
  <c r="O173" i="4"/>
  <c r="P172" i="4"/>
  <c r="O172" i="4"/>
  <c r="P171" i="4"/>
  <c r="O171" i="4"/>
  <c r="P170" i="4"/>
  <c r="O170" i="4"/>
  <c r="P169" i="4"/>
  <c r="O169" i="4"/>
  <c r="P168" i="4"/>
  <c r="O168" i="4"/>
  <c r="P167" i="4"/>
  <c r="O167" i="4"/>
  <c r="P166" i="4"/>
  <c r="O166" i="4"/>
  <c r="P165" i="4"/>
  <c r="O165" i="4"/>
  <c r="P164" i="4"/>
  <c r="O164" i="4"/>
  <c r="P163" i="4"/>
  <c r="O163" i="4"/>
  <c r="P162" i="4"/>
  <c r="O162" i="4"/>
  <c r="P161" i="4"/>
  <c r="O161" i="4"/>
  <c r="P160" i="4"/>
  <c r="O160" i="4"/>
  <c r="P159" i="4"/>
  <c r="O159" i="4"/>
  <c r="P158" i="4"/>
  <c r="O158" i="4"/>
  <c r="P157" i="4"/>
  <c r="O157" i="4"/>
  <c r="P156" i="4"/>
  <c r="O156" i="4"/>
  <c r="P155" i="4"/>
  <c r="O155" i="4"/>
  <c r="P154" i="4"/>
  <c r="O154" i="4"/>
  <c r="P153" i="4"/>
  <c r="O153" i="4"/>
  <c r="P152" i="4"/>
  <c r="O152" i="4"/>
  <c r="P151" i="4"/>
  <c r="O151" i="4"/>
  <c r="P150" i="4"/>
  <c r="O150" i="4"/>
  <c r="P149" i="4"/>
  <c r="O149" i="4"/>
  <c r="P148" i="4"/>
  <c r="O148" i="4"/>
  <c r="P147" i="4"/>
  <c r="O147" i="4"/>
  <c r="P146" i="4"/>
  <c r="O146" i="4"/>
  <c r="P145" i="4"/>
  <c r="O145" i="4"/>
  <c r="P144" i="4"/>
  <c r="O144" i="4"/>
  <c r="P143" i="4"/>
  <c r="O143" i="4"/>
  <c r="P142" i="4"/>
  <c r="O142" i="4"/>
  <c r="P141" i="4"/>
  <c r="O141" i="4"/>
  <c r="P140" i="4"/>
  <c r="O140" i="4"/>
  <c r="P139" i="4"/>
  <c r="O139" i="4"/>
  <c r="P138" i="4"/>
  <c r="O138" i="4"/>
  <c r="P137" i="4"/>
  <c r="O137" i="4"/>
  <c r="P136" i="4"/>
  <c r="O136" i="4"/>
  <c r="P135" i="4"/>
  <c r="O135" i="4"/>
  <c r="P134" i="4"/>
  <c r="O134" i="4"/>
  <c r="P133" i="4"/>
  <c r="O133" i="4"/>
  <c r="P132" i="4"/>
  <c r="O132" i="4"/>
  <c r="P131" i="4"/>
  <c r="O131" i="4"/>
  <c r="P130" i="4"/>
  <c r="O130" i="4"/>
  <c r="P129" i="4"/>
  <c r="O129" i="4"/>
  <c r="P128" i="4"/>
  <c r="O128" i="4"/>
  <c r="P127" i="4"/>
  <c r="O127" i="4"/>
  <c r="P126" i="4"/>
  <c r="O126" i="4"/>
  <c r="P125" i="4"/>
  <c r="O125" i="4"/>
  <c r="P124" i="4"/>
  <c r="O124" i="4"/>
  <c r="P123" i="4"/>
  <c r="O123" i="4"/>
  <c r="P122" i="4"/>
  <c r="O122" i="4"/>
  <c r="P121" i="4"/>
  <c r="O121" i="4"/>
  <c r="P120" i="4"/>
  <c r="O120" i="4"/>
  <c r="P119" i="4"/>
  <c r="O119" i="4"/>
  <c r="P118" i="4"/>
  <c r="O118" i="4"/>
  <c r="P116" i="4"/>
  <c r="O116" i="4"/>
  <c r="O114" i="4"/>
  <c r="P112" i="4"/>
  <c r="O112" i="4"/>
  <c r="O111" i="4"/>
  <c r="O110" i="4"/>
  <c r="P108" i="4"/>
  <c r="O108" i="4"/>
  <c r="P104" i="4"/>
  <c r="O104" i="4"/>
  <c r="O103" i="4"/>
  <c r="P100" i="4"/>
  <c r="O100" i="4"/>
  <c r="P96" i="4"/>
  <c r="O96" i="4"/>
  <c r="O95" i="4"/>
  <c r="P92" i="4"/>
  <c r="O92" i="4"/>
  <c r="P90" i="4"/>
  <c r="O90" i="4"/>
  <c r="P86" i="4"/>
  <c r="P80" i="4"/>
  <c r="O71" i="4"/>
  <c r="O68" i="4"/>
  <c r="P60" i="4"/>
  <c r="O55" i="4"/>
  <c r="O52" i="4"/>
  <c r="P48" i="4"/>
  <c r="P44" i="4"/>
  <c r="O39" i="4"/>
  <c r="O36" i="4"/>
  <c r="P32" i="4"/>
  <c r="P28" i="4"/>
  <c r="O23" i="4"/>
  <c r="O20" i="4"/>
  <c r="P16" i="4"/>
  <c r="P12" i="4"/>
  <c r="O7" i="4"/>
  <c r="O4" i="4"/>
  <c r="P386" i="5"/>
  <c r="O386" i="5"/>
  <c r="O383" i="5"/>
  <c r="P382" i="5"/>
  <c r="O382" i="5"/>
  <c r="P378" i="5"/>
  <c r="O378" i="5"/>
  <c r="O375" i="5"/>
  <c r="P374" i="5"/>
  <c r="O374" i="5"/>
  <c r="P370" i="5"/>
  <c r="O370" i="5"/>
  <c r="O367" i="5"/>
  <c r="P366" i="5"/>
  <c r="O366" i="5"/>
  <c r="O362" i="5"/>
  <c r="P360" i="5"/>
  <c r="P358" i="5"/>
  <c r="O355" i="5"/>
  <c r="O354" i="5"/>
  <c r="O350" i="5"/>
  <c r="P348" i="5"/>
  <c r="O348" i="5"/>
  <c r="O346" i="5"/>
  <c r="P344" i="5"/>
  <c r="P342" i="5"/>
  <c r="O342" i="5"/>
  <c r="O339" i="5"/>
  <c r="O338" i="5"/>
  <c r="O337" i="5"/>
  <c r="P334" i="5"/>
  <c r="O334" i="5"/>
  <c r="O332" i="5"/>
  <c r="P330" i="5"/>
  <c r="O330" i="5"/>
  <c r="O328" i="5"/>
  <c r="P326" i="5"/>
  <c r="O326" i="5"/>
  <c r="O324" i="5"/>
  <c r="P322" i="5"/>
  <c r="O322" i="5"/>
  <c r="P318" i="5"/>
  <c r="O318" i="5"/>
  <c r="O316" i="5"/>
  <c r="P314" i="5"/>
  <c r="O314" i="5"/>
  <c r="O312" i="5"/>
  <c r="P310" i="5"/>
  <c r="O310" i="5"/>
  <c r="P306" i="5"/>
  <c r="O306" i="5"/>
  <c r="P302" i="5"/>
  <c r="O302" i="5"/>
  <c r="O300" i="5"/>
  <c r="P298" i="5"/>
  <c r="O298" i="5"/>
  <c r="P294" i="5"/>
  <c r="O294" i="5"/>
  <c r="P293" i="5"/>
  <c r="O292" i="5"/>
  <c r="P290" i="5"/>
  <c r="O290" i="5"/>
  <c r="P286" i="5"/>
  <c r="O286" i="5"/>
  <c r="P285" i="5"/>
  <c r="O284" i="5"/>
  <c r="P282" i="5"/>
  <c r="O282" i="5"/>
  <c r="P277" i="5"/>
  <c r="O276" i="5"/>
  <c r="P274" i="5"/>
  <c r="P269" i="5"/>
  <c r="P268" i="5"/>
  <c r="O268" i="5"/>
  <c r="P266" i="5"/>
  <c r="P261" i="5"/>
  <c r="O260" i="5"/>
  <c r="P258" i="5"/>
  <c r="P256" i="5"/>
  <c r="O256" i="5"/>
  <c r="P253" i="5"/>
  <c r="P252" i="5"/>
  <c r="O252" i="5"/>
  <c r="P250" i="5"/>
  <c r="O248" i="5"/>
  <c r="P245" i="5"/>
  <c r="O244" i="5"/>
  <c r="P242" i="5"/>
  <c r="P237" i="5"/>
  <c r="P236" i="5"/>
  <c r="O236" i="5"/>
  <c r="P234" i="5"/>
  <c r="P229" i="5"/>
  <c r="O228" i="5"/>
  <c r="P226" i="5"/>
  <c r="P224" i="5"/>
  <c r="O224" i="5"/>
  <c r="P221" i="5"/>
  <c r="P220" i="5"/>
  <c r="O220" i="5"/>
  <c r="P218" i="5"/>
  <c r="O216" i="5"/>
  <c r="P214" i="5"/>
  <c r="O214" i="5"/>
  <c r="P213" i="5"/>
  <c r="O212" i="5"/>
  <c r="P210" i="5"/>
  <c r="P209" i="5"/>
  <c r="P208" i="5"/>
  <c r="O208" i="5"/>
  <c r="P206" i="5"/>
  <c r="O206" i="5"/>
  <c r="P205" i="5"/>
  <c r="P202" i="5"/>
  <c r="P201" i="5"/>
  <c r="P198" i="5"/>
  <c r="O198" i="5"/>
  <c r="P197" i="5"/>
  <c r="O196" i="5"/>
  <c r="P194" i="5"/>
  <c r="P193" i="5"/>
  <c r="P192" i="5"/>
  <c r="O192" i="5"/>
  <c r="P190" i="5"/>
  <c r="O190" i="5"/>
  <c r="P189" i="5"/>
  <c r="P186" i="5"/>
  <c r="P185" i="5"/>
  <c r="O184" i="5"/>
  <c r="P182" i="5"/>
  <c r="O182" i="5"/>
  <c r="P181" i="5"/>
  <c r="O180" i="5"/>
  <c r="P178" i="5"/>
  <c r="P177" i="5"/>
  <c r="P176" i="5"/>
  <c r="O176" i="5"/>
  <c r="P174" i="5"/>
  <c r="O174" i="5"/>
  <c r="P173" i="5"/>
  <c r="P170" i="5"/>
  <c r="P169" i="5"/>
  <c r="P166" i="5"/>
  <c r="O166" i="5"/>
  <c r="P165" i="5"/>
  <c r="O164" i="5"/>
  <c r="P162" i="5"/>
  <c r="P161" i="5"/>
  <c r="P160" i="5"/>
  <c r="O160" i="5"/>
  <c r="P158" i="5"/>
  <c r="O158" i="5"/>
  <c r="P157" i="5"/>
  <c r="P154" i="5"/>
  <c r="P153" i="5"/>
  <c r="O152" i="5"/>
  <c r="P150" i="5"/>
  <c r="O150" i="5"/>
  <c r="P149" i="5"/>
  <c r="O148" i="5"/>
  <c r="P146" i="5"/>
  <c r="P145" i="5"/>
  <c r="P144" i="5"/>
  <c r="O144" i="5"/>
  <c r="P142" i="5"/>
  <c r="O142" i="5"/>
  <c r="P141" i="5"/>
  <c r="P138" i="5"/>
  <c r="P137" i="5"/>
  <c r="P134" i="5"/>
  <c r="O134" i="5"/>
  <c r="P133" i="5"/>
  <c r="O132" i="5"/>
  <c r="P130" i="5"/>
  <c r="P129" i="5"/>
  <c r="P128" i="5"/>
  <c r="O128" i="5"/>
  <c r="P126" i="5"/>
  <c r="O126" i="5"/>
  <c r="P125" i="5"/>
  <c r="P122" i="5"/>
  <c r="P121" i="5"/>
  <c r="O120" i="5"/>
  <c r="P118" i="5"/>
  <c r="O118" i="5"/>
  <c r="P117" i="5"/>
  <c r="O116" i="5"/>
  <c r="P114" i="5"/>
  <c r="P113" i="5"/>
  <c r="P112" i="5"/>
  <c r="O112" i="5"/>
  <c r="P110" i="5"/>
  <c r="O110" i="5"/>
  <c r="P109" i="5"/>
  <c r="P106" i="5"/>
  <c r="P105" i="5"/>
  <c r="O105" i="5"/>
  <c r="P104" i="5"/>
  <c r="P103" i="5"/>
  <c r="O103" i="5"/>
  <c r="P102" i="5"/>
  <c r="P101" i="5"/>
  <c r="O101" i="5"/>
  <c r="P100" i="5"/>
  <c r="P99" i="5"/>
  <c r="P98" i="5"/>
  <c r="P97" i="5"/>
  <c r="O97" i="5"/>
  <c r="P96" i="5"/>
  <c r="P95" i="5"/>
  <c r="O95" i="5"/>
  <c r="P94" i="5"/>
  <c r="P93" i="5"/>
  <c r="O93" i="5"/>
  <c r="P91" i="5"/>
  <c r="P90" i="5"/>
  <c r="P89" i="5"/>
  <c r="O89" i="5"/>
  <c r="P88" i="5"/>
  <c r="P87" i="5"/>
  <c r="O87" i="5"/>
  <c r="P86" i="5"/>
  <c r="O86" i="5"/>
  <c r="P85" i="5"/>
  <c r="O85" i="5"/>
  <c r="P84" i="5"/>
  <c r="P83" i="5"/>
  <c r="O83" i="5"/>
  <c r="P82" i="5"/>
  <c r="P81" i="5"/>
  <c r="O81" i="5"/>
  <c r="P80" i="5"/>
  <c r="P78" i="5"/>
  <c r="O78" i="5"/>
  <c r="P77" i="5"/>
  <c r="O77" i="5"/>
  <c r="P76" i="5"/>
  <c r="P75" i="5"/>
  <c r="P74" i="5"/>
  <c r="P73" i="5"/>
  <c r="O73" i="5"/>
  <c r="P72" i="5"/>
  <c r="P71" i="5"/>
  <c r="O71" i="5"/>
  <c r="P70" i="5"/>
  <c r="O70" i="5"/>
  <c r="P69" i="5"/>
  <c r="O69" i="5"/>
  <c r="P68" i="5"/>
  <c r="P67" i="5"/>
  <c r="O67" i="5"/>
  <c r="P66" i="5"/>
  <c r="P65" i="5"/>
  <c r="O65" i="5"/>
  <c r="P64" i="5"/>
  <c r="P62" i="5"/>
  <c r="O62" i="5"/>
  <c r="P61" i="5"/>
  <c r="O61" i="5"/>
  <c r="P60" i="5"/>
  <c r="P59" i="5"/>
  <c r="P57" i="5"/>
  <c r="O57" i="5"/>
  <c r="P56" i="5"/>
  <c r="P55" i="5"/>
  <c r="O55" i="5"/>
  <c r="P54" i="5"/>
  <c r="O54" i="5"/>
  <c r="P53" i="5"/>
  <c r="O53" i="5"/>
  <c r="P52" i="5"/>
  <c r="P51" i="5"/>
  <c r="O51" i="5"/>
  <c r="P50" i="5"/>
  <c r="P49" i="5"/>
  <c r="O49" i="5"/>
  <c r="P48" i="5"/>
  <c r="P47" i="5"/>
  <c r="O47" i="5"/>
  <c r="P46" i="5"/>
  <c r="O46" i="5"/>
  <c r="O45" i="5"/>
  <c r="P44" i="5"/>
  <c r="P43" i="5"/>
  <c r="P41" i="5"/>
  <c r="O41" i="5"/>
  <c r="P40" i="5"/>
  <c r="P39" i="5"/>
  <c r="O39" i="5"/>
  <c r="P38" i="5"/>
  <c r="O38" i="5"/>
  <c r="P37" i="5"/>
  <c r="O37" i="5"/>
  <c r="P36" i="5"/>
  <c r="P35" i="5"/>
  <c r="O35" i="5"/>
  <c r="P34" i="5"/>
  <c r="P33" i="5"/>
  <c r="O33" i="5"/>
  <c r="P32" i="5"/>
  <c r="P30" i="5"/>
  <c r="O30" i="5"/>
  <c r="P29" i="5"/>
  <c r="O29" i="5"/>
  <c r="P28" i="5"/>
  <c r="P27" i="5"/>
  <c r="P26" i="5"/>
  <c r="P25" i="5"/>
  <c r="O25" i="5"/>
  <c r="P24" i="5"/>
  <c r="P23" i="5"/>
  <c r="O23" i="5"/>
  <c r="P22" i="5"/>
  <c r="O22" i="5"/>
  <c r="P21" i="5"/>
  <c r="O21" i="5"/>
  <c r="P20" i="5"/>
  <c r="P19" i="5"/>
  <c r="O19" i="5"/>
  <c r="P18" i="5"/>
  <c r="P17" i="5"/>
  <c r="O17" i="5"/>
  <c r="P16" i="5"/>
  <c r="P15" i="5"/>
  <c r="P14" i="5"/>
  <c r="O14" i="5"/>
  <c r="P13" i="5"/>
  <c r="O13" i="5"/>
  <c r="P12" i="5"/>
  <c r="P11" i="5"/>
  <c r="P10" i="5"/>
  <c r="P9" i="5"/>
  <c r="O9" i="5"/>
  <c r="P8" i="5"/>
  <c r="P7" i="5"/>
  <c r="O7" i="5"/>
  <c r="P6" i="5"/>
  <c r="O6" i="5"/>
  <c r="P5" i="5"/>
  <c r="O5" i="5"/>
  <c r="P4" i="5"/>
  <c r="B22" i="7"/>
  <c r="M22" i="7" s="1"/>
  <c r="B21" i="7"/>
  <c r="M21" i="7" s="1"/>
  <c r="B20" i="7"/>
  <c r="M20" i="7" s="1"/>
  <c r="B19" i="7"/>
  <c r="M19" i="7" s="1"/>
  <c r="B18" i="7"/>
  <c r="M18" i="7" s="1"/>
  <c r="B17" i="7"/>
  <c r="M17" i="7" s="1"/>
  <c r="B16" i="7"/>
  <c r="M16" i="7" s="1"/>
  <c r="B15" i="7"/>
  <c r="M15" i="7" s="1"/>
  <c r="B14" i="7"/>
  <c r="M14" i="7" s="1"/>
  <c r="B13" i="7"/>
  <c r="M13" i="7" s="1"/>
  <c r="B12" i="7"/>
  <c r="M12" i="7" s="1"/>
  <c r="B11" i="7"/>
  <c r="M11" i="7" s="1"/>
  <c r="B10" i="7"/>
  <c r="M10" i="7" s="1"/>
  <c r="B9" i="7"/>
  <c r="M9" i="7" s="1"/>
  <c r="B8" i="7"/>
  <c r="M8" i="7" s="1"/>
  <c r="L40" i="8"/>
  <c r="L41" i="8" s="1"/>
  <c r="M40" i="8"/>
  <c r="M41" i="8" s="1"/>
  <c r="L36" i="8"/>
  <c r="L37" i="8" s="1"/>
  <c r="M36" i="8"/>
  <c r="M37" i="8" s="1"/>
  <c r="L20" i="8"/>
  <c r="M20" i="8"/>
  <c r="L21" i="8"/>
  <c r="M21" i="8"/>
  <c r="L22" i="8"/>
  <c r="L31" i="8" s="1"/>
  <c r="L32" i="8" s="1"/>
  <c r="M22" i="8"/>
  <c r="M31" i="8" s="1"/>
  <c r="M32" i="8" s="1"/>
  <c r="L23" i="8"/>
  <c r="M23" i="8"/>
  <c r="L14" i="8"/>
  <c r="M14" i="8"/>
  <c r="L15" i="8"/>
  <c r="M15" i="8"/>
  <c r="L16" i="8"/>
  <c r="L27" i="8" s="1"/>
  <c r="L28" i="8" s="1"/>
  <c r="M16" i="8"/>
  <c r="M27" i="8" s="1"/>
  <c r="M28" i="8" s="1"/>
  <c r="L17" i="8"/>
  <c r="M17" i="8"/>
  <c r="O46" i="4" l="1"/>
  <c r="P46" i="4"/>
  <c r="P18" i="4"/>
  <c r="O18" i="4"/>
  <c r="P288" i="5"/>
  <c r="O288" i="5"/>
  <c r="P289" i="5"/>
  <c r="P273" i="5"/>
  <c r="P257" i="5"/>
  <c r="P385" i="5"/>
  <c r="O385" i="5"/>
  <c r="P369" i="5"/>
  <c r="O369" i="5"/>
  <c r="O78" i="4"/>
  <c r="P78" i="4"/>
  <c r="O200" i="5"/>
  <c r="P240" i="5"/>
  <c r="O240" i="5"/>
  <c r="P356" i="5"/>
  <c r="O356" i="5"/>
  <c r="P94" i="4"/>
  <c r="O94" i="4"/>
  <c r="P98" i="4"/>
  <c r="O98" i="4"/>
  <c r="P106" i="4"/>
  <c r="O106" i="4"/>
  <c r="O136" i="5"/>
  <c r="O22" i="4"/>
  <c r="P272" i="5"/>
  <c r="O272" i="5"/>
  <c r="O304" i="5"/>
  <c r="P14" i="4"/>
  <c r="O50" i="4"/>
  <c r="P320" i="5"/>
  <c r="O320" i="5"/>
  <c r="P54" i="4"/>
  <c r="O54" i="4"/>
  <c r="O168" i="5"/>
  <c r="O232" i="5"/>
  <c r="O264" i="5"/>
  <c r="O82" i="4"/>
  <c r="O102" i="4"/>
  <c r="P241" i="5"/>
  <c r="P225" i="5"/>
  <c r="O58" i="5"/>
  <c r="P351" i="5"/>
  <c r="O347" i="5"/>
  <c r="P335" i="5"/>
  <c r="O327" i="5"/>
  <c r="O319" i="5"/>
  <c r="O311" i="5"/>
  <c r="O303" i="5"/>
  <c r="O291" i="5"/>
  <c r="P287" i="5"/>
  <c r="O263" i="5"/>
  <c r="O247" i="5"/>
  <c r="O231" i="5"/>
  <c r="P212" i="5"/>
  <c r="P204" i="5"/>
  <c r="P196" i="5"/>
  <c r="P188" i="5"/>
  <c r="P180" i="5"/>
  <c r="P172" i="5"/>
  <c r="P164" i="5"/>
  <c r="P156" i="5"/>
  <c r="P148" i="5"/>
  <c r="P140" i="5"/>
  <c r="P132" i="5"/>
  <c r="P124" i="5"/>
  <c r="P116" i="5"/>
  <c r="P108" i="5"/>
  <c r="O104" i="5"/>
  <c r="O100" i="5"/>
  <c r="O92" i="5"/>
  <c r="O88" i="5"/>
  <c r="O80" i="5"/>
  <c r="O72" i="5"/>
  <c r="O64" i="5"/>
  <c r="O48" i="5"/>
  <c r="O40" i="5"/>
  <c r="O32" i="5"/>
  <c r="O24" i="5"/>
  <c r="O16" i="5"/>
  <c r="O8" i="5"/>
  <c r="P244" i="5"/>
  <c r="P276" i="5"/>
  <c r="P292" i="5"/>
  <c r="P88" i="4"/>
  <c r="P384" i="5"/>
  <c r="P380" i="5"/>
  <c r="P368" i="5"/>
  <c r="P364" i="5"/>
  <c r="O340" i="5"/>
  <c r="P324" i="5"/>
  <c r="P308" i="5"/>
  <c r="P300" i="5"/>
  <c r="P284" i="5"/>
  <c r="O81" i="4"/>
  <c r="O49" i="4"/>
  <c r="O17" i="4"/>
  <c r="P362" i="5"/>
  <c r="P354" i="5"/>
  <c r="P346" i="5"/>
  <c r="P338" i="5"/>
  <c r="O372" i="5"/>
  <c r="O84" i="4"/>
  <c r="P280" i="5"/>
  <c r="P296" i="5"/>
  <c r="O3" i="5"/>
  <c r="O80" i="4"/>
  <c r="O76" i="4"/>
  <c r="O72" i="4"/>
  <c r="P68" i="4"/>
  <c r="O64" i="4"/>
  <c r="O60" i="4"/>
  <c r="O56" i="4"/>
  <c r="P52" i="4"/>
  <c r="O48" i="4"/>
  <c r="O44" i="4"/>
  <c r="O40" i="4"/>
  <c r="P36" i="4"/>
  <c r="O32" i="4"/>
  <c r="O28" i="4"/>
  <c r="O24" i="4"/>
  <c r="P20" i="4"/>
  <c r="O16" i="4"/>
  <c r="O12" i="4"/>
  <c r="O8" i="4"/>
  <c r="P4" i="4"/>
  <c r="P259" i="5"/>
  <c r="P243" i="5"/>
  <c r="P227" i="5"/>
  <c r="O210" i="5"/>
  <c r="O194" i="5"/>
  <c r="O178" i="5"/>
  <c r="O162" i="5"/>
  <c r="O146" i="5"/>
  <c r="O130" i="5"/>
  <c r="O114" i="5"/>
  <c r="O98" i="5"/>
  <c r="O42" i="5"/>
  <c r="O274" i="5"/>
  <c r="O266" i="5"/>
  <c r="O258" i="5"/>
  <c r="O250" i="5"/>
  <c r="O242" i="5"/>
  <c r="O234" i="5"/>
  <c r="O226" i="5"/>
  <c r="O218" i="5"/>
  <c r="P203" i="5"/>
  <c r="O187" i="5"/>
  <c r="P171" i="5"/>
  <c r="O155" i="5"/>
  <c r="P139" i="5"/>
  <c r="O123" i="5"/>
  <c r="P107" i="5"/>
  <c r="O91" i="5"/>
  <c r="O209" i="5"/>
  <c r="O201" i="5"/>
  <c r="O193" i="5"/>
  <c r="O185" i="5"/>
  <c r="O177" i="5"/>
  <c r="O169" i="5"/>
  <c r="O161" i="5"/>
  <c r="O153" i="5"/>
  <c r="O145" i="5"/>
  <c r="O137" i="5"/>
  <c r="O129" i="5"/>
  <c r="O121" i="5"/>
  <c r="O113" i="5"/>
  <c r="O94" i="5"/>
  <c r="O84" i="5"/>
  <c r="O76" i="5"/>
  <c r="O68" i="5"/>
  <c r="O60" i="5"/>
  <c r="O52" i="5"/>
  <c r="O44" i="5"/>
  <c r="O36" i="5"/>
  <c r="O28" i="5"/>
  <c r="O20" i="5"/>
  <c r="O12" i="5"/>
  <c r="O4" i="5"/>
  <c r="P228" i="5"/>
  <c r="P260" i="5"/>
  <c r="P101" i="4"/>
  <c r="O101" i="4"/>
  <c r="P109" i="4"/>
  <c r="O109" i="4"/>
  <c r="P117" i="4"/>
  <c r="O117" i="4"/>
  <c r="P31" i="5"/>
  <c r="P63" i="5"/>
  <c r="P79" i="5"/>
  <c r="P222" i="5"/>
  <c r="P230" i="5"/>
  <c r="P238" i="5"/>
  <c r="P246" i="5"/>
  <c r="P254" i="5"/>
  <c r="P262" i="5"/>
  <c r="P270" i="5"/>
  <c r="P278" i="5"/>
  <c r="O377" i="5"/>
  <c r="O6" i="4"/>
  <c r="P30" i="4"/>
  <c r="O34" i="4"/>
  <c r="O38" i="4"/>
  <c r="P62" i="4"/>
  <c r="O66" i="4"/>
  <c r="O70" i="4"/>
  <c r="O87" i="4"/>
  <c r="P91" i="4"/>
  <c r="P83" i="4"/>
  <c r="P79" i="4"/>
  <c r="P75" i="4"/>
  <c r="P71" i="4"/>
  <c r="P67" i="4"/>
  <c r="P63" i="4"/>
  <c r="P59" i="4"/>
  <c r="P55" i="4"/>
  <c r="P51" i="4"/>
  <c r="P47" i="4"/>
  <c r="P43" i="4"/>
  <c r="P39" i="4"/>
  <c r="P35" i="4"/>
  <c r="P31" i="4"/>
  <c r="P27" i="4"/>
  <c r="P23" i="4"/>
  <c r="P19" i="4"/>
  <c r="P15" i="4"/>
  <c r="P11" i="4"/>
  <c r="P7" i="4"/>
  <c r="P383" i="5"/>
  <c r="P379" i="5"/>
  <c r="P375" i="5"/>
  <c r="P371" i="5"/>
  <c r="P367" i="5"/>
  <c r="P361" i="5"/>
  <c r="P357" i="5"/>
  <c r="O357" i="5"/>
  <c r="P353" i="5"/>
  <c r="P349" i="5"/>
  <c r="O349" i="5"/>
  <c r="P345" i="5"/>
  <c r="P341" i="5"/>
  <c r="O341" i="5"/>
  <c r="P337" i="5"/>
  <c r="P333" i="5"/>
  <c r="O333" i="5"/>
  <c r="O329" i="5"/>
  <c r="O325" i="5"/>
  <c r="O321" i="5"/>
  <c r="O317" i="5"/>
  <c r="O313" i="5"/>
  <c r="O309" i="5"/>
  <c r="O305" i="5"/>
  <c r="O301" i="5"/>
  <c r="O297" i="5"/>
  <c r="O293" i="5"/>
  <c r="O289" i="5"/>
  <c r="O285" i="5"/>
  <c r="O281" i="5"/>
  <c r="O277" i="5"/>
  <c r="O273" i="5"/>
  <c r="O269" i="5"/>
  <c r="O265" i="5"/>
  <c r="O261" i="5"/>
  <c r="O257" i="5"/>
  <c r="O253" i="5"/>
  <c r="O249" i="5"/>
  <c r="O245" i="5"/>
  <c r="O241" i="5"/>
  <c r="O237" i="5"/>
  <c r="O233" i="5"/>
  <c r="O229" i="5"/>
  <c r="O225" i="5"/>
  <c r="O221" i="5"/>
  <c r="O217" i="5"/>
  <c r="O131" i="5"/>
  <c r="O163" i="5"/>
  <c r="O195" i="5"/>
  <c r="P85" i="4"/>
  <c r="O85" i="4"/>
  <c r="P93" i="4"/>
  <c r="O93" i="4"/>
  <c r="P97" i="4"/>
  <c r="P111" i="5"/>
  <c r="P119" i="5"/>
  <c r="P127" i="5"/>
  <c r="P135" i="5"/>
  <c r="P143" i="5"/>
  <c r="P151" i="5"/>
  <c r="P159" i="5"/>
  <c r="P167" i="5"/>
  <c r="P175" i="5"/>
  <c r="P183" i="5"/>
  <c r="P191" i="5"/>
  <c r="P199" i="5"/>
  <c r="P207" i="5"/>
  <c r="P215" i="5"/>
  <c r="P223" i="5"/>
  <c r="P231" i="5"/>
  <c r="P239" i="5"/>
  <c r="P247" i="5"/>
  <c r="P255" i="5"/>
  <c r="P263" i="5"/>
  <c r="P271" i="5"/>
  <c r="P303" i="5"/>
  <c r="P311" i="5"/>
  <c r="P319" i="5"/>
  <c r="P327" i="5"/>
  <c r="P336" i="5"/>
  <c r="O343" i="5"/>
  <c r="O361" i="5"/>
  <c r="O371" i="5"/>
  <c r="O3" i="4"/>
  <c r="O10" i="4"/>
  <c r="P24" i="4"/>
  <c r="O31" i="4"/>
  <c r="O35" i="4"/>
  <c r="O42" i="4"/>
  <c r="P56" i="4"/>
  <c r="O63" i="4"/>
  <c r="O67" i="4"/>
  <c r="O74" i="4"/>
  <c r="O91" i="4"/>
  <c r="O97" i="4"/>
  <c r="O107" i="4"/>
  <c r="O113" i="4"/>
  <c r="P381" i="5"/>
  <c r="O381" i="5"/>
  <c r="P373" i="5"/>
  <c r="O373" i="5"/>
  <c r="P365" i="5"/>
  <c r="O365" i="5"/>
  <c r="P363" i="5"/>
  <c r="P355" i="5"/>
  <c r="P347" i="5"/>
  <c r="P339" i="5"/>
  <c r="O331" i="5"/>
  <c r="O323" i="5"/>
  <c r="O315" i="5"/>
  <c r="O307" i="5"/>
  <c r="O299" i="5"/>
  <c r="O295" i="5"/>
  <c r="O287" i="5"/>
  <c r="O283" i="5"/>
  <c r="O279" i="5"/>
  <c r="O275" i="5"/>
  <c r="O267" i="5"/>
  <c r="O259" i="5"/>
  <c r="O251" i="5"/>
  <c r="O243" i="5"/>
  <c r="O235" i="5"/>
  <c r="O227" i="5"/>
  <c r="O219" i="5"/>
  <c r="O115" i="5"/>
  <c r="O147" i="5"/>
  <c r="O179" i="5"/>
  <c r="O211" i="5"/>
  <c r="P89" i="4"/>
  <c r="P95" i="4"/>
  <c r="P99" i="4"/>
  <c r="P123" i="5"/>
  <c r="P155" i="5"/>
  <c r="P187" i="5"/>
  <c r="P275" i="5"/>
  <c r="P283" i="5"/>
  <c r="P291" i="5"/>
  <c r="P299" i="5"/>
  <c r="P307" i="5"/>
  <c r="P315" i="5"/>
  <c r="P323" i="5"/>
  <c r="P331" i="5"/>
  <c r="O345" i="5"/>
  <c r="P352" i="5"/>
  <c r="O359" i="5"/>
  <c r="O363" i="5"/>
  <c r="O379" i="5"/>
  <c r="P8" i="4"/>
  <c r="O15" i="4"/>
  <c r="O19" i="4"/>
  <c r="O26" i="4"/>
  <c r="P40" i="4"/>
  <c r="O47" i="4"/>
  <c r="O51" i="4"/>
  <c r="O58" i="4"/>
  <c r="P72" i="4"/>
  <c r="O79" i="4"/>
  <c r="O83" i="4"/>
  <c r="O105" i="4"/>
  <c r="O115" i="4"/>
  <c r="O107" i="5"/>
  <c r="O139" i="5"/>
  <c r="O171" i="5"/>
  <c r="O203" i="5"/>
  <c r="O88" i="4"/>
  <c r="O384" i="5"/>
  <c r="O376" i="5"/>
  <c r="O368" i="5"/>
  <c r="P81" i="4"/>
  <c r="P77" i="4"/>
  <c r="O77" i="4"/>
  <c r="P73" i="4"/>
  <c r="P69" i="4"/>
  <c r="O69" i="4"/>
  <c r="P65" i="4"/>
  <c r="P61" i="4"/>
  <c r="O61" i="4"/>
  <c r="P57" i="4"/>
  <c r="P53" i="4"/>
  <c r="O53" i="4"/>
  <c r="P49" i="4"/>
  <c r="P45" i="4"/>
  <c r="O45" i="4"/>
  <c r="P41" i="4"/>
  <c r="P37" i="4"/>
  <c r="O37" i="4"/>
  <c r="P33" i="4"/>
  <c r="P29" i="4"/>
  <c r="O29" i="4"/>
  <c r="P25" i="4"/>
  <c r="P21" i="4"/>
  <c r="O21" i="4"/>
  <c r="P17" i="4"/>
  <c r="P13" i="4"/>
  <c r="O13" i="4"/>
  <c r="P9" i="4"/>
  <c r="P5" i="4"/>
  <c r="O5" i="4"/>
  <c r="D374" i="2"/>
  <c r="E374" i="2" s="1"/>
  <c r="D375" i="2"/>
  <c r="C375" i="2" s="1"/>
  <c r="D376" i="2"/>
  <c r="E376" i="2" s="1"/>
  <c r="D377" i="2"/>
  <c r="F377" i="2" s="1"/>
  <c r="D378" i="2"/>
  <c r="F378" i="2" s="1"/>
  <c r="D379" i="2"/>
  <c r="F379" i="2" s="1"/>
  <c r="D380" i="2"/>
  <c r="E380" i="2" s="1"/>
  <c r="D381" i="2"/>
  <c r="F381" i="2" s="1"/>
  <c r="D382" i="2"/>
  <c r="F382" i="2" s="1"/>
  <c r="D383" i="2"/>
  <c r="C383" i="2" s="1"/>
  <c r="D384" i="2"/>
  <c r="E384" i="2" s="1"/>
  <c r="D385" i="2"/>
  <c r="F385" i="2" s="1"/>
  <c r="D386" i="2"/>
  <c r="F386" i="2" s="1"/>
  <c r="D373" i="2"/>
  <c r="E373" i="2" s="1"/>
  <c r="D4" i="2"/>
  <c r="F4" i="2" s="1"/>
  <c r="D5" i="2"/>
  <c r="F5" i="2" s="1"/>
  <c r="D6" i="2"/>
  <c r="D7" i="2"/>
  <c r="F7" i="2" s="1"/>
  <c r="D8" i="2"/>
  <c r="F8" i="2" s="1"/>
  <c r="D9" i="2"/>
  <c r="F9" i="2" s="1"/>
  <c r="D10" i="2"/>
  <c r="F10" i="2" s="1"/>
  <c r="D11" i="2"/>
  <c r="F11" i="2" s="1"/>
  <c r="D12" i="2"/>
  <c r="F12" i="2" s="1"/>
  <c r="D13" i="2"/>
  <c r="F13" i="2" s="1"/>
  <c r="D14" i="2"/>
  <c r="F14" i="2" s="1"/>
  <c r="D15" i="2"/>
  <c r="C15" i="2" s="1"/>
  <c r="D16" i="2"/>
  <c r="F16" i="2" s="1"/>
  <c r="D17" i="2"/>
  <c r="F17" i="2" s="1"/>
  <c r="D18" i="2"/>
  <c r="F18" i="2" s="1"/>
  <c r="D19" i="2"/>
  <c r="F19" i="2" s="1"/>
  <c r="D20" i="2"/>
  <c r="F20" i="2" s="1"/>
  <c r="D21" i="2"/>
  <c r="F21" i="2" s="1"/>
  <c r="D22" i="2"/>
  <c r="D23" i="2"/>
  <c r="C23" i="2" s="1"/>
  <c r="D24" i="2"/>
  <c r="F24" i="2" s="1"/>
  <c r="D25" i="2"/>
  <c r="F25" i="2" s="1"/>
  <c r="D26" i="2"/>
  <c r="F26" i="2" s="1"/>
  <c r="D27" i="2"/>
  <c r="F27" i="2" s="1"/>
  <c r="D28" i="2"/>
  <c r="F28" i="2" s="1"/>
  <c r="D29" i="2"/>
  <c r="F29" i="2" s="1"/>
  <c r="D30" i="2"/>
  <c r="F30" i="2" s="1"/>
  <c r="D31" i="2"/>
  <c r="C31" i="2" s="1"/>
  <c r="D32" i="2"/>
  <c r="F32" i="2" s="1"/>
  <c r="D33" i="2"/>
  <c r="F33" i="2" s="1"/>
  <c r="D34" i="2"/>
  <c r="F34" i="2" s="1"/>
  <c r="D35" i="2"/>
  <c r="F35" i="2" s="1"/>
  <c r="D36" i="2"/>
  <c r="F36" i="2" s="1"/>
  <c r="D37" i="2"/>
  <c r="F37" i="2" s="1"/>
  <c r="D38" i="2"/>
  <c r="D39" i="2"/>
  <c r="F39" i="2" s="1"/>
  <c r="D40" i="2"/>
  <c r="F40" i="2" s="1"/>
  <c r="D41" i="2"/>
  <c r="F41" i="2" s="1"/>
  <c r="D42" i="2"/>
  <c r="F42" i="2" s="1"/>
  <c r="D43" i="2"/>
  <c r="F43" i="2" s="1"/>
  <c r="D44" i="2"/>
  <c r="D45" i="2"/>
  <c r="F45" i="2" s="1"/>
  <c r="D46" i="2"/>
  <c r="F46" i="2" s="1"/>
  <c r="D47" i="2"/>
  <c r="F47" i="2" s="1"/>
  <c r="D48" i="2"/>
  <c r="F48" i="2" s="1"/>
  <c r="D49" i="2"/>
  <c r="F49" i="2" s="1"/>
  <c r="D50" i="2"/>
  <c r="D51" i="2"/>
  <c r="F51" i="2" s="1"/>
  <c r="D52" i="2"/>
  <c r="F52" i="2" s="1"/>
  <c r="D53" i="2"/>
  <c r="F53" i="2" s="1"/>
  <c r="D54" i="2"/>
  <c r="F54" i="2" s="1"/>
  <c r="D55" i="2"/>
  <c r="F55" i="2" s="1"/>
  <c r="D56" i="2"/>
  <c r="D57" i="2"/>
  <c r="F57" i="2" s="1"/>
  <c r="D58" i="2"/>
  <c r="F58" i="2" s="1"/>
  <c r="D59" i="2"/>
  <c r="F59" i="2" s="1"/>
  <c r="D60" i="2"/>
  <c r="C60" i="2" s="1"/>
  <c r="D61" i="2"/>
  <c r="F61" i="2" s="1"/>
  <c r="D62" i="2"/>
  <c r="F62" i="2" s="1"/>
  <c r="D63" i="2"/>
  <c r="F63" i="2" s="1"/>
  <c r="D64" i="2"/>
  <c r="D65" i="2"/>
  <c r="F65" i="2" s="1"/>
  <c r="D66" i="2"/>
  <c r="F66" i="2" s="1"/>
  <c r="D67" i="2"/>
  <c r="F67" i="2" s="1"/>
  <c r="D68" i="2"/>
  <c r="B68" i="2" s="1"/>
  <c r="D69" i="2"/>
  <c r="F69" i="2" s="1"/>
  <c r="D70" i="2"/>
  <c r="F70" i="2" s="1"/>
  <c r="D71" i="2"/>
  <c r="F71" i="2" s="1"/>
  <c r="D72" i="2"/>
  <c r="D73" i="2"/>
  <c r="F73" i="2" s="1"/>
  <c r="D74" i="2"/>
  <c r="F74" i="2" s="1"/>
  <c r="D75" i="2"/>
  <c r="F75" i="2" s="1"/>
  <c r="D76" i="2"/>
  <c r="C76" i="2" s="1"/>
  <c r="D77" i="2"/>
  <c r="F77" i="2" s="1"/>
  <c r="D78" i="2"/>
  <c r="F78" i="2" s="1"/>
  <c r="D79" i="2"/>
  <c r="F79" i="2" s="1"/>
  <c r="D80" i="2"/>
  <c r="D81" i="2"/>
  <c r="F81" i="2" s="1"/>
  <c r="D82" i="2"/>
  <c r="F82" i="2" s="1"/>
  <c r="D83" i="2"/>
  <c r="F83" i="2" s="1"/>
  <c r="D84" i="2"/>
  <c r="B84" i="2" s="1"/>
  <c r="D85" i="2"/>
  <c r="F85" i="2" s="1"/>
  <c r="D86" i="2"/>
  <c r="F86" i="2" s="1"/>
  <c r="D87" i="2"/>
  <c r="F87" i="2" s="1"/>
  <c r="D88" i="2"/>
  <c r="E88" i="2" s="1"/>
  <c r="D89" i="2"/>
  <c r="F89" i="2" s="1"/>
  <c r="D90" i="2"/>
  <c r="F90" i="2" s="1"/>
  <c r="D91" i="2"/>
  <c r="F91" i="2" s="1"/>
  <c r="D92" i="2"/>
  <c r="C92" i="2" s="1"/>
  <c r="D93" i="2"/>
  <c r="F93" i="2" s="1"/>
  <c r="D94" i="2"/>
  <c r="F94" i="2" s="1"/>
  <c r="D95" i="2"/>
  <c r="F95" i="2" s="1"/>
  <c r="D96" i="2"/>
  <c r="D97" i="2"/>
  <c r="F97" i="2" s="1"/>
  <c r="D98" i="2"/>
  <c r="F98" i="2" s="1"/>
  <c r="D99" i="2"/>
  <c r="F99" i="2" s="1"/>
  <c r="D100" i="2"/>
  <c r="B100" i="2" s="1"/>
  <c r="D101" i="2"/>
  <c r="F101" i="2" s="1"/>
  <c r="D102" i="2"/>
  <c r="F102" i="2" s="1"/>
  <c r="D103" i="2"/>
  <c r="F103" i="2" s="1"/>
  <c r="D104" i="2"/>
  <c r="D105" i="2"/>
  <c r="F105" i="2" s="1"/>
  <c r="D106" i="2"/>
  <c r="F106" i="2" s="1"/>
  <c r="D107" i="2"/>
  <c r="F107" i="2" s="1"/>
  <c r="D108" i="2"/>
  <c r="F108" i="2" s="1"/>
  <c r="D109" i="2"/>
  <c r="F109" i="2" s="1"/>
  <c r="D110" i="2"/>
  <c r="F110" i="2" s="1"/>
  <c r="D111" i="2"/>
  <c r="F111" i="2" s="1"/>
  <c r="D112" i="2"/>
  <c r="D113" i="2"/>
  <c r="F113" i="2" s="1"/>
  <c r="D114" i="2"/>
  <c r="F114" i="2" s="1"/>
  <c r="D115" i="2"/>
  <c r="F115" i="2" s="1"/>
  <c r="D116" i="2"/>
  <c r="B116" i="2" s="1"/>
  <c r="D117" i="2"/>
  <c r="F117" i="2" s="1"/>
  <c r="D118" i="2"/>
  <c r="F118" i="2" s="1"/>
  <c r="D119" i="2"/>
  <c r="F119" i="2" s="1"/>
  <c r="D120" i="2"/>
  <c r="D121" i="2"/>
  <c r="F121" i="2" s="1"/>
  <c r="D122" i="2"/>
  <c r="F122" i="2" s="1"/>
  <c r="D123" i="2"/>
  <c r="F123" i="2" s="1"/>
  <c r="D124" i="2"/>
  <c r="C124" i="2" s="1"/>
  <c r="D125" i="2"/>
  <c r="F125" i="2" s="1"/>
  <c r="D126" i="2"/>
  <c r="F126" i="2" s="1"/>
  <c r="D127" i="2"/>
  <c r="F127" i="2" s="1"/>
  <c r="D128" i="2"/>
  <c r="D129" i="2"/>
  <c r="F129" i="2" s="1"/>
  <c r="D130" i="2"/>
  <c r="F130" i="2" s="1"/>
  <c r="D131" i="2"/>
  <c r="F131" i="2" s="1"/>
  <c r="D132" i="2"/>
  <c r="B132" i="2" s="1"/>
  <c r="D133" i="2"/>
  <c r="F133" i="2" s="1"/>
  <c r="D134" i="2"/>
  <c r="F134" i="2" s="1"/>
  <c r="D135" i="2"/>
  <c r="F135" i="2" s="1"/>
  <c r="D136" i="2"/>
  <c r="D137" i="2"/>
  <c r="F137" i="2" s="1"/>
  <c r="D138" i="2"/>
  <c r="F138" i="2" s="1"/>
  <c r="D139" i="2"/>
  <c r="F139" i="2" s="1"/>
  <c r="D140" i="2"/>
  <c r="D141" i="2"/>
  <c r="F141" i="2" s="1"/>
  <c r="D142" i="2"/>
  <c r="F142" i="2" s="1"/>
  <c r="D143" i="2"/>
  <c r="F143" i="2" s="1"/>
  <c r="D144" i="2"/>
  <c r="F144" i="2" s="1"/>
  <c r="D145" i="2"/>
  <c r="F145" i="2" s="1"/>
  <c r="D146" i="2"/>
  <c r="F146" i="2" s="1"/>
  <c r="D147" i="2"/>
  <c r="F147" i="2" s="1"/>
  <c r="D148" i="2"/>
  <c r="D149" i="2"/>
  <c r="F149" i="2" s="1"/>
  <c r="D150" i="2"/>
  <c r="F150" i="2" s="1"/>
  <c r="D151" i="2"/>
  <c r="F151" i="2" s="1"/>
  <c r="D152" i="2"/>
  <c r="F152" i="2" s="1"/>
  <c r="D153" i="2"/>
  <c r="F153" i="2" s="1"/>
  <c r="D154" i="2"/>
  <c r="F154" i="2" s="1"/>
  <c r="D155" i="2"/>
  <c r="F155" i="2" s="1"/>
  <c r="D156" i="2"/>
  <c r="D157" i="2"/>
  <c r="F157" i="2" s="1"/>
  <c r="D158" i="2"/>
  <c r="F158" i="2" s="1"/>
  <c r="D159" i="2"/>
  <c r="F159" i="2" s="1"/>
  <c r="D160" i="2"/>
  <c r="F160" i="2" s="1"/>
  <c r="D161" i="2"/>
  <c r="F161" i="2" s="1"/>
  <c r="D162" i="2"/>
  <c r="F162" i="2" s="1"/>
  <c r="D163" i="2"/>
  <c r="F163" i="2" s="1"/>
  <c r="D164" i="2"/>
  <c r="D165" i="2"/>
  <c r="F165" i="2" s="1"/>
  <c r="D166" i="2"/>
  <c r="F166" i="2" s="1"/>
  <c r="D167" i="2"/>
  <c r="F167" i="2" s="1"/>
  <c r="D168" i="2"/>
  <c r="F168" i="2" s="1"/>
  <c r="D169" i="2"/>
  <c r="F169" i="2" s="1"/>
  <c r="D170" i="2"/>
  <c r="F170" i="2" s="1"/>
  <c r="D171" i="2"/>
  <c r="F171" i="2" s="1"/>
  <c r="D172" i="2"/>
  <c r="D173" i="2"/>
  <c r="F173" i="2" s="1"/>
  <c r="D174" i="2"/>
  <c r="F174" i="2" s="1"/>
  <c r="D175" i="2"/>
  <c r="F175" i="2" s="1"/>
  <c r="D176" i="2"/>
  <c r="F176" i="2" s="1"/>
  <c r="D177" i="2"/>
  <c r="F177" i="2" s="1"/>
  <c r="D178" i="2"/>
  <c r="D179" i="2"/>
  <c r="F179" i="2" s="1"/>
  <c r="D180" i="2"/>
  <c r="F180" i="2" s="1"/>
  <c r="D181" i="2"/>
  <c r="F181" i="2" s="1"/>
  <c r="D182" i="2"/>
  <c r="F182" i="2" s="1"/>
  <c r="D183" i="2"/>
  <c r="B183" i="2" s="1"/>
  <c r="D184" i="2"/>
  <c r="F184" i="2" s="1"/>
  <c r="D185" i="2"/>
  <c r="F185" i="2" s="1"/>
  <c r="D186" i="2"/>
  <c r="F186" i="2" s="1"/>
  <c r="D187" i="2"/>
  <c r="B187" i="2" s="1"/>
  <c r="D188" i="2"/>
  <c r="D189" i="2"/>
  <c r="F189" i="2" s="1"/>
  <c r="D190" i="2"/>
  <c r="F190" i="2" s="1"/>
  <c r="D191" i="2"/>
  <c r="F191" i="2" s="1"/>
  <c r="D192" i="2"/>
  <c r="F192" i="2" s="1"/>
  <c r="D193" i="2"/>
  <c r="F193" i="2" s="1"/>
  <c r="D194" i="2"/>
  <c r="F194" i="2" s="1"/>
  <c r="D195" i="2"/>
  <c r="F195" i="2" s="1"/>
  <c r="D196" i="2"/>
  <c r="F196" i="2" s="1"/>
  <c r="D197" i="2"/>
  <c r="F197" i="2" s="1"/>
  <c r="D198" i="2"/>
  <c r="F198" i="2" s="1"/>
  <c r="D199" i="2"/>
  <c r="B199" i="2" s="1"/>
  <c r="D200" i="2"/>
  <c r="F200" i="2" s="1"/>
  <c r="D201" i="2"/>
  <c r="F201" i="2" s="1"/>
  <c r="D202" i="2"/>
  <c r="F202" i="2" s="1"/>
  <c r="D203" i="2"/>
  <c r="B203" i="2" s="1"/>
  <c r="D204" i="2"/>
  <c r="F204" i="2" s="1"/>
  <c r="D205" i="2"/>
  <c r="F205" i="2" s="1"/>
  <c r="D206" i="2"/>
  <c r="F206" i="2" s="1"/>
  <c r="D207" i="2"/>
  <c r="F207" i="2" s="1"/>
  <c r="D208" i="2"/>
  <c r="F208" i="2" s="1"/>
  <c r="D209" i="2"/>
  <c r="F209" i="2" s="1"/>
  <c r="D210" i="2"/>
  <c r="F210" i="2" s="1"/>
  <c r="D211" i="2"/>
  <c r="F211" i="2" s="1"/>
  <c r="D212" i="2"/>
  <c r="D213" i="2"/>
  <c r="F213" i="2" s="1"/>
  <c r="D214" i="2"/>
  <c r="D215" i="2"/>
  <c r="B215" i="2" s="1"/>
  <c r="D216" i="2"/>
  <c r="F216" i="2" s="1"/>
  <c r="D217" i="2"/>
  <c r="F217" i="2" s="1"/>
  <c r="D218" i="2"/>
  <c r="F218" i="2" s="1"/>
  <c r="D219" i="2"/>
  <c r="B219" i="2" s="1"/>
  <c r="D220" i="2"/>
  <c r="D221" i="2"/>
  <c r="F221" i="2" s="1"/>
  <c r="D222" i="2"/>
  <c r="F222" i="2" s="1"/>
  <c r="D223" i="2"/>
  <c r="F223" i="2" s="1"/>
  <c r="D224" i="2"/>
  <c r="F224" i="2" s="1"/>
  <c r="D225" i="2"/>
  <c r="F225" i="2" s="1"/>
  <c r="D226" i="2"/>
  <c r="F226" i="2" s="1"/>
  <c r="D227" i="2"/>
  <c r="F227" i="2" s="1"/>
  <c r="D228" i="2"/>
  <c r="D229" i="2"/>
  <c r="F229" i="2" s="1"/>
  <c r="D230" i="2"/>
  <c r="F230" i="2" s="1"/>
  <c r="D231" i="2"/>
  <c r="B231" i="2" s="1"/>
  <c r="D232" i="2"/>
  <c r="F232" i="2" s="1"/>
  <c r="D233" i="2"/>
  <c r="F233" i="2" s="1"/>
  <c r="D234" i="2"/>
  <c r="F234" i="2" s="1"/>
  <c r="D235" i="2"/>
  <c r="B235" i="2" s="1"/>
  <c r="D236" i="2"/>
  <c r="D237" i="2"/>
  <c r="F237" i="2" s="1"/>
  <c r="D238" i="2"/>
  <c r="F238" i="2" s="1"/>
  <c r="D239" i="2"/>
  <c r="F239" i="2" s="1"/>
  <c r="D240" i="2"/>
  <c r="F240" i="2" s="1"/>
  <c r="D241" i="2"/>
  <c r="F241" i="2" s="1"/>
  <c r="D242" i="2"/>
  <c r="F242" i="2" s="1"/>
  <c r="D243" i="2"/>
  <c r="F243" i="2" s="1"/>
  <c r="D244" i="2"/>
  <c r="D245" i="2"/>
  <c r="F245" i="2" s="1"/>
  <c r="D246" i="2"/>
  <c r="F246" i="2" s="1"/>
  <c r="D247" i="2"/>
  <c r="B247" i="2" s="1"/>
  <c r="D248" i="2"/>
  <c r="F248" i="2" s="1"/>
  <c r="D249" i="2"/>
  <c r="F249" i="2" s="1"/>
  <c r="D250" i="2"/>
  <c r="F250" i="2" s="1"/>
  <c r="D251" i="2"/>
  <c r="B251" i="2" s="1"/>
  <c r="D252" i="2"/>
  <c r="D253" i="2"/>
  <c r="F253" i="2" s="1"/>
  <c r="D254" i="2"/>
  <c r="F254" i="2" s="1"/>
  <c r="D255" i="2"/>
  <c r="F255" i="2" s="1"/>
  <c r="D256" i="2"/>
  <c r="F256" i="2" s="1"/>
  <c r="D257" i="2"/>
  <c r="F257" i="2" s="1"/>
  <c r="D258" i="2"/>
  <c r="F258" i="2" s="1"/>
  <c r="D259" i="2"/>
  <c r="F259" i="2" s="1"/>
  <c r="D260" i="2"/>
  <c r="D261" i="2"/>
  <c r="F261" i="2" s="1"/>
  <c r="D262" i="2"/>
  <c r="F262" i="2" s="1"/>
  <c r="D263" i="2"/>
  <c r="B263" i="2" s="1"/>
  <c r="D264" i="2"/>
  <c r="F264" i="2" s="1"/>
  <c r="D265" i="2"/>
  <c r="F265" i="2" s="1"/>
  <c r="D266" i="2"/>
  <c r="F266" i="2" s="1"/>
  <c r="D267" i="2"/>
  <c r="B267" i="2" s="1"/>
  <c r="D268" i="2"/>
  <c r="D269" i="2"/>
  <c r="F269" i="2" s="1"/>
  <c r="D270" i="2"/>
  <c r="F270" i="2" s="1"/>
  <c r="D271" i="2"/>
  <c r="F271" i="2" s="1"/>
  <c r="D272" i="2"/>
  <c r="D273" i="2"/>
  <c r="F273" i="2" s="1"/>
  <c r="D274" i="2"/>
  <c r="F274" i="2" s="1"/>
  <c r="D275" i="2"/>
  <c r="F275" i="2" s="1"/>
  <c r="D276" i="2"/>
  <c r="D277" i="2"/>
  <c r="F277" i="2" s="1"/>
  <c r="D278" i="2"/>
  <c r="F278" i="2" s="1"/>
  <c r="D279" i="2"/>
  <c r="F279" i="2" s="1"/>
  <c r="D280" i="2"/>
  <c r="F280" i="2" s="1"/>
  <c r="D281" i="2"/>
  <c r="F281" i="2" s="1"/>
  <c r="D282" i="2"/>
  <c r="F282" i="2" s="1"/>
  <c r="D283" i="2"/>
  <c r="B283" i="2" s="1"/>
  <c r="D284" i="2"/>
  <c r="D285" i="2"/>
  <c r="F285" i="2" s="1"/>
  <c r="D286" i="2"/>
  <c r="F286" i="2" s="1"/>
  <c r="D287" i="2"/>
  <c r="F287" i="2" s="1"/>
  <c r="D288" i="2"/>
  <c r="F288" i="2" s="1"/>
  <c r="D289" i="2"/>
  <c r="F289" i="2" s="1"/>
  <c r="D290" i="2"/>
  <c r="F290" i="2" s="1"/>
  <c r="D291" i="2"/>
  <c r="B291" i="2" s="1"/>
  <c r="D292" i="2"/>
  <c r="D293" i="2"/>
  <c r="F293" i="2" s="1"/>
  <c r="D294" i="2"/>
  <c r="F294" i="2" s="1"/>
  <c r="D295" i="2"/>
  <c r="F295" i="2" s="1"/>
  <c r="D296" i="2"/>
  <c r="D297" i="2"/>
  <c r="F297" i="2" s="1"/>
  <c r="D298" i="2"/>
  <c r="F298" i="2" s="1"/>
  <c r="D299" i="2"/>
  <c r="B299" i="2" s="1"/>
  <c r="D300" i="2"/>
  <c r="D301" i="2"/>
  <c r="F301" i="2" s="1"/>
  <c r="D302" i="2"/>
  <c r="F302" i="2" s="1"/>
  <c r="D303" i="2"/>
  <c r="F303" i="2" s="1"/>
  <c r="D304" i="2"/>
  <c r="F304" i="2" s="1"/>
  <c r="D305" i="2"/>
  <c r="F305" i="2" s="1"/>
  <c r="D306" i="2"/>
  <c r="F306" i="2" s="1"/>
  <c r="D307" i="2"/>
  <c r="B307" i="2" s="1"/>
  <c r="D308" i="2"/>
  <c r="D309" i="2"/>
  <c r="F309" i="2" s="1"/>
  <c r="D310" i="2"/>
  <c r="F310" i="2" s="1"/>
  <c r="D311" i="2"/>
  <c r="F311" i="2" s="1"/>
  <c r="D312" i="2"/>
  <c r="D313" i="2"/>
  <c r="F313" i="2" s="1"/>
  <c r="D314" i="2"/>
  <c r="F314" i="2" s="1"/>
  <c r="D315" i="2"/>
  <c r="B315" i="2" s="1"/>
  <c r="D316" i="2"/>
  <c r="D317" i="2"/>
  <c r="F317" i="2" s="1"/>
  <c r="D318" i="2"/>
  <c r="F318" i="2" s="1"/>
  <c r="D319" i="2"/>
  <c r="F319" i="2" s="1"/>
  <c r="D320" i="2"/>
  <c r="F320" i="2" s="1"/>
  <c r="D321" i="2"/>
  <c r="E321" i="2" s="1"/>
  <c r="D322" i="2"/>
  <c r="F322" i="2" s="1"/>
  <c r="D323" i="2"/>
  <c r="B323" i="2" s="1"/>
  <c r="D324" i="2"/>
  <c r="D325" i="2"/>
  <c r="F325" i="2" s="1"/>
  <c r="D326" i="2"/>
  <c r="F326" i="2" s="1"/>
  <c r="D327" i="2"/>
  <c r="F327" i="2" s="1"/>
  <c r="D328" i="2"/>
  <c r="F328" i="2" s="1"/>
  <c r="D329" i="2"/>
  <c r="F329" i="2" s="1"/>
  <c r="D330" i="2"/>
  <c r="F330" i="2" s="1"/>
  <c r="D331" i="2"/>
  <c r="B331" i="2" s="1"/>
  <c r="D332" i="2"/>
  <c r="D333" i="2"/>
  <c r="F333" i="2" s="1"/>
  <c r="D334" i="2"/>
  <c r="F334" i="2" s="1"/>
  <c r="D335" i="2"/>
  <c r="F335" i="2" s="1"/>
  <c r="D336" i="2"/>
  <c r="F336" i="2" s="1"/>
  <c r="D337" i="2"/>
  <c r="F337" i="2" s="1"/>
  <c r="D338" i="2"/>
  <c r="F338" i="2" s="1"/>
  <c r="D339" i="2"/>
  <c r="B339" i="2" s="1"/>
  <c r="D340" i="2"/>
  <c r="D341" i="2"/>
  <c r="F341" i="2" s="1"/>
  <c r="D342" i="2"/>
  <c r="F342" i="2" s="1"/>
  <c r="D343" i="2"/>
  <c r="F343" i="2" s="1"/>
  <c r="D344" i="2"/>
  <c r="B344" i="2" s="1"/>
  <c r="D345" i="2"/>
  <c r="F345" i="2" s="1"/>
  <c r="D346" i="2"/>
  <c r="F346" i="2" s="1"/>
  <c r="D347" i="2"/>
  <c r="B347" i="2" s="1"/>
  <c r="D348" i="2"/>
  <c r="E348" i="2" s="1"/>
  <c r="D349" i="2"/>
  <c r="F349" i="2" s="1"/>
  <c r="D350" i="2"/>
  <c r="F350" i="2" s="1"/>
  <c r="D351" i="2"/>
  <c r="F351" i="2" s="1"/>
  <c r="D352" i="2"/>
  <c r="B352" i="2" s="1"/>
  <c r="D353" i="2"/>
  <c r="F353" i="2" s="1"/>
  <c r="D354" i="2"/>
  <c r="F354" i="2" s="1"/>
  <c r="D355" i="2"/>
  <c r="B355" i="2" s="1"/>
  <c r="D356" i="2"/>
  <c r="E356" i="2" s="1"/>
  <c r="D357" i="2"/>
  <c r="F357" i="2" s="1"/>
  <c r="D358" i="2"/>
  <c r="F358" i="2" s="1"/>
  <c r="D359" i="2"/>
  <c r="F359" i="2" s="1"/>
  <c r="D360" i="2"/>
  <c r="B360" i="2" s="1"/>
  <c r="D361" i="2"/>
  <c r="F361" i="2" s="1"/>
  <c r="D362" i="2"/>
  <c r="F362" i="2" s="1"/>
  <c r="D363" i="2"/>
  <c r="B363" i="2" s="1"/>
  <c r="D364" i="2"/>
  <c r="E364" i="2" s="1"/>
  <c r="D365" i="2"/>
  <c r="F365" i="2" s="1"/>
  <c r="D366" i="2"/>
  <c r="F366" i="2" s="1"/>
  <c r="D367" i="2"/>
  <c r="F367" i="2" s="1"/>
  <c r="D368" i="2"/>
  <c r="F368" i="2" s="1"/>
  <c r="D369" i="2"/>
  <c r="F369" i="2" s="1"/>
  <c r="D370" i="2"/>
  <c r="F370" i="2" s="1"/>
  <c r="D371" i="2"/>
  <c r="B371" i="2" s="1"/>
  <c r="D372" i="2"/>
  <c r="E372" i="2" s="1"/>
  <c r="D3" i="2"/>
  <c r="B255" i="2" l="1"/>
  <c r="C116" i="2"/>
  <c r="F364" i="2"/>
  <c r="B191" i="2"/>
  <c r="C51" i="2"/>
  <c r="F348" i="2"/>
  <c r="B92" i="2"/>
  <c r="F321" i="2"/>
  <c r="B28" i="2"/>
  <c r="B380" i="2"/>
  <c r="B239" i="2"/>
  <c r="B4" i="2"/>
  <c r="E375" i="2"/>
  <c r="F384" i="2"/>
  <c r="F376" i="2"/>
  <c r="F360" i="2"/>
  <c r="F344" i="2"/>
  <c r="B379" i="2"/>
  <c r="B223" i="2"/>
  <c r="B124" i="2"/>
  <c r="B60" i="2"/>
  <c r="C380" i="2"/>
  <c r="C84" i="2"/>
  <c r="E108" i="2"/>
  <c r="F372" i="2"/>
  <c r="F356" i="2"/>
  <c r="B271" i="2"/>
  <c r="B207" i="2"/>
  <c r="B36" i="2"/>
  <c r="F380" i="2"/>
  <c r="F352" i="2"/>
  <c r="E214" i="2"/>
  <c r="F214" i="2"/>
  <c r="C6" i="2"/>
  <c r="F6" i="2"/>
  <c r="B275" i="2"/>
  <c r="B259" i="2"/>
  <c r="B243" i="2"/>
  <c r="B227" i="2"/>
  <c r="B211" i="2"/>
  <c r="B195" i="2"/>
  <c r="C7" i="2"/>
  <c r="F373" i="2"/>
  <c r="F339" i="2"/>
  <c r="F331" i="2"/>
  <c r="F323" i="2"/>
  <c r="F315" i="2"/>
  <c r="F307" i="2"/>
  <c r="F299" i="2"/>
  <c r="F291" i="2"/>
  <c r="F283" i="2"/>
  <c r="F267" i="2"/>
  <c r="F251" i="2"/>
  <c r="F235" i="2"/>
  <c r="F219" i="2"/>
  <c r="F203" i="2"/>
  <c r="F187" i="2"/>
  <c r="C50" i="2"/>
  <c r="F50" i="2"/>
  <c r="C38" i="2"/>
  <c r="F38" i="2"/>
  <c r="C22" i="2"/>
  <c r="F22" i="2"/>
  <c r="B384" i="2"/>
  <c r="B376" i="2"/>
  <c r="B52" i="2"/>
  <c r="B20" i="2"/>
  <c r="C373" i="2"/>
  <c r="C108" i="2"/>
  <c r="C39" i="2"/>
  <c r="E86" i="2"/>
  <c r="F383" i="2"/>
  <c r="F375" i="2"/>
  <c r="F371" i="2"/>
  <c r="F363" i="2"/>
  <c r="F355" i="2"/>
  <c r="F347" i="2"/>
  <c r="F263" i="2"/>
  <c r="F247" i="2"/>
  <c r="F231" i="2"/>
  <c r="F215" i="2"/>
  <c r="F199" i="2"/>
  <c r="F183" i="2"/>
  <c r="F31" i="2"/>
  <c r="F23" i="2"/>
  <c r="F15" i="2"/>
  <c r="B178" i="2"/>
  <c r="F178" i="2"/>
  <c r="E340" i="2"/>
  <c r="F340" i="2"/>
  <c r="E332" i="2"/>
  <c r="F332" i="2"/>
  <c r="E324" i="2"/>
  <c r="F324" i="2"/>
  <c r="E316" i="2"/>
  <c r="F316" i="2"/>
  <c r="B312" i="2"/>
  <c r="F312" i="2"/>
  <c r="E308" i="2"/>
  <c r="F308" i="2"/>
  <c r="B300" i="2"/>
  <c r="F300" i="2"/>
  <c r="B296" i="2"/>
  <c r="F296" i="2"/>
  <c r="E292" i="2"/>
  <c r="F292" i="2"/>
  <c r="E284" i="2"/>
  <c r="F284" i="2"/>
  <c r="E276" i="2"/>
  <c r="F276" i="2"/>
  <c r="B272" i="2"/>
  <c r="F272" i="2"/>
  <c r="E268" i="2"/>
  <c r="F268" i="2"/>
  <c r="E260" i="2"/>
  <c r="F260" i="2"/>
  <c r="E252" i="2"/>
  <c r="F252" i="2"/>
  <c r="E244" i="2"/>
  <c r="F244" i="2"/>
  <c r="B236" i="2"/>
  <c r="F236" i="2"/>
  <c r="E228" i="2"/>
  <c r="F228" i="2"/>
  <c r="E220" i="2"/>
  <c r="F220" i="2"/>
  <c r="E212" i="2"/>
  <c r="F212" i="2"/>
  <c r="C188" i="2"/>
  <c r="F188" i="2"/>
  <c r="C172" i="2"/>
  <c r="F172" i="2"/>
  <c r="E164" i="2"/>
  <c r="F164" i="2"/>
  <c r="E156" i="2"/>
  <c r="F156" i="2"/>
  <c r="E148" i="2"/>
  <c r="F148" i="2"/>
  <c r="E140" i="2"/>
  <c r="F140" i="2"/>
  <c r="E136" i="2"/>
  <c r="F136" i="2"/>
  <c r="E132" i="2"/>
  <c r="F132" i="2"/>
  <c r="E128" i="2"/>
  <c r="F128" i="2"/>
  <c r="E124" i="2"/>
  <c r="F124" i="2"/>
  <c r="C120" i="2"/>
  <c r="F120" i="2"/>
  <c r="E116" i="2"/>
  <c r="F116" i="2"/>
  <c r="E112" i="2"/>
  <c r="F112" i="2"/>
  <c r="E104" i="2"/>
  <c r="F104" i="2"/>
  <c r="E100" i="2"/>
  <c r="F100" i="2"/>
  <c r="E96" i="2"/>
  <c r="F96" i="2"/>
  <c r="E92" i="2"/>
  <c r="F92" i="2"/>
  <c r="C88" i="2"/>
  <c r="F88" i="2"/>
  <c r="E84" i="2"/>
  <c r="F84" i="2"/>
  <c r="E80" i="2"/>
  <c r="F80" i="2"/>
  <c r="E76" i="2"/>
  <c r="F76" i="2"/>
  <c r="E72" i="2"/>
  <c r="F72" i="2"/>
  <c r="E68" i="2"/>
  <c r="F68" i="2"/>
  <c r="E64" i="2"/>
  <c r="F64" i="2"/>
  <c r="E60" i="2"/>
  <c r="F60" i="2"/>
  <c r="E56" i="2"/>
  <c r="F56" i="2"/>
  <c r="E44" i="2"/>
  <c r="F44" i="2"/>
  <c r="B383" i="2"/>
  <c r="B375" i="2"/>
  <c r="B108" i="2"/>
  <c r="B76" i="2"/>
  <c r="B44" i="2"/>
  <c r="B12" i="2"/>
  <c r="C132" i="2"/>
  <c r="C100" i="2"/>
  <c r="C68" i="2"/>
  <c r="E150" i="2"/>
  <c r="F374" i="2"/>
  <c r="E328" i="2"/>
  <c r="C328" i="2"/>
  <c r="E320" i="2"/>
  <c r="C320" i="2"/>
  <c r="E304" i="2"/>
  <c r="C304" i="2"/>
  <c r="E264" i="2"/>
  <c r="C264" i="2"/>
  <c r="E256" i="2"/>
  <c r="C256" i="2"/>
  <c r="E240" i="2"/>
  <c r="C240" i="2"/>
  <c r="E208" i="2"/>
  <c r="C208" i="2"/>
  <c r="B208" i="2"/>
  <c r="E196" i="2"/>
  <c r="B196" i="2"/>
  <c r="E192" i="2"/>
  <c r="C192" i="2"/>
  <c r="B192" i="2"/>
  <c r="E180" i="2"/>
  <c r="B180" i="2"/>
  <c r="E176" i="2"/>
  <c r="C176" i="2"/>
  <c r="B176" i="2"/>
  <c r="E160" i="2"/>
  <c r="C160" i="2"/>
  <c r="B160" i="2"/>
  <c r="C152" i="2"/>
  <c r="B152" i="2"/>
  <c r="E152" i="2"/>
  <c r="C366" i="2"/>
  <c r="E366" i="2"/>
  <c r="B366" i="2"/>
  <c r="E362" i="2"/>
  <c r="C362" i="2"/>
  <c r="B362" i="2"/>
  <c r="E354" i="2"/>
  <c r="C354" i="2"/>
  <c r="B354" i="2"/>
  <c r="C350" i="2"/>
  <c r="E350" i="2"/>
  <c r="B350" i="2"/>
  <c r="C342" i="2"/>
  <c r="B342" i="2"/>
  <c r="C338" i="2"/>
  <c r="E338" i="2"/>
  <c r="B338" i="2"/>
  <c r="E330" i="2"/>
  <c r="C330" i="2"/>
  <c r="B330" i="2"/>
  <c r="E326" i="2"/>
  <c r="C326" i="2"/>
  <c r="B326" i="2"/>
  <c r="E318" i="2"/>
  <c r="C318" i="2"/>
  <c r="B318" i="2"/>
  <c r="E314" i="2"/>
  <c r="C314" i="2"/>
  <c r="B314" i="2"/>
  <c r="C306" i="2"/>
  <c r="E306" i="2"/>
  <c r="B306" i="2"/>
  <c r="E298" i="2"/>
  <c r="C298" i="2"/>
  <c r="B298" i="2"/>
  <c r="E294" i="2"/>
  <c r="C294" i="2"/>
  <c r="B294" i="2"/>
  <c r="E286" i="2"/>
  <c r="C286" i="2"/>
  <c r="B286" i="2"/>
  <c r="E282" i="2"/>
  <c r="C282" i="2"/>
  <c r="B282" i="2"/>
  <c r="C274" i="2"/>
  <c r="E274" i="2"/>
  <c r="B274" i="2"/>
  <c r="E266" i="2"/>
  <c r="C266" i="2"/>
  <c r="B266" i="2"/>
  <c r="E262" i="2"/>
  <c r="C262" i="2"/>
  <c r="B262" i="2"/>
  <c r="E254" i="2"/>
  <c r="C254" i="2"/>
  <c r="B254" i="2"/>
  <c r="E250" i="2"/>
  <c r="C250" i="2"/>
  <c r="B250" i="2"/>
  <c r="C242" i="2"/>
  <c r="E242" i="2"/>
  <c r="B242" i="2"/>
  <c r="E238" i="2"/>
  <c r="C238" i="2"/>
  <c r="B238" i="2"/>
  <c r="E230" i="2"/>
  <c r="C230" i="2"/>
  <c r="B230" i="2"/>
  <c r="C226" i="2"/>
  <c r="E226" i="2"/>
  <c r="B226" i="2"/>
  <c r="E218" i="2"/>
  <c r="C218" i="2"/>
  <c r="B218" i="2"/>
  <c r="F3" i="2"/>
  <c r="E3" i="2"/>
  <c r="C3" i="2"/>
  <c r="E369" i="2"/>
  <c r="B369" i="2"/>
  <c r="C369" i="2"/>
  <c r="E365" i="2"/>
  <c r="B365" i="2"/>
  <c r="C365" i="2"/>
  <c r="E361" i="2"/>
  <c r="B361" i="2"/>
  <c r="C361" i="2"/>
  <c r="E357" i="2"/>
  <c r="B357" i="2"/>
  <c r="C357" i="2"/>
  <c r="E353" i="2"/>
  <c r="B353" i="2"/>
  <c r="C353" i="2"/>
  <c r="E349" i="2"/>
  <c r="B349" i="2"/>
  <c r="C349" i="2"/>
  <c r="E345" i="2"/>
  <c r="B345" i="2"/>
  <c r="C345" i="2"/>
  <c r="E341" i="2"/>
  <c r="B341" i="2"/>
  <c r="C341" i="2"/>
  <c r="E337" i="2"/>
  <c r="B337" i="2"/>
  <c r="C337" i="2"/>
  <c r="B333" i="2"/>
  <c r="E333" i="2"/>
  <c r="C333" i="2"/>
  <c r="E329" i="2"/>
  <c r="B329" i="2"/>
  <c r="C329" i="2"/>
  <c r="E325" i="2"/>
  <c r="B325" i="2"/>
  <c r="C325" i="2"/>
  <c r="B321" i="2"/>
  <c r="C321" i="2"/>
  <c r="E317" i="2"/>
  <c r="B317" i="2"/>
  <c r="C317" i="2"/>
  <c r="E313" i="2"/>
  <c r="B313" i="2"/>
  <c r="C313" i="2"/>
  <c r="E309" i="2"/>
  <c r="B309" i="2"/>
  <c r="C309" i="2"/>
  <c r="E305" i="2"/>
  <c r="B305" i="2"/>
  <c r="C305" i="2"/>
  <c r="B301" i="2"/>
  <c r="E301" i="2"/>
  <c r="C301" i="2"/>
  <c r="E297" i="2"/>
  <c r="B297" i="2"/>
  <c r="C297" i="2"/>
  <c r="E293" i="2"/>
  <c r="B293" i="2"/>
  <c r="C293" i="2"/>
  <c r="E289" i="2"/>
  <c r="B289" i="2"/>
  <c r="C289" i="2"/>
  <c r="E285" i="2"/>
  <c r="B285" i="2"/>
  <c r="C285" i="2"/>
  <c r="E281" i="2"/>
  <c r="B281" i="2"/>
  <c r="C281" i="2"/>
  <c r="E277" i="2"/>
  <c r="B277" i="2"/>
  <c r="C277" i="2"/>
  <c r="E273" i="2"/>
  <c r="B273" i="2"/>
  <c r="C273" i="2"/>
  <c r="B269" i="2"/>
  <c r="E269" i="2"/>
  <c r="C269" i="2"/>
  <c r="E265" i="2"/>
  <c r="B265" i="2"/>
  <c r="C265" i="2"/>
  <c r="E261" i="2"/>
  <c r="B261" i="2"/>
  <c r="C261" i="2"/>
  <c r="B257" i="2"/>
  <c r="C257" i="2"/>
  <c r="E253" i="2"/>
  <c r="B253" i="2"/>
  <c r="C253" i="2"/>
  <c r="E249" i="2"/>
  <c r="B249" i="2"/>
  <c r="C249" i="2"/>
  <c r="E245" i="2"/>
  <c r="B245" i="2"/>
  <c r="C245" i="2"/>
  <c r="E241" i="2"/>
  <c r="B241" i="2"/>
  <c r="C241" i="2"/>
  <c r="B237" i="2"/>
  <c r="E237" i="2"/>
  <c r="C237" i="2"/>
  <c r="E233" i="2"/>
  <c r="B233" i="2"/>
  <c r="C233" i="2"/>
  <c r="E229" i="2"/>
  <c r="B229" i="2"/>
  <c r="C229" i="2"/>
  <c r="E225" i="2"/>
  <c r="B225" i="2"/>
  <c r="C225" i="2"/>
  <c r="E221" i="2"/>
  <c r="B221" i="2"/>
  <c r="C221" i="2"/>
  <c r="E217" i="2"/>
  <c r="B217" i="2"/>
  <c r="C217" i="2"/>
  <c r="E213" i="2"/>
  <c r="B213" i="2"/>
  <c r="C213" i="2"/>
  <c r="E209" i="2"/>
  <c r="B209" i="2"/>
  <c r="C209" i="2"/>
  <c r="B205" i="2"/>
  <c r="E205" i="2"/>
  <c r="C205" i="2"/>
  <c r="E201" i="2"/>
  <c r="B201" i="2"/>
  <c r="C201" i="2"/>
  <c r="E197" i="2"/>
  <c r="B197" i="2"/>
  <c r="C197" i="2"/>
  <c r="B193" i="2"/>
  <c r="C193" i="2"/>
  <c r="E189" i="2"/>
  <c r="B189" i="2"/>
  <c r="C189" i="2"/>
  <c r="E185" i="2"/>
  <c r="B185" i="2"/>
  <c r="C185" i="2"/>
  <c r="E181" i="2"/>
  <c r="B181" i="2"/>
  <c r="C181" i="2"/>
  <c r="E177" i="2"/>
  <c r="C177" i="2"/>
  <c r="B177" i="2"/>
  <c r="E173" i="2"/>
  <c r="C173" i="2"/>
  <c r="B173" i="2"/>
  <c r="E169" i="2"/>
  <c r="C169" i="2"/>
  <c r="B169" i="2"/>
  <c r="E165" i="2"/>
  <c r="C165" i="2"/>
  <c r="B165" i="2"/>
  <c r="E161" i="2"/>
  <c r="C161" i="2"/>
  <c r="B161" i="2"/>
  <c r="E157" i="2"/>
  <c r="C157" i="2"/>
  <c r="B157" i="2"/>
  <c r="E153" i="2"/>
  <c r="C153" i="2"/>
  <c r="B153" i="2"/>
  <c r="E149" i="2"/>
  <c r="C149" i="2"/>
  <c r="B149" i="2"/>
  <c r="E145" i="2"/>
  <c r="C145" i="2"/>
  <c r="B145" i="2"/>
  <c r="E141" i="2"/>
  <c r="C141" i="2"/>
  <c r="B141" i="2"/>
  <c r="E137" i="2"/>
  <c r="C137" i="2"/>
  <c r="B137" i="2"/>
  <c r="E133" i="2"/>
  <c r="C133" i="2"/>
  <c r="B133" i="2"/>
  <c r="C129" i="2"/>
  <c r="B129" i="2"/>
  <c r="E125" i="2"/>
  <c r="C125" i="2"/>
  <c r="B125" i="2"/>
  <c r="E121" i="2"/>
  <c r="C121" i="2"/>
  <c r="B121" i="2"/>
  <c r="E117" i="2"/>
  <c r="C117" i="2"/>
  <c r="B117" i="2"/>
  <c r="E113" i="2"/>
  <c r="C113" i="2"/>
  <c r="B113" i="2"/>
  <c r="E109" i="2"/>
  <c r="C109" i="2"/>
  <c r="B109" i="2"/>
  <c r="E105" i="2"/>
  <c r="C105" i="2"/>
  <c r="B105" i="2"/>
  <c r="E101" i="2"/>
  <c r="C101" i="2"/>
  <c r="B101" i="2"/>
  <c r="E97" i="2"/>
  <c r="C97" i="2"/>
  <c r="B97" i="2"/>
  <c r="E93" i="2"/>
  <c r="C93" i="2"/>
  <c r="B93" i="2"/>
  <c r="E89" i="2"/>
  <c r="C89" i="2"/>
  <c r="B89" i="2"/>
  <c r="E85" i="2"/>
  <c r="C85" i="2"/>
  <c r="B85" i="2"/>
  <c r="E81" i="2"/>
  <c r="C81" i="2"/>
  <c r="B81" i="2"/>
  <c r="E77" i="2"/>
  <c r="C77" i="2"/>
  <c r="B77" i="2"/>
  <c r="E73" i="2"/>
  <c r="C73" i="2"/>
  <c r="B73" i="2"/>
  <c r="E69" i="2"/>
  <c r="C69" i="2"/>
  <c r="B69" i="2"/>
  <c r="C65" i="2"/>
  <c r="B65" i="2"/>
  <c r="E61" i="2"/>
  <c r="C61" i="2"/>
  <c r="B61" i="2"/>
  <c r="C57" i="2"/>
  <c r="E57" i="2"/>
  <c r="B57" i="2"/>
  <c r="E53" i="2"/>
  <c r="C53" i="2"/>
  <c r="B53" i="2"/>
  <c r="C49" i="2"/>
  <c r="E49" i="2"/>
  <c r="B49" i="2"/>
  <c r="E45" i="2"/>
  <c r="C45" i="2"/>
  <c r="B45" i="2"/>
  <c r="C41" i="2"/>
  <c r="E41" i="2"/>
  <c r="B41" i="2"/>
  <c r="E37" i="2"/>
  <c r="C37" i="2"/>
  <c r="B37" i="2"/>
  <c r="C33" i="2"/>
  <c r="B33" i="2"/>
  <c r="E29" i="2"/>
  <c r="C29" i="2"/>
  <c r="B29" i="2"/>
  <c r="C25" i="2"/>
  <c r="E25" i="2"/>
  <c r="B25" i="2"/>
  <c r="E21" i="2"/>
  <c r="C21" i="2"/>
  <c r="B21" i="2"/>
  <c r="C17" i="2"/>
  <c r="E17" i="2"/>
  <c r="B17" i="2"/>
  <c r="E13" i="2"/>
  <c r="C13" i="2"/>
  <c r="B13" i="2"/>
  <c r="C9" i="2"/>
  <c r="E9" i="2"/>
  <c r="B9" i="2"/>
  <c r="E5" i="2"/>
  <c r="C5" i="2"/>
  <c r="B5" i="2"/>
  <c r="E385" i="2"/>
  <c r="B385" i="2"/>
  <c r="C385" i="2"/>
  <c r="E381" i="2"/>
  <c r="B381" i="2"/>
  <c r="C381" i="2"/>
  <c r="E377" i="2"/>
  <c r="B377" i="2"/>
  <c r="C377" i="2"/>
  <c r="B3" i="2"/>
  <c r="B148" i="2"/>
  <c r="C348" i="2"/>
  <c r="C316" i="2"/>
  <c r="C284" i="2"/>
  <c r="C252" i="2"/>
  <c r="C220" i="2"/>
  <c r="C156" i="2"/>
  <c r="E342" i="2"/>
  <c r="E257" i="2"/>
  <c r="E172" i="2"/>
  <c r="E368" i="2"/>
  <c r="C368" i="2"/>
  <c r="E336" i="2"/>
  <c r="C336" i="2"/>
  <c r="E288" i="2"/>
  <c r="C288" i="2"/>
  <c r="C280" i="2"/>
  <c r="E280" i="2"/>
  <c r="C248" i="2"/>
  <c r="E248" i="2"/>
  <c r="E232" i="2"/>
  <c r="C232" i="2"/>
  <c r="E224" i="2"/>
  <c r="C224" i="2"/>
  <c r="C216" i="2"/>
  <c r="E216" i="2"/>
  <c r="E204" i="2"/>
  <c r="B204" i="2"/>
  <c r="E188" i="2"/>
  <c r="B188" i="2"/>
  <c r="E144" i="2"/>
  <c r="C144" i="2"/>
  <c r="B144" i="2"/>
  <c r="B368" i="2"/>
  <c r="B336" i="2"/>
  <c r="B328" i="2"/>
  <c r="B320" i="2"/>
  <c r="B304" i="2"/>
  <c r="B288" i="2"/>
  <c r="B280" i="2"/>
  <c r="B264" i="2"/>
  <c r="B256" i="2"/>
  <c r="B248" i="2"/>
  <c r="B240" i="2"/>
  <c r="B232" i="2"/>
  <c r="B224" i="2"/>
  <c r="B216" i="2"/>
  <c r="B172" i="2"/>
  <c r="B140" i="2"/>
  <c r="C372" i="2"/>
  <c r="C340" i="2"/>
  <c r="C308" i="2"/>
  <c r="C276" i="2"/>
  <c r="C244" i="2"/>
  <c r="C212" i="2"/>
  <c r="C180" i="2"/>
  <c r="C148" i="2"/>
  <c r="E236" i="2"/>
  <c r="E371" i="2"/>
  <c r="C371" i="2"/>
  <c r="C367" i="2"/>
  <c r="E367" i="2"/>
  <c r="E363" i="2"/>
  <c r="C363" i="2"/>
  <c r="C359" i="2"/>
  <c r="E359" i="2"/>
  <c r="E355" i="2"/>
  <c r="C355" i="2"/>
  <c r="C351" i="2"/>
  <c r="E351" i="2"/>
  <c r="E347" i="2"/>
  <c r="C347" i="2"/>
  <c r="C343" i="2"/>
  <c r="E343" i="2"/>
  <c r="E339" i="2"/>
  <c r="C339" i="2"/>
  <c r="E335" i="2"/>
  <c r="C335" i="2"/>
  <c r="E331" i="2"/>
  <c r="C331" i="2"/>
  <c r="E327" i="2"/>
  <c r="C327" i="2"/>
  <c r="E323" i="2"/>
  <c r="C323" i="2"/>
  <c r="E319" i="2"/>
  <c r="C319" i="2"/>
  <c r="E315" i="2"/>
  <c r="C315" i="2"/>
  <c r="E311" i="2"/>
  <c r="C311" i="2"/>
  <c r="E307" i="2"/>
  <c r="C307" i="2"/>
  <c r="E303" i="2"/>
  <c r="C303" i="2"/>
  <c r="E299" i="2"/>
  <c r="C299" i="2"/>
  <c r="E295" i="2"/>
  <c r="C295" i="2"/>
  <c r="E291" i="2"/>
  <c r="C291" i="2"/>
  <c r="E287" i="2"/>
  <c r="C287" i="2"/>
  <c r="E283" i="2"/>
  <c r="C283" i="2"/>
  <c r="E279" i="2"/>
  <c r="C279" i="2"/>
  <c r="B367" i="2"/>
  <c r="B359" i="2"/>
  <c r="B351" i="2"/>
  <c r="B343" i="2"/>
  <c r="B335" i="2"/>
  <c r="B327" i="2"/>
  <c r="B319" i="2"/>
  <c r="B311" i="2"/>
  <c r="B303" i="2"/>
  <c r="B295" i="2"/>
  <c r="B287" i="2"/>
  <c r="B279" i="2"/>
  <c r="B164" i="2"/>
  <c r="C364" i="2"/>
  <c r="C332" i="2"/>
  <c r="C300" i="2"/>
  <c r="C268" i="2"/>
  <c r="C236" i="2"/>
  <c r="C204" i="2"/>
  <c r="C140" i="2"/>
  <c r="E300" i="2"/>
  <c r="E129" i="2"/>
  <c r="E65" i="2"/>
  <c r="E360" i="2"/>
  <c r="C360" i="2"/>
  <c r="E352" i="2"/>
  <c r="C352" i="2"/>
  <c r="E344" i="2"/>
  <c r="C344" i="2"/>
  <c r="C312" i="2"/>
  <c r="E312" i="2"/>
  <c r="E296" i="2"/>
  <c r="C296" i="2"/>
  <c r="E272" i="2"/>
  <c r="C272" i="2"/>
  <c r="E200" i="2"/>
  <c r="C200" i="2"/>
  <c r="B200" i="2"/>
  <c r="C184" i="2"/>
  <c r="E184" i="2"/>
  <c r="B184" i="2"/>
  <c r="E168" i="2"/>
  <c r="C168" i="2"/>
  <c r="B168" i="2"/>
  <c r="E370" i="2"/>
  <c r="C370" i="2"/>
  <c r="B370" i="2"/>
  <c r="C358" i="2"/>
  <c r="B358" i="2"/>
  <c r="E346" i="2"/>
  <c r="C346" i="2"/>
  <c r="B346" i="2"/>
  <c r="E334" i="2"/>
  <c r="C334" i="2"/>
  <c r="B334" i="2"/>
  <c r="C322" i="2"/>
  <c r="B322" i="2"/>
  <c r="E322" i="2"/>
  <c r="C310" i="2"/>
  <c r="E310" i="2"/>
  <c r="B310" i="2"/>
  <c r="E302" i="2"/>
  <c r="C302" i="2"/>
  <c r="B302" i="2"/>
  <c r="C290" i="2"/>
  <c r="E290" i="2"/>
  <c r="B290" i="2"/>
  <c r="C278" i="2"/>
  <c r="B278" i="2"/>
  <c r="E270" i="2"/>
  <c r="C270" i="2"/>
  <c r="B270" i="2"/>
  <c r="C258" i="2"/>
  <c r="B258" i="2"/>
  <c r="E258" i="2"/>
  <c r="C246" i="2"/>
  <c r="E246" i="2"/>
  <c r="B246" i="2"/>
  <c r="E234" i="2"/>
  <c r="C234" i="2"/>
  <c r="B234" i="2"/>
  <c r="E222" i="2"/>
  <c r="C222" i="2"/>
  <c r="B222" i="2"/>
  <c r="C214" i="2"/>
  <c r="B214" i="2"/>
  <c r="C210" i="2"/>
  <c r="E210" i="2"/>
  <c r="B210" i="2"/>
  <c r="E206" i="2"/>
  <c r="C206" i="2"/>
  <c r="B206" i="2"/>
  <c r="E202" i="2"/>
  <c r="C202" i="2"/>
  <c r="B202" i="2"/>
  <c r="E198" i="2"/>
  <c r="C198" i="2"/>
  <c r="B198" i="2"/>
  <c r="C194" i="2"/>
  <c r="B194" i="2"/>
  <c r="E194" i="2"/>
  <c r="E190" i="2"/>
  <c r="C190" i="2"/>
  <c r="B190" i="2"/>
  <c r="E186" i="2"/>
  <c r="C186" i="2"/>
  <c r="B186" i="2"/>
  <c r="C182" i="2"/>
  <c r="E182" i="2"/>
  <c r="B182" i="2"/>
  <c r="C178" i="2"/>
  <c r="E178" i="2"/>
  <c r="E174" i="2"/>
  <c r="C174" i="2"/>
  <c r="B174" i="2"/>
  <c r="E170" i="2"/>
  <c r="C170" i="2"/>
  <c r="B170" i="2"/>
  <c r="E166" i="2"/>
  <c r="C166" i="2"/>
  <c r="B166" i="2"/>
  <c r="C162" i="2"/>
  <c r="B162" i="2"/>
  <c r="E162" i="2"/>
  <c r="E158" i="2"/>
  <c r="C158" i="2"/>
  <c r="B158" i="2"/>
  <c r="E154" i="2"/>
  <c r="C154" i="2"/>
  <c r="B154" i="2"/>
  <c r="C150" i="2"/>
  <c r="B150" i="2"/>
  <c r="C146" i="2"/>
  <c r="B146" i="2"/>
  <c r="E146" i="2"/>
  <c r="E142" i="2"/>
  <c r="C142" i="2"/>
  <c r="B142" i="2"/>
  <c r="E138" i="2"/>
  <c r="C138" i="2"/>
  <c r="B138" i="2"/>
  <c r="E134" i="2"/>
  <c r="C134" i="2"/>
  <c r="B134" i="2"/>
  <c r="C130" i="2"/>
  <c r="B130" i="2"/>
  <c r="E130" i="2"/>
  <c r="E126" i="2"/>
  <c r="C126" i="2"/>
  <c r="B126" i="2"/>
  <c r="E122" i="2"/>
  <c r="C122" i="2"/>
  <c r="B122" i="2"/>
  <c r="C118" i="2"/>
  <c r="B118" i="2"/>
  <c r="E118" i="2"/>
  <c r="C114" i="2"/>
  <c r="B114" i="2"/>
  <c r="E114" i="2"/>
  <c r="E110" i="2"/>
  <c r="C110" i="2"/>
  <c r="B110" i="2"/>
  <c r="E106" i="2"/>
  <c r="C106" i="2"/>
  <c r="B106" i="2"/>
  <c r="E102" i="2"/>
  <c r="C102" i="2"/>
  <c r="B102" i="2"/>
  <c r="C98" i="2"/>
  <c r="B98" i="2"/>
  <c r="E98" i="2"/>
  <c r="E94" i="2"/>
  <c r="C94" i="2"/>
  <c r="B94" i="2"/>
  <c r="E90" i="2"/>
  <c r="C90" i="2"/>
  <c r="B90" i="2"/>
  <c r="C86" i="2"/>
  <c r="B86" i="2"/>
  <c r="C82" i="2"/>
  <c r="B82" i="2"/>
  <c r="E82" i="2"/>
  <c r="E78" i="2"/>
  <c r="C78" i="2"/>
  <c r="B78" i="2"/>
  <c r="E74" i="2"/>
  <c r="C74" i="2"/>
  <c r="B74" i="2"/>
  <c r="E70" i="2"/>
  <c r="C70" i="2"/>
  <c r="B70" i="2"/>
  <c r="C66" i="2"/>
  <c r="B66" i="2"/>
  <c r="E66" i="2"/>
  <c r="E62" i="2"/>
  <c r="C62" i="2"/>
  <c r="B62" i="2"/>
  <c r="C58" i="2"/>
  <c r="B58" i="2"/>
  <c r="E58" i="2"/>
  <c r="E54" i="2"/>
  <c r="B54" i="2"/>
  <c r="C54" i="2"/>
  <c r="B50" i="2"/>
  <c r="E50" i="2"/>
  <c r="E46" i="2"/>
  <c r="B46" i="2"/>
  <c r="C46" i="2"/>
  <c r="C42" i="2"/>
  <c r="B42" i="2"/>
  <c r="E42" i="2"/>
  <c r="E38" i="2"/>
  <c r="B38" i="2"/>
  <c r="C34" i="2"/>
  <c r="B34" i="2"/>
  <c r="E34" i="2"/>
  <c r="E30" i="2"/>
  <c r="B30" i="2"/>
  <c r="C30" i="2"/>
  <c r="C26" i="2"/>
  <c r="B26" i="2"/>
  <c r="E26" i="2"/>
  <c r="E22" i="2"/>
  <c r="B22" i="2"/>
  <c r="C18" i="2"/>
  <c r="B18" i="2"/>
  <c r="E18" i="2"/>
  <c r="E14" i="2"/>
  <c r="B14" i="2"/>
  <c r="C14" i="2"/>
  <c r="C10" i="2"/>
  <c r="B10" i="2"/>
  <c r="E10" i="2"/>
  <c r="E6" i="2"/>
  <c r="B6" i="2"/>
  <c r="E386" i="2"/>
  <c r="C386" i="2"/>
  <c r="B386" i="2"/>
  <c r="C382" i="2"/>
  <c r="E382" i="2"/>
  <c r="B382" i="2"/>
  <c r="E378" i="2"/>
  <c r="C378" i="2"/>
  <c r="B378" i="2"/>
  <c r="C374" i="2"/>
  <c r="B374" i="2"/>
  <c r="B372" i="2"/>
  <c r="B364" i="2"/>
  <c r="B356" i="2"/>
  <c r="B348" i="2"/>
  <c r="B340" i="2"/>
  <c r="B332" i="2"/>
  <c r="B324" i="2"/>
  <c r="B316" i="2"/>
  <c r="B308" i="2"/>
  <c r="B292" i="2"/>
  <c r="B284" i="2"/>
  <c r="B276" i="2"/>
  <c r="B268" i="2"/>
  <c r="B260" i="2"/>
  <c r="B252" i="2"/>
  <c r="B244" i="2"/>
  <c r="B228" i="2"/>
  <c r="B220" i="2"/>
  <c r="B212" i="2"/>
  <c r="B156" i="2"/>
  <c r="C356" i="2"/>
  <c r="C324" i="2"/>
  <c r="C292" i="2"/>
  <c r="C260" i="2"/>
  <c r="C228" i="2"/>
  <c r="C196" i="2"/>
  <c r="C164" i="2"/>
  <c r="E358" i="2"/>
  <c r="E278" i="2"/>
  <c r="E193" i="2"/>
  <c r="E33" i="2"/>
  <c r="E52" i="2"/>
  <c r="C52" i="2"/>
  <c r="E48" i="2"/>
  <c r="C48" i="2"/>
  <c r="E40" i="2"/>
  <c r="C40" i="2"/>
  <c r="E36" i="2"/>
  <c r="C36" i="2"/>
  <c r="E32" i="2"/>
  <c r="C32" i="2"/>
  <c r="E28" i="2"/>
  <c r="C28" i="2"/>
  <c r="E24" i="2"/>
  <c r="C24" i="2"/>
  <c r="E20" i="2"/>
  <c r="C20" i="2"/>
  <c r="E16" i="2"/>
  <c r="C16" i="2"/>
  <c r="E12" i="2"/>
  <c r="C12" i="2"/>
  <c r="E8" i="2"/>
  <c r="C8" i="2"/>
  <c r="E4" i="2"/>
  <c r="C4" i="2"/>
  <c r="C56" i="2"/>
  <c r="E383" i="2"/>
  <c r="E120" i="2"/>
  <c r="E275" i="2"/>
  <c r="C275" i="2"/>
  <c r="E271" i="2"/>
  <c r="C271" i="2"/>
  <c r="E267" i="2"/>
  <c r="C267" i="2"/>
  <c r="E263" i="2"/>
  <c r="C263" i="2"/>
  <c r="E259" i="2"/>
  <c r="C259" i="2"/>
  <c r="E255" i="2"/>
  <c r="C255" i="2"/>
  <c r="E251" i="2"/>
  <c r="C251" i="2"/>
  <c r="E247" i="2"/>
  <c r="C247" i="2"/>
  <c r="E243" i="2"/>
  <c r="C243" i="2"/>
  <c r="E239" i="2"/>
  <c r="C239" i="2"/>
  <c r="E235" i="2"/>
  <c r="C235" i="2"/>
  <c r="E231" i="2"/>
  <c r="C231" i="2"/>
  <c r="E227" i="2"/>
  <c r="C227" i="2"/>
  <c r="E223" i="2"/>
  <c r="C223" i="2"/>
  <c r="E219" i="2"/>
  <c r="C219" i="2"/>
  <c r="E215" i="2"/>
  <c r="C215" i="2"/>
  <c r="E211" i="2"/>
  <c r="C211" i="2"/>
  <c r="E207" i="2"/>
  <c r="C207" i="2"/>
  <c r="E203" i="2"/>
  <c r="C203" i="2"/>
  <c r="E199" i="2"/>
  <c r="C199" i="2"/>
  <c r="E195" i="2"/>
  <c r="C195" i="2"/>
  <c r="E191" i="2"/>
  <c r="C191" i="2"/>
  <c r="E187" i="2"/>
  <c r="C187" i="2"/>
  <c r="E183" i="2"/>
  <c r="C183" i="2"/>
  <c r="E179" i="2"/>
  <c r="C179" i="2"/>
  <c r="B179" i="2"/>
  <c r="E175" i="2"/>
  <c r="C175" i="2"/>
  <c r="B175" i="2"/>
  <c r="E171" i="2"/>
  <c r="C171" i="2"/>
  <c r="B171" i="2"/>
  <c r="E167" i="2"/>
  <c r="C167" i="2"/>
  <c r="B167" i="2"/>
  <c r="E163" i="2"/>
  <c r="C163" i="2"/>
  <c r="B163" i="2"/>
  <c r="E159" i="2"/>
  <c r="C159" i="2"/>
  <c r="B159" i="2"/>
  <c r="E155" i="2"/>
  <c r="C155" i="2"/>
  <c r="B155" i="2"/>
  <c r="E151" i="2"/>
  <c r="C151" i="2"/>
  <c r="B151" i="2"/>
  <c r="E147" i="2"/>
  <c r="C147" i="2"/>
  <c r="B147" i="2"/>
  <c r="E143" i="2"/>
  <c r="C143" i="2"/>
  <c r="B143" i="2"/>
  <c r="E139" i="2"/>
  <c r="C139" i="2"/>
  <c r="B139" i="2"/>
  <c r="E135" i="2"/>
  <c r="C135" i="2"/>
  <c r="B135" i="2"/>
  <c r="E131" i="2"/>
  <c r="C131" i="2"/>
  <c r="B131" i="2"/>
  <c r="E127" i="2"/>
  <c r="C127" i="2"/>
  <c r="B127" i="2"/>
  <c r="E123" i="2"/>
  <c r="C123" i="2"/>
  <c r="B123" i="2"/>
  <c r="E119" i="2"/>
  <c r="C119" i="2"/>
  <c r="B119" i="2"/>
  <c r="E115" i="2"/>
  <c r="C115" i="2"/>
  <c r="B115" i="2"/>
  <c r="E111" i="2"/>
  <c r="C111" i="2"/>
  <c r="B111" i="2"/>
  <c r="E107" i="2"/>
  <c r="C107" i="2"/>
  <c r="B107" i="2"/>
  <c r="E103" i="2"/>
  <c r="C103" i="2"/>
  <c r="B103" i="2"/>
  <c r="E99" i="2"/>
  <c r="C99" i="2"/>
  <c r="B99" i="2"/>
  <c r="E95" i="2"/>
  <c r="C95" i="2"/>
  <c r="B95" i="2"/>
  <c r="E91" i="2"/>
  <c r="C91" i="2"/>
  <c r="B91" i="2"/>
  <c r="E87" i="2"/>
  <c r="C87" i="2"/>
  <c r="B87" i="2"/>
  <c r="E83" i="2"/>
  <c r="C83" i="2"/>
  <c r="B83" i="2"/>
  <c r="E79" i="2"/>
  <c r="C79" i="2"/>
  <c r="B79" i="2"/>
  <c r="E75" i="2"/>
  <c r="C75" i="2"/>
  <c r="B75" i="2"/>
  <c r="E71" i="2"/>
  <c r="C71" i="2"/>
  <c r="B71" i="2"/>
  <c r="E67" i="2"/>
  <c r="C67" i="2"/>
  <c r="B67" i="2"/>
  <c r="E63" i="2"/>
  <c r="C63" i="2"/>
  <c r="B63" i="2"/>
  <c r="E59" i="2"/>
  <c r="C59" i="2"/>
  <c r="B59" i="2"/>
  <c r="E55" i="2"/>
  <c r="B55" i="2"/>
  <c r="E51" i="2"/>
  <c r="B51" i="2"/>
  <c r="E47" i="2"/>
  <c r="C47" i="2"/>
  <c r="B47" i="2"/>
  <c r="E43" i="2"/>
  <c r="C43" i="2"/>
  <c r="B43" i="2"/>
  <c r="E39" i="2"/>
  <c r="B39" i="2"/>
  <c r="E35" i="2"/>
  <c r="C35" i="2"/>
  <c r="B35" i="2"/>
  <c r="E31" i="2"/>
  <c r="B31" i="2"/>
  <c r="E27" i="2"/>
  <c r="C27" i="2"/>
  <c r="B27" i="2"/>
  <c r="E23" i="2"/>
  <c r="B23" i="2"/>
  <c r="E19" i="2"/>
  <c r="C19" i="2"/>
  <c r="B19" i="2"/>
  <c r="E15" i="2"/>
  <c r="B15" i="2"/>
  <c r="E11" i="2"/>
  <c r="C11" i="2"/>
  <c r="B11" i="2"/>
  <c r="E7" i="2"/>
  <c r="B7" i="2"/>
  <c r="E379" i="2"/>
  <c r="C379" i="2"/>
  <c r="B373" i="2"/>
  <c r="B136" i="2"/>
  <c r="B128" i="2"/>
  <c r="B120" i="2"/>
  <c r="B112" i="2"/>
  <c r="B104" i="2"/>
  <c r="B96" i="2"/>
  <c r="B88" i="2"/>
  <c r="B80" i="2"/>
  <c r="B72" i="2"/>
  <c r="B64" i="2"/>
  <c r="B56" i="2"/>
  <c r="B48" i="2"/>
  <c r="B40" i="2"/>
  <c r="B32" i="2"/>
  <c r="B24" i="2"/>
  <c r="B16" i="2"/>
  <c r="B8" i="2"/>
  <c r="C384" i="2"/>
  <c r="C376" i="2"/>
  <c r="C136" i="2"/>
  <c r="C128" i="2"/>
  <c r="C112" i="2"/>
  <c r="C104" i="2"/>
  <c r="C96" i="2"/>
  <c r="C80" i="2"/>
  <c r="C72" i="2"/>
  <c r="C64" i="2"/>
  <c r="C55" i="2"/>
  <c r="C44" i="2"/>
  <c r="A4" i="7"/>
  <c r="O377" i="6"/>
  <c r="O378" i="6"/>
  <c r="A378" i="5"/>
  <c r="O381" i="6"/>
  <c r="O382" i="6"/>
  <c r="A382" i="5"/>
  <c r="O385" i="6"/>
  <c r="O386" i="6"/>
  <c r="A386" i="5"/>
  <c r="A373" i="5"/>
  <c r="B21" i="8" l="1"/>
  <c r="F15" i="8"/>
  <c r="D21" i="8"/>
  <c r="B22" i="8"/>
  <c r="H21" i="8"/>
  <c r="F22" i="8"/>
  <c r="J40" i="8"/>
  <c r="B16" i="8"/>
  <c r="J15" i="8"/>
  <c r="B14" i="8"/>
  <c r="J16" i="8"/>
  <c r="H36" i="8"/>
  <c r="F16" i="8"/>
  <c r="J22" i="8"/>
  <c r="F40" i="8"/>
  <c r="E20" i="8"/>
  <c r="K23" i="8"/>
  <c r="B36" i="8"/>
  <c r="H15" i="8"/>
  <c r="D36" i="8"/>
  <c r="K15" i="8"/>
  <c r="K14" i="8"/>
  <c r="G15" i="8"/>
  <c r="G14" i="8"/>
  <c r="E16" i="8"/>
  <c r="E17" i="8"/>
  <c r="K36" i="8"/>
  <c r="G36" i="8"/>
  <c r="C36" i="8"/>
  <c r="E15" i="8"/>
  <c r="E14" i="8"/>
  <c r="C16" i="8"/>
  <c r="C17" i="8"/>
  <c r="I36" i="8"/>
  <c r="C15" i="8"/>
  <c r="C14" i="8"/>
  <c r="I16" i="8"/>
  <c r="I17" i="8"/>
  <c r="I15" i="8"/>
  <c r="I14" i="8"/>
  <c r="K16" i="8"/>
  <c r="K17" i="8"/>
  <c r="G16" i="8"/>
  <c r="G17" i="8"/>
  <c r="E36" i="8"/>
  <c r="K21" i="8"/>
  <c r="G21" i="8"/>
  <c r="C21" i="8"/>
  <c r="I22" i="8"/>
  <c r="E22" i="8"/>
  <c r="K40" i="8"/>
  <c r="G40" i="8"/>
  <c r="C40" i="8"/>
  <c r="E23" i="8"/>
  <c r="J14" i="8"/>
  <c r="F14" i="8"/>
  <c r="B15" i="8"/>
  <c r="H17" i="8"/>
  <c r="D17" i="8"/>
  <c r="J36" i="8"/>
  <c r="F36" i="8"/>
  <c r="J20" i="8"/>
  <c r="F20" i="8"/>
  <c r="B20" i="8"/>
  <c r="H22" i="8"/>
  <c r="H23" i="8"/>
  <c r="D22" i="8"/>
  <c r="D23" i="8"/>
  <c r="B40" i="8"/>
  <c r="J21" i="8"/>
  <c r="K20" i="8"/>
  <c r="C20" i="8"/>
  <c r="H16" i="8"/>
  <c r="I21" i="8"/>
  <c r="E21" i="8"/>
  <c r="K22" i="8"/>
  <c r="G22" i="8"/>
  <c r="C23" i="8"/>
  <c r="C22" i="8"/>
  <c r="I40" i="8"/>
  <c r="E40" i="8"/>
  <c r="I20" i="8"/>
  <c r="I23" i="8"/>
  <c r="H14" i="8"/>
  <c r="D14" i="8"/>
  <c r="J17" i="8"/>
  <c r="F17" i="8"/>
  <c r="B17" i="8"/>
  <c r="H20" i="8"/>
  <c r="D20" i="8"/>
  <c r="J23" i="8"/>
  <c r="F23" i="8"/>
  <c r="B23" i="8"/>
  <c r="H40" i="8"/>
  <c r="D40" i="8"/>
  <c r="D15" i="8"/>
  <c r="F21" i="8"/>
  <c r="G20" i="8"/>
  <c r="D16" i="8"/>
  <c r="G23" i="8"/>
  <c r="A380" i="5"/>
  <c r="A376" i="4"/>
  <c r="A7" i="7"/>
  <c r="A386" i="6"/>
  <c r="CC386" i="6" s="1"/>
  <c r="A381" i="5"/>
  <c r="A378" i="6"/>
  <c r="CC378" i="6" s="1"/>
  <c r="A375" i="6"/>
  <c r="BA375" i="6" s="1"/>
  <c r="A384" i="4"/>
  <c r="A385" i="5"/>
  <c r="A377" i="5"/>
  <c r="A6" i="7"/>
  <c r="A382" i="6"/>
  <c r="BA382" i="6" s="1"/>
  <c r="O387" i="6"/>
  <c r="A383" i="6"/>
  <c r="CC383" i="6" s="1"/>
  <c r="A380" i="4"/>
  <c r="A384" i="5"/>
  <c r="A376" i="5"/>
  <c r="A387" i="6"/>
  <c r="BA387" i="6" s="1"/>
  <c r="A379" i="6"/>
  <c r="BA379" i="6" s="1"/>
  <c r="O379" i="6"/>
  <c r="O374" i="6"/>
  <c r="A3" i="7"/>
  <c r="A373" i="4"/>
  <c r="A374" i="6"/>
  <c r="A384" i="6"/>
  <c r="A383" i="5"/>
  <c r="O384" i="6"/>
  <c r="A383" i="4"/>
  <c r="O380" i="6"/>
  <c r="A380" i="6"/>
  <c r="A379" i="5"/>
  <c r="A379" i="4"/>
  <c r="A376" i="6"/>
  <c r="A5" i="7"/>
  <c r="A375" i="5"/>
  <c r="O376" i="6"/>
  <c r="A375" i="4"/>
  <c r="CC387" i="6"/>
  <c r="A386" i="4"/>
  <c r="A382" i="4"/>
  <c r="A378" i="4"/>
  <c r="A374" i="4"/>
  <c r="A385" i="6"/>
  <c r="A381" i="6"/>
  <c r="A377" i="6"/>
  <c r="O383" i="6"/>
  <c r="O375" i="6"/>
  <c r="A385" i="4"/>
  <c r="A381" i="4"/>
  <c r="A377" i="4"/>
  <c r="A374" i="5"/>
  <c r="CC379" i="6" l="1"/>
  <c r="N17" i="8"/>
  <c r="N16" i="8"/>
  <c r="O16" i="8"/>
  <c r="N21" i="8"/>
  <c r="N23" i="8"/>
  <c r="O20" i="8"/>
  <c r="N20" i="8"/>
  <c r="N15" i="8"/>
  <c r="N14" i="8"/>
  <c r="O14" i="8"/>
  <c r="O22" i="8"/>
  <c r="N22" i="8"/>
  <c r="BA383" i="6"/>
  <c r="CC382" i="6"/>
  <c r="BA386" i="6"/>
  <c r="BA378" i="6"/>
  <c r="CC375" i="6"/>
  <c r="CC381" i="6"/>
  <c r="BA381" i="6"/>
  <c r="CC376" i="6"/>
  <c r="BA376" i="6"/>
  <c r="CC385" i="6"/>
  <c r="BA385" i="6"/>
  <c r="CC374" i="6"/>
  <c r="BA374" i="6"/>
  <c r="CC384" i="6"/>
  <c r="BA384" i="6"/>
  <c r="CC377" i="6"/>
  <c r="BA377" i="6"/>
  <c r="CC380" i="6"/>
  <c r="BA380" i="6"/>
  <c r="K370" i="10" l="1"/>
  <c r="L370" i="11"/>
  <c r="A366" i="9"/>
  <c r="A366" i="5"/>
  <c r="O367" i="6"/>
  <c r="A366" i="4"/>
  <c r="A367" i="6"/>
  <c r="K350" i="10"/>
  <c r="A346" i="9"/>
  <c r="L350" i="11"/>
  <c r="A346" i="5"/>
  <c r="A346" i="4"/>
  <c r="O347" i="6"/>
  <c r="A347" i="6"/>
  <c r="K334" i="10"/>
  <c r="L334" i="11"/>
  <c r="A330" i="9"/>
  <c r="A330" i="5"/>
  <c r="A330" i="4"/>
  <c r="O331" i="6"/>
  <c r="A331" i="6"/>
  <c r="K322" i="10"/>
  <c r="L322" i="11"/>
  <c r="A318" i="9"/>
  <c r="A318" i="5"/>
  <c r="O319" i="6"/>
  <c r="A319" i="6"/>
  <c r="A318" i="4"/>
  <c r="K306" i="10"/>
  <c r="L306" i="11"/>
  <c r="A302" i="9"/>
  <c r="A302" i="5"/>
  <c r="O303" i="6"/>
  <c r="A303" i="6"/>
  <c r="A302" i="4"/>
  <c r="K290" i="10"/>
  <c r="L290" i="11"/>
  <c r="A286" i="9"/>
  <c r="A286" i="5"/>
  <c r="O287" i="6"/>
  <c r="A287" i="6"/>
  <c r="A286" i="4"/>
  <c r="K274" i="10"/>
  <c r="L274" i="11"/>
  <c r="A270" i="9"/>
  <c r="A270" i="5"/>
  <c r="O271" i="6"/>
  <c r="A271" i="6"/>
  <c r="A270" i="4"/>
  <c r="K266" i="10"/>
  <c r="L266" i="11"/>
  <c r="A262" i="9"/>
  <c r="A262" i="5"/>
  <c r="O263" i="6"/>
  <c r="A263" i="6"/>
  <c r="A262" i="4"/>
  <c r="K262" i="10"/>
  <c r="L262" i="11"/>
  <c r="A258" i="9"/>
  <c r="A258" i="5"/>
  <c r="A258" i="4"/>
  <c r="A259" i="6"/>
  <c r="O259" i="6"/>
  <c r="K258" i="10"/>
  <c r="L258" i="11"/>
  <c r="A254" i="9"/>
  <c r="A254" i="5"/>
  <c r="O255" i="6"/>
  <c r="A255" i="6"/>
  <c r="A254" i="4"/>
  <c r="K254" i="10"/>
  <c r="A250" i="9"/>
  <c r="A250" i="5"/>
  <c r="A250" i="4"/>
  <c r="L254" i="11"/>
  <c r="O251" i="6"/>
  <c r="A251" i="6"/>
  <c r="K250" i="10"/>
  <c r="L250" i="11"/>
  <c r="A246" i="9"/>
  <c r="A246" i="5"/>
  <c r="O247" i="6"/>
  <c r="A247" i="6"/>
  <c r="A246" i="4"/>
  <c r="K246" i="10"/>
  <c r="L246" i="11"/>
  <c r="A242" i="9"/>
  <c r="A242" i="5"/>
  <c r="A242" i="4"/>
  <c r="O243" i="6"/>
  <c r="A243" i="6"/>
  <c r="K242" i="10"/>
  <c r="L242" i="11"/>
  <c r="A238" i="9"/>
  <c r="A238" i="5"/>
  <c r="O239" i="6"/>
  <c r="A239" i="6"/>
  <c r="A238" i="4"/>
  <c r="K238" i="10"/>
  <c r="L238" i="11"/>
  <c r="A234" i="9"/>
  <c r="A234" i="5"/>
  <c r="A234" i="4"/>
  <c r="O235" i="6"/>
  <c r="A235" i="6"/>
  <c r="K234" i="10"/>
  <c r="L234" i="11"/>
  <c r="A230" i="5"/>
  <c r="A230" i="9"/>
  <c r="O231" i="6"/>
  <c r="A231" i="6"/>
  <c r="A230" i="4"/>
  <c r="K230" i="10"/>
  <c r="L230" i="11"/>
  <c r="A226" i="9"/>
  <c r="A226" i="5"/>
  <c r="A226" i="4"/>
  <c r="O227" i="6"/>
  <c r="A227" i="6"/>
  <c r="K226" i="10"/>
  <c r="L226" i="11"/>
  <c r="A222" i="9"/>
  <c r="A222" i="5"/>
  <c r="O223" i="6"/>
  <c r="A223" i="6"/>
  <c r="A222" i="4"/>
  <c r="K222" i="10"/>
  <c r="A218" i="9"/>
  <c r="L222" i="11"/>
  <c r="A218" i="5"/>
  <c r="A218" i="4"/>
  <c r="O219" i="6"/>
  <c r="A219" i="6"/>
  <c r="K218" i="10"/>
  <c r="L218" i="11"/>
  <c r="A214" i="9"/>
  <c r="A214" i="5"/>
  <c r="O215" i="6"/>
  <c r="A215" i="6"/>
  <c r="A214" i="4"/>
  <c r="K214" i="10"/>
  <c r="L214" i="11"/>
  <c r="A210" i="9"/>
  <c r="A210" i="5"/>
  <c r="A210" i="4"/>
  <c r="O211" i="6"/>
  <c r="A211" i="6"/>
  <c r="K210" i="10"/>
  <c r="L210" i="11"/>
  <c r="A206" i="9"/>
  <c r="A206" i="5"/>
  <c r="O207" i="6"/>
  <c r="A207" i="6"/>
  <c r="A206" i="4"/>
  <c r="K206" i="10"/>
  <c r="L206" i="11"/>
  <c r="A202" i="9"/>
  <c r="A202" i="5"/>
  <c r="A202" i="4"/>
  <c r="O203" i="6"/>
  <c r="A203" i="6"/>
  <c r="K202" i="10"/>
  <c r="L202" i="11"/>
  <c r="A198" i="9"/>
  <c r="A198" i="5"/>
  <c r="O199" i="6"/>
  <c r="A199" i="6"/>
  <c r="A198" i="4"/>
  <c r="K198" i="10"/>
  <c r="L198" i="11"/>
  <c r="A194" i="9"/>
  <c r="A194" i="5"/>
  <c r="A194" i="4"/>
  <c r="O195" i="6"/>
  <c r="A195" i="6"/>
  <c r="K194" i="10"/>
  <c r="L194" i="11"/>
  <c r="A190" i="9"/>
  <c r="A190" i="5"/>
  <c r="O191" i="6"/>
  <c r="A191" i="6"/>
  <c r="A190" i="4"/>
  <c r="K190" i="10"/>
  <c r="A186" i="9"/>
  <c r="L190" i="11"/>
  <c r="A186" i="5"/>
  <c r="A186" i="4"/>
  <c r="O187" i="6"/>
  <c r="A187" i="6"/>
  <c r="K186" i="10"/>
  <c r="L186" i="11"/>
  <c r="A182" i="9"/>
  <c r="A182" i="5"/>
  <c r="O183" i="6"/>
  <c r="A183" i="6"/>
  <c r="A182" i="4"/>
  <c r="K182" i="10"/>
  <c r="L182" i="11"/>
  <c r="A178" i="9"/>
  <c r="A178" i="5"/>
  <c r="A178" i="4"/>
  <c r="O179" i="6"/>
  <c r="A179" i="6"/>
  <c r="K178" i="10"/>
  <c r="L178" i="11"/>
  <c r="A174" i="9"/>
  <c r="A174" i="5"/>
  <c r="O175" i="6"/>
  <c r="A175" i="6"/>
  <c r="A174" i="4"/>
  <c r="K174" i="10"/>
  <c r="L174" i="11"/>
  <c r="A170" i="9"/>
  <c r="A170" i="5"/>
  <c r="A170" i="4"/>
  <c r="O171" i="6"/>
  <c r="A171" i="6"/>
  <c r="K170" i="10"/>
  <c r="L170" i="11"/>
  <c r="A166" i="5"/>
  <c r="O167" i="6"/>
  <c r="A167" i="6"/>
  <c r="A166" i="4"/>
  <c r="A166" i="9"/>
  <c r="K166" i="10"/>
  <c r="L166" i="11"/>
  <c r="A162" i="9"/>
  <c r="A162" i="5"/>
  <c r="A162" i="4"/>
  <c r="A163" i="6"/>
  <c r="O163" i="6"/>
  <c r="K162" i="10"/>
  <c r="L162" i="11"/>
  <c r="A158" i="9"/>
  <c r="A158" i="5"/>
  <c r="O159" i="6"/>
  <c r="A159" i="6"/>
  <c r="A158" i="4"/>
  <c r="K158" i="10"/>
  <c r="A154" i="9"/>
  <c r="L158" i="11"/>
  <c r="A154" i="5"/>
  <c r="A154" i="4"/>
  <c r="O155" i="6"/>
  <c r="A155" i="6"/>
  <c r="K154" i="10"/>
  <c r="L154" i="11"/>
  <c r="A150" i="9"/>
  <c r="A150" i="5"/>
  <c r="O151" i="6"/>
  <c r="A151" i="6"/>
  <c r="A150" i="4"/>
  <c r="K150" i="10"/>
  <c r="L150" i="11"/>
  <c r="A146" i="9"/>
  <c r="A146" i="5"/>
  <c r="A146" i="4"/>
  <c r="O147" i="6"/>
  <c r="A147" i="6"/>
  <c r="K146" i="10"/>
  <c r="L146" i="11"/>
  <c r="A142" i="9"/>
  <c r="A142" i="5"/>
  <c r="O143" i="6"/>
  <c r="A143" i="6"/>
  <c r="A142" i="4"/>
  <c r="K142" i="10"/>
  <c r="L142" i="11"/>
  <c r="A138" i="9"/>
  <c r="A138" i="5"/>
  <c r="A138" i="4"/>
  <c r="O139" i="6"/>
  <c r="A139" i="6"/>
  <c r="K138" i="10"/>
  <c r="L138" i="11"/>
  <c r="A134" i="9"/>
  <c r="A134" i="5"/>
  <c r="O135" i="6"/>
  <c r="A135" i="6"/>
  <c r="A134" i="4"/>
  <c r="K134" i="10"/>
  <c r="L134" i="11"/>
  <c r="A130" i="9"/>
  <c r="A130" i="5"/>
  <c r="A130" i="4"/>
  <c r="A131" i="6"/>
  <c r="O131" i="6"/>
  <c r="K130" i="10"/>
  <c r="L130" i="11"/>
  <c r="A126" i="9"/>
  <c r="A126" i="5"/>
  <c r="O127" i="6"/>
  <c r="A127" i="6"/>
  <c r="A126" i="4"/>
  <c r="K126" i="10"/>
  <c r="A122" i="9"/>
  <c r="L126" i="11"/>
  <c r="A122" i="5"/>
  <c r="A122" i="4"/>
  <c r="O123" i="6"/>
  <c r="A123" i="6"/>
  <c r="K122" i="10"/>
  <c r="L122" i="11"/>
  <c r="A118" i="9"/>
  <c r="A118" i="5"/>
  <c r="O119" i="6"/>
  <c r="A119" i="6"/>
  <c r="A118" i="4"/>
  <c r="K118" i="10"/>
  <c r="L118" i="11"/>
  <c r="A114" i="9"/>
  <c r="A114" i="5"/>
  <c r="A114" i="4"/>
  <c r="O115" i="6"/>
  <c r="A115" i="6"/>
  <c r="K114" i="10"/>
  <c r="L114" i="11"/>
  <c r="A110" i="9"/>
  <c r="A110" i="5"/>
  <c r="O111" i="6"/>
  <c r="A111" i="6"/>
  <c r="A110" i="4"/>
  <c r="K110" i="10"/>
  <c r="L110" i="11"/>
  <c r="A106" i="9"/>
  <c r="A106" i="5"/>
  <c r="A106" i="4"/>
  <c r="O107" i="6"/>
  <c r="A107" i="6"/>
  <c r="K106" i="10"/>
  <c r="L106" i="11"/>
  <c r="A102" i="5"/>
  <c r="A102" i="9"/>
  <c r="O103" i="6"/>
  <c r="A103" i="6"/>
  <c r="A102" i="4"/>
  <c r="K374" i="10"/>
  <c r="L374" i="11"/>
  <c r="A370" i="9"/>
  <c r="A370" i="5"/>
  <c r="A370" i="4"/>
  <c r="O371" i="6"/>
  <c r="A371" i="6"/>
  <c r="K362" i="10"/>
  <c r="L362" i="11"/>
  <c r="A358" i="5"/>
  <c r="A358" i="9"/>
  <c r="O359" i="6"/>
  <c r="A358" i="4"/>
  <c r="A359" i="6"/>
  <c r="K354" i="10"/>
  <c r="L354" i="11"/>
  <c r="A350" i="9"/>
  <c r="A350" i="5"/>
  <c r="O351" i="6"/>
  <c r="A350" i="4"/>
  <c r="A351" i="6"/>
  <c r="K346" i="10"/>
  <c r="L346" i="11"/>
  <c r="A342" i="9"/>
  <c r="A342" i="5"/>
  <c r="O343" i="6"/>
  <c r="A342" i="4"/>
  <c r="A343" i="6"/>
  <c r="K338" i="10"/>
  <c r="L338" i="11"/>
  <c r="A334" i="9"/>
  <c r="A334" i="5"/>
  <c r="O335" i="6"/>
  <c r="A335" i="6"/>
  <c r="A334" i="4"/>
  <c r="K330" i="10"/>
  <c r="L330" i="11"/>
  <c r="A326" i="9"/>
  <c r="A326" i="5"/>
  <c r="O327" i="6"/>
  <c r="A327" i="6"/>
  <c r="A326" i="4"/>
  <c r="K318" i="10"/>
  <c r="A314" i="9"/>
  <c r="L318" i="11"/>
  <c r="A314" i="5"/>
  <c r="A314" i="4"/>
  <c r="O315" i="6"/>
  <c r="A315" i="6"/>
  <c r="K314" i="10"/>
  <c r="L314" i="11"/>
  <c r="A310" i="9"/>
  <c r="A310" i="5"/>
  <c r="O311" i="6"/>
  <c r="A311" i="6"/>
  <c r="A310" i="4"/>
  <c r="K302" i="10"/>
  <c r="L302" i="11"/>
  <c r="A298" i="9"/>
  <c r="A298" i="5"/>
  <c r="A298" i="4"/>
  <c r="O299" i="6"/>
  <c r="A299" i="6"/>
  <c r="K298" i="10"/>
  <c r="L298" i="11"/>
  <c r="A294" i="5"/>
  <c r="O295" i="6"/>
  <c r="A295" i="6"/>
  <c r="A294" i="4"/>
  <c r="A294" i="9"/>
  <c r="K286" i="10"/>
  <c r="A282" i="9"/>
  <c r="L286" i="11"/>
  <c r="A282" i="5"/>
  <c r="A282" i="4"/>
  <c r="O283" i="6"/>
  <c r="A283" i="6"/>
  <c r="K282" i="10"/>
  <c r="L282" i="11"/>
  <c r="A278" i="9"/>
  <c r="A278" i="5"/>
  <c r="O279" i="6"/>
  <c r="A279" i="6"/>
  <c r="A278" i="4"/>
  <c r="K270" i="10"/>
  <c r="L270" i="11"/>
  <c r="A266" i="9"/>
  <c r="A266" i="5"/>
  <c r="A266" i="4"/>
  <c r="O267" i="6"/>
  <c r="A267" i="6"/>
  <c r="L369" i="11"/>
  <c r="K369" i="10"/>
  <c r="A365" i="9"/>
  <c r="O366" i="6"/>
  <c r="A365" i="4"/>
  <c r="A366" i="6"/>
  <c r="A365" i="5"/>
  <c r="K365" i="10"/>
  <c r="L365" i="11"/>
  <c r="O362" i="6"/>
  <c r="A361" i="4"/>
  <c r="A361" i="9"/>
  <c r="A362" i="6"/>
  <c r="A361" i="5"/>
  <c r="L357" i="11"/>
  <c r="K357" i="10"/>
  <c r="A353" i="9"/>
  <c r="O354" i="6"/>
  <c r="A353" i="4"/>
  <c r="A354" i="6"/>
  <c r="A353" i="5"/>
  <c r="L353" i="11"/>
  <c r="K353" i="10"/>
  <c r="A349" i="9"/>
  <c r="O350" i="6"/>
  <c r="A349" i="4"/>
  <c r="A350" i="6"/>
  <c r="A349" i="5"/>
  <c r="L345" i="11"/>
  <c r="K345" i="10"/>
  <c r="A341" i="9"/>
  <c r="O342" i="6"/>
  <c r="A342" i="6"/>
  <c r="A341" i="4"/>
  <c r="A341" i="5"/>
  <c r="L341" i="11"/>
  <c r="K341" i="10"/>
  <c r="A337" i="9"/>
  <c r="O338" i="6"/>
  <c r="A338" i="6"/>
  <c r="A337" i="4"/>
  <c r="A337" i="5"/>
  <c r="L337" i="11"/>
  <c r="K337" i="10"/>
  <c r="A333" i="9"/>
  <c r="O334" i="6"/>
  <c r="A334" i="6"/>
  <c r="A333" i="4"/>
  <c r="A333" i="5"/>
  <c r="K333" i="10"/>
  <c r="L333" i="11"/>
  <c r="O330" i="6"/>
  <c r="A330" i="6"/>
  <c r="A329" i="4"/>
  <c r="A329" i="9"/>
  <c r="A329" i="5"/>
  <c r="L329" i="11"/>
  <c r="A325" i="9"/>
  <c r="K329" i="10"/>
  <c r="O326" i="6"/>
  <c r="A326" i="6"/>
  <c r="A325" i="4"/>
  <c r="A325" i="5"/>
  <c r="L325" i="11"/>
  <c r="K325" i="10"/>
  <c r="A321" i="9"/>
  <c r="O322" i="6"/>
  <c r="A322" i="6"/>
  <c r="A321" i="4"/>
  <c r="A321" i="5"/>
  <c r="L321" i="11"/>
  <c r="K321" i="10"/>
  <c r="A317" i="9"/>
  <c r="O318" i="6"/>
  <c r="A318" i="6"/>
  <c r="A317" i="4"/>
  <c r="A317" i="5"/>
  <c r="L313" i="11"/>
  <c r="K313" i="10"/>
  <c r="A309" i="9"/>
  <c r="O310" i="6"/>
  <c r="A310" i="6"/>
  <c r="A309" i="4"/>
  <c r="A309" i="5"/>
  <c r="L305" i="11"/>
  <c r="K305" i="10"/>
  <c r="A301" i="9"/>
  <c r="O302" i="6"/>
  <c r="A302" i="6"/>
  <c r="A301" i="4"/>
  <c r="A301" i="5"/>
  <c r="K301" i="10"/>
  <c r="L301" i="11"/>
  <c r="O298" i="6"/>
  <c r="A298" i="6"/>
  <c r="A297" i="4"/>
  <c r="A297" i="9"/>
  <c r="A297" i="5"/>
  <c r="L293" i="11"/>
  <c r="K293" i="10"/>
  <c r="A289" i="9"/>
  <c r="O290" i="6"/>
  <c r="A290" i="6"/>
  <c r="A289" i="4"/>
  <c r="A289" i="5"/>
  <c r="L289" i="11"/>
  <c r="K289" i="10"/>
  <c r="A285" i="9"/>
  <c r="O286" i="6"/>
  <c r="A286" i="6"/>
  <c r="A285" i="4"/>
  <c r="A285" i="5"/>
  <c r="L281" i="11"/>
  <c r="K281" i="10"/>
  <c r="A277" i="9"/>
  <c r="O278" i="6"/>
  <c r="A278" i="6"/>
  <c r="A277" i="4"/>
  <c r="A277" i="5"/>
  <c r="L277" i="11"/>
  <c r="K277" i="10"/>
  <c r="A273" i="9"/>
  <c r="O274" i="6"/>
  <c r="A274" i="6"/>
  <c r="A273" i="4"/>
  <c r="A273" i="5"/>
  <c r="K269" i="10"/>
  <c r="L269" i="11"/>
  <c r="O266" i="6"/>
  <c r="A266" i="6"/>
  <c r="A265" i="4"/>
  <c r="A265" i="9"/>
  <c r="A265" i="5"/>
  <c r="L265" i="11"/>
  <c r="A261" i="9"/>
  <c r="O262" i="6"/>
  <c r="A262" i="6"/>
  <c r="A261" i="4"/>
  <c r="K265" i="10"/>
  <c r="A261" i="5"/>
  <c r="L261" i="11"/>
  <c r="K261" i="10"/>
  <c r="A257" i="9"/>
  <c r="O258" i="6"/>
  <c r="A258" i="6"/>
  <c r="A257" i="4"/>
  <c r="A257" i="5"/>
  <c r="L257" i="11"/>
  <c r="K257" i="10"/>
  <c r="A253" i="9"/>
  <c r="O254" i="6"/>
  <c r="A254" i="6"/>
  <c r="A253" i="4"/>
  <c r="A253" i="5"/>
  <c r="K253" i="10"/>
  <c r="A249" i="9"/>
  <c r="O250" i="6"/>
  <c r="A250" i="6"/>
  <c r="A249" i="4"/>
  <c r="L253" i="11"/>
  <c r="A249" i="5"/>
  <c r="L249" i="11"/>
  <c r="K249" i="10"/>
  <c r="A245" i="9"/>
  <c r="O246" i="6"/>
  <c r="A246" i="6"/>
  <c r="A245" i="4"/>
  <c r="A245" i="5"/>
  <c r="L245" i="11"/>
  <c r="K245" i="10"/>
  <c r="A241" i="9"/>
  <c r="O242" i="6"/>
  <c r="A242" i="6"/>
  <c r="A241" i="4"/>
  <c r="A241" i="5"/>
  <c r="L241" i="11"/>
  <c r="K241" i="10"/>
  <c r="A237" i="9"/>
  <c r="O238" i="6"/>
  <c r="A238" i="6"/>
  <c r="A237" i="4"/>
  <c r="A237" i="5"/>
  <c r="K237" i="10"/>
  <c r="L237" i="11"/>
  <c r="O234" i="6"/>
  <c r="A234" i="6"/>
  <c r="A233" i="4"/>
  <c r="A233" i="9"/>
  <c r="A233" i="5"/>
  <c r="L229" i="11"/>
  <c r="K229" i="10"/>
  <c r="A225" i="9"/>
  <c r="O226" i="6"/>
  <c r="A226" i="6"/>
  <c r="A225" i="4"/>
  <c r="A225" i="5"/>
  <c r="L225" i="11"/>
  <c r="K225" i="10"/>
  <c r="A221" i="9"/>
  <c r="O222" i="6"/>
  <c r="A222" i="6"/>
  <c r="A221" i="4"/>
  <c r="A221" i="5"/>
  <c r="L217" i="11"/>
  <c r="K217" i="10"/>
  <c r="A213" i="9"/>
  <c r="O214" i="6"/>
  <c r="A214" i="6"/>
  <c r="A213" i="4"/>
  <c r="A213" i="5"/>
  <c r="L213" i="11"/>
  <c r="K213" i="10"/>
  <c r="A209" i="9"/>
  <c r="O210" i="6"/>
  <c r="A210" i="6"/>
  <c r="A209" i="4"/>
  <c r="A209" i="5"/>
  <c r="K205" i="10"/>
  <c r="L205" i="11"/>
  <c r="O202" i="6"/>
  <c r="A202" i="6"/>
  <c r="A201" i="4"/>
  <c r="A201" i="9"/>
  <c r="A201" i="5"/>
  <c r="L201" i="11"/>
  <c r="A197" i="9"/>
  <c r="K201" i="10"/>
  <c r="O198" i="6"/>
  <c r="A198" i="6"/>
  <c r="A197" i="4"/>
  <c r="A197" i="5"/>
  <c r="L193" i="11"/>
  <c r="K193" i="10"/>
  <c r="A189" i="9"/>
  <c r="O190" i="6"/>
  <c r="A190" i="6"/>
  <c r="A189" i="4"/>
  <c r="A189" i="5"/>
  <c r="K189" i="10"/>
  <c r="L189" i="11"/>
  <c r="A185" i="9"/>
  <c r="O186" i="6"/>
  <c r="A186" i="6"/>
  <c r="A185" i="4"/>
  <c r="A185" i="5"/>
  <c r="L185" i="11"/>
  <c r="K185" i="10"/>
  <c r="A181" i="9"/>
  <c r="O182" i="6"/>
  <c r="A182" i="6"/>
  <c r="A181" i="4"/>
  <c r="A181" i="5"/>
  <c r="L181" i="11"/>
  <c r="K181" i="10"/>
  <c r="A177" i="9"/>
  <c r="O178" i="6"/>
  <c r="A178" i="6"/>
  <c r="A177" i="4"/>
  <c r="A177" i="5"/>
  <c r="L177" i="11"/>
  <c r="K177" i="10"/>
  <c r="A173" i="9"/>
  <c r="O174" i="6"/>
  <c r="A174" i="6"/>
  <c r="A173" i="4"/>
  <c r="A173" i="5"/>
  <c r="K173" i="10"/>
  <c r="L173" i="11"/>
  <c r="O170" i="6"/>
  <c r="A170" i="6"/>
  <c r="A169" i="4"/>
  <c r="A169" i="9"/>
  <c r="A169" i="5"/>
  <c r="L169" i="11"/>
  <c r="A165" i="9"/>
  <c r="K169" i="10"/>
  <c r="O166" i="6"/>
  <c r="A166" i="6"/>
  <c r="A165" i="4"/>
  <c r="A165" i="5"/>
  <c r="L165" i="11"/>
  <c r="K165" i="10"/>
  <c r="A161" i="9"/>
  <c r="O162" i="6"/>
  <c r="A162" i="6"/>
  <c r="A161" i="4"/>
  <c r="A161" i="5"/>
  <c r="L161" i="11"/>
  <c r="K161" i="10"/>
  <c r="A157" i="9"/>
  <c r="O158" i="6"/>
  <c r="A158" i="6"/>
  <c r="A157" i="4"/>
  <c r="A157" i="5"/>
  <c r="K157" i="10"/>
  <c r="L157" i="11"/>
  <c r="A153" i="9"/>
  <c r="O154" i="6"/>
  <c r="A154" i="6"/>
  <c r="A153" i="4"/>
  <c r="A153" i="5"/>
  <c r="L153" i="11"/>
  <c r="K153" i="10"/>
  <c r="A149" i="9"/>
  <c r="O150" i="6"/>
  <c r="A150" i="6"/>
  <c r="A149" i="4"/>
  <c r="A149" i="5"/>
  <c r="L149" i="11"/>
  <c r="K149" i="10"/>
  <c r="A145" i="9"/>
  <c r="O146" i="6"/>
  <c r="A146" i="6"/>
  <c r="A145" i="4"/>
  <c r="A145" i="5"/>
  <c r="L145" i="11"/>
  <c r="K145" i="10"/>
  <c r="A141" i="9"/>
  <c r="O142" i="6"/>
  <c r="A142" i="6"/>
  <c r="A141" i="4"/>
  <c r="A141" i="5"/>
  <c r="K141" i="10"/>
  <c r="L141" i="11"/>
  <c r="O138" i="6"/>
  <c r="A138" i="6"/>
  <c r="A137" i="4"/>
  <c r="A137" i="9"/>
  <c r="A137" i="5"/>
  <c r="L137" i="11"/>
  <c r="A133" i="9"/>
  <c r="O134" i="6"/>
  <c r="A134" i="6"/>
  <c r="A133" i="4"/>
  <c r="K137" i="10"/>
  <c r="A133" i="5"/>
  <c r="L133" i="11"/>
  <c r="K133" i="10"/>
  <c r="A129" i="9"/>
  <c r="O130" i="6"/>
  <c r="A130" i="6"/>
  <c r="A129" i="4"/>
  <c r="A129" i="5"/>
  <c r="L129" i="11"/>
  <c r="K129" i="10"/>
  <c r="A125" i="9"/>
  <c r="O126" i="6"/>
  <c r="A126" i="6"/>
  <c r="A125" i="4"/>
  <c r="A125" i="5"/>
  <c r="K125" i="10"/>
  <c r="L125" i="11"/>
  <c r="A121" i="9"/>
  <c r="O122" i="6"/>
  <c r="A122" i="6"/>
  <c r="A121" i="4"/>
  <c r="A121" i="5"/>
  <c r="L121" i="11"/>
  <c r="K121" i="10"/>
  <c r="A117" i="9"/>
  <c r="O118" i="6"/>
  <c r="A118" i="6"/>
  <c r="A117" i="4"/>
  <c r="A117" i="5"/>
  <c r="L117" i="11"/>
  <c r="K117" i="10"/>
  <c r="A113" i="9"/>
  <c r="O114" i="6"/>
  <c r="A114" i="6"/>
  <c r="A113" i="4"/>
  <c r="A113" i="5"/>
  <c r="L113" i="11"/>
  <c r="K113" i="10"/>
  <c r="A109" i="9"/>
  <c r="O110" i="6"/>
  <c r="A110" i="6"/>
  <c r="A109" i="4"/>
  <c r="A109" i="5"/>
  <c r="K109" i="10"/>
  <c r="L109" i="11"/>
  <c r="O106" i="6"/>
  <c r="A106" i="6"/>
  <c r="A105" i="4"/>
  <c r="A105" i="9"/>
  <c r="A105" i="5"/>
  <c r="L105" i="11"/>
  <c r="A101" i="9"/>
  <c r="K105" i="10"/>
  <c r="O102" i="6"/>
  <c r="A102" i="6"/>
  <c r="A101" i="4"/>
  <c r="A101" i="5"/>
  <c r="L376" i="11"/>
  <c r="A372" i="9"/>
  <c r="K376" i="10"/>
  <c r="O373" i="6"/>
  <c r="A373" i="6"/>
  <c r="A372" i="5"/>
  <c r="A372" i="4"/>
  <c r="L372" i="11"/>
  <c r="K372" i="10"/>
  <c r="A368" i="9"/>
  <c r="O369" i="6"/>
  <c r="A369" i="6"/>
  <c r="A368" i="5"/>
  <c r="A368" i="4"/>
  <c r="L368" i="11"/>
  <c r="K368" i="10"/>
  <c r="A364" i="9"/>
  <c r="O365" i="6"/>
  <c r="A365" i="6"/>
  <c r="A364" i="5"/>
  <c r="A364" i="4"/>
  <c r="L364" i="11"/>
  <c r="K364" i="10"/>
  <c r="A360" i="9"/>
  <c r="O361" i="6"/>
  <c r="A361" i="6"/>
  <c r="A360" i="5"/>
  <c r="A360" i="4"/>
  <c r="L360" i="11"/>
  <c r="A356" i="9"/>
  <c r="K360" i="10"/>
  <c r="O357" i="6"/>
  <c r="A357" i="6"/>
  <c r="A356" i="5"/>
  <c r="A356" i="4"/>
  <c r="L356" i="11"/>
  <c r="K356" i="10"/>
  <c r="A352" i="9"/>
  <c r="O353" i="6"/>
  <c r="A353" i="6"/>
  <c r="A352" i="5"/>
  <c r="A352" i="4"/>
  <c r="L352" i="11"/>
  <c r="K352" i="10"/>
  <c r="A348" i="9"/>
  <c r="O349" i="6"/>
  <c r="A349" i="6"/>
  <c r="A348" i="5"/>
  <c r="A348" i="4"/>
  <c r="L348" i="11"/>
  <c r="K348" i="10"/>
  <c r="A344" i="9"/>
  <c r="O345" i="6"/>
  <c r="A345" i="6"/>
  <c r="A344" i="5"/>
  <c r="A344" i="4"/>
  <c r="L344" i="11"/>
  <c r="A340" i="9"/>
  <c r="K344" i="10"/>
  <c r="O341" i="6"/>
  <c r="A341" i="6"/>
  <c r="A340" i="5"/>
  <c r="A340" i="4"/>
  <c r="L340" i="11"/>
  <c r="K340" i="10"/>
  <c r="A336" i="9"/>
  <c r="O337" i="6"/>
  <c r="A336" i="5"/>
  <c r="A336" i="4"/>
  <c r="A337" i="6"/>
  <c r="L336" i="11"/>
  <c r="K336" i="10"/>
  <c r="A332" i="9"/>
  <c r="O333" i="6"/>
  <c r="A333" i="6"/>
  <c r="A332" i="5"/>
  <c r="A332" i="4"/>
  <c r="L332" i="11"/>
  <c r="K332" i="10"/>
  <c r="A328" i="9"/>
  <c r="O329" i="6"/>
  <c r="A329" i="6"/>
  <c r="A328" i="5"/>
  <c r="A328" i="4"/>
  <c r="L328" i="11"/>
  <c r="A324" i="9"/>
  <c r="K328" i="10"/>
  <c r="O325" i="6"/>
  <c r="A325" i="6"/>
  <c r="A324" i="5"/>
  <c r="A324" i="4"/>
  <c r="L324" i="11"/>
  <c r="K324" i="10"/>
  <c r="A320" i="9"/>
  <c r="O321" i="6"/>
  <c r="A321" i="6"/>
  <c r="A320" i="5"/>
  <c r="A320" i="4"/>
  <c r="L320" i="11"/>
  <c r="K320" i="10"/>
  <c r="A316" i="9"/>
  <c r="O317" i="6"/>
  <c r="A317" i="6"/>
  <c r="A316" i="5"/>
  <c r="A316" i="4"/>
  <c r="L316" i="11"/>
  <c r="K316" i="10"/>
  <c r="A312" i="9"/>
  <c r="O313" i="6"/>
  <c r="A313" i="6"/>
  <c r="A312" i="5"/>
  <c r="A312" i="4"/>
  <c r="L312" i="11"/>
  <c r="A308" i="9"/>
  <c r="K312" i="10"/>
  <c r="O309" i="6"/>
  <c r="A309" i="6"/>
  <c r="A308" i="5"/>
  <c r="A308" i="4"/>
  <c r="L308" i="11"/>
  <c r="K308" i="10"/>
  <c r="A304" i="9"/>
  <c r="O305" i="6"/>
  <c r="A305" i="6"/>
  <c r="A304" i="5"/>
  <c r="A304" i="4"/>
  <c r="L304" i="11"/>
  <c r="K304" i="10"/>
  <c r="A300" i="9"/>
  <c r="O301" i="6"/>
  <c r="A301" i="6"/>
  <c r="A300" i="5"/>
  <c r="A300" i="4"/>
  <c r="L300" i="11"/>
  <c r="K300" i="10"/>
  <c r="A296" i="9"/>
  <c r="O297" i="6"/>
  <c r="A297" i="6"/>
  <c r="A296" i="5"/>
  <c r="A296" i="4"/>
  <c r="L296" i="11"/>
  <c r="A292" i="9"/>
  <c r="K296" i="10"/>
  <c r="O293" i="6"/>
  <c r="A293" i="6"/>
  <c r="A292" i="5"/>
  <c r="A292" i="4"/>
  <c r="L292" i="11"/>
  <c r="K292" i="10"/>
  <c r="A288" i="9"/>
  <c r="O289" i="6"/>
  <c r="A289" i="6"/>
  <c r="A288" i="5"/>
  <c r="A288" i="4"/>
  <c r="L288" i="11"/>
  <c r="K288" i="10"/>
  <c r="A284" i="9"/>
  <c r="O285" i="6"/>
  <c r="A285" i="6"/>
  <c r="A284" i="5"/>
  <c r="A284" i="4"/>
  <c r="L284" i="11"/>
  <c r="K284" i="10"/>
  <c r="A280" i="9"/>
  <c r="O281" i="6"/>
  <c r="A281" i="6"/>
  <c r="A280" i="5"/>
  <c r="A280" i="4"/>
  <c r="L280" i="11"/>
  <c r="A276" i="9"/>
  <c r="K280" i="10"/>
  <c r="O277" i="6"/>
  <c r="A277" i="6"/>
  <c r="A276" i="5"/>
  <c r="A276" i="4"/>
  <c r="L276" i="11"/>
  <c r="K276" i="10"/>
  <c r="A272" i="9"/>
  <c r="O273" i="6"/>
  <c r="A273" i="6"/>
  <c r="A272" i="5"/>
  <c r="A272" i="4"/>
  <c r="L272" i="11"/>
  <c r="K272" i="10"/>
  <c r="A268" i="9"/>
  <c r="O269" i="6"/>
  <c r="A269" i="6"/>
  <c r="A268" i="5"/>
  <c r="A268" i="4"/>
  <c r="L268" i="11"/>
  <c r="K268" i="10"/>
  <c r="A264" i="9"/>
  <c r="O265" i="6"/>
  <c r="A265" i="6"/>
  <c r="A264" i="5"/>
  <c r="A264" i="4"/>
  <c r="L264" i="11"/>
  <c r="A260" i="9"/>
  <c r="O261" i="6"/>
  <c r="A261" i="6"/>
  <c r="K264" i="10"/>
  <c r="A260" i="5"/>
  <c r="A260" i="4"/>
  <c r="L260" i="11"/>
  <c r="K260" i="10"/>
  <c r="A256" i="9"/>
  <c r="O257" i="6"/>
  <c r="A257" i="6"/>
  <c r="A256" i="5"/>
  <c r="A256" i="4"/>
  <c r="L256" i="11"/>
  <c r="K256" i="10"/>
  <c r="A252" i="9"/>
  <c r="O253" i="6"/>
  <c r="A253" i="6"/>
  <c r="A252" i="5"/>
  <c r="A252" i="4"/>
  <c r="L252" i="11"/>
  <c r="K252" i="10"/>
  <c r="A248" i="9"/>
  <c r="O249" i="6"/>
  <c r="A249" i="6"/>
  <c r="A248" i="5"/>
  <c r="A248" i="4"/>
  <c r="L248" i="11"/>
  <c r="A244" i="9"/>
  <c r="K248" i="10"/>
  <c r="O245" i="6"/>
  <c r="A245" i="6"/>
  <c r="A244" i="5"/>
  <c r="A244" i="4"/>
  <c r="L244" i="11"/>
  <c r="K244" i="10"/>
  <c r="A240" i="9"/>
  <c r="O241" i="6"/>
  <c r="A241" i="6"/>
  <c r="A240" i="5"/>
  <c r="A240" i="4"/>
  <c r="L240" i="11"/>
  <c r="K240" i="10"/>
  <c r="A236" i="9"/>
  <c r="O237" i="6"/>
  <c r="A237" i="6"/>
  <c r="A236" i="5"/>
  <c r="A236" i="4"/>
  <c r="L236" i="11"/>
  <c r="K236" i="10"/>
  <c r="A232" i="9"/>
  <c r="O233" i="6"/>
  <c r="A233" i="6"/>
  <c r="A232" i="5"/>
  <c r="A232" i="4"/>
  <c r="L232" i="11"/>
  <c r="A228" i="9"/>
  <c r="K232" i="10"/>
  <c r="O229" i="6"/>
  <c r="A229" i="6"/>
  <c r="A228" i="5"/>
  <c r="A228" i="4"/>
  <c r="L228" i="11"/>
  <c r="K228" i="10"/>
  <c r="A224" i="9"/>
  <c r="O225" i="6"/>
  <c r="A225" i="6"/>
  <c r="A224" i="5"/>
  <c r="A224" i="4"/>
  <c r="L224" i="11"/>
  <c r="K224" i="10"/>
  <c r="A220" i="9"/>
  <c r="O221" i="6"/>
  <c r="A221" i="6"/>
  <c r="A220" i="5"/>
  <c r="A220" i="4"/>
  <c r="L220" i="11"/>
  <c r="K220" i="10"/>
  <c r="A216" i="9"/>
  <c r="O217" i="6"/>
  <c r="A217" i="6"/>
  <c r="A216" i="5"/>
  <c r="A216" i="4"/>
  <c r="L216" i="11"/>
  <c r="A212" i="9"/>
  <c r="K216" i="10"/>
  <c r="O213" i="6"/>
  <c r="A213" i="6"/>
  <c r="A212" i="5"/>
  <c r="A212" i="4"/>
  <c r="L212" i="11"/>
  <c r="K212" i="10"/>
  <c r="A208" i="9"/>
  <c r="O209" i="6"/>
  <c r="A209" i="6"/>
  <c r="A208" i="5"/>
  <c r="A208" i="4"/>
  <c r="L208" i="11"/>
  <c r="K208" i="10"/>
  <c r="A204" i="9"/>
  <c r="O205" i="6"/>
  <c r="A205" i="6"/>
  <c r="A204" i="5"/>
  <c r="A204" i="4"/>
  <c r="L204" i="11"/>
  <c r="K204" i="10"/>
  <c r="A200" i="9"/>
  <c r="O201" i="6"/>
  <c r="A201" i="6"/>
  <c r="A200" i="5"/>
  <c r="A200" i="4"/>
  <c r="L200" i="11"/>
  <c r="A196" i="9"/>
  <c r="K200" i="10"/>
  <c r="O197" i="6"/>
  <c r="A197" i="6"/>
  <c r="A196" i="5"/>
  <c r="A196" i="4"/>
  <c r="L196" i="11"/>
  <c r="K196" i="10"/>
  <c r="A192" i="9"/>
  <c r="O193" i="6"/>
  <c r="A193" i="6"/>
  <c r="A192" i="5"/>
  <c r="A192" i="4"/>
  <c r="L192" i="11"/>
  <c r="K192" i="10"/>
  <c r="A188" i="9"/>
  <c r="O189" i="6"/>
  <c r="A189" i="6"/>
  <c r="A188" i="5"/>
  <c r="A188" i="4"/>
  <c r="L188" i="11"/>
  <c r="K188" i="10"/>
  <c r="A184" i="9"/>
  <c r="O185" i="6"/>
  <c r="A185" i="6"/>
  <c r="A184" i="5"/>
  <c r="A184" i="4"/>
  <c r="L184" i="11"/>
  <c r="A180" i="9"/>
  <c r="K184" i="10"/>
  <c r="O181" i="6"/>
  <c r="A181" i="6"/>
  <c r="A180" i="5"/>
  <c r="A180" i="4"/>
  <c r="L180" i="11"/>
  <c r="K180" i="10"/>
  <c r="A176" i="9"/>
  <c r="O177" i="6"/>
  <c r="A177" i="6"/>
  <c r="A176" i="5"/>
  <c r="A176" i="4"/>
  <c r="L176" i="11"/>
  <c r="K176" i="10"/>
  <c r="A172" i="9"/>
  <c r="O173" i="6"/>
  <c r="A173" i="6"/>
  <c r="A172" i="5"/>
  <c r="A172" i="4"/>
  <c r="L172" i="11"/>
  <c r="K172" i="10"/>
  <c r="A168" i="9"/>
  <c r="O169" i="6"/>
  <c r="A169" i="6"/>
  <c r="A168" i="5"/>
  <c r="A168" i="4"/>
  <c r="L168" i="11"/>
  <c r="A164" i="9"/>
  <c r="K168" i="10"/>
  <c r="O165" i="6"/>
  <c r="A165" i="6"/>
  <c r="A164" i="5"/>
  <c r="A164" i="4"/>
  <c r="L164" i="11"/>
  <c r="K164" i="10"/>
  <c r="A160" i="9"/>
  <c r="O161" i="6"/>
  <c r="A161" i="6"/>
  <c r="A160" i="5"/>
  <c r="A160" i="4"/>
  <c r="L160" i="11"/>
  <c r="K160" i="10"/>
  <c r="A156" i="9"/>
  <c r="O157" i="6"/>
  <c r="A157" i="6"/>
  <c r="A156" i="5"/>
  <c r="A156" i="4"/>
  <c r="L156" i="11"/>
  <c r="K156" i="10"/>
  <c r="A152" i="9"/>
  <c r="O153" i="6"/>
  <c r="A153" i="6"/>
  <c r="A152" i="5"/>
  <c r="A152" i="4"/>
  <c r="L152" i="11"/>
  <c r="A148" i="9"/>
  <c r="K152" i="10"/>
  <c r="O149" i="6"/>
  <c r="A149" i="6"/>
  <c r="A148" i="5"/>
  <c r="A148" i="4"/>
  <c r="L148" i="11"/>
  <c r="K148" i="10"/>
  <c r="A144" i="9"/>
  <c r="O145" i="6"/>
  <c r="A145" i="6"/>
  <c r="A144" i="5"/>
  <c r="A144" i="4"/>
  <c r="L144" i="11"/>
  <c r="K144" i="10"/>
  <c r="A140" i="9"/>
  <c r="O141" i="6"/>
  <c r="A141" i="6"/>
  <c r="A140" i="5"/>
  <c r="A140" i="4"/>
  <c r="L140" i="11"/>
  <c r="K140" i="10"/>
  <c r="A136" i="9"/>
  <c r="O137" i="6"/>
  <c r="A137" i="6"/>
  <c r="A136" i="5"/>
  <c r="A136" i="4"/>
  <c r="L136" i="11"/>
  <c r="A132" i="9"/>
  <c r="O133" i="6"/>
  <c r="A133" i="6"/>
  <c r="K136" i="10"/>
  <c r="A132" i="5"/>
  <c r="A132" i="4"/>
  <c r="L132" i="11"/>
  <c r="K132" i="10"/>
  <c r="A128" i="9"/>
  <c r="O129" i="6"/>
  <c r="A129" i="6"/>
  <c r="A128" i="5"/>
  <c r="A128" i="4"/>
  <c r="L128" i="11"/>
  <c r="K128" i="10"/>
  <c r="A124" i="9"/>
  <c r="O125" i="6"/>
  <c r="A125" i="6"/>
  <c r="A124" i="5"/>
  <c r="A124" i="4"/>
  <c r="L124" i="11"/>
  <c r="K124" i="10"/>
  <c r="A120" i="9"/>
  <c r="O121" i="6"/>
  <c r="A121" i="6"/>
  <c r="A120" i="5"/>
  <c r="A120" i="4"/>
  <c r="L120" i="11"/>
  <c r="A116" i="9"/>
  <c r="K120" i="10"/>
  <c r="O117" i="6"/>
  <c r="A117" i="6"/>
  <c r="A116" i="5"/>
  <c r="A116" i="4"/>
  <c r="L116" i="11"/>
  <c r="K116" i="10"/>
  <c r="A112" i="9"/>
  <c r="O113" i="6"/>
  <c r="A113" i="6"/>
  <c r="A112" i="5"/>
  <c r="A112" i="4"/>
  <c r="L112" i="11"/>
  <c r="K112" i="10"/>
  <c r="A108" i="9"/>
  <c r="O109" i="6"/>
  <c r="A109" i="6"/>
  <c r="A108" i="5"/>
  <c r="A108" i="4"/>
  <c r="L108" i="11"/>
  <c r="K108" i="10"/>
  <c r="A104" i="9"/>
  <c r="O105" i="6"/>
  <c r="A105" i="6"/>
  <c r="A104" i="5"/>
  <c r="A104" i="4"/>
  <c r="L104" i="11"/>
  <c r="A100" i="9"/>
  <c r="K104" i="10"/>
  <c r="O101" i="6"/>
  <c r="A101" i="6"/>
  <c r="A100" i="5"/>
  <c r="A100" i="4"/>
  <c r="K366" i="10"/>
  <c r="L366" i="11"/>
  <c r="A362" i="9"/>
  <c r="A362" i="5"/>
  <c r="A362" i="4"/>
  <c r="O363" i="6"/>
  <c r="A363" i="6"/>
  <c r="K358" i="10"/>
  <c r="L358" i="11"/>
  <c r="A354" i="9"/>
  <c r="A354" i="5"/>
  <c r="A354" i="4"/>
  <c r="A355" i="6"/>
  <c r="O355" i="6"/>
  <c r="K342" i="10"/>
  <c r="L342" i="11"/>
  <c r="A338" i="9"/>
  <c r="A339" i="6"/>
  <c r="A338" i="5"/>
  <c r="A338" i="4"/>
  <c r="O339" i="6"/>
  <c r="K326" i="10"/>
  <c r="L326" i="11"/>
  <c r="A322" i="9"/>
  <c r="A322" i="5"/>
  <c r="A322" i="4"/>
  <c r="O323" i="6"/>
  <c r="A323" i="6"/>
  <c r="K310" i="10"/>
  <c r="L310" i="11"/>
  <c r="A306" i="9"/>
  <c r="A306" i="5"/>
  <c r="A306" i="4"/>
  <c r="O307" i="6"/>
  <c r="A307" i="6"/>
  <c r="K294" i="10"/>
  <c r="L294" i="11"/>
  <c r="A290" i="9"/>
  <c r="A290" i="5"/>
  <c r="A290" i="4"/>
  <c r="A291" i="6"/>
  <c r="O291" i="6"/>
  <c r="K278" i="10"/>
  <c r="L278" i="11"/>
  <c r="A274" i="9"/>
  <c r="A274" i="5"/>
  <c r="A274" i="4"/>
  <c r="O275" i="6"/>
  <c r="A275" i="6"/>
  <c r="L373" i="11"/>
  <c r="K373" i="10"/>
  <c r="A369" i="9"/>
  <c r="O370" i="6"/>
  <c r="A369" i="4"/>
  <c r="A370" i="6"/>
  <c r="A369" i="5"/>
  <c r="L361" i="11"/>
  <c r="A357" i="9"/>
  <c r="K361" i="10"/>
  <c r="O358" i="6"/>
  <c r="A357" i="4"/>
  <c r="A358" i="6"/>
  <c r="A357" i="5"/>
  <c r="K349" i="10"/>
  <c r="L349" i="11"/>
  <c r="A345" i="9"/>
  <c r="O346" i="6"/>
  <c r="A345" i="4"/>
  <c r="A346" i="6"/>
  <c r="A345" i="5"/>
  <c r="K317" i="10"/>
  <c r="L317" i="11"/>
  <c r="A313" i="9"/>
  <c r="O314" i="6"/>
  <c r="A314" i="6"/>
  <c r="A313" i="4"/>
  <c r="A313" i="5"/>
  <c r="L309" i="11"/>
  <c r="K309" i="10"/>
  <c r="A305" i="9"/>
  <c r="O306" i="6"/>
  <c r="A306" i="6"/>
  <c r="A305" i="4"/>
  <c r="A305" i="5"/>
  <c r="L297" i="11"/>
  <c r="A293" i="9"/>
  <c r="K297" i="10"/>
  <c r="O294" i="6"/>
  <c r="A294" i="6"/>
  <c r="A293" i="4"/>
  <c r="A293" i="5"/>
  <c r="K285" i="10"/>
  <c r="L285" i="11"/>
  <c r="A281" i="9"/>
  <c r="O282" i="6"/>
  <c r="A282" i="6"/>
  <c r="A281" i="4"/>
  <c r="A281" i="5"/>
  <c r="L273" i="11"/>
  <c r="K273" i="10"/>
  <c r="A269" i="9"/>
  <c r="O270" i="6"/>
  <c r="A270" i="6"/>
  <c r="A269" i="4"/>
  <c r="A269" i="5"/>
  <c r="L233" i="11"/>
  <c r="A229" i="9"/>
  <c r="K233" i="10"/>
  <c r="O230" i="6"/>
  <c r="A230" i="6"/>
  <c r="A229" i="4"/>
  <c r="A229" i="5"/>
  <c r="K221" i="10"/>
  <c r="L221" i="11"/>
  <c r="A217" i="9"/>
  <c r="O218" i="6"/>
  <c r="A218" i="6"/>
  <c r="A217" i="4"/>
  <c r="A217" i="5"/>
  <c r="L209" i="11"/>
  <c r="K209" i="10"/>
  <c r="A205" i="9"/>
  <c r="O206" i="6"/>
  <c r="A206" i="6"/>
  <c r="A205" i="4"/>
  <c r="A205" i="5"/>
  <c r="L197" i="11"/>
  <c r="K197" i="10"/>
  <c r="A193" i="9"/>
  <c r="O194" i="6"/>
  <c r="A194" i="6"/>
  <c r="A193" i="4"/>
  <c r="A193" i="5"/>
  <c r="L375" i="11"/>
  <c r="K375" i="10"/>
  <c r="A371" i="9"/>
  <c r="O372" i="6"/>
  <c r="A372" i="6"/>
  <c r="A371" i="5"/>
  <c r="A371" i="4"/>
  <c r="L371" i="11"/>
  <c r="K371" i="10"/>
  <c r="A367" i="9"/>
  <c r="A368" i="6"/>
  <c r="A367" i="5"/>
  <c r="O368" i="6"/>
  <c r="A367" i="4"/>
  <c r="L367" i="11"/>
  <c r="K367" i="10"/>
  <c r="A363" i="9"/>
  <c r="O364" i="6"/>
  <c r="A364" i="6"/>
  <c r="A363" i="5"/>
  <c r="A363" i="4"/>
  <c r="L363" i="11"/>
  <c r="K363" i="10"/>
  <c r="A359" i="9"/>
  <c r="A360" i="6"/>
  <c r="A359" i="5"/>
  <c r="O360" i="6"/>
  <c r="A359" i="4"/>
  <c r="L359" i="11"/>
  <c r="K359" i="10"/>
  <c r="A355" i="9"/>
  <c r="O356" i="6"/>
  <c r="A356" i="6"/>
  <c r="A355" i="5"/>
  <c r="A355" i="4"/>
  <c r="L355" i="11"/>
  <c r="K355" i="10"/>
  <c r="A351" i="9"/>
  <c r="A352" i="6"/>
  <c r="A351" i="5"/>
  <c r="O352" i="6"/>
  <c r="A351" i="4"/>
  <c r="L351" i="11"/>
  <c r="K351" i="10"/>
  <c r="A347" i="9"/>
  <c r="O348" i="6"/>
  <c r="A348" i="6"/>
  <c r="A347" i="5"/>
  <c r="A347" i="4"/>
  <c r="L347" i="11"/>
  <c r="K347" i="10"/>
  <c r="A343" i="9"/>
  <c r="A344" i="6"/>
  <c r="A343" i="5"/>
  <c r="O344" i="6"/>
  <c r="A343" i="4"/>
  <c r="L343" i="11"/>
  <c r="K343" i="10"/>
  <c r="A339" i="9"/>
  <c r="O340" i="6"/>
  <c r="A340" i="6"/>
  <c r="A339" i="5"/>
  <c r="A339" i="4"/>
  <c r="L339" i="11"/>
  <c r="K339" i="10"/>
  <c r="A335" i="9"/>
  <c r="A335" i="5"/>
  <c r="O336" i="6"/>
  <c r="A336" i="6"/>
  <c r="A335" i="4"/>
  <c r="L335" i="11"/>
  <c r="K335" i="10"/>
  <c r="A331" i="9"/>
  <c r="O332" i="6"/>
  <c r="A332" i="6"/>
  <c r="A331" i="5"/>
  <c r="A331" i="4"/>
  <c r="L331" i="11"/>
  <c r="K331" i="10"/>
  <c r="A327" i="9"/>
  <c r="A327" i="5"/>
  <c r="O328" i="6"/>
  <c r="A328" i="6"/>
  <c r="A327" i="4"/>
  <c r="L327" i="11"/>
  <c r="K327" i="10"/>
  <c r="A323" i="9"/>
  <c r="O324" i="6"/>
  <c r="A324" i="6"/>
  <c r="A323" i="5"/>
  <c r="A323" i="4"/>
  <c r="L323" i="11"/>
  <c r="K323" i="10"/>
  <c r="A319" i="9"/>
  <c r="A319" i="5"/>
  <c r="O320" i="6"/>
  <c r="A320" i="6"/>
  <c r="A319" i="4"/>
  <c r="L319" i="11"/>
  <c r="K319" i="10"/>
  <c r="A315" i="9"/>
  <c r="O316" i="6"/>
  <c r="A316" i="6"/>
  <c r="A315" i="5"/>
  <c r="A315" i="4"/>
  <c r="L315" i="11"/>
  <c r="K315" i="10"/>
  <c r="A311" i="9"/>
  <c r="A311" i="5"/>
  <c r="O312" i="6"/>
  <c r="A312" i="6"/>
  <c r="A311" i="4"/>
  <c r="L311" i="11"/>
  <c r="K311" i="10"/>
  <c r="A307" i="9"/>
  <c r="O308" i="6"/>
  <c r="A308" i="6"/>
  <c r="A307" i="5"/>
  <c r="A307" i="4"/>
  <c r="L307" i="11"/>
  <c r="K307" i="10"/>
  <c r="A303" i="9"/>
  <c r="A303" i="5"/>
  <c r="O304" i="6"/>
  <c r="A304" i="6"/>
  <c r="A303" i="4"/>
  <c r="L303" i="11"/>
  <c r="K303" i="10"/>
  <c r="A299" i="9"/>
  <c r="O300" i="6"/>
  <c r="A300" i="6"/>
  <c r="A299" i="5"/>
  <c r="A299" i="4"/>
  <c r="L299" i="11"/>
  <c r="K299" i="10"/>
  <c r="A295" i="9"/>
  <c r="A295" i="5"/>
  <c r="O296" i="6"/>
  <c r="A296" i="6"/>
  <c r="A295" i="4"/>
  <c r="L295" i="11"/>
  <c r="K295" i="10"/>
  <c r="A291" i="9"/>
  <c r="O292" i="6"/>
  <c r="A292" i="6"/>
  <c r="A291" i="5"/>
  <c r="A291" i="4"/>
  <c r="L291" i="11"/>
  <c r="K291" i="10"/>
  <c r="A287" i="9"/>
  <c r="A287" i="5"/>
  <c r="O288" i="6"/>
  <c r="A288" i="6"/>
  <c r="A287" i="4"/>
  <c r="L287" i="11"/>
  <c r="K287" i="10"/>
  <c r="A283" i="9"/>
  <c r="O284" i="6"/>
  <c r="A284" i="6"/>
  <c r="A283" i="5"/>
  <c r="A283" i="4"/>
  <c r="L283" i="11"/>
  <c r="K283" i="10"/>
  <c r="A279" i="9"/>
  <c r="A279" i="5"/>
  <c r="O280" i="6"/>
  <c r="A280" i="6"/>
  <c r="A279" i="4"/>
  <c r="L279" i="11"/>
  <c r="K279" i="10"/>
  <c r="A275" i="9"/>
  <c r="O276" i="6"/>
  <c r="A276" i="6"/>
  <c r="A275" i="5"/>
  <c r="A275" i="4"/>
  <c r="L275" i="11"/>
  <c r="K275" i="10"/>
  <c r="A271" i="9"/>
  <c r="A271" i="5"/>
  <c r="O272" i="6"/>
  <c r="A272" i="6"/>
  <c r="A271" i="4"/>
  <c r="L271" i="11"/>
  <c r="K271" i="10"/>
  <c r="A267" i="9"/>
  <c r="O268" i="6"/>
  <c r="A268" i="6"/>
  <c r="A267" i="5"/>
  <c r="A267" i="4"/>
  <c r="L267" i="11"/>
  <c r="K267" i="10"/>
  <c r="A263" i="9"/>
  <c r="A263" i="5"/>
  <c r="O264" i="6"/>
  <c r="A264" i="6"/>
  <c r="A263" i="4"/>
  <c r="L263" i="11"/>
  <c r="K263" i="10"/>
  <c r="A259" i="9"/>
  <c r="O260" i="6"/>
  <c r="A260" i="6"/>
  <c r="A259" i="5"/>
  <c r="A259" i="4"/>
  <c r="L259" i="11"/>
  <c r="K259" i="10"/>
  <c r="A255" i="9"/>
  <c r="A255" i="5"/>
  <c r="O256" i="6"/>
  <c r="A256" i="6"/>
  <c r="A255" i="4"/>
  <c r="L255" i="11"/>
  <c r="K255" i="10"/>
  <c r="A251" i="9"/>
  <c r="O252" i="6"/>
  <c r="A252" i="6"/>
  <c r="A251" i="5"/>
  <c r="A251" i="4"/>
  <c r="L251" i="11"/>
  <c r="K251" i="10"/>
  <c r="A247" i="9"/>
  <c r="A247" i="5"/>
  <c r="O248" i="6"/>
  <c r="A248" i="6"/>
  <c r="A247" i="4"/>
  <c r="L247" i="11"/>
  <c r="K247" i="10"/>
  <c r="A243" i="9"/>
  <c r="O244" i="6"/>
  <c r="A244" i="6"/>
  <c r="A243" i="5"/>
  <c r="A243" i="4"/>
  <c r="L243" i="11"/>
  <c r="K243" i="10"/>
  <c r="A239" i="9"/>
  <c r="A239" i="5"/>
  <c r="O240" i="6"/>
  <c r="A240" i="6"/>
  <c r="A239" i="4"/>
  <c r="L239" i="11"/>
  <c r="K239" i="10"/>
  <c r="A235" i="9"/>
  <c r="O236" i="6"/>
  <c r="A236" i="6"/>
  <c r="A235" i="5"/>
  <c r="A235" i="4"/>
  <c r="L235" i="11"/>
  <c r="K235" i="10"/>
  <c r="A231" i="9"/>
  <c r="A231" i="5"/>
  <c r="O232" i="6"/>
  <c r="A232" i="6"/>
  <c r="A231" i="4"/>
  <c r="L231" i="11"/>
  <c r="K231" i="10"/>
  <c r="A227" i="9"/>
  <c r="O228" i="6"/>
  <c r="A228" i="6"/>
  <c r="A227" i="5"/>
  <c r="A227" i="4"/>
  <c r="L227" i="11"/>
  <c r="K227" i="10"/>
  <c r="A223" i="9"/>
  <c r="A223" i="5"/>
  <c r="O224" i="6"/>
  <c r="A224" i="6"/>
  <c r="A223" i="4"/>
  <c r="L223" i="11"/>
  <c r="K223" i="10"/>
  <c r="A219" i="9"/>
  <c r="O220" i="6"/>
  <c r="A220" i="6"/>
  <c r="A219" i="5"/>
  <c r="A219" i="4"/>
  <c r="L219" i="11"/>
  <c r="K219" i="10"/>
  <c r="A215" i="9"/>
  <c r="A215" i="5"/>
  <c r="O216" i="6"/>
  <c r="A216" i="6"/>
  <c r="A215" i="4"/>
  <c r="L215" i="11"/>
  <c r="K215" i="10"/>
  <c r="A211" i="9"/>
  <c r="O212" i="6"/>
  <c r="A212" i="6"/>
  <c r="A211" i="5"/>
  <c r="A211" i="4"/>
  <c r="L211" i="11"/>
  <c r="K211" i="10"/>
  <c r="A207" i="9"/>
  <c r="A207" i="5"/>
  <c r="O208" i="6"/>
  <c r="A208" i="6"/>
  <c r="A207" i="4"/>
  <c r="L207" i="11"/>
  <c r="K207" i="10"/>
  <c r="A203" i="9"/>
  <c r="O204" i="6"/>
  <c r="A204" i="6"/>
  <c r="A203" i="5"/>
  <c r="A203" i="4"/>
  <c r="L203" i="11"/>
  <c r="K203" i="10"/>
  <c r="A199" i="9"/>
  <c r="A199" i="5"/>
  <c r="O200" i="6"/>
  <c r="A200" i="6"/>
  <c r="A199" i="4"/>
  <c r="L199" i="11"/>
  <c r="K199" i="10"/>
  <c r="A195" i="9"/>
  <c r="O196" i="6"/>
  <c r="A196" i="6"/>
  <c r="A195" i="5"/>
  <c r="A195" i="4"/>
  <c r="L195" i="11"/>
  <c r="K195" i="10"/>
  <c r="A191" i="9"/>
  <c r="A191" i="5"/>
  <c r="O192" i="6"/>
  <c r="A192" i="6"/>
  <c r="A191" i="4"/>
  <c r="L191" i="11"/>
  <c r="K191" i="10"/>
  <c r="A187" i="9"/>
  <c r="O188" i="6"/>
  <c r="A188" i="6"/>
  <c r="A187" i="5"/>
  <c r="A187" i="4"/>
  <c r="L187" i="11"/>
  <c r="K187" i="10"/>
  <c r="A183" i="9"/>
  <c r="A183" i="5"/>
  <c r="O184" i="6"/>
  <c r="A184" i="6"/>
  <c r="A183" i="4"/>
  <c r="L183" i="11"/>
  <c r="K183" i="10"/>
  <c r="A179" i="9"/>
  <c r="O180" i="6"/>
  <c r="A180" i="6"/>
  <c r="A179" i="5"/>
  <c r="A179" i="4"/>
  <c r="L179" i="11"/>
  <c r="K179" i="10"/>
  <c r="A175" i="9"/>
  <c r="A175" i="5"/>
  <c r="O176" i="6"/>
  <c r="A176" i="6"/>
  <c r="A175" i="4"/>
  <c r="L175" i="11"/>
  <c r="K175" i="10"/>
  <c r="A171" i="9"/>
  <c r="O172" i="6"/>
  <c r="A172" i="6"/>
  <c r="A171" i="5"/>
  <c r="A171" i="4"/>
  <c r="L171" i="11"/>
  <c r="K171" i="10"/>
  <c r="A167" i="9"/>
  <c r="A167" i="5"/>
  <c r="O168" i="6"/>
  <c r="A168" i="6"/>
  <c r="A167" i="4"/>
  <c r="L167" i="11"/>
  <c r="K167" i="10"/>
  <c r="A163" i="9"/>
  <c r="O164" i="6"/>
  <c r="A164" i="6"/>
  <c r="A163" i="5"/>
  <c r="A163" i="4"/>
  <c r="L163" i="11"/>
  <c r="K163" i="10"/>
  <c r="A159" i="9"/>
  <c r="A159" i="5"/>
  <c r="O160" i="6"/>
  <c r="A160" i="6"/>
  <c r="A159" i="4"/>
  <c r="L159" i="11"/>
  <c r="K159" i="10"/>
  <c r="A155" i="9"/>
  <c r="O156" i="6"/>
  <c r="A156" i="6"/>
  <c r="A155" i="5"/>
  <c r="A155" i="4"/>
  <c r="L155" i="11"/>
  <c r="K155" i="10"/>
  <c r="A151" i="9"/>
  <c r="A151" i="5"/>
  <c r="O152" i="6"/>
  <c r="A152" i="6"/>
  <c r="A151" i="4"/>
  <c r="L151" i="11"/>
  <c r="K151" i="10"/>
  <c r="A147" i="9"/>
  <c r="O148" i="6"/>
  <c r="A148" i="6"/>
  <c r="A147" i="5"/>
  <c r="A147" i="4"/>
  <c r="L147" i="11"/>
  <c r="K147" i="10"/>
  <c r="A143" i="9"/>
  <c r="A143" i="5"/>
  <c r="O144" i="6"/>
  <c r="A144" i="6"/>
  <c r="A143" i="4"/>
  <c r="L143" i="11"/>
  <c r="K143" i="10"/>
  <c r="A139" i="9"/>
  <c r="O140" i="6"/>
  <c r="A140" i="6"/>
  <c r="A139" i="5"/>
  <c r="A139" i="4"/>
  <c r="L139" i="11"/>
  <c r="K139" i="10"/>
  <c r="A135" i="9"/>
  <c r="A135" i="5"/>
  <c r="O136" i="6"/>
  <c r="A136" i="6"/>
  <c r="A135" i="4"/>
  <c r="L135" i="11"/>
  <c r="K135" i="10"/>
  <c r="A131" i="9"/>
  <c r="O132" i="6"/>
  <c r="A132" i="6"/>
  <c r="A131" i="5"/>
  <c r="A131" i="4"/>
  <c r="L131" i="11"/>
  <c r="K131" i="10"/>
  <c r="A127" i="9"/>
  <c r="A127" i="5"/>
  <c r="O128" i="6"/>
  <c r="A128" i="6"/>
  <c r="A127" i="4"/>
  <c r="L127" i="11"/>
  <c r="K127" i="10"/>
  <c r="A123" i="9"/>
  <c r="O124" i="6"/>
  <c r="A124" i="6"/>
  <c r="A123" i="5"/>
  <c r="A123" i="4"/>
  <c r="L123" i="11"/>
  <c r="K123" i="10"/>
  <c r="A119" i="9"/>
  <c r="A119" i="5"/>
  <c r="O120" i="6"/>
  <c r="A120" i="6"/>
  <c r="A119" i="4"/>
  <c r="L119" i="11"/>
  <c r="K119" i="10"/>
  <c r="A115" i="9"/>
  <c r="O116" i="6"/>
  <c r="A116" i="6"/>
  <c r="A115" i="5"/>
  <c r="A115" i="4"/>
  <c r="L115" i="11"/>
  <c r="K115" i="10"/>
  <c r="A111" i="9"/>
  <c r="A111" i="5"/>
  <c r="O112" i="6"/>
  <c r="A112" i="6"/>
  <c r="A111" i="4"/>
  <c r="L111" i="11"/>
  <c r="K111" i="10"/>
  <c r="A107" i="9"/>
  <c r="O108" i="6"/>
  <c r="A108" i="6"/>
  <c r="A107" i="5"/>
  <c r="A107" i="4"/>
  <c r="L107" i="11"/>
  <c r="K107" i="10"/>
  <c r="A103" i="9"/>
  <c r="A103" i="5"/>
  <c r="O104" i="6"/>
  <c r="A104" i="6"/>
  <c r="A103" i="4"/>
  <c r="L103" i="11"/>
  <c r="K103" i="10"/>
  <c r="A99" i="9"/>
  <c r="O100" i="6"/>
  <c r="A100" i="6"/>
  <c r="A99" i="5"/>
  <c r="A99" i="4"/>
  <c r="CC218" i="6" l="1"/>
  <c r="BA218" i="6"/>
  <c r="CC294" i="6"/>
  <c r="BA294" i="6"/>
  <c r="CC346" i="6"/>
  <c r="BA346" i="6"/>
  <c r="CC275" i="6"/>
  <c r="BA275" i="6"/>
  <c r="CC355" i="6"/>
  <c r="BA355" i="6"/>
  <c r="CC261" i="6"/>
  <c r="BA261" i="6"/>
  <c r="CC289" i="6"/>
  <c r="BA289" i="6"/>
  <c r="CC321" i="6"/>
  <c r="BA321" i="6"/>
  <c r="CC238" i="6"/>
  <c r="BA238" i="6"/>
  <c r="CC322" i="6"/>
  <c r="BA322" i="6"/>
  <c r="CC338" i="6"/>
  <c r="BA338" i="6"/>
  <c r="CC267" i="6"/>
  <c r="BA267" i="6"/>
  <c r="CC311" i="6"/>
  <c r="BA311" i="6"/>
  <c r="CC103" i="6"/>
  <c r="BA103" i="6"/>
  <c r="CC119" i="6"/>
  <c r="BA119" i="6"/>
  <c r="CC231" i="6"/>
  <c r="BA231" i="6"/>
  <c r="CC247" i="6"/>
  <c r="BA247" i="6"/>
  <c r="CC263" i="6"/>
  <c r="BA263" i="6"/>
  <c r="CC319" i="6"/>
  <c r="BA319" i="6"/>
  <c r="L99" i="11"/>
  <c r="K99" i="10"/>
  <c r="A95" i="9"/>
  <c r="CC104" i="6"/>
  <c r="BA104" i="6"/>
  <c r="CC120" i="6"/>
  <c r="BA120" i="6"/>
  <c r="CC136" i="6"/>
  <c r="BA136" i="6"/>
  <c r="CC152" i="6"/>
  <c r="BA152" i="6"/>
  <c r="CC168" i="6"/>
  <c r="BA168" i="6"/>
  <c r="CC188" i="6"/>
  <c r="BA188" i="6"/>
  <c r="CC200" i="6"/>
  <c r="BA200" i="6"/>
  <c r="CC216" i="6"/>
  <c r="BA216" i="6"/>
  <c r="CC232" i="6"/>
  <c r="BA232" i="6"/>
  <c r="CC252" i="6"/>
  <c r="BA252" i="6"/>
  <c r="CC268" i="6"/>
  <c r="BA268" i="6"/>
  <c r="CC280" i="6"/>
  <c r="BA280" i="6"/>
  <c r="CC296" i="6"/>
  <c r="BA296" i="6"/>
  <c r="CC300" i="6"/>
  <c r="BA300" i="6"/>
  <c r="CC316" i="6"/>
  <c r="BA316" i="6"/>
  <c r="K102" i="10"/>
  <c r="L102" i="11"/>
  <c r="A98" i="9"/>
  <c r="K98" i="10"/>
  <c r="L98" i="11"/>
  <c r="A94" i="9"/>
  <c r="CC194" i="6"/>
  <c r="BA194" i="6"/>
  <c r="CC314" i="6"/>
  <c r="BA314" i="6"/>
  <c r="CC370" i="6"/>
  <c r="BA370" i="6"/>
  <c r="CC363" i="6"/>
  <c r="BA363" i="6"/>
  <c r="CC121" i="6"/>
  <c r="BA121" i="6"/>
  <c r="CC137" i="6"/>
  <c r="BA137" i="6"/>
  <c r="CC169" i="6"/>
  <c r="BA169" i="6"/>
  <c r="CC201" i="6"/>
  <c r="BA201" i="6"/>
  <c r="CC217" i="6"/>
  <c r="BA217" i="6"/>
  <c r="L101" i="11"/>
  <c r="K101" i="10"/>
  <c r="A97" i="9"/>
  <c r="L97" i="11"/>
  <c r="K97" i="10"/>
  <c r="A93" i="9"/>
  <c r="L93" i="11"/>
  <c r="CC100" i="6"/>
  <c r="BA100" i="6"/>
  <c r="CC112" i="6"/>
  <c r="BA112" i="6"/>
  <c r="CC116" i="6"/>
  <c r="BA116" i="6"/>
  <c r="CC128" i="6"/>
  <c r="BA128" i="6"/>
  <c r="CC132" i="6"/>
  <c r="BA132" i="6"/>
  <c r="CC144" i="6"/>
  <c r="BA144" i="6"/>
  <c r="CC148" i="6"/>
  <c r="BA148" i="6"/>
  <c r="CC160" i="6"/>
  <c r="BA160" i="6"/>
  <c r="CC164" i="6"/>
  <c r="BA164" i="6"/>
  <c r="CC176" i="6"/>
  <c r="BA176" i="6"/>
  <c r="CC180" i="6"/>
  <c r="BA180" i="6"/>
  <c r="CC192" i="6"/>
  <c r="BA192" i="6"/>
  <c r="BA196" i="6"/>
  <c r="CC196" i="6"/>
  <c r="CC208" i="6"/>
  <c r="BA208" i="6"/>
  <c r="BA212" i="6"/>
  <c r="CC212" i="6"/>
  <c r="CC224" i="6"/>
  <c r="BA224" i="6"/>
  <c r="CC228" i="6"/>
  <c r="BA228" i="6"/>
  <c r="CC240" i="6"/>
  <c r="BA240" i="6"/>
  <c r="CC244" i="6"/>
  <c r="BA244" i="6"/>
  <c r="CC256" i="6"/>
  <c r="BA256" i="6"/>
  <c r="CC260" i="6"/>
  <c r="BA260" i="6"/>
  <c r="CC272" i="6"/>
  <c r="BA272" i="6"/>
  <c r="CC276" i="6"/>
  <c r="BA276" i="6"/>
  <c r="CC288" i="6"/>
  <c r="BA288" i="6"/>
  <c r="CC292" i="6"/>
  <c r="BA292" i="6"/>
  <c r="CC304" i="6"/>
  <c r="BA304" i="6"/>
  <c r="CC308" i="6"/>
  <c r="BA308" i="6"/>
  <c r="CC320" i="6"/>
  <c r="BA320" i="6"/>
  <c r="CC324" i="6"/>
  <c r="BA324" i="6"/>
  <c r="CC336" i="6"/>
  <c r="BA336" i="6"/>
  <c r="CC340" i="6"/>
  <c r="BA340" i="6"/>
  <c r="CC344" i="6"/>
  <c r="BA344" i="6"/>
  <c r="CC356" i="6"/>
  <c r="BA356" i="6"/>
  <c r="CC360" i="6"/>
  <c r="BA360" i="6"/>
  <c r="CC372" i="6"/>
  <c r="BA372" i="6"/>
  <c r="CC230" i="6"/>
  <c r="BA230" i="6"/>
  <c r="CC306" i="6"/>
  <c r="BA306" i="6"/>
  <c r="CC358" i="6"/>
  <c r="BA358" i="6"/>
  <c r="CC339" i="6"/>
  <c r="BA339" i="6"/>
  <c r="CC101" i="6"/>
  <c r="BA101" i="6"/>
  <c r="CC117" i="6"/>
  <c r="BA117" i="6"/>
  <c r="CC149" i="6"/>
  <c r="BA149" i="6"/>
  <c r="CC165" i="6"/>
  <c r="BA165" i="6"/>
  <c r="CC181" i="6"/>
  <c r="BA181" i="6"/>
  <c r="CC197" i="6"/>
  <c r="BA197" i="6"/>
  <c r="CC213" i="6"/>
  <c r="BA213" i="6"/>
  <c r="CC229" i="6"/>
  <c r="BA229" i="6"/>
  <c r="CC245" i="6"/>
  <c r="BA245" i="6"/>
  <c r="CC277" i="6"/>
  <c r="BA277" i="6"/>
  <c r="CC293" i="6"/>
  <c r="BA293" i="6"/>
  <c r="CC309" i="6"/>
  <c r="BA309" i="6"/>
  <c r="CC325" i="6"/>
  <c r="BA325" i="6"/>
  <c r="CC341" i="6"/>
  <c r="BA341" i="6"/>
  <c r="CC357" i="6"/>
  <c r="BA357" i="6"/>
  <c r="CC373" i="6"/>
  <c r="BA373" i="6"/>
  <c r="CC114" i="6"/>
  <c r="BA114" i="6"/>
  <c r="CC130" i="6"/>
  <c r="BA130" i="6"/>
  <c r="CC134" i="6"/>
  <c r="BA134" i="6"/>
  <c r="CC146" i="6"/>
  <c r="BA146" i="6"/>
  <c r="CC162" i="6"/>
  <c r="BA162" i="6"/>
  <c r="CC178" i="6"/>
  <c r="BA178" i="6"/>
  <c r="CC198" i="6"/>
  <c r="BA198" i="6"/>
  <c r="CC202" i="6"/>
  <c r="BA202" i="6"/>
  <c r="CC222" i="6"/>
  <c r="BA222" i="6"/>
  <c r="CC242" i="6"/>
  <c r="BA242" i="6"/>
  <c r="CC258" i="6"/>
  <c r="BA258" i="6"/>
  <c r="CC262" i="6"/>
  <c r="BA262" i="6"/>
  <c r="CC278" i="6"/>
  <c r="BA278" i="6"/>
  <c r="CC302" i="6"/>
  <c r="BA302" i="6"/>
  <c r="CC326" i="6"/>
  <c r="BA326" i="6"/>
  <c r="CC330" i="6"/>
  <c r="BA330" i="6"/>
  <c r="CC342" i="6"/>
  <c r="BA342" i="6"/>
  <c r="CC362" i="6"/>
  <c r="BA362" i="6"/>
  <c r="CC295" i="6"/>
  <c r="BA295" i="6"/>
  <c r="CC343" i="6"/>
  <c r="BA343" i="6"/>
  <c r="CC271" i="6"/>
  <c r="BA271" i="6"/>
  <c r="L100" i="11"/>
  <c r="K100" i="10"/>
  <c r="A96" i="9"/>
  <c r="L92" i="11"/>
  <c r="CC133" i="6"/>
  <c r="BA133" i="6"/>
  <c r="CC177" i="6"/>
  <c r="BA177" i="6"/>
  <c r="CC193" i="6"/>
  <c r="BA193" i="6"/>
  <c r="CC209" i="6"/>
  <c r="BA209" i="6"/>
  <c r="CC135" i="6"/>
  <c r="BA135" i="6"/>
  <c r="CC147" i="6"/>
  <c r="BA147" i="6"/>
  <c r="CC151" i="6"/>
  <c r="BA151" i="6"/>
  <c r="CC183" i="6"/>
  <c r="BA183" i="6"/>
  <c r="CC199" i="6"/>
  <c r="BA199" i="6"/>
  <c r="CC211" i="6"/>
  <c r="BA211" i="6"/>
  <c r="CC227" i="6"/>
  <c r="BA227" i="6"/>
  <c r="CC243" i="6"/>
  <c r="BA243" i="6"/>
  <c r="L91" i="11"/>
  <c r="CC264" i="6"/>
  <c r="BA264" i="6"/>
  <c r="CC284" i="6"/>
  <c r="BA284" i="6"/>
  <c r="CC328" i="6"/>
  <c r="BA328" i="6"/>
  <c r="CC332" i="6"/>
  <c r="BA332" i="6"/>
  <c r="CC348" i="6"/>
  <c r="BA348" i="6"/>
  <c r="CC352" i="6"/>
  <c r="BA352" i="6"/>
  <c r="CC364" i="6"/>
  <c r="BA364" i="6"/>
  <c r="CC368" i="6"/>
  <c r="BA368" i="6"/>
  <c r="CC206" i="6"/>
  <c r="BA206" i="6"/>
  <c r="CC282" i="6"/>
  <c r="BA282" i="6"/>
  <c r="CC323" i="6"/>
  <c r="BA323" i="6"/>
  <c r="CC109" i="6"/>
  <c r="BA109" i="6"/>
  <c r="CC125" i="6"/>
  <c r="BA125" i="6"/>
  <c r="CC141" i="6"/>
  <c r="BA141" i="6"/>
  <c r="CC157" i="6"/>
  <c r="BA157" i="6"/>
  <c r="CC173" i="6"/>
  <c r="BA173" i="6"/>
  <c r="CC189" i="6"/>
  <c r="BA189" i="6"/>
  <c r="CC205" i="6"/>
  <c r="BA205" i="6"/>
  <c r="CC221" i="6"/>
  <c r="BA221" i="6"/>
  <c r="CC237" i="6"/>
  <c r="BA237" i="6"/>
  <c r="CC253" i="6"/>
  <c r="BA253" i="6"/>
  <c r="CC269" i="6"/>
  <c r="BA269" i="6"/>
  <c r="CC285" i="6"/>
  <c r="BA285" i="6"/>
  <c r="CC301" i="6"/>
  <c r="BA301" i="6"/>
  <c r="CC317" i="6"/>
  <c r="BA317" i="6"/>
  <c r="CC333" i="6"/>
  <c r="BA333" i="6"/>
  <c r="CC349" i="6"/>
  <c r="BA349" i="6"/>
  <c r="CC365" i="6"/>
  <c r="BA365" i="6"/>
  <c r="CC122" i="6"/>
  <c r="BA122" i="6"/>
  <c r="CC154" i="6"/>
  <c r="BA154" i="6"/>
  <c r="CC186" i="6"/>
  <c r="BA186" i="6"/>
  <c r="CC210" i="6"/>
  <c r="BA210" i="6"/>
  <c r="CC290" i="6"/>
  <c r="BA290" i="6"/>
  <c r="CC298" i="6"/>
  <c r="BA298" i="6"/>
  <c r="CC318" i="6"/>
  <c r="BA318" i="6"/>
  <c r="CC334" i="6"/>
  <c r="BA334" i="6"/>
  <c r="CC350" i="6"/>
  <c r="BA350" i="6"/>
  <c r="CC335" i="6"/>
  <c r="BA335" i="6"/>
  <c r="CC359" i="6"/>
  <c r="BA359" i="6"/>
  <c r="CC131" i="6"/>
  <c r="BA131" i="6"/>
  <c r="CC163" i="6"/>
  <c r="BA163" i="6"/>
  <c r="CC167" i="6"/>
  <c r="BA167" i="6"/>
  <c r="CC259" i="6"/>
  <c r="BA259" i="6"/>
  <c r="CC303" i="6"/>
  <c r="BA303" i="6"/>
  <c r="CC347" i="6"/>
  <c r="BA347" i="6"/>
  <c r="L96" i="11"/>
  <c r="K96" i="10"/>
  <c r="A92" i="9"/>
  <c r="CC291" i="6"/>
  <c r="BA291" i="6"/>
  <c r="CC113" i="6"/>
  <c r="BA113" i="6"/>
  <c r="CC129" i="6"/>
  <c r="BA129" i="6"/>
  <c r="CC145" i="6"/>
  <c r="BA145" i="6"/>
  <c r="CC161" i="6"/>
  <c r="BA161" i="6"/>
  <c r="CC225" i="6"/>
  <c r="BA225" i="6"/>
  <c r="CC241" i="6"/>
  <c r="BA241" i="6"/>
  <c r="CC257" i="6"/>
  <c r="BA257" i="6"/>
  <c r="CC273" i="6"/>
  <c r="BA273" i="6"/>
  <c r="CC305" i="6"/>
  <c r="BA305" i="6"/>
  <c r="CC353" i="6"/>
  <c r="BA353" i="6"/>
  <c r="CC369" i="6"/>
  <c r="BA369" i="6"/>
  <c r="CC110" i="6"/>
  <c r="BA110" i="6"/>
  <c r="CC126" i="6"/>
  <c r="BA126" i="6"/>
  <c r="CC142" i="6"/>
  <c r="BA142" i="6"/>
  <c r="CC158" i="6"/>
  <c r="BA158" i="6"/>
  <c r="CC174" i="6"/>
  <c r="BA174" i="6"/>
  <c r="CC190" i="6"/>
  <c r="BA190" i="6"/>
  <c r="CC214" i="6"/>
  <c r="BA214" i="6"/>
  <c r="CC254" i="6"/>
  <c r="BA254" i="6"/>
  <c r="CC274" i="6"/>
  <c r="BA274" i="6"/>
  <c r="CC354" i="6"/>
  <c r="BA354" i="6"/>
  <c r="CC279" i="6"/>
  <c r="BA279" i="6"/>
  <c r="CC299" i="6"/>
  <c r="BA299" i="6"/>
  <c r="CC371" i="6"/>
  <c r="BA371" i="6"/>
  <c r="CC115" i="6"/>
  <c r="BA115" i="6"/>
  <c r="CC179" i="6"/>
  <c r="BA179" i="6"/>
  <c r="CC195" i="6"/>
  <c r="BA195" i="6"/>
  <c r="CC215" i="6"/>
  <c r="BA215" i="6"/>
  <c r="CC367" i="6"/>
  <c r="BA367" i="6"/>
  <c r="L95" i="11"/>
  <c r="BA108" i="6"/>
  <c r="CC108" i="6"/>
  <c r="BA124" i="6"/>
  <c r="CC124" i="6"/>
  <c r="CC140" i="6"/>
  <c r="BA140" i="6"/>
  <c r="BA156" i="6"/>
  <c r="CC156" i="6"/>
  <c r="BA172" i="6"/>
  <c r="CC172" i="6"/>
  <c r="CC184" i="6"/>
  <c r="BA184" i="6"/>
  <c r="CC204" i="6"/>
  <c r="BA204" i="6"/>
  <c r="CC220" i="6"/>
  <c r="BA220" i="6"/>
  <c r="CC236" i="6"/>
  <c r="BA236" i="6"/>
  <c r="CC248" i="6"/>
  <c r="BA248" i="6"/>
  <c r="CC312" i="6"/>
  <c r="BA312" i="6"/>
  <c r="L94" i="11"/>
  <c r="CC270" i="6"/>
  <c r="BA270" i="6"/>
  <c r="CC307" i="6"/>
  <c r="BA307" i="6"/>
  <c r="CC105" i="6"/>
  <c r="BA105" i="6"/>
  <c r="CC153" i="6"/>
  <c r="BA153" i="6"/>
  <c r="CC185" i="6"/>
  <c r="BA185" i="6"/>
  <c r="CC233" i="6"/>
  <c r="BA233" i="6"/>
  <c r="CC249" i="6"/>
  <c r="BA249" i="6"/>
  <c r="CC265" i="6"/>
  <c r="BA265" i="6"/>
  <c r="CC281" i="6"/>
  <c r="BA281" i="6"/>
  <c r="CC297" i="6"/>
  <c r="BA297" i="6"/>
  <c r="CC313" i="6"/>
  <c r="BA313" i="6"/>
  <c r="CC329" i="6"/>
  <c r="BA329" i="6"/>
  <c r="CC337" i="6"/>
  <c r="BA337" i="6"/>
  <c r="CC345" i="6"/>
  <c r="BA345" i="6"/>
  <c r="CC361" i="6"/>
  <c r="BA361" i="6"/>
  <c r="CC102" i="6"/>
  <c r="BA102" i="6"/>
  <c r="CC106" i="6"/>
  <c r="BA106" i="6"/>
  <c r="CC118" i="6"/>
  <c r="BA118" i="6"/>
  <c r="CC138" i="6"/>
  <c r="BA138" i="6"/>
  <c r="CC150" i="6"/>
  <c r="BA150" i="6"/>
  <c r="CC166" i="6"/>
  <c r="BA166" i="6"/>
  <c r="CC170" i="6"/>
  <c r="BA170" i="6"/>
  <c r="CC182" i="6"/>
  <c r="BA182" i="6"/>
  <c r="CC226" i="6"/>
  <c r="BA226" i="6"/>
  <c r="CC234" i="6"/>
  <c r="BA234" i="6"/>
  <c r="CC246" i="6"/>
  <c r="BA246" i="6"/>
  <c r="CC250" i="6"/>
  <c r="BA250" i="6"/>
  <c r="CC266" i="6"/>
  <c r="BA266" i="6"/>
  <c r="CC286" i="6"/>
  <c r="BA286" i="6"/>
  <c r="CC310" i="6"/>
  <c r="BA310" i="6"/>
  <c r="CC366" i="6"/>
  <c r="BA366" i="6"/>
  <c r="CC283" i="6"/>
  <c r="BA283" i="6"/>
  <c r="CC315" i="6"/>
  <c r="BA315" i="6"/>
  <c r="CC327" i="6"/>
  <c r="BA327" i="6"/>
  <c r="CC351" i="6"/>
  <c r="BA351" i="6"/>
  <c r="CC107" i="6"/>
  <c r="BA107" i="6"/>
  <c r="CC111" i="6"/>
  <c r="BA111" i="6"/>
  <c r="CC123" i="6"/>
  <c r="BA123" i="6"/>
  <c r="CC127" i="6"/>
  <c r="BA127" i="6"/>
  <c r="CC139" i="6"/>
  <c r="BA139" i="6"/>
  <c r="CC143" i="6"/>
  <c r="BA143" i="6"/>
  <c r="CC155" i="6"/>
  <c r="BA155" i="6"/>
  <c r="CC159" i="6"/>
  <c r="BA159" i="6"/>
  <c r="CC171" i="6"/>
  <c r="BA171" i="6"/>
  <c r="CC175" i="6"/>
  <c r="BA175" i="6"/>
  <c r="CC187" i="6"/>
  <c r="BA187" i="6"/>
  <c r="CC191" i="6"/>
  <c r="BA191" i="6"/>
  <c r="CC203" i="6"/>
  <c r="BA203" i="6"/>
  <c r="CC207" i="6"/>
  <c r="BA207" i="6"/>
  <c r="CC219" i="6"/>
  <c r="BA219" i="6"/>
  <c r="CC223" i="6"/>
  <c r="BA223" i="6"/>
  <c r="CC235" i="6"/>
  <c r="BA235" i="6"/>
  <c r="CC239" i="6"/>
  <c r="BA239" i="6"/>
  <c r="CC251" i="6"/>
  <c r="BA251" i="6"/>
  <c r="CC255" i="6"/>
  <c r="BA255" i="6"/>
  <c r="CC287" i="6"/>
  <c r="BA287" i="6"/>
  <c r="CC331" i="6"/>
  <c r="BA331" i="6"/>
  <c r="IT8" i="11"/>
  <c r="IT9" i="11"/>
  <c r="IT10" i="11"/>
  <c r="IT11" i="11"/>
  <c r="IT12" i="11"/>
  <c r="IT13" i="11"/>
  <c r="IT14" i="11"/>
  <c r="IT15" i="11"/>
  <c r="IT16" i="11"/>
  <c r="IT17" i="11"/>
  <c r="IT18" i="11"/>
  <c r="IT19" i="11"/>
  <c r="IT20" i="11"/>
  <c r="IT21" i="11"/>
  <c r="IT22" i="11"/>
  <c r="IT23" i="11"/>
  <c r="IT24" i="11"/>
  <c r="IT25" i="11"/>
  <c r="IT26" i="11"/>
  <c r="IT27" i="11"/>
  <c r="IT28" i="11"/>
  <c r="IT29" i="11"/>
  <c r="IT30" i="11"/>
  <c r="IT31" i="11"/>
  <c r="IT32" i="11"/>
  <c r="IT33" i="11"/>
  <c r="IT34" i="11"/>
  <c r="IT35" i="11"/>
  <c r="IT36" i="11"/>
  <c r="IT37" i="11"/>
  <c r="IT38" i="11"/>
  <c r="IT39" i="11"/>
  <c r="IT40" i="11"/>
  <c r="IT41" i="11"/>
  <c r="IT42" i="11"/>
  <c r="IT43" i="11"/>
  <c r="IT44" i="11"/>
  <c r="IT45" i="11"/>
  <c r="IT46" i="11"/>
  <c r="IT47" i="11"/>
  <c r="IT48" i="11"/>
  <c r="IT49" i="11"/>
  <c r="IT50" i="11"/>
  <c r="IT51" i="11"/>
  <c r="IT52" i="11"/>
  <c r="IT53" i="11"/>
  <c r="IT54" i="11"/>
  <c r="IT55" i="11"/>
  <c r="IT56" i="11"/>
  <c r="IT57" i="11"/>
  <c r="IT58" i="11"/>
  <c r="IT59" i="11"/>
  <c r="IT60" i="11"/>
  <c r="IT61" i="11"/>
  <c r="IT62" i="11"/>
  <c r="IT63" i="11"/>
  <c r="IT64" i="11"/>
  <c r="IT65" i="11"/>
  <c r="IT66" i="11"/>
  <c r="IT67" i="11"/>
  <c r="IT68" i="11"/>
  <c r="IT69" i="11"/>
  <c r="IT70" i="11"/>
  <c r="IT71" i="11"/>
  <c r="IT72" i="11"/>
  <c r="IT73" i="11"/>
  <c r="IT74" i="11"/>
  <c r="IT75" i="11"/>
  <c r="IT76" i="11"/>
  <c r="IT77" i="11"/>
  <c r="IT78" i="11"/>
  <c r="IT79" i="11"/>
  <c r="IT80" i="11"/>
  <c r="IT81" i="11"/>
  <c r="IT82" i="11"/>
  <c r="IT83" i="11"/>
  <c r="IT84" i="11"/>
  <c r="IT85" i="11"/>
  <c r="IT86" i="11"/>
  <c r="IT87" i="11"/>
  <c r="IT88" i="11"/>
  <c r="IT89" i="11"/>
  <c r="IT90" i="11"/>
  <c r="IT7" i="11"/>
  <c r="IS8" i="11"/>
  <c r="IS9" i="11"/>
  <c r="IS10" i="11"/>
  <c r="IS11" i="11"/>
  <c r="IS12" i="11"/>
  <c r="IS13" i="11"/>
  <c r="IS14" i="11"/>
  <c r="IS15" i="11"/>
  <c r="IS16" i="11"/>
  <c r="IS17" i="11"/>
  <c r="IS18" i="11"/>
  <c r="IS19" i="11"/>
  <c r="IS20" i="11"/>
  <c r="IS21" i="11"/>
  <c r="IS22" i="11"/>
  <c r="IS23" i="11"/>
  <c r="IS24" i="11"/>
  <c r="IS25" i="11"/>
  <c r="IS26" i="11"/>
  <c r="IS27" i="11"/>
  <c r="IS28" i="11"/>
  <c r="IS29" i="11"/>
  <c r="IS30" i="11"/>
  <c r="IS31" i="11"/>
  <c r="IS32" i="11"/>
  <c r="IS33" i="11"/>
  <c r="IS34" i="11"/>
  <c r="IS35" i="11"/>
  <c r="IS36" i="11"/>
  <c r="IS37" i="11"/>
  <c r="IS38" i="11"/>
  <c r="IS39" i="11"/>
  <c r="IS40" i="11"/>
  <c r="IS41" i="11"/>
  <c r="IS42" i="11"/>
  <c r="IS43" i="11"/>
  <c r="IS44" i="11"/>
  <c r="IS45" i="11"/>
  <c r="IS46" i="11"/>
  <c r="IS47" i="11"/>
  <c r="IS48" i="11"/>
  <c r="IS49" i="11"/>
  <c r="IS50" i="11"/>
  <c r="IS51" i="11"/>
  <c r="IS52" i="11"/>
  <c r="IS53" i="11"/>
  <c r="IS54" i="11"/>
  <c r="IS55" i="11"/>
  <c r="IS56" i="11"/>
  <c r="IS57" i="11"/>
  <c r="IS58" i="11"/>
  <c r="IS59" i="11"/>
  <c r="IS60" i="11"/>
  <c r="IS61" i="11"/>
  <c r="IS62" i="11"/>
  <c r="IS63" i="11"/>
  <c r="IS64" i="11"/>
  <c r="IS65" i="11"/>
  <c r="IS66" i="11"/>
  <c r="IS67" i="11"/>
  <c r="IS68" i="11"/>
  <c r="IS69" i="11"/>
  <c r="IS70" i="11"/>
  <c r="IS71" i="11"/>
  <c r="IS72" i="11"/>
  <c r="IS73" i="11"/>
  <c r="IS74" i="11"/>
  <c r="IS75" i="11"/>
  <c r="IS76" i="11"/>
  <c r="IS77" i="11"/>
  <c r="IS78" i="11"/>
  <c r="IS79" i="11"/>
  <c r="IS80" i="11"/>
  <c r="IS81" i="11"/>
  <c r="IS82" i="11"/>
  <c r="IS83" i="11"/>
  <c r="IS84" i="11"/>
  <c r="IS85" i="11"/>
  <c r="IS86" i="11"/>
  <c r="IS87" i="11"/>
  <c r="IS88" i="11"/>
  <c r="IS89" i="11"/>
  <c r="IS90" i="11"/>
  <c r="IS7" i="11"/>
  <c r="L8" i="11"/>
  <c r="L9" i="11"/>
  <c r="L10" i="11"/>
  <c r="L11" i="11"/>
  <c r="L12" i="11"/>
  <c r="L13" i="11"/>
  <c r="L14" i="11"/>
  <c r="L15" i="11"/>
  <c r="L16" i="11"/>
  <c r="L17" i="11"/>
  <c r="L18" i="11"/>
  <c r="L19" i="11"/>
  <c r="L20" i="11"/>
  <c r="L21" i="11"/>
  <c r="L22" i="11"/>
  <c r="L23" i="11"/>
  <c r="L24" i="11"/>
  <c r="L25" i="11"/>
  <c r="L26" i="11"/>
  <c r="L27" i="11"/>
  <c r="L28" i="11"/>
  <c r="L29" i="11"/>
  <c r="L30" i="11"/>
  <c r="L31" i="11"/>
  <c r="L32" i="11"/>
  <c r="L33" i="11"/>
  <c r="L34" i="11"/>
  <c r="L35" i="11"/>
  <c r="L36" i="11"/>
  <c r="L37" i="11"/>
  <c r="L38" i="11"/>
  <c r="L39" i="11"/>
  <c r="L40" i="11"/>
  <c r="L41" i="11"/>
  <c r="L42" i="11"/>
  <c r="L43" i="11"/>
  <c r="L44" i="11"/>
  <c r="L45" i="11"/>
  <c r="L46" i="11"/>
  <c r="L47" i="11"/>
  <c r="L48" i="11"/>
  <c r="L49" i="11"/>
  <c r="L50" i="11"/>
  <c r="L51" i="11"/>
  <c r="L52" i="11"/>
  <c r="L53" i="11"/>
  <c r="L54" i="11"/>
  <c r="L55" i="11"/>
  <c r="L56" i="11"/>
  <c r="L57" i="11"/>
  <c r="L58" i="11"/>
  <c r="L59" i="11"/>
  <c r="L60" i="11"/>
  <c r="L61" i="11"/>
  <c r="L62" i="11"/>
  <c r="L63" i="11"/>
  <c r="L64" i="11"/>
  <c r="L65" i="11"/>
  <c r="L66" i="11"/>
  <c r="L67" i="11"/>
  <c r="L68" i="11"/>
  <c r="L69" i="11"/>
  <c r="L70" i="11"/>
  <c r="L71" i="11"/>
  <c r="L72" i="11"/>
  <c r="L73" i="11"/>
  <c r="L74" i="11"/>
  <c r="L75" i="11"/>
  <c r="L76" i="11"/>
  <c r="L77" i="11"/>
  <c r="L78" i="11"/>
  <c r="L79" i="11"/>
  <c r="L80" i="11"/>
  <c r="L81" i="11"/>
  <c r="L82" i="11"/>
  <c r="L83" i="11"/>
  <c r="L84" i="11"/>
  <c r="L85" i="11"/>
  <c r="L86" i="11"/>
  <c r="L87" i="11"/>
  <c r="L88" i="11"/>
  <c r="L89" i="11"/>
  <c r="L90" i="11"/>
  <c r="L7" i="11"/>
  <c r="C9" i="11"/>
  <c r="C10" i="11" s="1"/>
  <c r="C12" i="11"/>
  <c r="D12" i="11" s="1"/>
  <c r="C13" i="11"/>
  <c r="D13" i="11" s="1"/>
  <c r="IT8" i="10"/>
  <c r="IT9" i="10"/>
  <c r="IT10" i="10"/>
  <c r="IT11" i="10"/>
  <c r="IT12" i="10"/>
  <c r="IT13" i="10"/>
  <c r="IT14" i="10"/>
  <c r="IT15" i="10"/>
  <c r="IT16" i="10"/>
  <c r="IT17" i="10"/>
  <c r="IT18" i="10"/>
  <c r="IT19" i="10"/>
  <c r="IT20" i="10"/>
  <c r="IT21" i="10"/>
  <c r="IT22" i="10"/>
  <c r="IT23" i="10"/>
  <c r="IT24" i="10"/>
  <c r="IT25" i="10"/>
  <c r="IT26" i="10"/>
  <c r="IT27" i="10"/>
  <c r="IT28" i="10"/>
  <c r="IT29" i="10"/>
  <c r="IT30" i="10"/>
  <c r="IT31" i="10"/>
  <c r="IT32" i="10"/>
  <c r="IT33" i="10"/>
  <c r="IT34" i="10"/>
  <c r="IT35" i="10"/>
  <c r="IT36" i="10"/>
  <c r="IT37" i="10"/>
  <c r="IT38" i="10"/>
  <c r="IT39" i="10"/>
  <c r="IT40" i="10"/>
  <c r="IT41" i="10"/>
  <c r="IT42" i="10"/>
  <c r="IT43" i="10"/>
  <c r="IT44" i="10"/>
  <c r="IT45" i="10"/>
  <c r="IT46" i="10"/>
  <c r="IT47" i="10"/>
  <c r="IT48" i="10"/>
  <c r="IT49" i="10"/>
  <c r="IT50" i="10"/>
  <c r="IT51" i="10"/>
  <c r="IT52" i="10"/>
  <c r="IT53" i="10"/>
  <c r="IT54" i="10"/>
  <c r="IT55" i="10"/>
  <c r="IT56" i="10"/>
  <c r="IT57" i="10"/>
  <c r="IT58" i="10"/>
  <c r="IT59" i="10"/>
  <c r="IT60" i="10"/>
  <c r="IT61" i="10"/>
  <c r="IT62" i="10"/>
  <c r="IT63" i="10"/>
  <c r="IT64" i="10"/>
  <c r="IT65" i="10"/>
  <c r="IT66" i="10"/>
  <c r="IT67" i="10"/>
  <c r="IT68" i="10"/>
  <c r="IT69" i="10"/>
  <c r="IT70" i="10"/>
  <c r="IT71" i="10"/>
  <c r="IT72" i="10"/>
  <c r="IT73" i="10"/>
  <c r="IT74" i="10"/>
  <c r="IT75" i="10"/>
  <c r="IT76" i="10"/>
  <c r="IT77" i="10"/>
  <c r="IT78" i="10"/>
  <c r="IT79" i="10"/>
  <c r="IT80" i="10"/>
  <c r="IT81" i="10"/>
  <c r="IT82" i="10"/>
  <c r="IT83" i="10"/>
  <c r="IT84" i="10"/>
  <c r="IT85" i="10"/>
  <c r="IT86" i="10"/>
  <c r="IT87" i="10"/>
  <c r="IT88" i="10"/>
  <c r="IT89" i="10"/>
  <c r="IT90" i="10"/>
  <c r="IT91" i="10"/>
  <c r="IT92" i="10"/>
  <c r="IT93" i="10"/>
  <c r="IT94" i="10"/>
  <c r="IT95" i="10"/>
  <c r="IT7" i="10"/>
  <c r="IS8" i="10"/>
  <c r="IS9" i="10"/>
  <c r="IS10" i="10"/>
  <c r="IS11" i="10"/>
  <c r="IS12" i="10"/>
  <c r="IS13" i="10"/>
  <c r="IS14" i="10"/>
  <c r="IS15" i="10"/>
  <c r="IS16" i="10"/>
  <c r="IS17" i="10"/>
  <c r="IS18" i="10"/>
  <c r="IS19" i="10"/>
  <c r="IS20" i="10"/>
  <c r="IS21" i="10"/>
  <c r="IS22" i="10"/>
  <c r="IS23" i="10"/>
  <c r="IS24" i="10"/>
  <c r="IS25" i="10"/>
  <c r="IS26" i="10"/>
  <c r="IS27" i="10"/>
  <c r="IS28" i="10"/>
  <c r="IS29" i="10"/>
  <c r="IS30" i="10"/>
  <c r="IS31" i="10"/>
  <c r="IS32" i="10"/>
  <c r="IS33" i="10"/>
  <c r="IS34" i="10"/>
  <c r="IS35" i="10"/>
  <c r="IS36" i="10"/>
  <c r="IS37" i="10"/>
  <c r="IS38" i="10"/>
  <c r="IS39" i="10"/>
  <c r="IS40" i="10"/>
  <c r="IS41" i="10"/>
  <c r="IS42" i="10"/>
  <c r="IS43" i="10"/>
  <c r="IS44" i="10"/>
  <c r="IS45" i="10"/>
  <c r="IS46" i="10"/>
  <c r="IS47" i="10"/>
  <c r="IS48" i="10"/>
  <c r="IS49" i="10"/>
  <c r="IS50" i="10"/>
  <c r="IS51" i="10"/>
  <c r="IS52" i="10"/>
  <c r="IS53" i="10"/>
  <c r="IS54" i="10"/>
  <c r="IS55" i="10"/>
  <c r="IS56" i="10"/>
  <c r="IS57" i="10"/>
  <c r="IS58" i="10"/>
  <c r="IS59" i="10"/>
  <c r="IS60" i="10"/>
  <c r="IS61" i="10"/>
  <c r="IS62" i="10"/>
  <c r="IS63" i="10"/>
  <c r="IS64" i="10"/>
  <c r="IS65" i="10"/>
  <c r="IS66" i="10"/>
  <c r="IS67" i="10"/>
  <c r="IS68" i="10"/>
  <c r="IS69" i="10"/>
  <c r="IS70" i="10"/>
  <c r="IS71" i="10"/>
  <c r="IS72" i="10"/>
  <c r="IS73" i="10"/>
  <c r="IS74" i="10"/>
  <c r="IS75" i="10"/>
  <c r="IS76" i="10"/>
  <c r="IS77" i="10"/>
  <c r="IS78" i="10"/>
  <c r="IS79" i="10"/>
  <c r="IS80" i="10"/>
  <c r="IS81" i="10"/>
  <c r="IS82" i="10"/>
  <c r="IS83" i="10"/>
  <c r="IS84" i="10"/>
  <c r="IS85" i="10"/>
  <c r="IS86" i="10"/>
  <c r="IS87" i="10"/>
  <c r="IS88" i="10"/>
  <c r="IS89" i="10"/>
  <c r="IS90" i="10"/>
  <c r="IS91" i="10"/>
  <c r="IS92" i="10"/>
  <c r="IS93" i="10"/>
  <c r="IS94" i="10"/>
  <c r="IS95" i="10"/>
  <c r="IS7" i="10"/>
  <c r="K8" i="10"/>
  <c r="K9" i="10"/>
  <c r="K10" i="10"/>
  <c r="K11" i="10"/>
  <c r="K12" i="10"/>
  <c r="K13" i="10"/>
  <c r="K14" i="10"/>
  <c r="K15" i="10"/>
  <c r="K16" i="10"/>
  <c r="K17" i="10"/>
  <c r="K18" i="10"/>
  <c r="K19" i="10"/>
  <c r="K20" i="10"/>
  <c r="K21" i="10"/>
  <c r="K22" i="10"/>
  <c r="K23" i="10"/>
  <c r="K24" i="10"/>
  <c r="K25" i="10"/>
  <c r="K26" i="10"/>
  <c r="K27" i="10"/>
  <c r="K28" i="10"/>
  <c r="K29" i="10"/>
  <c r="K30" i="10"/>
  <c r="K31" i="10"/>
  <c r="K32" i="10"/>
  <c r="K33" i="10"/>
  <c r="K34" i="10"/>
  <c r="K35" i="10"/>
  <c r="K36" i="10"/>
  <c r="K37" i="10"/>
  <c r="K38" i="10"/>
  <c r="K39" i="10"/>
  <c r="K40" i="10"/>
  <c r="K41" i="10"/>
  <c r="K42" i="10"/>
  <c r="K43" i="10"/>
  <c r="K44" i="10"/>
  <c r="K45" i="10"/>
  <c r="K46" i="10"/>
  <c r="K47" i="10"/>
  <c r="K48" i="10"/>
  <c r="K49" i="10"/>
  <c r="K50" i="10"/>
  <c r="K51" i="10"/>
  <c r="K52" i="10"/>
  <c r="K53" i="10"/>
  <c r="K54" i="10"/>
  <c r="K55" i="10"/>
  <c r="K56" i="10"/>
  <c r="K57" i="10"/>
  <c r="K58" i="10"/>
  <c r="K59" i="10"/>
  <c r="K60" i="10"/>
  <c r="K61" i="10"/>
  <c r="K62" i="10"/>
  <c r="K63" i="10"/>
  <c r="K64" i="10"/>
  <c r="K65" i="10"/>
  <c r="K66" i="10"/>
  <c r="K67" i="10"/>
  <c r="K68" i="10"/>
  <c r="K69" i="10"/>
  <c r="K70" i="10"/>
  <c r="K71" i="10"/>
  <c r="K72" i="10"/>
  <c r="K73" i="10"/>
  <c r="K74" i="10"/>
  <c r="K75" i="10"/>
  <c r="K76" i="10"/>
  <c r="K77" i="10"/>
  <c r="K78" i="10"/>
  <c r="K79" i="10"/>
  <c r="K80" i="10"/>
  <c r="K81" i="10"/>
  <c r="K82" i="10"/>
  <c r="K83" i="10"/>
  <c r="K84" i="10"/>
  <c r="K85" i="10"/>
  <c r="K86" i="10"/>
  <c r="K87" i="10"/>
  <c r="K88" i="10"/>
  <c r="K89" i="10"/>
  <c r="K90" i="10"/>
  <c r="K91" i="10"/>
  <c r="K92" i="10"/>
  <c r="K93" i="10"/>
  <c r="K94" i="10"/>
  <c r="K95" i="10"/>
  <c r="K7" i="10"/>
  <c r="A4" i="9"/>
  <c r="A5" i="9"/>
  <c r="A6" i="9"/>
  <c r="A7" i="9"/>
  <c r="A8" i="9"/>
  <c r="A9" i="9"/>
  <c r="A10" i="9"/>
  <c r="A11" i="9"/>
  <c r="A12" i="9"/>
  <c r="A13" i="9"/>
  <c r="A14" i="9"/>
  <c r="A15" i="9"/>
  <c r="A16" i="9"/>
  <c r="A17" i="9"/>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6" i="9"/>
  <c r="A47" i="9"/>
  <c r="A48" i="9"/>
  <c r="A49" i="9"/>
  <c r="A50" i="9"/>
  <c r="A51" i="9"/>
  <c r="A52" i="9"/>
  <c r="A53" i="9"/>
  <c r="A54" i="9"/>
  <c r="A55" i="9"/>
  <c r="A56" i="9"/>
  <c r="A57" i="9"/>
  <c r="A58" i="9"/>
  <c r="A59" i="9"/>
  <c r="A60" i="9"/>
  <c r="A61" i="9"/>
  <c r="A62" i="9"/>
  <c r="A63" i="9"/>
  <c r="A64" i="9"/>
  <c r="A65" i="9"/>
  <c r="A66" i="9"/>
  <c r="A67" i="9"/>
  <c r="A68" i="9"/>
  <c r="A69" i="9"/>
  <c r="A70" i="9"/>
  <c r="A71" i="9"/>
  <c r="A72" i="9"/>
  <c r="A73" i="9"/>
  <c r="A74" i="9"/>
  <c r="A75" i="9"/>
  <c r="A76" i="9"/>
  <c r="A77" i="9"/>
  <c r="A78" i="9"/>
  <c r="A79" i="9"/>
  <c r="A80" i="9"/>
  <c r="A81" i="9"/>
  <c r="A82" i="9"/>
  <c r="A83" i="9"/>
  <c r="A84" i="9"/>
  <c r="A85" i="9"/>
  <c r="A86" i="9"/>
  <c r="A87" i="9"/>
  <c r="A88" i="9"/>
  <c r="A89" i="9"/>
  <c r="A90" i="9"/>
  <c r="A91" i="9"/>
  <c r="A3" i="9"/>
  <c r="C2" i="8"/>
  <c r="K2" i="8"/>
  <c r="A38" i="8" s="1"/>
  <c r="K1" i="8"/>
  <c r="A25" i="8" s="1"/>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4"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 r="A82" i="5"/>
  <c r="A83" i="5"/>
  <c r="A84" i="5"/>
  <c r="A85" i="5"/>
  <c r="A86" i="5"/>
  <c r="A87" i="5"/>
  <c r="A88" i="5"/>
  <c r="A89" i="5"/>
  <c r="A90" i="5"/>
  <c r="A91" i="5"/>
  <c r="A92" i="5"/>
  <c r="A93" i="5"/>
  <c r="A94" i="5"/>
  <c r="A95" i="5"/>
  <c r="A96" i="5"/>
  <c r="A97" i="5"/>
  <c r="A98" i="5"/>
  <c r="A3" i="5"/>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3" i="4"/>
  <c r="D2" i="9"/>
  <c r="IV6" i="10" s="1"/>
  <c r="C2" i="9"/>
  <c r="G2" i="9" s="1"/>
  <c r="K41" i="8"/>
  <c r="F37" i="8"/>
  <c r="A12" i="8"/>
  <c r="P22" i="7"/>
  <c r="P21" i="7"/>
  <c r="P20" i="7"/>
  <c r="P19" i="7"/>
  <c r="P18" i="7"/>
  <c r="P17" i="7"/>
  <c r="P16" i="7"/>
  <c r="P15" i="7"/>
  <c r="P14" i="7"/>
  <c r="P13" i="7"/>
  <c r="P12" i="7"/>
  <c r="P11" i="7"/>
  <c r="P10" i="7"/>
  <c r="P9" i="7"/>
  <c r="P8" i="7"/>
  <c r="O99" i="6"/>
  <c r="O98" i="6"/>
  <c r="O97" i="6"/>
  <c r="O96" i="6"/>
  <c r="O95" i="6"/>
  <c r="O94" i="6"/>
  <c r="J41" i="8"/>
  <c r="I41" i="8"/>
  <c r="H41" i="8"/>
  <c r="G41" i="8"/>
  <c r="F41" i="8"/>
  <c r="E41" i="8"/>
  <c r="D41" i="8"/>
  <c r="C41" i="8"/>
  <c r="O93" i="6"/>
  <c r="O92" i="6"/>
  <c r="O91" i="6"/>
  <c r="O90" i="6"/>
  <c r="O89" i="6"/>
  <c r="O88" i="6"/>
  <c r="O87" i="6"/>
  <c r="O86" i="6"/>
  <c r="O85" i="6"/>
  <c r="O84" i="6"/>
  <c r="O83" i="6"/>
  <c r="O82" i="6"/>
  <c r="O81" i="6"/>
  <c r="O80" i="6"/>
  <c r="O79" i="6"/>
  <c r="O78" i="6"/>
  <c r="O77" i="6"/>
  <c r="O76" i="6"/>
  <c r="O75" i="6"/>
  <c r="O74" i="6"/>
  <c r="O73" i="6"/>
  <c r="O72" i="6"/>
  <c r="O71" i="6"/>
  <c r="O70" i="6"/>
  <c r="O69" i="6"/>
  <c r="O68" i="6"/>
  <c r="O67" i="6"/>
  <c r="O66" i="6"/>
  <c r="O65" i="6"/>
  <c r="O64" i="6"/>
  <c r="O63" i="6"/>
  <c r="O62" i="6"/>
  <c r="O61" i="6"/>
  <c r="O60" i="6"/>
  <c r="O59" i="6"/>
  <c r="O58" i="6"/>
  <c r="O57" i="6"/>
  <c r="O56" i="6"/>
  <c r="O55" i="6"/>
  <c r="O54" i="6"/>
  <c r="O53" i="6"/>
  <c r="O52" i="6"/>
  <c r="O51" i="6"/>
  <c r="O50" i="6"/>
  <c r="O49" i="6"/>
  <c r="O48" i="6"/>
  <c r="O47" i="6"/>
  <c r="O46" i="6"/>
  <c r="O45" i="6"/>
  <c r="O44" i="6"/>
  <c r="O43" i="6"/>
  <c r="O42" i="6"/>
  <c r="O41" i="6"/>
  <c r="O40" i="6"/>
  <c r="O39" i="6"/>
  <c r="O38" i="6"/>
  <c r="O37" i="6"/>
  <c r="O36" i="6"/>
  <c r="O35" i="6"/>
  <c r="O34" i="6"/>
  <c r="O33" i="6"/>
  <c r="O32" i="6"/>
  <c r="O31" i="6"/>
  <c r="O30" i="6"/>
  <c r="O29" i="6"/>
  <c r="O28" i="6"/>
  <c r="O27" i="6"/>
  <c r="O26" i="6"/>
  <c r="O25" i="6"/>
  <c r="O24" i="6"/>
  <c r="O23" i="6"/>
  <c r="O22" i="6"/>
  <c r="O21" i="6"/>
  <c r="O20" i="6"/>
  <c r="O19" i="6"/>
  <c r="O18" i="6"/>
  <c r="O17" i="6"/>
  <c r="O16" i="6"/>
  <c r="O15" i="6"/>
  <c r="O14" i="6"/>
  <c r="O13" i="6"/>
  <c r="O12" i="6"/>
  <c r="O11" i="6"/>
  <c r="O10" i="6"/>
  <c r="O9" i="6"/>
  <c r="O8" i="6"/>
  <c r="O7" i="6"/>
  <c r="O6" i="6"/>
  <c r="O5" i="6"/>
  <c r="O4" i="6"/>
  <c r="K37" i="8"/>
  <c r="J37" i="8"/>
  <c r="I37" i="8"/>
  <c r="H37" i="8"/>
  <c r="G37" i="8"/>
  <c r="E37" i="8"/>
  <c r="D37" i="8"/>
  <c r="C37" i="8"/>
  <c r="A4" i="6"/>
  <c r="A5" i="6"/>
  <c r="BA5" i="6" s="1"/>
  <c r="A6" i="6"/>
  <c r="CC6" i="6" s="1"/>
  <c r="A7" i="6"/>
  <c r="BA7" i="6" s="1"/>
  <c r="A8" i="6"/>
  <c r="CC8" i="6" s="1"/>
  <c r="A9" i="6"/>
  <c r="BA9" i="6" s="1"/>
  <c r="A10" i="6"/>
  <c r="CC10" i="6" s="1"/>
  <c r="A11" i="6"/>
  <c r="BA11" i="6" s="1"/>
  <c r="A12" i="6"/>
  <c r="BA12" i="6" s="1"/>
  <c r="A13" i="6"/>
  <c r="BA13" i="6" s="1"/>
  <c r="A14" i="6"/>
  <c r="BA14" i="6" s="1"/>
  <c r="A15" i="6"/>
  <c r="BA15" i="6" s="1"/>
  <c r="A16" i="6"/>
  <c r="BA16" i="6" s="1"/>
  <c r="A17" i="6"/>
  <c r="BA17" i="6" s="1"/>
  <c r="A18" i="6"/>
  <c r="CC18" i="6" s="1"/>
  <c r="A19" i="6"/>
  <c r="BA19" i="6" s="1"/>
  <c r="A20" i="6"/>
  <c r="CC20" i="6" s="1"/>
  <c r="A21" i="6"/>
  <c r="BA21" i="6" s="1"/>
  <c r="A22" i="6"/>
  <c r="CC22" i="6" s="1"/>
  <c r="A23" i="6"/>
  <c r="A24" i="6"/>
  <c r="CC24" i="6" s="1"/>
  <c r="A25" i="6"/>
  <c r="A26" i="6"/>
  <c r="BA26" i="6" s="1"/>
  <c r="A27" i="6"/>
  <c r="A28" i="6"/>
  <c r="BA28" i="6" s="1"/>
  <c r="A29" i="6"/>
  <c r="A30" i="6"/>
  <c r="BA30" i="6" s="1"/>
  <c r="A31" i="6"/>
  <c r="A32" i="6"/>
  <c r="BA32" i="6" s="1"/>
  <c r="A33" i="6"/>
  <c r="A34" i="6"/>
  <c r="BA34" i="6" s="1"/>
  <c r="A35" i="6"/>
  <c r="BA35" i="6" s="1"/>
  <c r="A36" i="6"/>
  <c r="BA36" i="6" s="1"/>
  <c r="A37" i="6"/>
  <c r="BA37" i="6" s="1"/>
  <c r="A38" i="6"/>
  <c r="CC38" i="6" s="1"/>
  <c r="A39" i="6"/>
  <c r="A40" i="6"/>
  <c r="CC40" i="6" s="1"/>
  <c r="A41" i="6"/>
  <c r="A42" i="6"/>
  <c r="CC42" i="6" s="1"/>
  <c r="A43" i="6"/>
  <c r="A44" i="6"/>
  <c r="CC44" i="6" s="1"/>
  <c r="A45" i="6"/>
  <c r="BA45" i="6" s="1"/>
  <c r="A46" i="6"/>
  <c r="BA46" i="6" s="1"/>
  <c r="A47" i="6"/>
  <c r="BA47" i="6" s="1"/>
  <c r="A48" i="6"/>
  <c r="CC48" i="6" s="1"/>
  <c r="A49" i="6"/>
  <c r="BA49" i="6" s="1"/>
  <c r="A50" i="6"/>
  <c r="CC50" i="6" s="1"/>
  <c r="A51" i="6"/>
  <c r="BA51" i="6" s="1"/>
  <c r="A52" i="6"/>
  <c r="CC52" i="6" s="1"/>
  <c r="A53" i="6"/>
  <c r="BA53" i="6" s="1"/>
  <c r="A54" i="6"/>
  <c r="CC54" i="6" s="1"/>
  <c r="A55" i="6"/>
  <c r="BA55" i="6" s="1"/>
  <c r="A56" i="6"/>
  <c r="CC56" i="6" s="1"/>
  <c r="A57" i="6"/>
  <c r="A58" i="6"/>
  <c r="A59" i="6"/>
  <c r="BA59" i="6" s="1"/>
  <c r="A60" i="6"/>
  <c r="A61" i="6"/>
  <c r="CC61" i="6" s="1"/>
  <c r="A62" i="6"/>
  <c r="A63" i="6"/>
  <c r="BA63" i="6" s="1"/>
  <c r="A64" i="6"/>
  <c r="A65" i="6"/>
  <c r="BA65" i="6" s="1"/>
  <c r="A66" i="6"/>
  <c r="A67" i="6"/>
  <c r="BA67" i="6" s="1"/>
  <c r="A68" i="6"/>
  <c r="A69" i="6"/>
  <c r="CC69" i="6" s="1"/>
  <c r="A70" i="6"/>
  <c r="A71" i="6"/>
  <c r="BA71" i="6" s="1"/>
  <c r="A72" i="6"/>
  <c r="A73" i="6"/>
  <c r="BA73" i="6" s="1"/>
  <c r="A74" i="6"/>
  <c r="CC74" i="6" s="1"/>
  <c r="A75" i="6"/>
  <c r="A76" i="6"/>
  <c r="CC76" i="6" s="1"/>
  <c r="A77" i="6"/>
  <c r="A78" i="6"/>
  <c r="CC78" i="6" s="1"/>
  <c r="A79" i="6"/>
  <c r="A80" i="6"/>
  <c r="CC80" i="6" s="1"/>
  <c r="A81" i="6"/>
  <c r="A82" i="6"/>
  <c r="CC82" i="6" s="1"/>
  <c r="A83" i="6"/>
  <c r="A84" i="6"/>
  <c r="CC84" i="6" s="1"/>
  <c r="A85" i="6"/>
  <c r="A86" i="6"/>
  <c r="CC86" i="6" s="1"/>
  <c r="A87" i="6"/>
  <c r="A88" i="6"/>
  <c r="CC88" i="6" s="1"/>
  <c r="A89" i="6"/>
  <c r="A90" i="6"/>
  <c r="CC90" i="6" s="1"/>
  <c r="A91" i="6"/>
  <c r="A92" i="6"/>
  <c r="CC92" i="6" s="1"/>
  <c r="A93" i="6"/>
  <c r="BA93" i="6" s="1"/>
  <c r="A94" i="6"/>
  <c r="BA94" i="6" s="1"/>
  <c r="A95" i="6"/>
  <c r="BA95" i="6" s="1"/>
  <c r="A96" i="6"/>
  <c r="CC96" i="6" s="1"/>
  <c r="A97" i="6"/>
  <c r="CC97" i="6" s="1"/>
  <c r="A98" i="6"/>
  <c r="CC98" i="6" s="1"/>
  <c r="A99" i="6"/>
  <c r="BA99" i="6" s="1"/>
  <c r="X10" i="7" l="1"/>
  <c r="T10" i="7"/>
  <c r="AA10" i="7"/>
  <c r="W10" i="7"/>
  <c r="S10" i="7"/>
  <c r="Z10" i="7"/>
  <c r="V10" i="7"/>
  <c r="R10" i="7"/>
  <c r="AC10" i="7" s="1"/>
  <c r="Y10" i="7"/>
  <c r="U10" i="7"/>
  <c r="Q10" i="7"/>
  <c r="AB10" i="7" s="1"/>
  <c r="X14" i="7"/>
  <c r="T14" i="7"/>
  <c r="AA14" i="7"/>
  <c r="W14" i="7"/>
  <c r="S14" i="7"/>
  <c r="Z14" i="7"/>
  <c r="V14" i="7"/>
  <c r="R14" i="7"/>
  <c r="AC14" i="7" s="1"/>
  <c r="Y14" i="7"/>
  <c r="U14" i="7"/>
  <c r="Q14" i="7"/>
  <c r="AB14" i="7" s="1"/>
  <c r="X18" i="7"/>
  <c r="T18" i="7"/>
  <c r="AA18" i="7"/>
  <c r="W18" i="7"/>
  <c r="S18" i="7"/>
  <c r="Z18" i="7"/>
  <c r="V18" i="7"/>
  <c r="R18" i="7"/>
  <c r="AC18" i="7" s="1"/>
  <c r="Y18" i="7"/>
  <c r="U18" i="7"/>
  <c r="Q18" i="7"/>
  <c r="AB18" i="7" s="1"/>
  <c r="X22" i="7"/>
  <c r="T22" i="7"/>
  <c r="AA22" i="7"/>
  <c r="W22" i="7"/>
  <c r="S22" i="7"/>
  <c r="Z22" i="7"/>
  <c r="V22" i="7"/>
  <c r="R22" i="7"/>
  <c r="AC22" i="7" s="1"/>
  <c r="U22" i="7"/>
  <c r="Y22" i="7"/>
  <c r="Q22" i="7"/>
  <c r="AB22" i="7" s="1"/>
  <c r="CC4" i="6"/>
  <c r="AR9" i="6"/>
  <c r="AV9" i="6"/>
  <c r="AZ9" i="6"/>
  <c r="AR10" i="6"/>
  <c r="AV10" i="6"/>
  <c r="AZ10" i="6"/>
  <c r="AR11" i="6"/>
  <c r="AV11" i="6"/>
  <c r="AZ11" i="6"/>
  <c r="AR12" i="6"/>
  <c r="AV12" i="6"/>
  <c r="AZ12" i="6"/>
  <c r="AR13" i="6"/>
  <c r="AV13" i="6"/>
  <c r="AZ13" i="6"/>
  <c r="AR14" i="6"/>
  <c r="AV14" i="6"/>
  <c r="AZ14" i="6"/>
  <c r="AR15" i="6"/>
  <c r="AV15" i="6"/>
  <c r="AZ15" i="6"/>
  <c r="AR16" i="6"/>
  <c r="AV16" i="6"/>
  <c r="AZ16" i="6"/>
  <c r="AR17" i="6"/>
  <c r="AV17" i="6"/>
  <c r="AZ17" i="6"/>
  <c r="AR18" i="6"/>
  <c r="AV18" i="6"/>
  <c r="AZ18" i="6"/>
  <c r="AR19" i="6"/>
  <c r="AV19" i="6"/>
  <c r="AZ19" i="6"/>
  <c r="AR20" i="6"/>
  <c r="AV20" i="6"/>
  <c r="AZ20" i="6"/>
  <c r="AR21" i="6"/>
  <c r="AV21" i="6"/>
  <c r="AZ21" i="6"/>
  <c r="AR22" i="6"/>
  <c r="AV22" i="6"/>
  <c r="AZ22" i="6"/>
  <c r="AR23" i="6"/>
  <c r="AV23" i="6"/>
  <c r="AZ23" i="6"/>
  <c r="AM9" i="6"/>
  <c r="AM11" i="6"/>
  <c r="AM13" i="6"/>
  <c r="AM15" i="6"/>
  <c r="AM17" i="6"/>
  <c r="AO9" i="6"/>
  <c r="AS9" i="6"/>
  <c r="AW9" i="6"/>
  <c r="AO10" i="6"/>
  <c r="AS10" i="6"/>
  <c r="AW10" i="6"/>
  <c r="AO11" i="6"/>
  <c r="AS11" i="6"/>
  <c r="AW11" i="6"/>
  <c r="AO12" i="6"/>
  <c r="AS12" i="6"/>
  <c r="AW12" i="6"/>
  <c r="AO13" i="6"/>
  <c r="AS13" i="6"/>
  <c r="AW13" i="6"/>
  <c r="AO14" i="6"/>
  <c r="AS14" i="6"/>
  <c r="AW14" i="6"/>
  <c r="AO15" i="6"/>
  <c r="AS15" i="6"/>
  <c r="AW15" i="6"/>
  <c r="AO16" i="6"/>
  <c r="AS16" i="6"/>
  <c r="AW16" i="6"/>
  <c r="AO17" i="6"/>
  <c r="AS17" i="6"/>
  <c r="AW17" i="6"/>
  <c r="AO18" i="6"/>
  <c r="AS18" i="6"/>
  <c r="AW18" i="6"/>
  <c r="AO19" i="6"/>
  <c r="AS19" i="6"/>
  <c r="AW19" i="6"/>
  <c r="AO20" i="6"/>
  <c r="AS20" i="6"/>
  <c r="AW20" i="6"/>
  <c r="AO21" i="6"/>
  <c r="AS21" i="6"/>
  <c r="AW21" i="6"/>
  <c r="AO22" i="6"/>
  <c r="AS22" i="6"/>
  <c r="AW22" i="6"/>
  <c r="AO23" i="6"/>
  <c r="AS23" i="6"/>
  <c r="AW23" i="6"/>
  <c r="AN9" i="6"/>
  <c r="AN11" i="6"/>
  <c r="AN13" i="6"/>
  <c r="AN15" i="6"/>
  <c r="AU9" i="6"/>
  <c r="AQ10" i="6"/>
  <c r="AY10" i="6"/>
  <c r="AU11" i="6"/>
  <c r="AQ12" i="6"/>
  <c r="AY12" i="6"/>
  <c r="AU13" i="6"/>
  <c r="AQ14" i="6"/>
  <c r="AY14" i="6"/>
  <c r="AU15" i="6"/>
  <c r="AQ16" i="6"/>
  <c r="AY16" i="6"/>
  <c r="AU17" i="6"/>
  <c r="AQ18" i="6"/>
  <c r="AY18" i="6"/>
  <c r="AU19" i="6"/>
  <c r="AQ20" i="6"/>
  <c r="AY20" i="6"/>
  <c r="AU21" i="6"/>
  <c r="AQ22" i="6"/>
  <c r="AY22" i="6"/>
  <c r="AU23" i="6"/>
  <c r="AN12" i="6"/>
  <c r="AN16" i="6"/>
  <c r="AM19" i="6"/>
  <c r="AM21" i="6"/>
  <c r="AM23" i="6"/>
  <c r="AL23" i="6"/>
  <c r="AH23" i="6"/>
  <c r="AD23" i="6"/>
  <c r="AJ22" i="6"/>
  <c r="AF22" i="6"/>
  <c r="AL21" i="6"/>
  <c r="AH21" i="6"/>
  <c r="AD21" i="6"/>
  <c r="AJ20" i="6"/>
  <c r="AF20" i="6"/>
  <c r="AL19" i="6"/>
  <c r="AH19" i="6"/>
  <c r="AD19" i="6"/>
  <c r="AJ18" i="6"/>
  <c r="AF18" i="6"/>
  <c r="AL17" i="6"/>
  <c r="AH17" i="6"/>
  <c r="AD17" i="6"/>
  <c r="AJ16" i="6"/>
  <c r="AF16" i="6"/>
  <c r="AL15" i="6"/>
  <c r="AH15" i="6"/>
  <c r="AD15" i="6"/>
  <c r="AJ14" i="6"/>
  <c r="AF14" i="6"/>
  <c r="AL13" i="6"/>
  <c r="AH13" i="6"/>
  <c r="AD13" i="6"/>
  <c r="AJ12" i="6"/>
  <c r="AF12" i="6"/>
  <c r="AL11" i="6"/>
  <c r="AH11" i="6"/>
  <c r="AD11" i="6"/>
  <c r="AJ10" i="6"/>
  <c r="AF10" i="6"/>
  <c r="AL9" i="6"/>
  <c r="AH9" i="6"/>
  <c r="AD9" i="6"/>
  <c r="AE18" i="6"/>
  <c r="AC17" i="6"/>
  <c r="AE16" i="6"/>
  <c r="AG15" i="6"/>
  <c r="AC15" i="6"/>
  <c r="AE14" i="6"/>
  <c r="AG13" i="6"/>
  <c r="AI12" i="6"/>
  <c r="AK11" i="6"/>
  <c r="AC11" i="6"/>
  <c r="AE10" i="6"/>
  <c r="AK9" i="6"/>
  <c r="AC9" i="6"/>
  <c r="AU10" i="6"/>
  <c r="AY13" i="6"/>
  <c r="AY15" i="6"/>
  <c r="AY17" i="6"/>
  <c r="AY19" i="6"/>
  <c r="AY21" i="6"/>
  <c r="AY23" i="6"/>
  <c r="AN10" i="6"/>
  <c r="AM22" i="6"/>
  <c r="AL22" i="6"/>
  <c r="AJ21" i="6"/>
  <c r="AH20" i="6"/>
  <c r="AF19" i="6"/>
  <c r="AD18" i="6"/>
  <c r="AL16" i="6"/>
  <c r="AJ15" i="6"/>
  <c r="AH14" i="6"/>
  <c r="AF13" i="6"/>
  <c r="AD12" i="6"/>
  <c r="AL10" i="6"/>
  <c r="AJ9" i="6"/>
  <c r="AP9" i="6"/>
  <c r="AX9" i="6"/>
  <c r="AT10" i="6"/>
  <c r="AP11" i="6"/>
  <c r="AX11" i="6"/>
  <c r="AT12" i="6"/>
  <c r="AP13" i="6"/>
  <c r="AX13" i="6"/>
  <c r="AT14" i="6"/>
  <c r="AP15" i="6"/>
  <c r="AX15" i="6"/>
  <c r="AT16" i="6"/>
  <c r="AP17" i="6"/>
  <c r="AX17" i="6"/>
  <c r="AT18" i="6"/>
  <c r="AP19" i="6"/>
  <c r="AX19" i="6"/>
  <c r="AT20" i="6"/>
  <c r="AP21" i="6"/>
  <c r="AX21" i="6"/>
  <c r="AT22" i="6"/>
  <c r="AP23" i="6"/>
  <c r="AX23" i="6"/>
  <c r="AM10" i="6"/>
  <c r="AM14" i="6"/>
  <c r="AN17" i="6"/>
  <c r="AN19" i="6"/>
  <c r="AN21" i="6"/>
  <c r="AN23" i="6"/>
  <c r="AK23" i="6"/>
  <c r="AG23" i="6"/>
  <c r="AC23" i="6"/>
  <c r="AI22" i="6"/>
  <c r="AE22" i="6"/>
  <c r="AK21" i="6"/>
  <c r="AG21" i="6"/>
  <c r="AC21" i="6"/>
  <c r="AI20" i="6"/>
  <c r="AE20" i="6"/>
  <c r="AK19" i="6"/>
  <c r="AG19" i="6"/>
  <c r="AC19" i="6"/>
  <c r="AI18" i="6"/>
  <c r="AK17" i="6"/>
  <c r="AG17" i="6"/>
  <c r="AI16" i="6"/>
  <c r="AK15" i="6"/>
  <c r="AI14" i="6"/>
  <c r="AK13" i="6"/>
  <c r="AC13" i="6"/>
  <c r="AE12" i="6"/>
  <c r="AG11" i="6"/>
  <c r="AI10" i="6"/>
  <c r="AG9" i="6"/>
  <c r="AQ9" i="6"/>
  <c r="AQ11" i="6"/>
  <c r="AU12" i="6"/>
  <c r="AU14" i="6"/>
  <c r="AU16" i="6"/>
  <c r="AU18" i="6"/>
  <c r="AU20" i="6"/>
  <c r="AU22" i="6"/>
  <c r="AN14" i="6"/>
  <c r="AM20" i="6"/>
  <c r="AF23" i="6"/>
  <c r="AD22" i="6"/>
  <c r="AL20" i="6"/>
  <c r="AJ19" i="6"/>
  <c r="AH18" i="6"/>
  <c r="AF17" i="6"/>
  <c r="AD16" i="6"/>
  <c r="AL14" i="6"/>
  <c r="AJ13" i="6"/>
  <c r="AH12" i="6"/>
  <c r="AF11" i="6"/>
  <c r="AD10" i="6"/>
  <c r="AT9" i="6"/>
  <c r="AT11" i="6"/>
  <c r="AX12" i="6"/>
  <c r="AP14" i="6"/>
  <c r="AT15" i="6"/>
  <c r="AT17" i="6"/>
  <c r="AT19" i="6"/>
  <c r="AX20" i="6"/>
  <c r="AT23" i="6"/>
  <c r="AM16" i="6"/>
  <c r="AN22" i="6"/>
  <c r="AI23" i="6"/>
  <c r="AG22" i="6"/>
  <c r="AE21" i="6"/>
  <c r="AG20" i="6"/>
  <c r="AI19" i="6"/>
  <c r="AG18" i="6"/>
  <c r="AI17" i="6"/>
  <c r="AK16" i="6"/>
  <c r="AI15" i="6"/>
  <c r="AK14" i="6"/>
  <c r="AI13" i="6"/>
  <c r="AC12" i="6"/>
  <c r="AK10" i="6"/>
  <c r="AE9" i="6"/>
  <c r="AY9" i="6"/>
  <c r="AY11" i="6"/>
  <c r="AQ13" i="6"/>
  <c r="AQ15" i="6"/>
  <c r="AQ17" i="6"/>
  <c r="AQ19" i="6"/>
  <c r="AQ21" i="6"/>
  <c r="AQ23" i="6"/>
  <c r="AM18" i="6"/>
  <c r="AJ23" i="6"/>
  <c r="AH22" i="6"/>
  <c r="AF21" i="6"/>
  <c r="AD20" i="6"/>
  <c r="AL18" i="6"/>
  <c r="AJ17" i="6"/>
  <c r="AH16" i="6"/>
  <c r="AF15" i="6"/>
  <c r="AD14" i="6"/>
  <c r="AL12" i="6"/>
  <c r="AJ11" i="6"/>
  <c r="AH10" i="6"/>
  <c r="AF9" i="6"/>
  <c r="AP10" i="6"/>
  <c r="AP12" i="6"/>
  <c r="AT13" i="6"/>
  <c r="AX14" i="6"/>
  <c r="AX16" i="6"/>
  <c r="AP18" i="6"/>
  <c r="AP20" i="6"/>
  <c r="AT21" i="6"/>
  <c r="AX22" i="6"/>
  <c r="AM12" i="6"/>
  <c r="AN20" i="6"/>
  <c r="AK22" i="6"/>
  <c r="AC22" i="6"/>
  <c r="AK20" i="6"/>
  <c r="AE19" i="6"/>
  <c r="AK18" i="6"/>
  <c r="AE17" i="6"/>
  <c r="AC16" i="6"/>
  <c r="AE15" i="6"/>
  <c r="AC14" i="6"/>
  <c r="AK12" i="6"/>
  <c r="AG12" i="6"/>
  <c r="AE11" i="6"/>
  <c r="AG10" i="6"/>
  <c r="AI9" i="6"/>
  <c r="AX10" i="6"/>
  <c r="AP16" i="6"/>
  <c r="AX18" i="6"/>
  <c r="AP22" i="6"/>
  <c r="AN18" i="6"/>
  <c r="AE23" i="6"/>
  <c r="AI21" i="6"/>
  <c r="AC20" i="6"/>
  <c r="AC18" i="6"/>
  <c r="AG16" i="6"/>
  <c r="AG14" i="6"/>
  <c r="AE13" i="6"/>
  <c r="AI11" i="6"/>
  <c r="AC10" i="6"/>
  <c r="K4" i="7"/>
  <c r="F4" i="7"/>
  <c r="H4" i="7"/>
  <c r="AZ5" i="6"/>
  <c r="AW5" i="6"/>
  <c r="AL5" i="6"/>
  <c r="AC5" i="6"/>
  <c r="AP5" i="6"/>
  <c r="AX5" i="6"/>
  <c r="AV5" i="6"/>
  <c r="AF5" i="6"/>
  <c r="G4" i="7"/>
  <c r="I4" i="7"/>
  <c r="D4" i="7"/>
  <c r="AM5" i="6"/>
  <c r="AN5" i="6"/>
  <c r="AH5" i="6"/>
  <c r="AT5" i="6"/>
  <c r="AI5" i="6"/>
  <c r="L4" i="7"/>
  <c r="AY5" i="6"/>
  <c r="AJ5" i="6"/>
  <c r="C4" i="7"/>
  <c r="N4" i="7" s="1"/>
  <c r="E4" i="7"/>
  <c r="AR5" i="6"/>
  <c r="AO5" i="6"/>
  <c r="AQ5" i="6"/>
  <c r="AD5" i="6"/>
  <c r="AK5" i="6"/>
  <c r="AU5" i="6"/>
  <c r="AE5" i="6"/>
  <c r="J4" i="7"/>
  <c r="AS5" i="6"/>
  <c r="AG5" i="6"/>
  <c r="I6" i="7"/>
  <c r="L6" i="7"/>
  <c r="F6" i="7"/>
  <c r="AX7" i="6"/>
  <c r="AU7" i="6"/>
  <c r="AL7" i="6"/>
  <c r="AV7" i="6"/>
  <c r="AZ7" i="6"/>
  <c r="AI7" i="6"/>
  <c r="F7" i="7"/>
  <c r="L7" i="7"/>
  <c r="C7" i="7"/>
  <c r="N7" i="7" s="1"/>
  <c r="AZ8" i="6"/>
  <c r="AY8" i="6"/>
  <c r="AD8" i="6"/>
  <c r="AU8" i="6"/>
  <c r="AC8" i="6"/>
  <c r="AO8" i="6"/>
  <c r="D5" i="7"/>
  <c r="F5" i="7"/>
  <c r="AS6" i="6"/>
  <c r="AX6" i="6"/>
  <c r="AE6" i="6"/>
  <c r="AQ6" i="6"/>
  <c r="AR6" i="6"/>
  <c r="AK6" i="6"/>
  <c r="AO6" i="6"/>
  <c r="E3" i="7"/>
  <c r="G3" i="7"/>
  <c r="AV4" i="6"/>
  <c r="E6" i="7"/>
  <c r="D6" i="7"/>
  <c r="J6" i="7"/>
  <c r="AM7" i="6"/>
  <c r="AY7" i="6"/>
  <c r="AH7" i="6"/>
  <c r="AK7" i="6"/>
  <c r="AW7" i="6"/>
  <c r="AE7" i="6"/>
  <c r="E7" i="7"/>
  <c r="D7" i="7"/>
  <c r="AS8" i="6"/>
  <c r="AN8" i="6"/>
  <c r="AT8" i="6"/>
  <c r="AL8" i="6"/>
  <c r="AX8" i="6"/>
  <c r="AQ8" i="6"/>
  <c r="K5" i="7"/>
  <c r="J5" i="7"/>
  <c r="AW6" i="6"/>
  <c r="AV6" i="6"/>
  <c r="AZ6" i="6"/>
  <c r="AY6" i="6"/>
  <c r="AN6" i="6"/>
  <c r="AC6" i="6"/>
  <c r="J3" i="7"/>
  <c r="H3" i="7"/>
  <c r="C3" i="7"/>
  <c r="N3" i="7" s="1"/>
  <c r="AZ4" i="6"/>
  <c r="AU4" i="6"/>
  <c r="AE4" i="6"/>
  <c r="AH4" i="6"/>
  <c r="AN4" i="6"/>
  <c r="AG4" i="6"/>
  <c r="AP7" i="6"/>
  <c r="AN7" i="6"/>
  <c r="AD7" i="6"/>
  <c r="AC7" i="6"/>
  <c r="AF7" i="6"/>
  <c r="AO7" i="6"/>
  <c r="H7" i="7"/>
  <c r="K7" i="7"/>
  <c r="AR8" i="6"/>
  <c r="AW8" i="6"/>
  <c r="AJ8" i="6"/>
  <c r="AI8" i="6"/>
  <c r="AH8" i="6"/>
  <c r="AK8" i="6"/>
  <c r="L5" i="7"/>
  <c r="C5" i="7"/>
  <c r="N5" i="7" s="1"/>
  <c r="I5" i="7"/>
  <c r="AP6" i="6"/>
  <c r="AJ6" i="6"/>
  <c r="AH6" i="6"/>
  <c r="AM6" i="6"/>
  <c r="AL6" i="6"/>
  <c r="AD6" i="6"/>
  <c r="F3" i="7"/>
  <c r="L3" i="7"/>
  <c r="K3" i="7"/>
  <c r="AS4" i="6"/>
  <c r="AO4" i="6"/>
  <c r="AL4" i="6"/>
  <c r="AK4" i="6"/>
  <c r="AD4" i="6"/>
  <c r="AP4" i="6"/>
  <c r="C6" i="7"/>
  <c r="N6" i="7" s="1"/>
  <c r="G6" i="7"/>
  <c r="AT7" i="6"/>
  <c r="AQ7" i="6"/>
  <c r="AS7" i="6"/>
  <c r="AG7" i="6"/>
  <c r="AJ7" i="6"/>
  <c r="AR7" i="6"/>
  <c r="I7" i="7"/>
  <c r="G7" i="7"/>
  <c r="AP8" i="6"/>
  <c r="AF8" i="6"/>
  <c r="AM8" i="6"/>
  <c r="AG8" i="6"/>
  <c r="G5" i="7"/>
  <c r="AT6" i="6"/>
  <c r="AI6" i="6"/>
  <c r="AG6" i="6"/>
  <c r="D3" i="7"/>
  <c r="AJ4" i="6"/>
  <c r="AC4" i="6"/>
  <c r="AQ4" i="6"/>
  <c r="AR4" i="6"/>
  <c r="AI4" i="6"/>
  <c r="AY4" i="6"/>
  <c r="AY26" i="6" s="1"/>
  <c r="H6" i="7"/>
  <c r="K6" i="7"/>
  <c r="J7" i="7"/>
  <c r="AV8" i="6"/>
  <c r="AE8" i="6"/>
  <c r="H5" i="7"/>
  <c r="E5" i="7"/>
  <c r="AF6" i="6"/>
  <c r="AU6" i="6"/>
  <c r="I3" i="7"/>
  <c r="AW4" i="6"/>
  <c r="AX4" i="6"/>
  <c r="AT4" i="6"/>
  <c r="AF4" i="6"/>
  <c r="AM4" i="6"/>
  <c r="Y11" i="7"/>
  <c r="U11" i="7"/>
  <c r="X11" i="7"/>
  <c r="T11" i="7"/>
  <c r="AA11" i="7"/>
  <c r="W11" i="7"/>
  <c r="S11" i="7"/>
  <c r="Z11" i="7"/>
  <c r="V11" i="7"/>
  <c r="R11" i="7"/>
  <c r="AC11" i="7" s="1"/>
  <c r="Q11" i="7"/>
  <c r="AB11" i="7" s="1"/>
  <c r="Y15" i="7"/>
  <c r="U15" i="7"/>
  <c r="X15" i="7"/>
  <c r="T15" i="7"/>
  <c r="AA15" i="7"/>
  <c r="W15" i="7"/>
  <c r="S15" i="7"/>
  <c r="R15" i="7"/>
  <c r="AC15" i="7" s="1"/>
  <c r="Z15" i="7"/>
  <c r="V15" i="7"/>
  <c r="Q15" i="7"/>
  <c r="AB15" i="7" s="1"/>
  <c r="CB2" i="6"/>
  <c r="Z8" i="7"/>
  <c r="V8" i="7"/>
  <c r="R8" i="7"/>
  <c r="AC8" i="7" s="1"/>
  <c r="Y8" i="7"/>
  <c r="U8" i="7"/>
  <c r="X8" i="7"/>
  <c r="T8" i="7"/>
  <c r="AA8" i="7"/>
  <c r="W8" i="7"/>
  <c r="S8" i="7"/>
  <c r="Q8" i="7"/>
  <c r="AB8" i="7" s="1"/>
  <c r="Z12" i="7"/>
  <c r="V12" i="7"/>
  <c r="R12" i="7"/>
  <c r="AC12" i="7" s="1"/>
  <c r="Y12" i="7"/>
  <c r="U12" i="7"/>
  <c r="X12" i="7"/>
  <c r="T12" i="7"/>
  <c r="S12" i="7"/>
  <c r="AA12" i="7"/>
  <c r="W12" i="7"/>
  <c r="Q12" i="7"/>
  <c r="AB12" i="7" s="1"/>
  <c r="Z16" i="7"/>
  <c r="V16" i="7"/>
  <c r="R16" i="7"/>
  <c r="AC16" i="7" s="1"/>
  <c r="Y16" i="7"/>
  <c r="U16" i="7"/>
  <c r="X16" i="7"/>
  <c r="T16" i="7"/>
  <c r="W16" i="7"/>
  <c r="S16" i="7"/>
  <c r="AA16" i="7"/>
  <c r="Q16" i="7"/>
  <c r="AB16" i="7" s="1"/>
  <c r="Z20" i="7"/>
  <c r="V20" i="7"/>
  <c r="R20" i="7"/>
  <c r="AC20" i="7" s="1"/>
  <c r="Y20" i="7"/>
  <c r="U20" i="7"/>
  <c r="X20" i="7"/>
  <c r="T20" i="7"/>
  <c r="AA20" i="7"/>
  <c r="W20" i="7"/>
  <c r="S20" i="7"/>
  <c r="Q20" i="7"/>
  <c r="AB20" i="7" s="1"/>
  <c r="B4" i="7"/>
  <c r="M4" i="7" s="1"/>
  <c r="B7" i="7"/>
  <c r="M7" i="7" s="1"/>
  <c r="B6" i="7"/>
  <c r="M6" i="7" s="1"/>
  <c r="B5" i="7"/>
  <c r="M5" i="7" s="1"/>
  <c r="B3" i="7"/>
  <c r="M3" i="7" s="1"/>
  <c r="R1" i="7"/>
  <c r="Y19" i="7"/>
  <c r="U19" i="7"/>
  <c r="X19" i="7"/>
  <c r="T19" i="7"/>
  <c r="AA19" i="7"/>
  <c r="W19" i="7"/>
  <c r="S19" i="7"/>
  <c r="V19" i="7"/>
  <c r="R19" i="7"/>
  <c r="AC19" i="7" s="1"/>
  <c r="Z19" i="7"/>
  <c r="Q19" i="7"/>
  <c r="AB19" i="7" s="1"/>
  <c r="AA9" i="7"/>
  <c r="W9" i="7"/>
  <c r="S9" i="7"/>
  <c r="Z9" i="7"/>
  <c r="V9" i="7"/>
  <c r="R9" i="7"/>
  <c r="AC9" i="7" s="1"/>
  <c r="Y9" i="7"/>
  <c r="U9" i="7"/>
  <c r="T9" i="7"/>
  <c r="X9" i="7"/>
  <c r="Q9" i="7"/>
  <c r="AB9" i="7" s="1"/>
  <c r="AA13" i="7"/>
  <c r="W13" i="7"/>
  <c r="S13" i="7"/>
  <c r="Z13" i="7"/>
  <c r="V13" i="7"/>
  <c r="R13" i="7"/>
  <c r="AC13" i="7" s="1"/>
  <c r="Y13" i="7"/>
  <c r="U13" i="7"/>
  <c r="X13" i="7"/>
  <c r="T13" i="7"/>
  <c r="Q13" i="7"/>
  <c r="AB13" i="7" s="1"/>
  <c r="AA17" i="7"/>
  <c r="W17" i="7"/>
  <c r="S17" i="7"/>
  <c r="Z17" i="7"/>
  <c r="V17" i="7"/>
  <c r="R17" i="7"/>
  <c r="AC17" i="7" s="1"/>
  <c r="Y17" i="7"/>
  <c r="U17" i="7"/>
  <c r="X17" i="7"/>
  <c r="T17" i="7"/>
  <c r="Q17" i="7"/>
  <c r="AB17" i="7" s="1"/>
  <c r="AA21" i="7"/>
  <c r="W21" i="7"/>
  <c r="S21" i="7"/>
  <c r="Z21" i="7"/>
  <c r="V21" i="7"/>
  <c r="R21" i="7"/>
  <c r="AC21" i="7" s="1"/>
  <c r="Y21" i="7"/>
  <c r="U21" i="7"/>
  <c r="X21" i="7"/>
  <c r="T21" i="7"/>
  <c r="Q21" i="7"/>
  <c r="AB21" i="7" s="1"/>
  <c r="M6" i="10"/>
  <c r="C1" i="5"/>
  <c r="C1" i="7"/>
  <c r="CA2" i="6"/>
  <c r="IU6" i="10"/>
  <c r="C1" i="4"/>
  <c r="L6" i="10"/>
  <c r="C27" i="8"/>
  <c r="C28" i="8" s="1"/>
  <c r="G31" i="8"/>
  <c r="G32" i="8" s="1"/>
  <c r="H31" i="8"/>
  <c r="H32" i="8" s="1"/>
  <c r="B41" i="8"/>
  <c r="B31" i="8"/>
  <c r="B32" i="8" s="1"/>
  <c r="I27" i="8"/>
  <c r="I28" i="8" s="1"/>
  <c r="B37" i="8"/>
  <c r="E27" i="8"/>
  <c r="E28" i="8" s="1"/>
  <c r="I31" i="8"/>
  <c r="I32" i="8" s="1"/>
  <c r="K27" i="8"/>
  <c r="K28" i="8" s="1"/>
  <c r="G27" i="8"/>
  <c r="G28" i="8" s="1"/>
  <c r="K31" i="8"/>
  <c r="K32" i="8" s="1"/>
  <c r="BA97" i="6"/>
  <c r="CC65" i="6"/>
  <c r="BA61" i="6"/>
  <c r="CC21" i="6"/>
  <c r="CC32" i="6"/>
  <c r="BA69" i="6"/>
  <c r="BA38" i="6"/>
  <c r="CC73" i="6"/>
  <c r="BA10" i="6"/>
  <c r="CC34" i="6"/>
  <c r="BA42" i="6"/>
  <c r="BA74" i="6"/>
  <c r="BA22" i="6"/>
  <c r="BA82" i="6"/>
  <c r="CC14" i="6"/>
  <c r="CC16" i="6"/>
  <c r="BA18" i="6"/>
  <c r="CC30" i="6"/>
  <c r="CC46" i="6"/>
  <c r="BA90" i="6"/>
  <c r="BA98" i="6"/>
  <c r="CC93" i="6"/>
  <c r="BA44" i="6"/>
  <c r="CC28" i="6"/>
  <c r="BA40" i="6"/>
  <c r="CC59" i="6"/>
  <c r="CC95" i="6"/>
  <c r="BA52" i="6"/>
  <c r="CC36" i="6"/>
  <c r="BA96" i="6"/>
  <c r="CC71" i="6"/>
  <c r="BA6" i="6"/>
  <c r="CC26" i="6"/>
  <c r="CC35" i="6"/>
  <c r="BA50" i="6"/>
  <c r="BA54" i="6"/>
  <c r="CC67" i="6"/>
  <c r="BA78" i="6"/>
  <c r="BA86" i="6"/>
  <c r="CC99" i="6"/>
  <c r="CC63" i="6"/>
  <c r="I2" i="9"/>
  <c r="J31" i="8"/>
  <c r="J32" i="8" s="1"/>
  <c r="A34" i="8"/>
  <c r="F27" i="8"/>
  <c r="F28" i="8" s="1"/>
  <c r="A18" i="8"/>
  <c r="A29" i="8"/>
  <c r="P3" i="7"/>
  <c r="P4" i="7"/>
  <c r="P5" i="7"/>
  <c r="P6" i="7"/>
  <c r="P7" i="7"/>
  <c r="BA4" i="6"/>
  <c r="CC12" i="6"/>
  <c r="BA20" i="6"/>
  <c r="BA48" i="6"/>
  <c r="BA56" i="6"/>
  <c r="BA76" i="6"/>
  <c r="BA80" i="6"/>
  <c r="BA84" i="6"/>
  <c r="BA88" i="6"/>
  <c r="BA24" i="6"/>
  <c r="BA92" i="6"/>
  <c r="BA8" i="6"/>
  <c r="CC23" i="6"/>
  <c r="BA23" i="6"/>
  <c r="BA29" i="6"/>
  <c r="CC29" i="6"/>
  <c r="CC57" i="6"/>
  <c r="BA57" i="6"/>
  <c r="CC5" i="6"/>
  <c r="CC7" i="6"/>
  <c r="CC9" i="6"/>
  <c r="CC11" i="6"/>
  <c r="CC13" i="6"/>
  <c r="CC15" i="6"/>
  <c r="CC17" i="6"/>
  <c r="CC19" i="6"/>
  <c r="BA27" i="6"/>
  <c r="CC27" i="6"/>
  <c r="BA31" i="6"/>
  <c r="CC31" i="6"/>
  <c r="BA33" i="6"/>
  <c r="CC33" i="6"/>
  <c r="BA25" i="6"/>
  <c r="CC25" i="6"/>
  <c r="BA39" i="6"/>
  <c r="CC39" i="6"/>
  <c r="BA41" i="6"/>
  <c r="CC41" i="6"/>
  <c r="BA43" i="6"/>
  <c r="CC43" i="6"/>
  <c r="CC37" i="6"/>
  <c r="CC45" i="6"/>
  <c r="CC47" i="6"/>
  <c r="CC49" i="6"/>
  <c r="CC51" i="6"/>
  <c r="CC53" i="6"/>
  <c r="CC55" i="6"/>
  <c r="BA58" i="6"/>
  <c r="CC58" i="6"/>
  <c r="BA60" i="6"/>
  <c r="CC60" i="6"/>
  <c r="BA62" i="6"/>
  <c r="CC62" i="6"/>
  <c r="BA64" i="6"/>
  <c r="CC64" i="6"/>
  <c r="BA66" i="6"/>
  <c r="CC66" i="6"/>
  <c r="BA68" i="6"/>
  <c r="CC68" i="6"/>
  <c r="BA70" i="6"/>
  <c r="CC70" i="6"/>
  <c r="BA72" i="6"/>
  <c r="CC72" i="6"/>
  <c r="BA75" i="6"/>
  <c r="CC75" i="6"/>
  <c r="BA77" i="6"/>
  <c r="CC77" i="6"/>
  <c r="BA79" i="6"/>
  <c r="CC79" i="6"/>
  <c r="CC94" i="6"/>
  <c r="BA81" i="6"/>
  <c r="CC81" i="6"/>
  <c r="BA83" i="6"/>
  <c r="CC83" i="6"/>
  <c r="BA85" i="6"/>
  <c r="CC85" i="6"/>
  <c r="BA87" i="6"/>
  <c r="CC87" i="6"/>
  <c r="BA89" i="6"/>
  <c r="CC89" i="6"/>
  <c r="CC91" i="6"/>
  <c r="BA91" i="6"/>
  <c r="BY6" i="6" l="1"/>
  <c r="DA6" i="6" s="1"/>
  <c r="BY14" i="6"/>
  <c r="DA14" i="6" s="1"/>
  <c r="BY22" i="6"/>
  <c r="DA22" i="6" s="1"/>
  <c r="BY30" i="6"/>
  <c r="DA30" i="6" s="1"/>
  <c r="BY38" i="6"/>
  <c r="DA38" i="6" s="1"/>
  <c r="BY46" i="6"/>
  <c r="DA46" i="6" s="1"/>
  <c r="BY54" i="6"/>
  <c r="DA54" i="6" s="1"/>
  <c r="BY62" i="6"/>
  <c r="DA62" i="6" s="1"/>
  <c r="BY70" i="6"/>
  <c r="DA70" i="6" s="1"/>
  <c r="BY78" i="6"/>
  <c r="DA78" i="6" s="1"/>
  <c r="BY86" i="6"/>
  <c r="DA86" i="6" s="1"/>
  <c r="BY94" i="6"/>
  <c r="DA94" i="6" s="1"/>
  <c r="BY102" i="6"/>
  <c r="DA102" i="6" s="1"/>
  <c r="BY110" i="6"/>
  <c r="DA110" i="6" s="1"/>
  <c r="BY118" i="6"/>
  <c r="DA118" i="6" s="1"/>
  <c r="BY126" i="6"/>
  <c r="DA126" i="6" s="1"/>
  <c r="BY134" i="6"/>
  <c r="DA134" i="6" s="1"/>
  <c r="BY142" i="6"/>
  <c r="DA142" i="6" s="1"/>
  <c r="BY150" i="6"/>
  <c r="DA150" i="6" s="1"/>
  <c r="BY158" i="6"/>
  <c r="DA158" i="6" s="1"/>
  <c r="BY166" i="6"/>
  <c r="DA166" i="6" s="1"/>
  <c r="BY174" i="6"/>
  <c r="DA174" i="6" s="1"/>
  <c r="BY182" i="6"/>
  <c r="DA182" i="6" s="1"/>
  <c r="BY190" i="6"/>
  <c r="DA190" i="6" s="1"/>
  <c r="BY198" i="6"/>
  <c r="DA198" i="6" s="1"/>
  <c r="BY206" i="6"/>
  <c r="DA206" i="6" s="1"/>
  <c r="BY214" i="6"/>
  <c r="DA214" i="6" s="1"/>
  <c r="BY222" i="6"/>
  <c r="DA222" i="6" s="1"/>
  <c r="BY230" i="6"/>
  <c r="DA230" i="6" s="1"/>
  <c r="BY238" i="6"/>
  <c r="DA238" i="6" s="1"/>
  <c r="BY246" i="6"/>
  <c r="DA246" i="6" s="1"/>
  <c r="BY254" i="6"/>
  <c r="DA254" i="6" s="1"/>
  <c r="BY262" i="6"/>
  <c r="DA262" i="6" s="1"/>
  <c r="BY270" i="6"/>
  <c r="DA270" i="6" s="1"/>
  <c r="BY278" i="6"/>
  <c r="DA278" i="6" s="1"/>
  <c r="BY286" i="6"/>
  <c r="DA286" i="6" s="1"/>
  <c r="BY294" i="6"/>
  <c r="DA294" i="6" s="1"/>
  <c r="BY302" i="6"/>
  <c r="DA302" i="6" s="1"/>
  <c r="BY310" i="6"/>
  <c r="DA310" i="6" s="1"/>
  <c r="BY318" i="6"/>
  <c r="DA318" i="6" s="1"/>
  <c r="BY326" i="6"/>
  <c r="DA326" i="6" s="1"/>
  <c r="BY334" i="6"/>
  <c r="DA334" i="6" s="1"/>
  <c r="BY342" i="6"/>
  <c r="DA342" i="6" s="1"/>
  <c r="BY350" i="6"/>
  <c r="DA350" i="6" s="1"/>
  <c r="BY358" i="6"/>
  <c r="DA358" i="6" s="1"/>
  <c r="BY366" i="6"/>
  <c r="DA366" i="6" s="1"/>
  <c r="BY374" i="6"/>
  <c r="DA374" i="6" s="1"/>
  <c r="BY382" i="6"/>
  <c r="DA382" i="6" s="1"/>
  <c r="BY19" i="6"/>
  <c r="DA19" i="6" s="1"/>
  <c r="BY35" i="6"/>
  <c r="DA35" i="6" s="1"/>
  <c r="BY51" i="6"/>
  <c r="DA51" i="6" s="1"/>
  <c r="BY67" i="6"/>
  <c r="DA67" i="6" s="1"/>
  <c r="BY83" i="6"/>
  <c r="DA83" i="6" s="1"/>
  <c r="BY99" i="6"/>
  <c r="DA99" i="6" s="1"/>
  <c r="BY115" i="6"/>
  <c r="DA115" i="6" s="1"/>
  <c r="BY131" i="6"/>
  <c r="DA131" i="6" s="1"/>
  <c r="BY147" i="6"/>
  <c r="DA147" i="6" s="1"/>
  <c r="BY163" i="6"/>
  <c r="DA163" i="6" s="1"/>
  <c r="BY179" i="6"/>
  <c r="DA179" i="6" s="1"/>
  <c r="BY195" i="6"/>
  <c r="DA195" i="6" s="1"/>
  <c r="BY211" i="6"/>
  <c r="DA211" i="6" s="1"/>
  <c r="BY227" i="6"/>
  <c r="DA227" i="6" s="1"/>
  <c r="BY243" i="6"/>
  <c r="DA243" i="6" s="1"/>
  <c r="BY259" i="6"/>
  <c r="DA259" i="6" s="1"/>
  <c r="BY275" i="6"/>
  <c r="DA275" i="6" s="1"/>
  <c r="BY291" i="6"/>
  <c r="DA291" i="6" s="1"/>
  <c r="BY307" i="6"/>
  <c r="DA307" i="6" s="1"/>
  <c r="BY323" i="6"/>
  <c r="DA323" i="6" s="1"/>
  <c r="BY339" i="6"/>
  <c r="DA339" i="6" s="1"/>
  <c r="BY355" i="6"/>
  <c r="DA355" i="6" s="1"/>
  <c r="BY371" i="6"/>
  <c r="DA371" i="6" s="1"/>
  <c r="BY385" i="6"/>
  <c r="DA385" i="6" s="1"/>
  <c r="BY25" i="6"/>
  <c r="DA25" i="6" s="1"/>
  <c r="BY57" i="6"/>
  <c r="DA57" i="6" s="1"/>
  <c r="BY89" i="6"/>
  <c r="DA89" i="6" s="1"/>
  <c r="BY121" i="6"/>
  <c r="DA121" i="6" s="1"/>
  <c r="BY153" i="6"/>
  <c r="DA153" i="6" s="1"/>
  <c r="BY185" i="6"/>
  <c r="DA185" i="6" s="1"/>
  <c r="BY217" i="6"/>
  <c r="DA217" i="6" s="1"/>
  <c r="BY249" i="6"/>
  <c r="DA249" i="6" s="1"/>
  <c r="BY281" i="6"/>
  <c r="DA281" i="6" s="1"/>
  <c r="BY313" i="6"/>
  <c r="DA313" i="6" s="1"/>
  <c r="BY345" i="6"/>
  <c r="DA345" i="6" s="1"/>
  <c r="BY377" i="6"/>
  <c r="DA377" i="6" s="1"/>
  <c r="BY21" i="6"/>
  <c r="DA21" i="6" s="1"/>
  <c r="BY85" i="6"/>
  <c r="DA85" i="6" s="1"/>
  <c r="BY149" i="6"/>
  <c r="DA149" i="6" s="1"/>
  <c r="BY213" i="6"/>
  <c r="DA213" i="6" s="1"/>
  <c r="BY277" i="6"/>
  <c r="DA277" i="6" s="1"/>
  <c r="BY341" i="6"/>
  <c r="DA341" i="6" s="1"/>
  <c r="BY13" i="6"/>
  <c r="DA13" i="6" s="1"/>
  <c r="BY77" i="6"/>
  <c r="DA77" i="6" s="1"/>
  <c r="BY141" i="6"/>
  <c r="DA141" i="6" s="1"/>
  <c r="BY205" i="6"/>
  <c r="DA205" i="6" s="1"/>
  <c r="BY269" i="6"/>
  <c r="DA269" i="6" s="1"/>
  <c r="BY333" i="6"/>
  <c r="DA333" i="6" s="1"/>
  <c r="BY8" i="6"/>
  <c r="DA8" i="6" s="1"/>
  <c r="BY16" i="6"/>
  <c r="DA16" i="6" s="1"/>
  <c r="BY24" i="6"/>
  <c r="DA24" i="6" s="1"/>
  <c r="BY32" i="6"/>
  <c r="DA32" i="6" s="1"/>
  <c r="BY40" i="6"/>
  <c r="DA40" i="6" s="1"/>
  <c r="BY48" i="6"/>
  <c r="DA48" i="6" s="1"/>
  <c r="BY56" i="6"/>
  <c r="DA56" i="6" s="1"/>
  <c r="BY64" i="6"/>
  <c r="DA64" i="6" s="1"/>
  <c r="BY72" i="6"/>
  <c r="DA72" i="6" s="1"/>
  <c r="BY80" i="6"/>
  <c r="DA80" i="6" s="1"/>
  <c r="BY88" i="6"/>
  <c r="DA88" i="6" s="1"/>
  <c r="BY96" i="6"/>
  <c r="DA96" i="6" s="1"/>
  <c r="BY104" i="6"/>
  <c r="DA104" i="6" s="1"/>
  <c r="BY112" i="6"/>
  <c r="DA112" i="6" s="1"/>
  <c r="BY120" i="6"/>
  <c r="DA120" i="6" s="1"/>
  <c r="BY128" i="6"/>
  <c r="DA128" i="6" s="1"/>
  <c r="BY136" i="6"/>
  <c r="DA136" i="6" s="1"/>
  <c r="BY144" i="6"/>
  <c r="DA144" i="6" s="1"/>
  <c r="BY152" i="6"/>
  <c r="DA152" i="6" s="1"/>
  <c r="BY160" i="6"/>
  <c r="DA160" i="6" s="1"/>
  <c r="BY168" i="6"/>
  <c r="DA168" i="6" s="1"/>
  <c r="BY176" i="6"/>
  <c r="DA176" i="6" s="1"/>
  <c r="BY184" i="6"/>
  <c r="DA184" i="6" s="1"/>
  <c r="BY192" i="6"/>
  <c r="DA192" i="6" s="1"/>
  <c r="BY200" i="6"/>
  <c r="DA200" i="6" s="1"/>
  <c r="BY208" i="6"/>
  <c r="DA208" i="6" s="1"/>
  <c r="BY216" i="6"/>
  <c r="DA216" i="6" s="1"/>
  <c r="BY224" i="6"/>
  <c r="DA224" i="6" s="1"/>
  <c r="BY232" i="6"/>
  <c r="DA232" i="6" s="1"/>
  <c r="BY240" i="6"/>
  <c r="DA240" i="6" s="1"/>
  <c r="BY248" i="6"/>
  <c r="DA248" i="6" s="1"/>
  <c r="BY256" i="6"/>
  <c r="DA256" i="6" s="1"/>
  <c r="BY264" i="6"/>
  <c r="DA264" i="6" s="1"/>
  <c r="BY272" i="6"/>
  <c r="DA272" i="6" s="1"/>
  <c r="BY280" i="6"/>
  <c r="DA280" i="6" s="1"/>
  <c r="BY288" i="6"/>
  <c r="DA288" i="6" s="1"/>
  <c r="BY296" i="6"/>
  <c r="DA296" i="6" s="1"/>
  <c r="BY304" i="6"/>
  <c r="DA304" i="6" s="1"/>
  <c r="BY312" i="6"/>
  <c r="DA312" i="6" s="1"/>
  <c r="BY320" i="6"/>
  <c r="DA320" i="6" s="1"/>
  <c r="BY328" i="6"/>
  <c r="DA328" i="6" s="1"/>
  <c r="BY336" i="6"/>
  <c r="DA336" i="6" s="1"/>
  <c r="BY344" i="6"/>
  <c r="DA344" i="6" s="1"/>
  <c r="BY352" i="6"/>
  <c r="DA352" i="6" s="1"/>
  <c r="BY360" i="6"/>
  <c r="DA360" i="6" s="1"/>
  <c r="BY368" i="6"/>
  <c r="DA368" i="6" s="1"/>
  <c r="BY376" i="6"/>
  <c r="DA376" i="6" s="1"/>
  <c r="BY7" i="6"/>
  <c r="DA7" i="6" s="1"/>
  <c r="BY23" i="6"/>
  <c r="DA23" i="6" s="1"/>
  <c r="BY39" i="6"/>
  <c r="DA39" i="6" s="1"/>
  <c r="BY55" i="6"/>
  <c r="DA55" i="6" s="1"/>
  <c r="BY71" i="6"/>
  <c r="DA71" i="6" s="1"/>
  <c r="BY87" i="6"/>
  <c r="DA87" i="6" s="1"/>
  <c r="BY103" i="6"/>
  <c r="DA103" i="6" s="1"/>
  <c r="BY119" i="6"/>
  <c r="DA119" i="6" s="1"/>
  <c r="BY135" i="6"/>
  <c r="DA135" i="6" s="1"/>
  <c r="BY151" i="6"/>
  <c r="DA151" i="6" s="1"/>
  <c r="BY167" i="6"/>
  <c r="DA167" i="6" s="1"/>
  <c r="BY183" i="6"/>
  <c r="DA183" i="6" s="1"/>
  <c r="BY199" i="6"/>
  <c r="DA199" i="6" s="1"/>
  <c r="BY215" i="6"/>
  <c r="DA215" i="6" s="1"/>
  <c r="BY231" i="6"/>
  <c r="DA231" i="6" s="1"/>
  <c r="BY247" i="6"/>
  <c r="DA247" i="6" s="1"/>
  <c r="BY263" i="6"/>
  <c r="DA263" i="6" s="1"/>
  <c r="BY279" i="6"/>
  <c r="DA279" i="6" s="1"/>
  <c r="BY295" i="6"/>
  <c r="DA295" i="6" s="1"/>
  <c r="BY311" i="6"/>
  <c r="DA311" i="6" s="1"/>
  <c r="BY327" i="6"/>
  <c r="DA327" i="6" s="1"/>
  <c r="BY343" i="6"/>
  <c r="DA343" i="6" s="1"/>
  <c r="BY359" i="6"/>
  <c r="DA359" i="6" s="1"/>
  <c r="BY375" i="6"/>
  <c r="DA375" i="6" s="1"/>
  <c r="BY387" i="6"/>
  <c r="DA387" i="6" s="1"/>
  <c r="BY33" i="6"/>
  <c r="DA33" i="6" s="1"/>
  <c r="BY12" i="6"/>
  <c r="DA12" i="6" s="1"/>
  <c r="BY28" i="6"/>
  <c r="DA28" i="6" s="1"/>
  <c r="BY44" i="6"/>
  <c r="DA44" i="6" s="1"/>
  <c r="BY60" i="6"/>
  <c r="DA60" i="6" s="1"/>
  <c r="BY76" i="6"/>
  <c r="DA76" i="6" s="1"/>
  <c r="BY92" i="6"/>
  <c r="DA92" i="6" s="1"/>
  <c r="BY108" i="6"/>
  <c r="DA108" i="6" s="1"/>
  <c r="BY124" i="6"/>
  <c r="DA124" i="6" s="1"/>
  <c r="BY140" i="6"/>
  <c r="DA140" i="6" s="1"/>
  <c r="BY156" i="6"/>
  <c r="DA156" i="6" s="1"/>
  <c r="BY172" i="6"/>
  <c r="DA172" i="6" s="1"/>
  <c r="BY188" i="6"/>
  <c r="DA188" i="6" s="1"/>
  <c r="BY204" i="6"/>
  <c r="DA204" i="6" s="1"/>
  <c r="BY220" i="6"/>
  <c r="DA220" i="6" s="1"/>
  <c r="BY236" i="6"/>
  <c r="DA236" i="6" s="1"/>
  <c r="BY252" i="6"/>
  <c r="DA252" i="6" s="1"/>
  <c r="BY268" i="6"/>
  <c r="DA268" i="6" s="1"/>
  <c r="BY284" i="6"/>
  <c r="DA284" i="6" s="1"/>
  <c r="BY300" i="6"/>
  <c r="DA300" i="6" s="1"/>
  <c r="BY316" i="6"/>
  <c r="DA316" i="6" s="1"/>
  <c r="BY332" i="6"/>
  <c r="DA332" i="6" s="1"/>
  <c r="BY348" i="6"/>
  <c r="DA348" i="6" s="1"/>
  <c r="BY364" i="6"/>
  <c r="DA364" i="6" s="1"/>
  <c r="BY380" i="6"/>
  <c r="DA380" i="6" s="1"/>
  <c r="BY31" i="6"/>
  <c r="DA31" i="6" s="1"/>
  <c r="BY63" i="6"/>
  <c r="DA63" i="6" s="1"/>
  <c r="BY95" i="6"/>
  <c r="DA95" i="6" s="1"/>
  <c r="BY127" i="6"/>
  <c r="DA127" i="6" s="1"/>
  <c r="BY159" i="6"/>
  <c r="DA159" i="6" s="1"/>
  <c r="BY191" i="6"/>
  <c r="DA191" i="6" s="1"/>
  <c r="BY223" i="6"/>
  <c r="DA223" i="6" s="1"/>
  <c r="BY255" i="6"/>
  <c r="DA255" i="6" s="1"/>
  <c r="BY287" i="6"/>
  <c r="DA287" i="6" s="1"/>
  <c r="BY319" i="6"/>
  <c r="DA319" i="6" s="1"/>
  <c r="BY351" i="6"/>
  <c r="DA351" i="6" s="1"/>
  <c r="BY383" i="6"/>
  <c r="DA383" i="6" s="1"/>
  <c r="BY49" i="6"/>
  <c r="DA49" i="6" s="1"/>
  <c r="BY97" i="6"/>
  <c r="DA97" i="6" s="1"/>
  <c r="BY137" i="6"/>
  <c r="DA137" i="6" s="1"/>
  <c r="BY177" i="6"/>
  <c r="DA177" i="6" s="1"/>
  <c r="BY225" i="6"/>
  <c r="DA225" i="6" s="1"/>
  <c r="BY265" i="6"/>
  <c r="DA265" i="6" s="1"/>
  <c r="BY305" i="6"/>
  <c r="DA305" i="6" s="1"/>
  <c r="BY353" i="6"/>
  <c r="DA353" i="6" s="1"/>
  <c r="BY4" i="6"/>
  <c r="DA4" i="6" s="1"/>
  <c r="BY69" i="6"/>
  <c r="DA69" i="6" s="1"/>
  <c r="BY165" i="6"/>
  <c r="DA165" i="6" s="1"/>
  <c r="BY245" i="6"/>
  <c r="DA245" i="6" s="1"/>
  <c r="BY325" i="6"/>
  <c r="DA325" i="6" s="1"/>
  <c r="BY29" i="6"/>
  <c r="DA29" i="6" s="1"/>
  <c r="BY109" i="6"/>
  <c r="DA109" i="6" s="1"/>
  <c r="BY189" i="6"/>
  <c r="DA189" i="6" s="1"/>
  <c r="BY285" i="6"/>
  <c r="DA285" i="6" s="1"/>
  <c r="BY373" i="6"/>
  <c r="DA373" i="6" s="1"/>
  <c r="BY18" i="6"/>
  <c r="DA18" i="6" s="1"/>
  <c r="BY34" i="6"/>
  <c r="DA34" i="6" s="1"/>
  <c r="BY50" i="6"/>
  <c r="DA50" i="6" s="1"/>
  <c r="BY66" i="6"/>
  <c r="DA66" i="6" s="1"/>
  <c r="BY82" i="6"/>
  <c r="DA82" i="6" s="1"/>
  <c r="BY98" i="6"/>
  <c r="DA98" i="6" s="1"/>
  <c r="BY114" i="6"/>
  <c r="DA114" i="6" s="1"/>
  <c r="BY130" i="6"/>
  <c r="DA130" i="6" s="1"/>
  <c r="BY146" i="6"/>
  <c r="DA146" i="6" s="1"/>
  <c r="BY162" i="6"/>
  <c r="DA162" i="6" s="1"/>
  <c r="BY178" i="6"/>
  <c r="DA178" i="6" s="1"/>
  <c r="BY194" i="6"/>
  <c r="DA194" i="6" s="1"/>
  <c r="BY210" i="6"/>
  <c r="DA210" i="6" s="1"/>
  <c r="BY226" i="6"/>
  <c r="DA226" i="6" s="1"/>
  <c r="BY242" i="6"/>
  <c r="DA242" i="6" s="1"/>
  <c r="BY258" i="6"/>
  <c r="DA258" i="6" s="1"/>
  <c r="BY274" i="6"/>
  <c r="DA274" i="6" s="1"/>
  <c r="BY290" i="6"/>
  <c r="DA290" i="6" s="1"/>
  <c r="BY306" i="6"/>
  <c r="DA306" i="6" s="1"/>
  <c r="BY322" i="6"/>
  <c r="DA322" i="6" s="1"/>
  <c r="BY338" i="6"/>
  <c r="DA338" i="6" s="1"/>
  <c r="BY354" i="6"/>
  <c r="DA354" i="6" s="1"/>
  <c r="BY370" i="6"/>
  <c r="DA370" i="6" s="1"/>
  <c r="BY11" i="6"/>
  <c r="DA11" i="6" s="1"/>
  <c r="BY43" i="6"/>
  <c r="DA43" i="6" s="1"/>
  <c r="BY75" i="6"/>
  <c r="DA75" i="6" s="1"/>
  <c r="BY107" i="6"/>
  <c r="DA107" i="6" s="1"/>
  <c r="BY139" i="6"/>
  <c r="DA139" i="6" s="1"/>
  <c r="BY171" i="6"/>
  <c r="DA171" i="6" s="1"/>
  <c r="BY203" i="6"/>
  <c r="DA203" i="6" s="1"/>
  <c r="BY235" i="6"/>
  <c r="DA235" i="6" s="1"/>
  <c r="BY267" i="6"/>
  <c r="DA267" i="6" s="1"/>
  <c r="BY299" i="6"/>
  <c r="DA299" i="6" s="1"/>
  <c r="BY331" i="6"/>
  <c r="DA331" i="6" s="1"/>
  <c r="BY363" i="6"/>
  <c r="DA363" i="6" s="1"/>
  <c r="BY9" i="6"/>
  <c r="DA9" i="6" s="1"/>
  <c r="BY65" i="6"/>
  <c r="DA65" i="6" s="1"/>
  <c r="BY105" i="6"/>
  <c r="DA105" i="6" s="1"/>
  <c r="BY145" i="6"/>
  <c r="DA145" i="6" s="1"/>
  <c r="BY193" i="6"/>
  <c r="DA193" i="6" s="1"/>
  <c r="BY233" i="6"/>
  <c r="DA233" i="6" s="1"/>
  <c r="BY273" i="6"/>
  <c r="DA273" i="6" s="1"/>
  <c r="BY321" i="6"/>
  <c r="DA321" i="6" s="1"/>
  <c r="BY361" i="6"/>
  <c r="DA361" i="6" s="1"/>
  <c r="BY5" i="6"/>
  <c r="DA5" i="6" s="1"/>
  <c r="BY101" i="6"/>
  <c r="DA101" i="6" s="1"/>
  <c r="BY181" i="6"/>
  <c r="DA181" i="6" s="1"/>
  <c r="BY261" i="6"/>
  <c r="DA261" i="6" s="1"/>
  <c r="BY349" i="6"/>
  <c r="DA349" i="6" s="1"/>
  <c r="BY45" i="6"/>
  <c r="DA45" i="6" s="1"/>
  <c r="BY125" i="6"/>
  <c r="DA125" i="6" s="1"/>
  <c r="BY221" i="6"/>
  <c r="DA221" i="6" s="1"/>
  <c r="BY301" i="6"/>
  <c r="DA301" i="6" s="1"/>
  <c r="BY386" i="6"/>
  <c r="DA386" i="6" s="1"/>
  <c r="BY20" i="6"/>
  <c r="DA20" i="6" s="1"/>
  <c r="BY36" i="6"/>
  <c r="DA36" i="6" s="1"/>
  <c r="BY52" i="6"/>
  <c r="DA52" i="6" s="1"/>
  <c r="BY68" i="6"/>
  <c r="DA68" i="6" s="1"/>
  <c r="BY84" i="6"/>
  <c r="DA84" i="6" s="1"/>
  <c r="BY100" i="6"/>
  <c r="DA100" i="6" s="1"/>
  <c r="BY116" i="6"/>
  <c r="DA116" i="6" s="1"/>
  <c r="BY132" i="6"/>
  <c r="DA132" i="6" s="1"/>
  <c r="BY148" i="6"/>
  <c r="DA148" i="6" s="1"/>
  <c r="BY164" i="6"/>
  <c r="DA164" i="6" s="1"/>
  <c r="BY180" i="6"/>
  <c r="DA180" i="6" s="1"/>
  <c r="BY196" i="6"/>
  <c r="DA196" i="6" s="1"/>
  <c r="BY212" i="6"/>
  <c r="DA212" i="6" s="1"/>
  <c r="BY228" i="6"/>
  <c r="DA228" i="6" s="1"/>
  <c r="BY244" i="6"/>
  <c r="DA244" i="6" s="1"/>
  <c r="BY260" i="6"/>
  <c r="DA260" i="6" s="1"/>
  <c r="BY276" i="6"/>
  <c r="DA276" i="6" s="1"/>
  <c r="BY292" i="6"/>
  <c r="DA292" i="6" s="1"/>
  <c r="BY308" i="6"/>
  <c r="DA308" i="6" s="1"/>
  <c r="BY324" i="6"/>
  <c r="DA324" i="6" s="1"/>
  <c r="BY340" i="6"/>
  <c r="DA340" i="6" s="1"/>
  <c r="BY356" i="6"/>
  <c r="DA356" i="6" s="1"/>
  <c r="BY372" i="6"/>
  <c r="DA372" i="6" s="1"/>
  <c r="BY15" i="6"/>
  <c r="DA15" i="6" s="1"/>
  <c r="BY47" i="6"/>
  <c r="DA47" i="6" s="1"/>
  <c r="BY79" i="6"/>
  <c r="DA79" i="6" s="1"/>
  <c r="BY111" i="6"/>
  <c r="DA111" i="6" s="1"/>
  <c r="BY143" i="6"/>
  <c r="DA143" i="6" s="1"/>
  <c r="BY175" i="6"/>
  <c r="DA175" i="6" s="1"/>
  <c r="BY207" i="6"/>
  <c r="DA207" i="6" s="1"/>
  <c r="BY239" i="6"/>
  <c r="DA239" i="6" s="1"/>
  <c r="BY271" i="6"/>
  <c r="DA271" i="6" s="1"/>
  <c r="BY303" i="6"/>
  <c r="DA303" i="6" s="1"/>
  <c r="BY335" i="6"/>
  <c r="DA335" i="6" s="1"/>
  <c r="BY367" i="6"/>
  <c r="DA367" i="6" s="1"/>
  <c r="BY17" i="6"/>
  <c r="DA17" i="6" s="1"/>
  <c r="BY73" i="6"/>
  <c r="DA73" i="6" s="1"/>
  <c r="BY113" i="6"/>
  <c r="DA113" i="6" s="1"/>
  <c r="BY161" i="6"/>
  <c r="DA161" i="6" s="1"/>
  <c r="BY201" i="6"/>
  <c r="DA201" i="6" s="1"/>
  <c r="BY241" i="6"/>
  <c r="DA241" i="6" s="1"/>
  <c r="BY289" i="6"/>
  <c r="DA289" i="6" s="1"/>
  <c r="BY329" i="6"/>
  <c r="DA329" i="6" s="1"/>
  <c r="BY369" i="6"/>
  <c r="DA369" i="6" s="1"/>
  <c r="BY37" i="6"/>
  <c r="DA37" i="6" s="1"/>
  <c r="BY117" i="6"/>
  <c r="DA117" i="6" s="1"/>
  <c r="BY197" i="6"/>
  <c r="DA197" i="6" s="1"/>
  <c r="BY293" i="6"/>
  <c r="DA293" i="6" s="1"/>
  <c r="BY365" i="6"/>
  <c r="DA365" i="6" s="1"/>
  <c r="BY61" i="6"/>
  <c r="DA61" i="6" s="1"/>
  <c r="BY157" i="6"/>
  <c r="DA157" i="6" s="1"/>
  <c r="BY237" i="6"/>
  <c r="DA237" i="6" s="1"/>
  <c r="BY317" i="6"/>
  <c r="DA317" i="6" s="1"/>
  <c r="BY10" i="6"/>
  <c r="DA10" i="6" s="1"/>
  <c r="BY26" i="6"/>
  <c r="DA26" i="6" s="1"/>
  <c r="BY42" i="6"/>
  <c r="DA42" i="6" s="1"/>
  <c r="BY58" i="6"/>
  <c r="DA58" i="6" s="1"/>
  <c r="BY74" i="6"/>
  <c r="DA74" i="6" s="1"/>
  <c r="BY90" i="6"/>
  <c r="DA90" i="6" s="1"/>
  <c r="BY106" i="6"/>
  <c r="DA106" i="6" s="1"/>
  <c r="BY122" i="6"/>
  <c r="DA122" i="6" s="1"/>
  <c r="BY138" i="6"/>
  <c r="DA138" i="6" s="1"/>
  <c r="BY154" i="6"/>
  <c r="DA154" i="6" s="1"/>
  <c r="BY170" i="6"/>
  <c r="DA170" i="6" s="1"/>
  <c r="BY186" i="6"/>
  <c r="DA186" i="6" s="1"/>
  <c r="BY202" i="6"/>
  <c r="DA202" i="6" s="1"/>
  <c r="BY218" i="6"/>
  <c r="DA218" i="6" s="1"/>
  <c r="BY234" i="6"/>
  <c r="DA234" i="6" s="1"/>
  <c r="BY250" i="6"/>
  <c r="DA250" i="6" s="1"/>
  <c r="BY266" i="6"/>
  <c r="DA266" i="6" s="1"/>
  <c r="BY282" i="6"/>
  <c r="DA282" i="6" s="1"/>
  <c r="BY298" i="6"/>
  <c r="DA298" i="6" s="1"/>
  <c r="BY314" i="6"/>
  <c r="DA314" i="6" s="1"/>
  <c r="BY330" i="6"/>
  <c r="DA330" i="6" s="1"/>
  <c r="BY346" i="6"/>
  <c r="DA346" i="6" s="1"/>
  <c r="BY362" i="6"/>
  <c r="DA362" i="6" s="1"/>
  <c r="BY378" i="6"/>
  <c r="DA378" i="6" s="1"/>
  <c r="BY27" i="6"/>
  <c r="DA27" i="6" s="1"/>
  <c r="BY59" i="6"/>
  <c r="DA59" i="6" s="1"/>
  <c r="BY91" i="6"/>
  <c r="DA91" i="6" s="1"/>
  <c r="BY123" i="6"/>
  <c r="DA123" i="6" s="1"/>
  <c r="BY155" i="6"/>
  <c r="DA155" i="6" s="1"/>
  <c r="BY187" i="6"/>
  <c r="DA187" i="6" s="1"/>
  <c r="BY219" i="6"/>
  <c r="DA219" i="6" s="1"/>
  <c r="BY251" i="6"/>
  <c r="DA251" i="6" s="1"/>
  <c r="BY283" i="6"/>
  <c r="DA283" i="6" s="1"/>
  <c r="BY315" i="6"/>
  <c r="DA315" i="6" s="1"/>
  <c r="BY347" i="6"/>
  <c r="DA347" i="6" s="1"/>
  <c r="BY379" i="6"/>
  <c r="DA379" i="6" s="1"/>
  <c r="BY41" i="6"/>
  <c r="DA41" i="6" s="1"/>
  <c r="BY81" i="6"/>
  <c r="DA81" i="6" s="1"/>
  <c r="BY129" i="6"/>
  <c r="DA129" i="6" s="1"/>
  <c r="BY297" i="6"/>
  <c r="DA297" i="6" s="1"/>
  <c r="BY133" i="6"/>
  <c r="DA133" i="6" s="1"/>
  <c r="BY93" i="6"/>
  <c r="DA93" i="6" s="1"/>
  <c r="BY169" i="6"/>
  <c r="DA169" i="6" s="1"/>
  <c r="BY337" i="6"/>
  <c r="DA337" i="6" s="1"/>
  <c r="BY229" i="6"/>
  <c r="DA229" i="6" s="1"/>
  <c r="BY173" i="6"/>
  <c r="DA173" i="6" s="1"/>
  <c r="BY209" i="6"/>
  <c r="DA209" i="6" s="1"/>
  <c r="BY384" i="6"/>
  <c r="DA384" i="6" s="1"/>
  <c r="BY309" i="6"/>
  <c r="DA309" i="6" s="1"/>
  <c r="BY253" i="6"/>
  <c r="DA253" i="6" s="1"/>
  <c r="BY257" i="6"/>
  <c r="DA257" i="6" s="1"/>
  <c r="BY53" i="6"/>
  <c r="DA53" i="6" s="1"/>
  <c r="BY381" i="6"/>
  <c r="DA381" i="6" s="1"/>
  <c r="BY357" i="6"/>
  <c r="DA357" i="6" s="1"/>
  <c r="M24" i="7"/>
  <c r="AA5" i="7"/>
  <c r="W5" i="7"/>
  <c r="S5" i="7"/>
  <c r="Z5" i="7"/>
  <c r="V5" i="7"/>
  <c r="R5" i="7"/>
  <c r="AC5" i="7" s="1"/>
  <c r="Y5" i="7"/>
  <c r="U5" i="7"/>
  <c r="X5" i="7"/>
  <c r="T5" i="7"/>
  <c r="Q5" i="7"/>
  <c r="AB5" i="7" s="1"/>
  <c r="Z4" i="7"/>
  <c r="V4" i="7"/>
  <c r="R4" i="7"/>
  <c r="AC4" i="7" s="1"/>
  <c r="Y4" i="7"/>
  <c r="U4" i="7"/>
  <c r="X4" i="7"/>
  <c r="T4" i="7"/>
  <c r="AA4" i="7"/>
  <c r="W4" i="7"/>
  <c r="S4" i="7"/>
  <c r="Q4" i="7"/>
  <c r="AB4" i="7" s="1"/>
  <c r="AM26" i="6"/>
  <c r="Y7" i="7"/>
  <c r="U7" i="7"/>
  <c r="X7" i="7"/>
  <c r="T7" i="7"/>
  <c r="AA7" i="7"/>
  <c r="W7" i="7"/>
  <c r="S7" i="7"/>
  <c r="Z7" i="7"/>
  <c r="V7" i="7"/>
  <c r="R7" i="7"/>
  <c r="AC7" i="7" s="1"/>
  <c r="Q7" i="7"/>
  <c r="AB7" i="7" s="1"/>
  <c r="Y3" i="7"/>
  <c r="U3" i="7"/>
  <c r="X3" i="7"/>
  <c r="T3" i="7"/>
  <c r="AA3" i="7"/>
  <c r="W3" i="7"/>
  <c r="S3" i="7"/>
  <c r="V3" i="7"/>
  <c r="R3" i="7"/>
  <c r="AC3" i="7" s="1"/>
  <c r="Z3" i="7"/>
  <c r="Q3" i="7"/>
  <c r="AB3" i="7" s="1"/>
  <c r="Q2" i="6"/>
  <c r="AO2" i="6"/>
  <c r="AN26" i="6"/>
  <c r="AZ26" i="6"/>
  <c r="X6" i="7"/>
  <c r="T6" i="7"/>
  <c r="AA6" i="7"/>
  <c r="W6" i="7"/>
  <c r="S6" i="7"/>
  <c r="Z6" i="7"/>
  <c r="V6" i="7"/>
  <c r="R6" i="7"/>
  <c r="AC6" i="7" s="1"/>
  <c r="U6" i="7"/>
  <c r="Y6" i="7"/>
  <c r="Q6" i="7"/>
  <c r="AB6" i="7" s="1"/>
  <c r="N24" i="7"/>
  <c r="AC2" i="6"/>
  <c r="C2" i="6"/>
  <c r="J27" i="8"/>
  <c r="J28" i="8" s="1"/>
  <c r="F31" i="8"/>
  <c r="F32" i="8" s="1"/>
  <c r="B27" i="8"/>
  <c r="B28" i="8" s="1"/>
  <c r="D31" i="8"/>
  <c r="D32" i="8" s="1"/>
  <c r="H27" i="8"/>
  <c r="H28" i="8" s="1"/>
  <c r="C31" i="8"/>
  <c r="C32" i="8" s="1"/>
  <c r="D27" i="8"/>
  <c r="D28" i="8" s="1"/>
  <c r="E31" i="8"/>
  <c r="E32" i="8" s="1"/>
  <c r="K24" i="7"/>
  <c r="AQ26" i="6"/>
  <c r="AE26" i="6"/>
  <c r="AH26" i="6"/>
  <c r="AJ26" i="6"/>
  <c r="AW26" i="6"/>
  <c r="AS26" i="6"/>
  <c r="AT26" i="6"/>
  <c r="BT39" i="6" s="1"/>
  <c r="CV39" i="6" s="1"/>
  <c r="AV26" i="6"/>
  <c r="AO26" i="6"/>
  <c r="AD26" i="6"/>
  <c r="AU26" i="6"/>
  <c r="AK26" i="6"/>
  <c r="AP26" i="6"/>
  <c r="AC26" i="6"/>
  <c r="AL26" i="6"/>
  <c r="AG26" i="6"/>
  <c r="AX26" i="6"/>
  <c r="AR26" i="6"/>
  <c r="AF26" i="6"/>
  <c r="AI26" i="6"/>
  <c r="F24" i="7"/>
  <c r="C24" i="7"/>
  <c r="G24" i="7"/>
  <c r="J24" i="7"/>
  <c r="H24" i="7"/>
  <c r="D24" i="7"/>
  <c r="E24" i="7"/>
  <c r="L24" i="7"/>
  <c r="I24" i="7"/>
  <c r="AC24" i="7" l="1"/>
  <c r="BM9" i="6"/>
  <c r="CO9" i="6" s="1"/>
  <c r="BM17" i="6"/>
  <c r="CO17" i="6" s="1"/>
  <c r="BM25" i="6"/>
  <c r="CO25" i="6" s="1"/>
  <c r="BM33" i="6"/>
  <c r="CO33" i="6" s="1"/>
  <c r="BM41" i="6"/>
  <c r="CO41" i="6" s="1"/>
  <c r="BM49" i="6"/>
  <c r="CO49" i="6" s="1"/>
  <c r="BM57" i="6"/>
  <c r="CO57" i="6" s="1"/>
  <c r="BM65" i="6"/>
  <c r="CO65" i="6" s="1"/>
  <c r="BM73" i="6"/>
  <c r="CO73" i="6" s="1"/>
  <c r="BM81" i="6"/>
  <c r="CO81" i="6" s="1"/>
  <c r="BM89" i="6"/>
  <c r="CO89" i="6" s="1"/>
  <c r="BM97" i="6"/>
  <c r="CO97" i="6" s="1"/>
  <c r="BM105" i="6"/>
  <c r="CO105" i="6" s="1"/>
  <c r="BM113" i="6"/>
  <c r="CO113" i="6" s="1"/>
  <c r="BM121" i="6"/>
  <c r="CO121" i="6" s="1"/>
  <c r="BM129" i="6"/>
  <c r="CO129" i="6" s="1"/>
  <c r="BM137" i="6"/>
  <c r="CO137" i="6" s="1"/>
  <c r="BM145" i="6"/>
  <c r="CO145" i="6" s="1"/>
  <c r="BM153" i="6"/>
  <c r="CO153" i="6" s="1"/>
  <c r="BM161" i="6"/>
  <c r="CO161" i="6" s="1"/>
  <c r="BM169" i="6"/>
  <c r="CO169" i="6" s="1"/>
  <c r="BM177" i="6"/>
  <c r="CO177" i="6" s="1"/>
  <c r="BM185" i="6"/>
  <c r="CO185" i="6" s="1"/>
  <c r="BM193" i="6"/>
  <c r="CO193" i="6" s="1"/>
  <c r="BM201" i="6"/>
  <c r="CO201" i="6" s="1"/>
  <c r="BM209" i="6"/>
  <c r="CO209" i="6" s="1"/>
  <c r="BM217" i="6"/>
  <c r="CO217" i="6" s="1"/>
  <c r="BM225" i="6"/>
  <c r="CO225" i="6" s="1"/>
  <c r="BM233" i="6"/>
  <c r="CO233" i="6" s="1"/>
  <c r="BM241" i="6"/>
  <c r="CO241" i="6" s="1"/>
  <c r="BM249" i="6"/>
  <c r="CO249" i="6" s="1"/>
  <c r="BM257" i="6"/>
  <c r="CO257" i="6" s="1"/>
  <c r="BM265" i="6"/>
  <c r="CO265" i="6" s="1"/>
  <c r="BM273" i="6"/>
  <c r="CO273" i="6" s="1"/>
  <c r="BM281" i="6"/>
  <c r="CO281" i="6" s="1"/>
  <c r="BM289" i="6"/>
  <c r="CO289" i="6" s="1"/>
  <c r="BM297" i="6"/>
  <c r="CO297" i="6" s="1"/>
  <c r="BM305" i="6"/>
  <c r="CO305" i="6" s="1"/>
  <c r="BM8" i="6"/>
  <c r="CO8" i="6" s="1"/>
  <c r="BM24" i="6"/>
  <c r="CO24" i="6" s="1"/>
  <c r="BM40" i="6"/>
  <c r="CO40" i="6" s="1"/>
  <c r="BM56" i="6"/>
  <c r="CO56" i="6" s="1"/>
  <c r="BM72" i="6"/>
  <c r="CO72" i="6" s="1"/>
  <c r="BM88" i="6"/>
  <c r="CO88" i="6" s="1"/>
  <c r="BM104" i="6"/>
  <c r="CO104" i="6" s="1"/>
  <c r="BM120" i="6"/>
  <c r="CO120" i="6" s="1"/>
  <c r="BM136" i="6"/>
  <c r="CO136" i="6" s="1"/>
  <c r="BM152" i="6"/>
  <c r="CO152" i="6" s="1"/>
  <c r="BM168" i="6"/>
  <c r="CO168" i="6" s="1"/>
  <c r="BM184" i="6"/>
  <c r="CO184" i="6" s="1"/>
  <c r="BM200" i="6"/>
  <c r="CO200" i="6" s="1"/>
  <c r="BM216" i="6"/>
  <c r="CO216" i="6" s="1"/>
  <c r="BM232" i="6"/>
  <c r="CO232" i="6" s="1"/>
  <c r="BM248" i="6"/>
  <c r="CO248" i="6" s="1"/>
  <c r="BM264" i="6"/>
  <c r="CO264" i="6" s="1"/>
  <c r="BM280" i="6"/>
  <c r="CO280" i="6" s="1"/>
  <c r="BM296" i="6"/>
  <c r="CO296" i="6" s="1"/>
  <c r="BM312" i="6"/>
  <c r="CO312" i="6" s="1"/>
  <c r="BM328" i="6"/>
  <c r="CO328" i="6" s="1"/>
  <c r="BM343" i="6"/>
  <c r="CO343" i="6" s="1"/>
  <c r="BM351" i="6"/>
  <c r="CO351" i="6" s="1"/>
  <c r="BM359" i="6"/>
  <c r="CO359" i="6" s="1"/>
  <c r="BM367" i="6"/>
  <c r="CO367" i="6" s="1"/>
  <c r="BM375" i="6"/>
  <c r="CO375" i="6" s="1"/>
  <c r="BM383" i="6"/>
  <c r="CO383" i="6" s="1"/>
  <c r="BM14" i="6"/>
  <c r="CO14" i="6" s="1"/>
  <c r="BM46" i="6"/>
  <c r="CO46" i="6" s="1"/>
  <c r="BM78" i="6"/>
  <c r="CO78" i="6" s="1"/>
  <c r="BM110" i="6"/>
  <c r="CO110" i="6" s="1"/>
  <c r="BM138" i="6"/>
  <c r="CO138" i="6" s="1"/>
  <c r="BM170" i="6"/>
  <c r="CO170" i="6" s="1"/>
  <c r="BM202" i="6"/>
  <c r="CO202" i="6" s="1"/>
  <c r="BM234" i="6"/>
  <c r="CO234" i="6" s="1"/>
  <c r="BM266" i="6"/>
  <c r="CO266" i="6" s="1"/>
  <c r="BM298" i="6"/>
  <c r="CO298" i="6" s="1"/>
  <c r="BM324" i="6"/>
  <c r="CO324" i="6" s="1"/>
  <c r="BM348" i="6"/>
  <c r="CO348" i="6" s="1"/>
  <c r="BM364" i="6"/>
  <c r="CO364" i="6" s="1"/>
  <c r="BM380" i="6"/>
  <c r="CO380" i="6" s="1"/>
  <c r="BM319" i="6"/>
  <c r="CO319" i="6" s="1"/>
  <c r="BM318" i="6"/>
  <c r="CO318" i="6" s="1"/>
  <c r="BM334" i="6"/>
  <c r="CO334" i="6" s="1"/>
  <c r="BM26" i="6"/>
  <c r="CO26" i="6" s="1"/>
  <c r="BM58" i="6"/>
  <c r="CO58" i="6" s="1"/>
  <c r="BM90" i="6"/>
  <c r="CO90" i="6" s="1"/>
  <c r="BM126" i="6"/>
  <c r="CO126" i="6" s="1"/>
  <c r="BM158" i="6"/>
  <c r="CO158" i="6" s="1"/>
  <c r="BM190" i="6"/>
  <c r="CO190" i="6" s="1"/>
  <c r="BM222" i="6"/>
  <c r="CO222" i="6" s="1"/>
  <c r="BM254" i="6"/>
  <c r="CO254" i="6" s="1"/>
  <c r="BM286" i="6"/>
  <c r="CO286" i="6" s="1"/>
  <c r="BM321" i="6"/>
  <c r="CO321" i="6" s="1"/>
  <c r="BM346" i="6"/>
  <c r="CO346" i="6" s="1"/>
  <c r="BM362" i="6"/>
  <c r="CO362" i="6" s="1"/>
  <c r="BM378" i="6"/>
  <c r="CO378" i="6" s="1"/>
  <c r="BM327" i="6"/>
  <c r="CO327" i="6" s="1"/>
  <c r="BM11" i="6"/>
  <c r="CO11" i="6" s="1"/>
  <c r="BM19" i="6"/>
  <c r="CO19" i="6" s="1"/>
  <c r="BM27" i="6"/>
  <c r="CO27" i="6" s="1"/>
  <c r="BM35" i="6"/>
  <c r="CO35" i="6" s="1"/>
  <c r="BM43" i="6"/>
  <c r="CO43" i="6" s="1"/>
  <c r="BM51" i="6"/>
  <c r="CO51" i="6" s="1"/>
  <c r="BM59" i="6"/>
  <c r="CO59" i="6" s="1"/>
  <c r="BM67" i="6"/>
  <c r="CO67" i="6" s="1"/>
  <c r="BM75" i="6"/>
  <c r="CO75" i="6" s="1"/>
  <c r="BM83" i="6"/>
  <c r="CO83" i="6" s="1"/>
  <c r="BM91" i="6"/>
  <c r="CO91" i="6" s="1"/>
  <c r="BM99" i="6"/>
  <c r="CO99" i="6" s="1"/>
  <c r="BM107" i="6"/>
  <c r="CO107" i="6" s="1"/>
  <c r="BM115" i="6"/>
  <c r="CO115" i="6" s="1"/>
  <c r="BM123" i="6"/>
  <c r="CO123" i="6" s="1"/>
  <c r="BM131" i="6"/>
  <c r="CO131" i="6" s="1"/>
  <c r="BM139" i="6"/>
  <c r="CO139" i="6" s="1"/>
  <c r="BM147" i="6"/>
  <c r="CO147" i="6" s="1"/>
  <c r="BM155" i="6"/>
  <c r="CO155" i="6" s="1"/>
  <c r="BM163" i="6"/>
  <c r="CO163" i="6" s="1"/>
  <c r="BM171" i="6"/>
  <c r="CO171" i="6" s="1"/>
  <c r="BM179" i="6"/>
  <c r="CO179" i="6" s="1"/>
  <c r="BM187" i="6"/>
  <c r="CO187" i="6" s="1"/>
  <c r="BM195" i="6"/>
  <c r="CO195" i="6" s="1"/>
  <c r="BM203" i="6"/>
  <c r="CO203" i="6" s="1"/>
  <c r="BM211" i="6"/>
  <c r="CO211" i="6" s="1"/>
  <c r="BM219" i="6"/>
  <c r="CO219" i="6" s="1"/>
  <c r="BM227" i="6"/>
  <c r="CO227" i="6" s="1"/>
  <c r="BM235" i="6"/>
  <c r="CO235" i="6" s="1"/>
  <c r="BM243" i="6"/>
  <c r="CO243" i="6" s="1"/>
  <c r="BM251" i="6"/>
  <c r="CO251" i="6" s="1"/>
  <c r="BM259" i="6"/>
  <c r="CO259" i="6" s="1"/>
  <c r="BM267" i="6"/>
  <c r="CO267" i="6" s="1"/>
  <c r="BM275" i="6"/>
  <c r="CO275" i="6" s="1"/>
  <c r="BM283" i="6"/>
  <c r="CO283" i="6" s="1"/>
  <c r="BM291" i="6"/>
  <c r="CO291" i="6" s="1"/>
  <c r="BM299" i="6"/>
  <c r="CO299" i="6" s="1"/>
  <c r="BM307" i="6"/>
  <c r="CO307" i="6" s="1"/>
  <c r="BM12" i="6"/>
  <c r="CO12" i="6" s="1"/>
  <c r="BM28" i="6"/>
  <c r="CO28" i="6" s="1"/>
  <c r="BM44" i="6"/>
  <c r="CO44" i="6" s="1"/>
  <c r="BM60" i="6"/>
  <c r="CO60" i="6" s="1"/>
  <c r="BM76" i="6"/>
  <c r="CO76" i="6" s="1"/>
  <c r="BM92" i="6"/>
  <c r="CO92" i="6" s="1"/>
  <c r="BM108" i="6"/>
  <c r="CO108" i="6" s="1"/>
  <c r="BM124" i="6"/>
  <c r="CO124" i="6" s="1"/>
  <c r="BM140" i="6"/>
  <c r="CO140" i="6" s="1"/>
  <c r="BM156" i="6"/>
  <c r="CO156" i="6" s="1"/>
  <c r="BM172" i="6"/>
  <c r="CO172" i="6" s="1"/>
  <c r="BM188" i="6"/>
  <c r="CO188" i="6" s="1"/>
  <c r="BM204" i="6"/>
  <c r="CO204" i="6" s="1"/>
  <c r="BM220" i="6"/>
  <c r="CO220" i="6" s="1"/>
  <c r="BM236" i="6"/>
  <c r="CO236" i="6" s="1"/>
  <c r="BM252" i="6"/>
  <c r="CO252" i="6" s="1"/>
  <c r="BM268" i="6"/>
  <c r="CO268" i="6" s="1"/>
  <c r="BM284" i="6"/>
  <c r="CO284" i="6" s="1"/>
  <c r="BM300" i="6"/>
  <c r="CO300" i="6" s="1"/>
  <c r="BM317" i="6"/>
  <c r="CO317" i="6" s="1"/>
  <c r="BM333" i="6"/>
  <c r="CO333" i="6" s="1"/>
  <c r="BM345" i="6"/>
  <c r="CO345" i="6" s="1"/>
  <c r="BM353" i="6"/>
  <c r="CO353" i="6" s="1"/>
  <c r="BM361" i="6"/>
  <c r="CO361" i="6" s="1"/>
  <c r="BM369" i="6"/>
  <c r="CO369" i="6" s="1"/>
  <c r="BM377" i="6"/>
  <c r="CO377" i="6" s="1"/>
  <c r="BM385" i="6"/>
  <c r="CO385" i="6" s="1"/>
  <c r="BM22" i="6"/>
  <c r="CO22" i="6" s="1"/>
  <c r="BM54" i="6"/>
  <c r="CO54" i="6" s="1"/>
  <c r="BM86" i="6"/>
  <c r="CO86" i="6" s="1"/>
  <c r="BM118" i="6"/>
  <c r="CO118" i="6" s="1"/>
  <c r="BM146" i="6"/>
  <c r="CO146" i="6" s="1"/>
  <c r="BM178" i="6"/>
  <c r="CO178" i="6" s="1"/>
  <c r="BM210" i="6"/>
  <c r="CO210" i="6" s="1"/>
  <c r="BM242" i="6"/>
  <c r="CO242" i="6" s="1"/>
  <c r="BM274" i="6"/>
  <c r="CO274" i="6" s="1"/>
  <c r="BM306" i="6"/>
  <c r="CO306" i="6" s="1"/>
  <c r="BM329" i="6"/>
  <c r="CO329" i="6" s="1"/>
  <c r="BM352" i="6"/>
  <c r="CO352" i="6" s="1"/>
  <c r="BM368" i="6"/>
  <c r="CO368" i="6" s="1"/>
  <c r="BM384" i="6"/>
  <c r="CO384" i="6" s="1"/>
  <c r="BM330" i="6"/>
  <c r="CO330" i="6" s="1"/>
  <c r="BM323" i="6"/>
  <c r="CO323" i="6" s="1"/>
  <c r="BM339" i="6"/>
  <c r="CO339" i="6" s="1"/>
  <c r="BM34" i="6"/>
  <c r="CO34" i="6" s="1"/>
  <c r="BM66" i="6"/>
  <c r="CO66" i="6" s="1"/>
  <c r="BM98" i="6"/>
  <c r="CO98" i="6" s="1"/>
  <c r="BM134" i="6"/>
  <c r="CO134" i="6" s="1"/>
  <c r="BM166" i="6"/>
  <c r="CO166" i="6" s="1"/>
  <c r="BM198" i="6"/>
  <c r="CO198" i="6" s="1"/>
  <c r="BM230" i="6"/>
  <c r="CO230" i="6" s="1"/>
  <c r="BM262" i="6"/>
  <c r="CO262" i="6" s="1"/>
  <c r="BM294" i="6"/>
  <c r="CO294" i="6" s="1"/>
  <c r="BM332" i="6"/>
  <c r="CO332" i="6" s="1"/>
  <c r="BM350" i="6"/>
  <c r="CO350" i="6" s="1"/>
  <c r="BM366" i="6"/>
  <c r="CO366" i="6" s="1"/>
  <c r="BM382" i="6"/>
  <c r="CO382" i="6" s="1"/>
  <c r="BM338" i="6"/>
  <c r="CO338" i="6" s="1"/>
  <c r="BM5" i="6"/>
  <c r="CO5" i="6" s="1"/>
  <c r="BM21" i="6"/>
  <c r="CO21" i="6" s="1"/>
  <c r="BM37" i="6"/>
  <c r="CO37" i="6" s="1"/>
  <c r="BM53" i="6"/>
  <c r="CO53" i="6" s="1"/>
  <c r="BM69" i="6"/>
  <c r="CO69" i="6" s="1"/>
  <c r="BM85" i="6"/>
  <c r="CO85" i="6" s="1"/>
  <c r="BM101" i="6"/>
  <c r="CO101" i="6" s="1"/>
  <c r="BM117" i="6"/>
  <c r="CO117" i="6" s="1"/>
  <c r="BM133" i="6"/>
  <c r="CO133" i="6" s="1"/>
  <c r="BM149" i="6"/>
  <c r="CO149" i="6" s="1"/>
  <c r="BM165" i="6"/>
  <c r="CO165" i="6" s="1"/>
  <c r="BM181" i="6"/>
  <c r="CO181" i="6" s="1"/>
  <c r="BM197" i="6"/>
  <c r="CO197" i="6" s="1"/>
  <c r="BM213" i="6"/>
  <c r="CO213" i="6" s="1"/>
  <c r="BM229" i="6"/>
  <c r="CO229" i="6" s="1"/>
  <c r="BM245" i="6"/>
  <c r="CO245" i="6" s="1"/>
  <c r="BM261" i="6"/>
  <c r="CO261" i="6" s="1"/>
  <c r="BM277" i="6"/>
  <c r="CO277" i="6" s="1"/>
  <c r="BM293" i="6"/>
  <c r="CO293" i="6" s="1"/>
  <c r="BM309" i="6"/>
  <c r="CO309" i="6" s="1"/>
  <c r="BM32" i="6"/>
  <c r="CO32" i="6" s="1"/>
  <c r="BM64" i="6"/>
  <c r="CO64" i="6" s="1"/>
  <c r="BM96" i="6"/>
  <c r="CO96" i="6" s="1"/>
  <c r="BM128" i="6"/>
  <c r="CO128" i="6" s="1"/>
  <c r="BM160" i="6"/>
  <c r="CO160" i="6" s="1"/>
  <c r="BM192" i="6"/>
  <c r="CO192" i="6" s="1"/>
  <c r="BM224" i="6"/>
  <c r="CO224" i="6" s="1"/>
  <c r="BM256" i="6"/>
  <c r="CO256" i="6" s="1"/>
  <c r="BM288" i="6"/>
  <c r="CO288" i="6" s="1"/>
  <c r="BM320" i="6"/>
  <c r="CO320" i="6" s="1"/>
  <c r="BM347" i="6"/>
  <c r="CO347" i="6" s="1"/>
  <c r="BM363" i="6"/>
  <c r="CO363" i="6" s="1"/>
  <c r="BM379" i="6"/>
  <c r="CO379" i="6" s="1"/>
  <c r="BM30" i="6"/>
  <c r="CO30" i="6" s="1"/>
  <c r="BM94" i="6"/>
  <c r="CO94" i="6" s="1"/>
  <c r="BM154" i="6"/>
  <c r="CO154" i="6" s="1"/>
  <c r="BM218" i="6"/>
  <c r="CO218" i="6" s="1"/>
  <c r="BM282" i="6"/>
  <c r="CO282" i="6" s="1"/>
  <c r="BM340" i="6"/>
  <c r="CO340" i="6" s="1"/>
  <c r="BM372" i="6"/>
  <c r="CO372" i="6" s="1"/>
  <c r="BM335" i="6"/>
  <c r="CO335" i="6" s="1"/>
  <c r="BM10" i="6"/>
  <c r="CO10" i="6" s="1"/>
  <c r="BM74" i="6"/>
  <c r="CO74" i="6" s="1"/>
  <c r="BM142" i="6"/>
  <c r="CO142" i="6" s="1"/>
  <c r="BM206" i="6"/>
  <c r="CO206" i="6" s="1"/>
  <c r="BM270" i="6"/>
  <c r="CO270" i="6" s="1"/>
  <c r="BM337" i="6"/>
  <c r="CO337" i="6" s="1"/>
  <c r="BM370" i="6"/>
  <c r="CO370" i="6" s="1"/>
  <c r="BM7" i="6"/>
  <c r="CO7" i="6" s="1"/>
  <c r="BM23" i="6"/>
  <c r="CO23" i="6" s="1"/>
  <c r="BM39" i="6"/>
  <c r="CO39" i="6" s="1"/>
  <c r="BM55" i="6"/>
  <c r="CO55" i="6" s="1"/>
  <c r="BM71" i="6"/>
  <c r="CO71" i="6" s="1"/>
  <c r="BM87" i="6"/>
  <c r="CO87" i="6" s="1"/>
  <c r="BM103" i="6"/>
  <c r="CO103" i="6" s="1"/>
  <c r="BM119" i="6"/>
  <c r="CO119" i="6" s="1"/>
  <c r="BM135" i="6"/>
  <c r="CO135" i="6" s="1"/>
  <c r="BM151" i="6"/>
  <c r="CO151" i="6" s="1"/>
  <c r="BM167" i="6"/>
  <c r="CO167" i="6" s="1"/>
  <c r="BM183" i="6"/>
  <c r="CO183" i="6" s="1"/>
  <c r="BM199" i="6"/>
  <c r="CO199" i="6" s="1"/>
  <c r="BM215" i="6"/>
  <c r="CO215" i="6" s="1"/>
  <c r="BM231" i="6"/>
  <c r="CO231" i="6" s="1"/>
  <c r="BM247" i="6"/>
  <c r="CO247" i="6" s="1"/>
  <c r="BM263" i="6"/>
  <c r="CO263" i="6" s="1"/>
  <c r="BM279" i="6"/>
  <c r="CO279" i="6" s="1"/>
  <c r="BM295" i="6"/>
  <c r="CO295" i="6" s="1"/>
  <c r="BM311" i="6"/>
  <c r="CO311" i="6" s="1"/>
  <c r="BM36" i="6"/>
  <c r="CO36" i="6" s="1"/>
  <c r="BM68" i="6"/>
  <c r="CO68" i="6" s="1"/>
  <c r="BM100" i="6"/>
  <c r="CO100" i="6" s="1"/>
  <c r="BM132" i="6"/>
  <c r="CO132" i="6" s="1"/>
  <c r="BM164" i="6"/>
  <c r="CO164" i="6" s="1"/>
  <c r="BM196" i="6"/>
  <c r="CO196" i="6" s="1"/>
  <c r="BM228" i="6"/>
  <c r="CO228" i="6" s="1"/>
  <c r="BM260" i="6"/>
  <c r="CO260" i="6" s="1"/>
  <c r="BM292" i="6"/>
  <c r="CO292" i="6" s="1"/>
  <c r="BM325" i="6"/>
  <c r="CO325" i="6" s="1"/>
  <c r="BM349" i="6"/>
  <c r="CO349" i="6" s="1"/>
  <c r="BM365" i="6"/>
  <c r="CO365" i="6" s="1"/>
  <c r="BM381" i="6"/>
  <c r="CO381" i="6" s="1"/>
  <c r="BM38" i="6"/>
  <c r="CO38" i="6" s="1"/>
  <c r="BM102" i="6"/>
  <c r="CO102" i="6" s="1"/>
  <c r="BM162" i="6"/>
  <c r="CO162" i="6" s="1"/>
  <c r="BM226" i="6"/>
  <c r="CO226" i="6" s="1"/>
  <c r="BM290" i="6"/>
  <c r="CO290" i="6" s="1"/>
  <c r="BM344" i="6"/>
  <c r="CO344" i="6" s="1"/>
  <c r="BM376" i="6"/>
  <c r="CO376" i="6" s="1"/>
  <c r="BM315" i="6"/>
  <c r="CO315" i="6" s="1"/>
  <c r="BM18" i="6"/>
  <c r="CO18" i="6" s="1"/>
  <c r="BM82" i="6"/>
  <c r="CO82" i="6" s="1"/>
  <c r="BM150" i="6"/>
  <c r="CO150" i="6" s="1"/>
  <c r="BM214" i="6"/>
  <c r="CO214" i="6" s="1"/>
  <c r="BM278" i="6"/>
  <c r="CO278" i="6" s="1"/>
  <c r="BM342" i="6"/>
  <c r="CO342" i="6" s="1"/>
  <c r="BM374" i="6"/>
  <c r="CO374" i="6" s="1"/>
  <c r="BM13" i="6"/>
  <c r="CO13" i="6" s="1"/>
  <c r="BM29" i="6"/>
  <c r="CO29" i="6" s="1"/>
  <c r="BM45" i="6"/>
  <c r="CO45" i="6" s="1"/>
  <c r="BM61" i="6"/>
  <c r="CO61" i="6" s="1"/>
  <c r="BM77" i="6"/>
  <c r="CO77" i="6" s="1"/>
  <c r="BM93" i="6"/>
  <c r="CO93" i="6" s="1"/>
  <c r="BM109" i="6"/>
  <c r="CO109" i="6" s="1"/>
  <c r="BM125" i="6"/>
  <c r="CO125" i="6" s="1"/>
  <c r="BM141" i="6"/>
  <c r="CO141" i="6" s="1"/>
  <c r="BM157" i="6"/>
  <c r="CO157" i="6" s="1"/>
  <c r="BM173" i="6"/>
  <c r="CO173" i="6" s="1"/>
  <c r="BM189" i="6"/>
  <c r="CO189" i="6" s="1"/>
  <c r="BM205" i="6"/>
  <c r="CO205" i="6" s="1"/>
  <c r="BM221" i="6"/>
  <c r="CO221" i="6" s="1"/>
  <c r="BM237" i="6"/>
  <c r="CO237" i="6" s="1"/>
  <c r="BM253" i="6"/>
  <c r="CO253" i="6" s="1"/>
  <c r="BM269" i="6"/>
  <c r="CO269" i="6" s="1"/>
  <c r="BM285" i="6"/>
  <c r="CO285" i="6" s="1"/>
  <c r="BM301" i="6"/>
  <c r="CO301" i="6" s="1"/>
  <c r="BM16" i="6"/>
  <c r="CO16" i="6" s="1"/>
  <c r="BM48" i="6"/>
  <c r="CO48" i="6" s="1"/>
  <c r="BM80" i="6"/>
  <c r="CO80" i="6" s="1"/>
  <c r="BM112" i="6"/>
  <c r="CO112" i="6" s="1"/>
  <c r="BM144" i="6"/>
  <c r="CO144" i="6" s="1"/>
  <c r="BM176" i="6"/>
  <c r="CO176" i="6" s="1"/>
  <c r="BM208" i="6"/>
  <c r="CO208" i="6" s="1"/>
  <c r="BM240" i="6"/>
  <c r="CO240" i="6" s="1"/>
  <c r="BM272" i="6"/>
  <c r="CO272" i="6" s="1"/>
  <c r="BM304" i="6"/>
  <c r="CO304" i="6" s="1"/>
  <c r="BM336" i="6"/>
  <c r="CO336" i="6" s="1"/>
  <c r="BM355" i="6"/>
  <c r="CO355" i="6" s="1"/>
  <c r="BM371" i="6"/>
  <c r="CO371" i="6" s="1"/>
  <c r="BM387" i="6"/>
  <c r="CO387" i="6" s="1"/>
  <c r="BM62" i="6"/>
  <c r="CO62" i="6" s="1"/>
  <c r="BM122" i="6"/>
  <c r="CO122" i="6" s="1"/>
  <c r="BM186" i="6"/>
  <c r="CO186" i="6" s="1"/>
  <c r="BM250" i="6"/>
  <c r="CO250" i="6" s="1"/>
  <c r="BM313" i="6"/>
  <c r="CO313" i="6" s="1"/>
  <c r="BM356" i="6"/>
  <c r="CO356" i="6" s="1"/>
  <c r="BM4" i="6"/>
  <c r="CO4" i="6" s="1"/>
  <c r="BM326" i="6"/>
  <c r="CO326" i="6" s="1"/>
  <c r="BM42" i="6"/>
  <c r="CO42" i="6" s="1"/>
  <c r="BM106" i="6"/>
  <c r="CO106" i="6" s="1"/>
  <c r="BM174" i="6"/>
  <c r="CO174" i="6" s="1"/>
  <c r="BM238" i="6"/>
  <c r="CO238" i="6" s="1"/>
  <c r="BM302" i="6"/>
  <c r="CO302" i="6" s="1"/>
  <c r="BM354" i="6"/>
  <c r="CO354" i="6" s="1"/>
  <c r="BM386" i="6"/>
  <c r="CO386" i="6" s="1"/>
  <c r="BM31" i="6"/>
  <c r="CO31" i="6" s="1"/>
  <c r="BM95" i="6"/>
  <c r="CO95" i="6" s="1"/>
  <c r="BM159" i="6"/>
  <c r="CO159" i="6" s="1"/>
  <c r="BM223" i="6"/>
  <c r="CO223" i="6" s="1"/>
  <c r="BM287" i="6"/>
  <c r="CO287" i="6" s="1"/>
  <c r="BM84" i="6"/>
  <c r="CO84" i="6" s="1"/>
  <c r="BM212" i="6"/>
  <c r="CO212" i="6" s="1"/>
  <c r="BM341" i="6"/>
  <c r="CO341" i="6" s="1"/>
  <c r="BM70" i="6"/>
  <c r="CO70" i="6" s="1"/>
  <c r="BM316" i="6"/>
  <c r="CO316" i="6" s="1"/>
  <c r="BM50" i="6"/>
  <c r="CO50" i="6" s="1"/>
  <c r="BM310" i="6"/>
  <c r="CO310" i="6" s="1"/>
  <c r="BM47" i="6"/>
  <c r="CO47" i="6" s="1"/>
  <c r="BM111" i="6"/>
  <c r="CO111" i="6" s="1"/>
  <c r="BM175" i="6"/>
  <c r="CO175" i="6" s="1"/>
  <c r="BM239" i="6"/>
  <c r="CO239" i="6" s="1"/>
  <c r="BM303" i="6"/>
  <c r="CO303" i="6" s="1"/>
  <c r="BM116" i="6"/>
  <c r="CO116" i="6" s="1"/>
  <c r="BM244" i="6"/>
  <c r="CO244" i="6" s="1"/>
  <c r="BM357" i="6"/>
  <c r="CO357" i="6" s="1"/>
  <c r="BM130" i="6"/>
  <c r="CO130" i="6" s="1"/>
  <c r="BM360" i="6"/>
  <c r="CO360" i="6" s="1"/>
  <c r="BM114" i="6"/>
  <c r="CO114" i="6" s="1"/>
  <c r="BM358" i="6"/>
  <c r="CO358" i="6" s="1"/>
  <c r="BM63" i="6"/>
  <c r="CO63" i="6" s="1"/>
  <c r="BM127" i="6"/>
  <c r="CO127" i="6" s="1"/>
  <c r="BM191" i="6"/>
  <c r="CO191" i="6" s="1"/>
  <c r="BM255" i="6"/>
  <c r="CO255" i="6" s="1"/>
  <c r="BM20" i="6"/>
  <c r="CO20" i="6" s="1"/>
  <c r="BM148" i="6"/>
  <c r="CO148" i="6" s="1"/>
  <c r="BM276" i="6"/>
  <c r="CO276" i="6" s="1"/>
  <c r="BM373" i="6"/>
  <c r="CO373" i="6" s="1"/>
  <c r="BM194" i="6"/>
  <c r="CO194" i="6" s="1"/>
  <c r="BM314" i="6"/>
  <c r="CO314" i="6" s="1"/>
  <c r="BM182" i="6"/>
  <c r="CO182" i="6" s="1"/>
  <c r="BM322" i="6"/>
  <c r="CO322" i="6" s="1"/>
  <c r="BM15" i="6"/>
  <c r="CO15" i="6" s="1"/>
  <c r="BM79" i="6"/>
  <c r="CO79" i="6" s="1"/>
  <c r="BM143" i="6"/>
  <c r="CO143" i="6" s="1"/>
  <c r="BM207" i="6"/>
  <c r="CO207" i="6" s="1"/>
  <c r="BM271" i="6"/>
  <c r="CO271" i="6" s="1"/>
  <c r="BM52" i="6"/>
  <c r="CO52" i="6" s="1"/>
  <c r="BM180" i="6"/>
  <c r="CO180" i="6" s="1"/>
  <c r="BM308" i="6"/>
  <c r="CO308" i="6" s="1"/>
  <c r="BM6" i="6"/>
  <c r="CO6" i="6" s="1"/>
  <c r="BM258" i="6"/>
  <c r="CO258" i="6" s="1"/>
  <c r="BM331" i="6"/>
  <c r="CO331" i="6" s="1"/>
  <c r="BM246" i="6"/>
  <c r="CO246" i="6" s="1"/>
  <c r="CQ2" i="6"/>
  <c r="BO2" i="6"/>
  <c r="BZ10" i="6"/>
  <c r="DB10" i="6" s="1"/>
  <c r="BZ18" i="6"/>
  <c r="DB18" i="6" s="1"/>
  <c r="BZ26" i="6"/>
  <c r="DB26" i="6" s="1"/>
  <c r="BZ34" i="6"/>
  <c r="DB34" i="6" s="1"/>
  <c r="BZ42" i="6"/>
  <c r="DB42" i="6" s="1"/>
  <c r="BZ50" i="6"/>
  <c r="DB50" i="6" s="1"/>
  <c r="BZ58" i="6"/>
  <c r="DB58" i="6" s="1"/>
  <c r="BZ66" i="6"/>
  <c r="DB66" i="6" s="1"/>
  <c r="BZ74" i="6"/>
  <c r="DB74" i="6" s="1"/>
  <c r="BZ82" i="6"/>
  <c r="DB82" i="6" s="1"/>
  <c r="BZ90" i="6"/>
  <c r="DB90" i="6" s="1"/>
  <c r="BZ98" i="6"/>
  <c r="DB98" i="6" s="1"/>
  <c r="BZ106" i="6"/>
  <c r="DB106" i="6" s="1"/>
  <c r="BZ114" i="6"/>
  <c r="DB114" i="6" s="1"/>
  <c r="BZ122" i="6"/>
  <c r="DB122" i="6" s="1"/>
  <c r="BZ130" i="6"/>
  <c r="DB130" i="6" s="1"/>
  <c r="BZ138" i="6"/>
  <c r="DB138" i="6" s="1"/>
  <c r="BZ146" i="6"/>
  <c r="DB146" i="6" s="1"/>
  <c r="BZ154" i="6"/>
  <c r="DB154" i="6" s="1"/>
  <c r="BZ162" i="6"/>
  <c r="DB162" i="6" s="1"/>
  <c r="BZ170" i="6"/>
  <c r="DB170" i="6" s="1"/>
  <c r="BZ178" i="6"/>
  <c r="DB178" i="6" s="1"/>
  <c r="BZ186" i="6"/>
  <c r="DB186" i="6" s="1"/>
  <c r="BZ194" i="6"/>
  <c r="DB194" i="6" s="1"/>
  <c r="BZ202" i="6"/>
  <c r="DB202" i="6" s="1"/>
  <c r="BZ210" i="6"/>
  <c r="DB210" i="6" s="1"/>
  <c r="BZ218" i="6"/>
  <c r="DB218" i="6" s="1"/>
  <c r="BZ226" i="6"/>
  <c r="DB226" i="6" s="1"/>
  <c r="BZ234" i="6"/>
  <c r="DB234" i="6" s="1"/>
  <c r="BZ242" i="6"/>
  <c r="DB242" i="6" s="1"/>
  <c r="BZ250" i="6"/>
  <c r="DB250" i="6" s="1"/>
  <c r="BZ258" i="6"/>
  <c r="DB258" i="6" s="1"/>
  <c r="BZ266" i="6"/>
  <c r="DB266" i="6" s="1"/>
  <c r="BZ274" i="6"/>
  <c r="DB274" i="6" s="1"/>
  <c r="BZ282" i="6"/>
  <c r="DB282" i="6" s="1"/>
  <c r="BZ290" i="6"/>
  <c r="DB290" i="6" s="1"/>
  <c r="BZ298" i="6"/>
  <c r="DB298" i="6" s="1"/>
  <c r="BZ306" i="6"/>
  <c r="DB306" i="6" s="1"/>
  <c r="BZ314" i="6"/>
  <c r="DB314" i="6" s="1"/>
  <c r="BZ322" i="6"/>
  <c r="DB322" i="6" s="1"/>
  <c r="BZ330" i="6"/>
  <c r="DB330" i="6" s="1"/>
  <c r="BZ338" i="6"/>
  <c r="DB338" i="6" s="1"/>
  <c r="BZ346" i="6"/>
  <c r="DB346" i="6" s="1"/>
  <c r="BZ354" i="6"/>
  <c r="DB354" i="6" s="1"/>
  <c r="BZ362" i="6"/>
  <c r="DB362" i="6" s="1"/>
  <c r="BZ370" i="6"/>
  <c r="DB370" i="6" s="1"/>
  <c r="BZ12" i="6"/>
  <c r="DB12" i="6" s="1"/>
  <c r="BZ20" i="6"/>
  <c r="DB20" i="6" s="1"/>
  <c r="BZ28" i="6"/>
  <c r="DB28" i="6" s="1"/>
  <c r="BZ36" i="6"/>
  <c r="DB36" i="6" s="1"/>
  <c r="BZ44" i="6"/>
  <c r="DB44" i="6" s="1"/>
  <c r="BZ52" i="6"/>
  <c r="DB52" i="6" s="1"/>
  <c r="BZ60" i="6"/>
  <c r="DB60" i="6" s="1"/>
  <c r="BZ68" i="6"/>
  <c r="DB68" i="6" s="1"/>
  <c r="BZ76" i="6"/>
  <c r="DB76" i="6" s="1"/>
  <c r="BZ84" i="6"/>
  <c r="DB84" i="6" s="1"/>
  <c r="BZ92" i="6"/>
  <c r="DB92" i="6" s="1"/>
  <c r="BZ100" i="6"/>
  <c r="DB100" i="6" s="1"/>
  <c r="BZ108" i="6"/>
  <c r="DB108" i="6" s="1"/>
  <c r="BZ116" i="6"/>
  <c r="DB116" i="6" s="1"/>
  <c r="BZ124" i="6"/>
  <c r="DB124" i="6" s="1"/>
  <c r="BZ132" i="6"/>
  <c r="DB132" i="6" s="1"/>
  <c r="BZ140" i="6"/>
  <c r="DB140" i="6" s="1"/>
  <c r="BZ148" i="6"/>
  <c r="DB148" i="6" s="1"/>
  <c r="BZ156" i="6"/>
  <c r="DB156" i="6" s="1"/>
  <c r="BZ164" i="6"/>
  <c r="DB164" i="6" s="1"/>
  <c r="BZ172" i="6"/>
  <c r="DB172" i="6" s="1"/>
  <c r="BZ180" i="6"/>
  <c r="DB180" i="6" s="1"/>
  <c r="BZ188" i="6"/>
  <c r="DB188" i="6" s="1"/>
  <c r="BZ196" i="6"/>
  <c r="DB196" i="6" s="1"/>
  <c r="BZ204" i="6"/>
  <c r="DB204" i="6" s="1"/>
  <c r="BZ212" i="6"/>
  <c r="DB212" i="6" s="1"/>
  <c r="BZ220" i="6"/>
  <c r="DB220" i="6" s="1"/>
  <c r="BZ228" i="6"/>
  <c r="DB228" i="6" s="1"/>
  <c r="BZ236" i="6"/>
  <c r="DB236" i="6" s="1"/>
  <c r="BZ244" i="6"/>
  <c r="DB244" i="6" s="1"/>
  <c r="BZ252" i="6"/>
  <c r="DB252" i="6" s="1"/>
  <c r="BZ260" i="6"/>
  <c r="DB260" i="6" s="1"/>
  <c r="BZ268" i="6"/>
  <c r="DB268" i="6" s="1"/>
  <c r="BZ276" i="6"/>
  <c r="DB276" i="6" s="1"/>
  <c r="BZ284" i="6"/>
  <c r="DB284" i="6" s="1"/>
  <c r="BZ292" i="6"/>
  <c r="DB292" i="6" s="1"/>
  <c r="BZ300" i="6"/>
  <c r="DB300" i="6" s="1"/>
  <c r="BZ308" i="6"/>
  <c r="DB308" i="6" s="1"/>
  <c r="BZ316" i="6"/>
  <c r="DB316" i="6" s="1"/>
  <c r="BZ324" i="6"/>
  <c r="DB324" i="6" s="1"/>
  <c r="BZ332" i="6"/>
  <c r="DB332" i="6" s="1"/>
  <c r="BZ340" i="6"/>
  <c r="DB340" i="6" s="1"/>
  <c r="BZ348" i="6"/>
  <c r="DB348" i="6" s="1"/>
  <c r="BZ356" i="6"/>
  <c r="DB356" i="6" s="1"/>
  <c r="BZ364" i="6"/>
  <c r="DB364" i="6" s="1"/>
  <c r="BZ372" i="6"/>
  <c r="DB372" i="6" s="1"/>
  <c r="BZ6" i="6"/>
  <c r="DB6" i="6" s="1"/>
  <c r="BZ22" i="6"/>
  <c r="DB22" i="6" s="1"/>
  <c r="BZ38" i="6"/>
  <c r="DB38" i="6" s="1"/>
  <c r="BZ54" i="6"/>
  <c r="DB54" i="6" s="1"/>
  <c r="BZ70" i="6"/>
  <c r="DB70" i="6" s="1"/>
  <c r="BZ86" i="6"/>
  <c r="DB86" i="6" s="1"/>
  <c r="BZ102" i="6"/>
  <c r="DB102" i="6" s="1"/>
  <c r="BZ118" i="6"/>
  <c r="DB118" i="6" s="1"/>
  <c r="BZ134" i="6"/>
  <c r="DB134" i="6" s="1"/>
  <c r="BZ150" i="6"/>
  <c r="DB150" i="6" s="1"/>
  <c r="BZ166" i="6"/>
  <c r="DB166" i="6" s="1"/>
  <c r="BZ182" i="6"/>
  <c r="DB182" i="6" s="1"/>
  <c r="BZ198" i="6"/>
  <c r="DB198" i="6" s="1"/>
  <c r="BZ214" i="6"/>
  <c r="DB214" i="6" s="1"/>
  <c r="BZ230" i="6"/>
  <c r="DB230" i="6" s="1"/>
  <c r="BZ246" i="6"/>
  <c r="DB246" i="6" s="1"/>
  <c r="BZ262" i="6"/>
  <c r="DB262" i="6" s="1"/>
  <c r="BZ278" i="6"/>
  <c r="DB278" i="6" s="1"/>
  <c r="BZ294" i="6"/>
  <c r="DB294" i="6" s="1"/>
  <c r="BZ310" i="6"/>
  <c r="DB310" i="6" s="1"/>
  <c r="BZ326" i="6"/>
  <c r="DB326" i="6" s="1"/>
  <c r="BZ342" i="6"/>
  <c r="DB342" i="6" s="1"/>
  <c r="BZ358" i="6"/>
  <c r="DB358" i="6" s="1"/>
  <c r="BZ374" i="6"/>
  <c r="DB374" i="6" s="1"/>
  <c r="BZ382" i="6"/>
  <c r="DB382" i="6" s="1"/>
  <c r="BZ19" i="6"/>
  <c r="DB19" i="6" s="1"/>
  <c r="BZ35" i="6"/>
  <c r="DB35" i="6" s="1"/>
  <c r="BZ51" i="6"/>
  <c r="DB51" i="6" s="1"/>
  <c r="BZ67" i="6"/>
  <c r="DB67" i="6" s="1"/>
  <c r="BZ83" i="6"/>
  <c r="DB83" i="6" s="1"/>
  <c r="BZ99" i="6"/>
  <c r="DB99" i="6" s="1"/>
  <c r="BZ115" i="6"/>
  <c r="DB115" i="6" s="1"/>
  <c r="BZ131" i="6"/>
  <c r="DB131" i="6" s="1"/>
  <c r="BZ147" i="6"/>
  <c r="DB147" i="6" s="1"/>
  <c r="BZ163" i="6"/>
  <c r="DB163" i="6" s="1"/>
  <c r="BZ179" i="6"/>
  <c r="DB179" i="6" s="1"/>
  <c r="BZ195" i="6"/>
  <c r="DB195" i="6" s="1"/>
  <c r="BZ211" i="6"/>
  <c r="DB211" i="6" s="1"/>
  <c r="BZ227" i="6"/>
  <c r="DB227" i="6" s="1"/>
  <c r="BZ243" i="6"/>
  <c r="DB243" i="6" s="1"/>
  <c r="BZ259" i="6"/>
  <c r="DB259" i="6" s="1"/>
  <c r="BZ275" i="6"/>
  <c r="DB275" i="6" s="1"/>
  <c r="BZ291" i="6"/>
  <c r="DB291" i="6" s="1"/>
  <c r="BZ307" i="6"/>
  <c r="DB307" i="6" s="1"/>
  <c r="BZ323" i="6"/>
  <c r="DB323" i="6" s="1"/>
  <c r="BZ339" i="6"/>
  <c r="DB339" i="6" s="1"/>
  <c r="BZ355" i="6"/>
  <c r="DB355" i="6" s="1"/>
  <c r="BZ371" i="6"/>
  <c r="DB371" i="6" s="1"/>
  <c r="BZ385" i="6"/>
  <c r="DB385" i="6" s="1"/>
  <c r="BZ21" i="6"/>
  <c r="DB21" i="6" s="1"/>
  <c r="BZ53" i="6"/>
  <c r="DB53" i="6" s="1"/>
  <c r="BZ85" i="6"/>
  <c r="DB85" i="6" s="1"/>
  <c r="BZ117" i="6"/>
  <c r="DB117" i="6" s="1"/>
  <c r="BZ149" i="6"/>
  <c r="DB149" i="6" s="1"/>
  <c r="BZ181" i="6"/>
  <c r="DB181" i="6" s="1"/>
  <c r="BZ213" i="6"/>
  <c r="DB213" i="6" s="1"/>
  <c r="BZ245" i="6"/>
  <c r="DB245" i="6" s="1"/>
  <c r="BZ277" i="6"/>
  <c r="DB277" i="6" s="1"/>
  <c r="BZ309" i="6"/>
  <c r="DB309" i="6" s="1"/>
  <c r="BZ349" i="6"/>
  <c r="DB349" i="6" s="1"/>
  <c r="BZ381" i="6"/>
  <c r="DB381" i="6" s="1"/>
  <c r="BZ25" i="6"/>
  <c r="DB25" i="6" s="1"/>
  <c r="BZ57" i="6"/>
  <c r="DB57" i="6" s="1"/>
  <c r="BZ89" i="6"/>
  <c r="DB89" i="6" s="1"/>
  <c r="BZ121" i="6"/>
  <c r="DB121" i="6" s="1"/>
  <c r="BZ153" i="6"/>
  <c r="DB153" i="6" s="1"/>
  <c r="BZ185" i="6"/>
  <c r="DB185" i="6" s="1"/>
  <c r="BZ217" i="6"/>
  <c r="DB217" i="6" s="1"/>
  <c r="BZ249" i="6"/>
  <c r="DB249" i="6" s="1"/>
  <c r="BZ281" i="6"/>
  <c r="DB281" i="6" s="1"/>
  <c r="BZ313" i="6"/>
  <c r="DB313" i="6" s="1"/>
  <c r="BZ345" i="6"/>
  <c r="DB345" i="6" s="1"/>
  <c r="BZ377" i="6"/>
  <c r="DB377" i="6" s="1"/>
  <c r="BZ8" i="6"/>
  <c r="DB8" i="6" s="1"/>
  <c r="BZ24" i="6"/>
  <c r="DB24" i="6" s="1"/>
  <c r="BZ40" i="6"/>
  <c r="DB40" i="6" s="1"/>
  <c r="BZ56" i="6"/>
  <c r="DB56" i="6" s="1"/>
  <c r="BZ72" i="6"/>
  <c r="DB72" i="6" s="1"/>
  <c r="BZ88" i="6"/>
  <c r="DB88" i="6" s="1"/>
  <c r="BZ104" i="6"/>
  <c r="DB104" i="6" s="1"/>
  <c r="BZ120" i="6"/>
  <c r="DB120" i="6" s="1"/>
  <c r="BZ136" i="6"/>
  <c r="DB136" i="6" s="1"/>
  <c r="BZ152" i="6"/>
  <c r="DB152" i="6" s="1"/>
  <c r="BZ168" i="6"/>
  <c r="DB168" i="6" s="1"/>
  <c r="BZ184" i="6"/>
  <c r="DB184" i="6" s="1"/>
  <c r="BZ200" i="6"/>
  <c r="DB200" i="6" s="1"/>
  <c r="BZ216" i="6"/>
  <c r="DB216" i="6" s="1"/>
  <c r="BZ232" i="6"/>
  <c r="DB232" i="6" s="1"/>
  <c r="BZ248" i="6"/>
  <c r="DB248" i="6" s="1"/>
  <c r="BZ264" i="6"/>
  <c r="DB264" i="6" s="1"/>
  <c r="BZ280" i="6"/>
  <c r="DB280" i="6" s="1"/>
  <c r="BZ296" i="6"/>
  <c r="DB296" i="6" s="1"/>
  <c r="BZ312" i="6"/>
  <c r="DB312" i="6" s="1"/>
  <c r="BZ328" i="6"/>
  <c r="DB328" i="6" s="1"/>
  <c r="BZ344" i="6"/>
  <c r="DB344" i="6" s="1"/>
  <c r="BZ360" i="6"/>
  <c r="DB360" i="6" s="1"/>
  <c r="BZ376" i="6"/>
  <c r="DB376" i="6" s="1"/>
  <c r="BZ7" i="6"/>
  <c r="DB7" i="6" s="1"/>
  <c r="BZ23" i="6"/>
  <c r="DB23" i="6" s="1"/>
  <c r="BZ39" i="6"/>
  <c r="DB39" i="6" s="1"/>
  <c r="BZ55" i="6"/>
  <c r="DB55" i="6" s="1"/>
  <c r="BZ71" i="6"/>
  <c r="DB71" i="6" s="1"/>
  <c r="BZ87" i="6"/>
  <c r="DB87" i="6" s="1"/>
  <c r="BZ103" i="6"/>
  <c r="DB103" i="6" s="1"/>
  <c r="BZ119" i="6"/>
  <c r="DB119" i="6" s="1"/>
  <c r="BZ135" i="6"/>
  <c r="DB135" i="6" s="1"/>
  <c r="BZ151" i="6"/>
  <c r="DB151" i="6" s="1"/>
  <c r="BZ167" i="6"/>
  <c r="DB167" i="6" s="1"/>
  <c r="BZ183" i="6"/>
  <c r="DB183" i="6" s="1"/>
  <c r="BZ199" i="6"/>
  <c r="DB199" i="6" s="1"/>
  <c r="BZ215" i="6"/>
  <c r="DB215" i="6" s="1"/>
  <c r="BZ231" i="6"/>
  <c r="DB231" i="6" s="1"/>
  <c r="BZ247" i="6"/>
  <c r="DB247" i="6" s="1"/>
  <c r="BZ263" i="6"/>
  <c r="DB263" i="6" s="1"/>
  <c r="BZ279" i="6"/>
  <c r="DB279" i="6" s="1"/>
  <c r="BZ295" i="6"/>
  <c r="DB295" i="6" s="1"/>
  <c r="BZ311" i="6"/>
  <c r="DB311" i="6" s="1"/>
  <c r="BZ327" i="6"/>
  <c r="DB327" i="6" s="1"/>
  <c r="BZ343" i="6"/>
  <c r="DB343" i="6" s="1"/>
  <c r="BZ359" i="6"/>
  <c r="DB359" i="6" s="1"/>
  <c r="BZ375" i="6"/>
  <c r="DB375" i="6" s="1"/>
  <c r="BZ387" i="6"/>
  <c r="DB387" i="6" s="1"/>
  <c r="BZ29" i="6"/>
  <c r="DB29" i="6" s="1"/>
  <c r="BZ61" i="6"/>
  <c r="DB61" i="6" s="1"/>
  <c r="BZ93" i="6"/>
  <c r="DB93" i="6" s="1"/>
  <c r="BZ125" i="6"/>
  <c r="DB125" i="6" s="1"/>
  <c r="BZ157" i="6"/>
  <c r="DB157" i="6" s="1"/>
  <c r="BZ189" i="6"/>
  <c r="DB189" i="6" s="1"/>
  <c r="BZ221" i="6"/>
  <c r="DB221" i="6" s="1"/>
  <c r="BZ253" i="6"/>
  <c r="DB253" i="6" s="1"/>
  <c r="BZ285" i="6"/>
  <c r="DB285" i="6" s="1"/>
  <c r="BZ317" i="6"/>
  <c r="DB317" i="6" s="1"/>
  <c r="BZ357" i="6"/>
  <c r="DB357" i="6" s="1"/>
  <c r="BZ386" i="6"/>
  <c r="DB386" i="6" s="1"/>
  <c r="BZ33" i="6"/>
  <c r="DB33" i="6" s="1"/>
  <c r="BZ65" i="6"/>
  <c r="DB65" i="6" s="1"/>
  <c r="BZ97" i="6"/>
  <c r="DB97" i="6" s="1"/>
  <c r="BZ129" i="6"/>
  <c r="DB129" i="6" s="1"/>
  <c r="BZ161" i="6"/>
  <c r="DB161" i="6" s="1"/>
  <c r="BZ193" i="6"/>
  <c r="DB193" i="6" s="1"/>
  <c r="BZ225" i="6"/>
  <c r="DB225" i="6" s="1"/>
  <c r="BZ257" i="6"/>
  <c r="DB257" i="6" s="1"/>
  <c r="BZ289" i="6"/>
  <c r="DB289" i="6" s="1"/>
  <c r="BZ321" i="6"/>
  <c r="DB321" i="6" s="1"/>
  <c r="BZ353" i="6"/>
  <c r="DB353" i="6" s="1"/>
  <c r="BZ384" i="6"/>
  <c r="DB384" i="6" s="1"/>
  <c r="BZ14" i="6"/>
  <c r="DB14" i="6" s="1"/>
  <c r="BZ30" i="6"/>
  <c r="DB30" i="6" s="1"/>
  <c r="BZ46" i="6"/>
  <c r="DB46" i="6" s="1"/>
  <c r="BZ62" i="6"/>
  <c r="DB62" i="6" s="1"/>
  <c r="BZ78" i="6"/>
  <c r="DB78" i="6" s="1"/>
  <c r="BZ94" i="6"/>
  <c r="DB94" i="6" s="1"/>
  <c r="BZ110" i="6"/>
  <c r="DB110" i="6" s="1"/>
  <c r="BZ126" i="6"/>
  <c r="DB126" i="6" s="1"/>
  <c r="BZ142" i="6"/>
  <c r="DB142" i="6" s="1"/>
  <c r="BZ158" i="6"/>
  <c r="DB158" i="6" s="1"/>
  <c r="BZ174" i="6"/>
  <c r="DB174" i="6" s="1"/>
  <c r="BZ190" i="6"/>
  <c r="DB190" i="6" s="1"/>
  <c r="BZ206" i="6"/>
  <c r="DB206" i="6" s="1"/>
  <c r="BZ222" i="6"/>
  <c r="DB222" i="6" s="1"/>
  <c r="BZ238" i="6"/>
  <c r="DB238" i="6" s="1"/>
  <c r="BZ254" i="6"/>
  <c r="DB254" i="6" s="1"/>
  <c r="BZ270" i="6"/>
  <c r="DB270" i="6" s="1"/>
  <c r="BZ286" i="6"/>
  <c r="DB286" i="6" s="1"/>
  <c r="BZ302" i="6"/>
  <c r="DB302" i="6" s="1"/>
  <c r="BZ318" i="6"/>
  <c r="DB318" i="6" s="1"/>
  <c r="BZ334" i="6"/>
  <c r="DB334" i="6" s="1"/>
  <c r="BZ350" i="6"/>
  <c r="DB350" i="6" s="1"/>
  <c r="BZ32" i="6"/>
  <c r="DB32" i="6" s="1"/>
  <c r="BZ96" i="6"/>
  <c r="DB96" i="6" s="1"/>
  <c r="BZ160" i="6"/>
  <c r="DB160" i="6" s="1"/>
  <c r="BZ224" i="6"/>
  <c r="DB224" i="6" s="1"/>
  <c r="BZ288" i="6"/>
  <c r="DB288" i="6" s="1"/>
  <c r="BZ352" i="6"/>
  <c r="DB352" i="6" s="1"/>
  <c r="BZ380" i="6"/>
  <c r="DB380" i="6" s="1"/>
  <c r="BZ31" i="6"/>
  <c r="DB31" i="6" s="1"/>
  <c r="BZ63" i="6"/>
  <c r="DB63" i="6" s="1"/>
  <c r="BZ95" i="6"/>
  <c r="DB95" i="6" s="1"/>
  <c r="BZ127" i="6"/>
  <c r="DB127" i="6" s="1"/>
  <c r="BZ159" i="6"/>
  <c r="DB159" i="6" s="1"/>
  <c r="BZ191" i="6"/>
  <c r="DB191" i="6" s="1"/>
  <c r="BZ223" i="6"/>
  <c r="DB223" i="6" s="1"/>
  <c r="BZ255" i="6"/>
  <c r="DB255" i="6" s="1"/>
  <c r="BZ287" i="6"/>
  <c r="DB287" i="6" s="1"/>
  <c r="BZ319" i="6"/>
  <c r="DB319" i="6" s="1"/>
  <c r="BZ351" i="6"/>
  <c r="DB351" i="6" s="1"/>
  <c r="BZ383" i="6"/>
  <c r="DB383" i="6" s="1"/>
  <c r="BZ45" i="6"/>
  <c r="DB45" i="6" s="1"/>
  <c r="BZ109" i="6"/>
  <c r="DB109" i="6" s="1"/>
  <c r="BZ173" i="6"/>
  <c r="DB173" i="6" s="1"/>
  <c r="BZ237" i="6"/>
  <c r="DB237" i="6" s="1"/>
  <c r="BZ301" i="6"/>
  <c r="DB301" i="6" s="1"/>
  <c r="BZ373" i="6"/>
  <c r="DB373" i="6" s="1"/>
  <c r="BZ49" i="6"/>
  <c r="DB49" i="6" s="1"/>
  <c r="BZ113" i="6"/>
  <c r="DB113" i="6" s="1"/>
  <c r="BZ177" i="6"/>
  <c r="DB177" i="6" s="1"/>
  <c r="BZ241" i="6"/>
  <c r="DB241" i="6" s="1"/>
  <c r="BZ305" i="6"/>
  <c r="DB305" i="6" s="1"/>
  <c r="BZ369" i="6"/>
  <c r="DB369" i="6" s="1"/>
  <c r="BZ48" i="6"/>
  <c r="DB48" i="6" s="1"/>
  <c r="BZ112" i="6"/>
  <c r="DB112" i="6" s="1"/>
  <c r="BZ176" i="6"/>
  <c r="DB176" i="6" s="1"/>
  <c r="BZ240" i="6"/>
  <c r="DB240" i="6" s="1"/>
  <c r="BZ304" i="6"/>
  <c r="DB304" i="6" s="1"/>
  <c r="BZ366" i="6"/>
  <c r="DB366" i="6" s="1"/>
  <c r="BZ11" i="6"/>
  <c r="DB11" i="6" s="1"/>
  <c r="BZ43" i="6"/>
  <c r="DB43" i="6" s="1"/>
  <c r="BZ75" i="6"/>
  <c r="DB75" i="6" s="1"/>
  <c r="BZ107" i="6"/>
  <c r="DB107" i="6" s="1"/>
  <c r="BZ139" i="6"/>
  <c r="DB139" i="6" s="1"/>
  <c r="BZ171" i="6"/>
  <c r="DB171" i="6" s="1"/>
  <c r="BZ203" i="6"/>
  <c r="DB203" i="6" s="1"/>
  <c r="BZ235" i="6"/>
  <c r="DB235" i="6" s="1"/>
  <c r="BZ267" i="6"/>
  <c r="DB267" i="6" s="1"/>
  <c r="BZ299" i="6"/>
  <c r="DB299" i="6" s="1"/>
  <c r="BZ331" i="6"/>
  <c r="DB331" i="6" s="1"/>
  <c r="BZ363" i="6"/>
  <c r="DB363" i="6" s="1"/>
  <c r="BZ5" i="6"/>
  <c r="DB5" i="6" s="1"/>
  <c r="BZ69" i="6"/>
  <c r="DB69" i="6" s="1"/>
  <c r="BZ133" i="6"/>
  <c r="DB133" i="6" s="1"/>
  <c r="BZ197" i="6"/>
  <c r="DB197" i="6" s="1"/>
  <c r="BZ261" i="6"/>
  <c r="DB261" i="6" s="1"/>
  <c r="BZ325" i="6"/>
  <c r="DB325" i="6" s="1"/>
  <c r="BZ9" i="6"/>
  <c r="DB9" i="6" s="1"/>
  <c r="BZ73" i="6"/>
  <c r="DB73" i="6" s="1"/>
  <c r="BZ137" i="6"/>
  <c r="DB137" i="6" s="1"/>
  <c r="BZ201" i="6"/>
  <c r="DB201" i="6" s="1"/>
  <c r="BZ265" i="6"/>
  <c r="DB265" i="6" s="1"/>
  <c r="BZ329" i="6"/>
  <c r="DB329" i="6" s="1"/>
  <c r="BZ4" i="6"/>
  <c r="DB4" i="6" s="1"/>
  <c r="BZ64" i="6"/>
  <c r="DB64" i="6" s="1"/>
  <c r="BZ128" i="6"/>
  <c r="DB128" i="6" s="1"/>
  <c r="BZ192" i="6"/>
  <c r="DB192" i="6" s="1"/>
  <c r="BZ256" i="6"/>
  <c r="DB256" i="6" s="1"/>
  <c r="BZ320" i="6"/>
  <c r="DB320" i="6" s="1"/>
  <c r="BZ368" i="6"/>
  <c r="DB368" i="6" s="1"/>
  <c r="BZ15" i="6"/>
  <c r="DB15" i="6" s="1"/>
  <c r="BZ47" i="6"/>
  <c r="DB47" i="6" s="1"/>
  <c r="BZ79" i="6"/>
  <c r="DB79" i="6" s="1"/>
  <c r="BZ111" i="6"/>
  <c r="DB111" i="6" s="1"/>
  <c r="BZ143" i="6"/>
  <c r="DB143" i="6" s="1"/>
  <c r="BZ175" i="6"/>
  <c r="DB175" i="6" s="1"/>
  <c r="BZ207" i="6"/>
  <c r="DB207" i="6" s="1"/>
  <c r="BZ239" i="6"/>
  <c r="DB239" i="6" s="1"/>
  <c r="BZ271" i="6"/>
  <c r="DB271" i="6" s="1"/>
  <c r="BZ303" i="6"/>
  <c r="DB303" i="6" s="1"/>
  <c r="BZ335" i="6"/>
  <c r="DB335" i="6" s="1"/>
  <c r="BZ367" i="6"/>
  <c r="DB367" i="6" s="1"/>
  <c r="BZ13" i="6"/>
  <c r="DB13" i="6" s="1"/>
  <c r="BZ77" i="6"/>
  <c r="DB77" i="6" s="1"/>
  <c r="BZ141" i="6"/>
  <c r="DB141" i="6" s="1"/>
  <c r="BZ205" i="6"/>
  <c r="DB205" i="6" s="1"/>
  <c r="BZ269" i="6"/>
  <c r="DB269" i="6" s="1"/>
  <c r="BZ341" i="6"/>
  <c r="DB341" i="6" s="1"/>
  <c r="BZ17" i="6"/>
  <c r="DB17" i="6" s="1"/>
  <c r="BZ81" i="6"/>
  <c r="DB81" i="6" s="1"/>
  <c r="BZ145" i="6"/>
  <c r="DB145" i="6" s="1"/>
  <c r="BZ209" i="6"/>
  <c r="DB209" i="6" s="1"/>
  <c r="BZ273" i="6"/>
  <c r="DB273" i="6" s="1"/>
  <c r="BZ337" i="6"/>
  <c r="DB337" i="6" s="1"/>
  <c r="BZ333" i="6"/>
  <c r="DB333" i="6" s="1"/>
  <c r="BZ16" i="6"/>
  <c r="DB16" i="6" s="1"/>
  <c r="BZ80" i="6"/>
  <c r="DB80" i="6" s="1"/>
  <c r="BZ144" i="6"/>
  <c r="DB144" i="6" s="1"/>
  <c r="BZ208" i="6"/>
  <c r="DB208" i="6" s="1"/>
  <c r="BZ272" i="6"/>
  <c r="DB272" i="6" s="1"/>
  <c r="BZ336" i="6"/>
  <c r="DB336" i="6" s="1"/>
  <c r="BZ378" i="6"/>
  <c r="DB378" i="6" s="1"/>
  <c r="BZ27" i="6"/>
  <c r="DB27" i="6" s="1"/>
  <c r="BZ59" i="6"/>
  <c r="DB59" i="6" s="1"/>
  <c r="BZ91" i="6"/>
  <c r="DB91" i="6" s="1"/>
  <c r="BZ123" i="6"/>
  <c r="DB123" i="6" s="1"/>
  <c r="BZ155" i="6"/>
  <c r="DB155" i="6" s="1"/>
  <c r="BZ187" i="6"/>
  <c r="DB187" i="6" s="1"/>
  <c r="BZ219" i="6"/>
  <c r="DB219" i="6" s="1"/>
  <c r="BZ251" i="6"/>
  <c r="DB251" i="6" s="1"/>
  <c r="BZ283" i="6"/>
  <c r="DB283" i="6" s="1"/>
  <c r="BZ315" i="6"/>
  <c r="DB315" i="6" s="1"/>
  <c r="BZ347" i="6"/>
  <c r="DB347" i="6" s="1"/>
  <c r="BZ379" i="6"/>
  <c r="DB379" i="6" s="1"/>
  <c r="BZ37" i="6"/>
  <c r="DB37" i="6" s="1"/>
  <c r="BZ101" i="6"/>
  <c r="DB101" i="6" s="1"/>
  <c r="BZ165" i="6"/>
  <c r="DB165" i="6" s="1"/>
  <c r="BZ229" i="6"/>
  <c r="DB229" i="6" s="1"/>
  <c r="BZ293" i="6"/>
  <c r="DB293" i="6" s="1"/>
  <c r="BZ365" i="6"/>
  <c r="DB365" i="6" s="1"/>
  <c r="BZ41" i="6"/>
  <c r="DB41" i="6" s="1"/>
  <c r="BZ105" i="6"/>
  <c r="DB105" i="6" s="1"/>
  <c r="BZ169" i="6"/>
  <c r="DB169" i="6" s="1"/>
  <c r="BZ233" i="6"/>
  <c r="DB233" i="6" s="1"/>
  <c r="BZ297" i="6"/>
  <c r="DB297" i="6" s="1"/>
  <c r="BZ361" i="6"/>
  <c r="DB361" i="6" s="1"/>
  <c r="AB24" i="7"/>
  <c r="BN9" i="6"/>
  <c r="CP9" i="6" s="1"/>
  <c r="BN25" i="6"/>
  <c r="CP25" i="6" s="1"/>
  <c r="BN65" i="6"/>
  <c r="CP65" i="6" s="1"/>
  <c r="BN101" i="6"/>
  <c r="CP101" i="6" s="1"/>
  <c r="BN133" i="6"/>
  <c r="CP133" i="6" s="1"/>
  <c r="BN163" i="6"/>
  <c r="CP163" i="6" s="1"/>
  <c r="BN193" i="6"/>
  <c r="CP193" i="6" s="1"/>
  <c r="BN219" i="6"/>
  <c r="CP219" i="6" s="1"/>
  <c r="BN249" i="6"/>
  <c r="CP249" i="6" s="1"/>
  <c r="BN277" i="6"/>
  <c r="CP277" i="6" s="1"/>
  <c r="BN305" i="6"/>
  <c r="CP305" i="6" s="1"/>
  <c r="BN333" i="6"/>
  <c r="CP333" i="6" s="1"/>
  <c r="BN30" i="6"/>
  <c r="CP30" i="6" s="1"/>
  <c r="BN114" i="6"/>
  <c r="CP114" i="6" s="1"/>
  <c r="BN238" i="6"/>
  <c r="CP238" i="6" s="1"/>
  <c r="BN368" i="6"/>
  <c r="CP368" i="6" s="1"/>
  <c r="BN40" i="6"/>
  <c r="CP40" i="6" s="1"/>
  <c r="BN100" i="6"/>
  <c r="CP100" i="6" s="1"/>
  <c r="BN156" i="6"/>
  <c r="CP156" i="6" s="1"/>
  <c r="BN212" i="6"/>
  <c r="CP212" i="6" s="1"/>
  <c r="BN268" i="6"/>
  <c r="CP268" i="6" s="1"/>
  <c r="BN341" i="6"/>
  <c r="CP341" i="6" s="1"/>
  <c r="BN367" i="6"/>
  <c r="CP367" i="6" s="1"/>
  <c r="BN70" i="6"/>
  <c r="CP70" i="6" s="1"/>
  <c r="BN162" i="6"/>
  <c r="CP162" i="6" s="1"/>
  <c r="BN242" i="6"/>
  <c r="CP242" i="6" s="1"/>
  <c r="BN316" i="6"/>
  <c r="CP316" i="6" s="1"/>
  <c r="BN374" i="6"/>
  <c r="CP374" i="6" s="1"/>
  <c r="BN37" i="6"/>
  <c r="CP37" i="6" s="1"/>
  <c r="BN77" i="6"/>
  <c r="CP77" i="6" s="1"/>
  <c r="BN117" i="6"/>
  <c r="CP117" i="6" s="1"/>
  <c r="BN145" i="6"/>
  <c r="CP145" i="6" s="1"/>
  <c r="BN173" i="6"/>
  <c r="CP173" i="6" s="1"/>
  <c r="BN203" i="6"/>
  <c r="CP203" i="6" s="1"/>
  <c r="BN229" i="6"/>
  <c r="CP229" i="6" s="1"/>
  <c r="BN259" i="6"/>
  <c r="CP259" i="6" s="1"/>
  <c r="BN289" i="6"/>
  <c r="CP289" i="6" s="1"/>
  <c r="BN315" i="6"/>
  <c r="CP315" i="6" s="1"/>
  <c r="BN330" i="6"/>
  <c r="CP330" i="6" s="1"/>
  <c r="BN54" i="6"/>
  <c r="CP54" i="6" s="1"/>
  <c r="BN166" i="6"/>
  <c r="CP166" i="6" s="1"/>
  <c r="BN286" i="6"/>
  <c r="CP286" i="6" s="1"/>
  <c r="BN8" i="6"/>
  <c r="CP8" i="6" s="1"/>
  <c r="BN60" i="6"/>
  <c r="CP60" i="6" s="1"/>
  <c r="BN120" i="6"/>
  <c r="CP120" i="6" s="1"/>
  <c r="BN180" i="6"/>
  <c r="CP180" i="6" s="1"/>
  <c r="BN232" i="6"/>
  <c r="CP232" i="6" s="1"/>
  <c r="BN292" i="6"/>
  <c r="CP292" i="6" s="1"/>
  <c r="BN351" i="6"/>
  <c r="CP351" i="6" s="1"/>
  <c r="BN379" i="6"/>
  <c r="CP379" i="6" s="1"/>
  <c r="BN110" i="6"/>
  <c r="CP110" i="6" s="1"/>
  <c r="BN194" i="6"/>
  <c r="CP194" i="6" s="1"/>
  <c r="BN270" i="6"/>
  <c r="CP270" i="6" s="1"/>
  <c r="BN348" i="6"/>
  <c r="CP348" i="6" s="1"/>
  <c r="BN4" i="6"/>
  <c r="CP4" i="6" s="1"/>
  <c r="BN45" i="6"/>
  <c r="CP45" i="6" s="1"/>
  <c r="BN121" i="6"/>
  <c r="CP121" i="6" s="1"/>
  <c r="BN177" i="6"/>
  <c r="CP177" i="6" s="1"/>
  <c r="BN235" i="6"/>
  <c r="CP235" i="6" s="1"/>
  <c r="BN291" i="6"/>
  <c r="CP291" i="6" s="1"/>
  <c r="BN338" i="6"/>
  <c r="CP338" i="6" s="1"/>
  <c r="BN182" i="6"/>
  <c r="CP182" i="6" s="1"/>
  <c r="BN12" i="6"/>
  <c r="CP12" i="6" s="1"/>
  <c r="BN124" i="6"/>
  <c r="CP124" i="6" s="1"/>
  <c r="BN244" i="6"/>
  <c r="CP244" i="6" s="1"/>
  <c r="BN355" i="6"/>
  <c r="CP355" i="6" s="1"/>
  <c r="BN118" i="6"/>
  <c r="CP118" i="6" s="1"/>
  <c r="BN282" i="6"/>
  <c r="CP282" i="6" s="1"/>
  <c r="BN59" i="6"/>
  <c r="CP59" i="6" s="1"/>
  <c r="BN131" i="6"/>
  <c r="CP131" i="6" s="1"/>
  <c r="BN187" i="6"/>
  <c r="CP187" i="6" s="1"/>
  <c r="BN245" i="6"/>
  <c r="CP245" i="6" s="1"/>
  <c r="BN301" i="6"/>
  <c r="CP301" i="6" s="1"/>
  <c r="BN18" i="6"/>
  <c r="CP18" i="6" s="1"/>
  <c r="BN230" i="6"/>
  <c r="CP230" i="6" s="1"/>
  <c r="BN36" i="6"/>
  <c r="CP36" i="6" s="1"/>
  <c r="BN148" i="6"/>
  <c r="CP148" i="6" s="1"/>
  <c r="BN264" i="6"/>
  <c r="CP264" i="6" s="1"/>
  <c r="BN365" i="6"/>
  <c r="CP365" i="6" s="1"/>
  <c r="BN146" i="6"/>
  <c r="CP146" i="6" s="1"/>
  <c r="BN310" i="6"/>
  <c r="CP310" i="6" s="1"/>
  <c r="BN81" i="6"/>
  <c r="CP81" i="6" s="1"/>
  <c r="BN149" i="6"/>
  <c r="CP149" i="6" s="1"/>
  <c r="BN205" i="6"/>
  <c r="CP205" i="6" s="1"/>
  <c r="BN261" i="6"/>
  <c r="CP261" i="6" s="1"/>
  <c r="BN321" i="6"/>
  <c r="CP321" i="6" s="1"/>
  <c r="BN66" i="6"/>
  <c r="CP66" i="6" s="1"/>
  <c r="BN306" i="6"/>
  <c r="CP306" i="6" s="1"/>
  <c r="BN72" i="6"/>
  <c r="CP72" i="6" s="1"/>
  <c r="BN184" i="6"/>
  <c r="CP184" i="6" s="1"/>
  <c r="BN296" i="6"/>
  <c r="CP296" i="6" s="1"/>
  <c r="BN383" i="6"/>
  <c r="CP383" i="6" s="1"/>
  <c r="BN202" i="6"/>
  <c r="CP202" i="6" s="1"/>
  <c r="BN350" i="6"/>
  <c r="CP350" i="6" s="1"/>
  <c r="BN217" i="6"/>
  <c r="CP217" i="6" s="1"/>
  <c r="BN356" i="6"/>
  <c r="CP356" i="6" s="1"/>
  <c r="BN62" i="6"/>
  <c r="CP62" i="6" s="1"/>
  <c r="BN21" i="6"/>
  <c r="CP21" i="6" s="1"/>
  <c r="BN273" i="6"/>
  <c r="CP273" i="6" s="1"/>
  <c r="BN92" i="6"/>
  <c r="CP92" i="6" s="1"/>
  <c r="BN234" i="6"/>
  <c r="CP234" i="6" s="1"/>
  <c r="BN97" i="6"/>
  <c r="CP97" i="6" s="1"/>
  <c r="BN331" i="6"/>
  <c r="CP331" i="6" s="1"/>
  <c r="BN204" i="6"/>
  <c r="CP204" i="6" s="1"/>
  <c r="BN366" i="6"/>
  <c r="CP366" i="6" s="1"/>
  <c r="BN161" i="6"/>
  <c r="CP161" i="6" s="1"/>
  <c r="BN106" i="6"/>
  <c r="CP106" i="6" s="1"/>
  <c r="BN320" i="6"/>
  <c r="CP320" i="6" s="1"/>
  <c r="BN382" i="6"/>
  <c r="CP382" i="6" s="1"/>
  <c r="BN262" i="6"/>
  <c r="CP262" i="6" s="1"/>
  <c r="BN102" i="6"/>
  <c r="CP102" i="6" s="1"/>
  <c r="BN347" i="6"/>
  <c r="CP347" i="6" s="1"/>
  <c r="BN228" i="6"/>
  <c r="CP228" i="6" s="1"/>
  <c r="BN116" i="6"/>
  <c r="CP116" i="6" s="1"/>
  <c r="BN376" i="6"/>
  <c r="CP376" i="6" s="1"/>
  <c r="BN150" i="6"/>
  <c r="CP150" i="6" s="1"/>
  <c r="BN314" i="6"/>
  <c r="CP314" i="6" s="1"/>
  <c r="BN283" i="6"/>
  <c r="CP283" i="6" s="1"/>
  <c r="BN227" i="6"/>
  <c r="CP227" i="6" s="1"/>
  <c r="BN171" i="6"/>
  <c r="CP171" i="6" s="1"/>
  <c r="BN109" i="6"/>
  <c r="CP109" i="6" s="1"/>
  <c r="BN35" i="6"/>
  <c r="CP35" i="6" s="1"/>
  <c r="BN332" i="6"/>
  <c r="CP332" i="6" s="1"/>
  <c r="BN170" i="6"/>
  <c r="CP170" i="6" s="1"/>
  <c r="BN373" i="6"/>
  <c r="CP373" i="6" s="1"/>
  <c r="BN276" i="6"/>
  <c r="CP276" i="6" s="1"/>
  <c r="BN164" i="6"/>
  <c r="CP164" i="6" s="1"/>
  <c r="BN52" i="6"/>
  <c r="CP52" i="6" s="1"/>
  <c r="BN246" i="6"/>
  <c r="CP246" i="6" s="1"/>
  <c r="BN34" i="6"/>
  <c r="CP34" i="6" s="1"/>
  <c r="BN309" i="6"/>
  <c r="CP309" i="6" s="1"/>
  <c r="BN251" i="6"/>
  <c r="CP251" i="6" s="1"/>
  <c r="BN195" i="6"/>
  <c r="CP195" i="6" s="1"/>
  <c r="BN139" i="6"/>
  <c r="CP139" i="6" s="1"/>
  <c r="BN67" i="6"/>
  <c r="CP67" i="6" s="1"/>
  <c r="BN113" i="6"/>
  <c r="CP113" i="6" s="1"/>
  <c r="BN57" i="6"/>
  <c r="CP57" i="6" s="1"/>
  <c r="BN384" i="6"/>
  <c r="CP384" i="6" s="1"/>
  <c r="BN302" i="6"/>
  <c r="CP302" i="6" s="1"/>
  <c r="BN186" i="6"/>
  <c r="CP186" i="6" s="1"/>
  <c r="BN326" i="6"/>
  <c r="CP326" i="6" s="1"/>
  <c r="BN349" i="6"/>
  <c r="CP349" i="6" s="1"/>
  <c r="BN260" i="6"/>
  <c r="CP260" i="6" s="1"/>
  <c r="BN172" i="6"/>
  <c r="CP172" i="6" s="1"/>
  <c r="BN88" i="6"/>
  <c r="CP88" i="6" s="1"/>
  <c r="BN386" i="6"/>
  <c r="CP386" i="6" s="1"/>
  <c r="BN214" i="6"/>
  <c r="CP214" i="6" s="1"/>
  <c r="BN50" i="6"/>
  <c r="CP50" i="6" s="1"/>
  <c r="BN329" i="6"/>
  <c r="CP329" i="6" s="1"/>
  <c r="BN285" i="6"/>
  <c r="CP285" i="6" s="1"/>
  <c r="BN243" i="6"/>
  <c r="CP243" i="6" s="1"/>
  <c r="BN201" i="6"/>
  <c r="CP201" i="6" s="1"/>
  <c r="BN157" i="6"/>
  <c r="CP157" i="6" s="1"/>
  <c r="BN115" i="6"/>
  <c r="CP115" i="6" s="1"/>
  <c r="BN73" i="6"/>
  <c r="CP73" i="6" s="1"/>
  <c r="BN29" i="6"/>
  <c r="CP29" i="6" s="1"/>
  <c r="BN15" i="6"/>
  <c r="CP15" i="6" s="1"/>
  <c r="BN47" i="6"/>
  <c r="CP47" i="6" s="1"/>
  <c r="BN79" i="6"/>
  <c r="CP79" i="6" s="1"/>
  <c r="BN111" i="6"/>
  <c r="CP111" i="6" s="1"/>
  <c r="BN143" i="6"/>
  <c r="CP143" i="6" s="1"/>
  <c r="BN175" i="6"/>
  <c r="CP175" i="6" s="1"/>
  <c r="BN207" i="6"/>
  <c r="CP207" i="6" s="1"/>
  <c r="BN239" i="6"/>
  <c r="CP239" i="6" s="1"/>
  <c r="BN271" i="6"/>
  <c r="CP271" i="6" s="1"/>
  <c r="BN303" i="6"/>
  <c r="CP303" i="6" s="1"/>
  <c r="BN335" i="6"/>
  <c r="CP335" i="6" s="1"/>
  <c r="BN38" i="6"/>
  <c r="CP38" i="6" s="1"/>
  <c r="BN158" i="6"/>
  <c r="CP158" i="6" s="1"/>
  <c r="BN294" i="6"/>
  <c r="CP294" i="6" s="1"/>
  <c r="BN16" i="6"/>
  <c r="CP16" i="6" s="1"/>
  <c r="BN80" i="6"/>
  <c r="CP80" i="6" s="1"/>
  <c r="BN144" i="6"/>
  <c r="CP144" i="6" s="1"/>
  <c r="BN208" i="6"/>
  <c r="CP208" i="6" s="1"/>
  <c r="BN272" i="6"/>
  <c r="CP272" i="6" s="1"/>
  <c r="BN345" i="6"/>
  <c r="CP345" i="6" s="1"/>
  <c r="BN377" i="6"/>
  <c r="CP377" i="6" s="1"/>
  <c r="BN362" i="6"/>
  <c r="CP362" i="6" s="1"/>
  <c r="BN226" i="6"/>
  <c r="CP226" i="6" s="1"/>
  <c r="BN318" i="6"/>
  <c r="CP318" i="6" s="1"/>
  <c r="BN312" i="6"/>
  <c r="CP312" i="6" s="1"/>
  <c r="BN200" i="6"/>
  <c r="CP200" i="6" s="1"/>
  <c r="BN84" i="6"/>
  <c r="CP84" i="6" s="1"/>
  <c r="BN352" i="6"/>
  <c r="CP352" i="6" s="1"/>
  <c r="BN98" i="6"/>
  <c r="CP98" i="6" s="1"/>
  <c r="BN325" i="6"/>
  <c r="CP325" i="6" s="1"/>
  <c r="BN269" i="6"/>
  <c r="CP269" i="6" s="1"/>
  <c r="BN213" i="6"/>
  <c r="CP213" i="6" s="1"/>
  <c r="BN155" i="6"/>
  <c r="CP155" i="6" s="1"/>
  <c r="BN91" i="6"/>
  <c r="CP91" i="6" s="1"/>
  <c r="BN17" i="6"/>
  <c r="CP17" i="6" s="1"/>
  <c r="BN290" i="6"/>
  <c r="CP290" i="6" s="1"/>
  <c r="BN134" i="6"/>
  <c r="CP134" i="6" s="1"/>
  <c r="BN357" i="6"/>
  <c r="CP357" i="6" s="1"/>
  <c r="BN248" i="6"/>
  <c r="CP248" i="6" s="1"/>
  <c r="BN136" i="6"/>
  <c r="CP136" i="6" s="1"/>
  <c r="BN20" i="6"/>
  <c r="CP20" i="6" s="1"/>
  <c r="BN198" i="6"/>
  <c r="CP198" i="6" s="1"/>
  <c r="BN10" i="6"/>
  <c r="CP10" i="6" s="1"/>
  <c r="BN293" i="6"/>
  <c r="CP293" i="6" s="1"/>
  <c r="BN237" i="6"/>
  <c r="CP237" i="6" s="1"/>
  <c r="BN181" i="6"/>
  <c r="CP181" i="6" s="1"/>
  <c r="BN123" i="6"/>
  <c r="CP123" i="6" s="1"/>
  <c r="BN49" i="6"/>
  <c r="CP49" i="6" s="1"/>
  <c r="BN99" i="6"/>
  <c r="CP99" i="6" s="1"/>
  <c r="BN43" i="6"/>
  <c r="CP43" i="6" s="1"/>
  <c r="BN370" i="6"/>
  <c r="CP370" i="6" s="1"/>
  <c r="BN274" i="6"/>
  <c r="CP274" i="6" s="1"/>
  <c r="BN154" i="6"/>
  <c r="CP154" i="6" s="1"/>
  <c r="BN381" i="6"/>
  <c r="CP381" i="6" s="1"/>
  <c r="BN336" i="6"/>
  <c r="CP336" i="6" s="1"/>
  <c r="BN236" i="6"/>
  <c r="CP236" i="6" s="1"/>
  <c r="BN152" i="6"/>
  <c r="CP152" i="6" s="1"/>
  <c r="BN68" i="6"/>
  <c r="CP68" i="6" s="1"/>
  <c r="BN360" i="6"/>
  <c r="CP360" i="6" s="1"/>
  <c r="BN174" i="6"/>
  <c r="CP174" i="6" s="1"/>
  <c r="BN26" i="6"/>
  <c r="CP26" i="6" s="1"/>
  <c r="BN317" i="6"/>
  <c r="CP317" i="6" s="1"/>
  <c r="BN275" i="6"/>
  <c r="CP275" i="6" s="1"/>
  <c r="BN233" i="6"/>
  <c r="CP233" i="6" s="1"/>
  <c r="BN189" i="6"/>
  <c r="CP189" i="6" s="1"/>
  <c r="BN147" i="6"/>
  <c r="CP147" i="6" s="1"/>
  <c r="BN105" i="6"/>
  <c r="CP105" i="6" s="1"/>
  <c r="BN61" i="6"/>
  <c r="CP61" i="6" s="1"/>
  <c r="BN19" i="6"/>
  <c r="CP19" i="6" s="1"/>
  <c r="BN23" i="6"/>
  <c r="CP23" i="6" s="1"/>
  <c r="BN55" i="6"/>
  <c r="CP55" i="6" s="1"/>
  <c r="BN87" i="6"/>
  <c r="CP87" i="6" s="1"/>
  <c r="BN119" i="6"/>
  <c r="CP119" i="6" s="1"/>
  <c r="BN151" i="6"/>
  <c r="CP151" i="6" s="1"/>
  <c r="BN183" i="6"/>
  <c r="CP183" i="6" s="1"/>
  <c r="BN215" i="6"/>
  <c r="CP215" i="6" s="1"/>
  <c r="BN247" i="6"/>
  <c r="CP247" i="6" s="1"/>
  <c r="BN279" i="6"/>
  <c r="CP279" i="6" s="1"/>
  <c r="BN311" i="6"/>
  <c r="CP311" i="6" s="1"/>
  <c r="BN322" i="6"/>
  <c r="CP322" i="6" s="1"/>
  <c r="BN58" i="6"/>
  <c r="CP58" i="6" s="1"/>
  <c r="BN190" i="6"/>
  <c r="CP190" i="6" s="1"/>
  <c r="BN346" i="6"/>
  <c r="CP346" i="6" s="1"/>
  <c r="BN32" i="6"/>
  <c r="CP32" i="6" s="1"/>
  <c r="BN96" i="6"/>
  <c r="CP96" i="6" s="1"/>
  <c r="BN160" i="6"/>
  <c r="CP160" i="6" s="1"/>
  <c r="BN224" i="6"/>
  <c r="CP224" i="6" s="1"/>
  <c r="BN288" i="6"/>
  <c r="CP288" i="6" s="1"/>
  <c r="BN353" i="6"/>
  <c r="CP353" i="6" s="1"/>
  <c r="BN385" i="6"/>
  <c r="CP385" i="6" s="1"/>
  <c r="BN344" i="6"/>
  <c r="CP344" i="6" s="1"/>
  <c r="BN178" i="6"/>
  <c r="CP178" i="6" s="1"/>
  <c r="BN375" i="6"/>
  <c r="CP375" i="6" s="1"/>
  <c r="BN284" i="6"/>
  <c r="CP284" i="6" s="1"/>
  <c r="BN168" i="6"/>
  <c r="CP168" i="6" s="1"/>
  <c r="BN56" i="6"/>
  <c r="CP56" i="6" s="1"/>
  <c r="BN278" i="6"/>
  <c r="CP278" i="6" s="1"/>
  <c r="BN42" i="6"/>
  <c r="CP42" i="6" s="1"/>
  <c r="BN313" i="6"/>
  <c r="CP313" i="6" s="1"/>
  <c r="BN257" i="6"/>
  <c r="CP257" i="6" s="1"/>
  <c r="BN197" i="6"/>
  <c r="CP197" i="6" s="1"/>
  <c r="BN141" i="6"/>
  <c r="CP141" i="6" s="1"/>
  <c r="BN75" i="6"/>
  <c r="CP75" i="6" s="1"/>
  <c r="BN378" i="6"/>
  <c r="CP378" i="6" s="1"/>
  <c r="BN254" i="6"/>
  <c r="CP254" i="6" s="1"/>
  <c r="BN78" i="6"/>
  <c r="CP78" i="6" s="1"/>
  <c r="BN343" i="6"/>
  <c r="CP343" i="6" s="1"/>
  <c r="BN220" i="6"/>
  <c r="CP220" i="6" s="1"/>
  <c r="BN104" i="6"/>
  <c r="CP104" i="6" s="1"/>
  <c r="BN372" i="6"/>
  <c r="CP372" i="6" s="1"/>
  <c r="BN142" i="6"/>
  <c r="CP142" i="6" s="1"/>
  <c r="BN337" i="6"/>
  <c r="CP337" i="6" s="1"/>
  <c r="BN281" i="6"/>
  <c r="CP281" i="6" s="1"/>
  <c r="BN225" i="6"/>
  <c r="CP225" i="6" s="1"/>
  <c r="BN165" i="6"/>
  <c r="CP165" i="6" s="1"/>
  <c r="BN107" i="6"/>
  <c r="CP107" i="6" s="1"/>
  <c r="BN33" i="6"/>
  <c r="CP33" i="6" s="1"/>
  <c r="BN85" i="6"/>
  <c r="CP85" i="6" s="1"/>
  <c r="BN27" i="6"/>
  <c r="CP27" i="6" s="1"/>
  <c r="BN354" i="6"/>
  <c r="CP354" i="6" s="1"/>
  <c r="BN250" i="6"/>
  <c r="CP250" i="6" s="1"/>
  <c r="BN126" i="6"/>
  <c r="CP126" i="6" s="1"/>
  <c r="BN371" i="6"/>
  <c r="CP371" i="6" s="1"/>
  <c r="BN300" i="6"/>
  <c r="CP300" i="6" s="1"/>
  <c r="BN216" i="6"/>
  <c r="CP216" i="6" s="1"/>
  <c r="BN132" i="6"/>
  <c r="CP132" i="6" s="1"/>
  <c r="BN44" i="6"/>
  <c r="CP44" i="6" s="1"/>
  <c r="BN324" i="6"/>
  <c r="CP324" i="6" s="1"/>
  <c r="BN130" i="6"/>
  <c r="CP130" i="6" s="1"/>
  <c r="BN334" i="6"/>
  <c r="CP334" i="6" s="1"/>
  <c r="BN307" i="6"/>
  <c r="CP307" i="6" s="1"/>
  <c r="BN265" i="6"/>
  <c r="CP265" i="6" s="1"/>
  <c r="BN221" i="6"/>
  <c r="CP221" i="6" s="1"/>
  <c r="BN179" i="6"/>
  <c r="CP179" i="6" s="1"/>
  <c r="BN137" i="6"/>
  <c r="CP137" i="6" s="1"/>
  <c r="BN93" i="6"/>
  <c r="CP93" i="6" s="1"/>
  <c r="BN51" i="6"/>
  <c r="CP51" i="6" s="1"/>
  <c r="BN5" i="6"/>
  <c r="CP5" i="6" s="1"/>
  <c r="BN31" i="6"/>
  <c r="CP31" i="6" s="1"/>
  <c r="BN63" i="6"/>
  <c r="CP63" i="6" s="1"/>
  <c r="BN95" i="6"/>
  <c r="CP95" i="6" s="1"/>
  <c r="BN127" i="6"/>
  <c r="CP127" i="6" s="1"/>
  <c r="BN159" i="6"/>
  <c r="CP159" i="6" s="1"/>
  <c r="BN191" i="6"/>
  <c r="CP191" i="6" s="1"/>
  <c r="BN223" i="6"/>
  <c r="CP223" i="6" s="1"/>
  <c r="BN255" i="6"/>
  <c r="CP255" i="6" s="1"/>
  <c r="BN287" i="6"/>
  <c r="CP287" i="6" s="1"/>
  <c r="BN319" i="6"/>
  <c r="CP319" i="6" s="1"/>
  <c r="BN6" i="6"/>
  <c r="CP6" i="6" s="1"/>
  <c r="BN90" i="6"/>
  <c r="CP90" i="6" s="1"/>
  <c r="BN222" i="6"/>
  <c r="CP222" i="6" s="1"/>
  <c r="BN364" i="6"/>
  <c r="CP364" i="6" s="1"/>
  <c r="BN48" i="6"/>
  <c r="CP48" i="6" s="1"/>
  <c r="BN112" i="6"/>
  <c r="CP112" i="6" s="1"/>
  <c r="BN176" i="6"/>
  <c r="CP176" i="6" s="1"/>
  <c r="BN240" i="6"/>
  <c r="CP240" i="6" s="1"/>
  <c r="BN304" i="6"/>
  <c r="CP304" i="6" s="1"/>
  <c r="BN361" i="6"/>
  <c r="CP361" i="6" s="1"/>
  <c r="BN46" i="6"/>
  <c r="CP46" i="6" s="1"/>
  <c r="BN298" i="6"/>
  <c r="CP298" i="6" s="1"/>
  <c r="BN138" i="6"/>
  <c r="CP138" i="6" s="1"/>
  <c r="BN363" i="6"/>
  <c r="CP363" i="6" s="1"/>
  <c r="BN252" i="6"/>
  <c r="CP252" i="6" s="1"/>
  <c r="BN140" i="6"/>
  <c r="CP140" i="6" s="1"/>
  <c r="BN28" i="6"/>
  <c r="CP28" i="6" s="1"/>
  <c r="BN206" i="6"/>
  <c r="CP206" i="6" s="1"/>
  <c r="BN14" i="6"/>
  <c r="CP14" i="6" s="1"/>
  <c r="BN299" i="6"/>
  <c r="CP299" i="6" s="1"/>
  <c r="BN241" i="6"/>
  <c r="CP241" i="6" s="1"/>
  <c r="BN185" i="6"/>
  <c r="CP185" i="6" s="1"/>
  <c r="BN129" i="6"/>
  <c r="CP129" i="6" s="1"/>
  <c r="BN53" i="6"/>
  <c r="CP53" i="6" s="1"/>
  <c r="BN358" i="6"/>
  <c r="CP358" i="6" s="1"/>
  <c r="BN210" i="6"/>
  <c r="CP210" i="6" s="1"/>
  <c r="BN387" i="6"/>
  <c r="CP387" i="6" s="1"/>
  <c r="BN308" i="6"/>
  <c r="CP308" i="6" s="1"/>
  <c r="BN188" i="6"/>
  <c r="CP188" i="6" s="1"/>
  <c r="BN76" i="6"/>
  <c r="CP76" i="6" s="1"/>
  <c r="BN340" i="6"/>
  <c r="CP340" i="6" s="1"/>
  <c r="BN74" i="6"/>
  <c r="CP74" i="6" s="1"/>
  <c r="BN323" i="6"/>
  <c r="CP323" i="6" s="1"/>
  <c r="BN267" i="6"/>
  <c r="CP267" i="6" s="1"/>
  <c r="BN209" i="6"/>
  <c r="CP209" i="6" s="1"/>
  <c r="BN153" i="6"/>
  <c r="CP153" i="6" s="1"/>
  <c r="BN89" i="6"/>
  <c r="CP89" i="6" s="1"/>
  <c r="BN11" i="6"/>
  <c r="CP11" i="6" s="1"/>
  <c r="BN69" i="6"/>
  <c r="CP69" i="6" s="1"/>
  <c r="BN13" i="6"/>
  <c r="CP13" i="6" s="1"/>
  <c r="BN342" i="6"/>
  <c r="CP342" i="6" s="1"/>
  <c r="BN218" i="6"/>
  <c r="CP218" i="6" s="1"/>
  <c r="BN94" i="6"/>
  <c r="CP94" i="6" s="1"/>
  <c r="BN359" i="6"/>
  <c r="CP359" i="6" s="1"/>
  <c r="BN280" i="6"/>
  <c r="CP280" i="6" s="1"/>
  <c r="BN196" i="6"/>
  <c r="CP196" i="6" s="1"/>
  <c r="BN108" i="6"/>
  <c r="CP108" i="6" s="1"/>
  <c r="BN24" i="6"/>
  <c r="CP24" i="6" s="1"/>
  <c r="BN266" i="6"/>
  <c r="CP266" i="6" s="1"/>
  <c r="BN82" i="6"/>
  <c r="CP82" i="6" s="1"/>
  <c r="BN339" i="6"/>
  <c r="CP339" i="6" s="1"/>
  <c r="BN297" i="6"/>
  <c r="CP297" i="6" s="1"/>
  <c r="BN253" i="6"/>
  <c r="CP253" i="6" s="1"/>
  <c r="BN211" i="6"/>
  <c r="CP211" i="6" s="1"/>
  <c r="BN169" i="6"/>
  <c r="CP169" i="6" s="1"/>
  <c r="BN125" i="6"/>
  <c r="CP125" i="6" s="1"/>
  <c r="BN83" i="6"/>
  <c r="CP83" i="6" s="1"/>
  <c r="BN41" i="6"/>
  <c r="CP41" i="6" s="1"/>
  <c r="BN7" i="6"/>
  <c r="CP7" i="6" s="1"/>
  <c r="BN39" i="6"/>
  <c r="CP39" i="6" s="1"/>
  <c r="BN71" i="6"/>
  <c r="CP71" i="6" s="1"/>
  <c r="BN103" i="6"/>
  <c r="CP103" i="6" s="1"/>
  <c r="BN135" i="6"/>
  <c r="CP135" i="6" s="1"/>
  <c r="BN167" i="6"/>
  <c r="CP167" i="6" s="1"/>
  <c r="BN199" i="6"/>
  <c r="CP199" i="6" s="1"/>
  <c r="BN231" i="6"/>
  <c r="CP231" i="6" s="1"/>
  <c r="BN263" i="6"/>
  <c r="CP263" i="6" s="1"/>
  <c r="BN295" i="6"/>
  <c r="CP295" i="6" s="1"/>
  <c r="BN327" i="6"/>
  <c r="CP327" i="6" s="1"/>
  <c r="BN22" i="6"/>
  <c r="CP22" i="6" s="1"/>
  <c r="BN122" i="6"/>
  <c r="CP122" i="6" s="1"/>
  <c r="BN258" i="6"/>
  <c r="CP258" i="6" s="1"/>
  <c r="BN380" i="6"/>
  <c r="CP380" i="6" s="1"/>
  <c r="BN64" i="6"/>
  <c r="CP64" i="6" s="1"/>
  <c r="BN128" i="6"/>
  <c r="CP128" i="6" s="1"/>
  <c r="BN192" i="6"/>
  <c r="CP192" i="6" s="1"/>
  <c r="BN256" i="6"/>
  <c r="CP256" i="6" s="1"/>
  <c r="BN328" i="6"/>
  <c r="CP328" i="6" s="1"/>
  <c r="BN369" i="6"/>
  <c r="CP369" i="6" s="1"/>
  <c r="BN86" i="6"/>
  <c r="CP86" i="6" s="1"/>
  <c r="CE2" i="6"/>
  <c r="BC2" i="6"/>
  <c r="BG62" i="6"/>
  <c r="CI62" i="6" s="1"/>
  <c r="BG101" i="6"/>
  <c r="CI101" i="6" s="1"/>
  <c r="BG103" i="6"/>
  <c r="CI103" i="6" s="1"/>
  <c r="BG105" i="6"/>
  <c r="CI105" i="6" s="1"/>
  <c r="BG107" i="6"/>
  <c r="CI107" i="6" s="1"/>
  <c r="BG109" i="6"/>
  <c r="CI109" i="6" s="1"/>
  <c r="BG111" i="6"/>
  <c r="CI111" i="6" s="1"/>
  <c r="BG113" i="6"/>
  <c r="CI113" i="6" s="1"/>
  <c r="BG115" i="6"/>
  <c r="CI115" i="6" s="1"/>
  <c r="BG117" i="6"/>
  <c r="CI117" i="6" s="1"/>
  <c r="BG119" i="6"/>
  <c r="CI119" i="6" s="1"/>
  <c r="BG121" i="6"/>
  <c r="CI121" i="6" s="1"/>
  <c r="BG123" i="6"/>
  <c r="CI123" i="6" s="1"/>
  <c r="BG125" i="6"/>
  <c r="CI125" i="6" s="1"/>
  <c r="BG127" i="6"/>
  <c r="CI127" i="6" s="1"/>
  <c r="BG129" i="6"/>
  <c r="CI129" i="6" s="1"/>
  <c r="BG131" i="6"/>
  <c r="CI131" i="6" s="1"/>
  <c r="BG133" i="6"/>
  <c r="CI133" i="6" s="1"/>
  <c r="BG135" i="6"/>
  <c r="CI135" i="6" s="1"/>
  <c r="BG137" i="6"/>
  <c r="CI137" i="6" s="1"/>
  <c r="BG139" i="6"/>
  <c r="CI139" i="6" s="1"/>
  <c r="BG141" i="6"/>
  <c r="CI141" i="6" s="1"/>
  <c r="BG143" i="6"/>
  <c r="CI143" i="6" s="1"/>
  <c r="BG145" i="6"/>
  <c r="CI145" i="6" s="1"/>
  <c r="BG147" i="6"/>
  <c r="CI147" i="6" s="1"/>
  <c r="BG149" i="6"/>
  <c r="CI149" i="6" s="1"/>
  <c r="BG151" i="6"/>
  <c r="CI151" i="6" s="1"/>
  <c r="BG153" i="6"/>
  <c r="CI153" i="6" s="1"/>
  <c r="BG155" i="6"/>
  <c r="CI155" i="6" s="1"/>
  <c r="BG157" i="6"/>
  <c r="CI157" i="6" s="1"/>
  <c r="BG159" i="6"/>
  <c r="CI159" i="6" s="1"/>
  <c r="BG161" i="6"/>
  <c r="CI161" i="6" s="1"/>
  <c r="BG163" i="6"/>
  <c r="CI163" i="6" s="1"/>
  <c r="BG165" i="6"/>
  <c r="CI165" i="6" s="1"/>
  <c r="BG167" i="6"/>
  <c r="CI167" i="6" s="1"/>
  <c r="BG169" i="6"/>
  <c r="CI169" i="6" s="1"/>
  <c r="BG171" i="6"/>
  <c r="CI171" i="6" s="1"/>
  <c r="BG173" i="6"/>
  <c r="CI173" i="6" s="1"/>
  <c r="BG175" i="6"/>
  <c r="CI175" i="6" s="1"/>
  <c r="BG177" i="6"/>
  <c r="CI177" i="6" s="1"/>
  <c r="BG179" i="6"/>
  <c r="CI179" i="6" s="1"/>
  <c r="BG181" i="6"/>
  <c r="CI181" i="6" s="1"/>
  <c r="BG183" i="6"/>
  <c r="CI183" i="6" s="1"/>
  <c r="BG185" i="6"/>
  <c r="CI185" i="6" s="1"/>
  <c r="BG187" i="6"/>
  <c r="CI187" i="6" s="1"/>
  <c r="BG189" i="6"/>
  <c r="CI189" i="6" s="1"/>
  <c r="BG191" i="6"/>
  <c r="CI191" i="6" s="1"/>
  <c r="BG193" i="6"/>
  <c r="CI193" i="6" s="1"/>
  <c r="BG195" i="6"/>
  <c r="CI195" i="6" s="1"/>
  <c r="BG197" i="6"/>
  <c r="CI197" i="6" s="1"/>
  <c r="BG199" i="6"/>
  <c r="CI199" i="6" s="1"/>
  <c r="BG201" i="6"/>
  <c r="CI201" i="6" s="1"/>
  <c r="BG203" i="6"/>
  <c r="CI203" i="6" s="1"/>
  <c r="BG205" i="6"/>
  <c r="CI205" i="6" s="1"/>
  <c r="BG207" i="6"/>
  <c r="CI207" i="6" s="1"/>
  <c r="BG209" i="6"/>
  <c r="CI209" i="6" s="1"/>
  <c r="BG211" i="6"/>
  <c r="CI211" i="6" s="1"/>
  <c r="BG213" i="6"/>
  <c r="CI213" i="6" s="1"/>
  <c r="BG215" i="6"/>
  <c r="CI215" i="6" s="1"/>
  <c r="BG217" i="6"/>
  <c r="CI217" i="6" s="1"/>
  <c r="BG219" i="6"/>
  <c r="CI219" i="6" s="1"/>
  <c r="BG221" i="6"/>
  <c r="CI221" i="6" s="1"/>
  <c r="BG223" i="6"/>
  <c r="CI223" i="6" s="1"/>
  <c r="BG225" i="6"/>
  <c r="CI225" i="6" s="1"/>
  <c r="BG227" i="6"/>
  <c r="CI227" i="6" s="1"/>
  <c r="BG229" i="6"/>
  <c r="CI229" i="6" s="1"/>
  <c r="BG231" i="6"/>
  <c r="CI231" i="6" s="1"/>
  <c r="BG233" i="6"/>
  <c r="CI233" i="6" s="1"/>
  <c r="BG235" i="6"/>
  <c r="CI235" i="6" s="1"/>
  <c r="BG237" i="6"/>
  <c r="CI237" i="6" s="1"/>
  <c r="BG239" i="6"/>
  <c r="CI239" i="6" s="1"/>
  <c r="BG241" i="6"/>
  <c r="CI241" i="6" s="1"/>
  <c r="BG243" i="6"/>
  <c r="CI243" i="6" s="1"/>
  <c r="BG245" i="6"/>
  <c r="CI245" i="6" s="1"/>
  <c r="BG247" i="6"/>
  <c r="CI247" i="6" s="1"/>
  <c r="BG249" i="6"/>
  <c r="CI249" i="6" s="1"/>
  <c r="BG251" i="6"/>
  <c r="CI251" i="6" s="1"/>
  <c r="BG253" i="6"/>
  <c r="CI253" i="6" s="1"/>
  <c r="BG255" i="6"/>
  <c r="CI255" i="6" s="1"/>
  <c r="BG257" i="6"/>
  <c r="CI257" i="6" s="1"/>
  <c r="BG259" i="6"/>
  <c r="CI259" i="6" s="1"/>
  <c r="BG261" i="6"/>
  <c r="CI261" i="6" s="1"/>
  <c r="BG263" i="6"/>
  <c r="CI263" i="6" s="1"/>
  <c r="BG265" i="6"/>
  <c r="CI265" i="6" s="1"/>
  <c r="BG267" i="6"/>
  <c r="CI267" i="6" s="1"/>
  <c r="BG269" i="6"/>
  <c r="CI269" i="6" s="1"/>
  <c r="BG271" i="6"/>
  <c r="CI271" i="6" s="1"/>
  <c r="BG273" i="6"/>
  <c r="CI273" i="6" s="1"/>
  <c r="BG275" i="6"/>
  <c r="CI275" i="6" s="1"/>
  <c r="BG277" i="6"/>
  <c r="CI277" i="6" s="1"/>
  <c r="BG279" i="6"/>
  <c r="CI279" i="6" s="1"/>
  <c r="BG281" i="6"/>
  <c r="CI281" i="6" s="1"/>
  <c r="BG283" i="6"/>
  <c r="CI283" i="6" s="1"/>
  <c r="BG285" i="6"/>
  <c r="CI285" i="6" s="1"/>
  <c r="BG287" i="6"/>
  <c r="CI287" i="6" s="1"/>
  <c r="BG289" i="6"/>
  <c r="CI289" i="6" s="1"/>
  <c r="BG291" i="6"/>
  <c r="CI291" i="6" s="1"/>
  <c r="BG293" i="6"/>
  <c r="CI293" i="6" s="1"/>
  <c r="BG295" i="6"/>
  <c r="CI295" i="6" s="1"/>
  <c r="BG297" i="6"/>
  <c r="CI297" i="6" s="1"/>
  <c r="BG299" i="6"/>
  <c r="CI299" i="6" s="1"/>
  <c r="BG301" i="6"/>
  <c r="CI301" i="6" s="1"/>
  <c r="BG303" i="6"/>
  <c r="CI303" i="6" s="1"/>
  <c r="BG305" i="6"/>
  <c r="CI305" i="6" s="1"/>
  <c r="BG307" i="6"/>
  <c r="CI307" i="6" s="1"/>
  <c r="BG309" i="6"/>
  <c r="CI309" i="6" s="1"/>
  <c r="BG311" i="6"/>
  <c r="CI311" i="6" s="1"/>
  <c r="BG313" i="6"/>
  <c r="CI313" i="6" s="1"/>
  <c r="BG315" i="6"/>
  <c r="CI315" i="6" s="1"/>
  <c r="BG317" i="6"/>
  <c r="CI317" i="6" s="1"/>
  <c r="BG319" i="6"/>
  <c r="CI319" i="6" s="1"/>
  <c r="BG321" i="6"/>
  <c r="CI321" i="6" s="1"/>
  <c r="BG323" i="6"/>
  <c r="CI323" i="6" s="1"/>
  <c r="BG325" i="6"/>
  <c r="CI325" i="6" s="1"/>
  <c r="BG327" i="6"/>
  <c r="CI327" i="6" s="1"/>
  <c r="BG329" i="6"/>
  <c r="CI329" i="6" s="1"/>
  <c r="BG331" i="6"/>
  <c r="CI331" i="6" s="1"/>
  <c r="BG333" i="6"/>
  <c r="CI333" i="6" s="1"/>
  <c r="BG335" i="6"/>
  <c r="CI335" i="6" s="1"/>
  <c r="BG337" i="6"/>
  <c r="CI337" i="6" s="1"/>
  <c r="BG339" i="6"/>
  <c r="CI339" i="6" s="1"/>
  <c r="BG341" i="6"/>
  <c r="CI341" i="6" s="1"/>
  <c r="BG343" i="6"/>
  <c r="CI343" i="6" s="1"/>
  <c r="BG345" i="6"/>
  <c r="CI345" i="6" s="1"/>
  <c r="BG347" i="6"/>
  <c r="CI347" i="6" s="1"/>
  <c r="BG349" i="6"/>
  <c r="CI349" i="6" s="1"/>
  <c r="BG351" i="6"/>
  <c r="CI351" i="6" s="1"/>
  <c r="BG353" i="6"/>
  <c r="CI353" i="6" s="1"/>
  <c r="BG355" i="6"/>
  <c r="CI355" i="6" s="1"/>
  <c r="BG357" i="6"/>
  <c r="CI357" i="6" s="1"/>
  <c r="BG359" i="6"/>
  <c r="CI359" i="6" s="1"/>
  <c r="BG361" i="6"/>
  <c r="CI361" i="6" s="1"/>
  <c r="BG363" i="6"/>
  <c r="CI363" i="6" s="1"/>
  <c r="BG365" i="6"/>
  <c r="CI365" i="6" s="1"/>
  <c r="BG367" i="6"/>
  <c r="CI367" i="6" s="1"/>
  <c r="BG369" i="6"/>
  <c r="CI369" i="6" s="1"/>
  <c r="BG371" i="6"/>
  <c r="CI371" i="6" s="1"/>
  <c r="BG373" i="6"/>
  <c r="CI373" i="6" s="1"/>
  <c r="BG375" i="6"/>
  <c r="CI375" i="6" s="1"/>
  <c r="BG377" i="6"/>
  <c r="CI377" i="6" s="1"/>
  <c r="BG379" i="6"/>
  <c r="CI379" i="6" s="1"/>
  <c r="BG381" i="6"/>
  <c r="CI381" i="6" s="1"/>
  <c r="BG383" i="6"/>
  <c r="CI383" i="6" s="1"/>
  <c r="BG385" i="6"/>
  <c r="CI385" i="6" s="1"/>
  <c r="BG387" i="6"/>
  <c r="CI387" i="6" s="1"/>
  <c r="BG110" i="6"/>
  <c r="CI110" i="6" s="1"/>
  <c r="BG122" i="6"/>
  <c r="CI122" i="6" s="1"/>
  <c r="BG126" i="6"/>
  <c r="CI126" i="6" s="1"/>
  <c r="BG130" i="6"/>
  <c r="CI130" i="6" s="1"/>
  <c r="BG134" i="6"/>
  <c r="CI134" i="6" s="1"/>
  <c r="BG138" i="6"/>
  <c r="CI138" i="6" s="1"/>
  <c r="BG142" i="6"/>
  <c r="CI142" i="6" s="1"/>
  <c r="BG150" i="6"/>
  <c r="CI150" i="6" s="1"/>
  <c r="BG154" i="6"/>
  <c r="CI154" i="6" s="1"/>
  <c r="BG162" i="6"/>
  <c r="CI162" i="6" s="1"/>
  <c r="BG178" i="6"/>
  <c r="CI178" i="6" s="1"/>
  <c r="BG182" i="6"/>
  <c r="CI182" i="6" s="1"/>
  <c r="BG194" i="6"/>
  <c r="CI194" i="6" s="1"/>
  <c r="BG198" i="6"/>
  <c r="CI198" i="6" s="1"/>
  <c r="BG206" i="6"/>
  <c r="CI206" i="6" s="1"/>
  <c r="BG210" i="6"/>
  <c r="CI210" i="6" s="1"/>
  <c r="BG222" i="6"/>
  <c r="CI222" i="6" s="1"/>
  <c r="BG230" i="6"/>
  <c r="CI230" i="6" s="1"/>
  <c r="BG238" i="6"/>
  <c r="CI238" i="6" s="1"/>
  <c r="BG242" i="6"/>
  <c r="CI242" i="6" s="1"/>
  <c r="BG250" i="6"/>
  <c r="CI250" i="6" s="1"/>
  <c r="BG254" i="6"/>
  <c r="CI254" i="6" s="1"/>
  <c r="BG262" i="6"/>
  <c r="CI262" i="6" s="1"/>
  <c r="BG266" i="6"/>
  <c r="CI266" i="6" s="1"/>
  <c r="BG270" i="6"/>
  <c r="CI270" i="6" s="1"/>
  <c r="BG282" i="6"/>
  <c r="CI282" i="6" s="1"/>
  <c r="BG298" i="6"/>
  <c r="CI298" i="6" s="1"/>
  <c r="BG306" i="6"/>
  <c r="CI306" i="6" s="1"/>
  <c r="BG322" i="6"/>
  <c r="CI322" i="6" s="1"/>
  <c r="BG326" i="6"/>
  <c r="CI326" i="6" s="1"/>
  <c r="BG334" i="6"/>
  <c r="CI334" i="6" s="1"/>
  <c r="BG338" i="6"/>
  <c r="CI338" i="6" s="1"/>
  <c r="BG354" i="6"/>
  <c r="CI354" i="6" s="1"/>
  <c r="BG366" i="6"/>
  <c r="CI366" i="6" s="1"/>
  <c r="BG370" i="6"/>
  <c r="CI370" i="6" s="1"/>
  <c r="BG378" i="6"/>
  <c r="CI378" i="6" s="1"/>
  <c r="BG386" i="6"/>
  <c r="CI386" i="6" s="1"/>
  <c r="BG100" i="6"/>
  <c r="CI100" i="6" s="1"/>
  <c r="BG104" i="6"/>
  <c r="CI104" i="6" s="1"/>
  <c r="BG108" i="6"/>
  <c r="CI108" i="6" s="1"/>
  <c r="BG112" i="6"/>
  <c r="CI112" i="6" s="1"/>
  <c r="BG116" i="6"/>
  <c r="CI116" i="6" s="1"/>
  <c r="BG120" i="6"/>
  <c r="CI120" i="6" s="1"/>
  <c r="BG124" i="6"/>
  <c r="CI124" i="6" s="1"/>
  <c r="BG128" i="6"/>
  <c r="CI128" i="6" s="1"/>
  <c r="BG132" i="6"/>
  <c r="CI132" i="6" s="1"/>
  <c r="BG136" i="6"/>
  <c r="CI136" i="6" s="1"/>
  <c r="BG140" i="6"/>
  <c r="CI140" i="6" s="1"/>
  <c r="BG144" i="6"/>
  <c r="CI144" i="6" s="1"/>
  <c r="BG148" i="6"/>
  <c r="CI148" i="6" s="1"/>
  <c r="BG152" i="6"/>
  <c r="CI152" i="6" s="1"/>
  <c r="BG156" i="6"/>
  <c r="CI156" i="6" s="1"/>
  <c r="BG160" i="6"/>
  <c r="CI160" i="6" s="1"/>
  <c r="BG164" i="6"/>
  <c r="CI164" i="6" s="1"/>
  <c r="BG168" i="6"/>
  <c r="CI168" i="6" s="1"/>
  <c r="BG172" i="6"/>
  <c r="CI172" i="6" s="1"/>
  <c r="BG176" i="6"/>
  <c r="CI176" i="6" s="1"/>
  <c r="BG180" i="6"/>
  <c r="CI180" i="6" s="1"/>
  <c r="BG184" i="6"/>
  <c r="CI184" i="6" s="1"/>
  <c r="BG188" i="6"/>
  <c r="CI188" i="6" s="1"/>
  <c r="BG192" i="6"/>
  <c r="CI192" i="6" s="1"/>
  <c r="BG196" i="6"/>
  <c r="CI196" i="6" s="1"/>
  <c r="BG200" i="6"/>
  <c r="CI200" i="6" s="1"/>
  <c r="BG204" i="6"/>
  <c r="CI204" i="6" s="1"/>
  <c r="BG208" i="6"/>
  <c r="CI208" i="6" s="1"/>
  <c r="BG212" i="6"/>
  <c r="CI212" i="6" s="1"/>
  <c r="BG216" i="6"/>
  <c r="CI216" i="6" s="1"/>
  <c r="BG220" i="6"/>
  <c r="CI220" i="6" s="1"/>
  <c r="BG224" i="6"/>
  <c r="CI224" i="6" s="1"/>
  <c r="BG228" i="6"/>
  <c r="CI228" i="6" s="1"/>
  <c r="BG232" i="6"/>
  <c r="CI232" i="6" s="1"/>
  <c r="BG236" i="6"/>
  <c r="CI236" i="6" s="1"/>
  <c r="BG240" i="6"/>
  <c r="CI240" i="6" s="1"/>
  <c r="BG244" i="6"/>
  <c r="CI244" i="6" s="1"/>
  <c r="BG248" i="6"/>
  <c r="CI248" i="6" s="1"/>
  <c r="BG252" i="6"/>
  <c r="CI252" i="6" s="1"/>
  <c r="BG256" i="6"/>
  <c r="CI256" i="6" s="1"/>
  <c r="BG260" i="6"/>
  <c r="CI260" i="6" s="1"/>
  <c r="BG264" i="6"/>
  <c r="CI264" i="6" s="1"/>
  <c r="BG268" i="6"/>
  <c r="CI268" i="6" s="1"/>
  <c r="BG272" i="6"/>
  <c r="CI272" i="6" s="1"/>
  <c r="BG276" i="6"/>
  <c r="CI276" i="6" s="1"/>
  <c r="BG280" i="6"/>
  <c r="CI280" i="6" s="1"/>
  <c r="BG284" i="6"/>
  <c r="CI284" i="6" s="1"/>
  <c r="BG288" i="6"/>
  <c r="CI288" i="6" s="1"/>
  <c r="BG292" i="6"/>
  <c r="CI292" i="6" s="1"/>
  <c r="BG296" i="6"/>
  <c r="CI296" i="6" s="1"/>
  <c r="BG300" i="6"/>
  <c r="CI300" i="6" s="1"/>
  <c r="BG304" i="6"/>
  <c r="CI304" i="6" s="1"/>
  <c r="BG308" i="6"/>
  <c r="CI308" i="6" s="1"/>
  <c r="BG312" i="6"/>
  <c r="CI312" i="6" s="1"/>
  <c r="BG316" i="6"/>
  <c r="CI316" i="6" s="1"/>
  <c r="BG320" i="6"/>
  <c r="CI320" i="6" s="1"/>
  <c r="BG324" i="6"/>
  <c r="CI324" i="6" s="1"/>
  <c r="BG328" i="6"/>
  <c r="CI328" i="6" s="1"/>
  <c r="BG332" i="6"/>
  <c r="CI332" i="6" s="1"/>
  <c r="BG336" i="6"/>
  <c r="CI336" i="6" s="1"/>
  <c r="BG340" i="6"/>
  <c r="CI340" i="6" s="1"/>
  <c r="BG344" i="6"/>
  <c r="CI344" i="6" s="1"/>
  <c r="BG348" i="6"/>
  <c r="CI348" i="6" s="1"/>
  <c r="BG352" i="6"/>
  <c r="CI352" i="6" s="1"/>
  <c r="BG356" i="6"/>
  <c r="CI356" i="6" s="1"/>
  <c r="BG360" i="6"/>
  <c r="CI360" i="6" s="1"/>
  <c r="BG364" i="6"/>
  <c r="CI364" i="6" s="1"/>
  <c r="BG368" i="6"/>
  <c r="CI368" i="6" s="1"/>
  <c r="BG372" i="6"/>
  <c r="CI372" i="6" s="1"/>
  <c r="BG376" i="6"/>
  <c r="CI376" i="6" s="1"/>
  <c r="BG380" i="6"/>
  <c r="CI380" i="6" s="1"/>
  <c r="BG384" i="6"/>
  <c r="CI384" i="6" s="1"/>
  <c r="BG102" i="6"/>
  <c r="CI102" i="6" s="1"/>
  <c r="BG106" i="6"/>
  <c r="CI106" i="6" s="1"/>
  <c r="BG114" i="6"/>
  <c r="CI114" i="6" s="1"/>
  <c r="BG118" i="6"/>
  <c r="CI118" i="6" s="1"/>
  <c r="BG146" i="6"/>
  <c r="CI146" i="6" s="1"/>
  <c r="BG158" i="6"/>
  <c r="CI158" i="6" s="1"/>
  <c r="BG166" i="6"/>
  <c r="CI166" i="6" s="1"/>
  <c r="BG170" i="6"/>
  <c r="CI170" i="6" s="1"/>
  <c r="BG174" i="6"/>
  <c r="CI174" i="6" s="1"/>
  <c r="BG186" i="6"/>
  <c r="CI186" i="6" s="1"/>
  <c r="BG190" i="6"/>
  <c r="CI190" i="6" s="1"/>
  <c r="BG202" i="6"/>
  <c r="CI202" i="6" s="1"/>
  <c r="BG214" i="6"/>
  <c r="CI214" i="6" s="1"/>
  <c r="BG218" i="6"/>
  <c r="CI218" i="6" s="1"/>
  <c r="BG226" i="6"/>
  <c r="CI226" i="6" s="1"/>
  <c r="BG234" i="6"/>
  <c r="CI234" i="6" s="1"/>
  <c r="BG246" i="6"/>
  <c r="CI246" i="6" s="1"/>
  <c r="BG258" i="6"/>
  <c r="CI258" i="6" s="1"/>
  <c r="BG274" i="6"/>
  <c r="CI274" i="6" s="1"/>
  <c r="BG278" i="6"/>
  <c r="CI278" i="6" s="1"/>
  <c r="BG286" i="6"/>
  <c r="CI286" i="6" s="1"/>
  <c r="BG290" i="6"/>
  <c r="CI290" i="6" s="1"/>
  <c r="BG294" i="6"/>
  <c r="CI294" i="6" s="1"/>
  <c r="BG302" i="6"/>
  <c r="CI302" i="6" s="1"/>
  <c r="BG310" i="6"/>
  <c r="CI310" i="6" s="1"/>
  <c r="BG314" i="6"/>
  <c r="CI314" i="6" s="1"/>
  <c r="BG318" i="6"/>
  <c r="CI318" i="6" s="1"/>
  <c r="BG330" i="6"/>
  <c r="CI330" i="6" s="1"/>
  <c r="BG342" i="6"/>
  <c r="CI342" i="6" s="1"/>
  <c r="BG346" i="6"/>
  <c r="CI346" i="6" s="1"/>
  <c r="BG350" i="6"/>
  <c r="CI350" i="6" s="1"/>
  <c r="BG358" i="6"/>
  <c r="CI358" i="6" s="1"/>
  <c r="BG362" i="6"/>
  <c r="CI362" i="6" s="1"/>
  <c r="BG374" i="6"/>
  <c r="CI374" i="6" s="1"/>
  <c r="BG382" i="6"/>
  <c r="CI382" i="6" s="1"/>
  <c r="BV101" i="6"/>
  <c r="CX101" i="6" s="1"/>
  <c r="BV103" i="6"/>
  <c r="CX103" i="6" s="1"/>
  <c r="BV105" i="6"/>
  <c r="CX105" i="6" s="1"/>
  <c r="BV107" i="6"/>
  <c r="CX107" i="6" s="1"/>
  <c r="BV109" i="6"/>
  <c r="CX109" i="6" s="1"/>
  <c r="BV111" i="6"/>
  <c r="CX111" i="6" s="1"/>
  <c r="BV113" i="6"/>
  <c r="CX113" i="6" s="1"/>
  <c r="BV115" i="6"/>
  <c r="CX115" i="6" s="1"/>
  <c r="BV117" i="6"/>
  <c r="CX117" i="6" s="1"/>
  <c r="BV119" i="6"/>
  <c r="CX119" i="6" s="1"/>
  <c r="BV121" i="6"/>
  <c r="CX121" i="6" s="1"/>
  <c r="BV123" i="6"/>
  <c r="CX123" i="6" s="1"/>
  <c r="BV125" i="6"/>
  <c r="CX125" i="6" s="1"/>
  <c r="BV127" i="6"/>
  <c r="CX127" i="6" s="1"/>
  <c r="BV129" i="6"/>
  <c r="CX129" i="6" s="1"/>
  <c r="BV131" i="6"/>
  <c r="CX131" i="6" s="1"/>
  <c r="BV133" i="6"/>
  <c r="CX133" i="6" s="1"/>
  <c r="BV135" i="6"/>
  <c r="CX135" i="6" s="1"/>
  <c r="BV137" i="6"/>
  <c r="CX137" i="6" s="1"/>
  <c r="BV139" i="6"/>
  <c r="CX139" i="6" s="1"/>
  <c r="BV141" i="6"/>
  <c r="CX141" i="6" s="1"/>
  <c r="BV143" i="6"/>
  <c r="CX143" i="6" s="1"/>
  <c r="BV145" i="6"/>
  <c r="CX145" i="6" s="1"/>
  <c r="BV147" i="6"/>
  <c r="CX147" i="6" s="1"/>
  <c r="BV149" i="6"/>
  <c r="CX149" i="6" s="1"/>
  <c r="BV151" i="6"/>
  <c r="CX151" i="6" s="1"/>
  <c r="BV153" i="6"/>
  <c r="CX153" i="6" s="1"/>
  <c r="BV155" i="6"/>
  <c r="CX155" i="6" s="1"/>
  <c r="BV157" i="6"/>
  <c r="CX157" i="6" s="1"/>
  <c r="BV159" i="6"/>
  <c r="CX159" i="6" s="1"/>
  <c r="BV161" i="6"/>
  <c r="CX161" i="6" s="1"/>
  <c r="BV163" i="6"/>
  <c r="CX163" i="6" s="1"/>
  <c r="BV165" i="6"/>
  <c r="CX165" i="6" s="1"/>
  <c r="BV167" i="6"/>
  <c r="CX167" i="6" s="1"/>
  <c r="BV169" i="6"/>
  <c r="CX169" i="6" s="1"/>
  <c r="BV171" i="6"/>
  <c r="CX171" i="6" s="1"/>
  <c r="BV173" i="6"/>
  <c r="CX173" i="6" s="1"/>
  <c r="BV175" i="6"/>
  <c r="CX175" i="6" s="1"/>
  <c r="BV177" i="6"/>
  <c r="CX177" i="6" s="1"/>
  <c r="BV179" i="6"/>
  <c r="CX179" i="6" s="1"/>
  <c r="BV181" i="6"/>
  <c r="CX181" i="6" s="1"/>
  <c r="BV183" i="6"/>
  <c r="CX183" i="6" s="1"/>
  <c r="BV185" i="6"/>
  <c r="CX185" i="6" s="1"/>
  <c r="BV187" i="6"/>
  <c r="CX187" i="6" s="1"/>
  <c r="BV189" i="6"/>
  <c r="CX189" i="6" s="1"/>
  <c r="BV191" i="6"/>
  <c r="CX191" i="6" s="1"/>
  <c r="BV193" i="6"/>
  <c r="CX193" i="6" s="1"/>
  <c r="BV195" i="6"/>
  <c r="CX195" i="6" s="1"/>
  <c r="BV197" i="6"/>
  <c r="CX197" i="6" s="1"/>
  <c r="BV199" i="6"/>
  <c r="CX199" i="6" s="1"/>
  <c r="BV201" i="6"/>
  <c r="CX201" i="6" s="1"/>
  <c r="BV203" i="6"/>
  <c r="CX203" i="6" s="1"/>
  <c r="BV205" i="6"/>
  <c r="CX205" i="6" s="1"/>
  <c r="BV207" i="6"/>
  <c r="CX207" i="6" s="1"/>
  <c r="BV209" i="6"/>
  <c r="CX209" i="6" s="1"/>
  <c r="BV211" i="6"/>
  <c r="CX211" i="6" s="1"/>
  <c r="BV213" i="6"/>
  <c r="CX213" i="6" s="1"/>
  <c r="BV215" i="6"/>
  <c r="CX215" i="6" s="1"/>
  <c r="BV217" i="6"/>
  <c r="CX217" i="6" s="1"/>
  <c r="BV219" i="6"/>
  <c r="CX219" i="6" s="1"/>
  <c r="BV221" i="6"/>
  <c r="CX221" i="6" s="1"/>
  <c r="BV223" i="6"/>
  <c r="CX223" i="6" s="1"/>
  <c r="BV225" i="6"/>
  <c r="CX225" i="6" s="1"/>
  <c r="BV227" i="6"/>
  <c r="CX227" i="6" s="1"/>
  <c r="BV229" i="6"/>
  <c r="CX229" i="6" s="1"/>
  <c r="BV231" i="6"/>
  <c r="CX231" i="6" s="1"/>
  <c r="BV233" i="6"/>
  <c r="CX233" i="6" s="1"/>
  <c r="BV235" i="6"/>
  <c r="CX235" i="6" s="1"/>
  <c r="BV237" i="6"/>
  <c r="CX237" i="6" s="1"/>
  <c r="BV239" i="6"/>
  <c r="CX239" i="6" s="1"/>
  <c r="BV241" i="6"/>
  <c r="CX241" i="6" s="1"/>
  <c r="BV243" i="6"/>
  <c r="CX243" i="6" s="1"/>
  <c r="BV245" i="6"/>
  <c r="CX245" i="6" s="1"/>
  <c r="BV247" i="6"/>
  <c r="CX247" i="6" s="1"/>
  <c r="BV249" i="6"/>
  <c r="CX249" i="6" s="1"/>
  <c r="BV251" i="6"/>
  <c r="CX251" i="6" s="1"/>
  <c r="BV253" i="6"/>
  <c r="CX253" i="6" s="1"/>
  <c r="BV255" i="6"/>
  <c r="CX255" i="6" s="1"/>
  <c r="BV257" i="6"/>
  <c r="CX257" i="6" s="1"/>
  <c r="BV259" i="6"/>
  <c r="CX259" i="6" s="1"/>
  <c r="BV261" i="6"/>
  <c r="CX261" i="6" s="1"/>
  <c r="BV263" i="6"/>
  <c r="CX263" i="6" s="1"/>
  <c r="BV265" i="6"/>
  <c r="CX265" i="6" s="1"/>
  <c r="BV267" i="6"/>
  <c r="CX267" i="6" s="1"/>
  <c r="BV269" i="6"/>
  <c r="CX269" i="6" s="1"/>
  <c r="BV271" i="6"/>
  <c r="CX271" i="6" s="1"/>
  <c r="BV273" i="6"/>
  <c r="CX273" i="6" s="1"/>
  <c r="BV275" i="6"/>
  <c r="CX275" i="6" s="1"/>
  <c r="BV277" i="6"/>
  <c r="CX277" i="6" s="1"/>
  <c r="BV279" i="6"/>
  <c r="CX279" i="6" s="1"/>
  <c r="BV281" i="6"/>
  <c r="CX281" i="6" s="1"/>
  <c r="BV283" i="6"/>
  <c r="CX283" i="6" s="1"/>
  <c r="BV285" i="6"/>
  <c r="CX285" i="6" s="1"/>
  <c r="BV287" i="6"/>
  <c r="CX287" i="6" s="1"/>
  <c r="BV289" i="6"/>
  <c r="CX289" i="6" s="1"/>
  <c r="BV291" i="6"/>
  <c r="CX291" i="6" s="1"/>
  <c r="BV293" i="6"/>
  <c r="CX293" i="6" s="1"/>
  <c r="BV295" i="6"/>
  <c r="CX295" i="6" s="1"/>
  <c r="BV297" i="6"/>
  <c r="CX297" i="6" s="1"/>
  <c r="BV299" i="6"/>
  <c r="CX299" i="6" s="1"/>
  <c r="BV301" i="6"/>
  <c r="CX301" i="6" s="1"/>
  <c r="BV303" i="6"/>
  <c r="CX303" i="6" s="1"/>
  <c r="BV305" i="6"/>
  <c r="CX305" i="6" s="1"/>
  <c r="BV307" i="6"/>
  <c r="CX307" i="6" s="1"/>
  <c r="BV309" i="6"/>
  <c r="CX309" i="6" s="1"/>
  <c r="BV311" i="6"/>
  <c r="CX311" i="6" s="1"/>
  <c r="BV313" i="6"/>
  <c r="CX313" i="6" s="1"/>
  <c r="BV315" i="6"/>
  <c r="CX315" i="6" s="1"/>
  <c r="BV317" i="6"/>
  <c r="CX317" i="6" s="1"/>
  <c r="BV319" i="6"/>
  <c r="CX319" i="6" s="1"/>
  <c r="BV321" i="6"/>
  <c r="CX321" i="6" s="1"/>
  <c r="BV323" i="6"/>
  <c r="CX323" i="6" s="1"/>
  <c r="BV325" i="6"/>
  <c r="CX325" i="6" s="1"/>
  <c r="BV327" i="6"/>
  <c r="CX327" i="6" s="1"/>
  <c r="BV329" i="6"/>
  <c r="CX329" i="6" s="1"/>
  <c r="BV331" i="6"/>
  <c r="CX331" i="6" s="1"/>
  <c r="BV333" i="6"/>
  <c r="CX333" i="6" s="1"/>
  <c r="BV335" i="6"/>
  <c r="CX335" i="6" s="1"/>
  <c r="BV337" i="6"/>
  <c r="CX337" i="6" s="1"/>
  <c r="BV339" i="6"/>
  <c r="CX339" i="6" s="1"/>
  <c r="BV341" i="6"/>
  <c r="CX341" i="6" s="1"/>
  <c r="BV343" i="6"/>
  <c r="CX343" i="6" s="1"/>
  <c r="BV345" i="6"/>
  <c r="CX345" i="6" s="1"/>
  <c r="BV347" i="6"/>
  <c r="CX347" i="6" s="1"/>
  <c r="BV349" i="6"/>
  <c r="CX349" i="6" s="1"/>
  <c r="BV351" i="6"/>
  <c r="CX351" i="6" s="1"/>
  <c r="BV353" i="6"/>
  <c r="CX353" i="6" s="1"/>
  <c r="BV355" i="6"/>
  <c r="CX355" i="6" s="1"/>
  <c r="BV357" i="6"/>
  <c r="CX357" i="6" s="1"/>
  <c r="BV359" i="6"/>
  <c r="CX359" i="6" s="1"/>
  <c r="BV361" i="6"/>
  <c r="CX361" i="6" s="1"/>
  <c r="BV363" i="6"/>
  <c r="CX363" i="6" s="1"/>
  <c r="BV365" i="6"/>
  <c r="CX365" i="6" s="1"/>
  <c r="BV367" i="6"/>
  <c r="CX367" i="6" s="1"/>
  <c r="BV369" i="6"/>
  <c r="CX369" i="6" s="1"/>
  <c r="BV371" i="6"/>
  <c r="CX371" i="6" s="1"/>
  <c r="BV373" i="6"/>
  <c r="CX373" i="6" s="1"/>
  <c r="BV375" i="6"/>
  <c r="CX375" i="6" s="1"/>
  <c r="BV377" i="6"/>
  <c r="CX377" i="6" s="1"/>
  <c r="BV379" i="6"/>
  <c r="CX379" i="6" s="1"/>
  <c r="BV381" i="6"/>
  <c r="CX381" i="6" s="1"/>
  <c r="BV383" i="6"/>
  <c r="CX383" i="6" s="1"/>
  <c r="BV385" i="6"/>
  <c r="CX385" i="6" s="1"/>
  <c r="BV387" i="6"/>
  <c r="CX387" i="6" s="1"/>
  <c r="BV102" i="6"/>
  <c r="CX102" i="6" s="1"/>
  <c r="BV106" i="6"/>
  <c r="CX106" i="6" s="1"/>
  <c r="BV110" i="6"/>
  <c r="CX110" i="6" s="1"/>
  <c r="BV114" i="6"/>
  <c r="CX114" i="6" s="1"/>
  <c r="BV118" i="6"/>
  <c r="CX118" i="6" s="1"/>
  <c r="BV122" i="6"/>
  <c r="CX122" i="6" s="1"/>
  <c r="BV126" i="6"/>
  <c r="CX126" i="6" s="1"/>
  <c r="BV130" i="6"/>
  <c r="CX130" i="6" s="1"/>
  <c r="BV134" i="6"/>
  <c r="CX134" i="6" s="1"/>
  <c r="BV138" i="6"/>
  <c r="CX138" i="6" s="1"/>
  <c r="BV142" i="6"/>
  <c r="CX142" i="6" s="1"/>
  <c r="BV146" i="6"/>
  <c r="CX146" i="6" s="1"/>
  <c r="BV150" i="6"/>
  <c r="CX150" i="6" s="1"/>
  <c r="BV154" i="6"/>
  <c r="CX154" i="6" s="1"/>
  <c r="BV158" i="6"/>
  <c r="CX158" i="6" s="1"/>
  <c r="BV162" i="6"/>
  <c r="CX162" i="6" s="1"/>
  <c r="BV166" i="6"/>
  <c r="CX166" i="6" s="1"/>
  <c r="BV170" i="6"/>
  <c r="CX170" i="6" s="1"/>
  <c r="BV174" i="6"/>
  <c r="CX174" i="6" s="1"/>
  <c r="BV178" i="6"/>
  <c r="CX178" i="6" s="1"/>
  <c r="BV182" i="6"/>
  <c r="CX182" i="6" s="1"/>
  <c r="BV186" i="6"/>
  <c r="CX186" i="6" s="1"/>
  <c r="BV190" i="6"/>
  <c r="CX190" i="6" s="1"/>
  <c r="BV194" i="6"/>
  <c r="CX194" i="6" s="1"/>
  <c r="BV198" i="6"/>
  <c r="CX198" i="6" s="1"/>
  <c r="BV202" i="6"/>
  <c r="CX202" i="6" s="1"/>
  <c r="BV206" i="6"/>
  <c r="CX206" i="6" s="1"/>
  <c r="BV210" i="6"/>
  <c r="CX210" i="6" s="1"/>
  <c r="BV214" i="6"/>
  <c r="CX214" i="6" s="1"/>
  <c r="BV218" i="6"/>
  <c r="CX218" i="6" s="1"/>
  <c r="BV222" i="6"/>
  <c r="CX222" i="6" s="1"/>
  <c r="BV226" i="6"/>
  <c r="CX226" i="6" s="1"/>
  <c r="BV230" i="6"/>
  <c r="CX230" i="6" s="1"/>
  <c r="BV234" i="6"/>
  <c r="CX234" i="6" s="1"/>
  <c r="BV238" i="6"/>
  <c r="CX238" i="6" s="1"/>
  <c r="BV242" i="6"/>
  <c r="CX242" i="6" s="1"/>
  <c r="BV246" i="6"/>
  <c r="CX246" i="6" s="1"/>
  <c r="BV250" i="6"/>
  <c r="CX250" i="6" s="1"/>
  <c r="BV254" i="6"/>
  <c r="CX254" i="6" s="1"/>
  <c r="BV258" i="6"/>
  <c r="CX258" i="6" s="1"/>
  <c r="BV262" i="6"/>
  <c r="CX262" i="6" s="1"/>
  <c r="BV266" i="6"/>
  <c r="CX266" i="6" s="1"/>
  <c r="BV270" i="6"/>
  <c r="CX270" i="6" s="1"/>
  <c r="BV274" i="6"/>
  <c r="CX274" i="6" s="1"/>
  <c r="BV278" i="6"/>
  <c r="CX278" i="6" s="1"/>
  <c r="BV282" i="6"/>
  <c r="CX282" i="6" s="1"/>
  <c r="BV286" i="6"/>
  <c r="CX286" i="6" s="1"/>
  <c r="BV290" i="6"/>
  <c r="CX290" i="6" s="1"/>
  <c r="BV294" i="6"/>
  <c r="CX294" i="6" s="1"/>
  <c r="BV298" i="6"/>
  <c r="CX298" i="6" s="1"/>
  <c r="BV302" i="6"/>
  <c r="CX302" i="6" s="1"/>
  <c r="BV306" i="6"/>
  <c r="CX306" i="6" s="1"/>
  <c r="BV310" i="6"/>
  <c r="CX310" i="6" s="1"/>
  <c r="BV314" i="6"/>
  <c r="CX314" i="6" s="1"/>
  <c r="BV318" i="6"/>
  <c r="CX318" i="6" s="1"/>
  <c r="BV322" i="6"/>
  <c r="CX322" i="6" s="1"/>
  <c r="BV326" i="6"/>
  <c r="CX326" i="6" s="1"/>
  <c r="BV330" i="6"/>
  <c r="CX330" i="6" s="1"/>
  <c r="BV334" i="6"/>
  <c r="CX334" i="6" s="1"/>
  <c r="BV338" i="6"/>
  <c r="CX338" i="6" s="1"/>
  <c r="BV342" i="6"/>
  <c r="CX342" i="6" s="1"/>
  <c r="BV346" i="6"/>
  <c r="CX346" i="6" s="1"/>
  <c r="BV350" i="6"/>
  <c r="CX350" i="6" s="1"/>
  <c r="BV354" i="6"/>
  <c r="CX354" i="6" s="1"/>
  <c r="BV358" i="6"/>
  <c r="CX358" i="6" s="1"/>
  <c r="BV362" i="6"/>
  <c r="CX362" i="6" s="1"/>
  <c r="BV366" i="6"/>
  <c r="CX366" i="6" s="1"/>
  <c r="BV370" i="6"/>
  <c r="CX370" i="6" s="1"/>
  <c r="BV374" i="6"/>
  <c r="CX374" i="6" s="1"/>
  <c r="BV378" i="6"/>
  <c r="CX378" i="6" s="1"/>
  <c r="BV382" i="6"/>
  <c r="CX382" i="6" s="1"/>
  <c r="BV386" i="6"/>
  <c r="CX386" i="6" s="1"/>
  <c r="BV100" i="6"/>
  <c r="CX100" i="6" s="1"/>
  <c r="BV104" i="6"/>
  <c r="CX104" i="6" s="1"/>
  <c r="BV108" i="6"/>
  <c r="CX108" i="6" s="1"/>
  <c r="BV112" i="6"/>
  <c r="CX112" i="6" s="1"/>
  <c r="BV116" i="6"/>
  <c r="CX116" i="6" s="1"/>
  <c r="BV124" i="6"/>
  <c r="CX124" i="6" s="1"/>
  <c r="BV128" i="6"/>
  <c r="CX128" i="6" s="1"/>
  <c r="BV136" i="6"/>
  <c r="CX136" i="6" s="1"/>
  <c r="BV144" i="6"/>
  <c r="CX144" i="6" s="1"/>
  <c r="BV152" i="6"/>
  <c r="CX152" i="6" s="1"/>
  <c r="BV160" i="6"/>
  <c r="CX160" i="6" s="1"/>
  <c r="BV168" i="6"/>
  <c r="CX168" i="6" s="1"/>
  <c r="BV176" i="6"/>
  <c r="CX176" i="6" s="1"/>
  <c r="BV196" i="6"/>
  <c r="CX196" i="6" s="1"/>
  <c r="BV204" i="6"/>
  <c r="CX204" i="6" s="1"/>
  <c r="BV212" i="6"/>
  <c r="CX212" i="6" s="1"/>
  <c r="BV220" i="6"/>
  <c r="CX220" i="6" s="1"/>
  <c r="BV228" i="6"/>
  <c r="CX228" i="6" s="1"/>
  <c r="BV236" i="6"/>
  <c r="CX236" i="6" s="1"/>
  <c r="BV240" i="6"/>
  <c r="CX240" i="6" s="1"/>
  <c r="BV248" i="6"/>
  <c r="CX248" i="6" s="1"/>
  <c r="BV256" i="6"/>
  <c r="CX256" i="6" s="1"/>
  <c r="BV264" i="6"/>
  <c r="CX264" i="6" s="1"/>
  <c r="BV272" i="6"/>
  <c r="CX272" i="6" s="1"/>
  <c r="BV284" i="6"/>
  <c r="CX284" i="6" s="1"/>
  <c r="BV288" i="6"/>
  <c r="CX288" i="6" s="1"/>
  <c r="BV292" i="6"/>
  <c r="CX292" i="6" s="1"/>
  <c r="BV296" i="6"/>
  <c r="CX296" i="6" s="1"/>
  <c r="BV304" i="6"/>
  <c r="CX304" i="6" s="1"/>
  <c r="BV312" i="6"/>
  <c r="CX312" i="6" s="1"/>
  <c r="BV320" i="6"/>
  <c r="CX320" i="6" s="1"/>
  <c r="BV324" i="6"/>
  <c r="CX324" i="6" s="1"/>
  <c r="BV332" i="6"/>
  <c r="CX332" i="6" s="1"/>
  <c r="BV344" i="6"/>
  <c r="CX344" i="6" s="1"/>
  <c r="BV352" i="6"/>
  <c r="CX352" i="6" s="1"/>
  <c r="BV364" i="6"/>
  <c r="CX364" i="6" s="1"/>
  <c r="BV368" i="6"/>
  <c r="CX368" i="6" s="1"/>
  <c r="BV376" i="6"/>
  <c r="CX376" i="6" s="1"/>
  <c r="BV384" i="6"/>
  <c r="CX384" i="6" s="1"/>
  <c r="BV120" i="6"/>
  <c r="CX120" i="6" s="1"/>
  <c r="BV132" i="6"/>
  <c r="CX132" i="6" s="1"/>
  <c r="BV140" i="6"/>
  <c r="CX140" i="6" s="1"/>
  <c r="BV148" i="6"/>
  <c r="CX148" i="6" s="1"/>
  <c r="BV156" i="6"/>
  <c r="CX156" i="6" s="1"/>
  <c r="BV164" i="6"/>
  <c r="CX164" i="6" s="1"/>
  <c r="BV172" i="6"/>
  <c r="CX172" i="6" s="1"/>
  <c r="BV180" i="6"/>
  <c r="CX180" i="6" s="1"/>
  <c r="BV184" i="6"/>
  <c r="CX184" i="6" s="1"/>
  <c r="BV188" i="6"/>
  <c r="CX188" i="6" s="1"/>
  <c r="BV192" i="6"/>
  <c r="CX192" i="6" s="1"/>
  <c r="BV200" i="6"/>
  <c r="CX200" i="6" s="1"/>
  <c r="BV208" i="6"/>
  <c r="CX208" i="6" s="1"/>
  <c r="BV216" i="6"/>
  <c r="CX216" i="6" s="1"/>
  <c r="BV224" i="6"/>
  <c r="CX224" i="6" s="1"/>
  <c r="BV232" i="6"/>
  <c r="CX232" i="6" s="1"/>
  <c r="BV244" i="6"/>
  <c r="CX244" i="6" s="1"/>
  <c r="BV252" i="6"/>
  <c r="CX252" i="6" s="1"/>
  <c r="BV260" i="6"/>
  <c r="CX260" i="6" s="1"/>
  <c r="BV268" i="6"/>
  <c r="CX268" i="6" s="1"/>
  <c r="BV276" i="6"/>
  <c r="CX276" i="6" s="1"/>
  <c r="BV280" i="6"/>
  <c r="CX280" i="6" s="1"/>
  <c r="BV300" i="6"/>
  <c r="CX300" i="6" s="1"/>
  <c r="BV308" i="6"/>
  <c r="CX308" i="6" s="1"/>
  <c r="BV316" i="6"/>
  <c r="CX316" i="6" s="1"/>
  <c r="BV328" i="6"/>
  <c r="CX328" i="6" s="1"/>
  <c r="BV336" i="6"/>
  <c r="CX336" i="6" s="1"/>
  <c r="BV340" i="6"/>
  <c r="CX340" i="6" s="1"/>
  <c r="BV348" i="6"/>
  <c r="CX348" i="6" s="1"/>
  <c r="BV356" i="6"/>
  <c r="CX356" i="6" s="1"/>
  <c r="BV360" i="6"/>
  <c r="CX360" i="6" s="1"/>
  <c r="BV372" i="6"/>
  <c r="CX372" i="6" s="1"/>
  <c r="BV380" i="6"/>
  <c r="CX380" i="6" s="1"/>
  <c r="BL66" i="6"/>
  <c r="CN66" i="6" s="1"/>
  <c r="BL100" i="6"/>
  <c r="CN100" i="6" s="1"/>
  <c r="BL102" i="6"/>
  <c r="CN102" i="6" s="1"/>
  <c r="BL104" i="6"/>
  <c r="CN104" i="6" s="1"/>
  <c r="BL106" i="6"/>
  <c r="CN106" i="6" s="1"/>
  <c r="BL108" i="6"/>
  <c r="CN108" i="6" s="1"/>
  <c r="BL110" i="6"/>
  <c r="CN110" i="6" s="1"/>
  <c r="BL112" i="6"/>
  <c r="CN112" i="6" s="1"/>
  <c r="BL114" i="6"/>
  <c r="CN114" i="6" s="1"/>
  <c r="BL116" i="6"/>
  <c r="CN116" i="6" s="1"/>
  <c r="BL118" i="6"/>
  <c r="CN118" i="6" s="1"/>
  <c r="BL120" i="6"/>
  <c r="CN120" i="6" s="1"/>
  <c r="BL122" i="6"/>
  <c r="CN122" i="6" s="1"/>
  <c r="BL124" i="6"/>
  <c r="CN124" i="6" s="1"/>
  <c r="BL126" i="6"/>
  <c r="CN126" i="6" s="1"/>
  <c r="BL128" i="6"/>
  <c r="CN128" i="6" s="1"/>
  <c r="BL130" i="6"/>
  <c r="CN130" i="6" s="1"/>
  <c r="BL132" i="6"/>
  <c r="CN132" i="6" s="1"/>
  <c r="BL134" i="6"/>
  <c r="CN134" i="6" s="1"/>
  <c r="BL136" i="6"/>
  <c r="CN136" i="6" s="1"/>
  <c r="BL138" i="6"/>
  <c r="CN138" i="6" s="1"/>
  <c r="BL140" i="6"/>
  <c r="CN140" i="6" s="1"/>
  <c r="BL142" i="6"/>
  <c r="CN142" i="6" s="1"/>
  <c r="BL144" i="6"/>
  <c r="CN144" i="6" s="1"/>
  <c r="BL146" i="6"/>
  <c r="CN146" i="6" s="1"/>
  <c r="BL148" i="6"/>
  <c r="CN148" i="6" s="1"/>
  <c r="BL150" i="6"/>
  <c r="CN150" i="6" s="1"/>
  <c r="BL152" i="6"/>
  <c r="CN152" i="6" s="1"/>
  <c r="BL154" i="6"/>
  <c r="CN154" i="6" s="1"/>
  <c r="BL156" i="6"/>
  <c r="CN156" i="6" s="1"/>
  <c r="BL158" i="6"/>
  <c r="CN158" i="6" s="1"/>
  <c r="BL160" i="6"/>
  <c r="CN160" i="6" s="1"/>
  <c r="BL162" i="6"/>
  <c r="CN162" i="6" s="1"/>
  <c r="BL164" i="6"/>
  <c r="CN164" i="6" s="1"/>
  <c r="BL166" i="6"/>
  <c r="CN166" i="6" s="1"/>
  <c r="BL168" i="6"/>
  <c r="CN168" i="6" s="1"/>
  <c r="BL170" i="6"/>
  <c r="CN170" i="6" s="1"/>
  <c r="BL172" i="6"/>
  <c r="CN172" i="6" s="1"/>
  <c r="BL174" i="6"/>
  <c r="CN174" i="6" s="1"/>
  <c r="BL176" i="6"/>
  <c r="CN176" i="6" s="1"/>
  <c r="BL178" i="6"/>
  <c r="CN178" i="6" s="1"/>
  <c r="BL180" i="6"/>
  <c r="CN180" i="6" s="1"/>
  <c r="BL182" i="6"/>
  <c r="CN182" i="6" s="1"/>
  <c r="BL184" i="6"/>
  <c r="CN184" i="6" s="1"/>
  <c r="BL186" i="6"/>
  <c r="CN186" i="6" s="1"/>
  <c r="BL188" i="6"/>
  <c r="CN188" i="6" s="1"/>
  <c r="BL190" i="6"/>
  <c r="CN190" i="6" s="1"/>
  <c r="BL192" i="6"/>
  <c r="CN192" i="6" s="1"/>
  <c r="BL194" i="6"/>
  <c r="CN194" i="6" s="1"/>
  <c r="BL196" i="6"/>
  <c r="CN196" i="6" s="1"/>
  <c r="BL198" i="6"/>
  <c r="CN198" i="6" s="1"/>
  <c r="BL200" i="6"/>
  <c r="CN200" i="6" s="1"/>
  <c r="BL202" i="6"/>
  <c r="CN202" i="6" s="1"/>
  <c r="BL204" i="6"/>
  <c r="CN204" i="6" s="1"/>
  <c r="BL206" i="6"/>
  <c r="CN206" i="6" s="1"/>
  <c r="BL208" i="6"/>
  <c r="CN208" i="6" s="1"/>
  <c r="BL210" i="6"/>
  <c r="CN210" i="6" s="1"/>
  <c r="BL212" i="6"/>
  <c r="CN212" i="6" s="1"/>
  <c r="BL214" i="6"/>
  <c r="CN214" i="6" s="1"/>
  <c r="BL216" i="6"/>
  <c r="CN216" i="6" s="1"/>
  <c r="BL218" i="6"/>
  <c r="CN218" i="6" s="1"/>
  <c r="BL220" i="6"/>
  <c r="CN220" i="6" s="1"/>
  <c r="BL222" i="6"/>
  <c r="CN222" i="6" s="1"/>
  <c r="BL224" i="6"/>
  <c r="CN224" i="6" s="1"/>
  <c r="BL226" i="6"/>
  <c r="CN226" i="6" s="1"/>
  <c r="BL228" i="6"/>
  <c r="CN228" i="6" s="1"/>
  <c r="BL230" i="6"/>
  <c r="CN230" i="6" s="1"/>
  <c r="BL232" i="6"/>
  <c r="CN232" i="6" s="1"/>
  <c r="BL234" i="6"/>
  <c r="CN234" i="6" s="1"/>
  <c r="BL236" i="6"/>
  <c r="CN236" i="6" s="1"/>
  <c r="BL238" i="6"/>
  <c r="CN238" i="6" s="1"/>
  <c r="BL240" i="6"/>
  <c r="CN240" i="6" s="1"/>
  <c r="BL242" i="6"/>
  <c r="CN242" i="6" s="1"/>
  <c r="BL244" i="6"/>
  <c r="CN244" i="6" s="1"/>
  <c r="BL246" i="6"/>
  <c r="CN246" i="6" s="1"/>
  <c r="BL248" i="6"/>
  <c r="CN248" i="6" s="1"/>
  <c r="BL250" i="6"/>
  <c r="CN250" i="6" s="1"/>
  <c r="BL252" i="6"/>
  <c r="CN252" i="6" s="1"/>
  <c r="BL254" i="6"/>
  <c r="CN254" i="6" s="1"/>
  <c r="BL256" i="6"/>
  <c r="CN256" i="6" s="1"/>
  <c r="BL258" i="6"/>
  <c r="CN258" i="6" s="1"/>
  <c r="BL260" i="6"/>
  <c r="CN260" i="6" s="1"/>
  <c r="BL262" i="6"/>
  <c r="CN262" i="6" s="1"/>
  <c r="BL264" i="6"/>
  <c r="CN264" i="6" s="1"/>
  <c r="BL266" i="6"/>
  <c r="CN266" i="6" s="1"/>
  <c r="BL268" i="6"/>
  <c r="CN268" i="6" s="1"/>
  <c r="BL270" i="6"/>
  <c r="CN270" i="6" s="1"/>
  <c r="BL272" i="6"/>
  <c r="CN272" i="6" s="1"/>
  <c r="BL274" i="6"/>
  <c r="CN274" i="6" s="1"/>
  <c r="BL276" i="6"/>
  <c r="CN276" i="6" s="1"/>
  <c r="BL278" i="6"/>
  <c r="CN278" i="6" s="1"/>
  <c r="BL280" i="6"/>
  <c r="CN280" i="6" s="1"/>
  <c r="BL282" i="6"/>
  <c r="CN282" i="6" s="1"/>
  <c r="BL284" i="6"/>
  <c r="CN284" i="6" s="1"/>
  <c r="BL286" i="6"/>
  <c r="CN286" i="6" s="1"/>
  <c r="BL288" i="6"/>
  <c r="CN288" i="6" s="1"/>
  <c r="BL290" i="6"/>
  <c r="CN290" i="6" s="1"/>
  <c r="BL292" i="6"/>
  <c r="CN292" i="6" s="1"/>
  <c r="BL294" i="6"/>
  <c r="CN294" i="6" s="1"/>
  <c r="BL296" i="6"/>
  <c r="CN296" i="6" s="1"/>
  <c r="BL298" i="6"/>
  <c r="CN298" i="6" s="1"/>
  <c r="BL300" i="6"/>
  <c r="CN300" i="6" s="1"/>
  <c r="BL302" i="6"/>
  <c r="CN302" i="6" s="1"/>
  <c r="BL304" i="6"/>
  <c r="CN304" i="6" s="1"/>
  <c r="BL306" i="6"/>
  <c r="CN306" i="6" s="1"/>
  <c r="BL308" i="6"/>
  <c r="CN308" i="6" s="1"/>
  <c r="BL310" i="6"/>
  <c r="CN310" i="6" s="1"/>
  <c r="BL312" i="6"/>
  <c r="CN312" i="6" s="1"/>
  <c r="BL314" i="6"/>
  <c r="CN314" i="6" s="1"/>
  <c r="BL316" i="6"/>
  <c r="CN316" i="6" s="1"/>
  <c r="BL318" i="6"/>
  <c r="CN318" i="6" s="1"/>
  <c r="BL320" i="6"/>
  <c r="CN320" i="6" s="1"/>
  <c r="BL322" i="6"/>
  <c r="CN322" i="6" s="1"/>
  <c r="BL324" i="6"/>
  <c r="CN324" i="6" s="1"/>
  <c r="BL326" i="6"/>
  <c r="CN326" i="6" s="1"/>
  <c r="BL328" i="6"/>
  <c r="CN328" i="6" s="1"/>
  <c r="BL330" i="6"/>
  <c r="CN330" i="6" s="1"/>
  <c r="BL332" i="6"/>
  <c r="CN332" i="6" s="1"/>
  <c r="BL334" i="6"/>
  <c r="CN334" i="6" s="1"/>
  <c r="BL336" i="6"/>
  <c r="CN336" i="6" s="1"/>
  <c r="BL338" i="6"/>
  <c r="CN338" i="6" s="1"/>
  <c r="BL340" i="6"/>
  <c r="CN340" i="6" s="1"/>
  <c r="BL342" i="6"/>
  <c r="CN342" i="6" s="1"/>
  <c r="BL344" i="6"/>
  <c r="CN344" i="6" s="1"/>
  <c r="BL346" i="6"/>
  <c r="CN346" i="6" s="1"/>
  <c r="BL348" i="6"/>
  <c r="CN348" i="6" s="1"/>
  <c r="BL350" i="6"/>
  <c r="CN350" i="6" s="1"/>
  <c r="BL352" i="6"/>
  <c r="CN352" i="6" s="1"/>
  <c r="BL354" i="6"/>
  <c r="CN354" i="6" s="1"/>
  <c r="BL356" i="6"/>
  <c r="CN356" i="6" s="1"/>
  <c r="BL358" i="6"/>
  <c r="CN358" i="6" s="1"/>
  <c r="BL360" i="6"/>
  <c r="CN360" i="6" s="1"/>
  <c r="BL362" i="6"/>
  <c r="CN362" i="6" s="1"/>
  <c r="BL364" i="6"/>
  <c r="CN364" i="6" s="1"/>
  <c r="BL366" i="6"/>
  <c r="CN366" i="6" s="1"/>
  <c r="BL368" i="6"/>
  <c r="CN368" i="6" s="1"/>
  <c r="BL370" i="6"/>
  <c r="CN370" i="6" s="1"/>
  <c r="BL372" i="6"/>
  <c r="CN372" i="6" s="1"/>
  <c r="BL374" i="6"/>
  <c r="CN374" i="6" s="1"/>
  <c r="BL376" i="6"/>
  <c r="CN376" i="6" s="1"/>
  <c r="BL378" i="6"/>
  <c r="CN378" i="6" s="1"/>
  <c r="BL380" i="6"/>
  <c r="CN380" i="6" s="1"/>
  <c r="BL382" i="6"/>
  <c r="CN382" i="6" s="1"/>
  <c r="BL384" i="6"/>
  <c r="CN384" i="6" s="1"/>
  <c r="BL386" i="6"/>
  <c r="CN386" i="6" s="1"/>
  <c r="BL101" i="6"/>
  <c r="CN101" i="6" s="1"/>
  <c r="BL105" i="6"/>
  <c r="CN105" i="6" s="1"/>
  <c r="BL109" i="6"/>
  <c r="CN109" i="6" s="1"/>
  <c r="BL113" i="6"/>
  <c r="CN113" i="6" s="1"/>
  <c r="BL117" i="6"/>
  <c r="CN117" i="6" s="1"/>
  <c r="BL121" i="6"/>
  <c r="CN121" i="6" s="1"/>
  <c r="BL125" i="6"/>
  <c r="CN125" i="6" s="1"/>
  <c r="BL129" i="6"/>
  <c r="CN129" i="6" s="1"/>
  <c r="BL133" i="6"/>
  <c r="CN133" i="6" s="1"/>
  <c r="BL137" i="6"/>
  <c r="CN137" i="6" s="1"/>
  <c r="BL141" i="6"/>
  <c r="CN141" i="6" s="1"/>
  <c r="BL145" i="6"/>
  <c r="CN145" i="6" s="1"/>
  <c r="BL149" i="6"/>
  <c r="CN149" i="6" s="1"/>
  <c r="BL153" i="6"/>
  <c r="CN153" i="6" s="1"/>
  <c r="BL157" i="6"/>
  <c r="CN157" i="6" s="1"/>
  <c r="BL161" i="6"/>
  <c r="CN161" i="6" s="1"/>
  <c r="BL165" i="6"/>
  <c r="CN165" i="6" s="1"/>
  <c r="BL169" i="6"/>
  <c r="CN169" i="6" s="1"/>
  <c r="BL173" i="6"/>
  <c r="CN173" i="6" s="1"/>
  <c r="BL177" i="6"/>
  <c r="CN177" i="6" s="1"/>
  <c r="BL181" i="6"/>
  <c r="CN181" i="6" s="1"/>
  <c r="BL185" i="6"/>
  <c r="CN185" i="6" s="1"/>
  <c r="BL189" i="6"/>
  <c r="CN189" i="6" s="1"/>
  <c r="BL193" i="6"/>
  <c r="CN193" i="6" s="1"/>
  <c r="BL197" i="6"/>
  <c r="CN197" i="6" s="1"/>
  <c r="BL201" i="6"/>
  <c r="CN201" i="6" s="1"/>
  <c r="BL205" i="6"/>
  <c r="CN205" i="6" s="1"/>
  <c r="BL209" i="6"/>
  <c r="CN209" i="6" s="1"/>
  <c r="BL213" i="6"/>
  <c r="CN213" i="6" s="1"/>
  <c r="BL217" i="6"/>
  <c r="CN217" i="6" s="1"/>
  <c r="BL221" i="6"/>
  <c r="CN221" i="6" s="1"/>
  <c r="BL225" i="6"/>
  <c r="CN225" i="6" s="1"/>
  <c r="BL229" i="6"/>
  <c r="CN229" i="6" s="1"/>
  <c r="BL233" i="6"/>
  <c r="CN233" i="6" s="1"/>
  <c r="BL237" i="6"/>
  <c r="CN237" i="6" s="1"/>
  <c r="BL241" i="6"/>
  <c r="CN241" i="6" s="1"/>
  <c r="BL245" i="6"/>
  <c r="CN245" i="6" s="1"/>
  <c r="BL249" i="6"/>
  <c r="CN249" i="6" s="1"/>
  <c r="BL253" i="6"/>
  <c r="CN253" i="6" s="1"/>
  <c r="BL257" i="6"/>
  <c r="CN257" i="6" s="1"/>
  <c r="BL261" i="6"/>
  <c r="CN261" i="6" s="1"/>
  <c r="BL265" i="6"/>
  <c r="CN265" i="6" s="1"/>
  <c r="BL269" i="6"/>
  <c r="CN269" i="6" s="1"/>
  <c r="BL273" i="6"/>
  <c r="CN273" i="6" s="1"/>
  <c r="BL277" i="6"/>
  <c r="CN277" i="6" s="1"/>
  <c r="BL281" i="6"/>
  <c r="CN281" i="6" s="1"/>
  <c r="BL285" i="6"/>
  <c r="CN285" i="6" s="1"/>
  <c r="BL289" i="6"/>
  <c r="CN289" i="6" s="1"/>
  <c r="BL293" i="6"/>
  <c r="CN293" i="6" s="1"/>
  <c r="BL297" i="6"/>
  <c r="CN297" i="6" s="1"/>
  <c r="BL301" i="6"/>
  <c r="CN301" i="6" s="1"/>
  <c r="BL305" i="6"/>
  <c r="CN305" i="6" s="1"/>
  <c r="BL309" i="6"/>
  <c r="CN309" i="6" s="1"/>
  <c r="BL313" i="6"/>
  <c r="CN313" i="6" s="1"/>
  <c r="BL317" i="6"/>
  <c r="CN317" i="6" s="1"/>
  <c r="BL321" i="6"/>
  <c r="CN321" i="6" s="1"/>
  <c r="BL325" i="6"/>
  <c r="CN325" i="6" s="1"/>
  <c r="BL329" i="6"/>
  <c r="CN329" i="6" s="1"/>
  <c r="BL333" i="6"/>
  <c r="CN333" i="6" s="1"/>
  <c r="BL337" i="6"/>
  <c r="CN337" i="6" s="1"/>
  <c r="BL341" i="6"/>
  <c r="CN341" i="6" s="1"/>
  <c r="BL345" i="6"/>
  <c r="CN345" i="6" s="1"/>
  <c r="BL349" i="6"/>
  <c r="CN349" i="6" s="1"/>
  <c r="BL353" i="6"/>
  <c r="CN353" i="6" s="1"/>
  <c r="BL357" i="6"/>
  <c r="CN357" i="6" s="1"/>
  <c r="BL361" i="6"/>
  <c r="CN361" i="6" s="1"/>
  <c r="BL365" i="6"/>
  <c r="CN365" i="6" s="1"/>
  <c r="BL369" i="6"/>
  <c r="CN369" i="6" s="1"/>
  <c r="BL373" i="6"/>
  <c r="CN373" i="6" s="1"/>
  <c r="BL377" i="6"/>
  <c r="CN377" i="6" s="1"/>
  <c r="BL381" i="6"/>
  <c r="CN381" i="6" s="1"/>
  <c r="BL385" i="6"/>
  <c r="CN385" i="6" s="1"/>
  <c r="BL103" i="6"/>
  <c r="CN103" i="6" s="1"/>
  <c r="BL111" i="6"/>
  <c r="CN111" i="6" s="1"/>
  <c r="BL119" i="6"/>
  <c r="CN119" i="6" s="1"/>
  <c r="BL127" i="6"/>
  <c r="CN127" i="6" s="1"/>
  <c r="BL135" i="6"/>
  <c r="CN135" i="6" s="1"/>
  <c r="BL143" i="6"/>
  <c r="CN143" i="6" s="1"/>
  <c r="BL147" i="6"/>
  <c r="CN147" i="6" s="1"/>
  <c r="BL155" i="6"/>
  <c r="CN155" i="6" s="1"/>
  <c r="BL163" i="6"/>
  <c r="CN163" i="6" s="1"/>
  <c r="BL171" i="6"/>
  <c r="CN171" i="6" s="1"/>
  <c r="BL175" i="6"/>
  <c r="CN175" i="6" s="1"/>
  <c r="BL183" i="6"/>
  <c r="CN183" i="6" s="1"/>
  <c r="BL195" i="6"/>
  <c r="CN195" i="6" s="1"/>
  <c r="BL203" i="6"/>
  <c r="CN203" i="6" s="1"/>
  <c r="BL211" i="6"/>
  <c r="CN211" i="6" s="1"/>
  <c r="BL219" i="6"/>
  <c r="CN219" i="6" s="1"/>
  <c r="BL227" i="6"/>
  <c r="CN227" i="6" s="1"/>
  <c r="BL235" i="6"/>
  <c r="CN235" i="6" s="1"/>
  <c r="BL239" i="6"/>
  <c r="CN239" i="6" s="1"/>
  <c r="BL251" i="6"/>
  <c r="CN251" i="6" s="1"/>
  <c r="BL255" i="6"/>
  <c r="CN255" i="6" s="1"/>
  <c r="BL259" i="6"/>
  <c r="CN259" i="6" s="1"/>
  <c r="BL107" i="6"/>
  <c r="CN107" i="6" s="1"/>
  <c r="BL115" i="6"/>
  <c r="CN115" i="6" s="1"/>
  <c r="BL123" i="6"/>
  <c r="CN123" i="6" s="1"/>
  <c r="BL131" i="6"/>
  <c r="CN131" i="6" s="1"/>
  <c r="BL139" i="6"/>
  <c r="CN139" i="6" s="1"/>
  <c r="BL151" i="6"/>
  <c r="CN151" i="6" s="1"/>
  <c r="BL159" i="6"/>
  <c r="CN159" i="6" s="1"/>
  <c r="BL167" i="6"/>
  <c r="CN167" i="6" s="1"/>
  <c r="BL179" i="6"/>
  <c r="CN179" i="6" s="1"/>
  <c r="BL187" i="6"/>
  <c r="CN187" i="6" s="1"/>
  <c r="BL191" i="6"/>
  <c r="CN191" i="6" s="1"/>
  <c r="BL199" i="6"/>
  <c r="CN199" i="6" s="1"/>
  <c r="BL207" i="6"/>
  <c r="CN207" i="6" s="1"/>
  <c r="BL215" i="6"/>
  <c r="CN215" i="6" s="1"/>
  <c r="BL223" i="6"/>
  <c r="CN223" i="6" s="1"/>
  <c r="BL231" i="6"/>
  <c r="CN231" i="6" s="1"/>
  <c r="BL243" i="6"/>
  <c r="CN243" i="6" s="1"/>
  <c r="BL247" i="6"/>
  <c r="CN247" i="6" s="1"/>
  <c r="BL263" i="6"/>
  <c r="CN263" i="6" s="1"/>
  <c r="BL267" i="6"/>
  <c r="CN267" i="6" s="1"/>
  <c r="BL271" i="6"/>
  <c r="CN271" i="6" s="1"/>
  <c r="BL275" i="6"/>
  <c r="CN275" i="6" s="1"/>
  <c r="BL279" i="6"/>
  <c r="CN279" i="6" s="1"/>
  <c r="BL283" i="6"/>
  <c r="CN283" i="6" s="1"/>
  <c r="BL287" i="6"/>
  <c r="CN287" i="6" s="1"/>
  <c r="BL291" i="6"/>
  <c r="CN291" i="6" s="1"/>
  <c r="BL295" i="6"/>
  <c r="CN295" i="6" s="1"/>
  <c r="BL299" i="6"/>
  <c r="CN299" i="6" s="1"/>
  <c r="BL303" i="6"/>
  <c r="CN303" i="6" s="1"/>
  <c r="BL307" i="6"/>
  <c r="CN307" i="6" s="1"/>
  <c r="BL311" i="6"/>
  <c r="CN311" i="6" s="1"/>
  <c r="BL315" i="6"/>
  <c r="CN315" i="6" s="1"/>
  <c r="BL319" i="6"/>
  <c r="CN319" i="6" s="1"/>
  <c r="BL323" i="6"/>
  <c r="CN323" i="6" s="1"/>
  <c r="BL327" i="6"/>
  <c r="CN327" i="6" s="1"/>
  <c r="BL331" i="6"/>
  <c r="CN331" i="6" s="1"/>
  <c r="BL335" i="6"/>
  <c r="CN335" i="6" s="1"/>
  <c r="BL339" i="6"/>
  <c r="CN339" i="6" s="1"/>
  <c r="BL343" i="6"/>
  <c r="CN343" i="6" s="1"/>
  <c r="BL347" i="6"/>
  <c r="CN347" i="6" s="1"/>
  <c r="BL351" i="6"/>
  <c r="CN351" i="6" s="1"/>
  <c r="BL355" i="6"/>
  <c r="CN355" i="6" s="1"/>
  <c r="BL359" i="6"/>
  <c r="CN359" i="6" s="1"/>
  <c r="BL363" i="6"/>
  <c r="CN363" i="6" s="1"/>
  <c r="BL367" i="6"/>
  <c r="CN367" i="6" s="1"/>
  <c r="BL371" i="6"/>
  <c r="CN371" i="6" s="1"/>
  <c r="BL375" i="6"/>
  <c r="CN375" i="6" s="1"/>
  <c r="BL379" i="6"/>
  <c r="CN379" i="6" s="1"/>
  <c r="BL383" i="6"/>
  <c r="CN383" i="6" s="1"/>
  <c r="BL387" i="6"/>
  <c r="CN387" i="6" s="1"/>
  <c r="BU60" i="6"/>
  <c r="CW60" i="6" s="1"/>
  <c r="BU100" i="6"/>
  <c r="CW100" i="6" s="1"/>
  <c r="BU102" i="6"/>
  <c r="CW102" i="6" s="1"/>
  <c r="BU104" i="6"/>
  <c r="CW104" i="6" s="1"/>
  <c r="BU106" i="6"/>
  <c r="CW106" i="6" s="1"/>
  <c r="BU108" i="6"/>
  <c r="CW108" i="6" s="1"/>
  <c r="BU110" i="6"/>
  <c r="CW110" i="6" s="1"/>
  <c r="BU112" i="6"/>
  <c r="CW112" i="6" s="1"/>
  <c r="BU114" i="6"/>
  <c r="CW114" i="6" s="1"/>
  <c r="BU116" i="6"/>
  <c r="CW116" i="6" s="1"/>
  <c r="BU118" i="6"/>
  <c r="CW118" i="6" s="1"/>
  <c r="BU120" i="6"/>
  <c r="CW120" i="6" s="1"/>
  <c r="BU122" i="6"/>
  <c r="CW122" i="6" s="1"/>
  <c r="BU124" i="6"/>
  <c r="CW124" i="6" s="1"/>
  <c r="BU126" i="6"/>
  <c r="CW126" i="6" s="1"/>
  <c r="BU128" i="6"/>
  <c r="CW128" i="6" s="1"/>
  <c r="BU130" i="6"/>
  <c r="CW130" i="6" s="1"/>
  <c r="BU132" i="6"/>
  <c r="CW132" i="6" s="1"/>
  <c r="BU134" i="6"/>
  <c r="CW134" i="6" s="1"/>
  <c r="BU136" i="6"/>
  <c r="CW136" i="6" s="1"/>
  <c r="BU138" i="6"/>
  <c r="CW138" i="6" s="1"/>
  <c r="BU140" i="6"/>
  <c r="CW140" i="6" s="1"/>
  <c r="BU142" i="6"/>
  <c r="CW142" i="6" s="1"/>
  <c r="BU144" i="6"/>
  <c r="CW144" i="6" s="1"/>
  <c r="BU146" i="6"/>
  <c r="CW146" i="6" s="1"/>
  <c r="BU148" i="6"/>
  <c r="CW148" i="6" s="1"/>
  <c r="BU150" i="6"/>
  <c r="CW150" i="6" s="1"/>
  <c r="BU152" i="6"/>
  <c r="CW152" i="6" s="1"/>
  <c r="BU154" i="6"/>
  <c r="CW154" i="6" s="1"/>
  <c r="BU156" i="6"/>
  <c r="CW156" i="6" s="1"/>
  <c r="BU158" i="6"/>
  <c r="CW158" i="6" s="1"/>
  <c r="BU160" i="6"/>
  <c r="CW160" i="6" s="1"/>
  <c r="BU162" i="6"/>
  <c r="CW162" i="6" s="1"/>
  <c r="BU164" i="6"/>
  <c r="CW164" i="6" s="1"/>
  <c r="BU166" i="6"/>
  <c r="CW166" i="6" s="1"/>
  <c r="BU168" i="6"/>
  <c r="CW168" i="6" s="1"/>
  <c r="BU170" i="6"/>
  <c r="CW170" i="6" s="1"/>
  <c r="BU172" i="6"/>
  <c r="CW172" i="6" s="1"/>
  <c r="BU174" i="6"/>
  <c r="CW174" i="6" s="1"/>
  <c r="BU176" i="6"/>
  <c r="CW176" i="6" s="1"/>
  <c r="BU178" i="6"/>
  <c r="CW178" i="6" s="1"/>
  <c r="BU180" i="6"/>
  <c r="CW180" i="6" s="1"/>
  <c r="BU182" i="6"/>
  <c r="CW182" i="6" s="1"/>
  <c r="BU184" i="6"/>
  <c r="CW184" i="6" s="1"/>
  <c r="BU186" i="6"/>
  <c r="CW186" i="6" s="1"/>
  <c r="BU188" i="6"/>
  <c r="CW188" i="6" s="1"/>
  <c r="BU190" i="6"/>
  <c r="CW190" i="6" s="1"/>
  <c r="BU192" i="6"/>
  <c r="CW192" i="6" s="1"/>
  <c r="BU194" i="6"/>
  <c r="CW194" i="6" s="1"/>
  <c r="BU196" i="6"/>
  <c r="CW196" i="6" s="1"/>
  <c r="BU198" i="6"/>
  <c r="CW198" i="6" s="1"/>
  <c r="BU200" i="6"/>
  <c r="CW200" i="6" s="1"/>
  <c r="BU202" i="6"/>
  <c r="CW202" i="6" s="1"/>
  <c r="BU204" i="6"/>
  <c r="CW204" i="6" s="1"/>
  <c r="BU206" i="6"/>
  <c r="CW206" i="6" s="1"/>
  <c r="BU208" i="6"/>
  <c r="CW208" i="6" s="1"/>
  <c r="BU210" i="6"/>
  <c r="CW210" i="6" s="1"/>
  <c r="BU212" i="6"/>
  <c r="CW212" i="6" s="1"/>
  <c r="BU214" i="6"/>
  <c r="CW214" i="6" s="1"/>
  <c r="BU216" i="6"/>
  <c r="CW216" i="6" s="1"/>
  <c r="BU218" i="6"/>
  <c r="CW218" i="6" s="1"/>
  <c r="BU220" i="6"/>
  <c r="CW220" i="6" s="1"/>
  <c r="BU222" i="6"/>
  <c r="CW222" i="6" s="1"/>
  <c r="BU224" i="6"/>
  <c r="CW224" i="6" s="1"/>
  <c r="BU226" i="6"/>
  <c r="CW226" i="6" s="1"/>
  <c r="BU228" i="6"/>
  <c r="CW228" i="6" s="1"/>
  <c r="BU230" i="6"/>
  <c r="CW230" i="6" s="1"/>
  <c r="BU232" i="6"/>
  <c r="CW232" i="6" s="1"/>
  <c r="BU234" i="6"/>
  <c r="CW234" i="6" s="1"/>
  <c r="BU236" i="6"/>
  <c r="CW236" i="6" s="1"/>
  <c r="BU238" i="6"/>
  <c r="CW238" i="6" s="1"/>
  <c r="BU240" i="6"/>
  <c r="CW240" i="6" s="1"/>
  <c r="BU242" i="6"/>
  <c r="CW242" i="6" s="1"/>
  <c r="BU244" i="6"/>
  <c r="CW244" i="6" s="1"/>
  <c r="BU246" i="6"/>
  <c r="CW246" i="6" s="1"/>
  <c r="BU248" i="6"/>
  <c r="CW248" i="6" s="1"/>
  <c r="BU250" i="6"/>
  <c r="CW250" i="6" s="1"/>
  <c r="BU252" i="6"/>
  <c r="CW252" i="6" s="1"/>
  <c r="BU254" i="6"/>
  <c r="CW254" i="6" s="1"/>
  <c r="BU256" i="6"/>
  <c r="CW256" i="6" s="1"/>
  <c r="BU258" i="6"/>
  <c r="CW258" i="6" s="1"/>
  <c r="BU260" i="6"/>
  <c r="CW260" i="6" s="1"/>
  <c r="BU262" i="6"/>
  <c r="CW262" i="6" s="1"/>
  <c r="BU264" i="6"/>
  <c r="CW264" i="6" s="1"/>
  <c r="BU266" i="6"/>
  <c r="CW266" i="6" s="1"/>
  <c r="BU268" i="6"/>
  <c r="CW268" i="6" s="1"/>
  <c r="BU270" i="6"/>
  <c r="CW270" i="6" s="1"/>
  <c r="BU272" i="6"/>
  <c r="CW272" i="6" s="1"/>
  <c r="BU274" i="6"/>
  <c r="CW274" i="6" s="1"/>
  <c r="BU276" i="6"/>
  <c r="CW276" i="6" s="1"/>
  <c r="BU278" i="6"/>
  <c r="CW278" i="6" s="1"/>
  <c r="BU280" i="6"/>
  <c r="CW280" i="6" s="1"/>
  <c r="BU282" i="6"/>
  <c r="CW282" i="6" s="1"/>
  <c r="BU284" i="6"/>
  <c r="CW284" i="6" s="1"/>
  <c r="BU286" i="6"/>
  <c r="CW286" i="6" s="1"/>
  <c r="BU288" i="6"/>
  <c r="CW288" i="6" s="1"/>
  <c r="BU290" i="6"/>
  <c r="CW290" i="6" s="1"/>
  <c r="BU292" i="6"/>
  <c r="CW292" i="6" s="1"/>
  <c r="BU294" i="6"/>
  <c r="CW294" i="6" s="1"/>
  <c r="BU296" i="6"/>
  <c r="CW296" i="6" s="1"/>
  <c r="BU298" i="6"/>
  <c r="CW298" i="6" s="1"/>
  <c r="BU300" i="6"/>
  <c r="CW300" i="6" s="1"/>
  <c r="BU302" i="6"/>
  <c r="CW302" i="6" s="1"/>
  <c r="BU304" i="6"/>
  <c r="CW304" i="6" s="1"/>
  <c r="BU306" i="6"/>
  <c r="CW306" i="6" s="1"/>
  <c r="BU308" i="6"/>
  <c r="CW308" i="6" s="1"/>
  <c r="BU310" i="6"/>
  <c r="CW310" i="6" s="1"/>
  <c r="BU312" i="6"/>
  <c r="CW312" i="6" s="1"/>
  <c r="BU314" i="6"/>
  <c r="CW314" i="6" s="1"/>
  <c r="BU316" i="6"/>
  <c r="CW316" i="6" s="1"/>
  <c r="BU318" i="6"/>
  <c r="CW318" i="6" s="1"/>
  <c r="BU320" i="6"/>
  <c r="CW320" i="6" s="1"/>
  <c r="BU322" i="6"/>
  <c r="CW322" i="6" s="1"/>
  <c r="BU324" i="6"/>
  <c r="CW324" i="6" s="1"/>
  <c r="BU326" i="6"/>
  <c r="CW326" i="6" s="1"/>
  <c r="BU328" i="6"/>
  <c r="CW328" i="6" s="1"/>
  <c r="BU330" i="6"/>
  <c r="CW330" i="6" s="1"/>
  <c r="BU332" i="6"/>
  <c r="CW332" i="6" s="1"/>
  <c r="BU334" i="6"/>
  <c r="CW334" i="6" s="1"/>
  <c r="BU336" i="6"/>
  <c r="CW336" i="6" s="1"/>
  <c r="BU338" i="6"/>
  <c r="CW338" i="6" s="1"/>
  <c r="BU340" i="6"/>
  <c r="CW340" i="6" s="1"/>
  <c r="BU342" i="6"/>
  <c r="CW342" i="6" s="1"/>
  <c r="BU344" i="6"/>
  <c r="CW344" i="6" s="1"/>
  <c r="BU346" i="6"/>
  <c r="CW346" i="6" s="1"/>
  <c r="BU348" i="6"/>
  <c r="CW348" i="6" s="1"/>
  <c r="BU350" i="6"/>
  <c r="CW350" i="6" s="1"/>
  <c r="BU352" i="6"/>
  <c r="CW352" i="6" s="1"/>
  <c r="BU354" i="6"/>
  <c r="CW354" i="6" s="1"/>
  <c r="BU356" i="6"/>
  <c r="CW356" i="6" s="1"/>
  <c r="BU358" i="6"/>
  <c r="CW358" i="6" s="1"/>
  <c r="BU360" i="6"/>
  <c r="CW360" i="6" s="1"/>
  <c r="BU362" i="6"/>
  <c r="CW362" i="6" s="1"/>
  <c r="BU364" i="6"/>
  <c r="CW364" i="6" s="1"/>
  <c r="BU366" i="6"/>
  <c r="CW366" i="6" s="1"/>
  <c r="BU368" i="6"/>
  <c r="CW368" i="6" s="1"/>
  <c r="BU370" i="6"/>
  <c r="CW370" i="6" s="1"/>
  <c r="BU372" i="6"/>
  <c r="CW372" i="6" s="1"/>
  <c r="BU374" i="6"/>
  <c r="CW374" i="6" s="1"/>
  <c r="BU376" i="6"/>
  <c r="CW376" i="6" s="1"/>
  <c r="BU378" i="6"/>
  <c r="CW378" i="6" s="1"/>
  <c r="BU380" i="6"/>
  <c r="CW380" i="6" s="1"/>
  <c r="BU382" i="6"/>
  <c r="CW382" i="6" s="1"/>
  <c r="BU384" i="6"/>
  <c r="CW384" i="6" s="1"/>
  <c r="BU386" i="6"/>
  <c r="CW386" i="6" s="1"/>
  <c r="BU101" i="6"/>
  <c r="CW101" i="6" s="1"/>
  <c r="BU113" i="6"/>
  <c r="CW113" i="6" s="1"/>
  <c r="BU125" i="6"/>
  <c r="CW125" i="6" s="1"/>
  <c r="BU137" i="6"/>
  <c r="CW137" i="6" s="1"/>
  <c r="BU145" i="6"/>
  <c r="CW145" i="6" s="1"/>
  <c r="BU149" i="6"/>
  <c r="CW149" i="6" s="1"/>
  <c r="BU153" i="6"/>
  <c r="CW153" i="6" s="1"/>
  <c r="BU157" i="6"/>
  <c r="CW157" i="6" s="1"/>
  <c r="BU161" i="6"/>
  <c r="CW161" i="6" s="1"/>
  <c r="BU165" i="6"/>
  <c r="CW165" i="6" s="1"/>
  <c r="BU169" i="6"/>
  <c r="CW169" i="6" s="1"/>
  <c r="BU173" i="6"/>
  <c r="CW173" i="6" s="1"/>
  <c r="BU185" i="6"/>
  <c r="CW185" i="6" s="1"/>
  <c r="BU189" i="6"/>
  <c r="CW189" i="6" s="1"/>
  <c r="BU201" i="6"/>
  <c r="CW201" i="6" s="1"/>
  <c r="BU205" i="6"/>
  <c r="CW205" i="6" s="1"/>
  <c r="BU221" i="6"/>
  <c r="CW221" i="6" s="1"/>
  <c r="BU225" i="6"/>
  <c r="CW225" i="6" s="1"/>
  <c r="BU229" i="6"/>
  <c r="CW229" i="6" s="1"/>
  <c r="BU233" i="6"/>
  <c r="CW233" i="6" s="1"/>
  <c r="BU237" i="6"/>
  <c r="CW237" i="6" s="1"/>
  <c r="BU241" i="6"/>
  <c r="CW241" i="6" s="1"/>
  <c r="BU245" i="6"/>
  <c r="CW245" i="6" s="1"/>
  <c r="BU249" i="6"/>
  <c r="CW249" i="6" s="1"/>
  <c r="BU253" i="6"/>
  <c r="CW253" i="6" s="1"/>
  <c r="BU257" i="6"/>
  <c r="CW257" i="6" s="1"/>
  <c r="BU261" i="6"/>
  <c r="CW261" i="6" s="1"/>
  <c r="BU265" i="6"/>
  <c r="CW265" i="6" s="1"/>
  <c r="BU269" i="6"/>
  <c r="CW269" i="6" s="1"/>
  <c r="BU273" i="6"/>
  <c r="CW273" i="6" s="1"/>
  <c r="BU277" i="6"/>
  <c r="CW277" i="6" s="1"/>
  <c r="BU281" i="6"/>
  <c r="CW281" i="6" s="1"/>
  <c r="BU285" i="6"/>
  <c r="CW285" i="6" s="1"/>
  <c r="BU289" i="6"/>
  <c r="CW289" i="6" s="1"/>
  <c r="BU293" i="6"/>
  <c r="CW293" i="6" s="1"/>
  <c r="BU297" i="6"/>
  <c r="CW297" i="6" s="1"/>
  <c r="BU305" i="6"/>
  <c r="CW305" i="6" s="1"/>
  <c r="BU313" i="6"/>
  <c r="CW313" i="6" s="1"/>
  <c r="BU317" i="6"/>
  <c r="CW317" i="6" s="1"/>
  <c r="BU321" i="6"/>
  <c r="CW321" i="6" s="1"/>
  <c r="BU333" i="6"/>
  <c r="CW333" i="6" s="1"/>
  <c r="BU341" i="6"/>
  <c r="CW341" i="6" s="1"/>
  <c r="BU349" i="6"/>
  <c r="CW349" i="6" s="1"/>
  <c r="BU357" i="6"/>
  <c r="CW357" i="6" s="1"/>
  <c r="BU361" i="6"/>
  <c r="CW361" i="6" s="1"/>
  <c r="BU365" i="6"/>
  <c r="CW365" i="6" s="1"/>
  <c r="BU373" i="6"/>
  <c r="CW373" i="6" s="1"/>
  <c r="BU377" i="6"/>
  <c r="CW377" i="6" s="1"/>
  <c r="BU385" i="6"/>
  <c r="CW385" i="6" s="1"/>
  <c r="BU103" i="6"/>
  <c r="CW103" i="6" s="1"/>
  <c r="BU107" i="6"/>
  <c r="CW107" i="6" s="1"/>
  <c r="BU111" i="6"/>
  <c r="CW111" i="6" s="1"/>
  <c r="BU115" i="6"/>
  <c r="CW115" i="6" s="1"/>
  <c r="BU119" i="6"/>
  <c r="CW119" i="6" s="1"/>
  <c r="BU123" i="6"/>
  <c r="CW123" i="6" s="1"/>
  <c r="BU127" i="6"/>
  <c r="CW127" i="6" s="1"/>
  <c r="BU131" i="6"/>
  <c r="CW131" i="6" s="1"/>
  <c r="BU135" i="6"/>
  <c r="CW135" i="6" s="1"/>
  <c r="BU139" i="6"/>
  <c r="CW139" i="6" s="1"/>
  <c r="BU143" i="6"/>
  <c r="CW143" i="6" s="1"/>
  <c r="BU147" i="6"/>
  <c r="CW147" i="6" s="1"/>
  <c r="BU151" i="6"/>
  <c r="CW151" i="6" s="1"/>
  <c r="BU155" i="6"/>
  <c r="CW155" i="6" s="1"/>
  <c r="BU159" i="6"/>
  <c r="CW159" i="6" s="1"/>
  <c r="BU163" i="6"/>
  <c r="CW163" i="6" s="1"/>
  <c r="BU167" i="6"/>
  <c r="CW167" i="6" s="1"/>
  <c r="BU171" i="6"/>
  <c r="CW171" i="6" s="1"/>
  <c r="BU175" i="6"/>
  <c r="CW175" i="6" s="1"/>
  <c r="BU179" i="6"/>
  <c r="CW179" i="6" s="1"/>
  <c r="BU183" i="6"/>
  <c r="CW183" i="6" s="1"/>
  <c r="BU187" i="6"/>
  <c r="CW187" i="6" s="1"/>
  <c r="BU191" i="6"/>
  <c r="CW191" i="6" s="1"/>
  <c r="BU195" i="6"/>
  <c r="CW195" i="6" s="1"/>
  <c r="BU199" i="6"/>
  <c r="CW199" i="6" s="1"/>
  <c r="BU203" i="6"/>
  <c r="CW203" i="6" s="1"/>
  <c r="BU207" i="6"/>
  <c r="CW207" i="6" s="1"/>
  <c r="BU211" i="6"/>
  <c r="CW211" i="6" s="1"/>
  <c r="BU215" i="6"/>
  <c r="CW215" i="6" s="1"/>
  <c r="BU219" i="6"/>
  <c r="CW219" i="6" s="1"/>
  <c r="BU223" i="6"/>
  <c r="CW223" i="6" s="1"/>
  <c r="BU227" i="6"/>
  <c r="CW227" i="6" s="1"/>
  <c r="BU231" i="6"/>
  <c r="CW231" i="6" s="1"/>
  <c r="BU235" i="6"/>
  <c r="CW235" i="6" s="1"/>
  <c r="BU239" i="6"/>
  <c r="CW239" i="6" s="1"/>
  <c r="BU243" i="6"/>
  <c r="CW243" i="6" s="1"/>
  <c r="BU247" i="6"/>
  <c r="CW247" i="6" s="1"/>
  <c r="BU251" i="6"/>
  <c r="CW251" i="6" s="1"/>
  <c r="BU255" i="6"/>
  <c r="CW255" i="6" s="1"/>
  <c r="BU259" i="6"/>
  <c r="CW259" i="6" s="1"/>
  <c r="BU263" i="6"/>
  <c r="CW263" i="6" s="1"/>
  <c r="BU267" i="6"/>
  <c r="CW267" i="6" s="1"/>
  <c r="BU271" i="6"/>
  <c r="CW271" i="6" s="1"/>
  <c r="BU275" i="6"/>
  <c r="CW275" i="6" s="1"/>
  <c r="BU279" i="6"/>
  <c r="CW279" i="6" s="1"/>
  <c r="BU283" i="6"/>
  <c r="CW283" i="6" s="1"/>
  <c r="BU287" i="6"/>
  <c r="CW287" i="6" s="1"/>
  <c r="BU291" i="6"/>
  <c r="CW291" i="6" s="1"/>
  <c r="BU295" i="6"/>
  <c r="CW295" i="6" s="1"/>
  <c r="BU299" i="6"/>
  <c r="CW299" i="6" s="1"/>
  <c r="BU303" i="6"/>
  <c r="CW303" i="6" s="1"/>
  <c r="BU307" i="6"/>
  <c r="CW307" i="6" s="1"/>
  <c r="BU311" i="6"/>
  <c r="CW311" i="6" s="1"/>
  <c r="BU315" i="6"/>
  <c r="CW315" i="6" s="1"/>
  <c r="BU319" i="6"/>
  <c r="CW319" i="6" s="1"/>
  <c r="BU323" i="6"/>
  <c r="CW323" i="6" s="1"/>
  <c r="BU327" i="6"/>
  <c r="CW327" i="6" s="1"/>
  <c r="BU331" i="6"/>
  <c r="CW331" i="6" s="1"/>
  <c r="BU335" i="6"/>
  <c r="CW335" i="6" s="1"/>
  <c r="BU339" i="6"/>
  <c r="CW339" i="6" s="1"/>
  <c r="BU343" i="6"/>
  <c r="CW343" i="6" s="1"/>
  <c r="BU347" i="6"/>
  <c r="CW347" i="6" s="1"/>
  <c r="BU351" i="6"/>
  <c r="CW351" i="6" s="1"/>
  <c r="BU355" i="6"/>
  <c r="CW355" i="6" s="1"/>
  <c r="BU359" i="6"/>
  <c r="CW359" i="6" s="1"/>
  <c r="BU363" i="6"/>
  <c r="CW363" i="6" s="1"/>
  <c r="BU367" i="6"/>
  <c r="CW367" i="6" s="1"/>
  <c r="BU371" i="6"/>
  <c r="CW371" i="6" s="1"/>
  <c r="BU375" i="6"/>
  <c r="CW375" i="6" s="1"/>
  <c r="BU379" i="6"/>
  <c r="CW379" i="6" s="1"/>
  <c r="BU383" i="6"/>
  <c r="CW383" i="6" s="1"/>
  <c r="BU387" i="6"/>
  <c r="CW387" i="6" s="1"/>
  <c r="BU105" i="6"/>
  <c r="CW105" i="6" s="1"/>
  <c r="BU109" i="6"/>
  <c r="CW109" i="6" s="1"/>
  <c r="BU117" i="6"/>
  <c r="CW117" i="6" s="1"/>
  <c r="BU121" i="6"/>
  <c r="CW121" i="6" s="1"/>
  <c r="BU129" i="6"/>
  <c r="CW129" i="6" s="1"/>
  <c r="BU133" i="6"/>
  <c r="CW133" i="6" s="1"/>
  <c r="BU141" i="6"/>
  <c r="CW141" i="6" s="1"/>
  <c r="BU177" i="6"/>
  <c r="CW177" i="6" s="1"/>
  <c r="BU181" i="6"/>
  <c r="CW181" i="6" s="1"/>
  <c r="BU193" i="6"/>
  <c r="CW193" i="6" s="1"/>
  <c r="BU197" i="6"/>
  <c r="CW197" i="6" s="1"/>
  <c r="BU209" i="6"/>
  <c r="CW209" i="6" s="1"/>
  <c r="BU213" i="6"/>
  <c r="CW213" i="6" s="1"/>
  <c r="BU217" i="6"/>
  <c r="CW217" i="6" s="1"/>
  <c r="BU301" i="6"/>
  <c r="CW301" i="6" s="1"/>
  <c r="BU309" i="6"/>
  <c r="CW309" i="6" s="1"/>
  <c r="BU325" i="6"/>
  <c r="CW325" i="6" s="1"/>
  <c r="BU329" i="6"/>
  <c r="CW329" i="6" s="1"/>
  <c r="BU337" i="6"/>
  <c r="CW337" i="6" s="1"/>
  <c r="BU345" i="6"/>
  <c r="CW345" i="6" s="1"/>
  <c r="BU353" i="6"/>
  <c r="CW353" i="6" s="1"/>
  <c r="BU369" i="6"/>
  <c r="CW369" i="6" s="1"/>
  <c r="BU381" i="6"/>
  <c r="CW381" i="6" s="1"/>
  <c r="BH15" i="6"/>
  <c r="CJ15" i="6" s="1"/>
  <c r="BH100" i="6"/>
  <c r="CJ100" i="6" s="1"/>
  <c r="BH102" i="6"/>
  <c r="CJ102" i="6" s="1"/>
  <c r="BH104" i="6"/>
  <c r="CJ104" i="6" s="1"/>
  <c r="BH106" i="6"/>
  <c r="CJ106" i="6" s="1"/>
  <c r="BH108" i="6"/>
  <c r="CJ108" i="6" s="1"/>
  <c r="BH110" i="6"/>
  <c r="CJ110" i="6" s="1"/>
  <c r="BH112" i="6"/>
  <c r="CJ112" i="6" s="1"/>
  <c r="BH114" i="6"/>
  <c r="CJ114" i="6" s="1"/>
  <c r="BH116" i="6"/>
  <c r="CJ116" i="6" s="1"/>
  <c r="BH118" i="6"/>
  <c r="CJ118" i="6" s="1"/>
  <c r="BH120" i="6"/>
  <c r="CJ120" i="6" s="1"/>
  <c r="BH122" i="6"/>
  <c r="CJ122" i="6" s="1"/>
  <c r="BH124" i="6"/>
  <c r="CJ124" i="6" s="1"/>
  <c r="BH126" i="6"/>
  <c r="CJ126" i="6" s="1"/>
  <c r="BH128" i="6"/>
  <c r="CJ128" i="6" s="1"/>
  <c r="BH130" i="6"/>
  <c r="CJ130" i="6" s="1"/>
  <c r="BH132" i="6"/>
  <c r="CJ132" i="6" s="1"/>
  <c r="BH134" i="6"/>
  <c r="CJ134" i="6" s="1"/>
  <c r="BH136" i="6"/>
  <c r="CJ136" i="6" s="1"/>
  <c r="BH138" i="6"/>
  <c r="CJ138" i="6" s="1"/>
  <c r="BH140" i="6"/>
  <c r="CJ140" i="6" s="1"/>
  <c r="BH142" i="6"/>
  <c r="CJ142" i="6" s="1"/>
  <c r="BH144" i="6"/>
  <c r="CJ144" i="6" s="1"/>
  <c r="BH146" i="6"/>
  <c r="CJ146" i="6" s="1"/>
  <c r="BH148" i="6"/>
  <c r="CJ148" i="6" s="1"/>
  <c r="BH150" i="6"/>
  <c r="CJ150" i="6" s="1"/>
  <c r="BH152" i="6"/>
  <c r="CJ152" i="6" s="1"/>
  <c r="BH154" i="6"/>
  <c r="CJ154" i="6" s="1"/>
  <c r="BH156" i="6"/>
  <c r="CJ156" i="6" s="1"/>
  <c r="BH158" i="6"/>
  <c r="CJ158" i="6" s="1"/>
  <c r="BH160" i="6"/>
  <c r="CJ160" i="6" s="1"/>
  <c r="BH162" i="6"/>
  <c r="CJ162" i="6" s="1"/>
  <c r="BH164" i="6"/>
  <c r="CJ164" i="6" s="1"/>
  <c r="BH166" i="6"/>
  <c r="CJ166" i="6" s="1"/>
  <c r="BH168" i="6"/>
  <c r="CJ168" i="6" s="1"/>
  <c r="BH170" i="6"/>
  <c r="CJ170" i="6" s="1"/>
  <c r="BH172" i="6"/>
  <c r="CJ172" i="6" s="1"/>
  <c r="BH174" i="6"/>
  <c r="CJ174" i="6" s="1"/>
  <c r="BH176" i="6"/>
  <c r="CJ176" i="6" s="1"/>
  <c r="BH178" i="6"/>
  <c r="CJ178" i="6" s="1"/>
  <c r="BH180" i="6"/>
  <c r="CJ180" i="6" s="1"/>
  <c r="BH182" i="6"/>
  <c r="CJ182" i="6" s="1"/>
  <c r="BH184" i="6"/>
  <c r="CJ184" i="6" s="1"/>
  <c r="BH186" i="6"/>
  <c r="CJ186" i="6" s="1"/>
  <c r="BH188" i="6"/>
  <c r="CJ188" i="6" s="1"/>
  <c r="BH190" i="6"/>
  <c r="CJ190" i="6" s="1"/>
  <c r="BH192" i="6"/>
  <c r="CJ192" i="6" s="1"/>
  <c r="BH194" i="6"/>
  <c r="CJ194" i="6" s="1"/>
  <c r="BH196" i="6"/>
  <c r="CJ196" i="6" s="1"/>
  <c r="BH198" i="6"/>
  <c r="CJ198" i="6" s="1"/>
  <c r="BH200" i="6"/>
  <c r="CJ200" i="6" s="1"/>
  <c r="BH202" i="6"/>
  <c r="CJ202" i="6" s="1"/>
  <c r="BH204" i="6"/>
  <c r="CJ204" i="6" s="1"/>
  <c r="BH206" i="6"/>
  <c r="CJ206" i="6" s="1"/>
  <c r="BH208" i="6"/>
  <c r="CJ208" i="6" s="1"/>
  <c r="BH210" i="6"/>
  <c r="CJ210" i="6" s="1"/>
  <c r="BH212" i="6"/>
  <c r="CJ212" i="6" s="1"/>
  <c r="BH214" i="6"/>
  <c r="CJ214" i="6" s="1"/>
  <c r="BH216" i="6"/>
  <c r="CJ216" i="6" s="1"/>
  <c r="BH218" i="6"/>
  <c r="CJ218" i="6" s="1"/>
  <c r="BH220" i="6"/>
  <c r="CJ220" i="6" s="1"/>
  <c r="BH222" i="6"/>
  <c r="CJ222" i="6" s="1"/>
  <c r="BH224" i="6"/>
  <c r="CJ224" i="6" s="1"/>
  <c r="BH226" i="6"/>
  <c r="CJ226" i="6" s="1"/>
  <c r="BH228" i="6"/>
  <c r="CJ228" i="6" s="1"/>
  <c r="BH230" i="6"/>
  <c r="CJ230" i="6" s="1"/>
  <c r="BH232" i="6"/>
  <c r="CJ232" i="6" s="1"/>
  <c r="BH234" i="6"/>
  <c r="CJ234" i="6" s="1"/>
  <c r="BH236" i="6"/>
  <c r="CJ236" i="6" s="1"/>
  <c r="BH238" i="6"/>
  <c r="CJ238" i="6" s="1"/>
  <c r="BH240" i="6"/>
  <c r="CJ240" i="6" s="1"/>
  <c r="BH242" i="6"/>
  <c r="CJ242" i="6" s="1"/>
  <c r="BH244" i="6"/>
  <c r="CJ244" i="6" s="1"/>
  <c r="BH246" i="6"/>
  <c r="CJ246" i="6" s="1"/>
  <c r="BH248" i="6"/>
  <c r="CJ248" i="6" s="1"/>
  <c r="BH250" i="6"/>
  <c r="CJ250" i="6" s="1"/>
  <c r="BH252" i="6"/>
  <c r="CJ252" i="6" s="1"/>
  <c r="BH254" i="6"/>
  <c r="CJ254" i="6" s="1"/>
  <c r="BH256" i="6"/>
  <c r="CJ256" i="6" s="1"/>
  <c r="BH258" i="6"/>
  <c r="CJ258" i="6" s="1"/>
  <c r="BH260" i="6"/>
  <c r="CJ260" i="6" s="1"/>
  <c r="BH262" i="6"/>
  <c r="CJ262" i="6" s="1"/>
  <c r="BH264" i="6"/>
  <c r="CJ264" i="6" s="1"/>
  <c r="BH266" i="6"/>
  <c r="CJ266" i="6" s="1"/>
  <c r="BH268" i="6"/>
  <c r="CJ268" i="6" s="1"/>
  <c r="BH270" i="6"/>
  <c r="CJ270" i="6" s="1"/>
  <c r="BH272" i="6"/>
  <c r="CJ272" i="6" s="1"/>
  <c r="BH274" i="6"/>
  <c r="CJ274" i="6" s="1"/>
  <c r="BH276" i="6"/>
  <c r="CJ276" i="6" s="1"/>
  <c r="BH278" i="6"/>
  <c r="CJ278" i="6" s="1"/>
  <c r="BH280" i="6"/>
  <c r="CJ280" i="6" s="1"/>
  <c r="BH282" i="6"/>
  <c r="CJ282" i="6" s="1"/>
  <c r="BH284" i="6"/>
  <c r="CJ284" i="6" s="1"/>
  <c r="BH286" i="6"/>
  <c r="CJ286" i="6" s="1"/>
  <c r="BH288" i="6"/>
  <c r="CJ288" i="6" s="1"/>
  <c r="BH290" i="6"/>
  <c r="CJ290" i="6" s="1"/>
  <c r="BH292" i="6"/>
  <c r="CJ292" i="6" s="1"/>
  <c r="BH294" i="6"/>
  <c r="CJ294" i="6" s="1"/>
  <c r="BH296" i="6"/>
  <c r="CJ296" i="6" s="1"/>
  <c r="BH298" i="6"/>
  <c r="CJ298" i="6" s="1"/>
  <c r="BH300" i="6"/>
  <c r="CJ300" i="6" s="1"/>
  <c r="BH302" i="6"/>
  <c r="CJ302" i="6" s="1"/>
  <c r="BH304" i="6"/>
  <c r="CJ304" i="6" s="1"/>
  <c r="BH306" i="6"/>
  <c r="CJ306" i="6" s="1"/>
  <c r="BH308" i="6"/>
  <c r="CJ308" i="6" s="1"/>
  <c r="BH310" i="6"/>
  <c r="CJ310" i="6" s="1"/>
  <c r="BH312" i="6"/>
  <c r="CJ312" i="6" s="1"/>
  <c r="BH314" i="6"/>
  <c r="CJ314" i="6" s="1"/>
  <c r="BH316" i="6"/>
  <c r="CJ316" i="6" s="1"/>
  <c r="BH318" i="6"/>
  <c r="CJ318" i="6" s="1"/>
  <c r="BH320" i="6"/>
  <c r="CJ320" i="6" s="1"/>
  <c r="BH322" i="6"/>
  <c r="CJ322" i="6" s="1"/>
  <c r="BH324" i="6"/>
  <c r="CJ324" i="6" s="1"/>
  <c r="BH326" i="6"/>
  <c r="CJ326" i="6" s="1"/>
  <c r="BH328" i="6"/>
  <c r="CJ328" i="6" s="1"/>
  <c r="BH330" i="6"/>
  <c r="CJ330" i="6" s="1"/>
  <c r="BH332" i="6"/>
  <c r="CJ332" i="6" s="1"/>
  <c r="BH334" i="6"/>
  <c r="CJ334" i="6" s="1"/>
  <c r="BH336" i="6"/>
  <c r="CJ336" i="6" s="1"/>
  <c r="BH338" i="6"/>
  <c r="CJ338" i="6" s="1"/>
  <c r="BH340" i="6"/>
  <c r="CJ340" i="6" s="1"/>
  <c r="BH342" i="6"/>
  <c r="CJ342" i="6" s="1"/>
  <c r="BH344" i="6"/>
  <c r="CJ344" i="6" s="1"/>
  <c r="BH346" i="6"/>
  <c r="CJ346" i="6" s="1"/>
  <c r="BH348" i="6"/>
  <c r="CJ348" i="6" s="1"/>
  <c r="BH350" i="6"/>
  <c r="CJ350" i="6" s="1"/>
  <c r="BH352" i="6"/>
  <c r="CJ352" i="6" s="1"/>
  <c r="BH354" i="6"/>
  <c r="CJ354" i="6" s="1"/>
  <c r="BH356" i="6"/>
  <c r="CJ356" i="6" s="1"/>
  <c r="BH358" i="6"/>
  <c r="CJ358" i="6" s="1"/>
  <c r="BH360" i="6"/>
  <c r="CJ360" i="6" s="1"/>
  <c r="BH362" i="6"/>
  <c r="CJ362" i="6" s="1"/>
  <c r="BH364" i="6"/>
  <c r="CJ364" i="6" s="1"/>
  <c r="BH366" i="6"/>
  <c r="CJ366" i="6" s="1"/>
  <c r="BH368" i="6"/>
  <c r="CJ368" i="6" s="1"/>
  <c r="BH370" i="6"/>
  <c r="CJ370" i="6" s="1"/>
  <c r="BH372" i="6"/>
  <c r="CJ372" i="6" s="1"/>
  <c r="BH374" i="6"/>
  <c r="CJ374" i="6" s="1"/>
  <c r="BH376" i="6"/>
  <c r="CJ376" i="6" s="1"/>
  <c r="BH378" i="6"/>
  <c r="CJ378" i="6" s="1"/>
  <c r="BH380" i="6"/>
  <c r="CJ380" i="6" s="1"/>
  <c r="BH382" i="6"/>
  <c r="CJ382" i="6" s="1"/>
  <c r="BH384" i="6"/>
  <c r="CJ384" i="6" s="1"/>
  <c r="BH386" i="6"/>
  <c r="CJ386" i="6" s="1"/>
  <c r="BH103" i="6"/>
  <c r="CJ103" i="6" s="1"/>
  <c r="BH107" i="6"/>
  <c r="CJ107" i="6" s="1"/>
  <c r="BH111" i="6"/>
  <c r="CJ111" i="6" s="1"/>
  <c r="BH115" i="6"/>
  <c r="CJ115" i="6" s="1"/>
  <c r="BH119" i="6"/>
  <c r="CJ119" i="6" s="1"/>
  <c r="BH123" i="6"/>
  <c r="CJ123" i="6" s="1"/>
  <c r="BH127" i="6"/>
  <c r="CJ127" i="6" s="1"/>
  <c r="BH131" i="6"/>
  <c r="CJ131" i="6" s="1"/>
  <c r="BH135" i="6"/>
  <c r="CJ135" i="6" s="1"/>
  <c r="BH139" i="6"/>
  <c r="CJ139" i="6" s="1"/>
  <c r="BH143" i="6"/>
  <c r="CJ143" i="6" s="1"/>
  <c r="BH147" i="6"/>
  <c r="CJ147" i="6" s="1"/>
  <c r="BH151" i="6"/>
  <c r="CJ151" i="6" s="1"/>
  <c r="BH155" i="6"/>
  <c r="CJ155" i="6" s="1"/>
  <c r="BH159" i="6"/>
  <c r="CJ159" i="6" s="1"/>
  <c r="BH163" i="6"/>
  <c r="CJ163" i="6" s="1"/>
  <c r="BH167" i="6"/>
  <c r="CJ167" i="6" s="1"/>
  <c r="BH171" i="6"/>
  <c r="CJ171" i="6" s="1"/>
  <c r="BH175" i="6"/>
  <c r="CJ175" i="6" s="1"/>
  <c r="BH179" i="6"/>
  <c r="CJ179" i="6" s="1"/>
  <c r="BH183" i="6"/>
  <c r="CJ183" i="6" s="1"/>
  <c r="BH187" i="6"/>
  <c r="CJ187" i="6" s="1"/>
  <c r="BH191" i="6"/>
  <c r="CJ191" i="6" s="1"/>
  <c r="BH195" i="6"/>
  <c r="CJ195" i="6" s="1"/>
  <c r="BH199" i="6"/>
  <c r="CJ199" i="6" s="1"/>
  <c r="BH203" i="6"/>
  <c r="CJ203" i="6" s="1"/>
  <c r="BH207" i="6"/>
  <c r="CJ207" i="6" s="1"/>
  <c r="BH211" i="6"/>
  <c r="CJ211" i="6" s="1"/>
  <c r="BH215" i="6"/>
  <c r="CJ215" i="6" s="1"/>
  <c r="BH219" i="6"/>
  <c r="CJ219" i="6" s="1"/>
  <c r="BH223" i="6"/>
  <c r="CJ223" i="6" s="1"/>
  <c r="BH227" i="6"/>
  <c r="CJ227" i="6" s="1"/>
  <c r="BH231" i="6"/>
  <c r="CJ231" i="6" s="1"/>
  <c r="BH235" i="6"/>
  <c r="CJ235" i="6" s="1"/>
  <c r="BH239" i="6"/>
  <c r="CJ239" i="6" s="1"/>
  <c r="BH243" i="6"/>
  <c r="CJ243" i="6" s="1"/>
  <c r="BH247" i="6"/>
  <c r="CJ247" i="6" s="1"/>
  <c r="BH251" i="6"/>
  <c r="CJ251" i="6" s="1"/>
  <c r="BH255" i="6"/>
  <c r="CJ255" i="6" s="1"/>
  <c r="BH259" i="6"/>
  <c r="CJ259" i="6" s="1"/>
  <c r="BH263" i="6"/>
  <c r="CJ263" i="6" s="1"/>
  <c r="BH267" i="6"/>
  <c r="CJ267" i="6" s="1"/>
  <c r="BH271" i="6"/>
  <c r="CJ271" i="6" s="1"/>
  <c r="BH275" i="6"/>
  <c r="CJ275" i="6" s="1"/>
  <c r="BH279" i="6"/>
  <c r="CJ279" i="6" s="1"/>
  <c r="BH283" i="6"/>
  <c r="CJ283" i="6" s="1"/>
  <c r="BH287" i="6"/>
  <c r="CJ287" i="6" s="1"/>
  <c r="BH291" i="6"/>
  <c r="CJ291" i="6" s="1"/>
  <c r="BH295" i="6"/>
  <c r="CJ295" i="6" s="1"/>
  <c r="BH299" i="6"/>
  <c r="CJ299" i="6" s="1"/>
  <c r="BH303" i="6"/>
  <c r="CJ303" i="6" s="1"/>
  <c r="BH307" i="6"/>
  <c r="CJ307" i="6" s="1"/>
  <c r="BH311" i="6"/>
  <c r="CJ311" i="6" s="1"/>
  <c r="BH315" i="6"/>
  <c r="CJ315" i="6" s="1"/>
  <c r="BH319" i="6"/>
  <c r="CJ319" i="6" s="1"/>
  <c r="BH323" i="6"/>
  <c r="CJ323" i="6" s="1"/>
  <c r="BH327" i="6"/>
  <c r="CJ327" i="6" s="1"/>
  <c r="BH331" i="6"/>
  <c r="CJ331" i="6" s="1"/>
  <c r="BH335" i="6"/>
  <c r="CJ335" i="6" s="1"/>
  <c r="BH339" i="6"/>
  <c r="CJ339" i="6" s="1"/>
  <c r="BH343" i="6"/>
  <c r="CJ343" i="6" s="1"/>
  <c r="BH347" i="6"/>
  <c r="CJ347" i="6" s="1"/>
  <c r="BH351" i="6"/>
  <c r="CJ351" i="6" s="1"/>
  <c r="BH355" i="6"/>
  <c r="CJ355" i="6" s="1"/>
  <c r="BH359" i="6"/>
  <c r="CJ359" i="6" s="1"/>
  <c r="BH363" i="6"/>
  <c r="CJ363" i="6" s="1"/>
  <c r="BH367" i="6"/>
  <c r="CJ367" i="6" s="1"/>
  <c r="BH371" i="6"/>
  <c r="CJ371" i="6" s="1"/>
  <c r="BH375" i="6"/>
  <c r="CJ375" i="6" s="1"/>
  <c r="BH379" i="6"/>
  <c r="CJ379" i="6" s="1"/>
  <c r="BH383" i="6"/>
  <c r="CJ383" i="6" s="1"/>
  <c r="BH387" i="6"/>
  <c r="CJ387" i="6" s="1"/>
  <c r="BH105" i="6"/>
  <c r="CJ105" i="6" s="1"/>
  <c r="BH113" i="6"/>
  <c r="CJ113" i="6" s="1"/>
  <c r="BH121" i="6"/>
  <c r="CJ121" i="6" s="1"/>
  <c r="BH129" i="6"/>
  <c r="CJ129" i="6" s="1"/>
  <c r="BH137" i="6"/>
  <c r="CJ137" i="6" s="1"/>
  <c r="BH145" i="6"/>
  <c r="CJ145" i="6" s="1"/>
  <c r="BH149" i="6"/>
  <c r="CJ149" i="6" s="1"/>
  <c r="BH157" i="6"/>
  <c r="CJ157" i="6" s="1"/>
  <c r="BH165" i="6"/>
  <c r="CJ165" i="6" s="1"/>
  <c r="BH177" i="6"/>
  <c r="CJ177" i="6" s="1"/>
  <c r="BH185" i="6"/>
  <c r="CJ185" i="6" s="1"/>
  <c r="BH197" i="6"/>
  <c r="CJ197" i="6" s="1"/>
  <c r="BH205" i="6"/>
  <c r="CJ205" i="6" s="1"/>
  <c r="BH213" i="6"/>
  <c r="CJ213" i="6" s="1"/>
  <c r="BH221" i="6"/>
  <c r="CJ221" i="6" s="1"/>
  <c r="BH229" i="6"/>
  <c r="CJ229" i="6" s="1"/>
  <c r="BH241" i="6"/>
  <c r="CJ241" i="6" s="1"/>
  <c r="BH245" i="6"/>
  <c r="CJ245" i="6" s="1"/>
  <c r="BH253" i="6"/>
  <c r="CJ253" i="6" s="1"/>
  <c r="BH257" i="6"/>
  <c r="CJ257" i="6" s="1"/>
  <c r="BH261" i="6"/>
  <c r="CJ261" i="6" s="1"/>
  <c r="BH265" i="6"/>
  <c r="CJ265" i="6" s="1"/>
  <c r="BH101" i="6"/>
  <c r="CJ101" i="6" s="1"/>
  <c r="BH109" i="6"/>
  <c r="CJ109" i="6" s="1"/>
  <c r="BH117" i="6"/>
  <c r="CJ117" i="6" s="1"/>
  <c r="BH125" i="6"/>
  <c r="CJ125" i="6" s="1"/>
  <c r="BH133" i="6"/>
  <c r="CJ133" i="6" s="1"/>
  <c r="BH141" i="6"/>
  <c r="CJ141" i="6" s="1"/>
  <c r="BH153" i="6"/>
  <c r="CJ153" i="6" s="1"/>
  <c r="BH161" i="6"/>
  <c r="CJ161" i="6" s="1"/>
  <c r="BH169" i="6"/>
  <c r="CJ169" i="6" s="1"/>
  <c r="BH173" i="6"/>
  <c r="CJ173" i="6" s="1"/>
  <c r="BH181" i="6"/>
  <c r="CJ181" i="6" s="1"/>
  <c r="BH189" i="6"/>
  <c r="CJ189" i="6" s="1"/>
  <c r="BH193" i="6"/>
  <c r="CJ193" i="6" s="1"/>
  <c r="BH201" i="6"/>
  <c r="CJ201" i="6" s="1"/>
  <c r="BH209" i="6"/>
  <c r="CJ209" i="6" s="1"/>
  <c r="BH217" i="6"/>
  <c r="CJ217" i="6" s="1"/>
  <c r="BH225" i="6"/>
  <c r="CJ225" i="6" s="1"/>
  <c r="BH233" i="6"/>
  <c r="CJ233" i="6" s="1"/>
  <c r="BH237" i="6"/>
  <c r="CJ237" i="6" s="1"/>
  <c r="BH249" i="6"/>
  <c r="CJ249" i="6" s="1"/>
  <c r="BH269" i="6"/>
  <c r="CJ269" i="6" s="1"/>
  <c r="BH273" i="6"/>
  <c r="CJ273" i="6" s="1"/>
  <c r="BH277" i="6"/>
  <c r="CJ277" i="6" s="1"/>
  <c r="BH281" i="6"/>
  <c r="CJ281" i="6" s="1"/>
  <c r="BH285" i="6"/>
  <c r="CJ285" i="6" s="1"/>
  <c r="BH289" i="6"/>
  <c r="CJ289" i="6" s="1"/>
  <c r="BH293" i="6"/>
  <c r="CJ293" i="6" s="1"/>
  <c r="BH297" i="6"/>
  <c r="CJ297" i="6" s="1"/>
  <c r="BH301" i="6"/>
  <c r="CJ301" i="6" s="1"/>
  <c r="BH305" i="6"/>
  <c r="CJ305" i="6" s="1"/>
  <c r="BH309" i="6"/>
  <c r="CJ309" i="6" s="1"/>
  <c r="BH313" i="6"/>
  <c r="CJ313" i="6" s="1"/>
  <c r="BH317" i="6"/>
  <c r="CJ317" i="6" s="1"/>
  <c r="BH321" i="6"/>
  <c r="CJ321" i="6" s="1"/>
  <c r="BH325" i="6"/>
  <c r="CJ325" i="6" s="1"/>
  <c r="BH329" i="6"/>
  <c r="CJ329" i="6" s="1"/>
  <c r="BH333" i="6"/>
  <c r="CJ333" i="6" s="1"/>
  <c r="BH337" i="6"/>
  <c r="CJ337" i="6" s="1"/>
  <c r="BH341" i="6"/>
  <c r="CJ341" i="6" s="1"/>
  <c r="BH345" i="6"/>
  <c r="CJ345" i="6" s="1"/>
  <c r="BH349" i="6"/>
  <c r="CJ349" i="6" s="1"/>
  <c r="BH353" i="6"/>
  <c r="CJ353" i="6" s="1"/>
  <c r="BH357" i="6"/>
  <c r="CJ357" i="6" s="1"/>
  <c r="BH361" i="6"/>
  <c r="CJ361" i="6" s="1"/>
  <c r="BH365" i="6"/>
  <c r="CJ365" i="6" s="1"/>
  <c r="BH369" i="6"/>
  <c r="CJ369" i="6" s="1"/>
  <c r="BH373" i="6"/>
  <c r="CJ373" i="6" s="1"/>
  <c r="BH377" i="6"/>
  <c r="CJ377" i="6" s="1"/>
  <c r="BH381" i="6"/>
  <c r="CJ381" i="6" s="1"/>
  <c r="BH385" i="6"/>
  <c r="CJ385" i="6" s="1"/>
  <c r="BR29" i="6"/>
  <c r="CT29" i="6" s="1"/>
  <c r="BR101" i="6"/>
  <c r="CT101" i="6" s="1"/>
  <c r="BR103" i="6"/>
  <c r="CT103" i="6" s="1"/>
  <c r="BR105" i="6"/>
  <c r="CT105" i="6" s="1"/>
  <c r="BR107" i="6"/>
  <c r="CT107" i="6" s="1"/>
  <c r="BR109" i="6"/>
  <c r="CT109" i="6" s="1"/>
  <c r="BR111" i="6"/>
  <c r="CT111" i="6" s="1"/>
  <c r="BR113" i="6"/>
  <c r="CT113" i="6" s="1"/>
  <c r="BR115" i="6"/>
  <c r="CT115" i="6" s="1"/>
  <c r="BR117" i="6"/>
  <c r="CT117" i="6" s="1"/>
  <c r="BR119" i="6"/>
  <c r="CT119" i="6" s="1"/>
  <c r="BR121" i="6"/>
  <c r="CT121" i="6" s="1"/>
  <c r="BR123" i="6"/>
  <c r="CT123" i="6" s="1"/>
  <c r="BR125" i="6"/>
  <c r="CT125" i="6" s="1"/>
  <c r="BR127" i="6"/>
  <c r="CT127" i="6" s="1"/>
  <c r="BR129" i="6"/>
  <c r="CT129" i="6" s="1"/>
  <c r="BR131" i="6"/>
  <c r="CT131" i="6" s="1"/>
  <c r="BR133" i="6"/>
  <c r="CT133" i="6" s="1"/>
  <c r="BR135" i="6"/>
  <c r="CT135" i="6" s="1"/>
  <c r="BR137" i="6"/>
  <c r="CT137" i="6" s="1"/>
  <c r="BR139" i="6"/>
  <c r="CT139" i="6" s="1"/>
  <c r="BR141" i="6"/>
  <c r="CT141" i="6" s="1"/>
  <c r="BR143" i="6"/>
  <c r="CT143" i="6" s="1"/>
  <c r="BR145" i="6"/>
  <c r="CT145" i="6" s="1"/>
  <c r="BR147" i="6"/>
  <c r="CT147" i="6" s="1"/>
  <c r="BR149" i="6"/>
  <c r="CT149" i="6" s="1"/>
  <c r="BR151" i="6"/>
  <c r="CT151" i="6" s="1"/>
  <c r="BR153" i="6"/>
  <c r="CT153" i="6" s="1"/>
  <c r="BR155" i="6"/>
  <c r="CT155" i="6" s="1"/>
  <c r="BR157" i="6"/>
  <c r="CT157" i="6" s="1"/>
  <c r="BR159" i="6"/>
  <c r="CT159" i="6" s="1"/>
  <c r="BR161" i="6"/>
  <c r="CT161" i="6" s="1"/>
  <c r="BR163" i="6"/>
  <c r="CT163" i="6" s="1"/>
  <c r="BR165" i="6"/>
  <c r="CT165" i="6" s="1"/>
  <c r="BR167" i="6"/>
  <c r="CT167" i="6" s="1"/>
  <c r="BR169" i="6"/>
  <c r="CT169" i="6" s="1"/>
  <c r="BR171" i="6"/>
  <c r="CT171" i="6" s="1"/>
  <c r="BR173" i="6"/>
  <c r="CT173" i="6" s="1"/>
  <c r="BR175" i="6"/>
  <c r="CT175" i="6" s="1"/>
  <c r="BR177" i="6"/>
  <c r="CT177" i="6" s="1"/>
  <c r="BR179" i="6"/>
  <c r="CT179" i="6" s="1"/>
  <c r="BR181" i="6"/>
  <c r="CT181" i="6" s="1"/>
  <c r="BR183" i="6"/>
  <c r="CT183" i="6" s="1"/>
  <c r="BR185" i="6"/>
  <c r="CT185" i="6" s="1"/>
  <c r="BR187" i="6"/>
  <c r="CT187" i="6" s="1"/>
  <c r="BR189" i="6"/>
  <c r="CT189" i="6" s="1"/>
  <c r="BR191" i="6"/>
  <c r="CT191" i="6" s="1"/>
  <c r="BR193" i="6"/>
  <c r="CT193" i="6" s="1"/>
  <c r="BR195" i="6"/>
  <c r="CT195" i="6" s="1"/>
  <c r="BR197" i="6"/>
  <c r="CT197" i="6" s="1"/>
  <c r="BR199" i="6"/>
  <c r="CT199" i="6" s="1"/>
  <c r="BR201" i="6"/>
  <c r="CT201" i="6" s="1"/>
  <c r="BR203" i="6"/>
  <c r="CT203" i="6" s="1"/>
  <c r="BR205" i="6"/>
  <c r="CT205" i="6" s="1"/>
  <c r="BR207" i="6"/>
  <c r="CT207" i="6" s="1"/>
  <c r="BR209" i="6"/>
  <c r="CT209" i="6" s="1"/>
  <c r="BR211" i="6"/>
  <c r="CT211" i="6" s="1"/>
  <c r="BR213" i="6"/>
  <c r="CT213" i="6" s="1"/>
  <c r="BR215" i="6"/>
  <c r="CT215" i="6" s="1"/>
  <c r="BR217" i="6"/>
  <c r="CT217" i="6" s="1"/>
  <c r="BR219" i="6"/>
  <c r="CT219" i="6" s="1"/>
  <c r="BR221" i="6"/>
  <c r="CT221" i="6" s="1"/>
  <c r="BR223" i="6"/>
  <c r="CT223" i="6" s="1"/>
  <c r="BR225" i="6"/>
  <c r="CT225" i="6" s="1"/>
  <c r="BR227" i="6"/>
  <c r="CT227" i="6" s="1"/>
  <c r="BR229" i="6"/>
  <c r="CT229" i="6" s="1"/>
  <c r="BR231" i="6"/>
  <c r="CT231" i="6" s="1"/>
  <c r="BR233" i="6"/>
  <c r="CT233" i="6" s="1"/>
  <c r="BR235" i="6"/>
  <c r="CT235" i="6" s="1"/>
  <c r="BR237" i="6"/>
  <c r="CT237" i="6" s="1"/>
  <c r="BR239" i="6"/>
  <c r="CT239" i="6" s="1"/>
  <c r="BR241" i="6"/>
  <c r="CT241" i="6" s="1"/>
  <c r="BR243" i="6"/>
  <c r="CT243" i="6" s="1"/>
  <c r="BR245" i="6"/>
  <c r="CT245" i="6" s="1"/>
  <c r="BR247" i="6"/>
  <c r="CT247" i="6" s="1"/>
  <c r="BR249" i="6"/>
  <c r="CT249" i="6" s="1"/>
  <c r="BR251" i="6"/>
  <c r="CT251" i="6" s="1"/>
  <c r="BR253" i="6"/>
  <c r="CT253" i="6" s="1"/>
  <c r="BR255" i="6"/>
  <c r="CT255" i="6" s="1"/>
  <c r="BR257" i="6"/>
  <c r="CT257" i="6" s="1"/>
  <c r="BR259" i="6"/>
  <c r="CT259" i="6" s="1"/>
  <c r="BR261" i="6"/>
  <c r="CT261" i="6" s="1"/>
  <c r="BR263" i="6"/>
  <c r="CT263" i="6" s="1"/>
  <c r="BR265" i="6"/>
  <c r="CT265" i="6" s="1"/>
  <c r="BR267" i="6"/>
  <c r="CT267" i="6" s="1"/>
  <c r="BR269" i="6"/>
  <c r="CT269" i="6" s="1"/>
  <c r="BR271" i="6"/>
  <c r="CT271" i="6" s="1"/>
  <c r="BR273" i="6"/>
  <c r="CT273" i="6" s="1"/>
  <c r="BR275" i="6"/>
  <c r="CT275" i="6" s="1"/>
  <c r="BR277" i="6"/>
  <c r="CT277" i="6" s="1"/>
  <c r="BR279" i="6"/>
  <c r="CT279" i="6" s="1"/>
  <c r="BR281" i="6"/>
  <c r="CT281" i="6" s="1"/>
  <c r="BR283" i="6"/>
  <c r="CT283" i="6" s="1"/>
  <c r="BR285" i="6"/>
  <c r="CT285" i="6" s="1"/>
  <c r="BR287" i="6"/>
  <c r="CT287" i="6" s="1"/>
  <c r="BR289" i="6"/>
  <c r="CT289" i="6" s="1"/>
  <c r="BR291" i="6"/>
  <c r="CT291" i="6" s="1"/>
  <c r="BR293" i="6"/>
  <c r="CT293" i="6" s="1"/>
  <c r="BR295" i="6"/>
  <c r="CT295" i="6" s="1"/>
  <c r="BR297" i="6"/>
  <c r="CT297" i="6" s="1"/>
  <c r="BR299" i="6"/>
  <c r="CT299" i="6" s="1"/>
  <c r="BR301" i="6"/>
  <c r="CT301" i="6" s="1"/>
  <c r="BR303" i="6"/>
  <c r="CT303" i="6" s="1"/>
  <c r="BR305" i="6"/>
  <c r="CT305" i="6" s="1"/>
  <c r="BR307" i="6"/>
  <c r="CT307" i="6" s="1"/>
  <c r="BR309" i="6"/>
  <c r="CT309" i="6" s="1"/>
  <c r="BR311" i="6"/>
  <c r="CT311" i="6" s="1"/>
  <c r="BR313" i="6"/>
  <c r="CT313" i="6" s="1"/>
  <c r="BR315" i="6"/>
  <c r="CT315" i="6" s="1"/>
  <c r="BR317" i="6"/>
  <c r="CT317" i="6" s="1"/>
  <c r="BR319" i="6"/>
  <c r="CT319" i="6" s="1"/>
  <c r="BR321" i="6"/>
  <c r="CT321" i="6" s="1"/>
  <c r="BR323" i="6"/>
  <c r="CT323" i="6" s="1"/>
  <c r="BR325" i="6"/>
  <c r="CT325" i="6" s="1"/>
  <c r="BR327" i="6"/>
  <c r="CT327" i="6" s="1"/>
  <c r="BR329" i="6"/>
  <c r="CT329" i="6" s="1"/>
  <c r="BR331" i="6"/>
  <c r="CT331" i="6" s="1"/>
  <c r="BR333" i="6"/>
  <c r="CT333" i="6" s="1"/>
  <c r="BR335" i="6"/>
  <c r="CT335" i="6" s="1"/>
  <c r="BR337" i="6"/>
  <c r="CT337" i="6" s="1"/>
  <c r="BR339" i="6"/>
  <c r="CT339" i="6" s="1"/>
  <c r="BR341" i="6"/>
  <c r="CT341" i="6" s="1"/>
  <c r="BR343" i="6"/>
  <c r="CT343" i="6" s="1"/>
  <c r="BR345" i="6"/>
  <c r="CT345" i="6" s="1"/>
  <c r="BR347" i="6"/>
  <c r="CT347" i="6" s="1"/>
  <c r="BR349" i="6"/>
  <c r="CT349" i="6" s="1"/>
  <c r="BR351" i="6"/>
  <c r="CT351" i="6" s="1"/>
  <c r="BR353" i="6"/>
  <c r="CT353" i="6" s="1"/>
  <c r="BR355" i="6"/>
  <c r="CT355" i="6" s="1"/>
  <c r="BR357" i="6"/>
  <c r="CT357" i="6" s="1"/>
  <c r="BR359" i="6"/>
  <c r="CT359" i="6" s="1"/>
  <c r="BR361" i="6"/>
  <c r="CT361" i="6" s="1"/>
  <c r="BR363" i="6"/>
  <c r="CT363" i="6" s="1"/>
  <c r="BR365" i="6"/>
  <c r="CT365" i="6" s="1"/>
  <c r="BR367" i="6"/>
  <c r="CT367" i="6" s="1"/>
  <c r="BR369" i="6"/>
  <c r="CT369" i="6" s="1"/>
  <c r="BR371" i="6"/>
  <c r="CT371" i="6" s="1"/>
  <c r="BR373" i="6"/>
  <c r="CT373" i="6" s="1"/>
  <c r="BR375" i="6"/>
  <c r="CT375" i="6" s="1"/>
  <c r="BR377" i="6"/>
  <c r="CT377" i="6" s="1"/>
  <c r="BR379" i="6"/>
  <c r="CT379" i="6" s="1"/>
  <c r="BR381" i="6"/>
  <c r="CT381" i="6" s="1"/>
  <c r="BR383" i="6"/>
  <c r="CT383" i="6" s="1"/>
  <c r="BR385" i="6"/>
  <c r="CT385" i="6" s="1"/>
  <c r="BR387" i="6"/>
  <c r="CT387" i="6" s="1"/>
  <c r="BR100" i="6"/>
  <c r="CT100" i="6" s="1"/>
  <c r="BR104" i="6"/>
  <c r="CT104" i="6" s="1"/>
  <c r="BR108" i="6"/>
  <c r="CT108" i="6" s="1"/>
  <c r="BR112" i="6"/>
  <c r="CT112" i="6" s="1"/>
  <c r="BR116" i="6"/>
  <c r="CT116" i="6" s="1"/>
  <c r="BR120" i="6"/>
  <c r="CT120" i="6" s="1"/>
  <c r="BR124" i="6"/>
  <c r="CT124" i="6" s="1"/>
  <c r="BR128" i="6"/>
  <c r="CT128" i="6" s="1"/>
  <c r="BR132" i="6"/>
  <c r="CT132" i="6" s="1"/>
  <c r="BR136" i="6"/>
  <c r="CT136" i="6" s="1"/>
  <c r="BR140" i="6"/>
  <c r="CT140" i="6" s="1"/>
  <c r="BR144" i="6"/>
  <c r="CT144" i="6" s="1"/>
  <c r="BR148" i="6"/>
  <c r="CT148" i="6" s="1"/>
  <c r="BR152" i="6"/>
  <c r="CT152" i="6" s="1"/>
  <c r="BR156" i="6"/>
  <c r="CT156" i="6" s="1"/>
  <c r="BR160" i="6"/>
  <c r="CT160" i="6" s="1"/>
  <c r="BR164" i="6"/>
  <c r="CT164" i="6" s="1"/>
  <c r="BR168" i="6"/>
  <c r="CT168" i="6" s="1"/>
  <c r="BR172" i="6"/>
  <c r="CT172" i="6" s="1"/>
  <c r="BR176" i="6"/>
  <c r="CT176" i="6" s="1"/>
  <c r="BR180" i="6"/>
  <c r="CT180" i="6" s="1"/>
  <c r="BR184" i="6"/>
  <c r="CT184" i="6" s="1"/>
  <c r="BR188" i="6"/>
  <c r="CT188" i="6" s="1"/>
  <c r="BR192" i="6"/>
  <c r="CT192" i="6" s="1"/>
  <c r="BR196" i="6"/>
  <c r="CT196" i="6" s="1"/>
  <c r="BR200" i="6"/>
  <c r="CT200" i="6" s="1"/>
  <c r="BR204" i="6"/>
  <c r="CT204" i="6" s="1"/>
  <c r="BR208" i="6"/>
  <c r="CT208" i="6" s="1"/>
  <c r="BR212" i="6"/>
  <c r="CT212" i="6" s="1"/>
  <c r="BR216" i="6"/>
  <c r="CT216" i="6" s="1"/>
  <c r="BR220" i="6"/>
  <c r="CT220" i="6" s="1"/>
  <c r="BR224" i="6"/>
  <c r="CT224" i="6" s="1"/>
  <c r="BR228" i="6"/>
  <c r="CT228" i="6" s="1"/>
  <c r="BR232" i="6"/>
  <c r="CT232" i="6" s="1"/>
  <c r="BR236" i="6"/>
  <c r="CT236" i="6" s="1"/>
  <c r="BR240" i="6"/>
  <c r="CT240" i="6" s="1"/>
  <c r="BR244" i="6"/>
  <c r="CT244" i="6" s="1"/>
  <c r="BR248" i="6"/>
  <c r="CT248" i="6" s="1"/>
  <c r="BR252" i="6"/>
  <c r="CT252" i="6" s="1"/>
  <c r="BR256" i="6"/>
  <c r="CT256" i="6" s="1"/>
  <c r="BR260" i="6"/>
  <c r="CT260" i="6" s="1"/>
  <c r="BR264" i="6"/>
  <c r="CT264" i="6" s="1"/>
  <c r="BR268" i="6"/>
  <c r="CT268" i="6" s="1"/>
  <c r="BR272" i="6"/>
  <c r="CT272" i="6" s="1"/>
  <c r="BR276" i="6"/>
  <c r="CT276" i="6" s="1"/>
  <c r="BR280" i="6"/>
  <c r="CT280" i="6" s="1"/>
  <c r="BR284" i="6"/>
  <c r="CT284" i="6" s="1"/>
  <c r="BR288" i="6"/>
  <c r="CT288" i="6" s="1"/>
  <c r="BR292" i="6"/>
  <c r="CT292" i="6" s="1"/>
  <c r="BR296" i="6"/>
  <c r="CT296" i="6" s="1"/>
  <c r="BR300" i="6"/>
  <c r="CT300" i="6" s="1"/>
  <c r="BR304" i="6"/>
  <c r="CT304" i="6" s="1"/>
  <c r="BR308" i="6"/>
  <c r="CT308" i="6" s="1"/>
  <c r="BR312" i="6"/>
  <c r="CT312" i="6" s="1"/>
  <c r="BR316" i="6"/>
  <c r="CT316" i="6" s="1"/>
  <c r="BR320" i="6"/>
  <c r="CT320" i="6" s="1"/>
  <c r="BR324" i="6"/>
  <c r="CT324" i="6" s="1"/>
  <c r="BR328" i="6"/>
  <c r="CT328" i="6" s="1"/>
  <c r="BR332" i="6"/>
  <c r="CT332" i="6" s="1"/>
  <c r="BR336" i="6"/>
  <c r="CT336" i="6" s="1"/>
  <c r="BR340" i="6"/>
  <c r="CT340" i="6" s="1"/>
  <c r="BR344" i="6"/>
  <c r="CT344" i="6" s="1"/>
  <c r="BR348" i="6"/>
  <c r="CT348" i="6" s="1"/>
  <c r="BR352" i="6"/>
  <c r="CT352" i="6" s="1"/>
  <c r="BR356" i="6"/>
  <c r="CT356" i="6" s="1"/>
  <c r="BR360" i="6"/>
  <c r="CT360" i="6" s="1"/>
  <c r="BR364" i="6"/>
  <c r="CT364" i="6" s="1"/>
  <c r="BR368" i="6"/>
  <c r="CT368" i="6" s="1"/>
  <c r="BR372" i="6"/>
  <c r="CT372" i="6" s="1"/>
  <c r="BR376" i="6"/>
  <c r="CT376" i="6" s="1"/>
  <c r="BR380" i="6"/>
  <c r="CT380" i="6" s="1"/>
  <c r="BR384" i="6"/>
  <c r="CT384" i="6" s="1"/>
  <c r="BR102" i="6"/>
  <c r="CT102" i="6" s="1"/>
  <c r="BR106" i="6"/>
  <c r="CT106" i="6" s="1"/>
  <c r="BR110" i="6"/>
  <c r="CT110" i="6" s="1"/>
  <c r="BR114" i="6"/>
  <c r="CT114" i="6" s="1"/>
  <c r="BR118" i="6"/>
  <c r="CT118" i="6" s="1"/>
  <c r="BR130" i="6"/>
  <c r="CT130" i="6" s="1"/>
  <c r="BR138" i="6"/>
  <c r="CT138" i="6" s="1"/>
  <c r="BR146" i="6"/>
  <c r="CT146" i="6" s="1"/>
  <c r="BR154" i="6"/>
  <c r="CT154" i="6" s="1"/>
  <c r="BR162" i="6"/>
  <c r="CT162" i="6" s="1"/>
  <c r="BR170" i="6"/>
  <c r="CT170" i="6" s="1"/>
  <c r="BR174" i="6"/>
  <c r="CT174" i="6" s="1"/>
  <c r="BR178" i="6"/>
  <c r="CT178" i="6" s="1"/>
  <c r="BR190" i="6"/>
  <c r="CT190" i="6" s="1"/>
  <c r="BR198" i="6"/>
  <c r="CT198" i="6" s="1"/>
  <c r="BR206" i="6"/>
  <c r="CT206" i="6" s="1"/>
  <c r="BR214" i="6"/>
  <c r="CT214" i="6" s="1"/>
  <c r="BR222" i="6"/>
  <c r="CT222" i="6" s="1"/>
  <c r="BR230" i="6"/>
  <c r="CT230" i="6" s="1"/>
  <c r="BR238" i="6"/>
  <c r="CT238" i="6" s="1"/>
  <c r="BR242" i="6"/>
  <c r="CT242" i="6" s="1"/>
  <c r="BR250" i="6"/>
  <c r="CT250" i="6" s="1"/>
  <c r="BR258" i="6"/>
  <c r="CT258" i="6" s="1"/>
  <c r="BR266" i="6"/>
  <c r="CT266" i="6" s="1"/>
  <c r="BR274" i="6"/>
  <c r="CT274" i="6" s="1"/>
  <c r="BR278" i="6"/>
  <c r="CT278" i="6" s="1"/>
  <c r="BR290" i="6"/>
  <c r="CT290" i="6" s="1"/>
  <c r="BR298" i="6"/>
  <c r="CT298" i="6" s="1"/>
  <c r="BR306" i="6"/>
  <c r="CT306" i="6" s="1"/>
  <c r="BR314" i="6"/>
  <c r="CT314" i="6" s="1"/>
  <c r="BR322" i="6"/>
  <c r="CT322" i="6" s="1"/>
  <c r="BR326" i="6"/>
  <c r="CT326" i="6" s="1"/>
  <c r="BR334" i="6"/>
  <c r="CT334" i="6" s="1"/>
  <c r="BR338" i="6"/>
  <c r="CT338" i="6" s="1"/>
  <c r="BR346" i="6"/>
  <c r="CT346" i="6" s="1"/>
  <c r="BR354" i="6"/>
  <c r="CT354" i="6" s="1"/>
  <c r="BR358" i="6"/>
  <c r="CT358" i="6" s="1"/>
  <c r="BR366" i="6"/>
  <c r="CT366" i="6" s="1"/>
  <c r="BR370" i="6"/>
  <c r="CT370" i="6" s="1"/>
  <c r="BR378" i="6"/>
  <c r="CT378" i="6" s="1"/>
  <c r="BR386" i="6"/>
  <c r="CT386" i="6" s="1"/>
  <c r="BR122" i="6"/>
  <c r="CT122" i="6" s="1"/>
  <c r="BR126" i="6"/>
  <c r="CT126" i="6" s="1"/>
  <c r="BR134" i="6"/>
  <c r="CT134" i="6" s="1"/>
  <c r="BR142" i="6"/>
  <c r="CT142" i="6" s="1"/>
  <c r="BR150" i="6"/>
  <c r="CT150" i="6" s="1"/>
  <c r="BR158" i="6"/>
  <c r="CT158" i="6" s="1"/>
  <c r="BR166" i="6"/>
  <c r="CT166" i="6" s="1"/>
  <c r="BR182" i="6"/>
  <c r="CT182" i="6" s="1"/>
  <c r="BR186" i="6"/>
  <c r="CT186" i="6" s="1"/>
  <c r="BR194" i="6"/>
  <c r="CT194" i="6" s="1"/>
  <c r="BR202" i="6"/>
  <c r="CT202" i="6" s="1"/>
  <c r="BR210" i="6"/>
  <c r="CT210" i="6" s="1"/>
  <c r="BR218" i="6"/>
  <c r="CT218" i="6" s="1"/>
  <c r="BR226" i="6"/>
  <c r="CT226" i="6" s="1"/>
  <c r="BR234" i="6"/>
  <c r="CT234" i="6" s="1"/>
  <c r="BR246" i="6"/>
  <c r="CT246" i="6" s="1"/>
  <c r="BR254" i="6"/>
  <c r="CT254" i="6" s="1"/>
  <c r="BR262" i="6"/>
  <c r="CT262" i="6" s="1"/>
  <c r="BR270" i="6"/>
  <c r="CT270" i="6" s="1"/>
  <c r="BR282" i="6"/>
  <c r="CT282" i="6" s="1"/>
  <c r="BR286" i="6"/>
  <c r="CT286" i="6" s="1"/>
  <c r="BR294" i="6"/>
  <c r="CT294" i="6" s="1"/>
  <c r="BR302" i="6"/>
  <c r="CT302" i="6" s="1"/>
  <c r="BR310" i="6"/>
  <c r="CT310" i="6" s="1"/>
  <c r="BR318" i="6"/>
  <c r="CT318" i="6" s="1"/>
  <c r="BR330" i="6"/>
  <c r="CT330" i="6" s="1"/>
  <c r="BR342" i="6"/>
  <c r="CT342" i="6" s="1"/>
  <c r="BR350" i="6"/>
  <c r="CT350" i="6" s="1"/>
  <c r="BR362" i="6"/>
  <c r="CT362" i="6" s="1"/>
  <c r="BR374" i="6"/>
  <c r="CT374" i="6" s="1"/>
  <c r="BR382" i="6"/>
  <c r="CT382" i="6" s="1"/>
  <c r="BC94" i="6"/>
  <c r="BC101" i="6"/>
  <c r="BC103" i="6"/>
  <c r="BC105" i="6"/>
  <c r="BC107" i="6"/>
  <c r="BC109" i="6"/>
  <c r="BC111" i="6"/>
  <c r="BC113" i="6"/>
  <c r="BC115" i="6"/>
  <c r="BC117" i="6"/>
  <c r="BC119" i="6"/>
  <c r="BC121" i="6"/>
  <c r="BC123" i="6"/>
  <c r="BC125" i="6"/>
  <c r="BC127" i="6"/>
  <c r="BC129" i="6"/>
  <c r="BC131" i="6"/>
  <c r="BC133" i="6"/>
  <c r="BC135" i="6"/>
  <c r="BC137" i="6"/>
  <c r="BC139" i="6"/>
  <c r="BC141" i="6"/>
  <c r="BC143" i="6"/>
  <c r="BC145" i="6"/>
  <c r="BC147" i="6"/>
  <c r="BC149" i="6"/>
  <c r="BC151" i="6"/>
  <c r="BC153" i="6"/>
  <c r="BC155" i="6"/>
  <c r="BC157" i="6"/>
  <c r="BC159" i="6"/>
  <c r="BC161" i="6"/>
  <c r="BC163" i="6"/>
  <c r="BC165" i="6"/>
  <c r="BC167" i="6"/>
  <c r="BC169" i="6"/>
  <c r="BC171" i="6"/>
  <c r="BC173" i="6"/>
  <c r="BC175" i="6"/>
  <c r="BC177" i="6"/>
  <c r="BC179" i="6"/>
  <c r="BC181" i="6"/>
  <c r="BC183" i="6"/>
  <c r="BC185" i="6"/>
  <c r="BC187" i="6"/>
  <c r="BC189" i="6"/>
  <c r="BC191" i="6"/>
  <c r="BC193" i="6"/>
  <c r="BC195" i="6"/>
  <c r="BC197" i="6"/>
  <c r="BC199" i="6"/>
  <c r="BC201" i="6"/>
  <c r="BC203" i="6"/>
  <c r="BC205" i="6"/>
  <c r="BC207" i="6"/>
  <c r="BC209" i="6"/>
  <c r="BC211" i="6"/>
  <c r="BC213" i="6"/>
  <c r="BC215" i="6"/>
  <c r="BC217" i="6"/>
  <c r="BC219" i="6"/>
  <c r="BC221" i="6"/>
  <c r="BC223" i="6"/>
  <c r="BC225" i="6"/>
  <c r="BC227" i="6"/>
  <c r="BC229" i="6"/>
  <c r="BC231" i="6"/>
  <c r="BC233" i="6"/>
  <c r="BC235" i="6"/>
  <c r="BC237" i="6"/>
  <c r="BC239" i="6"/>
  <c r="BC241" i="6"/>
  <c r="BC243" i="6"/>
  <c r="BC245" i="6"/>
  <c r="BC247" i="6"/>
  <c r="BC249" i="6"/>
  <c r="BC251" i="6"/>
  <c r="BC253" i="6"/>
  <c r="BC255" i="6"/>
  <c r="BC257" i="6"/>
  <c r="BC259" i="6"/>
  <c r="BC261" i="6"/>
  <c r="BC263" i="6"/>
  <c r="BC265" i="6"/>
  <c r="BC267" i="6"/>
  <c r="BC269" i="6"/>
  <c r="BC271" i="6"/>
  <c r="BC273" i="6"/>
  <c r="BC275" i="6"/>
  <c r="BC277" i="6"/>
  <c r="BC279" i="6"/>
  <c r="BC281" i="6"/>
  <c r="BC283" i="6"/>
  <c r="BC285" i="6"/>
  <c r="BC287" i="6"/>
  <c r="BC289" i="6"/>
  <c r="BC291" i="6"/>
  <c r="BC293" i="6"/>
  <c r="BC295" i="6"/>
  <c r="BC297" i="6"/>
  <c r="BC299" i="6"/>
  <c r="BC301" i="6"/>
  <c r="BC303" i="6"/>
  <c r="BC305" i="6"/>
  <c r="BC307" i="6"/>
  <c r="BC309" i="6"/>
  <c r="BC311" i="6"/>
  <c r="BC313" i="6"/>
  <c r="BC315" i="6"/>
  <c r="BC317" i="6"/>
  <c r="BC319" i="6"/>
  <c r="BC321" i="6"/>
  <c r="BC323" i="6"/>
  <c r="BC325" i="6"/>
  <c r="BC327" i="6"/>
  <c r="BC329" i="6"/>
  <c r="BC331" i="6"/>
  <c r="BC333" i="6"/>
  <c r="BC335" i="6"/>
  <c r="BC337" i="6"/>
  <c r="BC339" i="6"/>
  <c r="BC341" i="6"/>
  <c r="BC343" i="6"/>
  <c r="BC345" i="6"/>
  <c r="BC347" i="6"/>
  <c r="BC349" i="6"/>
  <c r="BC351" i="6"/>
  <c r="BC353" i="6"/>
  <c r="BC355" i="6"/>
  <c r="BC357" i="6"/>
  <c r="BC359" i="6"/>
  <c r="BC361" i="6"/>
  <c r="BC363" i="6"/>
  <c r="BC365" i="6"/>
  <c r="BC367" i="6"/>
  <c r="BC369" i="6"/>
  <c r="BC371" i="6"/>
  <c r="BC373" i="6"/>
  <c r="BC375" i="6"/>
  <c r="BC377" i="6"/>
  <c r="BC379" i="6"/>
  <c r="BC381" i="6"/>
  <c r="BC383" i="6"/>
  <c r="BC385" i="6"/>
  <c r="BC387" i="6"/>
  <c r="BC100" i="6"/>
  <c r="BC104" i="6"/>
  <c r="BC112" i="6"/>
  <c r="BC132" i="6"/>
  <c r="BC136" i="6"/>
  <c r="BC144" i="6"/>
  <c r="BC156" i="6"/>
  <c r="BC184" i="6"/>
  <c r="BC200" i="6"/>
  <c r="BC208" i="6"/>
  <c r="BC212" i="6"/>
  <c r="BC216" i="6"/>
  <c r="BC220" i="6"/>
  <c r="BC224" i="6"/>
  <c r="BC240" i="6"/>
  <c r="BC244" i="6"/>
  <c r="BC252" i="6"/>
  <c r="BC264" i="6"/>
  <c r="BC272" i="6"/>
  <c r="BC300" i="6"/>
  <c r="BC308" i="6"/>
  <c r="BC316" i="6"/>
  <c r="BC320" i="6"/>
  <c r="BC328" i="6"/>
  <c r="BC332" i="6"/>
  <c r="BC340" i="6"/>
  <c r="BC344" i="6"/>
  <c r="BC364" i="6"/>
  <c r="BC368" i="6"/>
  <c r="BC372" i="6"/>
  <c r="BC380" i="6"/>
  <c r="BC102" i="6"/>
  <c r="BC106" i="6"/>
  <c r="BC110" i="6"/>
  <c r="BC114" i="6"/>
  <c r="BC118" i="6"/>
  <c r="BC122" i="6"/>
  <c r="BC126" i="6"/>
  <c r="BC130" i="6"/>
  <c r="BC134" i="6"/>
  <c r="BC138" i="6"/>
  <c r="BC142" i="6"/>
  <c r="BC146" i="6"/>
  <c r="BC150" i="6"/>
  <c r="BC154" i="6"/>
  <c r="BC158" i="6"/>
  <c r="BC162" i="6"/>
  <c r="BC166" i="6"/>
  <c r="BC170" i="6"/>
  <c r="BC174" i="6"/>
  <c r="BC178" i="6"/>
  <c r="BC182" i="6"/>
  <c r="BC186" i="6"/>
  <c r="BC190" i="6"/>
  <c r="BC194" i="6"/>
  <c r="BC198" i="6"/>
  <c r="BC202" i="6"/>
  <c r="BC206" i="6"/>
  <c r="BC210" i="6"/>
  <c r="BC214" i="6"/>
  <c r="BC218" i="6"/>
  <c r="BC222" i="6"/>
  <c r="BC226" i="6"/>
  <c r="BC230" i="6"/>
  <c r="BC234" i="6"/>
  <c r="BC238" i="6"/>
  <c r="BC242" i="6"/>
  <c r="BC246" i="6"/>
  <c r="BC250" i="6"/>
  <c r="BC254" i="6"/>
  <c r="BC258" i="6"/>
  <c r="BC262" i="6"/>
  <c r="BC266" i="6"/>
  <c r="BC270" i="6"/>
  <c r="BC274" i="6"/>
  <c r="BC278" i="6"/>
  <c r="BC282" i="6"/>
  <c r="BC286" i="6"/>
  <c r="BC290" i="6"/>
  <c r="BC294" i="6"/>
  <c r="BC298" i="6"/>
  <c r="BC302" i="6"/>
  <c r="BC306" i="6"/>
  <c r="BC310" i="6"/>
  <c r="BC314" i="6"/>
  <c r="BC318" i="6"/>
  <c r="BC322" i="6"/>
  <c r="BC326" i="6"/>
  <c r="BC330" i="6"/>
  <c r="BC334" i="6"/>
  <c r="BC338" i="6"/>
  <c r="BC342" i="6"/>
  <c r="BC346" i="6"/>
  <c r="BC350" i="6"/>
  <c r="BC354" i="6"/>
  <c r="BC358" i="6"/>
  <c r="BC362" i="6"/>
  <c r="BC366" i="6"/>
  <c r="BC370" i="6"/>
  <c r="BC374" i="6"/>
  <c r="BC378" i="6"/>
  <c r="BC382" i="6"/>
  <c r="BC386" i="6"/>
  <c r="BC108" i="6"/>
  <c r="BC116" i="6"/>
  <c r="BC120" i="6"/>
  <c r="BC124" i="6"/>
  <c r="BC128" i="6"/>
  <c r="BC140" i="6"/>
  <c r="BC148" i="6"/>
  <c r="BC152" i="6"/>
  <c r="BC160" i="6"/>
  <c r="BC164" i="6"/>
  <c r="BC168" i="6"/>
  <c r="BC172" i="6"/>
  <c r="BC176" i="6"/>
  <c r="BC180" i="6"/>
  <c r="BC188" i="6"/>
  <c r="BC192" i="6"/>
  <c r="BC196" i="6"/>
  <c r="BC204" i="6"/>
  <c r="BC228" i="6"/>
  <c r="BC232" i="6"/>
  <c r="BC236" i="6"/>
  <c r="BC248" i="6"/>
  <c r="BC256" i="6"/>
  <c r="BC260" i="6"/>
  <c r="BC268" i="6"/>
  <c r="BC276" i="6"/>
  <c r="BC280" i="6"/>
  <c r="BC284" i="6"/>
  <c r="BC288" i="6"/>
  <c r="BC292" i="6"/>
  <c r="BC296" i="6"/>
  <c r="BC304" i="6"/>
  <c r="BC312" i="6"/>
  <c r="BC324" i="6"/>
  <c r="BC336" i="6"/>
  <c r="BC348" i="6"/>
  <c r="BC352" i="6"/>
  <c r="BC356" i="6"/>
  <c r="BC360" i="6"/>
  <c r="BC376" i="6"/>
  <c r="BC384" i="6"/>
  <c r="BD100" i="6"/>
  <c r="CF100" i="6" s="1"/>
  <c r="BD102" i="6"/>
  <c r="CF102" i="6" s="1"/>
  <c r="BD104" i="6"/>
  <c r="CF104" i="6" s="1"/>
  <c r="BD106" i="6"/>
  <c r="CF106" i="6" s="1"/>
  <c r="BD108" i="6"/>
  <c r="CF108" i="6" s="1"/>
  <c r="BD110" i="6"/>
  <c r="CF110" i="6" s="1"/>
  <c r="BD112" i="6"/>
  <c r="CF112" i="6" s="1"/>
  <c r="BD114" i="6"/>
  <c r="CF114" i="6" s="1"/>
  <c r="BD116" i="6"/>
  <c r="CF116" i="6" s="1"/>
  <c r="BD118" i="6"/>
  <c r="CF118" i="6" s="1"/>
  <c r="BD120" i="6"/>
  <c r="CF120" i="6" s="1"/>
  <c r="BD122" i="6"/>
  <c r="CF122" i="6" s="1"/>
  <c r="BD124" i="6"/>
  <c r="CF124" i="6" s="1"/>
  <c r="BD126" i="6"/>
  <c r="CF126" i="6" s="1"/>
  <c r="BD128" i="6"/>
  <c r="CF128" i="6" s="1"/>
  <c r="BD130" i="6"/>
  <c r="CF130" i="6" s="1"/>
  <c r="BD132" i="6"/>
  <c r="CF132" i="6" s="1"/>
  <c r="BD134" i="6"/>
  <c r="CF134" i="6" s="1"/>
  <c r="BD136" i="6"/>
  <c r="CF136" i="6" s="1"/>
  <c r="BD138" i="6"/>
  <c r="CF138" i="6" s="1"/>
  <c r="BD140" i="6"/>
  <c r="CF140" i="6" s="1"/>
  <c r="BD142" i="6"/>
  <c r="CF142" i="6" s="1"/>
  <c r="BD144" i="6"/>
  <c r="CF144" i="6" s="1"/>
  <c r="BD146" i="6"/>
  <c r="CF146" i="6" s="1"/>
  <c r="BD148" i="6"/>
  <c r="CF148" i="6" s="1"/>
  <c r="BD150" i="6"/>
  <c r="CF150" i="6" s="1"/>
  <c r="BD152" i="6"/>
  <c r="CF152" i="6" s="1"/>
  <c r="BD154" i="6"/>
  <c r="CF154" i="6" s="1"/>
  <c r="BD156" i="6"/>
  <c r="CF156" i="6" s="1"/>
  <c r="BD158" i="6"/>
  <c r="CF158" i="6" s="1"/>
  <c r="BD160" i="6"/>
  <c r="CF160" i="6" s="1"/>
  <c r="BD162" i="6"/>
  <c r="CF162" i="6" s="1"/>
  <c r="BD164" i="6"/>
  <c r="CF164" i="6" s="1"/>
  <c r="BD166" i="6"/>
  <c r="CF166" i="6" s="1"/>
  <c r="BD168" i="6"/>
  <c r="CF168" i="6" s="1"/>
  <c r="BD170" i="6"/>
  <c r="CF170" i="6" s="1"/>
  <c r="BD172" i="6"/>
  <c r="CF172" i="6" s="1"/>
  <c r="BD174" i="6"/>
  <c r="CF174" i="6" s="1"/>
  <c r="BD176" i="6"/>
  <c r="CF176" i="6" s="1"/>
  <c r="BD178" i="6"/>
  <c r="CF178" i="6" s="1"/>
  <c r="BD180" i="6"/>
  <c r="CF180" i="6" s="1"/>
  <c r="BD182" i="6"/>
  <c r="CF182" i="6" s="1"/>
  <c r="BD184" i="6"/>
  <c r="CF184" i="6" s="1"/>
  <c r="BD186" i="6"/>
  <c r="CF186" i="6" s="1"/>
  <c r="BD188" i="6"/>
  <c r="CF188" i="6" s="1"/>
  <c r="BD190" i="6"/>
  <c r="CF190" i="6" s="1"/>
  <c r="BD192" i="6"/>
  <c r="CF192" i="6" s="1"/>
  <c r="BD194" i="6"/>
  <c r="CF194" i="6" s="1"/>
  <c r="BD196" i="6"/>
  <c r="CF196" i="6" s="1"/>
  <c r="BD198" i="6"/>
  <c r="CF198" i="6" s="1"/>
  <c r="BD200" i="6"/>
  <c r="CF200" i="6" s="1"/>
  <c r="BD202" i="6"/>
  <c r="CF202" i="6" s="1"/>
  <c r="BD204" i="6"/>
  <c r="CF204" i="6" s="1"/>
  <c r="BD206" i="6"/>
  <c r="CF206" i="6" s="1"/>
  <c r="BD208" i="6"/>
  <c r="CF208" i="6" s="1"/>
  <c r="BD210" i="6"/>
  <c r="CF210" i="6" s="1"/>
  <c r="BD212" i="6"/>
  <c r="CF212" i="6" s="1"/>
  <c r="BD214" i="6"/>
  <c r="CF214" i="6" s="1"/>
  <c r="BD216" i="6"/>
  <c r="CF216" i="6" s="1"/>
  <c r="BD218" i="6"/>
  <c r="CF218" i="6" s="1"/>
  <c r="BD220" i="6"/>
  <c r="CF220" i="6" s="1"/>
  <c r="BD222" i="6"/>
  <c r="CF222" i="6" s="1"/>
  <c r="BD224" i="6"/>
  <c r="CF224" i="6" s="1"/>
  <c r="BD226" i="6"/>
  <c r="CF226" i="6" s="1"/>
  <c r="BD228" i="6"/>
  <c r="CF228" i="6" s="1"/>
  <c r="BD230" i="6"/>
  <c r="CF230" i="6" s="1"/>
  <c r="BD232" i="6"/>
  <c r="CF232" i="6" s="1"/>
  <c r="BD234" i="6"/>
  <c r="CF234" i="6" s="1"/>
  <c r="BD236" i="6"/>
  <c r="CF236" i="6" s="1"/>
  <c r="BD238" i="6"/>
  <c r="CF238" i="6" s="1"/>
  <c r="BD240" i="6"/>
  <c r="CF240" i="6" s="1"/>
  <c r="BD242" i="6"/>
  <c r="CF242" i="6" s="1"/>
  <c r="BD244" i="6"/>
  <c r="CF244" i="6" s="1"/>
  <c r="BD246" i="6"/>
  <c r="CF246" i="6" s="1"/>
  <c r="BD248" i="6"/>
  <c r="CF248" i="6" s="1"/>
  <c r="BD250" i="6"/>
  <c r="CF250" i="6" s="1"/>
  <c r="BD252" i="6"/>
  <c r="CF252" i="6" s="1"/>
  <c r="BD254" i="6"/>
  <c r="CF254" i="6" s="1"/>
  <c r="BD256" i="6"/>
  <c r="CF256" i="6" s="1"/>
  <c r="BD258" i="6"/>
  <c r="CF258" i="6" s="1"/>
  <c r="BD260" i="6"/>
  <c r="CF260" i="6" s="1"/>
  <c r="BD262" i="6"/>
  <c r="CF262" i="6" s="1"/>
  <c r="BD264" i="6"/>
  <c r="CF264" i="6" s="1"/>
  <c r="BD266" i="6"/>
  <c r="CF266" i="6" s="1"/>
  <c r="BD268" i="6"/>
  <c r="CF268" i="6" s="1"/>
  <c r="BD270" i="6"/>
  <c r="CF270" i="6" s="1"/>
  <c r="BD272" i="6"/>
  <c r="CF272" i="6" s="1"/>
  <c r="BD274" i="6"/>
  <c r="CF274" i="6" s="1"/>
  <c r="BD276" i="6"/>
  <c r="CF276" i="6" s="1"/>
  <c r="BD278" i="6"/>
  <c r="CF278" i="6" s="1"/>
  <c r="BD280" i="6"/>
  <c r="CF280" i="6" s="1"/>
  <c r="BD282" i="6"/>
  <c r="CF282" i="6" s="1"/>
  <c r="BD284" i="6"/>
  <c r="CF284" i="6" s="1"/>
  <c r="BD286" i="6"/>
  <c r="CF286" i="6" s="1"/>
  <c r="BD288" i="6"/>
  <c r="CF288" i="6" s="1"/>
  <c r="BD290" i="6"/>
  <c r="CF290" i="6" s="1"/>
  <c r="BD292" i="6"/>
  <c r="CF292" i="6" s="1"/>
  <c r="BD294" i="6"/>
  <c r="CF294" i="6" s="1"/>
  <c r="BD296" i="6"/>
  <c r="CF296" i="6" s="1"/>
  <c r="BD298" i="6"/>
  <c r="CF298" i="6" s="1"/>
  <c r="BD300" i="6"/>
  <c r="CF300" i="6" s="1"/>
  <c r="BD302" i="6"/>
  <c r="CF302" i="6" s="1"/>
  <c r="BD304" i="6"/>
  <c r="CF304" i="6" s="1"/>
  <c r="BD306" i="6"/>
  <c r="CF306" i="6" s="1"/>
  <c r="BD308" i="6"/>
  <c r="CF308" i="6" s="1"/>
  <c r="BD310" i="6"/>
  <c r="CF310" i="6" s="1"/>
  <c r="BD312" i="6"/>
  <c r="CF312" i="6" s="1"/>
  <c r="BD314" i="6"/>
  <c r="CF314" i="6" s="1"/>
  <c r="BD316" i="6"/>
  <c r="CF316" i="6" s="1"/>
  <c r="BD318" i="6"/>
  <c r="CF318" i="6" s="1"/>
  <c r="BD320" i="6"/>
  <c r="CF320" i="6" s="1"/>
  <c r="BD322" i="6"/>
  <c r="CF322" i="6" s="1"/>
  <c r="BD324" i="6"/>
  <c r="CF324" i="6" s="1"/>
  <c r="BD326" i="6"/>
  <c r="CF326" i="6" s="1"/>
  <c r="BD328" i="6"/>
  <c r="CF328" i="6" s="1"/>
  <c r="BD330" i="6"/>
  <c r="CF330" i="6" s="1"/>
  <c r="BD332" i="6"/>
  <c r="CF332" i="6" s="1"/>
  <c r="BD334" i="6"/>
  <c r="CF334" i="6" s="1"/>
  <c r="BD336" i="6"/>
  <c r="CF336" i="6" s="1"/>
  <c r="BD338" i="6"/>
  <c r="CF338" i="6" s="1"/>
  <c r="BD340" i="6"/>
  <c r="CF340" i="6" s="1"/>
  <c r="BD342" i="6"/>
  <c r="CF342" i="6" s="1"/>
  <c r="BD344" i="6"/>
  <c r="CF344" i="6" s="1"/>
  <c r="BD346" i="6"/>
  <c r="CF346" i="6" s="1"/>
  <c r="BD348" i="6"/>
  <c r="CF348" i="6" s="1"/>
  <c r="BD350" i="6"/>
  <c r="CF350" i="6" s="1"/>
  <c r="BD352" i="6"/>
  <c r="CF352" i="6" s="1"/>
  <c r="BD354" i="6"/>
  <c r="CF354" i="6" s="1"/>
  <c r="BD356" i="6"/>
  <c r="CF356" i="6" s="1"/>
  <c r="BD358" i="6"/>
  <c r="CF358" i="6" s="1"/>
  <c r="BD360" i="6"/>
  <c r="CF360" i="6" s="1"/>
  <c r="BD362" i="6"/>
  <c r="CF362" i="6" s="1"/>
  <c r="BD364" i="6"/>
  <c r="CF364" i="6" s="1"/>
  <c r="BD366" i="6"/>
  <c r="CF366" i="6" s="1"/>
  <c r="BD368" i="6"/>
  <c r="CF368" i="6" s="1"/>
  <c r="BD370" i="6"/>
  <c r="CF370" i="6" s="1"/>
  <c r="BD372" i="6"/>
  <c r="CF372" i="6" s="1"/>
  <c r="BD374" i="6"/>
  <c r="CF374" i="6" s="1"/>
  <c r="BD376" i="6"/>
  <c r="CF376" i="6" s="1"/>
  <c r="BD378" i="6"/>
  <c r="CF378" i="6" s="1"/>
  <c r="BD380" i="6"/>
  <c r="CF380" i="6" s="1"/>
  <c r="BD382" i="6"/>
  <c r="CF382" i="6" s="1"/>
  <c r="BD384" i="6"/>
  <c r="CF384" i="6" s="1"/>
  <c r="BD386" i="6"/>
  <c r="CF386" i="6" s="1"/>
  <c r="BD101" i="6"/>
  <c r="CF101" i="6" s="1"/>
  <c r="BD105" i="6"/>
  <c r="CF105" i="6" s="1"/>
  <c r="BD109" i="6"/>
  <c r="CF109" i="6" s="1"/>
  <c r="BD113" i="6"/>
  <c r="CF113" i="6" s="1"/>
  <c r="BD117" i="6"/>
  <c r="CF117" i="6" s="1"/>
  <c r="BD121" i="6"/>
  <c r="CF121" i="6" s="1"/>
  <c r="BD125" i="6"/>
  <c r="CF125" i="6" s="1"/>
  <c r="BD129" i="6"/>
  <c r="CF129" i="6" s="1"/>
  <c r="BD133" i="6"/>
  <c r="CF133" i="6" s="1"/>
  <c r="BD137" i="6"/>
  <c r="CF137" i="6" s="1"/>
  <c r="BD141" i="6"/>
  <c r="CF141" i="6" s="1"/>
  <c r="BD145" i="6"/>
  <c r="CF145" i="6" s="1"/>
  <c r="BD149" i="6"/>
  <c r="CF149" i="6" s="1"/>
  <c r="BD153" i="6"/>
  <c r="CF153" i="6" s="1"/>
  <c r="BD157" i="6"/>
  <c r="CF157" i="6" s="1"/>
  <c r="BD161" i="6"/>
  <c r="CF161" i="6" s="1"/>
  <c r="BD165" i="6"/>
  <c r="CF165" i="6" s="1"/>
  <c r="BD169" i="6"/>
  <c r="CF169" i="6" s="1"/>
  <c r="BD173" i="6"/>
  <c r="CF173" i="6" s="1"/>
  <c r="BD177" i="6"/>
  <c r="CF177" i="6" s="1"/>
  <c r="BD181" i="6"/>
  <c r="CF181" i="6" s="1"/>
  <c r="BD185" i="6"/>
  <c r="CF185" i="6" s="1"/>
  <c r="BD189" i="6"/>
  <c r="CF189" i="6" s="1"/>
  <c r="BD193" i="6"/>
  <c r="CF193" i="6" s="1"/>
  <c r="BD197" i="6"/>
  <c r="CF197" i="6" s="1"/>
  <c r="BD201" i="6"/>
  <c r="CF201" i="6" s="1"/>
  <c r="BD205" i="6"/>
  <c r="CF205" i="6" s="1"/>
  <c r="BD209" i="6"/>
  <c r="CF209" i="6" s="1"/>
  <c r="BD213" i="6"/>
  <c r="CF213" i="6" s="1"/>
  <c r="BD217" i="6"/>
  <c r="CF217" i="6" s="1"/>
  <c r="BD221" i="6"/>
  <c r="CF221" i="6" s="1"/>
  <c r="BD225" i="6"/>
  <c r="CF225" i="6" s="1"/>
  <c r="BD229" i="6"/>
  <c r="CF229" i="6" s="1"/>
  <c r="BD233" i="6"/>
  <c r="CF233" i="6" s="1"/>
  <c r="BD237" i="6"/>
  <c r="CF237" i="6" s="1"/>
  <c r="BD241" i="6"/>
  <c r="CF241" i="6" s="1"/>
  <c r="BD245" i="6"/>
  <c r="CF245" i="6" s="1"/>
  <c r="BD249" i="6"/>
  <c r="CF249" i="6" s="1"/>
  <c r="BD253" i="6"/>
  <c r="CF253" i="6" s="1"/>
  <c r="BD257" i="6"/>
  <c r="CF257" i="6" s="1"/>
  <c r="BD261" i="6"/>
  <c r="CF261" i="6" s="1"/>
  <c r="BD265" i="6"/>
  <c r="CF265" i="6" s="1"/>
  <c r="BD269" i="6"/>
  <c r="CF269" i="6" s="1"/>
  <c r="BD273" i="6"/>
  <c r="CF273" i="6" s="1"/>
  <c r="BD277" i="6"/>
  <c r="CF277" i="6" s="1"/>
  <c r="BD281" i="6"/>
  <c r="CF281" i="6" s="1"/>
  <c r="BD285" i="6"/>
  <c r="CF285" i="6" s="1"/>
  <c r="BD289" i="6"/>
  <c r="CF289" i="6" s="1"/>
  <c r="BD293" i="6"/>
  <c r="CF293" i="6" s="1"/>
  <c r="BD297" i="6"/>
  <c r="CF297" i="6" s="1"/>
  <c r="BD301" i="6"/>
  <c r="CF301" i="6" s="1"/>
  <c r="BD305" i="6"/>
  <c r="CF305" i="6" s="1"/>
  <c r="BD309" i="6"/>
  <c r="CF309" i="6" s="1"/>
  <c r="BD313" i="6"/>
  <c r="CF313" i="6" s="1"/>
  <c r="BD317" i="6"/>
  <c r="CF317" i="6" s="1"/>
  <c r="BD321" i="6"/>
  <c r="CF321" i="6" s="1"/>
  <c r="BD325" i="6"/>
  <c r="CF325" i="6" s="1"/>
  <c r="BD329" i="6"/>
  <c r="CF329" i="6" s="1"/>
  <c r="BD333" i="6"/>
  <c r="CF333" i="6" s="1"/>
  <c r="BD337" i="6"/>
  <c r="CF337" i="6" s="1"/>
  <c r="BD341" i="6"/>
  <c r="CF341" i="6" s="1"/>
  <c r="BD345" i="6"/>
  <c r="CF345" i="6" s="1"/>
  <c r="BD349" i="6"/>
  <c r="CF349" i="6" s="1"/>
  <c r="BD353" i="6"/>
  <c r="CF353" i="6" s="1"/>
  <c r="BD357" i="6"/>
  <c r="CF357" i="6" s="1"/>
  <c r="BD361" i="6"/>
  <c r="CF361" i="6" s="1"/>
  <c r="BD365" i="6"/>
  <c r="CF365" i="6" s="1"/>
  <c r="BD369" i="6"/>
  <c r="CF369" i="6" s="1"/>
  <c r="BD373" i="6"/>
  <c r="CF373" i="6" s="1"/>
  <c r="BD377" i="6"/>
  <c r="CF377" i="6" s="1"/>
  <c r="BD381" i="6"/>
  <c r="CF381" i="6" s="1"/>
  <c r="BD385" i="6"/>
  <c r="CF385" i="6" s="1"/>
  <c r="BD107" i="6"/>
  <c r="CF107" i="6" s="1"/>
  <c r="BD115" i="6"/>
  <c r="CF115" i="6" s="1"/>
  <c r="BD123" i="6"/>
  <c r="CF123" i="6" s="1"/>
  <c r="BD131" i="6"/>
  <c r="CF131" i="6" s="1"/>
  <c r="BD139" i="6"/>
  <c r="CF139" i="6" s="1"/>
  <c r="BD151" i="6"/>
  <c r="CF151" i="6" s="1"/>
  <c r="BD159" i="6"/>
  <c r="CF159" i="6" s="1"/>
  <c r="BD167" i="6"/>
  <c r="CF167" i="6" s="1"/>
  <c r="BD179" i="6"/>
  <c r="CF179" i="6" s="1"/>
  <c r="BD187" i="6"/>
  <c r="CF187" i="6" s="1"/>
  <c r="BD191" i="6"/>
  <c r="CF191" i="6" s="1"/>
  <c r="BD199" i="6"/>
  <c r="CF199" i="6" s="1"/>
  <c r="BD207" i="6"/>
  <c r="CF207" i="6" s="1"/>
  <c r="BD215" i="6"/>
  <c r="CF215" i="6" s="1"/>
  <c r="BD223" i="6"/>
  <c r="CF223" i="6" s="1"/>
  <c r="BD231" i="6"/>
  <c r="CF231" i="6" s="1"/>
  <c r="BD243" i="6"/>
  <c r="CF243" i="6" s="1"/>
  <c r="BD247" i="6"/>
  <c r="CF247" i="6" s="1"/>
  <c r="BD263" i="6"/>
  <c r="CF263" i="6" s="1"/>
  <c r="BD267" i="6"/>
  <c r="CF267" i="6" s="1"/>
  <c r="BD103" i="6"/>
  <c r="CF103" i="6" s="1"/>
  <c r="BD111" i="6"/>
  <c r="CF111" i="6" s="1"/>
  <c r="BD119" i="6"/>
  <c r="CF119" i="6" s="1"/>
  <c r="BD127" i="6"/>
  <c r="CF127" i="6" s="1"/>
  <c r="BD135" i="6"/>
  <c r="CF135" i="6" s="1"/>
  <c r="BD143" i="6"/>
  <c r="CF143" i="6" s="1"/>
  <c r="BD147" i="6"/>
  <c r="CF147" i="6" s="1"/>
  <c r="BD155" i="6"/>
  <c r="CF155" i="6" s="1"/>
  <c r="BD163" i="6"/>
  <c r="CF163" i="6" s="1"/>
  <c r="BD171" i="6"/>
  <c r="CF171" i="6" s="1"/>
  <c r="BD175" i="6"/>
  <c r="CF175" i="6" s="1"/>
  <c r="BD183" i="6"/>
  <c r="CF183" i="6" s="1"/>
  <c r="BD195" i="6"/>
  <c r="CF195" i="6" s="1"/>
  <c r="BD203" i="6"/>
  <c r="CF203" i="6" s="1"/>
  <c r="BD211" i="6"/>
  <c r="CF211" i="6" s="1"/>
  <c r="BD219" i="6"/>
  <c r="CF219" i="6" s="1"/>
  <c r="BD227" i="6"/>
  <c r="CF227" i="6" s="1"/>
  <c r="BD235" i="6"/>
  <c r="CF235" i="6" s="1"/>
  <c r="BD239" i="6"/>
  <c r="CF239" i="6" s="1"/>
  <c r="BD251" i="6"/>
  <c r="CF251" i="6" s="1"/>
  <c r="BD255" i="6"/>
  <c r="CF255" i="6" s="1"/>
  <c r="BD259" i="6"/>
  <c r="CF259" i="6" s="1"/>
  <c r="BD271" i="6"/>
  <c r="CF271" i="6" s="1"/>
  <c r="BD275" i="6"/>
  <c r="CF275" i="6" s="1"/>
  <c r="BD279" i="6"/>
  <c r="CF279" i="6" s="1"/>
  <c r="BD283" i="6"/>
  <c r="CF283" i="6" s="1"/>
  <c r="BD287" i="6"/>
  <c r="CF287" i="6" s="1"/>
  <c r="BD291" i="6"/>
  <c r="CF291" i="6" s="1"/>
  <c r="BD295" i="6"/>
  <c r="CF295" i="6" s="1"/>
  <c r="BD299" i="6"/>
  <c r="CF299" i="6" s="1"/>
  <c r="BD303" i="6"/>
  <c r="CF303" i="6" s="1"/>
  <c r="BD307" i="6"/>
  <c r="CF307" i="6" s="1"/>
  <c r="BD311" i="6"/>
  <c r="CF311" i="6" s="1"/>
  <c r="BD315" i="6"/>
  <c r="CF315" i="6" s="1"/>
  <c r="BD319" i="6"/>
  <c r="CF319" i="6" s="1"/>
  <c r="BD323" i="6"/>
  <c r="CF323" i="6" s="1"/>
  <c r="BD327" i="6"/>
  <c r="CF327" i="6" s="1"/>
  <c r="BD331" i="6"/>
  <c r="CF331" i="6" s="1"/>
  <c r="BD335" i="6"/>
  <c r="CF335" i="6" s="1"/>
  <c r="BD339" i="6"/>
  <c r="CF339" i="6" s="1"/>
  <c r="BD343" i="6"/>
  <c r="CF343" i="6" s="1"/>
  <c r="BD347" i="6"/>
  <c r="CF347" i="6" s="1"/>
  <c r="BD351" i="6"/>
  <c r="CF351" i="6" s="1"/>
  <c r="BD355" i="6"/>
  <c r="CF355" i="6" s="1"/>
  <c r="BD359" i="6"/>
  <c r="CF359" i="6" s="1"/>
  <c r="BD363" i="6"/>
  <c r="CF363" i="6" s="1"/>
  <c r="BD367" i="6"/>
  <c r="CF367" i="6" s="1"/>
  <c r="BD371" i="6"/>
  <c r="CF371" i="6" s="1"/>
  <c r="BD375" i="6"/>
  <c r="CF375" i="6" s="1"/>
  <c r="BD379" i="6"/>
  <c r="CF379" i="6" s="1"/>
  <c r="BD383" i="6"/>
  <c r="CF383" i="6" s="1"/>
  <c r="BD387" i="6"/>
  <c r="CF387" i="6" s="1"/>
  <c r="BS101" i="6"/>
  <c r="CU101" i="6" s="1"/>
  <c r="BS103" i="6"/>
  <c r="CU103" i="6" s="1"/>
  <c r="BS105" i="6"/>
  <c r="CU105" i="6" s="1"/>
  <c r="BS107" i="6"/>
  <c r="CU107" i="6" s="1"/>
  <c r="BS109" i="6"/>
  <c r="CU109" i="6" s="1"/>
  <c r="BS111" i="6"/>
  <c r="CU111" i="6" s="1"/>
  <c r="BS113" i="6"/>
  <c r="CU113" i="6" s="1"/>
  <c r="BS115" i="6"/>
  <c r="CU115" i="6" s="1"/>
  <c r="BS117" i="6"/>
  <c r="CU117" i="6" s="1"/>
  <c r="BS119" i="6"/>
  <c r="CU119" i="6" s="1"/>
  <c r="BS121" i="6"/>
  <c r="CU121" i="6" s="1"/>
  <c r="BS123" i="6"/>
  <c r="CU123" i="6" s="1"/>
  <c r="BS125" i="6"/>
  <c r="CU125" i="6" s="1"/>
  <c r="BS127" i="6"/>
  <c r="CU127" i="6" s="1"/>
  <c r="BS129" i="6"/>
  <c r="CU129" i="6" s="1"/>
  <c r="BS131" i="6"/>
  <c r="CU131" i="6" s="1"/>
  <c r="BS133" i="6"/>
  <c r="CU133" i="6" s="1"/>
  <c r="BS135" i="6"/>
  <c r="CU135" i="6" s="1"/>
  <c r="BS137" i="6"/>
  <c r="CU137" i="6" s="1"/>
  <c r="BS139" i="6"/>
  <c r="CU139" i="6" s="1"/>
  <c r="BS141" i="6"/>
  <c r="CU141" i="6" s="1"/>
  <c r="BS143" i="6"/>
  <c r="CU143" i="6" s="1"/>
  <c r="BS145" i="6"/>
  <c r="CU145" i="6" s="1"/>
  <c r="BS147" i="6"/>
  <c r="CU147" i="6" s="1"/>
  <c r="BS149" i="6"/>
  <c r="CU149" i="6" s="1"/>
  <c r="BS151" i="6"/>
  <c r="CU151" i="6" s="1"/>
  <c r="BS153" i="6"/>
  <c r="CU153" i="6" s="1"/>
  <c r="BS155" i="6"/>
  <c r="CU155" i="6" s="1"/>
  <c r="BS157" i="6"/>
  <c r="CU157" i="6" s="1"/>
  <c r="BS159" i="6"/>
  <c r="CU159" i="6" s="1"/>
  <c r="BS161" i="6"/>
  <c r="CU161" i="6" s="1"/>
  <c r="BS163" i="6"/>
  <c r="CU163" i="6" s="1"/>
  <c r="BS165" i="6"/>
  <c r="CU165" i="6" s="1"/>
  <c r="BS167" i="6"/>
  <c r="CU167" i="6" s="1"/>
  <c r="BS169" i="6"/>
  <c r="CU169" i="6" s="1"/>
  <c r="BS171" i="6"/>
  <c r="CU171" i="6" s="1"/>
  <c r="BS173" i="6"/>
  <c r="CU173" i="6" s="1"/>
  <c r="BS175" i="6"/>
  <c r="CU175" i="6" s="1"/>
  <c r="BS177" i="6"/>
  <c r="CU177" i="6" s="1"/>
  <c r="BS179" i="6"/>
  <c r="CU179" i="6" s="1"/>
  <c r="BS181" i="6"/>
  <c r="CU181" i="6" s="1"/>
  <c r="BS183" i="6"/>
  <c r="CU183" i="6" s="1"/>
  <c r="BS185" i="6"/>
  <c r="CU185" i="6" s="1"/>
  <c r="BS187" i="6"/>
  <c r="CU187" i="6" s="1"/>
  <c r="BS189" i="6"/>
  <c r="CU189" i="6" s="1"/>
  <c r="BS191" i="6"/>
  <c r="CU191" i="6" s="1"/>
  <c r="BS193" i="6"/>
  <c r="CU193" i="6" s="1"/>
  <c r="BS195" i="6"/>
  <c r="CU195" i="6" s="1"/>
  <c r="BS197" i="6"/>
  <c r="CU197" i="6" s="1"/>
  <c r="BS199" i="6"/>
  <c r="CU199" i="6" s="1"/>
  <c r="BS201" i="6"/>
  <c r="CU201" i="6" s="1"/>
  <c r="BS203" i="6"/>
  <c r="CU203" i="6" s="1"/>
  <c r="BS205" i="6"/>
  <c r="CU205" i="6" s="1"/>
  <c r="BS207" i="6"/>
  <c r="CU207" i="6" s="1"/>
  <c r="BS209" i="6"/>
  <c r="CU209" i="6" s="1"/>
  <c r="BS211" i="6"/>
  <c r="CU211" i="6" s="1"/>
  <c r="BS213" i="6"/>
  <c r="CU213" i="6" s="1"/>
  <c r="BS215" i="6"/>
  <c r="CU215" i="6" s="1"/>
  <c r="BS217" i="6"/>
  <c r="CU217" i="6" s="1"/>
  <c r="BS219" i="6"/>
  <c r="CU219" i="6" s="1"/>
  <c r="BS221" i="6"/>
  <c r="CU221" i="6" s="1"/>
  <c r="BS223" i="6"/>
  <c r="CU223" i="6" s="1"/>
  <c r="BS225" i="6"/>
  <c r="CU225" i="6" s="1"/>
  <c r="BS227" i="6"/>
  <c r="CU227" i="6" s="1"/>
  <c r="BS229" i="6"/>
  <c r="CU229" i="6" s="1"/>
  <c r="BS231" i="6"/>
  <c r="CU231" i="6" s="1"/>
  <c r="BS233" i="6"/>
  <c r="CU233" i="6" s="1"/>
  <c r="BS235" i="6"/>
  <c r="CU235" i="6" s="1"/>
  <c r="BS237" i="6"/>
  <c r="CU237" i="6" s="1"/>
  <c r="BS239" i="6"/>
  <c r="CU239" i="6" s="1"/>
  <c r="BS241" i="6"/>
  <c r="CU241" i="6" s="1"/>
  <c r="BS243" i="6"/>
  <c r="CU243" i="6" s="1"/>
  <c r="BS245" i="6"/>
  <c r="CU245" i="6" s="1"/>
  <c r="BS247" i="6"/>
  <c r="CU247" i="6" s="1"/>
  <c r="BS249" i="6"/>
  <c r="CU249" i="6" s="1"/>
  <c r="BS251" i="6"/>
  <c r="CU251" i="6" s="1"/>
  <c r="BS253" i="6"/>
  <c r="CU253" i="6" s="1"/>
  <c r="BS255" i="6"/>
  <c r="CU255" i="6" s="1"/>
  <c r="BS257" i="6"/>
  <c r="CU257" i="6" s="1"/>
  <c r="BS259" i="6"/>
  <c r="CU259" i="6" s="1"/>
  <c r="BS261" i="6"/>
  <c r="CU261" i="6" s="1"/>
  <c r="BS263" i="6"/>
  <c r="CU263" i="6" s="1"/>
  <c r="BS265" i="6"/>
  <c r="CU265" i="6" s="1"/>
  <c r="BS267" i="6"/>
  <c r="CU267" i="6" s="1"/>
  <c r="BS269" i="6"/>
  <c r="CU269" i="6" s="1"/>
  <c r="BS271" i="6"/>
  <c r="CU271" i="6" s="1"/>
  <c r="BS273" i="6"/>
  <c r="CU273" i="6" s="1"/>
  <c r="BS275" i="6"/>
  <c r="CU275" i="6" s="1"/>
  <c r="BS277" i="6"/>
  <c r="CU277" i="6" s="1"/>
  <c r="BS279" i="6"/>
  <c r="CU279" i="6" s="1"/>
  <c r="BS281" i="6"/>
  <c r="CU281" i="6" s="1"/>
  <c r="BS283" i="6"/>
  <c r="CU283" i="6" s="1"/>
  <c r="BS285" i="6"/>
  <c r="CU285" i="6" s="1"/>
  <c r="BS287" i="6"/>
  <c r="CU287" i="6" s="1"/>
  <c r="BS289" i="6"/>
  <c r="CU289" i="6" s="1"/>
  <c r="BS291" i="6"/>
  <c r="CU291" i="6" s="1"/>
  <c r="BS293" i="6"/>
  <c r="CU293" i="6" s="1"/>
  <c r="BS295" i="6"/>
  <c r="CU295" i="6" s="1"/>
  <c r="BS297" i="6"/>
  <c r="CU297" i="6" s="1"/>
  <c r="BS299" i="6"/>
  <c r="CU299" i="6" s="1"/>
  <c r="BS301" i="6"/>
  <c r="CU301" i="6" s="1"/>
  <c r="BS303" i="6"/>
  <c r="CU303" i="6" s="1"/>
  <c r="BS305" i="6"/>
  <c r="CU305" i="6" s="1"/>
  <c r="BS307" i="6"/>
  <c r="CU307" i="6" s="1"/>
  <c r="BS309" i="6"/>
  <c r="CU309" i="6" s="1"/>
  <c r="BS311" i="6"/>
  <c r="CU311" i="6" s="1"/>
  <c r="BS313" i="6"/>
  <c r="CU313" i="6" s="1"/>
  <c r="BS315" i="6"/>
  <c r="CU315" i="6" s="1"/>
  <c r="BS317" i="6"/>
  <c r="CU317" i="6" s="1"/>
  <c r="BS319" i="6"/>
  <c r="CU319" i="6" s="1"/>
  <c r="BS321" i="6"/>
  <c r="CU321" i="6" s="1"/>
  <c r="BS323" i="6"/>
  <c r="CU323" i="6" s="1"/>
  <c r="BS325" i="6"/>
  <c r="CU325" i="6" s="1"/>
  <c r="BS327" i="6"/>
  <c r="CU327" i="6" s="1"/>
  <c r="BS329" i="6"/>
  <c r="CU329" i="6" s="1"/>
  <c r="BS331" i="6"/>
  <c r="CU331" i="6" s="1"/>
  <c r="BS333" i="6"/>
  <c r="CU333" i="6" s="1"/>
  <c r="BS335" i="6"/>
  <c r="CU335" i="6" s="1"/>
  <c r="BS337" i="6"/>
  <c r="CU337" i="6" s="1"/>
  <c r="BS339" i="6"/>
  <c r="CU339" i="6" s="1"/>
  <c r="BS341" i="6"/>
  <c r="CU341" i="6" s="1"/>
  <c r="BS343" i="6"/>
  <c r="CU343" i="6" s="1"/>
  <c r="BS345" i="6"/>
  <c r="CU345" i="6" s="1"/>
  <c r="BS347" i="6"/>
  <c r="CU347" i="6" s="1"/>
  <c r="BS349" i="6"/>
  <c r="CU349" i="6" s="1"/>
  <c r="BS351" i="6"/>
  <c r="CU351" i="6" s="1"/>
  <c r="BS353" i="6"/>
  <c r="CU353" i="6" s="1"/>
  <c r="BS355" i="6"/>
  <c r="CU355" i="6" s="1"/>
  <c r="BS357" i="6"/>
  <c r="CU357" i="6" s="1"/>
  <c r="BS359" i="6"/>
  <c r="CU359" i="6" s="1"/>
  <c r="BS361" i="6"/>
  <c r="CU361" i="6" s="1"/>
  <c r="BS363" i="6"/>
  <c r="CU363" i="6" s="1"/>
  <c r="BS365" i="6"/>
  <c r="CU365" i="6" s="1"/>
  <c r="BS367" i="6"/>
  <c r="CU367" i="6" s="1"/>
  <c r="BS369" i="6"/>
  <c r="CU369" i="6" s="1"/>
  <c r="BS371" i="6"/>
  <c r="CU371" i="6" s="1"/>
  <c r="BS373" i="6"/>
  <c r="CU373" i="6" s="1"/>
  <c r="BS375" i="6"/>
  <c r="CU375" i="6" s="1"/>
  <c r="BS377" i="6"/>
  <c r="CU377" i="6" s="1"/>
  <c r="BS379" i="6"/>
  <c r="CU379" i="6" s="1"/>
  <c r="BS381" i="6"/>
  <c r="CU381" i="6" s="1"/>
  <c r="BS383" i="6"/>
  <c r="CU383" i="6" s="1"/>
  <c r="BS385" i="6"/>
  <c r="CU385" i="6" s="1"/>
  <c r="BS387" i="6"/>
  <c r="CU387" i="6" s="1"/>
  <c r="BS106" i="6"/>
  <c r="CU106" i="6" s="1"/>
  <c r="BS110" i="6"/>
  <c r="CU110" i="6" s="1"/>
  <c r="BS118" i="6"/>
  <c r="CU118" i="6" s="1"/>
  <c r="BS122" i="6"/>
  <c r="CU122" i="6" s="1"/>
  <c r="BS130" i="6"/>
  <c r="CU130" i="6" s="1"/>
  <c r="BS134" i="6"/>
  <c r="CU134" i="6" s="1"/>
  <c r="BS142" i="6"/>
  <c r="CU142" i="6" s="1"/>
  <c r="BS162" i="6"/>
  <c r="CU162" i="6" s="1"/>
  <c r="BS178" i="6"/>
  <c r="CU178" i="6" s="1"/>
  <c r="BS182" i="6"/>
  <c r="CU182" i="6" s="1"/>
  <c r="BS198" i="6"/>
  <c r="CU198" i="6" s="1"/>
  <c r="BS202" i="6"/>
  <c r="CU202" i="6" s="1"/>
  <c r="BS206" i="6"/>
  <c r="CU206" i="6" s="1"/>
  <c r="BS218" i="6"/>
  <c r="CU218" i="6" s="1"/>
  <c r="BS222" i="6"/>
  <c r="CU222" i="6" s="1"/>
  <c r="BS226" i="6"/>
  <c r="CU226" i="6" s="1"/>
  <c r="BS230" i="6"/>
  <c r="CU230" i="6" s="1"/>
  <c r="BS234" i="6"/>
  <c r="CU234" i="6" s="1"/>
  <c r="BS238" i="6"/>
  <c r="CU238" i="6" s="1"/>
  <c r="BS242" i="6"/>
  <c r="CU242" i="6" s="1"/>
  <c r="BS246" i="6"/>
  <c r="CU246" i="6" s="1"/>
  <c r="BS250" i="6"/>
  <c r="CU250" i="6" s="1"/>
  <c r="BS254" i="6"/>
  <c r="CU254" i="6" s="1"/>
  <c r="BS258" i="6"/>
  <c r="CU258" i="6" s="1"/>
  <c r="BS262" i="6"/>
  <c r="CU262" i="6" s="1"/>
  <c r="BS266" i="6"/>
  <c r="CU266" i="6" s="1"/>
  <c r="BS270" i="6"/>
  <c r="CU270" i="6" s="1"/>
  <c r="BS274" i="6"/>
  <c r="CU274" i="6" s="1"/>
  <c r="BS278" i="6"/>
  <c r="CU278" i="6" s="1"/>
  <c r="BS282" i="6"/>
  <c r="CU282" i="6" s="1"/>
  <c r="BS286" i="6"/>
  <c r="CU286" i="6" s="1"/>
  <c r="BS290" i="6"/>
  <c r="CU290" i="6" s="1"/>
  <c r="BS294" i="6"/>
  <c r="CU294" i="6" s="1"/>
  <c r="BS302" i="6"/>
  <c r="CU302" i="6" s="1"/>
  <c r="BS310" i="6"/>
  <c r="CU310" i="6" s="1"/>
  <c r="BS326" i="6"/>
  <c r="CU326" i="6" s="1"/>
  <c r="BS330" i="6"/>
  <c r="CU330" i="6" s="1"/>
  <c r="BS338" i="6"/>
  <c r="CU338" i="6" s="1"/>
  <c r="BS346" i="6"/>
  <c r="CU346" i="6" s="1"/>
  <c r="BS354" i="6"/>
  <c r="CU354" i="6" s="1"/>
  <c r="BS362" i="6"/>
  <c r="CU362" i="6" s="1"/>
  <c r="BS370" i="6"/>
  <c r="CU370" i="6" s="1"/>
  <c r="BS378" i="6"/>
  <c r="CU378" i="6" s="1"/>
  <c r="BS382" i="6"/>
  <c r="CU382" i="6" s="1"/>
  <c r="BS386" i="6"/>
  <c r="CU386" i="6" s="1"/>
  <c r="BS100" i="6"/>
  <c r="CU100" i="6" s="1"/>
  <c r="BS104" i="6"/>
  <c r="CU104" i="6" s="1"/>
  <c r="BS108" i="6"/>
  <c r="CU108" i="6" s="1"/>
  <c r="BS112" i="6"/>
  <c r="CU112" i="6" s="1"/>
  <c r="BS116" i="6"/>
  <c r="CU116" i="6" s="1"/>
  <c r="BS120" i="6"/>
  <c r="CU120" i="6" s="1"/>
  <c r="BS124" i="6"/>
  <c r="CU124" i="6" s="1"/>
  <c r="BS128" i="6"/>
  <c r="CU128" i="6" s="1"/>
  <c r="BS132" i="6"/>
  <c r="CU132" i="6" s="1"/>
  <c r="BS136" i="6"/>
  <c r="CU136" i="6" s="1"/>
  <c r="BS140" i="6"/>
  <c r="CU140" i="6" s="1"/>
  <c r="BS144" i="6"/>
  <c r="CU144" i="6" s="1"/>
  <c r="BS148" i="6"/>
  <c r="CU148" i="6" s="1"/>
  <c r="BS152" i="6"/>
  <c r="CU152" i="6" s="1"/>
  <c r="BS156" i="6"/>
  <c r="CU156" i="6" s="1"/>
  <c r="BS160" i="6"/>
  <c r="CU160" i="6" s="1"/>
  <c r="BS164" i="6"/>
  <c r="CU164" i="6" s="1"/>
  <c r="BS168" i="6"/>
  <c r="CU168" i="6" s="1"/>
  <c r="BS172" i="6"/>
  <c r="CU172" i="6" s="1"/>
  <c r="BS176" i="6"/>
  <c r="CU176" i="6" s="1"/>
  <c r="BS180" i="6"/>
  <c r="CU180" i="6" s="1"/>
  <c r="BS184" i="6"/>
  <c r="CU184" i="6" s="1"/>
  <c r="BS188" i="6"/>
  <c r="CU188" i="6" s="1"/>
  <c r="BS192" i="6"/>
  <c r="CU192" i="6" s="1"/>
  <c r="BS196" i="6"/>
  <c r="CU196" i="6" s="1"/>
  <c r="BS200" i="6"/>
  <c r="CU200" i="6" s="1"/>
  <c r="BS204" i="6"/>
  <c r="CU204" i="6" s="1"/>
  <c r="BS208" i="6"/>
  <c r="CU208" i="6" s="1"/>
  <c r="BS212" i="6"/>
  <c r="CU212" i="6" s="1"/>
  <c r="BS216" i="6"/>
  <c r="CU216" i="6" s="1"/>
  <c r="BS220" i="6"/>
  <c r="CU220" i="6" s="1"/>
  <c r="BS224" i="6"/>
  <c r="CU224" i="6" s="1"/>
  <c r="BS228" i="6"/>
  <c r="CU228" i="6" s="1"/>
  <c r="BS232" i="6"/>
  <c r="CU232" i="6" s="1"/>
  <c r="BS236" i="6"/>
  <c r="CU236" i="6" s="1"/>
  <c r="BS240" i="6"/>
  <c r="CU240" i="6" s="1"/>
  <c r="BS244" i="6"/>
  <c r="CU244" i="6" s="1"/>
  <c r="BS248" i="6"/>
  <c r="CU248" i="6" s="1"/>
  <c r="BS252" i="6"/>
  <c r="CU252" i="6" s="1"/>
  <c r="BS256" i="6"/>
  <c r="CU256" i="6" s="1"/>
  <c r="BS260" i="6"/>
  <c r="CU260" i="6" s="1"/>
  <c r="BS264" i="6"/>
  <c r="CU264" i="6" s="1"/>
  <c r="BS268" i="6"/>
  <c r="CU268" i="6" s="1"/>
  <c r="BS272" i="6"/>
  <c r="CU272" i="6" s="1"/>
  <c r="BS276" i="6"/>
  <c r="CU276" i="6" s="1"/>
  <c r="BS280" i="6"/>
  <c r="CU280" i="6" s="1"/>
  <c r="BS284" i="6"/>
  <c r="CU284" i="6" s="1"/>
  <c r="BS288" i="6"/>
  <c r="CU288" i="6" s="1"/>
  <c r="BS292" i="6"/>
  <c r="CU292" i="6" s="1"/>
  <c r="BS296" i="6"/>
  <c r="CU296" i="6" s="1"/>
  <c r="BS300" i="6"/>
  <c r="CU300" i="6" s="1"/>
  <c r="BS304" i="6"/>
  <c r="CU304" i="6" s="1"/>
  <c r="BS308" i="6"/>
  <c r="CU308" i="6" s="1"/>
  <c r="BS312" i="6"/>
  <c r="CU312" i="6" s="1"/>
  <c r="BS316" i="6"/>
  <c r="CU316" i="6" s="1"/>
  <c r="BS320" i="6"/>
  <c r="CU320" i="6" s="1"/>
  <c r="BS324" i="6"/>
  <c r="CU324" i="6" s="1"/>
  <c r="BS328" i="6"/>
  <c r="CU328" i="6" s="1"/>
  <c r="BS332" i="6"/>
  <c r="CU332" i="6" s="1"/>
  <c r="BS336" i="6"/>
  <c r="CU336" i="6" s="1"/>
  <c r="BS340" i="6"/>
  <c r="CU340" i="6" s="1"/>
  <c r="BS344" i="6"/>
  <c r="CU344" i="6" s="1"/>
  <c r="BS348" i="6"/>
  <c r="CU348" i="6" s="1"/>
  <c r="BS352" i="6"/>
  <c r="CU352" i="6" s="1"/>
  <c r="BS356" i="6"/>
  <c r="CU356" i="6" s="1"/>
  <c r="BS360" i="6"/>
  <c r="CU360" i="6" s="1"/>
  <c r="BS364" i="6"/>
  <c r="CU364" i="6" s="1"/>
  <c r="BS368" i="6"/>
  <c r="CU368" i="6" s="1"/>
  <c r="BS372" i="6"/>
  <c r="CU372" i="6" s="1"/>
  <c r="BS376" i="6"/>
  <c r="CU376" i="6" s="1"/>
  <c r="BS380" i="6"/>
  <c r="CU380" i="6" s="1"/>
  <c r="BS384" i="6"/>
  <c r="CU384" i="6" s="1"/>
  <c r="BS102" i="6"/>
  <c r="CU102" i="6" s="1"/>
  <c r="BS114" i="6"/>
  <c r="CU114" i="6" s="1"/>
  <c r="BS126" i="6"/>
  <c r="CU126" i="6" s="1"/>
  <c r="BS138" i="6"/>
  <c r="CU138" i="6" s="1"/>
  <c r="BS146" i="6"/>
  <c r="CU146" i="6" s="1"/>
  <c r="BS150" i="6"/>
  <c r="CU150" i="6" s="1"/>
  <c r="BS154" i="6"/>
  <c r="CU154" i="6" s="1"/>
  <c r="BS158" i="6"/>
  <c r="CU158" i="6" s="1"/>
  <c r="BS166" i="6"/>
  <c r="CU166" i="6" s="1"/>
  <c r="BS170" i="6"/>
  <c r="CU170" i="6" s="1"/>
  <c r="BS174" i="6"/>
  <c r="CU174" i="6" s="1"/>
  <c r="BS186" i="6"/>
  <c r="CU186" i="6" s="1"/>
  <c r="BS190" i="6"/>
  <c r="CU190" i="6" s="1"/>
  <c r="BS194" i="6"/>
  <c r="CU194" i="6" s="1"/>
  <c r="BS210" i="6"/>
  <c r="CU210" i="6" s="1"/>
  <c r="BS214" i="6"/>
  <c r="CU214" i="6" s="1"/>
  <c r="BS298" i="6"/>
  <c r="CU298" i="6" s="1"/>
  <c r="BS306" i="6"/>
  <c r="CU306" i="6" s="1"/>
  <c r="BS314" i="6"/>
  <c r="CU314" i="6" s="1"/>
  <c r="BS318" i="6"/>
  <c r="CU318" i="6" s="1"/>
  <c r="BS322" i="6"/>
  <c r="CU322" i="6" s="1"/>
  <c r="BS334" i="6"/>
  <c r="CU334" i="6" s="1"/>
  <c r="BS342" i="6"/>
  <c r="CU342" i="6" s="1"/>
  <c r="BS350" i="6"/>
  <c r="CU350" i="6" s="1"/>
  <c r="BS358" i="6"/>
  <c r="CU358" i="6" s="1"/>
  <c r="BS366" i="6"/>
  <c r="CU366" i="6" s="1"/>
  <c r="BS374" i="6"/>
  <c r="CU374" i="6" s="1"/>
  <c r="BE80" i="6"/>
  <c r="CG80" i="6" s="1"/>
  <c r="BE100" i="6"/>
  <c r="CG100" i="6" s="1"/>
  <c r="BE102" i="6"/>
  <c r="CG102" i="6" s="1"/>
  <c r="BE104" i="6"/>
  <c r="CG104" i="6" s="1"/>
  <c r="BE106" i="6"/>
  <c r="CG106" i="6" s="1"/>
  <c r="BE108" i="6"/>
  <c r="CG108" i="6" s="1"/>
  <c r="BE110" i="6"/>
  <c r="CG110" i="6" s="1"/>
  <c r="BE112" i="6"/>
  <c r="CG112" i="6" s="1"/>
  <c r="BE114" i="6"/>
  <c r="CG114" i="6" s="1"/>
  <c r="BE116" i="6"/>
  <c r="CG116" i="6" s="1"/>
  <c r="BE118" i="6"/>
  <c r="CG118" i="6" s="1"/>
  <c r="BE120" i="6"/>
  <c r="CG120" i="6" s="1"/>
  <c r="BE122" i="6"/>
  <c r="CG122" i="6" s="1"/>
  <c r="BE124" i="6"/>
  <c r="CG124" i="6" s="1"/>
  <c r="BE126" i="6"/>
  <c r="CG126" i="6" s="1"/>
  <c r="BE128" i="6"/>
  <c r="CG128" i="6" s="1"/>
  <c r="BE130" i="6"/>
  <c r="CG130" i="6" s="1"/>
  <c r="BE132" i="6"/>
  <c r="CG132" i="6" s="1"/>
  <c r="BE134" i="6"/>
  <c r="CG134" i="6" s="1"/>
  <c r="BE136" i="6"/>
  <c r="CG136" i="6" s="1"/>
  <c r="BE138" i="6"/>
  <c r="CG138" i="6" s="1"/>
  <c r="BE140" i="6"/>
  <c r="CG140" i="6" s="1"/>
  <c r="BE142" i="6"/>
  <c r="CG142" i="6" s="1"/>
  <c r="BE144" i="6"/>
  <c r="CG144" i="6" s="1"/>
  <c r="BE146" i="6"/>
  <c r="CG146" i="6" s="1"/>
  <c r="BE148" i="6"/>
  <c r="CG148" i="6" s="1"/>
  <c r="BE150" i="6"/>
  <c r="CG150" i="6" s="1"/>
  <c r="BE152" i="6"/>
  <c r="CG152" i="6" s="1"/>
  <c r="BE154" i="6"/>
  <c r="CG154" i="6" s="1"/>
  <c r="BE156" i="6"/>
  <c r="CG156" i="6" s="1"/>
  <c r="BE158" i="6"/>
  <c r="CG158" i="6" s="1"/>
  <c r="BE160" i="6"/>
  <c r="CG160" i="6" s="1"/>
  <c r="BE162" i="6"/>
  <c r="CG162" i="6" s="1"/>
  <c r="BE164" i="6"/>
  <c r="CG164" i="6" s="1"/>
  <c r="BE166" i="6"/>
  <c r="CG166" i="6" s="1"/>
  <c r="BE168" i="6"/>
  <c r="CG168" i="6" s="1"/>
  <c r="BE170" i="6"/>
  <c r="CG170" i="6" s="1"/>
  <c r="BE172" i="6"/>
  <c r="CG172" i="6" s="1"/>
  <c r="BE174" i="6"/>
  <c r="CG174" i="6" s="1"/>
  <c r="BE176" i="6"/>
  <c r="CG176" i="6" s="1"/>
  <c r="BE178" i="6"/>
  <c r="CG178" i="6" s="1"/>
  <c r="BE180" i="6"/>
  <c r="CG180" i="6" s="1"/>
  <c r="BE182" i="6"/>
  <c r="CG182" i="6" s="1"/>
  <c r="BE184" i="6"/>
  <c r="CG184" i="6" s="1"/>
  <c r="BE186" i="6"/>
  <c r="CG186" i="6" s="1"/>
  <c r="BE188" i="6"/>
  <c r="CG188" i="6" s="1"/>
  <c r="BE190" i="6"/>
  <c r="CG190" i="6" s="1"/>
  <c r="BE192" i="6"/>
  <c r="CG192" i="6" s="1"/>
  <c r="BE194" i="6"/>
  <c r="CG194" i="6" s="1"/>
  <c r="BE196" i="6"/>
  <c r="CG196" i="6" s="1"/>
  <c r="BE198" i="6"/>
  <c r="CG198" i="6" s="1"/>
  <c r="BE200" i="6"/>
  <c r="CG200" i="6" s="1"/>
  <c r="BE202" i="6"/>
  <c r="CG202" i="6" s="1"/>
  <c r="BE204" i="6"/>
  <c r="CG204" i="6" s="1"/>
  <c r="BE206" i="6"/>
  <c r="CG206" i="6" s="1"/>
  <c r="BE208" i="6"/>
  <c r="CG208" i="6" s="1"/>
  <c r="BE210" i="6"/>
  <c r="CG210" i="6" s="1"/>
  <c r="BE212" i="6"/>
  <c r="CG212" i="6" s="1"/>
  <c r="BE214" i="6"/>
  <c r="CG214" i="6" s="1"/>
  <c r="BE216" i="6"/>
  <c r="CG216" i="6" s="1"/>
  <c r="BE218" i="6"/>
  <c r="CG218" i="6" s="1"/>
  <c r="BE220" i="6"/>
  <c r="CG220" i="6" s="1"/>
  <c r="BE222" i="6"/>
  <c r="CG222" i="6" s="1"/>
  <c r="BE224" i="6"/>
  <c r="CG224" i="6" s="1"/>
  <c r="BE226" i="6"/>
  <c r="CG226" i="6" s="1"/>
  <c r="BE228" i="6"/>
  <c r="CG228" i="6" s="1"/>
  <c r="BE230" i="6"/>
  <c r="CG230" i="6" s="1"/>
  <c r="BE232" i="6"/>
  <c r="CG232" i="6" s="1"/>
  <c r="BE234" i="6"/>
  <c r="CG234" i="6" s="1"/>
  <c r="BE236" i="6"/>
  <c r="CG236" i="6" s="1"/>
  <c r="BE238" i="6"/>
  <c r="CG238" i="6" s="1"/>
  <c r="BE240" i="6"/>
  <c r="CG240" i="6" s="1"/>
  <c r="BE242" i="6"/>
  <c r="CG242" i="6" s="1"/>
  <c r="BE244" i="6"/>
  <c r="CG244" i="6" s="1"/>
  <c r="BE246" i="6"/>
  <c r="CG246" i="6" s="1"/>
  <c r="BE248" i="6"/>
  <c r="CG248" i="6" s="1"/>
  <c r="BE250" i="6"/>
  <c r="CG250" i="6" s="1"/>
  <c r="BE252" i="6"/>
  <c r="CG252" i="6" s="1"/>
  <c r="BE254" i="6"/>
  <c r="CG254" i="6" s="1"/>
  <c r="BE256" i="6"/>
  <c r="CG256" i="6" s="1"/>
  <c r="BE258" i="6"/>
  <c r="CG258" i="6" s="1"/>
  <c r="BE260" i="6"/>
  <c r="CG260" i="6" s="1"/>
  <c r="BE262" i="6"/>
  <c r="CG262" i="6" s="1"/>
  <c r="BE264" i="6"/>
  <c r="CG264" i="6" s="1"/>
  <c r="BE266" i="6"/>
  <c r="CG266" i="6" s="1"/>
  <c r="BE268" i="6"/>
  <c r="CG268" i="6" s="1"/>
  <c r="BE270" i="6"/>
  <c r="CG270" i="6" s="1"/>
  <c r="BE272" i="6"/>
  <c r="CG272" i="6" s="1"/>
  <c r="BE274" i="6"/>
  <c r="CG274" i="6" s="1"/>
  <c r="BE276" i="6"/>
  <c r="CG276" i="6" s="1"/>
  <c r="BE278" i="6"/>
  <c r="CG278" i="6" s="1"/>
  <c r="BE280" i="6"/>
  <c r="CG280" i="6" s="1"/>
  <c r="BE282" i="6"/>
  <c r="CG282" i="6" s="1"/>
  <c r="BE284" i="6"/>
  <c r="CG284" i="6" s="1"/>
  <c r="BE286" i="6"/>
  <c r="CG286" i="6" s="1"/>
  <c r="BE288" i="6"/>
  <c r="CG288" i="6" s="1"/>
  <c r="BE290" i="6"/>
  <c r="CG290" i="6" s="1"/>
  <c r="BE292" i="6"/>
  <c r="CG292" i="6" s="1"/>
  <c r="BE294" i="6"/>
  <c r="CG294" i="6" s="1"/>
  <c r="BE296" i="6"/>
  <c r="CG296" i="6" s="1"/>
  <c r="BE298" i="6"/>
  <c r="CG298" i="6" s="1"/>
  <c r="BE300" i="6"/>
  <c r="CG300" i="6" s="1"/>
  <c r="BE302" i="6"/>
  <c r="CG302" i="6" s="1"/>
  <c r="BE304" i="6"/>
  <c r="CG304" i="6" s="1"/>
  <c r="BE306" i="6"/>
  <c r="CG306" i="6" s="1"/>
  <c r="BE308" i="6"/>
  <c r="CG308" i="6" s="1"/>
  <c r="BE310" i="6"/>
  <c r="CG310" i="6" s="1"/>
  <c r="BE312" i="6"/>
  <c r="CG312" i="6" s="1"/>
  <c r="BE314" i="6"/>
  <c r="CG314" i="6" s="1"/>
  <c r="BE316" i="6"/>
  <c r="CG316" i="6" s="1"/>
  <c r="BE318" i="6"/>
  <c r="CG318" i="6" s="1"/>
  <c r="BE320" i="6"/>
  <c r="CG320" i="6" s="1"/>
  <c r="BE322" i="6"/>
  <c r="CG322" i="6" s="1"/>
  <c r="BE324" i="6"/>
  <c r="CG324" i="6" s="1"/>
  <c r="BE326" i="6"/>
  <c r="CG326" i="6" s="1"/>
  <c r="BE328" i="6"/>
  <c r="CG328" i="6" s="1"/>
  <c r="BE330" i="6"/>
  <c r="CG330" i="6" s="1"/>
  <c r="BE332" i="6"/>
  <c r="CG332" i="6" s="1"/>
  <c r="BE334" i="6"/>
  <c r="CG334" i="6" s="1"/>
  <c r="BE336" i="6"/>
  <c r="CG336" i="6" s="1"/>
  <c r="BE338" i="6"/>
  <c r="CG338" i="6" s="1"/>
  <c r="BE340" i="6"/>
  <c r="CG340" i="6" s="1"/>
  <c r="BE342" i="6"/>
  <c r="CG342" i="6" s="1"/>
  <c r="BE344" i="6"/>
  <c r="CG344" i="6" s="1"/>
  <c r="BE346" i="6"/>
  <c r="CG346" i="6" s="1"/>
  <c r="BE348" i="6"/>
  <c r="CG348" i="6" s="1"/>
  <c r="BE350" i="6"/>
  <c r="CG350" i="6" s="1"/>
  <c r="BE352" i="6"/>
  <c r="CG352" i="6" s="1"/>
  <c r="BE354" i="6"/>
  <c r="CG354" i="6" s="1"/>
  <c r="BE356" i="6"/>
  <c r="CG356" i="6" s="1"/>
  <c r="BE358" i="6"/>
  <c r="CG358" i="6" s="1"/>
  <c r="BE360" i="6"/>
  <c r="CG360" i="6" s="1"/>
  <c r="BE362" i="6"/>
  <c r="CG362" i="6" s="1"/>
  <c r="BE364" i="6"/>
  <c r="CG364" i="6" s="1"/>
  <c r="BE366" i="6"/>
  <c r="CG366" i="6" s="1"/>
  <c r="BE368" i="6"/>
  <c r="CG368" i="6" s="1"/>
  <c r="BE370" i="6"/>
  <c r="CG370" i="6" s="1"/>
  <c r="BE372" i="6"/>
  <c r="CG372" i="6" s="1"/>
  <c r="BE374" i="6"/>
  <c r="CG374" i="6" s="1"/>
  <c r="BE376" i="6"/>
  <c r="CG376" i="6" s="1"/>
  <c r="BE378" i="6"/>
  <c r="CG378" i="6" s="1"/>
  <c r="BE380" i="6"/>
  <c r="CG380" i="6" s="1"/>
  <c r="BE382" i="6"/>
  <c r="CG382" i="6" s="1"/>
  <c r="BE384" i="6"/>
  <c r="CG384" i="6" s="1"/>
  <c r="BE386" i="6"/>
  <c r="CG386" i="6" s="1"/>
  <c r="BE107" i="6"/>
  <c r="CG107" i="6" s="1"/>
  <c r="BE115" i="6"/>
  <c r="CG115" i="6" s="1"/>
  <c r="BE119" i="6"/>
  <c r="CG119" i="6" s="1"/>
  <c r="BE123" i="6"/>
  <c r="CG123" i="6" s="1"/>
  <c r="BE127" i="6"/>
  <c r="CG127" i="6" s="1"/>
  <c r="BE147" i="6"/>
  <c r="CG147" i="6" s="1"/>
  <c r="BE151" i="6"/>
  <c r="CG151" i="6" s="1"/>
  <c r="BE159" i="6"/>
  <c r="CG159" i="6" s="1"/>
  <c r="BE163" i="6"/>
  <c r="CG163" i="6" s="1"/>
  <c r="BE167" i="6"/>
  <c r="CG167" i="6" s="1"/>
  <c r="BE171" i="6"/>
  <c r="CG171" i="6" s="1"/>
  <c r="BE175" i="6"/>
  <c r="CG175" i="6" s="1"/>
  <c r="BE187" i="6"/>
  <c r="CG187" i="6" s="1"/>
  <c r="BE203" i="6"/>
  <c r="CG203" i="6" s="1"/>
  <c r="BE227" i="6"/>
  <c r="CG227" i="6" s="1"/>
  <c r="BE235" i="6"/>
  <c r="CG235" i="6" s="1"/>
  <c r="BE247" i="6"/>
  <c r="CG247" i="6" s="1"/>
  <c r="BE259" i="6"/>
  <c r="CG259" i="6" s="1"/>
  <c r="BE279" i="6"/>
  <c r="CG279" i="6" s="1"/>
  <c r="BE287" i="6"/>
  <c r="CG287" i="6" s="1"/>
  <c r="BE295" i="6"/>
  <c r="CG295" i="6" s="1"/>
  <c r="BE311" i="6"/>
  <c r="CG311" i="6" s="1"/>
  <c r="BE315" i="6"/>
  <c r="CG315" i="6" s="1"/>
  <c r="BE347" i="6"/>
  <c r="CG347" i="6" s="1"/>
  <c r="BE351" i="6"/>
  <c r="CG351" i="6" s="1"/>
  <c r="BE359" i="6"/>
  <c r="CG359" i="6" s="1"/>
  <c r="BE375" i="6"/>
  <c r="CG375" i="6" s="1"/>
  <c r="BE383" i="6"/>
  <c r="CG383" i="6" s="1"/>
  <c r="BE101" i="6"/>
  <c r="CG101" i="6" s="1"/>
  <c r="BE105" i="6"/>
  <c r="CG105" i="6" s="1"/>
  <c r="BE109" i="6"/>
  <c r="CG109" i="6" s="1"/>
  <c r="BE113" i="6"/>
  <c r="CG113" i="6" s="1"/>
  <c r="BE117" i="6"/>
  <c r="CG117" i="6" s="1"/>
  <c r="BE121" i="6"/>
  <c r="CG121" i="6" s="1"/>
  <c r="BE125" i="6"/>
  <c r="CG125" i="6" s="1"/>
  <c r="BE129" i="6"/>
  <c r="CG129" i="6" s="1"/>
  <c r="BE133" i="6"/>
  <c r="CG133" i="6" s="1"/>
  <c r="BE137" i="6"/>
  <c r="CG137" i="6" s="1"/>
  <c r="BE141" i="6"/>
  <c r="CG141" i="6" s="1"/>
  <c r="BE145" i="6"/>
  <c r="CG145" i="6" s="1"/>
  <c r="BE149" i="6"/>
  <c r="CG149" i="6" s="1"/>
  <c r="BE153" i="6"/>
  <c r="CG153" i="6" s="1"/>
  <c r="BE157" i="6"/>
  <c r="CG157" i="6" s="1"/>
  <c r="BE161" i="6"/>
  <c r="CG161" i="6" s="1"/>
  <c r="BE165" i="6"/>
  <c r="CG165" i="6" s="1"/>
  <c r="BE169" i="6"/>
  <c r="CG169" i="6" s="1"/>
  <c r="BE173" i="6"/>
  <c r="CG173" i="6" s="1"/>
  <c r="BE177" i="6"/>
  <c r="CG177" i="6" s="1"/>
  <c r="BE181" i="6"/>
  <c r="CG181" i="6" s="1"/>
  <c r="BE185" i="6"/>
  <c r="CG185" i="6" s="1"/>
  <c r="BE189" i="6"/>
  <c r="CG189" i="6" s="1"/>
  <c r="BE193" i="6"/>
  <c r="CG193" i="6" s="1"/>
  <c r="BE197" i="6"/>
  <c r="CG197" i="6" s="1"/>
  <c r="BE201" i="6"/>
  <c r="CG201" i="6" s="1"/>
  <c r="BE205" i="6"/>
  <c r="CG205" i="6" s="1"/>
  <c r="BE209" i="6"/>
  <c r="CG209" i="6" s="1"/>
  <c r="BE213" i="6"/>
  <c r="CG213" i="6" s="1"/>
  <c r="BE217" i="6"/>
  <c r="CG217" i="6" s="1"/>
  <c r="BE221" i="6"/>
  <c r="CG221" i="6" s="1"/>
  <c r="BE225" i="6"/>
  <c r="CG225" i="6" s="1"/>
  <c r="BE229" i="6"/>
  <c r="CG229" i="6" s="1"/>
  <c r="BE233" i="6"/>
  <c r="CG233" i="6" s="1"/>
  <c r="BE237" i="6"/>
  <c r="CG237" i="6" s="1"/>
  <c r="BE241" i="6"/>
  <c r="CG241" i="6" s="1"/>
  <c r="BE245" i="6"/>
  <c r="CG245" i="6" s="1"/>
  <c r="BE249" i="6"/>
  <c r="CG249" i="6" s="1"/>
  <c r="BE253" i="6"/>
  <c r="CG253" i="6" s="1"/>
  <c r="BE257" i="6"/>
  <c r="CG257" i="6" s="1"/>
  <c r="BE261" i="6"/>
  <c r="CG261" i="6" s="1"/>
  <c r="BE265" i="6"/>
  <c r="CG265" i="6" s="1"/>
  <c r="BE269" i="6"/>
  <c r="CG269" i="6" s="1"/>
  <c r="BE273" i="6"/>
  <c r="CG273" i="6" s="1"/>
  <c r="BE277" i="6"/>
  <c r="CG277" i="6" s="1"/>
  <c r="BE281" i="6"/>
  <c r="CG281" i="6" s="1"/>
  <c r="BE285" i="6"/>
  <c r="CG285" i="6" s="1"/>
  <c r="BE289" i="6"/>
  <c r="CG289" i="6" s="1"/>
  <c r="BE293" i="6"/>
  <c r="CG293" i="6" s="1"/>
  <c r="BE297" i="6"/>
  <c r="CG297" i="6" s="1"/>
  <c r="BE301" i="6"/>
  <c r="CG301" i="6" s="1"/>
  <c r="BE305" i="6"/>
  <c r="CG305" i="6" s="1"/>
  <c r="BE309" i="6"/>
  <c r="CG309" i="6" s="1"/>
  <c r="BE313" i="6"/>
  <c r="CG313" i="6" s="1"/>
  <c r="BE317" i="6"/>
  <c r="CG317" i="6" s="1"/>
  <c r="BE321" i="6"/>
  <c r="CG321" i="6" s="1"/>
  <c r="BE325" i="6"/>
  <c r="CG325" i="6" s="1"/>
  <c r="BE329" i="6"/>
  <c r="CG329" i="6" s="1"/>
  <c r="BE333" i="6"/>
  <c r="CG333" i="6" s="1"/>
  <c r="BE337" i="6"/>
  <c r="CG337" i="6" s="1"/>
  <c r="BE341" i="6"/>
  <c r="CG341" i="6" s="1"/>
  <c r="BE345" i="6"/>
  <c r="CG345" i="6" s="1"/>
  <c r="BE349" i="6"/>
  <c r="CG349" i="6" s="1"/>
  <c r="BE353" i="6"/>
  <c r="CG353" i="6" s="1"/>
  <c r="BE357" i="6"/>
  <c r="CG357" i="6" s="1"/>
  <c r="BE361" i="6"/>
  <c r="CG361" i="6" s="1"/>
  <c r="BE365" i="6"/>
  <c r="CG365" i="6" s="1"/>
  <c r="BE369" i="6"/>
  <c r="CG369" i="6" s="1"/>
  <c r="BE373" i="6"/>
  <c r="CG373" i="6" s="1"/>
  <c r="BE377" i="6"/>
  <c r="CG377" i="6" s="1"/>
  <c r="BE381" i="6"/>
  <c r="CG381" i="6" s="1"/>
  <c r="BE385" i="6"/>
  <c r="CG385" i="6" s="1"/>
  <c r="BE103" i="6"/>
  <c r="CG103" i="6" s="1"/>
  <c r="BE111" i="6"/>
  <c r="CG111" i="6" s="1"/>
  <c r="BE131" i="6"/>
  <c r="CG131" i="6" s="1"/>
  <c r="BE135" i="6"/>
  <c r="CG135" i="6" s="1"/>
  <c r="BE139" i="6"/>
  <c r="CG139" i="6" s="1"/>
  <c r="BE143" i="6"/>
  <c r="CG143" i="6" s="1"/>
  <c r="BE155" i="6"/>
  <c r="CG155" i="6" s="1"/>
  <c r="BE179" i="6"/>
  <c r="CG179" i="6" s="1"/>
  <c r="BE183" i="6"/>
  <c r="CG183" i="6" s="1"/>
  <c r="BE191" i="6"/>
  <c r="CG191" i="6" s="1"/>
  <c r="BE195" i="6"/>
  <c r="CG195" i="6" s="1"/>
  <c r="BE199" i="6"/>
  <c r="CG199" i="6" s="1"/>
  <c r="BE207" i="6"/>
  <c r="CG207" i="6" s="1"/>
  <c r="BE211" i="6"/>
  <c r="CG211" i="6" s="1"/>
  <c r="BE215" i="6"/>
  <c r="CG215" i="6" s="1"/>
  <c r="BE219" i="6"/>
  <c r="CG219" i="6" s="1"/>
  <c r="BE223" i="6"/>
  <c r="CG223" i="6" s="1"/>
  <c r="BE231" i="6"/>
  <c r="CG231" i="6" s="1"/>
  <c r="BE239" i="6"/>
  <c r="CG239" i="6" s="1"/>
  <c r="BE243" i="6"/>
  <c r="CG243" i="6" s="1"/>
  <c r="BE251" i="6"/>
  <c r="CG251" i="6" s="1"/>
  <c r="BE255" i="6"/>
  <c r="CG255" i="6" s="1"/>
  <c r="BE263" i="6"/>
  <c r="CG263" i="6" s="1"/>
  <c r="BE267" i="6"/>
  <c r="CG267" i="6" s="1"/>
  <c r="BE271" i="6"/>
  <c r="CG271" i="6" s="1"/>
  <c r="BE275" i="6"/>
  <c r="CG275" i="6" s="1"/>
  <c r="BE283" i="6"/>
  <c r="CG283" i="6" s="1"/>
  <c r="BE291" i="6"/>
  <c r="CG291" i="6" s="1"/>
  <c r="BE299" i="6"/>
  <c r="CG299" i="6" s="1"/>
  <c r="BE303" i="6"/>
  <c r="CG303" i="6" s="1"/>
  <c r="BE307" i="6"/>
  <c r="CG307" i="6" s="1"/>
  <c r="BE319" i="6"/>
  <c r="CG319" i="6" s="1"/>
  <c r="BE323" i="6"/>
  <c r="CG323" i="6" s="1"/>
  <c r="BE327" i="6"/>
  <c r="CG327" i="6" s="1"/>
  <c r="BE331" i="6"/>
  <c r="CG331" i="6" s="1"/>
  <c r="BE335" i="6"/>
  <c r="CG335" i="6" s="1"/>
  <c r="BE339" i="6"/>
  <c r="CG339" i="6" s="1"/>
  <c r="BE343" i="6"/>
  <c r="CG343" i="6" s="1"/>
  <c r="BE355" i="6"/>
  <c r="CG355" i="6" s="1"/>
  <c r="BE363" i="6"/>
  <c r="CG363" i="6" s="1"/>
  <c r="BE367" i="6"/>
  <c r="CG367" i="6" s="1"/>
  <c r="BE371" i="6"/>
  <c r="CG371" i="6" s="1"/>
  <c r="BE379" i="6"/>
  <c r="CG379" i="6" s="1"/>
  <c r="BE387" i="6"/>
  <c r="CG387" i="6" s="1"/>
  <c r="BX71" i="6"/>
  <c r="CZ71" i="6" s="1"/>
  <c r="BX100" i="6"/>
  <c r="CZ100" i="6" s="1"/>
  <c r="BX102" i="6"/>
  <c r="CZ102" i="6" s="1"/>
  <c r="BX104" i="6"/>
  <c r="CZ104" i="6" s="1"/>
  <c r="BX106" i="6"/>
  <c r="CZ106" i="6" s="1"/>
  <c r="BX108" i="6"/>
  <c r="CZ108" i="6" s="1"/>
  <c r="BX110" i="6"/>
  <c r="CZ110" i="6" s="1"/>
  <c r="BX112" i="6"/>
  <c r="CZ112" i="6" s="1"/>
  <c r="BX114" i="6"/>
  <c r="CZ114" i="6" s="1"/>
  <c r="BX116" i="6"/>
  <c r="CZ116" i="6" s="1"/>
  <c r="BX118" i="6"/>
  <c r="CZ118" i="6" s="1"/>
  <c r="BX120" i="6"/>
  <c r="CZ120" i="6" s="1"/>
  <c r="BX122" i="6"/>
  <c r="CZ122" i="6" s="1"/>
  <c r="BX124" i="6"/>
  <c r="CZ124" i="6" s="1"/>
  <c r="BX126" i="6"/>
  <c r="CZ126" i="6" s="1"/>
  <c r="BX128" i="6"/>
  <c r="CZ128" i="6" s="1"/>
  <c r="BX130" i="6"/>
  <c r="CZ130" i="6" s="1"/>
  <c r="BX132" i="6"/>
  <c r="CZ132" i="6" s="1"/>
  <c r="BX134" i="6"/>
  <c r="CZ134" i="6" s="1"/>
  <c r="BX136" i="6"/>
  <c r="CZ136" i="6" s="1"/>
  <c r="BX138" i="6"/>
  <c r="CZ138" i="6" s="1"/>
  <c r="BX140" i="6"/>
  <c r="CZ140" i="6" s="1"/>
  <c r="BX142" i="6"/>
  <c r="CZ142" i="6" s="1"/>
  <c r="BX144" i="6"/>
  <c r="CZ144" i="6" s="1"/>
  <c r="BX146" i="6"/>
  <c r="CZ146" i="6" s="1"/>
  <c r="BX148" i="6"/>
  <c r="CZ148" i="6" s="1"/>
  <c r="BX150" i="6"/>
  <c r="CZ150" i="6" s="1"/>
  <c r="BX152" i="6"/>
  <c r="CZ152" i="6" s="1"/>
  <c r="BX154" i="6"/>
  <c r="CZ154" i="6" s="1"/>
  <c r="BX156" i="6"/>
  <c r="CZ156" i="6" s="1"/>
  <c r="BX158" i="6"/>
  <c r="CZ158" i="6" s="1"/>
  <c r="BX160" i="6"/>
  <c r="CZ160" i="6" s="1"/>
  <c r="BX162" i="6"/>
  <c r="CZ162" i="6" s="1"/>
  <c r="BX164" i="6"/>
  <c r="CZ164" i="6" s="1"/>
  <c r="BX166" i="6"/>
  <c r="CZ166" i="6" s="1"/>
  <c r="BX168" i="6"/>
  <c r="CZ168" i="6" s="1"/>
  <c r="BX170" i="6"/>
  <c r="CZ170" i="6" s="1"/>
  <c r="BX172" i="6"/>
  <c r="CZ172" i="6" s="1"/>
  <c r="BX174" i="6"/>
  <c r="CZ174" i="6" s="1"/>
  <c r="BX176" i="6"/>
  <c r="CZ176" i="6" s="1"/>
  <c r="BX178" i="6"/>
  <c r="CZ178" i="6" s="1"/>
  <c r="BX180" i="6"/>
  <c r="CZ180" i="6" s="1"/>
  <c r="BX182" i="6"/>
  <c r="CZ182" i="6" s="1"/>
  <c r="BX184" i="6"/>
  <c r="CZ184" i="6" s="1"/>
  <c r="BX186" i="6"/>
  <c r="CZ186" i="6" s="1"/>
  <c r="BX188" i="6"/>
  <c r="CZ188" i="6" s="1"/>
  <c r="BX190" i="6"/>
  <c r="CZ190" i="6" s="1"/>
  <c r="BX192" i="6"/>
  <c r="CZ192" i="6" s="1"/>
  <c r="BX194" i="6"/>
  <c r="CZ194" i="6" s="1"/>
  <c r="BX196" i="6"/>
  <c r="CZ196" i="6" s="1"/>
  <c r="BX198" i="6"/>
  <c r="CZ198" i="6" s="1"/>
  <c r="BX200" i="6"/>
  <c r="CZ200" i="6" s="1"/>
  <c r="BX202" i="6"/>
  <c r="CZ202" i="6" s="1"/>
  <c r="BX204" i="6"/>
  <c r="CZ204" i="6" s="1"/>
  <c r="BX206" i="6"/>
  <c r="CZ206" i="6" s="1"/>
  <c r="BX208" i="6"/>
  <c r="CZ208" i="6" s="1"/>
  <c r="BX210" i="6"/>
  <c r="CZ210" i="6" s="1"/>
  <c r="BX212" i="6"/>
  <c r="CZ212" i="6" s="1"/>
  <c r="BX214" i="6"/>
  <c r="CZ214" i="6" s="1"/>
  <c r="BX216" i="6"/>
  <c r="CZ216" i="6" s="1"/>
  <c r="BX218" i="6"/>
  <c r="CZ218" i="6" s="1"/>
  <c r="BX220" i="6"/>
  <c r="CZ220" i="6" s="1"/>
  <c r="BX222" i="6"/>
  <c r="CZ222" i="6" s="1"/>
  <c r="BX224" i="6"/>
  <c r="CZ224" i="6" s="1"/>
  <c r="BX226" i="6"/>
  <c r="CZ226" i="6" s="1"/>
  <c r="BX228" i="6"/>
  <c r="CZ228" i="6" s="1"/>
  <c r="BX230" i="6"/>
  <c r="CZ230" i="6" s="1"/>
  <c r="BX232" i="6"/>
  <c r="CZ232" i="6" s="1"/>
  <c r="BX234" i="6"/>
  <c r="CZ234" i="6" s="1"/>
  <c r="BX236" i="6"/>
  <c r="CZ236" i="6" s="1"/>
  <c r="BX238" i="6"/>
  <c r="CZ238" i="6" s="1"/>
  <c r="BX240" i="6"/>
  <c r="CZ240" i="6" s="1"/>
  <c r="BX242" i="6"/>
  <c r="CZ242" i="6" s="1"/>
  <c r="BX244" i="6"/>
  <c r="CZ244" i="6" s="1"/>
  <c r="BX246" i="6"/>
  <c r="CZ246" i="6" s="1"/>
  <c r="BX248" i="6"/>
  <c r="CZ248" i="6" s="1"/>
  <c r="BX250" i="6"/>
  <c r="CZ250" i="6" s="1"/>
  <c r="BX252" i="6"/>
  <c r="CZ252" i="6" s="1"/>
  <c r="BX254" i="6"/>
  <c r="CZ254" i="6" s="1"/>
  <c r="BX256" i="6"/>
  <c r="CZ256" i="6" s="1"/>
  <c r="BX258" i="6"/>
  <c r="CZ258" i="6" s="1"/>
  <c r="BX260" i="6"/>
  <c r="CZ260" i="6" s="1"/>
  <c r="BX262" i="6"/>
  <c r="CZ262" i="6" s="1"/>
  <c r="BX264" i="6"/>
  <c r="CZ264" i="6" s="1"/>
  <c r="BX266" i="6"/>
  <c r="CZ266" i="6" s="1"/>
  <c r="BX268" i="6"/>
  <c r="CZ268" i="6" s="1"/>
  <c r="BX270" i="6"/>
  <c r="CZ270" i="6" s="1"/>
  <c r="BX272" i="6"/>
  <c r="CZ272" i="6" s="1"/>
  <c r="BX274" i="6"/>
  <c r="CZ274" i="6" s="1"/>
  <c r="BX276" i="6"/>
  <c r="CZ276" i="6" s="1"/>
  <c r="BX278" i="6"/>
  <c r="CZ278" i="6" s="1"/>
  <c r="BX280" i="6"/>
  <c r="CZ280" i="6" s="1"/>
  <c r="BX282" i="6"/>
  <c r="CZ282" i="6" s="1"/>
  <c r="BX284" i="6"/>
  <c r="CZ284" i="6" s="1"/>
  <c r="BX286" i="6"/>
  <c r="CZ286" i="6" s="1"/>
  <c r="BX288" i="6"/>
  <c r="CZ288" i="6" s="1"/>
  <c r="BX290" i="6"/>
  <c r="CZ290" i="6" s="1"/>
  <c r="BX292" i="6"/>
  <c r="CZ292" i="6" s="1"/>
  <c r="BX294" i="6"/>
  <c r="CZ294" i="6" s="1"/>
  <c r="BX296" i="6"/>
  <c r="CZ296" i="6" s="1"/>
  <c r="BX298" i="6"/>
  <c r="CZ298" i="6" s="1"/>
  <c r="BX300" i="6"/>
  <c r="CZ300" i="6" s="1"/>
  <c r="BX302" i="6"/>
  <c r="CZ302" i="6" s="1"/>
  <c r="BX304" i="6"/>
  <c r="CZ304" i="6" s="1"/>
  <c r="BX306" i="6"/>
  <c r="CZ306" i="6" s="1"/>
  <c r="BX308" i="6"/>
  <c r="CZ308" i="6" s="1"/>
  <c r="BX310" i="6"/>
  <c r="CZ310" i="6" s="1"/>
  <c r="BX312" i="6"/>
  <c r="CZ312" i="6" s="1"/>
  <c r="BX314" i="6"/>
  <c r="CZ314" i="6" s="1"/>
  <c r="BX316" i="6"/>
  <c r="CZ316" i="6" s="1"/>
  <c r="BX318" i="6"/>
  <c r="CZ318" i="6" s="1"/>
  <c r="BX320" i="6"/>
  <c r="CZ320" i="6" s="1"/>
  <c r="BX322" i="6"/>
  <c r="CZ322" i="6" s="1"/>
  <c r="BX324" i="6"/>
  <c r="CZ324" i="6" s="1"/>
  <c r="BX326" i="6"/>
  <c r="CZ326" i="6" s="1"/>
  <c r="BX328" i="6"/>
  <c r="CZ328" i="6" s="1"/>
  <c r="BX330" i="6"/>
  <c r="CZ330" i="6" s="1"/>
  <c r="BX332" i="6"/>
  <c r="CZ332" i="6" s="1"/>
  <c r="BX334" i="6"/>
  <c r="CZ334" i="6" s="1"/>
  <c r="BX336" i="6"/>
  <c r="CZ336" i="6" s="1"/>
  <c r="BX338" i="6"/>
  <c r="CZ338" i="6" s="1"/>
  <c r="BX340" i="6"/>
  <c r="CZ340" i="6" s="1"/>
  <c r="BX342" i="6"/>
  <c r="CZ342" i="6" s="1"/>
  <c r="BX344" i="6"/>
  <c r="CZ344" i="6" s="1"/>
  <c r="BX346" i="6"/>
  <c r="CZ346" i="6" s="1"/>
  <c r="BX348" i="6"/>
  <c r="CZ348" i="6" s="1"/>
  <c r="BX350" i="6"/>
  <c r="CZ350" i="6" s="1"/>
  <c r="BX352" i="6"/>
  <c r="CZ352" i="6" s="1"/>
  <c r="BX354" i="6"/>
  <c r="CZ354" i="6" s="1"/>
  <c r="BX356" i="6"/>
  <c r="CZ356" i="6" s="1"/>
  <c r="BX358" i="6"/>
  <c r="CZ358" i="6" s="1"/>
  <c r="BX360" i="6"/>
  <c r="CZ360" i="6" s="1"/>
  <c r="BX362" i="6"/>
  <c r="CZ362" i="6" s="1"/>
  <c r="BX364" i="6"/>
  <c r="CZ364" i="6" s="1"/>
  <c r="BX366" i="6"/>
  <c r="CZ366" i="6" s="1"/>
  <c r="BX368" i="6"/>
  <c r="CZ368" i="6" s="1"/>
  <c r="BX370" i="6"/>
  <c r="CZ370" i="6" s="1"/>
  <c r="BX372" i="6"/>
  <c r="CZ372" i="6" s="1"/>
  <c r="BX374" i="6"/>
  <c r="CZ374" i="6" s="1"/>
  <c r="BX376" i="6"/>
  <c r="CZ376" i="6" s="1"/>
  <c r="BX378" i="6"/>
  <c r="CZ378" i="6" s="1"/>
  <c r="BX380" i="6"/>
  <c r="CZ380" i="6" s="1"/>
  <c r="BX382" i="6"/>
  <c r="CZ382" i="6" s="1"/>
  <c r="BX384" i="6"/>
  <c r="CZ384" i="6" s="1"/>
  <c r="BX386" i="6"/>
  <c r="CZ386" i="6" s="1"/>
  <c r="BX101" i="6"/>
  <c r="CZ101" i="6" s="1"/>
  <c r="BX105" i="6"/>
  <c r="CZ105" i="6" s="1"/>
  <c r="BX109" i="6"/>
  <c r="CZ109" i="6" s="1"/>
  <c r="BX113" i="6"/>
  <c r="CZ113" i="6" s="1"/>
  <c r="BX117" i="6"/>
  <c r="CZ117" i="6" s="1"/>
  <c r="BX121" i="6"/>
  <c r="CZ121" i="6" s="1"/>
  <c r="BX125" i="6"/>
  <c r="CZ125" i="6" s="1"/>
  <c r="BX129" i="6"/>
  <c r="CZ129" i="6" s="1"/>
  <c r="BX133" i="6"/>
  <c r="CZ133" i="6" s="1"/>
  <c r="BX137" i="6"/>
  <c r="CZ137" i="6" s="1"/>
  <c r="BX141" i="6"/>
  <c r="CZ141" i="6" s="1"/>
  <c r="BX145" i="6"/>
  <c r="CZ145" i="6" s="1"/>
  <c r="BX149" i="6"/>
  <c r="CZ149" i="6" s="1"/>
  <c r="BX153" i="6"/>
  <c r="CZ153" i="6" s="1"/>
  <c r="BX157" i="6"/>
  <c r="CZ157" i="6" s="1"/>
  <c r="BX161" i="6"/>
  <c r="CZ161" i="6" s="1"/>
  <c r="BX165" i="6"/>
  <c r="CZ165" i="6" s="1"/>
  <c r="BX169" i="6"/>
  <c r="CZ169" i="6" s="1"/>
  <c r="BX173" i="6"/>
  <c r="CZ173" i="6" s="1"/>
  <c r="BX177" i="6"/>
  <c r="CZ177" i="6" s="1"/>
  <c r="BX181" i="6"/>
  <c r="CZ181" i="6" s="1"/>
  <c r="BX185" i="6"/>
  <c r="CZ185" i="6" s="1"/>
  <c r="BX189" i="6"/>
  <c r="CZ189" i="6" s="1"/>
  <c r="BX193" i="6"/>
  <c r="CZ193" i="6" s="1"/>
  <c r="BX197" i="6"/>
  <c r="CZ197" i="6" s="1"/>
  <c r="BX201" i="6"/>
  <c r="CZ201" i="6" s="1"/>
  <c r="BX205" i="6"/>
  <c r="CZ205" i="6" s="1"/>
  <c r="BX209" i="6"/>
  <c r="CZ209" i="6" s="1"/>
  <c r="BX213" i="6"/>
  <c r="CZ213" i="6" s="1"/>
  <c r="BX217" i="6"/>
  <c r="CZ217" i="6" s="1"/>
  <c r="BX221" i="6"/>
  <c r="CZ221" i="6" s="1"/>
  <c r="BX225" i="6"/>
  <c r="CZ225" i="6" s="1"/>
  <c r="BX229" i="6"/>
  <c r="CZ229" i="6" s="1"/>
  <c r="BX233" i="6"/>
  <c r="CZ233" i="6" s="1"/>
  <c r="BX237" i="6"/>
  <c r="CZ237" i="6" s="1"/>
  <c r="BX241" i="6"/>
  <c r="CZ241" i="6" s="1"/>
  <c r="BX245" i="6"/>
  <c r="CZ245" i="6" s="1"/>
  <c r="BX249" i="6"/>
  <c r="CZ249" i="6" s="1"/>
  <c r="BX253" i="6"/>
  <c r="CZ253" i="6" s="1"/>
  <c r="BX257" i="6"/>
  <c r="CZ257" i="6" s="1"/>
  <c r="BX261" i="6"/>
  <c r="CZ261" i="6" s="1"/>
  <c r="BX265" i="6"/>
  <c r="CZ265" i="6" s="1"/>
  <c r="BX269" i="6"/>
  <c r="CZ269" i="6" s="1"/>
  <c r="BX273" i="6"/>
  <c r="CZ273" i="6" s="1"/>
  <c r="BX277" i="6"/>
  <c r="CZ277" i="6" s="1"/>
  <c r="BX281" i="6"/>
  <c r="CZ281" i="6" s="1"/>
  <c r="BX285" i="6"/>
  <c r="CZ285" i="6" s="1"/>
  <c r="BX289" i="6"/>
  <c r="CZ289" i="6" s="1"/>
  <c r="BX293" i="6"/>
  <c r="CZ293" i="6" s="1"/>
  <c r="BX297" i="6"/>
  <c r="CZ297" i="6" s="1"/>
  <c r="BX301" i="6"/>
  <c r="CZ301" i="6" s="1"/>
  <c r="BX305" i="6"/>
  <c r="CZ305" i="6" s="1"/>
  <c r="BX309" i="6"/>
  <c r="CZ309" i="6" s="1"/>
  <c r="BX313" i="6"/>
  <c r="CZ313" i="6" s="1"/>
  <c r="BX317" i="6"/>
  <c r="CZ317" i="6" s="1"/>
  <c r="BX321" i="6"/>
  <c r="CZ321" i="6" s="1"/>
  <c r="BX325" i="6"/>
  <c r="CZ325" i="6" s="1"/>
  <c r="BX329" i="6"/>
  <c r="CZ329" i="6" s="1"/>
  <c r="BX333" i="6"/>
  <c r="CZ333" i="6" s="1"/>
  <c r="BX337" i="6"/>
  <c r="CZ337" i="6" s="1"/>
  <c r="BX341" i="6"/>
  <c r="CZ341" i="6" s="1"/>
  <c r="BX345" i="6"/>
  <c r="CZ345" i="6" s="1"/>
  <c r="BX349" i="6"/>
  <c r="CZ349" i="6" s="1"/>
  <c r="BX353" i="6"/>
  <c r="CZ353" i="6" s="1"/>
  <c r="BX357" i="6"/>
  <c r="CZ357" i="6" s="1"/>
  <c r="BX361" i="6"/>
  <c r="CZ361" i="6" s="1"/>
  <c r="BX365" i="6"/>
  <c r="CZ365" i="6" s="1"/>
  <c r="BX369" i="6"/>
  <c r="CZ369" i="6" s="1"/>
  <c r="BX373" i="6"/>
  <c r="CZ373" i="6" s="1"/>
  <c r="BX377" i="6"/>
  <c r="CZ377" i="6" s="1"/>
  <c r="BX381" i="6"/>
  <c r="CZ381" i="6" s="1"/>
  <c r="BX385" i="6"/>
  <c r="CZ385" i="6" s="1"/>
  <c r="BX103" i="6"/>
  <c r="CZ103" i="6" s="1"/>
  <c r="BX119" i="6"/>
  <c r="CZ119" i="6" s="1"/>
  <c r="BX131" i="6"/>
  <c r="CZ131" i="6" s="1"/>
  <c r="BX139" i="6"/>
  <c r="CZ139" i="6" s="1"/>
  <c r="BX147" i="6"/>
  <c r="CZ147" i="6" s="1"/>
  <c r="BX155" i="6"/>
  <c r="CZ155" i="6" s="1"/>
  <c r="BX163" i="6"/>
  <c r="CZ163" i="6" s="1"/>
  <c r="BX171" i="6"/>
  <c r="CZ171" i="6" s="1"/>
  <c r="BX175" i="6"/>
  <c r="CZ175" i="6" s="1"/>
  <c r="BX191" i="6"/>
  <c r="CZ191" i="6" s="1"/>
  <c r="BX199" i="6"/>
  <c r="CZ199" i="6" s="1"/>
  <c r="BX207" i="6"/>
  <c r="CZ207" i="6" s="1"/>
  <c r="BX215" i="6"/>
  <c r="CZ215" i="6" s="1"/>
  <c r="BX223" i="6"/>
  <c r="CZ223" i="6" s="1"/>
  <c r="BX231" i="6"/>
  <c r="CZ231" i="6" s="1"/>
  <c r="BX243" i="6"/>
  <c r="CZ243" i="6" s="1"/>
  <c r="BX251" i="6"/>
  <c r="CZ251" i="6" s="1"/>
  <c r="BX259" i="6"/>
  <c r="CZ259" i="6" s="1"/>
  <c r="BX267" i="6"/>
  <c r="CZ267" i="6" s="1"/>
  <c r="BX275" i="6"/>
  <c r="CZ275" i="6" s="1"/>
  <c r="BX279" i="6"/>
  <c r="CZ279" i="6" s="1"/>
  <c r="BX299" i="6"/>
  <c r="CZ299" i="6" s="1"/>
  <c r="BX307" i="6"/>
  <c r="CZ307" i="6" s="1"/>
  <c r="BX315" i="6"/>
  <c r="CZ315" i="6" s="1"/>
  <c r="BX323" i="6"/>
  <c r="CZ323" i="6" s="1"/>
  <c r="BX327" i="6"/>
  <c r="CZ327" i="6" s="1"/>
  <c r="BX335" i="6"/>
  <c r="CZ335" i="6" s="1"/>
  <c r="BX339" i="6"/>
  <c r="CZ339" i="6" s="1"/>
  <c r="BX347" i="6"/>
  <c r="CZ347" i="6" s="1"/>
  <c r="BX355" i="6"/>
  <c r="CZ355" i="6" s="1"/>
  <c r="BX359" i="6"/>
  <c r="CZ359" i="6" s="1"/>
  <c r="BX371" i="6"/>
  <c r="CZ371" i="6" s="1"/>
  <c r="BX379" i="6"/>
  <c r="CZ379" i="6" s="1"/>
  <c r="BX107" i="6"/>
  <c r="CZ107" i="6" s="1"/>
  <c r="BX111" i="6"/>
  <c r="CZ111" i="6" s="1"/>
  <c r="BX115" i="6"/>
  <c r="CZ115" i="6" s="1"/>
  <c r="BX123" i="6"/>
  <c r="CZ123" i="6" s="1"/>
  <c r="BX127" i="6"/>
  <c r="CZ127" i="6" s="1"/>
  <c r="BX135" i="6"/>
  <c r="CZ135" i="6" s="1"/>
  <c r="BX143" i="6"/>
  <c r="CZ143" i="6" s="1"/>
  <c r="BX151" i="6"/>
  <c r="CZ151" i="6" s="1"/>
  <c r="BX159" i="6"/>
  <c r="CZ159" i="6" s="1"/>
  <c r="BX167" i="6"/>
  <c r="CZ167" i="6" s="1"/>
  <c r="BX179" i="6"/>
  <c r="CZ179" i="6" s="1"/>
  <c r="BX183" i="6"/>
  <c r="CZ183" i="6" s="1"/>
  <c r="BX187" i="6"/>
  <c r="CZ187" i="6" s="1"/>
  <c r="BX195" i="6"/>
  <c r="CZ195" i="6" s="1"/>
  <c r="BX203" i="6"/>
  <c r="CZ203" i="6" s="1"/>
  <c r="BX211" i="6"/>
  <c r="CZ211" i="6" s="1"/>
  <c r="BX219" i="6"/>
  <c r="CZ219" i="6" s="1"/>
  <c r="BX227" i="6"/>
  <c r="CZ227" i="6" s="1"/>
  <c r="BX235" i="6"/>
  <c r="CZ235" i="6" s="1"/>
  <c r="BX239" i="6"/>
  <c r="CZ239" i="6" s="1"/>
  <c r="BX247" i="6"/>
  <c r="CZ247" i="6" s="1"/>
  <c r="BX255" i="6"/>
  <c r="CZ255" i="6" s="1"/>
  <c r="BX263" i="6"/>
  <c r="CZ263" i="6" s="1"/>
  <c r="BX271" i="6"/>
  <c r="CZ271" i="6" s="1"/>
  <c r="BX283" i="6"/>
  <c r="CZ283" i="6" s="1"/>
  <c r="BX287" i="6"/>
  <c r="CZ287" i="6" s="1"/>
  <c r="BX291" i="6"/>
  <c r="CZ291" i="6" s="1"/>
  <c r="BX295" i="6"/>
  <c r="CZ295" i="6" s="1"/>
  <c r="BX303" i="6"/>
  <c r="CZ303" i="6" s="1"/>
  <c r="BX311" i="6"/>
  <c r="CZ311" i="6" s="1"/>
  <c r="BX319" i="6"/>
  <c r="CZ319" i="6" s="1"/>
  <c r="BX331" i="6"/>
  <c r="CZ331" i="6" s="1"/>
  <c r="BX343" i="6"/>
  <c r="CZ343" i="6" s="1"/>
  <c r="BX351" i="6"/>
  <c r="CZ351" i="6" s="1"/>
  <c r="BX363" i="6"/>
  <c r="CZ363" i="6" s="1"/>
  <c r="BX367" i="6"/>
  <c r="CZ367" i="6" s="1"/>
  <c r="BX375" i="6"/>
  <c r="CZ375" i="6" s="1"/>
  <c r="BX383" i="6"/>
  <c r="CZ383" i="6" s="1"/>
  <c r="BX387" i="6"/>
  <c r="CZ387" i="6" s="1"/>
  <c r="BP59" i="6"/>
  <c r="CR59" i="6" s="1"/>
  <c r="BP100" i="6"/>
  <c r="CR100" i="6" s="1"/>
  <c r="BP102" i="6"/>
  <c r="CR102" i="6" s="1"/>
  <c r="BP104" i="6"/>
  <c r="CR104" i="6" s="1"/>
  <c r="BP106" i="6"/>
  <c r="CR106" i="6" s="1"/>
  <c r="BP108" i="6"/>
  <c r="CR108" i="6" s="1"/>
  <c r="BP110" i="6"/>
  <c r="CR110" i="6" s="1"/>
  <c r="BP112" i="6"/>
  <c r="CR112" i="6" s="1"/>
  <c r="BP114" i="6"/>
  <c r="CR114" i="6" s="1"/>
  <c r="BP116" i="6"/>
  <c r="CR116" i="6" s="1"/>
  <c r="BP118" i="6"/>
  <c r="CR118" i="6" s="1"/>
  <c r="BP120" i="6"/>
  <c r="CR120" i="6" s="1"/>
  <c r="BP122" i="6"/>
  <c r="CR122" i="6" s="1"/>
  <c r="BP124" i="6"/>
  <c r="CR124" i="6" s="1"/>
  <c r="BP126" i="6"/>
  <c r="CR126" i="6" s="1"/>
  <c r="BP128" i="6"/>
  <c r="CR128" i="6" s="1"/>
  <c r="BP130" i="6"/>
  <c r="CR130" i="6" s="1"/>
  <c r="BP132" i="6"/>
  <c r="CR132" i="6" s="1"/>
  <c r="BP134" i="6"/>
  <c r="CR134" i="6" s="1"/>
  <c r="BP136" i="6"/>
  <c r="CR136" i="6" s="1"/>
  <c r="BP138" i="6"/>
  <c r="CR138" i="6" s="1"/>
  <c r="BP140" i="6"/>
  <c r="CR140" i="6" s="1"/>
  <c r="BP142" i="6"/>
  <c r="CR142" i="6" s="1"/>
  <c r="BP144" i="6"/>
  <c r="CR144" i="6" s="1"/>
  <c r="BP146" i="6"/>
  <c r="CR146" i="6" s="1"/>
  <c r="BP148" i="6"/>
  <c r="CR148" i="6" s="1"/>
  <c r="BP150" i="6"/>
  <c r="CR150" i="6" s="1"/>
  <c r="BP152" i="6"/>
  <c r="CR152" i="6" s="1"/>
  <c r="BP154" i="6"/>
  <c r="CR154" i="6" s="1"/>
  <c r="BP156" i="6"/>
  <c r="CR156" i="6" s="1"/>
  <c r="BP158" i="6"/>
  <c r="CR158" i="6" s="1"/>
  <c r="BP160" i="6"/>
  <c r="CR160" i="6" s="1"/>
  <c r="BP162" i="6"/>
  <c r="CR162" i="6" s="1"/>
  <c r="BP164" i="6"/>
  <c r="CR164" i="6" s="1"/>
  <c r="BP166" i="6"/>
  <c r="CR166" i="6" s="1"/>
  <c r="BP168" i="6"/>
  <c r="CR168" i="6" s="1"/>
  <c r="BP170" i="6"/>
  <c r="CR170" i="6" s="1"/>
  <c r="BP172" i="6"/>
  <c r="CR172" i="6" s="1"/>
  <c r="BP174" i="6"/>
  <c r="CR174" i="6" s="1"/>
  <c r="BP176" i="6"/>
  <c r="CR176" i="6" s="1"/>
  <c r="BP178" i="6"/>
  <c r="CR178" i="6" s="1"/>
  <c r="BP180" i="6"/>
  <c r="CR180" i="6" s="1"/>
  <c r="BP182" i="6"/>
  <c r="CR182" i="6" s="1"/>
  <c r="BP184" i="6"/>
  <c r="CR184" i="6" s="1"/>
  <c r="BP186" i="6"/>
  <c r="CR186" i="6" s="1"/>
  <c r="BP188" i="6"/>
  <c r="CR188" i="6" s="1"/>
  <c r="BP190" i="6"/>
  <c r="CR190" i="6" s="1"/>
  <c r="BP192" i="6"/>
  <c r="CR192" i="6" s="1"/>
  <c r="BP194" i="6"/>
  <c r="CR194" i="6" s="1"/>
  <c r="BP196" i="6"/>
  <c r="CR196" i="6" s="1"/>
  <c r="BP198" i="6"/>
  <c r="CR198" i="6" s="1"/>
  <c r="BP200" i="6"/>
  <c r="CR200" i="6" s="1"/>
  <c r="BP202" i="6"/>
  <c r="CR202" i="6" s="1"/>
  <c r="BP204" i="6"/>
  <c r="CR204" i="6" s="1"/>
  <c r="BP206" i="6"/>
  <c r="CR206" i="6" s="1"/>
  <c r="BP208" i="6"/>
  <c r="CR208" i="6" s="1"/>
  <c r="BP210" i="6"/>
  <c r="CR210" i="6" s="1"/>
  <c r="BP212" i="6"/>
  <c r="CR212" i="6" s="1"/>
  <c r="BP214" i="6"/>
  <c r="CR214" i="6" s="1"/>
  <c r="BP216" i="6"/>
  <c r="CR216" i="6" s="1"/>
  <c r="BP218" i="6"/>
  <c r="CR218" i="6" s="1"/>
  <c r="BP220" i="6"/>
  <c r="CR220" i="6" s="1"/>
  <c r="BP222" i="6"/>
  <c r="CR222" i="6" s="1"/>
  <c r="BP224" i="6"/>
  <c r="CR224" i="6" s="1"/>
  <c r="BP226" i="6"/>
  <c r="CR226" i="6" s="1"/>
  <c r="BP228" i="6"/>
  <c r="CR228" i="6" s="1"/>
  <c r="BP230" i="6"/>
  <c r="CR230" i="6" s="1"/>
  <c r="BP232" i="6"/>
  <c r="CR232" i="6" s="1"/>
  <c r="BP234" i="6"/>
  <c r="CR234" i="6" s="1"/>
  <c r="BP236" i="6"/>
  <c r="CR236" i="6" s="1"/>
  <c r="BP238" i="6"/>
  <c r="CR238" i="6" s="1"/>
  <c r="BP240" i="6"/>
  <c r="CR240" i="6" s="1"/>
  <c r="BP242" i="6"/>
  <c r="CR242" i="6" s="1"/>
  <c r="BP244" i="6"/>
  <c r="CR244" i="6" s="1"/>
  <c r="BP246" i="6"/>
  <c r="CR246" i="6" s="1"/>
  <c r="BP248" i="6"/>
  <c r="CR248" i="6" s="1"/>
  <c r="BP250" i="6"/>
  <c r="CR250" i="6" s="1"/>
  <c r="BP252" i="6"/>
  <c r="CR252" i="6" s="1"/>
  <c r="BP254" i="6"/>
  <c r="CR254" i="6" s="1"/>
  <c r="BP256" i="6"/>
  <c r="CR256" i="6" s="1"/>
  <c r="BP258" i="6"/>
  <c r="CR258" i="6" s="1"/>
  <c r="BP260" i="6"/>
  <c r="CR260" i="6" s="1"/>
  <c r="BP262" i="6"/>
  <c r="CR262" i="6" s="1"/>
  <c r="BP264" i="6"/>
  <c r="CR264" i="6" s="1"/>
  <c r="BP266" i="6"/>
  <c r="CR266" i="6" s="1"/>
  <c r="BP268" i="6"/>
  <c r="CR268" i="6" s="1"/>
  <c r="BP270" i="6"/>
  <c r="CR270" i="6" s="1"/>
  <c r="BP272" i="6"/>
  <c r="CR272" i="6" s="1"/>
  <c r="BP274" i="6"/>
  <c r="CR274" i="6" s="1"/>
  <c r="BP276" i="6"/>
  <c r="CR276" i="6" s="1"/>
  <c r="BP278" i="6"/>
  <c r="CR278" i="6" s="1"/>
  <c r="BP280" i="6"/>
  <c r="CR280" i="6" s="1"/>
  <c r="BP282" i="6"/>
  <c r="CR282" i="6" s="1"/>
  <c r="BP284" i="6"/>
  <c r="CR284" i="6" s="1"/>
  <c r="BP286" i="6"/>
  <c r="CR286" i="6" s="1"/>
  <c r="BP288" i="6"/>
  <c r="CR288" i="6" s="1"/>
  <c r="BP290" i="6"/>
  <c r="CR290" i="6" s="1"/>
  <c r="BP292" i="6"/>
  <c r="CR292" i="6" s="1"/>
  <c r="BP294" i="6"/>
  <c r="CR294" i="6" s="1"/>
  <c r="BP296" i="6"/>
  <c r="CR296" i="6" s="1"/>
  <c r="BP298" i="6"/>
  <c r="CR298" i="6" s="1"/>
  <c r="BP300" i="6"/>
  <c r="CR300" i="6" s="1"/>
  <c r="BP302" i="6"/>
  <c r="CR302" i="6" s="1"/>
  <c r="BP304" i="6"/>
  <c r="CR304" i="6" s="1"/>
  <c r="BP306" i="6"/>
  <c r="CR306" i="6" s="1"/>
  <c r="BP308" i="6"/>
  <c r="CR308" i="6" s="1"/>
  <c r="BP310" i="6"/>
  <c r="CR310" i="6" s="1"/>
  <c r="BP312" i="6"/>
  <c r="CR312" i="6" s="1"/>
  <c r="BP314" i="6"/>
  <c r="CR314" i="6" s="1"/>
  <c r="BP316" i="6"/>
  <c r="CR316" i="6" s="1"/>
  <c r="BP318" i="6"/>
  <c r="CR318" i="6" s="1"/>
  <c r="BP320" i="6"/>
  <c r="CR320" i="6" s="1"/>
  <c r="BP322" i="6"/>
  <c r="CR322" i="6" s="1"/>
  <c r="BP324" i="6"/>
  <c r="CR324" i="6" s="1"/>
  <c r="BP326" i="6"/>
  <c r="CR326" i="6" s="1"/>
  <c r="BP328" i="6"/>
  <c r="CR328" i="6" s="1"/>
  <c r="BP330" i="6"/>
  <c r="CR330" i="6" s="1"/>
  <c r="BP332" i="6"/>
  <c r="CR332" i="6" s="1"/>
  <c r="BP334" i="6"/>
  <c r="CR334" i="6" s="1"/>
  <c r="BP336" i="6"/>
  <c r="CR336" i="6" s="1"/>
  <c r="BP338" i="6"/>
  <c r="CR338" i="6" s="1"/>
  <c r="BP340" i="6"/>
  <c r="CR340" i="6" s="1"/>
  <c r="BP342" i="6"/>
  <c r="CR342" i="6" s="1"/>
  <c r="BP344" i="6"/>
  <c r="CR344" i="6" s="1"/>
  <c r="BP346" i="6"/>
  <c r="CR346" i="6" s="1"/>
  <c r="BP348" i="6"/>
  <c r="CR348" i="6" s="1"/>
  <c r="BP350" i="6"/>
  <c r="CR350" i="6" s="1"/>
  <c r="BP352" i="6"/>
  <c r="CR352" i="6" s="1"/>
  <c r="BP354" i="6"/>
  <c r="CR354" i="6" s="1"/>
  <c r="BP356" i="6"/>
  <c r="CR356" i="6" s="1"/>
  <c r="BP358" i="6"/>
  <c r="CR358" i="6" s="1"/>
  <c r="BP360" i="6"/>
  <c r="CR360" i="6" s="1"/>
  <c r="BP362" i="6"/>
  <c r="CR362" i="6" s="1"/>
  <c r="BP364" i="6"/>
  <c r="CR364" i="6" s="1"/>
  <c r="BP366" i="6"/>
  <c r="CR366" i="6" s="1"/>
  <c r="BP368" i="6"/>
  <c r="CR368" i="6" s="1"/>
  <c r="BP370" i="6"/>
  <c r="CR370" i="6" s="1"/>
  <c r="BP372" i="6"/>
  <c r="CR372" i="6" s="1"/>
  <c r="BP374" i="6"/>
  <c r="CR374" i="6" s="1"/>
  <c r="BP376" i="6"/>
  <c r="CR376" i="6" s="1"/>
  <c r="BP378" i="6"/>
  <c r="CR378" i="6" s="1"/>
  <c r="BP380" i="6"/>
  <c r="CR380" i="6" s="1"/>
  <c r="BP382" i="6"/>
  <c r="CR382" i="6" s="1"/>
  <c r="BP384" i="6"/>
  <c r="CR384" i="6" s="1"/>
  <c r="BP386" i="6"/>
  <c r="CR386" i="6" s="1"/>
  <c r="BP101" i="6"/>
  <c r="CR101" i="6" s="1"/>
  <c r="BP105" i="6"/>
  <c r="CR105" i="6" s="1"/>
  <c r="BP109" i="6"/>
  <c r="CR109" i="6" s="1"/>
  <c r="BP113" i="6"/>
  <c r="CR113" i="6" s="1"/>
  <c r="BP117" i="6"/>
  <c r="CR117" i="6" s="1"/>
  <c r="BP121" i="6"/>
  <c r="CR121" i="6" s="1"/>
  <c r="BP125" i="6"/>
  <c r="CR125" i="6" s="1"/>
  <c r="BP129" i="6"/>
  <c r="CR129" i="6" s="1"/>
  <c r="BP133" i="6"/>
  <c r="CR133" i="6" s="1"/>
  <c r="BP137" i="6"/>
  <c r="CR137" i="6" s="1"/>
  <c r="BP141" i="6"/>
  <c r="CR141" i="6" s="1"/>
  <c r="BP145" i="6"/>
  <c r="CR145" i="6" s="1"/>
  <c r="BP149" i="6"/>
  <c r="CR149" i="6" s="1"/>
  <c r="BP153" i="6"/>
  <c r="CR153" i="6" s="1"/>
  <c r="BP157" i="6"/>
  <c r="CR157" i="6" s="1"/>
  <c r="BP161" i="6"/>
  <c r="CR161" i="6" s="1"/>
  <c r="BP165" i="6"/>
  <c r="CR165" i="6" s="1"/>
  <c r="BP169" i="6"/>
  <c r="CR169" i="6" s="1"/>
  <c r="BP173" i="6"/>
  <c r="CR173" i="6" s="1"/>
  <c r="BP177" i="6"/>
  <c r="CR177" i="6" s="1"/>
  <c r="BP181" i="6"/>
  <c r="CR181" i="6" s="1"/>
  <c r="BP185" i="6"/>
  <c r="CR185" i="6" s="1"/>
  <c r="BP189" i="6"/>
  <c r="CR189" i="6" s="1"/>
  <c r="BP193" i="6"/>
  <c r="CR193" i="6" s="1"/>
  <c r="BP197" i="6"/>
  <c r="CR197" i="6" s="1"/>
  <c r="BP201" i="6"/>
  <c r="CR201" i="6" s="1"/>
  <c r="BP205" i="6"/>
  <c r="CR205" i="6" s="1"/>
  <c r="BP209" i="6"/>
  <c r="CR209" i="6" s="1"/>
  <c r="BP213" i="6"/>
  <c r="CR213" i="6" s="1"/>
  <c r="BP217" i="6"/>
  <c r="CR217" i="6" s="1"/>
  <c r="BP221" i="6"/>
  <c r="CR221" i="6" s="1"/>
  <c r="BP225" i="6"/>
  <c r="CR225" i="6" s="1"/>
  <c r="BP229" i="6"/>
  <c r="CR229" i="6" s="1"/>
  <c r="BP233" i="6"/>
  <c r="CR233" i="6" s="1"/>
  <c r="BP237" i="6"/>
  <c r="CR237" i="6" s="1"/>
  <c r="BP241" i="6"/>
  <c r="CR241" i="6" s="1"/>
  <c r="BP245" i="6"/>
  <c r="CR245" i="6" s="1"/>
  <c r="BP249" i="6"/>
  <c r="CR249" i="6" s="1"/>
  <c r="BP253" i="6"/>
  <c r="CR253" i="6" s="1"/>
  <c r="BP257" i="6"/>
  <c r="CR257" i="6" s="1"/>
  <c r="BP261" i="6"/>
  <c r="CR261" i="6" s="1"/>
  <c r="BP265" i="6"/>
  <c r="CR265" i="6" s="1"/>
  <c r="BP269" i="6"/>
  <c r="CR269" i="6" s="1"/>
  <c r="BP273" i="6"/>
  <c r="CR273" i="6" s="1"/>
  <c r="BP277" i="6"/>
  <c r="CR277" i="6" s="1"/>
  <c r="BP281" i="6"/>
  <c r="CR281" i="6" s="1"/>
  <c r="BP285" i="6"/>
  <c r="CR285" i="6" s="1"/>
  <c r="BP289" i="6"/>
  <c r="CR289" i="6" s="1"/>
  <c r="BP293" i="6"/>
  <c r="CR293" i="6" s="1"/>
  <c r="BP297" i="6"/>
  <c r="CR297" i="6" s="1"/>
  <c r="BP301" i="6"/>
  <c r="CR301" i="6" s="1"/>
  <c r="BP305" i="6"/>
  <c r="CR305" i="6" s="1"/>
  <c r="BP309" i="6"/>
  <c r="CR309" i="6" s="1"/>
  <c r="BP313" i="6"/>
  <c r="CR313" i="6" s="1"/>
  <c r="BP317" i="6"/>
  <c r="CR317" i="6" s="1"/>
  <c r="BP321" i="6"/>
  <c r="CR321" i="6" s="1"/>
  <c r="BP325" i="6"/>
  <c r="CR325" i="6" s="1"/>
  <c r="BP329" i="6"/>
  <c r="CR329" i="6" s="1"/>
  <c r="BP333" i="6"/>
  <c r="CR333" i="6" s="1"/>
  <c r="BP337" i="6"/>
  <c r="CR337" i="6" s="1"/>
  <c r="BP341" i="6"/>
  <c r="CR341" i="6" s="1"/>
  <c r="BP345" i="6"/>
  <c r="CR345" i="6" s="1"/>
  <c r="BP349" i="6"/>
  <c r="CR349" i="6" s="1"/>
  <c r="BP353" i="6"/>
  <c r="CR353" i="6" s="1"/>
  <c r="BP357" i="6"/>
  <c r="CR357" i="6" s="1"/>
  <c r="BP361" i="6"/>
  <c r="CR361" i="6" s="1"/>
  <c r="BP365" i="6"/>
  <c r="CR365" i="6" s="1"/>
  <c r="BP369" i="6"/>
  <c r="CR369" i="6" s="1"/>
  <c r="BP373" i="6"/>
  <c r="CR373" i="6" s="1"/>
  <c r="BP377" i="6"/>
  <c r="CR377" i="6" s="1"/>
  <c r="BP381" i="6"/>
  <c r="CR381" i="6" s="1"/>
  <c r="BP385" i="6"/>
  <c r="CR385" i="6" s="1"/>
  <c r="BP111" i="6"/>
  <c r="CR111" i="6" s="1"/>
  <c r="BP123" i="6"/>
  <c r="CR123" i="6" s="1"/>
  <c r="BP127" i="6"/>
  <c r="CR127" i="6" s="1"/>
  <c r="BP135" i="6"/>
  <c r="CR135" i="6" s="1"/>
  <c r="BP143" i="6"/>
  <c r="CR143" i="6" s="1"/>
  <c r="BP151" i="6"/>
  <c r="CR151" i="6" s="1"/>
  <c r="BP159" i="6"/>
  <c r="CR159" i="6" s="1"/>
  <c r="BP167" i="6"/>
  <c r="CR167" i="6" s="1"/>
  <c r="BP175" i="6"/>
  <c r="CR175" i="6" s="1"/>
  <c r="BP187" i="6"/>
  <c r="CR187" i="6" s="1"/>
  <c r="BP195" i="6"/>
  <c r="CR195" i="6" s="1"/>
  <c r="BP203" i="6"/>
  <c r="CR203" i="6" s="1"/>
  <c r="BP211" i="6"/>
  <c r="CR211" i="6" s="1"/>
  <c r="BP219" i="6"/>
  <c r="CR219" i="6" s="1"/>
  <c r="BP227" i="6"/>
  <c r="CR227" i="6" s="1"/>
  <c r="BP235" i="6"/>
  <c r="CR235" i="6" s="1"/>
  <c r="BP247" i="6"/>
  <c r="CR247" i="6" s="1"/>
  <c r="BP255" i="6"/>
  <c r="CR255" i="6" s="1"/>
  <c r="BP263" i="6"/>
  <c r="CR263" i="6" s="1"/>
  <c r="BP271" i="6"/>
  <c r="CR271" i="6" s="1"/>
  <c r="BP283" i="6"/>
  <c r="CR283" i="6" s="1"/>
  <c r="BP287" i="6"/>
  <c r="CR287" i="6" s="1"/>
  <c r="BP295" i="6"/>
  <c r="CR295" i="6" s="1"/>
  <c r="BP303" i="6"/>
  <c r="CR303" i="6" s="1"/>
  <c r="BP311" i="6"/>
  <c r="CR311" i="6" s="1"/>
  <c r="BP319" i="6"/>
  <c r="CR319" i="6" s="1"/>
  <c r="BP331" i="6"/>
  <c r="CR331" i="6" s="1"/>
  <c r="BP343" i="6"/>
  <c r="CR343" i="6" s="1"/>
  <c r="BP351" i="6"/>
  <c r="CR351" i="6" s="1"/>
  <c r="BP363" i="6"/>
  <c r="CR363" i="6" s="1"/>
  <c r="BP367" i="6"/>
  <c r="CR367" i="6" s="1"/>
  <c r="BP375" i="6"/>
  <c r="CR375" i="6" s="1"/>
  <c r="BP383" i="6"/>
  <c r="CR383" i="6" s="1"/>
  <c r="BP387" i="6"/>
  <c r="CR387" i="6" s="1"/>
  <c r="BP103" i="6"/>
  <c r="CR103" i="6" s="1"/>
  <c r="BP107" i="6"/>
  <c r="CR107" i="6" s="1"/>
  <c r="BP115" i="6"/>
  <c r="CR115" i="6" s="1"/>
  <c r="BP119" i="6"/>
  <c r="CR119" i="6" s="1"/>
  <c r="BP131" i="6"/>
  <c r="CR131" i="6" s="1"/>
  <c r="BP139" i="6"/>
  <c r="CR139" i="6" s="1"/>
  <c r="BP147" i="6"/>
  <c r="CR147" i="6" s="1"/>
  <c r="BP155" i="6"/>
  <c r="CR155" i="6" s="1"/>
  <c r="BP163" i="6"/>
  <c r="CR163" i="6" s="1"/>
  <c r="BP171" i="6"/>
  <c r="CR171" i="6" s="1"/>
  <c r="BP179" i="6"/>
  <c r="CR179" i="6" s="1"/>
  <c r="BP183" i="6"/>
  <c r="CR183" i="6" s="1"/>
  <c r="BP191" i="6"/>
  <c r="CR191" i="6" s="1"/>
  <c r="BP199" i="6"/>
  <c r="CR199" i="6" s="1"/>
  <c r="BP207" i="6"/>
  <c r="CR207" i="6" s="1"/>
  <c r="BP215" i="6"/>
  <c r="CR215" i="6" s="1"/>
  <c r="BP223" i="6"/>
  <c r="CR223" i="6" s="1"/>
  <c r="BP231" i="6"/>
  <c r="CR231" i="6" s="1"/>
  <c r="BP239" i="6"/>
  <c r="CR239" i="6" s="1"/>
  <c r="BP243" i="6"/>
  <c r="CR243" i="6" s="1"/>
  <c r="BP251" i="6"/>
  <c r="CR251" i="6" s="1"/>
  <c r="BP259" i="6"/>
  <c r="CR259" i="6" s="1"/>
  <c r="BP267" i="6"/>
  <c r="CR267" i="6" s="1"/>
  <c r="BP275" i="6"/>
  <c r="CR275" i="6" s="1"/>
  <c r="BP279" i="6"/>
  <c r="CR279" i="6" s="1"/>
  <c r="BP291" i="6"/>
  <c r="CR291" i="6" s="1"/>
  <c r="BP299" i="6"/>
  <c r="CR299" i="6" s="1"/>
  <c r="BP307" i="6"/>
  <c r="CR307" i="6" s="1"/>
  <c r="BP315" i="6"/>
  <c r="CR315" i="6" s="1"/>
  <c r="BP323" i="6"/>
  <c r="CR323" i="6" s="1"/>
  <c r="BP327" i="6"/>
  <c r="CR327" i="6" s="1"/>
  <c r="BP335" i="6"/>
  <c r="CR335" i="6" s="1"/>
  <c r="BP339" i="6"/>
  <c r="CR339" i="6" s="1"/>
  <c r="BP347" i="6"/>
  <c r="CR347" i="6" s="1"/>
  <c r="BP355" i="6"/>
  <c r="CR355" i="6" s="1"/>
  <c r="BP359" i="6"/>
  <c r="CR359" i="6" s="1"/>
  <c r="BP371" i="6"/>
  <c r="CR371" i="6" s="1"/>
  <c r="BP379" i="6"/>
  <c r="CR379" i="6" s="1"/>
  <c r="BO92" i="6"/>
  <c r="BO101" i="6"/>
  <c r="BO103" i="6"/>
  <c r="BO105" i="6"/>
  <c r="BO107" i="6"/>
  <c r="BO109" i="6"/>
  <c r="BO111" i="6"/>
  <c r="BO113" i="6"/>
  <c r="BO115" i="6"/>
  <c r="BO117" i="6"/>
  <c r="BO119" i="6"/>
  <c r="BO121" i="6"/>
  <c r="BO123" i="6"/>
  <c r="BO125" i="6"/>
  <c r="BO127" i="6"/>
  <c r="BO129" i="6"/>
  <c r="BO131" i="6"/>
  <c r="BO133" i="6"/>
  <c r="BO135" i="6"/>
  <c r="BO137" i="6"/>
  <c r="BO139" i="6"/>
  <c r="BO141" i="6"/>
  <c r="BO143" i="6"/>
  <c r="BO145" i="6"/>
  <c r="BO147" i="6"/>
  <c r="BO149" i="6"/>
  <c r="BO151" i="6"/>
  <c r="BO153" i="6"/>
  <c r="BO155" i="6"/>
  <c r="BO157" i="6"/>
  <c r="BO159" i="6"/>
  <c r="BO161" i="6"/>
  <c r="BO163" i="6"/>
  <c r="BO165" i="6"/>
  <c r="BO167" i="6"/>
  <c r="BO169" i="6"/>
  <c r="BO171" i="6"/>
  <c r="BO173" i="6"/>
  <c r="BO175" i="6"/>
  <c r="BO177" i="6"/>
  <c r="BO179" i="6"/>
  <c r="BO181" i="6"/>
  <c r="BO183" i="6"/>
  <c r="BO185" i="6"/>
  <c r="BO187" i="6"/>
  <c r="BO189" i="6"/>
  <c r="BO191" i="6"/>
  <c r="BO193" i="6"/>
  <c r="BO195" i="6"/>
  <c r="BO197" i="6"/>
  <c r="BO199" i="6"/>
  <c r="BO201" i="6"/>
  <c r="BO203" i="6"/>
  <c r="BO205" i="6"/>
  <c r="BO207" i="6"/>
  <c r="BO209" i="6"/>
  <c r="BO211" i="6"/>
  <c r="BO213" i="6"/>
  <c r="BO215" i="6"/>
  <c r="BO217" i="6"/>
  <c r="BO219" i="6"/>
  <c r="BO221" i="6"/>
  <c r="BO223" i="6"/>
  <c r="BO225" i="6"/>
  <c r="BO227" i="6"/>
  <c r="BO229" i="6"/>
  <c r="BO231" i="6"/>
  <c r="BO233" i="6"/>
  <c r="BO235" i="6"/>
  <c r="BO237" i="6"/>
  <c r="BO239" i="6"/>
  <c r="BO241" i="6"/>
  <c r="BO243" i="6"/>
  <c r="BO245" i="6"/>
  <c r="BO247" i="6"/>
  <c r="BO249" i="6"/>
  <c r="BO251" i="6"/>
  <c r="BO253" i="6"/>
  <c r="BO255" i="6"/>
  <c r="BO257" i="6"/>
  <c r="BO259" i="6"/>
  <c r="BO261" i="6"/>
  <c r="BO263" i="6"/>
  <c r="BO265" i="6"/>
  <c r="BO267" i="6"/>
  <c r="BO269" i="6"/>
  <c r="BO271" i="6"/>
  <c r="BO273" i="6"/>
  <c r="BO275" i="6"/>
  <c r="BO277" i="6"/>
  <c r="BO279" i="6"/>
  <c r="BO281" i="6"/>
  <c r="BO283" i="6"/>
  <c r="BO285" i="6"/>
  <c r="BO287" i="6"/>
  <c r="BO289" i="6"/>
  <c r="BO291" i="6"/>
  <c r="BO293" i="6"/>
  <c r="BO295" i="6"/>
  <c r="BO297" i="6"/>
  <c r="BO299" i="6"/>
  <c r="BO301" i="6"/>
  <c r="BO303" i="6"/>
  <c r="BO305" i="6"/>
  <c r="BO307" i="6"/>
  <c r="BO309" i="6"/>
  <c r="BO311" i="6"/>
  <c r="BO313" i="6"/>
  <c r="BO315" i="6"/>
  <c r="BO317" i="6"/>
  <c r="BO319" i="6"/>
  <c r="BO321" i="6"/>
  <c r="BO323" i="6"/>
  <c r="BO325" i="6"/>
  <c r="BO327" i="6"/>
  <c r="BO329" i="6"/>
  <c r="BO331" i="6"/>
  <c r="BO333" i="6"/>
  <c r="BO335" i="6"/>
  <c r="BO337" i="6"/>
  <c r="BO339" i="6"/>
  <c r="BO341" i="6"/>
  <c r="BO343" i="6"/>
  <c r="BO345" i="6"/>
  <c r="BO347" i="6"/>
  <c r="BO349" i="6"/>
  <c r="BO351" i="6"/>
  <c r="BO353" i="6"/>
  <c r="BO355" i="6"/>
  <c r="BO357" i="6"/>
  <c r="BO359" i="6"/>
  <c r="BO361" i="6"/>
  <c r="BO363" i="6"/>
  <c r="BO365" i="6"/>
  <c r="BO367" i="6"/>
  <c r="BO369" i="6"/>
  <c r="BO371" i="6"/>
  <c r="BO373" i="6"/>
  <c r="BO375" i="6"/>
  <c r="BO377" i="6"/>
  <c r="BO379" i="6"/>
  <c r="BO381" i="6"/>
  <c r="BO383" i="6"/>
  <c r="BO385" i="6"/>
  <c r="BO387" i="6"/>
  <c r="BO100" i="6"/>
  <c r="BO112" i="6"/>
  <c r="BO124" i="6"/>
  <c r="BO132" i="6"/>
  <c r="BO136" i="6"/>
  <c r="BO144" i="6"/>
  <c r="BO148" i="6"/>
  <c r="BO152" i="6"/>
  <c r="BO160" i="6"/>
  <c r="BO164" i="6"/>
  <c r="BO168" i="6"/>
  <c r="BO188" i="6"/>
  <c r="BO200" i="6"/>
  <c r="BO204" i="6"/>
  <c r="BO220" i="6"/>
  <c r="BO224" i="6"/>
  <c r="BO228" i="6"/>
  <c r="BO232" i="6"/>
  <c r="BO236" i="6"/>
  <c r="BO240" i="6"/>
  <c r="BO244" i="6"/>
  <c r="BO248" i="6"/>
  <c r="BO252" i="6"/>
  <c r="BO256" i="6"/>
  <c r="BO260" i="6"/>
  <c r="BO264" i="6"/>
  <c r="BO268" i="6"/>
  <c r="BO272" i="6"/>
  <c r="BO276" i="6"/>
  <c r="BO280" i="6"/>
  <c r="BO284" i="6"/>
  <c r="BO288" i="6"/>
  <c r="BO292" i="6"/>
  <c r="BO296" i="6"/>
  <c r="BO300" i="6"/>
  <c r="BO308" i="6"/>
  <c r="BO312" i="6"/>
  <c r="BO316" i="6"/>
  <c r="BO320" i="6"/>
  <c r="BO332" i="6"/>
  <c r="BO340" i="6"/>
  <c r="BO348" i="6"/>
  <c r="BO356" i="6"/>
  <c r="BO360" i="6"/>
  <c r="BO364" i="6"/>
  <c r="BO372" i="6"/>
  <c r="BO384" i="6"/>
  <c r="BO102" i="6"/>
  <c r="BO106" i="6"/>
  <c r="BO110" i="6"/>
  <c r="BO114" i="6"/>
  <c r="BO118" i="6"/>
  <c r="BO122" i="6"/>
  <c r="BO126" i="6"/>
  <c r="BO130" i="6"/>
  <c r="BO134" i="6"/>
  <c r="BO138" i="6"/>
  <c r="BO142" i="6"/>
  <c r="BO146" i="6"/>
  <c r="BO150" i="6"/>
  <c r="BO154" i="6"/>
  <c r="BO158" i="6"/>
  <c r="BO162" i="6"/>
  <c r="BO166" i="6"/>
  <c r="BO170" i="6"/>
  <c r="BO174" i="6"/>
  <c r="BO178" i="6"/>
  <c r="BO182" i="6"/>
  <c r="BO186" i="6"/>
  <c r="BO190" i="6"/>
  <c r="BO194" i="6"/>
  <c r="BO198" i="6"/>
  <c r="BO202" i="6"/>
  <c r="BO206" i="6"/>
  <c r="BO210" i="6"/>
  <c r="BO214" i="6"/>
  <c r="BO218" i="6"/>
  <c r="BO222" i="6"/>
  <c r="BO226" i="6"/>
  <c r="BO230" i="6"/>
  <c r="BO234" i="6"/>
  <c r="BO238" i="6"/>
  <c r="BO242" i="6"/>
  <c r="BO246" i="6"/>
  <c r="BO250" i="6"/>
  <c r="BO254" i="6"/>
  <c r="BO258" i="6"/>
  <c r="BO262" i="6"/>
  <c r="BO266" i="6"/>
  <c r="BO270" i="6"/>
  <c r="BO274" i="6"/>
  <c r="BO278" i="6"/>
  <c r="BO282" i="6"/>
  <c r="BO286" i="6"/>
  <c r="BO290" i="6"/>
  <c r="BO294" i="6"/>
  <c r="BO298" i="6"/>
  <c r="BO302" i="6"/>
  <c r="BO306" i="6"/>
  <c r="BO310" i="6"/>
  <c r="BO314" i="6"/>
  <c r="BO318" i="6"/>
  <c r="BO322" i="6"/>
  <c r="BO326" i="6"/>
  <c r="BO330" i="6"/>
  <c r="BO334" i="6"/>
  <c r="BO338" i="6"/>
  <c r="BO342" i="6"/>
  <c r="BO346" i="6"/>
  <c r="BO350" i="6"/>
  <c r="BO354" i="6"/>
  <c r="BO358" i="6"/>
  <c r="BO362" i="6"/>
  <c r="BO366" i="6"/>
  <c r="BO370" i="6"/>
  <c r="BO374" i="6"/>
  <c r="BO378" i="6"/>
  <c r="BO382" i="6"/>
  <c r="BO386" i="6"/>
  <c r="BO104" i="6"/>
  <c r="BO108" i="6"/>
  <c r="BO116" i="6"/>
  <c r="BO120" i="6"/>
  <c r="BO128" i="6"/>
  <c r="BO140" i="6"/>
  <c r="BO156" i="6"/>
  <c r="BO172" i="6"/>
  <c r="BO176" i="6"/>
  <c r="BO180" i="6"/>
  <c r="BO184" i="6"/>
  <c r="BO192" i="6"/>
  <c r="BO196" i="6"/>
  <c r="BO208" i="6"/>
  <c r="BO212" i="6"/>
  <c r="BO216" i="6"/>
  <c r="BO304" i="6"/>
  <c r="BO324" i="6"/>
  <c r="BO328" i="6"/>
  <c r="BO336" i="6"/>
  <c r="BO344" i="6"/>
  <c r="BO352" i="6"/>
  <c r="BO368" i="6"/>
  <c r="BO376" i="6"/>
  <c r="BO380" i="6"/>
  <c r="BW63" i="6"/>
  <c r="CY63" i="6" s="1"/>
  <c r="BW101" i="6"/>
  <c r="CY101" i="6" s="1"/>
  <c r="BW103" i="6"/>
  <c r="CY103" i="6" s="1"/>
  <c r="BW105" i="6"/>
  <c r="CY105" i="6" s="1"/>
  <c r="BW107" i="6"/>
  <c r="CY107" i="6" s="1"/>
  <c r="BW109" i="6"/>
  <c r="CY109" i="6" s="1"/>
  <c r="BW111" i="6"/>
  <c r="CY111" i="6" s="1"/>
  <c r="BW113" i="6"/>
  <c r="CY113" i="6" s="1"/>
  <c r="BW115" i="6"/>
  <c r="CY115" i="6" s="1"/>
  <c r="BW117" i="6"/>
  <c r="CY117" i="6" s="1"/>
  <c r="BW119" i="6"/>
  <c r="CY119" i="6" s="1"/>
  <c r="BW121" i="6"/>
  <c r="CY121" i="6" s="1"/>
  <c r="BW123" i="6"/>
  <c r="CY123" i="6" s="1"/>
  <c r="BW125" i="6"/>
  <c r="CY125" i="6" s="1"/>
  <c r="BW127" i="6"/>
  <c r="CY127" i="6" s="1"/>
  <c r="BW129" i="6"/>
  <c r="CY129" i="6" s="1"/>
  <c r="BW131" i="6"/>
  <c r="CY131" i="6" s="1"/>
  <c r="BW133" i="6"/>
  <c r="CY133" i="6" s="1"/>
  <c r="BW135" i="6"/>
  <c r="CY135" i="6" s="1"/>
  <c r="BW137" i="6"/>
  <c r="CY137" i="6" s="1"/>
  <c r="BW139" i="6"/>
  <c r="CY139" i="6" s="1"/>
  <c r="BW141" i="6"/>
  <c r="CY141" i="6" s="1"/>
  <c r="BW143" i="6"/>
  <c r="CY143" i="6" s="1"/>
  <c r="BW145" i="6"/>
  <c r="CY145" i="6" s="1"/>
  <c r="BW147" i="6"/>
  <c r="CY147" i="6" s="1"/>
  <c r="BW149" i="6"/>
  <c r="CY149" i="6" s="1"/>
  <c r="BW151" i="6"/>
  <c r="CY151" i="6" s="1"/>
  <c r="BW153" i="6"/>
  <c r="CY153" i="6" s="1"/>
  <c r="BW155" i="6"/>
  <c r="CY155" i="6" s="1"/>
  <c r="BW157" i="6"/>
  <c r="CY157" i="6" s="1"/>
  <c r="BW159" i="6"/>
  <c r="CY159" i="6" s="1"/>
  <c r="BW161" i="6"/>
  <c r="CY161" i="6" s="1"/>
  <c r="BW163" i="6"/>
  <c r="CY163" i="6" s="1"/>
  <c r="BW165" i="6"/>
  <c r="CY165" i="6" s="1"/>
  <c r="BW167" i="6"/>
  <c r="CY167" i="6" s="1"/>
  <c r="BW169" i="6"/>
  <c r="CY169" i="6" s="1"/>
  <c r="BW171" i="6"/>
  <c r="CY171" i="6" s="1"/>
  <c r="BW173" i="6"/>
  <c r="CY173" i="6" s="1"/>
  <c r="BW175" i="6"/>
  <c r="CY175" i="6" s="1"/>
  <c r="BW177" i="6"/>
  <c r="CY177" i="6" s="1"/>
  <c r="BW179" i="6"/>
  <c r="CY179" i="6" s="1"/>
  <c r="BW181" i="6"/>
  <c r="CY181" i="6" s="1"/>
  <c r="BW183" i="6"/>
  <c r="CY183" i="6" s="1"/>
  <c r="BW185" i="6"/>
  <c r="CY185" i="6" s="1"/>
  <c r="BW187" i="6"/>
  <c r="CY187" i="6" s="1"/>
  <c r="BW189" i="6"/>
  <c r="CY189" i="6" s="1"/>
  <c r="BW191" i="6"/>
  <c r="CY191" i="6" s="1"/>
  <c r="BW193" i="6"/>
  <c r="CY193" i="6" s="1"/>
  <c r="BW195" i="6"/>
  <c r="CY195" i="6" s="1"/>
  <c r="BW197" i="6"/>
  <c r="CY197" i="6" s="1"/>
  <c r="BW199" i="6"/>
  <c r="CY199" i="6" s="1"/>
  <c r="BW201" i="6"/>
  <c r="CY201" i="6" s="1"/>
  <c r="BW203" i="6"/>
  <c r="CY203" i="6" s="1"/>
  <c r="BW205" i="6"/>
  <c r="CY205" i="6" s="1"/>
  <c r="BW207" i="6"/>
  <c r="CY207" i="6" s="1"/>
  <c r="BW209" i="6"/>
  <c r="CY209" i="6" s="1"/>
  <c r="BW211" i="6"/>
  <c r="CY211" i="6" s="1"/>
  <c r="BW213" i="6"/>
  <c r="CY213" i="6" s="1"/>
  <c r="BW215" i="6"/>
  <c r="CY215" i="6" s="1"/>
  <c r="BW217" i="6"/>
  <c r="CY217" i="6" s="1"/>
  <c r="BW219" i="6"/>
  <c r="CY219" i="6" s="1"/>
  <c r="BW221" i="6"/>
  <c r="CY221" i="6" s="1"/>
  <c r="BW223" i="6"/>
  <c r="CY223" i="6" s="1"/>
  <c r="BW225" i="6"/>
  <c r="CY225" i="6" s="1"/>
  <c r="BW227" i="6"/>
  <c r="CY227" i="6" s="1"/>
  <c r="BW229" i="6"/>
  <c r="CY229" i="6" s="1"/>
  <c r="BW231" i="6"/>
  <c r="CY231" i="6" s="1"/>
  <c r="BW233" i="6"/>
  <c r="CY233" i="6" s="1"/>
  <c r="BW235" i="6"/>
  <c r="CY235" i="6" s="1"/>
  <c r="BW237" i="6"/>
  <c r="CY237" i="6" s="1"/>
  <c r="BW239" i="6"/>
  <c r="CY239" i="6" s="1"/>
  <c r="BW241" i="6"/>
  <c r="CY241" i="6" s="1"/>
  <c r="BW243" i="6"/>
  <c r="CY243" i="6" s="1"/>
  <c r="BW245" i="6"/>
  <c r="CY245" i="6" s="1"/>
  <c r="BW247" i="6"/>
  <c r="CY247" i="6" s="1"/>
  <c r="BW249" i="6"/>
  <c r="CY249" i="6" s="1"/>
  <c r="BW251" i="6"/>
  <c r="CY251" i="6" s="1"/>
  <c r="BW253" i="6"/>
  <c r="CY253" i="6" s="1"/>
  <c r="BW255" i="6"/>
  <c r="CY255" i="6" s="1"/>
  <c r="BW257" i="6"/>
  <c r="CY257" i="6" s="1"/>
  <c r="BW259" i="6"/>
  <c r="CY259" i="6" s="1"/>
  <c r="BW261" i="6"/>
  <c r="CY261" i="6" s="1"/>
  <c r="BW263" i="6"/>
  <c r="CY263" i="6" s="1"/>
  <c r="BW265" i="6"/>
  <c r="CY265" i="6" s="1"/>
  <c r="BW267" i="6"/>
  <c r="CY267" i="6" s="1"/>
  <c r="BW269" i="6"/>
  <c r="CY269" i="6" s="1"/>
  <c r="BW271" i="6"/>
  <c r="CY271" i="6" s="1"/>
  <c r="BW273" i="6"/>
  <c r="CY273" i="6" s="1"/>
  <c r="BW275" i="6"/>
  <c r="CY275" i="6" s="1"/>
  <c r="BW277" i="6"/>
  <c r="CY277" i="6" s="1"/>
  <c r="BW279" i="6"/>
  <c r="CY279" i="6" s="1"/>
  <c r="BW281" i="6"/>
  <c r="CY281" i="6" s="1"/>
  <c r="BW283" i="6"/>
  <c r="CY283" i="6" s="1"/>
  <c r="BW285" i="6"/>
  <c r="CY285" i="6" s="1"/>
  <c r="BW287" i="6"/>
  <c r="CY287" i="6" s="1"/>
  <c r="BW289" i="6"/>
  <c r="CY289" i="6" s="1"/>
  <c r="BW291" i="6"/>
  <c r="CY291" i="6" s="1"/>
  <c r="BW293" i="6"/>
  <c r="CY293" i="6" s="1"/>
  <c r="BW295" i="6"/>
  <c r="CY295" i="6" s="1"/>
  <c r="BW297" i="6"/>
  <c r="CY297" i="6" s="1"/>
  <c r="BW299" i="6"/>
  <c r="CY299" i="6" s="1"/>
  <c r="BW301" i="6"/>
  <c r="CY301" i="6" s="1"/>
  <c r="BW303" i="6"/>
  <c r="CY303" i="6" s="1"/>
  <c r="BW305" i="6"/>
  <c r="CY305" i="6" s="1"/>
  <c r="BW307" i="6"/>
  <c r="CY307" i="6" s="1"/>
  <c r="BW309" i="6"/>
  <c r="CY309" i="6" s="1"/>
  <c r="BW311" i="6"/>
  <c r="CY311" i="6" s="1"/>
  <c r="BW313" i="6"/>
  <c r="CY313" i="6" s="1"/>
  <c r="BW315" i="6"/>
  <c r="CY315" i="6" s="1"/>
  <c r="BW317" i="6"/>
  <c r="CY317" i="6" s="1"/>
  <c r="BW319" i="6"/>
  <c r="CY319" i="6" s="1"/>
  <c r="BW321" i="6"/>
  <c r="CY321" i="6" s="1"/>
  <c r="BW323" i="6"/>
  <c r="CY323" i="6" s="1"/>
  <c r="BW325" i="6"/>
  <c r="CY325" i="6" s="1"/>
  <c r="BW327" i="6"/>
  <c r="CY327" i="6" s="1"/>
  <c r="BW329" i="6"/>
  <c r="CY329" i="6" s="1"/>
  <c r="BW331" i="6"/>
  <c r="CY331" i="6" s="1"/>
  <c r="BW333" i="6"/>
  <c r="CY333" i="6" s="1"/>
  <c r="BW335" i="6"/>
  <c r="CY335" i="6" s="1"/>
  <c r="BW337" i="6"/>
  <c r="CY337" i="6" s="1"/>
  <c r="BW339" i="6"/>
  <c r="CY339" i="6" s="1"/>
  <c r="BW341" i="6"/>
  <c r="CY341" i="6" s="1"/>
  <c r="BW343" i="6"/>
  <c r="CY343" i="6" s="1"/>
  <c r="BW345" i="6"/>
  <c r="CY345" i="6" s="1"/>
  <c r="BW347" i="6"/>
  <c r="CY347" i="6" s="1"/>
  <c r="BW349" i="6"/>
  <c r="CY349" i="6" s="1"/>
  <c r="BW351" i="6"/>
  <c r="CY351" i="6" s="1"/>
  <c r="BW353" i="6"/>
  <c r="CY353" i="6" s="1"/>
  <c r="BW355" i="6"/>
  <c r="CY355" i="6" s="1"/>
  <c r="BW357" i="6"/>
  <c r="CY357" i="6" s="1"/>
  <c r="BW359" i="6"/>
  <c r="CY359" i="6" s="1"/>
  <c r="BW361" i="6"/>
  <c r="CY361" i="6" s="1"/>
  <c r="BW363" i="6"/>
  <c r="CY363" i="6" s="1"/>
  <c r="BW365" i="6"/>
  <c r="CY365" i="6" s="1"/>
  <c r="BW367" i="6"/>
  <c r="CY367" i="6" s="1"/>
  <c r="BW369" i="6"/>
  <c r="CY369" i="6" s="1"/>
  <c r="BW371" i="6"/>
  <c r="CY371" i="6" s="1"/>
  <c r="BW373" i="6"/>
  <c r="CY373" i="6" s="1"/>
  <c r="BW375" i="6"/>
  <c r="CY375" i="6" s="1"/>
  <c r="BW377" i="6"/>
  <c r="CY377" i="6" s="1"/>
  <c r="BW379" i="6"/>
  <c r="CY379" i="6" s="1"/>
  <c r="BW381" i="6"/>
  <c r="CY381" i="6" s="1"/>
  <c r="BW383" i="6"/>
  <c r="CY383" i="6" s="1"/>
  <c r="BW385" i="6"/>
  <c r="CY385" i="6" s="1"/>
  <c r="BW387" i="6"/>
  <c r="CY387" i="6" s="1"/>
  <c r="BW104" i="6"/>
  <c r="CY104" i="6" s="1"/>
  <c r="BW108" i="6"/>
  <c r="CY108" i="6" s="1"/>
  <c r="BW116" i="6"/>
  <c r="CY116" i="6" s="1"/>
  <c r="BW120" i="6"/>
  <c r="CY120" i="6" s="1"/>
  <c r="BW128" i="6"/>
  <c r="CY128" i="6" s="1"/>
  <c r="BW132" i="6"/>
  <c r="CY132" i="6" s="1"/>
  <c r="BW140" i="6"/>
  <c r="CY140" i="6" s="1"/>
  <c r="BW168" i="6"/>
  <c r="CY168" i="6" s="1"/>
  <c r="BW176" i="6"/>
  <c r="CY176" i="6" s="1"/>
  <c r="BW180" i="6"/>
  <c r="CY180" i="6" s="1"/>
  <c r="BW184" i="6"/>
  <c r="CY184" i="6" s="1"/>
  <c r="BW192" i="6"/>
  <c r="CY192" i="6" s="1"/>
  <c r="BW196" i="6"/>
  <c r="CY196" i="6" s="1"/>
  <c r="BW204" i="6"/>
  <c r="CY204" i="6" s="1"/>
  <c r="BW220" i="6"/>
  <c r="CY220" i="6" s="1"/>
  <c r="BW224" i="6"/>
  <c r="CY224" i="6" s="1"/>
  <c r="BW228" i="6"/>
  <c r="CY228" i="6" s="1"/>
  <c r="BW232" i="6"/>
  <c r="CY232" i="6" s="1"/>
  <c r="BW236" i="6"/>
  <c r="CY236" i="6" s="1"/>
  <c r="BW240" i="6"/>
  <c r="CY240" i="6" s="1"/>
  <c r="BW244" i="6"/>
  <c r="CY244" i="6" s="1"/>
  <c r="BW248" i="6"/>
  <c r="CY248" i="6" s="1"/>
  <c r="BW252" i="6"/>
  <c r="CY252" i="6" s="1"/>
  <c r="BW256" i="6"/>
  <c r="CY256" i="6" s="1"/>
  <c r="BW260" i="6"/>
  <c r="CY260" i="6" s="1"/>
  <c r="BW264" i="6"/>
  <c r="CY264" i="6" s="1"/>
  <c r="BW268" i="6"/>
  <c r="CY268" i="6" s="1"/>
  <c r="BW272" i="6"/>
  <c r="CY272" i="6" s="1"/>
  <c r="BW276" i="6"/>
  <c r="CY276" i="6" s="1"/>
  <c r="BW280" i="6"/>
  <c r="CY280" i="6" s="1"/>
  <c r="BW284" i="6"/>
  <c r="CY284" i="6" s="1"/>
  <c r="BW288" i="6"/>
  <c r="CY288" i="6" s="1"/>
  <c r="BW292" i="6"/>
  <c r="CY292" i="6" s="1"/>
  <c r="BW296" i="6"/>
  <c r="CY296" i="6" s="1"/>
  <c r="BW300" i="6"/>
  <c r="CY300" i="6" s="1"/>
  <c r="BW324" i="6"/>
  <c r="CY324" i="6" s="1"/>
  <c r="BW328" i="6"/>
  <c r="CY328" i="6" s="1"/>
  <c r="BW336" i="6"/>
  <c r="CY336" i="6" s="1"/>
  <c r="BW344" i="6"/>
  <c r="CY344" i="6" s="1"/>
  <c r="BW352" i="6"/>
  <c r="CY352" i="6" s="1"/>
  <c r="BW368" i="6"/>
  <c r="CY368" i="6" s="1"/>
  <c r="BW380" i="6"/>
  <c r="CY380" i="6" s="1"/>
  <c r="BW102" i="6"/>
  <c r="CY102" i="6" s="1"/>
  <c r="BW106" i="6"/>
  <c r="CY106" i="6" s="1"/>
  <c r="BW110" i="6"/>
  <c r="CY110" i="6" s="1"/>
  <c r="BW114" i="6"/>
  <c r="CY114" i="6" s="1"/>
  <c r="BW118" i="6"/>
  <c r="CY118" i="6" s="1"/>
  <c r="BW122" i="6"/>
  <c r="CY122" i="6" s="1"/>
  <c r="BW126" i="6"/>
  <c r="CY126" i="6" s="1"/>
  <c r="BW130" i="6"/>
  <c r="CY130" i="6" s="1"/>
  <c r="BW134" i="6"/>
  <c r="CY134" i="6" s="1"/>
  <c r="BW138" i="6"/>
  <c r="CY138" i="6" s="1"/>
  <c r="BW142" i="6"/>
  <c r="CY142" i="6" s="1"/>
  <c r="BW146" i="6"/>
  <c r="CY146" i="6" s="1"/>
  <c r="BW150" i="6"/>
  <c r="CY150" i="6" s="1"/>
  <c r="BW154" i="6"/>
  <c r="CY154" i="6" s="1"/>
  <c r="BW158" i="6"/>
  <c r="CY158" i="6" s="1"/>
  <c r="BW162" i="6"/>
  <c r="CY162" i="6" s="1"/>
  <c r="BW166" i="6"/>
  <c r="CY166" i="6" s="1"/>
  <c r="BW170" i="6"/>
  <c r="CY170" i="6" s="1"/>
  <c r="BW174" i="6"/>
  <c r="CY174" i="6" s="1"/>
  <c r="BW178" i="6"/>
  <c r="CY178" i="6" s="1"/>
  <c r="BW182" i="6"/>
  <c r="CY182" i="6" s="1"/>
  <c r="BW186" i="6"/>
  <c r="CY186" i="6" s="1"/>
  <c r="BW190" i="6"/>
  <c r="CY190" i="6" s="1"/>
  <c r="BW194" i="6"/>
  <c r="CY194" i="6" s="1"/>
  <c r="BW198" i="6"/>
  <c r="CY198" i="6" s="1"/>
  <c r="BW202" i="6"/>
  <c r="CY202" i="6" s="1"/>
  <c r="BW206" i="6"/>
  <c r="CY206" i="6" s="1"/>
  <c r="BW210" i="6"/>
  <c r="CY210" i="6" s="1"/>
  <c r="BW214" i="6"/>
  <c r="CY214" i="6" s="1"/>
  <c r="BW218" i="6"/>
  <c r="CY218" i="6" s="1"/>
  <c r="BW222" i="6"/>
  <c r="CY222" i="6" s="1"/>
  <c r="BW226" i="6"/>
  <c r="CY226" i="6" s="1"/>
  <c r="BW230" i="6"/>
  <c r="CY230" i="6" s="1"/>
  <c r="BW234" i="6"/>
  <c r="CY234" i="6" s="1"/>
  <c r="BW238" i="6"/>
  <c r="CY238" i="6" s="1"/>
  <c r="BW242" i="6"/>
  <c r="CY242" i="6" s="1"/>
  <c r="BW246" i="6"/>
  <c r="CY246" i="6" s="1"/>
  <c r="BW250" i="6"/>
  <c r="CY250" i="6" s="1"/>
  <c r="BW254" i="6"/>
  <c r="CY254" i="6" s="1"/>
  <c r="BW258" i="6"/>
  <c r="CY258" i="6" s="1"/>
  <c r="BW262" i="6"/>
  <c r="CY262" i="6" s="1"/>
  <c r="BW266" i="6"/>
  <c r="CY266" i="6" s="1"/>
  <c r="BW270" i="6"/>
  <c r="CY270" i="6" s="1"/>
  <c r="BW274" i="6"/>
  <c r="CY274" i="6" s="1"/>
  <c r="BW278" i="6"/>
  <c r="CY278" i="6" s="1"/>
  <c r="BW282" i="6"/>
  <c r="CY282" i="6" s="1"/>
  <c r="BW286" i="6"/>
  <c r="CY286" i="6" s="1"/>
  <c r="BW290" i="6"/>
  <c r="CY290" i="6" s="1"/>
  <c r="BW294" i="6"/>
  <c r="CY294" i="6" s="1"/>
  <c r="BW298" i="6"/>
  <c r="CY298" i="6" s="1"/>
  <c r="BW302" i="6"/>
  <c r="CY302" i="6" s="1"/>
  <c r="BW306" i="6"/>
  <c r="CY306" i="6" s="1"/>
  <c r="BW310" i="6"/>
  <c r="CY310" i="6" s="1"/>
  <c r="BW314" i="6"/>
  <c r="CY314" i="6" s="1"/>
  <c r="BW318" i="6"/>
  <c r="CY318" i="6" s="1"/>
  <c r="BW322" i="6"/>
  <c r="CY322" i="6" s="1"/>
  <c r="BW326" i="6"/>
  <c r="CY326" i="6" s="1"/>
  <c r="BW330" i="6"/>
  <c r="CY330" i="6" s="1"/>
  <c r="BW334" i="6"/>
  <c r="CY334" i="6" s="1"/>
  <c r="BW338" i="6"/>
  <c r="CY338" i="6" s="1"/>
  <c r="BW342" i="6"/>
  <c r="CY342" i="6" s="1"/>
  <c r="BW346" i="6"/>
  <c r="CY346" i="6" s="1"/>
  <c r="BW350" i="6"/>
  <c r="CY350" i="6" s="1"/>
  <c r="BW354" i="6"/>
  <c r="CY354" i="6" s="1"/>
  <c r="BW358" i="6"/>
  <c r="CY358" i="6" s="1"/>
  <c r="BW362" i="6"/>
  <c r="CY362" i="6" s="1"/>
  <c r="BW366" i="6"/>
  <c r="CY366" i="6" s="1"/>
  <c r="BW370" i="6"/>
  <c r="CY370" i="6" s="1"/>
  <c r="BW374" i="6"/>
  <c r="CY374" i="6" s="1"/>
  <c r="BW378" i="6"/>
  <c r="CY378" i="6" s="1"/>
  <c r="BW382" i="6"/>
  <c r="CY382" i="6" s="1"/>
  <c r="BW386" i="6"/>
  <c r="CY386" i="6" s="1"/>
  <c r="BW100" i="6"/>
  <c r="CY100" i="6" s="1"/>
  <c r="BW112" i="6"/>
  <c r="CY112" i="6" s="1"/>
  <c r="BW124" i="6"/>
  <c r="CY124" i="6" s="1"/>
  <c r="BW136" i="6"/>
  <c r="CY136" i="6" s="1"/>
  <c r="BW144" i="6"/>
  <c r="CY144" i="6" s="1"/>
  <c r="BW148" i="6"/>
  <c r="CY148" i="6" s="1"/>
  <c r="BW152" i="6"/>
  <c r="CY152" i="6" s="1"/>
  <c r="BW156" i="6"/>
  <c r="CY156" i="6" s="1"/>
  <c r="BW160" i="6"/>
  <c r="CY160" i="6" s="1"/>
  <c r="BW164" i="6"/>
  <c r="CY164" i="6" s="1"/>
  <c r="BW172" i="6"/>
  <c r="CY172" i="6" s="1"/>
  <c r="BW188" i="6"/>
  <c r="CY188" i="6" s="1"/>
  <c r="BW200" i="6"/>
  <c r="CY200" i="6" s="1"/>
  <c r="BW208" i="6"/>
  <c r="CY208" i="6" s="1"/>
  <c r="BW212" i="6"/>
  <c r="CY212" i="6" s="1"/>
  <c r="BW216" i="6"/>
  <c r="CY216" i="6" s="1"/>
  <c r="BW304" i="6"/>
  <c r="CY304" i="6" s="1"/>
  <c r="BW308" i="6"/>
  <c r="CY308" i="6" s="1"/>
  <c r="BW312" i="6"/>
  <c r="CY312" i="6" s="1"/>
  <c r="BW316" i="6"/>
  <c r="CY316" i="6" s="1"/>
  <c r="BW320" i="6"/>
  <c r="CY320" i="6" s="1"/>
  <c r="BW332" i="6"/>
  <c r="CY332" i="6" s="1"/>
  <c r="BW340" i="6"/>
  <c r="CY340" i="6" s="1"/>
  <c r="BW348" i="6"/>
  <c r="CY348" i="6" s="1"/>
  <c r="BW356" i="6"/>
  <c r="CY356" i="6" s="1"/>
  <c r="BW360" i="6"/>
  <c r="CY360" i="6" s="1"/>
  <c r="BW364" i="6"/>
  <c r="CY364" i="6" s="1"/>
  <c r="BW372" i="6"/>
  <c r="CY372" i="6" s="1"/>
  <c r="BW376" i="6"/>
  <c r="CY376" i="6" s="1"/>
  <c r="BW384" i="6"/>
  <c r="CY384" i="6" s="1"/>
  <c r="BQ82" i="6"/>
  <c r="CS82" i="6" s="1"/>
  <c r="BQ100" i="6"/>
  <c r="CS100" i="6" s="1"/>
  <c r="BQ102" i="6"/>
  <c r="CS102" i="6" s="1"/>
  <c r="BQ104" i="6"/>
  <c r="CS104" i="6" s="1"/>
  <c r="BQ106" i="6"/>
  <c r="CS106" i="6" s="1"/>
  <c r="BQ108" i="6"/>
  <c r="CS108" i="6" s="1"/>
  <c r="BQ110" i="6"/>
  <c r="CS110" i="6" s="1"/>
  <c r="BQ112" i="6"/>
  <c r="CS112" i="6" s="1"/>
  <c r="BQ114" i="6"/>
  <c r="CS114" i="6" s="1"/>
  <c r="BQ116" i="6"/>
  <c r="CS116" i="6" s="1"/>
  <c r="BQ118" i="6"/>
  <c r="CS118" i="6" s="1"/>
  <c r="BQ120" i="6"/>
  <c r="CS120" i="6" s="1"/>
  <c r="BQ122" i="6"/>
  <c r="CS122" i="6" s="1"/>
  <c r="BQ124" i="6"/>
  <c r="CS124" i="6" s="1"/>
  <c r="BQ126" i="6"/>
  <c r="CS126" i="6" s="1"/>
  <c r="BQ128" i="6"/>
  <c r="CS128" i="6" s="1"/>
  <c r="BQ130" i="6"/>
  <c r="CS130" i="6" s="1"/>
  <c r="BQ132" i="6"/>
  <c r="CS132" i="6" s="1"/>
  <c r="BQ134" i="6"/>
  <c r="CS134" i="6" s="1"/>
  <c r="BQ136" i="6"/>
  <c r="CS136" i="6" s="1"/>
  <c r="BQ138" i="6"/>
  <c r="CS138" i="6" s="1"/>
  <c r="BQ140" i="6"/>
  <c r="CS140" i="6" s="1"/>
  <c r="BQ142" i="6"/>
  <c r="CS142" i="6" s="1"/>
  <c r="BQ144" i="6"/>
  <c r="CS144" i="6" s="1"/>
  <c r="BQ146" i="6"/>
  <c r="CS146" i="6" s="1"/>
  <c r="BQ148" i="6"/>
  <c r="CS148" i="6" s="1"/>
  <c r="BQ150" i="6"/>
  <c r="CS150" i="6" s="1"/>
  <c r="BQ152" i="6"/>
  <c r="CS152" i="6" s="1"/>
  <c r="BQ154" i="6"/>
  <c r="CS154" i="6" s="1"/>
  <c r="BQ156" i="6"/>
  <c r="CS156" i="6" s="1"/>
  <c r="BQ158" i="6"/>
  <c r="CS158" i="6" s="1"/>
  <c r="BQ160" i="6"/>
  <c r="CS160" i="6" s="1"/>
  <c r="BQ162" i="6"/>
  <c r="CS162" i="6" s="1"/>
  <c r="BQ164" i="6"/>
  <c r="CS164" i="6" s="1"/>
  <c r="BQ166" i="6"/>
  <c r="CS166" i="6" s="1"/>
  <c r="BQ168" i="6"/>
  <c r="CS168" i="6" s="1"/>
  <c r="BQ170" i="6"/>
  <c r="CS170" i="6" s="1"/>
  <c r="BQ172" i="6"/>
  <c r="CS172" i="6" s="1"/>
  <c r="BQ174" i="6"/>
  <c r="CS174" i="6" s="1"/>
  <c r="BQ176" i="6"/>
  <c r="CS176" i="6" s="1"/>
  <c r="BQ178" i="6"/>
  <c r="CS178" i="6" s="1"/>
  <c r="BQ180" i="6"/>
  <c r="CS180" i="6" s="1"/>
  <c r="BQ182" i="6"/>
  <c r="CS182" i="6" s="1"/>
  <c r="BQ184" i="6"/>
  <c r="CS184" i="6" s="1"/>
  <c r="BQ186" i="6"/>
  <c r="CS186" i="6" s="1"/>
  <c r="BQ188" i="6"/>
  <c r="CS188" i="6" s="1"/>
  <c r="BQ190" i="6"/>
  <c r="CS190" i="6" s="1"/>
  <c r="BQ192" i="6"/>
  <c r="CS192" i="6" s="1"/>
  <c r="BQ194" i="6"/>
  <c r="CS194" i="6" s="1"/>
  <c r="BQ196" i="6"/>
  <c r="CS196" i="6" s="1"/>
  <c r="BQ198" i="6"/>
  <c r="CS198" i="6" s="1"/>
  <c r="BQ200" i="6"/>
  <c r="CS200" i="6" s="1"/>
  <c r="BQ202" i="6"/>
  <c r="CS202" i="6" s="1"/>
  <c r="BQ204" i="6"/>
  <c r="CS204" i="6" s="1"/>
  <c r="BQ206" i="6"/>
  <c r="CS206" i="6" s="1"/>
  <c r="BQ208" i="6"/>
  <c r="CS208" i="6" s="1"/>
  <c r="BQ210" i="6"/>
  <c r="CS210" i="6" s="1"/>
  <c r="BQ212" i="6"/>
  <c r="CS212" i="6" s="1"/>
  <c r="BQ214" i="6"/>
  <c r="CS214" i="6" s="1"/>
  <c r="BQ216" i="6"/>
  <c r="CS216" i="6" s="1"/>
  <c r="BQ218" i="6"/>
  <c r="CS218" i="6" s="1"/>
  <c r="BQ220" i="6"/>
  <c r="CS220" i="6" s="1"/>
  <c r="BQ222" i="6"/>
  <c r="CS222" i="6" s="1"/>
  <c r="BQ224" i="6"/>
  <c r="CS224" i="6" s="1"/>
  <c r="BQ226" i="6"/>
  <c r="CS226" i="6" s="1"/>
  <c r="BQ228" i="6"/>
  <c r="CS228" i="6" s="1"/>
  <c r="BQ230" i="6"/>
  <c r="CS230" i="6" s="1"/>
  <c r="BQ232" i="6"/>
  <c r="CS232" i="6" s="1"/>
  <c r="BQ234" i="6"/>
  <c r="CS234" i="6" s="1"/>
  <c r="BQ236" i="6"/>
  <c r="CS236" i="6" s="1"/>
  <c r="BQ238" i="6"/>
  <c r="CS238" i="6" s="1"/>
  <c r="BQ240" i="6"/>
  <c r="CS240" i="6" s="1"/>
  <c r="BQ242" i="6"/>
  <c r="CS242" i="6" s="1"/>
  <c r="BQ244" i="6"/>
  <c r="CS244" i="6" s="1"/>
  <c r="BQ246" i="6"/>
  <c r="CS246" i="6" s="1"/>
  <c r="BQ248" i="6"/>
  <c r="CS248" i="6" s="1"/>
  <c r="BQ250" i="6"/>
  <c r="CS250" i="6" s="1"/>
  <c r="BQ252" i="6"/>
  <c r="CS252" i="6" s="1"/>
  <c r="BQ254" i="6"/>
  <c r="CS254" i="6" s="1"/>
  <c r="BQ256" i="6"/>
  <c r="CS256" i="6" s="1"/>
  <c r="BQ258" i="6"/>
  <c r="CS258" i="6" s="1"/>
  <c r="BQ260" i="6"/>
  <c r="CS260" i="6" s="1"/>
  <c r="BQ262" i="6"/>
  <c r="CS262" i="6" s="1"/>
  <c r="BQ264" i="6"/>
  <c r="CS264" i="6" s="1"/>
  <c r="BQ266" i="6"/>
  <c r="CS266" i="6" s="1"/>
  <c r="BQ268" i="6"/>
  <c r="CS268" i="6" s="1"/>
  <c r="BQ270" i="6"/>
  <c r="CS270" i="6" s="1"/>
  <c r="BQ272" i="6"/>
  <c r="CS272" i="6" s="1"/>
  <c r="BQ274" i="6"/>
  <c r="CS274" i="6" s="1"/>
  <c r="BQ276" i="6"/>
  <c r="CS276" i="6" s="1"/>
  <c r="BQ278" i="6"/>
  <c r="CS278" i="6" s="1"/>
  <c r="BQ280" i="6"/>
  <c r="CS280" i="6" s="1"/>
  <c r="BQ282" i="6"/>
  <c r="CS282" i="6" s="1"/>
  <c r="BQ284" i="6"/>
  <c r="CS284" i="6" s="1"/>
  <c r="BQ286" i="6"/>
  <c r="CS286" i="6" s="1"/>
  <c r="BQ288" i="6"/>
  <c r="CS288" i="6" s="1"/>
  <c r="BQ290" i="6"/>
  <c r="CS290" i="6" s="1"/>
  <c r="BQ292" i="6"/>
  <c r="CS292" i="6" s="1"/>
  <c r="BQ294" i="6"/>
  <c r="CS294" i="6" s="1"/>
  <c r="BQ296" i="6"/>
  <c r="CS296" i="6" s="1"/>
  <c r="BQ298" i="6"/>
  <c r="CS298" i="6" s="1"/>
  <c r="BQ300" i="6"/>
  <c r="CS300" i="6" s="1"/>
  <c r="BQ302" i="6"/>
  <c r="CS302" i="6" s="1"/>
  <c r="BQ304" i="6"/>
  <c r="CS304" i="6" s="1"/>
  <c r="BQ306" i="6"/>
  <c r="CS306" i="6" s="1"/>
  <c r="BQ308" i="6"/>
  <c r="CS308" i="6" s="1"/>
  <c r="BQ310" i="6"/>
  <c r="CS310" i="6" s="1"/>
  <c r="BQ312" i="6"/>
  <c r="CS312" i="6" s="1"/>
  <c r="BQ314" i="6"/>
  <c r="CS314" i="6" s="1"/>
  <c r="BQ316" i="6"/>
  <c r="CS316" i="6" s="1"/>
  <c r="BQ318" i="6"/>
  <c r="CS318" i="6" s="1"/>
  <c r="BQ320" i="6"/>
  <c r="CS320" i="6" s="1"/>
  <c r="BQ322" i="6"/>
  <c r="CS322" i="6" s="1"/>
  <c r="BQ324" i="6"/>
  <c r="CS324" i="6" s="1"/>
  <c r="BQ326" i="6"/>
  <c r="CS326" i="6" s="1"/>
  <c r="BQ328" i="6"/>
  <c r="CS328" i="6" s="1"/>
  <c r="BQ330" i="6"/>
  <c r="CS330" i="6" s="1"/>
  <c r="BQ332" i="6"/>
  <c r="CS332" i="6" s="1"/>
  <c r="BQ334" i="6"/>
  <c r="CS334" i="6" s="1"/>
  <c r="BQ336" i="6"/>
  <c r="CS336" i="6" s="1"/>
  <c r="BQ338" i="6"/>
  <c r="CS338" i="6" s="1"/>
  <c r="BQ340" i="6"/>
  <c r="CS340" i="6" s="1"/>
  <c r="BQ342" i="6"/>
  <c r="CS342" i="6" s="1"/>
  <c r="BQ344" i="6"/>
  <c r="CS344" i="6" s="1"/>
  <c r="BQ346" i="6"/>
  <c r="CS346" i="6" s="1"/>
  <c r="BQ348" i="6"/>
  <c r="CS348" i="6" s="1"/>
  <c r="BQ350" i="6"/>
  <c r="CS350" i="6" s="1"/>
  <c r="BQ352" i="6"/>
  <c r="CS352" i="6" s="1"/>
  <c r="BQ354" i="6"/>
  <c r="CS354" i="6" s="1"/>
  <c r="BQ356" i="6"/>
  <c r="CS356" i="6" s="1"/>
  <c r="BQ358" i="6"/>
  <c r="CS358" i="6" s="1"/>
  <c r="BQ360" i="6"/>
  <c r="CS360" i="6" s="1"/>
  <c r="BQ362" i="6"/>
  <c r="CS362" i="6" s="1"/>
  <c r="BQ364" i="6"/>
  <c r="CS364" i="6" s="1"/>
  <c r="BQ366" i="6"/>
  <c r="CS366" i="6" s="1"/>
  <c r="BQ368" i="6"/>
  <c r="CS368" i="6" s="1"/>
  <c r="BQ370" i="6"/>
  <c r="CS370" i="6" s="1"/>
  <c r="BQ372" i="6"/>
  <c r="CS372" i="6" s="1"/>
  <c r="BQ374" i="6"/>
  <c r="CS374" i="6" s="1"/>
  <c r="BQ376" i="6"/>
  <c r="CS376" i="6" s="1"/>
  <c r="BQ378" i="6"/>
  <c r="CS378" i="6" s="1"/>
  <c r="BQ380" i="6"/>
  <c r="CS380" i="6" s="1"/>
  <c r="BQ382" i="6"/>
  <c r="CS382" i="6" s="1"/>
  <c r="BQ384" i="6"/>
  <c r="CS384" i="6" s="1"/>
  <c r="BQ386" i="6"/>
  <c r="CS386" i="6" s="1"/>
  <c r="BQ103" i="6"/>
  <c r="CS103" i="6" s="1"/>
  <c r="BQ115" i="6"/>
  <c r="CS115" i="6" s="1"/>
  <c r="BQ127" i="6"/>
  <c r="CS127" i="6" s="1"/>
  <c r="BQ139" i="6"/>
  <c r="CS139" i="6" s="1"/>
  <c r="BQ147" i="6"/>
  <c r="CS147" i="6" s="1"/>
  <c r="BQ155" i="6"/>
  <c r="CS155" i="6" s="1"/>
  <c r="BQ159" i="6"/>
  <c r="CS159" i="6" s="1"/>
  <c r="BQ171" i="6"/>
  <c r="CS171" i="6" s="1"/>
  <c r="BQ175" i="6"/>
  <c r="CS175" i="6" s="1"/>
  <c r="BQ179" i="6"/>
  <c r="CS179" i="6" s="1"/>
  <c r="BQ191" i="6"/>
  <c r="CS191" i="6" s="1"/>
  <c r="BQ195" i="6"/>
  <c r="CS195" i="6" s="1"/>
  <c r="BQ203" i="6"/>
  <c r="CS203" i="6" s="1"/>
  <c r="BQ219" i="6"/>
  <c r="CS219" i="6" s="1"/>
  <c r="BQ223" i="6"/>
  <c r="CS223" i="6" s="1"/>
  <c r="BQ227" i="6"/>
  <c r="CS227" i="6" s="1"/>
  <c r="BQ231" i="6"/>
  <c r="CS231" i="6" s="1"/>
  <c r="BQ235" i="6"/>
  <c r="CS235" i="6" s="1"/>
  <c r="BQ239" i="6"/>
  <c r="CS239" i="6" s="1"/>
  <c r="BQ243" i="6"/>
  <c r="CS243" i="6" s="1"/>
  <c r="BQ247" i="6"/>
  <c r="CS247" i="6" s="1"/>
  <c r="BQ251" i="6"/>
  <c r="CS251" i="6" s="1"/>
  <c r="BQ255" i="6"/>
  <c r="CS255" i="6" s="1"/>
  <c r="BQ259" i="6"/>
  <c r="CS259" i="6" s="1"/>
  <c r="BQ263" i="6"/>
  <c r="CS263" i="6" s="1"/>
  <c r="BQ267" i="6"/>
  <c r="CS267" i="6" s="1"/>
  <c r="BQ271" i="6"/>
  <c r="CS271" i="6" s="1"/>
  <c r="BQ275" i="6"/>
  <c r="CS275" i="6" s="1"/>
  <c r="BQ279" i="6"/>
  <c r="CS279" i="6" s="1"/>
  <c r="BQ283" i="6"/>
  <c r="CS283" i="6" s="1"/>
  <c r="BQ291" i="6"/>
  <c r="CS291" i="6" s="1"/>
  <c r="BQ295" i="6"/>
  <c r="CS295" i="6" s="1"/>
  <c r="BQ299" i="6"/>
  <c r="CS299" i="6" s="1"/>
  <c r="BQ303" i="6"/>
  <c r="CS303" i="6" s="1"/>
  <c r="BQ307" i="6"/>
  <c r="CS307" i="6" s="1"/>
  <c r="BQ315" i="6"/>
  <c r="CS315" i="6" s="1"/>
  <c r="BQ319" i="6"/>
  <c r="CS319" i="6" s="1"/>
  <c r="BQ323" i="6"/>
  <c r="CS323" i="6" s="1"/>
  <c r="BQ335" i="6"/>
  <c r="CS335" i="6" s="1"/>
  <c r="BQ343" i="6"/>
  <c r="CS343" i="6" s="1"/>
  <c r="BQ351" i="6"/>
  <c r="CS351" i="6" s="1"/>
  <c r="BQ359" i="6"/>
  <c r="CS359" i="6" s="1"/>
  <c r="BQ367" i="6"/>
  <c r="CS367" i="6" s="1"/>
  <c r="BQ375" i="6"/>
  <c r="CS375" i="6" s="1"/>
  <c r="BQ101" i="6"/>
  <c r="CS101" i="6" s="1"/>
  <c r="BQ105" i="6"/>
  <c r="CS105" i="6" s="1"/>
  <c r="BQ109" i="6"/>
  <c r="CS109" i="6" s="1"/>
  <c r="BQ113" i="6"/>
  <c r="CS113" i="6" s="1"/>
  <c r="BQ117" i="6"/>
  <c r="CS117" i="6" s="1"/>
  <c r="BQ121" i="6"/>
  <c r="CS121" i="6" s="1"/>
  <c r="BQ125" i="6"/>
  <c r="CS125" i="6" s="1"/>
  <c r="BQ129" i="6"/>
  <c r="CS129" i="6" s="1"/>
  <c r="BQ133" i="6"/>
  <c r="CS133" i="6" s="1"/>
  <c r="BQ137" i="6"/>
  <c r="CS137" i="6" s="1"/>
  <c r="BQ141" i="6"/>
  <c r="CS141" i="6" s="1"/>
  <c r="BQ145" i="6"/>
  <c r="CS145" i="6" s="1"/>
  <c r="BQ149" i="6"/>
  <c r="CS149" i="6" s="1"/>
  <c r="BQ153" i="6"/>
  <c r="CS153" i="6" s="1"/>
  <c r="BQ157" i="6"/>
  <c r="CS157" i="6" s="1"/>
  <c r="BQ161" i="6"/>
  <c r="CS161" i="6" s="1"/>
  <c r="BQ165" i="6"/>
  <c r="CS165" i="6" s="1"/>
  <c r="BQ169" i="6"/>
  <c r="CS169" i="6" s="1"/>
  <c r="BQ173" i="6"/>
  <c r="CS173" i="6" s="1"/>
  <c r="BQ177" i="6"/>
  <c r="CS177" i="6" s="1"/>
  <c r="BQ181" i="6"/>
  <c r="CS181" i="6" s="1"/>
  <c r="BQ185" i="6"/>
  <c r="CS185" i="6" s="1"/>
  <c r="BQ189" i="6"/>
  <c r="CS189" i="6" s="1"/>
  <c r="BQ193" i="6"/>
  <c r="CS193" i="6" s="1"/>
  <c r="BQ197" i="6"/>
  <c r="CS197" i="6" s="1"/>
  <c r="BQ201" i="6"/>
  <c r="CS201" i="6" s="1"/>
  <c r="BQ205" i="6"/>
  <c r="CS205" i="6" s="1"/>
  <c r="BQ209" i="6"/>
  <c r="CS209" i="6" s="1"/>
  <c r="BQ213" i="6"/>
  <c r="CS213" i="6" s="1"/>
  <c r="BQ217" i="6"/>
  <c r="CS217" i="6" s="1"/>
  <c r="BQ221" i="6"/>
  <c r="CS221" i="6" s="1"/>
  <c r="BQ225" i="6"/>
  <c r="CS225" i="6" s="1"/>
  <c r="BQ229" i="6"/>
  <c r="CS229" i="6" s="1"/>
  <c r="BQ233" i="6"/>
  <c r="CS233" i="6" s="1"/>
  <c r="BQ237" i="6"/>
  <c r="CS237" i="6" s="1"/>
  <c r="BQ241" i="6"/>
  <c r="CS241" i="6" s="1"/>
  <c r="BQ245" i="6"/>
  <c r="CS245" i="6" s="1"/>
  <c r="BQ249" i="6"/>
  <c r="CS249" i="6" s="1"/>
  <c r="BQ253" i="6"/>
  <c r="CS253" i="6" s="1"/>
  <c r="BQ257" i="6"/>
  <c r="CS257" i="6" s="1"/>
  <c r="BQ261" i="6"/>
  <c r="CS261" i="6" s="1"/>
  <c r="BQ265" i="6"/>
  <c r="CS265" i="6" s="1"/>
  <c r="BQ269" i="6"/>
  <c r="CS269" i="6" s="1"/>
  <c r="BQ273" i="6"/>
  <c r="CS273" i="6" s="1"/>
  <c r="BQ277" i="6"/>
  <c r="CS277" i="6" s="1"/>
  <c r="BQ281" i="6"/>
  <c r="CS281" i="6" s="1"/>
  <c r="BQ285" i="6"/>
  <c r="CS285" i="6" s="1"/>
  <c r="BQ289" i="6"/>
  <c r="CS289" i="6" s="1"/>
  <c r="BQ293" i="6"/>
  <c r="CS293" i="6" s="1"/>
  <c r="BQ297" i="6"/>
  <c r="CS297" i="6" s="1"/>
  <c r="BQ301" i="6"/>
  <c r="CS301" i="6" s="1"/>
  <c r="BQ305" i="6"/>
  <c r="CS305" i="6" s="1"/>
  <c r="BQ309" i="6"/>
  <c r="CS309" i="6" s="1"/>
  <c r="BQ313" i="6"/>
  <c r="CS313" i="6" s="1"/>
  <c r="BQ317" i="6"/>
  <c r="CS317" i="6" s="1"/>
  <c r="BQ321" i="6"/>
  <c r="CS321" i="6" s="1"/>
  <c r="BQ325" i="6"/>
  <c r="CS325" i="6" s="1"/>
  <c r="BQ329" i="6"/>
  <c r="CS329" i="6" s="1"/>
  <c r="BQ333" i="6"/>
  <c r="CS333" i="6" s="1"/>
  <c r="BQ337" i="6"/>
  <c r="CS337" i="6" s="1"/>
  <c r="BQ341" i="6"/>
  <c r="CS341" i="6" s="1"/>
  <c r="BQ345" i="6"/>
  <c r="CS345" i="6" s="1"/>
  <c r="BQ349" i="6"/>
  <c r="CS349" i="6" s="1"/>
  <c r="BQ353" i="6"/>
  <c r="CS353" i="6" s="1"/>
  <c r="BQ357" i="6"/>
  <c r="CS357" i="6" s="1"/>
  <c r="BQ361" i="6"/>
  <c r="CS361" i="6" s="1"/>
  <c r="BQ365" i="6"/>
  <c r="CS365" i="6" s="1"/>
  <c r="BQ369" i="6"/>
  <c r="CS369" i="6" s="1"/>
  <c r="BQ373" i="6"/>
  <c r="CS373" i="6" s="1"/>
  <c r="BQ377" i="6"/>
  <c r="CS377" i="6" s="1"/>
  <c r="BQ381" i="6"/>
  <c r="CS381" i="6" s="1"/>
  <c r="BQ385" i="6"/>
  <c r="CS385" i="6" s="1"/>
  <c r="BQ107" i="6"/>
  <c r="CS107" i="6" s="1"/>
  <c r="BQ111" i="6"/>
  <c r="CS111" i="6" s="1"/>
  <c r="BQ119" i="6"/>
  <c r="CS119" i="6" s="1"/>
  <c r="BQ123" i="6"/>
  <c r="CS123" i="6" s="1"/>
  <c r="BQ131" i="6"/>
  <c r="CS131" i="6" s="1"/>
  <c r="BQ135" i="6"/>
  <c r="CS135" i="6" s="1"/>
  <c r="BQ143" i="6"/>
  <c r="CS143" i="6" s="1"/>
  <c r="BQ151" i="6"/>
  <c r="CS151" i="6" s="1"/>
  <c r="BQ163" i="6"/>
  <c r="CS163" i="6" s="1"/>
  <c r="BQ167" i="6"/>
  <c r="CS167" i="6" s="1"/>
  <c r="BQ183" i="6"/>
  <c r="CS183" i="6" s="1"/>
  <c r="BQ187" i="6"/>
  <c r="CS187" i="6" s="1"/>
  <c r="BQ199" i="6"/>
  <c r="CS199" i="6" s="1"/>
  <c r="BQ207" i="6"/>
  <c r="CS207" i="6" s="1"/>
  <c r="BQ211" i="6"/>
  <c r="CS211" i="6" s="1"/>
  <c r="BQ215" i="6"/>
  <c r="CS215" i="6" s="1"/>
  <c r="BQ287" i="6"/>
  <c r="CS287" i="6" s="1"/>
  <c r="BQ311" i="6"/>
  <c r="CS311" i="6" s="1"/>
  <c r="BQ327" i="6"/>
  <c r="CS327" i="6" s="1"/>
  <c r="BQ331" i="6"/>
  <c r="CS331" i="6" s="1"/>
  <c r="BQ339" i="6"/>
  <c r="CS339" i="6" s="1"/>
  <c r="BQ347" i="6"/>
  <c r="CS347" i="6" s="1"/>
  <c r="BQ355" i="6"/>
  <c r="CS355" i="6" s="1"/>
  <c r="BQ363" i="6"/>
  <c r="CS363" i="6" s="1"/>
  <c r="BQ371" i="6"/>
  <c r="CS371" i="6" s="1"/>
  <c r="BQ379" i="6"/>
  <c r="CS379" i="6" s="1"/>
  <c r="BQ383" i="6"/>
  <c r="CS383" i="6" s="1"/>
  <c r="BQ387" i="6"/>
  <c r="CS387" i="6" s="1"/>
  <c r="BI60" i="6"/>
  <c r="CK60" i="6" s="1"/>
  <c r="BI100" i="6"/>
  <c r="CK100" i="6" s="1"/>
  <c r="BI102" i="6"/>
  <c r="CK102" i="6" s="1"/>
  <c r="BI104" i="6"/>
  <c r="CK104" i="6" s="1"/>
  <c r="BI106" i="6"/>
  <c r="CK106" i="6" s="1"/>
  <c r="BI108" i="6"/>
  <c r="CK108" i="6" s="1"/>
  <c r="BI110" i="6"/>
  <c r="CK110" i="6" s="1"/>
  <c r="BI112" i="6"/>
  <c r="CK112" i="6" s="1"/>
  <c r="BI114" i="6"/>
  <c r="CK114" i="6" s="1"/>
  <c r="BI116" i="6"/>
  <c r="CK116" i="6" s="1"/>
  <c r="BI118" i="6"/>
  <c r="CK118" i="6" s="1"/>
  <c r="BI120" i="6"/>
  <c r="CK120" i="6" s="1"/>
  <c r="BI122" i="6"/>
  <c r="CK122" i="6" s="1"/>
  <c r="BI124" i="6"/>
  <c r="CK124" i="6" s="1"/>
  <c r="BI126" i="6"/>
  <c r="CK126" i="6" s="1"/>
  <c r="BI128" i="6"/>
  <c r="CK128" i="6" s="1"/>
  <c r="BI130" i="6"/>
  <c r="CK130" i="6" s="1"/>
  <c r="BI132" i="6"/>
  <c r="CK132" i="6" s="1"/>
  <c r="BI134" i="6"/>
  <c r="CK134" i="6" s="1"/>
  <c r="BI136" i="6"/>
  <c r="CK136" i="6" s="1"/>
  <c r="BI138" i="6"/>
  <c r="CK138" i="6" s="1"/>
  <c r="BI140" i="6"/>
  <c r="CK140" i="6" s="1"/>
  <c r="BI142" i="6"/>
  <c r="CK142" i="6" s="1"/>
  <c r="BI144" i="6"/>
  <c r="CK144" i="6" s="1"/>
  <c r="BI146" i="6"/>
  <c r="CK146" i="6" s="1"/>
  <c r="BI148" i="6"/>
  <c r="CK148" i="6" s="1"/>
  <c r="BI150" i="6"/>
  <c r="CK150" i="6" s="1"/>
  <c r="BI152" i="6"/>
  <c r="CK152" i="6" s="1"/>
  <c r="BI154" i="6"/>
  <c r="CK154" i="6" s="1"/>
  <c r="BI156" i="6"/>
  <c r="CK156" i="6" s="1"/>
  <c r="BI158" i="6"/>
  <c r="CK158" i="6" s="1"/>
  <c r="BI160" i="6"/>
  <c r="CK160" i="6" s="1"/>
  <c r="BI162" i="6"/>
  <c r="CK162" i="6" s="1"/>
  <c r="BI164" i="6"/>
  <c r="CK164" i="6" s="1"/>
  <c r="BI166" i="6"/>
  <c r="CK166" i="6" s="1"/>
  <c r="BI168" i="6"/>
  <c r="CK168" i="6" s="1"/>
  <c r="BI170" i="6"/>
  <c r="CK170" i="6" s="1"/>
  <c r="BI172" i="6"/>
  <c r="CK172" i="6" s="1"/>
  <c r="BI174" i="6"/>
  <c r="CK174" i="6" s="1"/>
  <c r="BI176" i="6"/>
  <c r="CK176" i="6" s="1"/>
  <c r="BI178" i="6"/>
  <c r="CK178" i="6" s="1"/>
  <c r="BI180" i="6"/>
  <c r="CK180" i="6" s="1"/>
  <c r="BI182" i="6"/>
  <c r="CK182" i="6" s="1"/>
  <c r="BI184" i="6"/>
  <c r="CK184" i="6" s="1"/>
  <c r="BI186" i="6"/>
  <c r="CK186" i="6" s="1"/>
  <c r="BI188" i="6"/>
  <c r="CK188" i="6" s="1"/>
  <c r="BI190" i="6"/>
  <c r="CK190" i="6" s="1"/>
  <c r="BI192" i="6"/>
  <c r="CK192" i="6" s="1"/>
  <c r="BI194" i="6"/>
  <c r="CK194" i="6" s="1"/>
  <c r="BI196" i="6"/>
  <c r="CK196" i="6" s="1"/>
  <c r="BI198" i="6"/>
  <c r="CK198" i="6" s="1"/>
  <c r="BI200" i="6"/>
  <c r="CK200" i="6" s="1"/>
  <c r="BI202" i="6"/>
  <c r="CK202" i="6" s="1"/>
  <c r="BI204" i="6"/>
  <c r="CK204" i="6" s="1"/>
  <c r="BI206" i="6"/>
  <c r="CK206" i="6" s="1"/>
  <c r="BI208" i="6"/>
  <c r="CK208" i="6" s="1"/>
  <c r="BI210" i="6"/>
  <c r="CK210" i="6" s="1"/>
  <c r="BI212" i="6"/>
  <c r="CK212" i="6" s="1"/>
  <c r="BI214" i="6"/>
  <c r="CK214" i="6" s="1"/>
  <c r="BI216" i="6"/>
  <c r="CK216" i="6" s="1"/>
  <c r="BI218" i="6"/>
  <c r="CK218" i="6" s="1"/>
  <c r="BI220" i="6"/>
  <c r="CK220" i="6" s="1"/>
  <c r="BI222" i="6"/>
  <c r="CK222" i="6" s="1"/>
  <c r="BI224" i="6"/>
  <c r="CK224" i="6" s="1"/>
  <c r="BI226" i="6"/>
  <c r="CK226" i="6" s="1"/>
  <c r="BI228" i="6"/>
  <c r="CK228" i="6" s="1"/>
  <c r="BI230" i="6"/>
  <c r="CK230" i="6" s="1"/>
  <c r="BI232" i="6"/>
  <c r="CK232" i="6" s="1"/>
  <c r="BI234" i="6"/>
  <c r="CK234" i="6" s="1"/>
  <c r="BI236" i="6"/>
  <c r="CK236" i="6" s="1"/>
  <c r="BI238" i="6"/>
  <c r="CK238" i="6" s="1"/>
  <c r="BI240" i="6"/>
  <c r="CK240" i="6" s="1"/>
  <c r="BI242" i="6"/>
  <c r="CK242" i="6" s="1"/>
  <c r="BI244" i="6"/>
  <c r="CK244" i="6" s="1"/>
  <c r="BI246" i="6"/>
  <c r="CK246" i="6" s="1"/>
  <c r="BI248" i="6"/>
  <c r="CK248" i="6" s="1"/>
  <c r="BI250" i="6"/>
  <c r="CK250" i="6" s="1"/>
  <c r="BI252" i="6"/>
  <c r="CK252" i="6" s="1"/>
  <c r="BI254" i="6"/>
  <c r="CK254" i="6" s="1"/>
  <c r="BI256" i="6"/>
  <c r="CK256" i="6" s="1"/>
  <c r="BI258" i="6"/>
  <c r="CK258" i="6" s="1"/>
  <c r="BI260" i="6"/>
  <c r="CK260" i="6" s="1"/>
  <c r="BI262" i="6"/>
  <c r="CK262" i="6" s="1"/>
  <c r="BI264" i="6"/>
  <c r="CK264" i="6" s="1"/>
  <c r="BI266" i="6"/>
  <c r="CK266" i="6" s="1"/>
  <c r="BI268" i="6"/>
  <c r="CK268" i="6" s="1"/>
  <c r="BI270" i="6"/>
  <c r="CK270" i="6" s="1"/>
  <c r="BI272" i="6"/>
  <c r="CK272" i="6" s="1"/>
  <c r="BI274" i="6"/>
  <c r="CK274" i="6" s="1"/>
  <c r="BI276" i="6"/>
  <c r="CK276" i="6" s="1"/>
  <c r="BI278" i="6"/>
  <c r="CK278" i="6" s="1"/>
  <c r="BI280" i="6"/>
  <c r="CK280" i="6" s="1"/>
  <c r="BI282" i="6"/>
  <c r="CK282" i="6" s="1"/>
  <c r="BI284" i="6"/>
  <c r="CK284" i="6" s="1"/>
  <c r="BI286" i="6"/>
  <c r="CK286" i="6" s="1"/>
  <c r="BI288" i="6"/>
  <c r="CK288" i="6" s="1"/>
  <c r="BI290" i="6"/>
  <c r="CK290" i="6" s="1"/>
  <c r="BI292" i="6"/>
  <c r="CK292" i="6" s="1"/>
  <c r="BI294" i="6"/>
  <c r="CK294" i="6" s="1"/>
  <c r="BI296" i="6"/>
  <c r="CK296" i="6" s="1"/>
  <c r="BI298" i="6"/>
  <c r="CK298" i="6" s="1"/>
  <c r="BI300" i="6"/>
  <c r="CK300" i="6" s="1"/>
  <c r="BI302" i="6"/>
  <c r="CK302" i="6" s="1"/>
  <c r="BI304" i="6"/>
  <c r="CK304" i="6" s="1"/>
  <c r="BI306" i="6"/>
  <c r="CK306" i="6" s="1"/>
  <c r="BI308" i="6"/>
  <c r="CK308" i="6" s="1"/>
  <c r="BI310" i="6"/>
  <c r="CK310" i="6" s="1"/>
  <c r="BI312" i="6"/>
  <c r="CK312" i="6" s="1"/>
  <c r="BI314" i="6"/>
  <c r="CK314" i="6" s="1"/>
  <c r="BI316" i="6"/>
  <c r="CK316" i="6" s="1"/>
  <c r="BI318" i="6"/>
  <c r="CK318" i="6" s="1"/>
  <c r="BI320" i="6"/>
  <c r="CK320" i="6" s="1"/>
  <c r="BI322" i="6"/>
  <c r="CK322" i="6" s="1"/>
  <c r="BI324" i="6"/>
  <c r="CK324" i="6" s="1"/>
  <c r="BI326" i="6"/>
  <c r="CK326" i="6" s="1"/>
  <c r="BI328" i="6"/>
  <c r="CK328" i="6" s="1"/>
  <c r="BI330" i="6"/>
  <c r="CK330" i="6" s="1"/>
  <c r="BI332" i="6"/>
  <c r="CK332" i="6" s="1"/>
  <c r="BI334" i="6"/>
  <c r="CK334" i="6" s="1"/>
  <c r="BI336" i="6"/>
  <c r="CK336" i="6" s="1"/>
  <c r="BI338" i="6"/>
  <c r="CK338" i="6" s="1"/>
  <c r="BI340" i="6"/>
  <c r="CK340" i="6" s="1"/>
  <c r="BI342" i="6"/>
  <c r="CK342" i="6" s="1"/>
  <c r="BI344" i="6"/>
  <c r="CK344" i="6" s="1"/>
  <c r="BI346" i="6"/>
  <c r="CK346" i="6" s="1"/>
  <c r="BI348" i="6"/>
  <c r="CK348" i="6" s="1"/>
  <c r="BI350" i="6"/>
  <c r="CK350" i="6" s="1"/>
  <c r="BI352" i="6"/>
  <c r="CK352" i="6" s="1"/>
  <c r="BI354" i="6"/>
  <c r="CK354" i="6" s="1"/>
  <c r="BI356" i="6"/>
  <c r="CK356" i="6" s="1"/>
  <c r="BI358" i="6"/>
  <c r="CK358" i="6" s="1"/>
  <c r="BI360" i="6"/>
  <c r="CK360" i="6" s="1"/>
  <c r="BI362" i="6"/>
  <c r="CK362" i="6" s="1"/>
  <c r="BI364" i="6"/>
  <c r="CK364" i="6" s="1"/>
  <c r="BI366" i="6"/>
  <c r="CK366" i="6" s="1"/>
  <c r="BI368" i="6"/>
  <c r="CK368" i="6" s="1"/>
  <c r="BI370" i="6"/>
  <c r="CK370" i="6" s="1"/>
  <c r="BI372" i="6"/>
  <c r="CK372" i="6" s="1"/>
  <c r="BI374" i="6"/>
  <c r="CK374" i="6" s="1"/>
  <c r="BI376" i="6"/>
  <c r="CK376" i="6" s="1"/>
  <c r="BI378" i="6"/>
  <c r="CK378" i="6" s="1"/>
  <c r="BI380" i="6"/>
  <c r="CK380" i="6" s="1"/>
  <c r="BI382" i="6"/>
  <c r="CK382" i="6" s="1"/>
  <c r="BI384" i="6"/>
  <c r="CK384" i="6" s="1"/>
  <c r="BI386" i="6"/>
  <c r="CK386" i="6" s="1"/>
  <c r="BI101" i="6"/>
  <c r="CK101" i="6" s="1"/>
  <c r="BI105" i="6"/>
  <c r="CK105" i="6" s="1"/>
  <c r="BI113" i="6"/>
  <c r="CK113" i="6" s="1"/>
  <c r="BI117" i="6"/>
  <c r="CK117" i="6" s="1"/>
  <c r="BI137" i="6"/>
  <c r="CK137" i="6" s="1"/>
  <c r="BI145" i="6"/>
  <c r="CK145" i="6" s="1"/>
  <c r="BI157" i="6"/>
  <c r="CK157" i="6" s="1"/>
  <c r="BI173" i="6"/>
  <c r="CK173" i="6" s="1"/>
  <c r="BI185" i="6"/>
  <c r="CK185" i="6" s="1"/>
  <c r="BI189" i="6"/>
  <c r="CK189" i="6" s="1"/>
  <c r="BI201" i="6"/>
  <c r="CK201" i="6" s="1"/>
  <c r="BI213" i="6"/>
  <c r="CK213" i="6" s="1"/>
  <c r="BI217" i="6"/>
  <c r="CK217" i="6" s="1"/>
  <c r="BI225" i="6"/>
  <c r="CK225" i="6" s="1"/>
  <c r="BI245" i="6"/>
  <c r="CK245" i="6" s="1"/>
  <c r="BI273" i="6"/>
  <c r="CK273" i="6" s="1"/>
  <c r="BI285" i="6"/>
  <c r="CK285" i="6" s="1"/>
  <c r="BI289" i="6"/>
  <c r="CK289" i="6" s="1"/>
  <c r="BI301" i="6"/>
  <c r="CK301" i="6" s="1"/>
  <c r="BI309" i="6"/>
  <c r="CK309" i="6" s="1"/>
  <c r="BI317" i="6"/>
  <c r="CK317" i="6" s="1"/>
  <c r="BI329" i="6"/>
  <c r="CK329" i="6" s="1"/>
  <c r="BI341" i="6"/>
  <c r="CK341" i="6" s="1"/>
  <c r="BI345" i="6"/>
  <c r="CK345" i="6" s="1"/>
  <c r="BI349" i="6"/>
  <c r="CK349" i="6" s="1"/>
  <c r="BI361" i="6"/>
  <c r="CK361" i="6" s="1"/>
  <c r="BI373" i="6"/>
  <c r="CK373" i="6" s="1"/>
  <c r="BI381" i="6"/>
  <c r="CK381" i="6" s="1"/>
  <c r="BI103" i="6"/>
  <c r="CK103" i="6" s="1"/>
  <c r="BI107" i="6"/>
  <c r="CK107" i="6" s="1"/>
  <c r="BI111" i="6"/>
  <c r="CK111" i="6" s="1"/>
  <c r="BI115" i="6"/>
  <c r="CK115" i="6" s="1"/>
  <c r="BI119" i="6"/>
  <c r="CK119" i="6" s="1"/>
  <c r="BI123" i="6"/>
  <c r="CK123" i="6" s="1"/>
  <c r="BI127" i="6"/>
  <c r="CK127" i="6" s="1"/>
  <c r="BI131" i="6"/>
  <c r="CK131" i="6" s="1"/>
  <c r="BI135" i="6"/>
  <c r="CK135" i="6" s="1"/>
  <c r="BI139" i="6"/>
  <c r="CK139" i="6" s="1"/>
  <c r="BI143" i="6"/>
  <c r="CK143" i="6" s="1"/>
  <c r="BI147" i="6"/>
  <c r="CK147" i="6" s="1"/>
  <c r="BI151" i="6"/>
  <c r="CK151" i="6" s="1"/>
  <c r="BI155" i="6"/>
  <c r="CK155" i="6" s="1"/>
  <c r="BI159" i="6"/>
  <c r="CK159" i="6" s="1"/>
  <c r="BI163" i="6"/>
  <c r="CK163" i="6" s="1"/>
  <c r="BI167" i="6"/>
  <c r="CK167" i="6" s="1"/>
  <c r="BI171" i="6"/>
  <c r="CK171" i="6" s="1"/>
  <c r="BI175" i="6"/>
  <c r="CK175" i="6" s="1"/>
  <c r="BI179" i="6"/>
  <c r="CK179" i="6" s="1"/>
  <c r="BI183" i="6"/>
  <c r="CK183" i="6" s="1"/>
  <c r="BI187" i="6"/>
  <c r="CK187" i="6" s="1"/>
  <c r="BI191" i="6"/>
  <c r="CK191" i="6" s="1"/>
  <c r="BI195" i="6"/>
  <c r="CK195" i="6" s="1"/>
  <c r="BI199" i="6"/>
  <c r="CK199" i="6" s="1"/>
  <c r="BI203" i="6"/>
  <c r="CK203" i="6" s="1"/>
  <c r="BI207" i="6"/>
  <c r="CK207" i="6" s="1"/>
  <c r="BI211" i="6"/>
  <c r="CK211" i="6" s="1"/>
  <c r="BI215" i="6"/>
  <c r="CK215" i="6" s="1"/>
  <c r="BI219" i="6"/>
  <c r="CK219" i="6" s="1"/>
  <c r="BI223" i="6"/>
  <c r="CK223" i="6" s="1"/>
  <c r="BI227" i="6"/>
  <c r="CK227" i="6" s="1"/>
  <c r="BI231" i="6"/>
  <c r="CK231" i="6" s="1"/>
  <c r="BI235" i="6"/>
  <c r="CK235" i="6" s="1"/>
  <c r="BI239" i="6"/>
  <c r="CK239" i="6" s="1"/>
  <c r="BI243" i="6"/>
  <c r="CK243" i="6" s="1"/>
  <c r="BI247" i="6"/>
  <c r="CK247" i="6" s="1"/>
  <c r="BI251" i="6"/>
  <c r="CK251" i="6" s="1"/>
  <c r="BI255" i="6"/>
  <c r="CK255" i="6" s="1"/>
  <c r="BI259" i="6"/>
  <c r="CK259" i="6" s="1"/>
  <c r="BI263" i="6"/>
  <c r="CK263" i="6" s="1"/>
  <c r="BI267" i="6"/>
  <c r="CK267" i="6" s="1"/>
  <c r="BI271" i="6"/>
  <c r="CK271" i="6" s="1"/>
  <c r="BI275" i="6"/>
  <c r="CK275" i="6" s="1"/>
  <c r="BI279" i="6"/>
  <c r="CK279" i="6" s="1"/>
  <c r="BI283" i="6"/>
  <c r="CK283" i="6" s="1"/>
  <c r="BI287" i="6"/>
  <c r="CK287" i="6" s="1"/>
  <c r="BI291" i="6"/>
  <c r="CK291" i="6" s="1"/>
  <c r="BI295" i="6"/>
  <c r="CK295" i="6" s="1"/>
  <c r="BI299" i="6"/>
  <c r="CK299" i="6" s="1"/>
  <c r="BI303" i="6"/>
  <c r="CK303" i="6" s="1"/>
  <c r="BI307" i="6"/>
  <c r="CK307" i="6" s="1"/>
  <c r="BI311" i="6"/>
  <c r="CK311" i="6" s="1"/>
  <c r="BI315" i="6"/>
  <c r="CK315" i="6" s="1"/>
  <c r="BI319" i="6"/>
  <c r="CK319" i="6" s="1"/>
  <c r="BI323" i="6"/>
  <c r="CK323" i="6" s="1"/>
  <c r="BI327" i="6"/>
  <c r="CK327" i="6" s="1"/>
  <c r="BI331" i="6"/>
  <c r="CK331" i="6" s="1"/>
  <c r="BI335" i="6"/>
  <c r="CK335" i="6" s="1"/>
  <c r="BI339" i="6"/>
  <c r="CK339" i="6" s="1"/>
  <c r="BI343" i="6"/>
  <c r="CK343" i="6" s="1"/>
  <c r="BI347" i="6"/>
  <c r="CK347" i="6" s="1"/>
  <c r="BI351" i="6"/>
  <c r="CK351" i="6" s="1"/>
  <c r="BI355" i="6"/>
  <c r="CK355" i="6" s="1"/>
  <c r="BI359" i="6"/>
  <c r="CK359" i="6" s="1"/>
  <c r="BI363" i="6"/>
  <c r="CK363" i="6" s="1"/>
  <c r="BI367" i="6"/>
  <c r="CK367" i="6" s="1"/>
  <c r="BI371" i="6"/>
  <c r="CK371" i="6" s="1"/>
  <c r="BI375" i="6"/>
  <c r="CK375" i="6" s="1"/>
  <c r="BI379" i="6"/>
  <c r="CK379" i="6" s="1"/>
  <c r="BI383" i="6"/>
  <c r="CK383" i="6" s="1"/>
  <c r="BI387" i="6"/>
  <c r="CK387" i="6" s="1"/>
  <c r="BI109" i="6"/>
  <c r="CK109" i="6" s="1"/>
  <c r="BI121" i="6"/>
  <c r="CK121" i="6" s="1"/>
  <c r="BI125" i="6"/>
  <c r="CK125" i="6" s="1"/>
  <c r="BI129" i="6"/>
  <c r="CK129" i="6" s="1"/>
  <c r="BI133" i="6"/>
  <c r="CK133" i="6" s="1"/>
  <c r="BI141" i="6"/>
  <c r="CK141" i="6" s="1"/>
  <c r="BI149" i="6"/>
  <c r="CK149" i="6" s="1"/>
  <c r="BI153" i="6"/>
  <c r="CK153" i="6" s="1"/>
  <c r="BI161" i="6"/>
  <c r="CK161" i="6" s="1"/>
  <c r="BI165" i="6"/>
  <c r="CK165" i="6" s="1"/>
  <c r="BI169" i="6"/>
  <c r="CK169" i="6" s="1"/>
  <c r="BI177" i="6"/>
  <c r="CK177" i="6" s="1"/>
  <c r="BI181" i="6"/>
  <c r="CK181" i="6" s="1"/>
  <c r="BI193" i="6"/>
  <c r="CK193" i="6" s="1"/>
  <c r="BI197" i="6"/>
  <c r="CK197" i="6" s="1"/>
  <c r="BI205" i="6"/>
  <c r="CK205" i="6" s="1"/>
  <c r="BI209" i="6"/>
  <c r="CK209" i="6" s="1"/>
  <c r="BI221" i="6"/>
  <c r="CK221" i="6" s="1"/>
  <c r="BI229" i="6"/>
  <c r="CK229" i="6" s="1"/>
  <c r="BI233" i="6"/>
  <c r="CK233" i="6" s="1"/>
  <c r="BI237" i="6"/>
  <c r="CK237" i="6" s="1"/>
  <c r="BI241" i="6"/>
  <c r="CK241" i="6" s="1"/>
  <c r="BI249" i="6"/>
  <c r="CK249" i="6" s="1"/>
  <c r="BI253" i="6"/>
  <c r="CK253" i="6" s="1"/>
  <c r="BI257" i="6"/>
  <c r="CK257" i="6" s="1"/>
  <c r="BI261" i="6"/>
  <c r="CK261" i="6" s="1"/>
  <c r="BI265" i="6"/>
  <c r="CK265" i="6" s="1"/>
  <c r="BI269" i="6"/>
  <c r="CK269" i="6" s="1"/>
  <c r="BI277" i="6"/>
  <c r="CK277" i="6" s="1"/>
  <c r="BI281" i="6"/>
  <c r="CK281" i="6" s="1"/>
  <c r="BI293" i="6"/>
  <c r="CK293" i="6" s="1"/>
  <c r="BI297" i="6"/>
  <c r="CK297" i="6" s="1"/>
  <c r="BI305" i="6"/>
  <c r="CK305" i="6" s="1"/>
  <c r="BI313" i="6"/>
  <c r="CK313" i="6" s="1"/>
  <c r="BI321" i="6"/>
  <c r="CK321" i="6" s="1"/>
  <c r="BI325" i="6"/>
  <c r="CK325" i="6" s="1"/>
  <c r="BI333" i="6"/>
  <c r="CK333" i="6" s="1"/>
  <c r="BI337" i="6"/>
  <c r="CK337" i="6" s="1"/>
  <c r="BI353" i="6"/>
  <c r="CK353" i="6" s="1"/>
  <c r="BI357" i="6"/>
  <c r="CK357" i="6" s="1"/>
  <c r="BI365" i="6"/>
  <c r="CK365" i="6" s="1"/>
  <c r="BI369" i="6"/>
  <c r="CK369" i="6" s="1"/>
  <c r="BI377" i="6"/>
  <c r="CK377" i="6" s="1"/>
  <c r="BI385" i="6"/>
  <c r="CK385" i="6" s="1"/>
  <c r="BJ46" i="6"/>
  <c r="CL46" i="6" s="1"/>
  <c r="BJ101" i="6"/>
  <c r="CL101" i="6" s="1"/>
  <c r="BJ103" i="6"/>
  <c r="CL103" i="6" s="1"/>
  <c r="BJ105" i="6"/>
  <c r="CL105" i="6" s="1"/>
  <c r="BJ107" i="6"/>
  <c r="CL107" i="6" s="1"/>
  <c r="BJ109" i="6"/>
  <c r="CL109" i="6" s="1"/>
  <c r="BJ111" i="6"/>
  <c r="CL111" i="6" s="1"/>
  <c r="BJ113" i="6"/>
  <c r="CL113" i="6" s="1"/>
  <c r="BJ115" i="6"/>
  <c r="CL115" i="6" s="1"/>
  <c r="BJ117" i="6"/>
  <c r="CL117" i="6" s="1"/>
  <c r="BJ119" i="6"/>
  <c r="CL119" i="6" s="1"/>
  <c r="BJ121" i="6"/>
  <c r="CL121" i="6" s="1"/>
  <c r="BJ123" i="6"/>
  <c r="CL123" i="6" s="1"/>
  <c r="BJ125" i="6"/>
  <c r="CL125" i="6" s="1"/>
  <c r="BJ127" i="6"/>
  <c r="CL127" i="6" s="1"/>
  <c r="BJ129" i="6"/>
  <c r="CL129" i="6" s="1"/>
  <c r="BJ131" i="6"/>
  <c r="CL131" i="6" s="1"/>
  <c r="BJ133" i="6"/>
  <c r="CL133" i="6" s="1"/>
  <c r="BJ135" i="6"/>
  <c r="CL135" i="6" s="1"/>
  <c r="BJ137" i="6"/>
  <c r="CL137" i="6" s="1"/>
  <c r="BJ139" i="6"/>
  <c r="CL139" i="6" s="1"/>
  <c r="BJ141" i="6"/>
  <c r="CL141" i="6" s="1"/>
  <c r="BJ143" i="6"/>
  <c r="CL143" i="6" s="1"/>
  <c r="BJ145" i="6"/>
  <c r="CL145" i="6" s="1"/>
  <c r="BJ147" i="6"/>
  <c r="CL147" i="6" s="1"/>
  <c r="BJ149" i="6"/>
  <c r="CL149" i="6" s="1"/>
  <c r="BJ151" i="6"/>
  <c r="CL151" i="6" s="1"/>
  <c r="BJ153" i="6"/>
  <c r="CL153" i="6" s="1"/>
  <c r="BJ155" i="6"/>
  <c r="CL155" i="6" s="1"/>
  <c r="BJ157" i="6"/>
  <c r="CL157" i="6" s="1"/>
  <c r="BJ159" i="6"/>
  <c r="CL159" i="6" s="1"/>
  <c r="BJ161" i="6"/>
  <c r="CL161" i="6" s="1"/>
  <c r="BJ163" i="6"/>
  <c r="CL163" i="6" s="1"/>
  <c r="BJ165" i="6"/>
  <c r="CL165" i="6" s="1"/>
  <c r="BJ167" i="6"/>
  <c r="CL167" i="6" s="1"/>
  <c r="BJ169" i="6"/>
  <c r="CL169" i="6" s="1"/>
  <c r="BJ171" i="6"/>
  <c r="CL171" i="6" s="1"/>
  <c r="BJ173" i="6"/>
  <c r="CL173" i="6" s="1"/>
  <c r="BJ175" i="6"/>
  <c r="CL175" i="6" s="1"/>
  <c r="BJ177" i="6"/>
  <c r="CL177" i="6" s="1"/>
  <c r="BJ179" i="6"/>
  <c r="CL179" i="6" s="1"/>
  <c r="BJ181" i="6"/>
  <c r="CL181" i="6" s="1"/>
  <c r="BJ183" i="6"/>
  <c r="CL183" i="6" s="1"/>
  <c r="BJ185" i="6"/>
  <c r="CL185" i="6" s="1"/>
  <c r="BJ187" i="6"/>
  <c r="CL187" i="6" s="1"/>
  <c r="BJ189" i="6"/>
  <c r="CL189" i="6" s="1"/>
  <c r="BJ191" i="6"/>
  <c r="CL191" i="6" s="1"/>
  <c r="BJ193" i="6"/>
  <c r="CL193" i="6" s="1"/>
  <c r="BJ195" i="6"/>
  <c r="CL195" i="6" s="1"/>
  <c r="BJ197" i="6"/>
  <c r="CL197" i="6" s="1"/>
  <c r="BJ199" i="6"/>
  <c r="CL199" i="6" s="1"/>
  <c r="BJ201" i="6"/>
  <c r="CL201" i="6" s="1"/>
  <c r="BJ203" i="6"/>
  <c r="CL203" i="6" s="1"/>
  <c r="BJ205" i="6"/>
  <c r="CL205" i="6" s="1"/>
  <c r="BJ207" i="6"/>
  <c r="CL207" i="6" s="1"/>
  <c r="BJ209" i="6"/>
  <c r="CL209" i="6" s="1"/>
  <c r="BJ211" i="6"/>
  <c r="CL211" i="6" s="1"/>
  <c r="BJ213" i="6"/>
  <c r="CL213" i="6" s="1"/>
  <c r="BJ215" i="6"/>
  <c r="CL215" i="6" s="1"/>
  <c r="BJ217" i="6"/>
  <c r="CL217" i="6" s="1"/>
  <c r="BJ219" i="6"/>
  <c r="CL219" i="6" s="1"/>
  <c r="BJ221" i="6"/>
  <c r="CL221" i="6" s="1"/>
  <c r="BJ223" i="6"/>
  <c r="CL223" i="6" s="1"/>
  <c r="BJ225" i="6"/>
  <c r="CL225" i="6" s="1"/>
  <c r="BJ227" i="6"/>
  <c r="CL227" i="6" s="1"/>
  <c r="BJ229" i="6"/>
  <c r="CL229" i="6" s="1"/>
  <c r="BJ231" i="6"/>
  <c r="CL231" i="6" s="1"/>
  <c r="BJ233" i="6"/>
  <c r="CL233" i="6" s="1"/>
  <c r="BJ235" i="6"/>
  <c r="CL235" i="6" s="1"/>
  <c r="BJ237" i="6"/>
  <c r="CL237" i="6" s="1"/>
  <c r="BJ239" i="6"/>
  <c r="CL239" i="6" s="1"/>
  <c r="BJ241" i="6"/>
  <c r="CL241" i="6" s="1"/>
  <c r="BJ243" i="6"/>
  <c r="CL243" i="6" s="1"/>
  <c r="BJ245" i="6"/>
  <c r="CL245" i="6" s="1"/>
  <c r="BJ247" i="6"/>
  <c r="CL247" i="6" s="1"/>
  <c r="BJ249" i="6"/>
  <c r="CL249" i="6" s="1"/>
  <c r="BJ251" i="6"/>
  <c r="CL251" i="6" s="1"/>
  <c r="BJ253" i="6"/>
  <c r="CL253" i="6" s="1"/>
  <c r="BJ255" i="6"/>
  <c r="CL255" i="6" s="1"/>
  <c r="BJ257" i="6"/>
  <c r="CL257" i="6" s="1"/>
  <c r="BJ259" i="6"/>
  <c r="CL259" i="6" s="1"/>
  <c r="BJ261" i="6"/>
  <c r="CL261" i="6" s="1"/>
  <c r="BJ263" i="6"/>
  <c r="CL263" i="6" s="1"/>
  <c r="BJ265" i="6"/>
  <c r="CL265" i="6" s="1"/>
  <c r="BJ267" i="6"/>
  <c r="CL267" i="6" s="1"/>
  <c r="BJ269" i="6"/>
  <c r="CL269" i="6" s="1"/>
  <c r="BJ271" i="6"/>
  <c r="CL271" i="6" s="1"/>
  <c r="BJ273" i="6"/>
  <c r="CL273" i="6" s="1"/>
  <c r="BJ275" i="6"/>
  <c r="CL275" i="6" s="1"/>
  <c r="BJ277" i="6"/>
  <c r="CL277" i="6" s="1"/>
  <c r="BJ279" i="6"/>
  <c r="CL279" i="6" s="1"/>
  <c r="BJ281" i="6"/>
  <c r="CL281" i="6" s="1"/>
  <c r="BJ283" i="6"/>
  <c r="CL283" i="6" s="1"/>
  <c r="BJ285" i="6"/>
  <c r="CL285" i="6" s="1"/>
  <c r="BJ287" i="6"/>
  <c r="CL287" i="6" s="1"/>
  <c r="BJ289" i="6"/>
  <c r="CL289" i="6" s="1"/>
  <c r="BJ291" i="6"/>
  <c r="CL291" i="6" s="1"/>
  <c r="BJ293" i="6"/>
  <c r="CL293" i="6" s="1"/>
  <c r="BJ295" i="6"/>
  <c r="CL295" i="6" s="1"/>
  <c r="BJ297" i="6"/>
  <c r="CL297" i="6" s="1"/>
  <c r="BJ299" i="6"/>
  <c r="CL299" i="6" s="1"/>
  <c r="BJ301" i="6"/>
  <c r="CL301" i="6" s="1"/>
  <c r="BJ303" i="6"/>
  <c r="CL303" i="6" s="1"/>
  <c r="BJ305" i="6"/>
  <c r="CL305" i="6" s="1"/>
  <c r="BJ307" i="6"/>
  <c r="CL307" i="6" s="1"/>
  <c r="BJ309" i="6"/>
  <c r="CL309" i="6" s="1"/>
  <c r="BJ311" i="6"/>
  <c r="CL311" i="6" s="1"/>
  <c r="BJ313" i="6"/>
  <c r="CL313" i="6" s="1"/>
  <c r="BJ315" i="6"/>
  <c r="CL315" i="6" s="1"/>
  <c r="BJ317" i="6"/>
  <c r="CL317" i="6" s="1"/>
  <c r="BJ319" i="6"/>
  <c r="CL319" i="6" s="1"/>
  <c r="BJ321" i="6"/>
  <c r="CL321" i="6" s="1"/>
  <c r="BJ323" i="6"/>
  <c r="CL323" i="6" s="1"/>
  <c r="BJ325" i="6"/>
  <c r="CL325" i="6" s="1"/>
  <c r="BJ327" i="6"/>
  <c r="CL327" i="6" s="1"/>
  <c r="BJ329" i="6"/>
  <c r="CL329" i="6" s="1"/>
  <c r="BJ331" i="6"/>
  <c r="CL331" i="6" s="1"/>
  <c r="BJ333" i="6"/>
  <c r="CL333" i="6" s="1"/>
  <c r="BJ335" i="6"/>
  <c r="CL335" i="6" s="1"/>
  <c r="BJ337" i="6"/>
  <c r="CL337" i="6" s="1"/>
  <c r="BJ339" i="6"/>
  <c r="CL339" i="6" s="1"/>
  <c r="BJ341" i="6"/>
  <c r="CL341" i="6" s="1"/>
  <c r="BJ343" i="6"/>
  <c r="CL343" i="6" s="1"/>
  <c r="BJ345" i="6"/>
  <c r="CL345" i="6" s="1"/>
  <c r="BJ347" i="6"/>
  <c r="CL347" i="6" s="1"/>
  <c r="BJ349" i="6"/>
  <c r="CL349" i="6" s="1"/>
  <c r="BJ351" i="6"/>
  <c r="CL351" i="6" s="1"/>
  <c r="BJ353" i="6"/>
  <c r="CL353" i="6" s="1"/>
  <c r="BJ355" i="6"/>
  <c r="CL355" i="6" s="1"/>
  <c r="BJ357" i="6"/>
  <c r="CL357" i="6" s="1"/>
  <c r="BJ359" i="6"/>
  <c r="CL359" i="6" s="1"/>
  <c r="BJ361" i="6"/>
  <c r="CL361" i="6" s="1"/>
  <c r="BJ363" i="6"/>
  <c r="CL363" i="6" s="1"/>
  <c r="BJ365" i="6"/>
  <c r="CL365" i="6" s="1"/>
  <c r="BJ367" i="6"/>
  <c r="CL367" i="6" s="1"/>
  <c r="BJ369" i="6"/>
  <c r="CL369" i="6" s="1"/>
  <c r="BJ371" i="6"/>
  <c r="CL371" i="6" s="1"/>
  <c r="BJ373" i="6"/>
  <c r="CL373" i="6" s="1"/>
  <c r="BJ375" i="6"/>
  <c r="CL375" i="6" s="1"/>
  <c r="BJ377" i="6"/>
  <c r="CL377" i="6" s="1"/>
  <c r="BJ379" i="6"/>
  <c r="CL379" i="6" s="1"/>
  <c r="BJ381" i="6"/>
  <c r="CL381" i="6" s="1"/>
  <c r="BJ383" i="6"/>
  <c r="CL383" i="6" s="1"/>
  <c r="BJ385" i="6"/>
  <c r="CL385" i="6" s="1"/>
  <c r="BJ387" i="6"/>
  <c r="CL387" i="6" s="1"/>
  <c r="BJ102" i="6"/>
  <c r="CL102" i="6" s="1"/>
  <c r="BJ106" i="6"/>
  <c r="CL106" i="6" s="1"/>
  <c r="BJ110" i="6"/>
  <c r="CL110" i="6" s="1"/>
  <c r="BJ114" i="6"/>
  <c r="CL114" i="6" s="1"/>
  <c r="BJ118" i="6"/>
  <c r="CL118" i="6" s="1"/>
  <c r="BJ122" i="6"/>
  <c r="CL122" i="6" s="1"/>
  <c r="BJ126" i="6"/>
  <c r="CL126" i="6" s="1"/>
  <c r="BJ130" i="6"/>
  <c r="CL130" i="6" s="1"/>
  <c r="BJ134" i="6"/>
  <c r="CL134" i="6" s="1"/>
  <c r="BJ138" i="6"/>
  <c r="CL138" i="6" s="1"/>
  <c r="BJ142" i="6"/>
  <c r="CL142" i="6" s="1"/>
  <c r="BJ146" i="6"/>
  <c r="CL146" i="6" s="1"/>
  <c r="BJ150" i="6"/>
  <c r="CL150" i="6" s="1"/>
  <c r="BJ154" i="6"/>
  <c r="CL154" i="6" s="1"/>
  <c r="BJ158" i="6"/>
  <c r="CL158" i="6" s="1"/>
  <c r="BJ162" i="6"/>
  <c r="CL162" i="6" s="1"/>
  <c r="BJ166" i="6"/>
  <c r="CL166" i="6" s="1"/>
  <c r="BJ170" i="6"/>
  <c r="CL170" i="6" s="1"/>
  <c r="BJ174" i="6"/>
  <c r="CL174" i="6" s="1"/>
  <c r="BJ178" i="6"/>
  <c r="CL178" i="6" s="1"/>
  <c r="BJ182" i="6"/>
  <c r="CL182" i="6" s="1"/>
  <c r="BJ186" i="6"/>
  <c r="CL186" i="6" s="1"/>
  <c r="BJ190" i="6"/>
  <c r="CL190" i="6" s="1"/>
  <c r="BJ194" i="6"/>
  <c r="CL194" i="6" s="1"/>
  <c r="BJ198" i="6"/>
  <c r="CL198" i="6" s="1"/>
  <c r="BJ202" i="6"/>
  <c r="CL202" i="6" s="1"/>
  <c r="BJ206" i="6"/>
  <c r="CL206" i="6" s="1"/>
  <c r="BJ210" i="6"/>
  <c r="CL210" i="6" s="1"/>
  <c r="BJ214" i="6"/>
  <c r="CL214" i="6" s="1"/>
  <c r="BJ218" i="6"/>
  <c r="CL218" i="6" s="1"/>
  <c r="BJ222" i="6"/>
  <c r="CL222" i="6" s="1"/>
  <c r="BJ226" i="6"/>
  <c r="CL226" i="6" s="1"/>
  <c r="BJ230" i="6"/>
  <c r="CL230" i="6" s="1"/>
  <c r="BJ234" i="6"/>
  <c r="CL234" i="6" s="1"/>
  <c r="BJ238" i="6"/>
  <c r="CL238" i="6" s="1"/>
  <c r="BJ242" i="6"/>
  <c r="CL242" i="6" s="1"/>
  <c r="BJ246" i="6"/>
  <c r="CL246" i="6" s="1"/>
  <c r="BJ250" i="6"/>
  <c r="CL250" i="6" s="1"/>
  <c r="BJ254" i="6"/>
  <c r="CL254" i="6" s="1"/>
  <c r="BJ258" i="6"/>
  <c r="CL258" i="6" s="1"/>
  <c r="BJ262" i="6"/>
  <c r="CL262" i="6" s="1"/>
  <c r="BJ266" i="6"/>
  <c r="CL266" i="6" s="1"/>
  <c r="BJ270" i="6"/>
  <c r="CL270" i="6" s="1"/>
  <c r="BJ274" i="6"/>
  <c r="CL274" i="6" s="1"/>
  <c r="BJ278" i="6"/>
  <c r="CL278" i="6" s="1"/>
  <c r="BJ282" i="6"/>
  <c r="CL282" i="6" s="1"/>
  <c r="BJ286" i="6"/>
  <c r="CL286" i="6" s="1"/>
  <c r="BJ290" i="6"/>
  <c r="CL290" i="6" s="1"/>
  <c r="BJ294" i="6"/>
  <c r="CL294" i="6" s="1"/>
  <c r="BJ298" i="6"/>
  <c r="CL298" i="6" s="1"/>
  <c r="BJ302" i="6"/>
  <c r="CL302" i="6" s="1"/>
  <c r="BJ306" i="6"/>
  <c r="CL306" i="6" s="1"/>
  <c r="BJ310" i="6"/>
  <c r="CL310" i="6" s="1"/>
  <c r="BJ314" i="6"/>
  <c r="CL314" i="6" s="1"/>
  <c r="BJ318" i="6"/>
  <c r="CL318" i="6" s="1"/>
  <c r="BJ322" i="6"/>
  <c r="CL322" i="6" s="1"/>
  <c r="BJ326" i="6"/>
  <c r="CL326" i="6" s="1"/>
  <c r="BJ330" i="6"/>
  <c r="CL330" i="6" s="1"/>
  <c r="BJ334" i="6"/>
  <c r="CL334" i="6" s="1"/>
  <c r="BJ338" i="6"/>
  <c r="CL338" i="6" s="1"/>
  <c r="BJ342" i="6"/>
  <c r="CL342" i="6" s="1"/>
  <c r="BJ346" i="6"/>
  <c r="CL346" i="6" s="1"/>
  <c r="BJ350" i="6"/>
  <c r="CL350" i="6" s="1"/>
  <c r="BJ354" i="6"/>
  <c r="CL354" i="6" s="1"/>
  <c r="BJ358" i="6"/>
  <c r="CL358" i="6" s="1"/>
  <c r="BJ362" i="6"/>
  <c r="CL362" i="6" s="1"/>
  <c r="BJ366" i="6"/>
  <c r="CL366" i="6" s="1"/>
  <c r="BJ370" i="6"/>
  <c r="CL370" i="6" s="1"/>
  <c r="BJ374" i="6"/>
  <c r="CL374" i="6" s="1"/>
  <c r="BJ378" i="6"/>
  <c r="CL378" i="6" s="1"/>
  <c r="BJ382" i="6"/>
  <c r="CL382" i="6" s="1"/>
  <c r="BJ386" i="6"/>
  <c r="CL386" i="6" s="1"/>
  <c r="BJ100" i="6"/>
  <c r="CL100" i="6" s="1"/>
  <c r="BJ108" i="6"/>
  <c r="CL108" i="6" s="1"/>
  <c r="BJ116" i="6"/>
  <c r="CL116" i="6" s="1"/>
  <c r="BJ124" i="6"/>
  <c r="CL124" i="6" s="1"/>
  <c r="BJ132" i="6"/>
  <c r="CL132" i="6" s="1"/>
  <c r="BJ140" i="6"/>
  <c r="CL140" i="6" s="1"/>
  <c r="BJ152" i="6"/>
  <c r="CL152" i="6" s="1"/>
  <c r="BJ160" i="6"/>
  <c r="CL160" i="6" s="1"/>
  <c r="BJ168" i="6"/>
  <c r="CL168" i="6" s="1"/>
  <c r="BJ172" i="6"/>
  <c r="CL172" i="6" s="1"/>
  <c r="BJ180" i="6"/>
  <c r="CL180" i="6" s="1"/>
  <c r="BJ188" i="6"/>
  <c r="CL188" i="6" s="1"/>
  <c r="BJ192" i="6"/>
  <c r="CL192" i="6" s="1"/>
  <c r="BJ200" i="6"/>
  <c r="CL200" i="6" s="1"/>
  <c r="BJ208" i="6"/>
  <c r="CL208" i="6" s="1"/>
  <c r="BJ216" i="6"/>
  <c r="CL216" i="6" s="1"/>
  <c r="BJ224" i="6"/>
  <c r="CL224" i="6" s="1"/>
  <c r="BJ232" i="6"/>
  <c r="CL232" i="6" s="1"/>
  <c r="BJ236" i="6"/>
  <c r="CL236" i="6" s="1"/>
  <c r="BJ244" i="6"/>
  <c r="CL244" i="6" s="1"/>
  <c r="BJ248" i="6"/>
  <c r="CL248" i="6" s="1"/>
  <c r="BJ264" i="6"/>
  <c r="CL264" i="6" s="1"/>
  <c r="BJ268" i="6"/>
  <c r="CL268" i="6" s="1"/>
  <c r="BJ104" i="6"/>
  <c r="CL104" i="6" s="1"/>
  <c r="BJ112" i="6"/>
  <c r="CL112" i="6" s="1"/>
  <c r="BJ120" i="6"/>
  <c r="CL120" i="6" s="1"/>
  <c r="BJ128" i="6"/>
  <c r="CL128" i="6" s="1"/>
  <c r="BJ136" i="6"/>
  <c r="CL136" i="6" s="1"/>
  <c r="BJ144" i="6"/>
  <c r="CL144" i="6" s="1"/>
  <c r="BJ148" i="6"/>
  <c r="CL148" i="6" s="1"/>
  <c r="BJ156" i="6"/>
  <c r="CL156" i="6" s="1"/>
  <c r="BJ164" i="6"/>
  <c r="CL164" i="6" s="1"/>
  <c r="BJ176" i="6"/>
  <c r="CL176" i="6" s="1"/>
  <c r="BJ184" i="6"/>
  <c r="CL184" i="6" s="1"/>
  <c r="BJ196" i="6"/>
  <c r="CL196" i="6" s="1"/>
  <c r="BJ204" i="6"/>
  <c r="CL204" i="6" s="1"/>
  <c r="BJ212" i="6"/>
  <c r="CL212" i="6" s="1"/>
  <c r="BJ220" i="6"/>
  <c r="CL220" i="6" s="1"/>
  <c r="BJ228" i="6"/>
  <c r="CL228" i="6" s="1"/>
  <c r="BJ240" i="6"/>
  <c r="CL240" i="6" s="1"/>
  <c r="BJ252" i="6"/>
  <c r="CL252" i="6" s="1"/>
  <c r="BJ256" i="6"/>
  <c r="CL256" i="6" s="1"/>
  <c r="BJ260" i="6"/>
  <c r="CL260" i="6" s="1"/>
  <c r="BJ272" i="6"/>
  <c r="CL272" i="6" s="1"/>
  <c r="BJ276" i="6"/>
  <c r="CL276" i="6" s="1"/>
  <c r="BJ280" i="6"/>
  <c r="CL280" i="6" s="1"/>
  <c r="BJ284" i="6"/>
  <c r="CL284" i="6" s="1"/>
  <c r="BJ288" i="6"/>
  <c r="CL288" i="6" s="1"/>
  <c r="BJ292" i="6"/>
  <c r="CL292" i="6" s="1"/>
  <c r="BJ296" i="6"/>
  <c r="CL296" i="6" s="1"/>
  <c r="BJ300" i="6"/>
  <c r="CL300" i="6" s="1"/>
  <c r="BJ304" i="6"/>
  <c r="CL304" i="6" s="1"/>
  <c r="BJ308" i="6"/>
  <c r="CL308" i="6" s="1"/>
  <c r="BJ312" i="6"/>
  <c r="CL312" i="6" s="1"/>
  <c r="BJ316" i="6"/>
  <c r="CL316" i="6" s="1"/>
  <c r="BJ320" i="6"/>
  <c r="CL320" i="6" s="1"/>
  <c r="BJ324" i="6"/>
  <c r="CL324" i="6" s="1"/>
  <c r="BJ328" i="6"/>
  <c r="CL328" i="6" s="1"/>
  <c r="BJ332" i="6"/>
  <c r="CL332" i="6" s="1"/>
  <c r="BJ336" i="6"/>
  <c r="CL336" i="6" s="1"/>
  <c r="BJ340" i="6"/>
  <c r="CL340" i="6" s="1"/>
  <c r="BJ344" i="6"/>
  <c r="CL344" i="6" s="1"/>
  <c r="BJ348" i="6"/>
  <c r="CL348" i="6" s="1"/>
  <c r="BJ352" i="6"/>
  <c r="CL352" i="6" s="1"/>
  <c r="BJ356" i="6"/>
  <c r="CL356" i="6" s="1"/>
  <c r="BJ360" i="6"/>
  <c r="CL360" i="6" s="1"/>
  <c r="BJ364" i="6"/>
  <c r="CL364" i="6" s="1"/>
  <c r="BJ368" i="6"/>
  <c r="CL368" i="6" s="1"/>
  <c r="BJ372" i="6"/>
  <c r="CL372" i="6" s="1"/>
  <c r="BJ376" i="6"/>
  <c r="CL376" i="6" s="1"/>
  <c r="BJ380" i="6"/>
  <c r="CL380" i="6" s="1"/>
  <c r="BJ384" i="6"/>
  <c r="CL384" i="6" s="1"/>
  <c r="BK101" i="6"/>
  <c r="CM101" i="6" s="1"/>
  <c r="BK103" i="6"/>
  <c r="CM103" i="6" s="1"/>
  <c r="BK105" i="6"/>
  <c r="CM105" i="6" s="1"/>
  <c r="BK107" i="6"/>
  <c r="CM107" i="6" s="1"/>
  <c r="BK109" i="6"/>
  <c r="CM109" i="6" s="1"/>
  <c r="BK111" i="6"/>
  <c r="CM111" i="6" s="1"/>
  <c r="BK113" i="6"/>
  <c r="CM113" i="6" s="1"/>
  <c r="BK115" i="6"/>
  <c r="CM115" i="6" s="1"/>
  <c r="BK117" i="6"/>
  <c r="CM117" i="6" s="1"/>
  <c r="BK119" i="6"/>
  <c r="CM119" i="6" s="1"/>
  <c r="BK121" i="6"/>
  <c r="CM121" i="6" s="1"/>
  <c r="BK123" i="6"/>
  <c r="CM123" i="6" s="1"/>
  <c r="BK125" i="6"/>
  <c r="CM125" i="6" s="1"/>
  <c r="BK127" i="6"/>
  <c r="CM127" i="6" s="1"/>
  <c r="BK129" i="6"/>
  <c r="CM129" i="6" s="1"/>
  <c r="BK131" i="6"/>
  <c r="CM131" i="6" s="1"/>
  <c r="BK133" i="6"/>
  <c r="CM133" i="6" s="1"/>
  <c r="BK135" i="6"/>
  <c r="CM135" i="6" s="1"/>
  <c r="BK137" i="6"/>
  <c r="CM137" i="6" s="1"/>
  <c r="BK139" i="6"/>
  <c r="CM139" i="6" s="1"/>
  <c r="BK141" i="6"/>
  <c r="CM141" i="6" s="1"/>
  <c r="BK143" i="6"/>
  <c r="CM143" i="6" s="1"/>
  <c r="BK145" i="6"/>
  <c r="CM145" i="6" s="1"/>
  <c r="BK147" i="6"/>
  <c r="CM147" i="6" s="1"/>
  <c r="BK149" i="6"/>
  <c r="CM149" i="6" s="1"/>
  <c r="BK151" i="6"/>
  <c r="CM151" i="6" s="1"/>
  <c r="BK153" i="6"/>
  <c r="CM153" i="6" s="1"/>
  <c r="BK155" i="6"/>
  <c r="CM155" i="6" s="1"/>
  <c r="BK157" i="6"/>
  <c r="CM157" i="6" s="1"/>
  <c r="BK159" i="6"/>
  <c r="CM159" i="6" s="1"/>
  <c r="BK161" i="6"/>
  <c r="CM161" i="6" s="1"/>
  <c r="BK163" i="6"/>
  <c r="CM163" i="6" s="1"/>
  <c r="BK165" i="6"/>
  <c r="CM165" i="6" s="1"/>
  <c r="BK167" i="6"/>
  <c r="CM167" i="6" s="1"/>
  <c r="BK169" i="6"/>
  <c r="CM169" i="6" s="1"/>
  <c r="BK171" i="6"/>
  <c r="CM171" i="6" s="1"/>
  <c r="BK173" i="6"/>
  <c r="CM173" i="6" s="1"/>
  <c r="BK175" i="6"/>
  <c r="CM175" i="6" s="1"/>
  <c r="BK177" i="6"/>
  <c r="CM177" i="6" s="1"/>
  <c r="BK179" i="6"/>
  <c r="CM179" i="6" s="1"/>
  <c r="BK181" i="6"/>
  <c r="CM181" i="6" s="1"/>
  <c r="BK183" i="6"/>
  <c r="CM183" i="6" s="1"/>
  <c r="BK185" i="6"/>
  <c r="CM185" i="6" s="1"/>
  <c r="BK187" i="6"/>
  <c r="CM187" i="6" s="1"/>
  <c r="BK189" i="6"/>
  <c r="CM189" i="6" s="1"/>
  <c r="BK191" i="6"/>
  <c r="CM191" i="6" s="1"/>
  <c r="BK193" i="6"/>
  <c r="CM193" i="6" s="1"/>
  <c r="BK195" i="6"/>
  <c r="CM195" i="6" s="1"/>
  <c r="BK197" i="6"/>
  <c r="CM197" i="6" s="1"/>
  <c r="BK199" i="6"/>
  <c r="CM199" i="6" s="1"/>
  <c r="BK201" i="6"/>
  <c r="CM201" i="6" s="1"/>
  <c r="BK203" i="6"/>
  <c r="CM203" i="6" s="1"/>
  <c r="BK205" i="6"/>
  <c r="CM205" i="6" s="1"/>
  <c r="BK207" i="6"/>
  <c r="CM207" i="6" s="1"/>
  <c r="BK209" i="6"/>
  <c r="CM209" i="6" s="1"/>
  <c r="BK211" i="6"/>
  <c r="CM211" i="6" s="1"/>
  <c r="BK213" i="6"/>
  <c r="CM213" i="6" s="1"/>
  <c r="BK215" i="6"/>
  <c r="CM215" i="6" s="1"/>
  <c r="BK217" i="6"/>
  <c r="CM217" i="6" s="1"/>
  <c r="BK219" i="6"/>
  <c r="CM219" i="6" s="1"/>
  <c r="BK221" i="6"/>
  <c r="CM221" i="6" s="1"/>
  <c r="BK223" i="6"/>
  <c r="CM223" i="6" s="1"/>
  <c r="BK225" i="6"/>
  <c r="CM225" i="6" s="1"/>
  <c r="BK227" i="6"/>
  <c r="CM227" i="6" s="1"/>
  <c r="BK229" i="6"/>
  <c r="CM229" i="6" s="1"/>
  <c r="BK231" i="6"/>
  <c r="CM231" i="6" s="1"/>
  <c r="BK233" i="6"/>
  <c r="CM233" i="6" s="1"/>
  <c r="BK235" i="6"/>
  <c r="CM235" i="6" s="1"/>
  <c r="BK237" i="6"/>
  <c r="CM237" i="6" s="1"/>
  <c r="BK239" i="6"/>
  <c r="CM239" i="6" s="1"/>
  <c r="BK241" i="6"/>
  <c r="CM241" i="6" s="1"/>
  <c r="BK243" i="6"/>
  <c r="CM243" i="6" s="1"/>
  <c r="BK245" i="6"/>
  <c r="CM245" i="6" s="1"/>
  <c r="BK247" i="6"/>
  <c r="CM247" i="6" s="1"/>
  <c r="BK249" i="6"/>
  <c r="CM249" i="6" s="1"/>
  <c r="BK251" i="6"/>
  <c r="CM251" i="6" s="1"/>
  <c r="BK253" i="6"/>
  <c r="CM253" i="6" s="1"/>
  <c r="BK255" i="6"/>
  <c r="CM255" i="6" s="1"/>
  <c r="BK257" i="6"/>
  <c r="CM257" i="6" s="1"/>
  <c r="BK259" i="6"/>
  <c r="CM259" i="6" s="1"/>
  <c r="BK261" i="6"/>
  <c r="CM261" i="6" s="1"/>
  <c r="BK263" i="6"/>
  <c r="CM263" i="6" s="1"/>
  <c r="BK265" i="6"/>
  <c r="CM265" i="6" s="1"/>
  <c r="BK267" i="6"/>
  <c r="CM267" i="6" s="1"/>
  <c r="BK269" i="6"/>
  <c r="CM269" i="6" s="1"/>
  <c r="BK271" i="6"/>
  <c r="CM271" i="6" s="1"/>
  <c r="BK273" i="6"/>
  <c r="CM273" i="6" s="1"/>
  <c r="BK275" i="6"/>
  <c r="CM275" i="6" s="1"/>
  <c r="BK277" i="6"/>
  <c r="CM277" i="6" s="1"/>
  <c r="BK279" i="6"/>
  <c r="CM279" i="6" s="1"/>
  <c r="BK281" i="6"/>
  <c r="CM281" i="6" s="1"/>
  <c r="BK283" i="6"/>
  <c r="CM283" i="6" s="1"/>
  <c r="BK285" i="6"/>
  <c r="CM285" i="6" s="1"/>
  <c r="BK287" i="6"/>
  <c r="CM287" i="6" s="1"/>
  <c r="BK289" i="6"/>
  <c r="CM289" i="6" s="1"/>
  <c r="BK291" i="6"/>
  <c r="CM291" i="6" s="1"/>
  <c r="BK293" i="6"/>
  <c r="CM293" i="6" s="1"/>
  <c r="BK295" i="6"/>
  <c r="CM295" i="6" s="1"/>
  <c r="BK297" i="6"/>
  <c r="CM297" i="6" s="1"/>
  <c r="BK299" i="6"/>
  <c r="CM299" i="6" s="1"/>
  <c r="BK301" i="6"/>
  <c r="CM301" i="6" s="1"/>
  <c r="BK303" i="6"/>
  <c r="CM303" i="6" s="1"/>
  <c r="BK305" i="6"/>
  <c r="CM305" i="6" s="1"/>
  <c r="BK307" i="6"/>
  <c r="CM307" i="6" s="1"/>
  <c r="BK309" i="6"/>
  <c r="CM309" i="6" s="1"/>
  <c r="BK311" i="6"/>
  <c r="CM311" i="6" s="1"/>
  <c r="BK313" i="6"/>
  <c r="CM313" i="6" s="1"/>
  <c r="BK315" i="6"/>
  <c r="CM315" i="6" s="1"/>
  <c r="BK317" i="6"/>
  <c r="CM317" i="6" s="1"/>
  <c r="BK319" i="6"/>
  <c r="CM319" i="6" s="1"/>
  <c r="BK321" i="6"/>
  <c r="CM321" i="6" s="1"/>
  <c r="BK323" i="6"/>
  <c r="CM323" i="6" s="1"/>
  <c r="BK325" i="6"/>
  <c r="CM325" i="6" s="1"/>
  <c r="BK327" i="6"/>
  <c r="CM327" i="6" s="1"/>
  <c r="BK329" i="6"/>
  <c r="CM329" i="6" s="1"/>
  <c r="BK331" i="6"/>
  <c r="CM331" i="6" s="1"/>
  <c r="BK333" i="6"/>
  <c r="CM333" i="6" s="1"/>
  <c r="BK335" i="6"/>
  <c r="CM335" i="6" s="1"/>
  <c r="BK337" i="6"/>
  <c r="CM337" i="6" s="1"/>
  <c r="BK339" i="6"/>
  <c r="CM339" i="6" s="1"/>
  <c r="BK341" i="6"/>
  <c r="CM341" i="6" s="1"/>
  <c r="BK343" i="6"/>
  <c r="CM343" i="6" s="1"/>
  <c r="BK345" i="6"/>
  <c r="CM345" i="6" s="1"/>
  <c r="BK347" i="6"/>
  <c r="CM347" i="6" s="1"/>
  <c r="BK349" i="6"/>
  <c r="CM349" i="6" s="1"/>
  <c r="BK351" i="6"/>
  <c r="CM351" i="6" s="1"/>
  <c r="BK353" i="6"/>
  <c r="CM353" i="6" s="1"/>
  <c r="BK355" i="6"/>
  <c r="CM355" i="6" s="1"/>
  <c r="BK357" i="6"/>
  <c r="CM357" i="6" s="1"/>
  <c r="BK359" i="6"/>
  <c r="CM359" i="6" s="1"/>
  <c r="BK361" i="6"/>
  <c r="CM361" i="6" s="1"/>
  <c r="BK363" i="6"/>
  <c r="CM363" i="6" s="1"/>
  <c r="BK365" i="6"/>
  <c r="CM365" i="6" s="1"/>
  <c r="BK367" i="6"/>
  <c r="CM367" i="6" s="1"/>
  <c r="BK369" i="6"/>
  <c r="CM369" i="6" s="1"/>
  <c r="BK371" i="6"/>
  <c r="CM371" i="6" s="1"/>
  <c r="BK373" i="6"/>
  <c r="CM373" i="6" s="1"/>
  <c r="BK375" i="6"/>
  <c r="CM375" i="6" s="1"/>
  <c r="BK377" i="6"/>
  <c r="CM377" i="6" s="1"/>
  <c r="BK379" i="6"/>
  <c r="CM379" i="6" s="1"/>
  <c r="BK381" i="6"/>
  <c r="CM381" i="6" s="1"/>
  <c r="BK383" i="6"/>
  <c r="CM383" i="6" s="1"/>
  <c r="BK385" i="6"/>
  <c r="CM385" i="6" s="1"/>
  <c r="BK387" i="6"/>
  <c r="CM387" i="6" s="1"/>
  <c r="BK108" i="6"/>
  <c r="CM108" i="6" s="1"/>
  <c r="BK116" i="6"/>
  <c r="CM116" i="6" s="1"/>
  <c r="BK120" i="6"/>
  <c r="CM120" i="6" s="1"/>
  <c r="BK124" i="6"/>
  <c r="CM124" i="6" s="1"/>
  <c r="BK128" i="6"/>
  <c r="CM128" i="6" s="1"/>
  <c r="BK132" i="6"/>
  <c r="CM132" i="6" s="1"/>
  <c r="BK140" i="6"/>
  <c r="CM140" i="6" s="1"/>
  <c r="BK148" i="6"/>
  <c r="CM148" i="6" s="1"/>
  <c r="BK152" i="6"/>
  <c r="CM152" i="6" s="1"/>
  <c r="BK160" i="6"/>
  <c r="CM160" i="6" s="1"/>
  <c r="BK164" i="6"/>
  <c r="CM164" i="6" s="1"/>
  <c r="BK168" i="6"/>
  <c r="CM168" i="6" s="1"/>
  <c r="BK176" i="6"/>
  <c r="CM176" i="6" s="1"/>
  <c r="BK180" i="6"/>
  <c r="CM180" i="6" s="1"/>
  <c r="BK196" i="6"/>
  <c r="CM196" i="6" s="1"/>
  <c r="BK208" i="6"/>
  <c r="CM208" i="6" s="1"/>
  <c r="BK228" i="6"/>
  <c r="CM228" i="6" s="1"/>
  <c r="BK232" i="6"/>
  <c r="CM232" i="6" s="1"/>
  <c r="BK236" i="6"/>
  <c r="CM236" i="6" s="1"/>
  <c r="BK248" i="6"/>
  <c r="CM248" i="6" s="1"/>
  <c r="BK256" i="6"/>
  <c r="CM256" i="6" s="1"/>
  <c r="BK260" i="6"/>
  <c r="CM260" i="6" s="1"/>
  <c r="BK268" i="6"/>
  <c r="CM268" i="6" s="1"/>
  <c r="BK276" i="6"/>
  <c r="CM276" i="6" s="1"/>
  <c r="BK280" i="6"/>
  <c r="CM280" i="6" s="1"/>
  <c r="BK292" i="6"/>
  <c r="CM292" i="6" s="1"/>
  <c r="BK296" i="6"/>
  <c r="CM296" i="6" s="1"/>
  <c r="BK304" i="6"/>
  <c r="CM304" i="6" s="1"/>
  <c r="BK312" i="6"/>
  <c r="CM312" i="6" s="1"/>
  <c r="BK324" i="6"/>
  <c r="CM324" i="6" s="1"/>
  <c r="BK336" i="6"/>
  <c r="CM336" i="6" s="1"/>
  <c r="BK352" i="6"/>
  <c r="CM352" i="6" s="1"/>
  <c r="BK356" i="6"/>
  <c r="CM356" i="6" s="1"/>
  <c r="BK376" i="6"/>
  <c r="CM376" i="6" s="1"/>
  <c r="BK384" i="6"/>
  <c r="CM384" i="6" s="1"/>
  <c r="BK102" i="6"/>
  <c r="CM102" i="6" s="1"/>
  <c r="BK106" i="6"/>
  <c r="CM106" i="6" s="1"/>
  <c r="BK110" i="6"/>
  <c r="CM110" i="6" s="1"/>
  <c r="BK114" i="6"/>
  <c r="CM114" i="6" s="1"/>
  <c r="BK118" i="6"/>
  <c r="CM118" i="6" s="1"/>
  <c r="BK122" i="6"/>
  <c r="CM122" i="6" s="1"/>
  <c r="BK126" i="6"/>
  <c r="CM126" i="6" s="1"/>
  <c r="BK130" i="6"/>
  <c r="CM130" i="6" s="1"/>
  <c r="BK134" i="6"/>
  <c r="CM134" i="6" s="1"/>
  <c r="BK138" i="6"/>
  <c r="CM138" i="6" s="1"/>
  <c r="BK142" i="6"/>
  <c r="CM142" i="6" s="1"/>
  <c r="BK146" i="6"/>
  <c r="CM146" i="6" s="1"/>
  <c r="BK150" i="6"/>
  <c r="CM150" i="6" s="1"/>
  <c r="BK154" i="6"/>
  <c r="CM154" i="6" s="1"/>
  <c r="BK158" i="6"/>
  <c r="CM158" i="6" s="1"/>
  <c r="BK162" i="6"/>
  <c r="CM162" i="6" s="1"/>
  <c r="BK166" i="6"/>
  <c r="CM166" i="6" s="1"/>
  <c r="BK170" i="6"/>
  <c r="CM170" i="6" s="1"/>
  <c r="BK174" i="6"/>
  <c r="CM174" i="6" s="1"/>
  <c r="BK178" i="6"/>
  <c r="CM178" i="6" s="1"/>
  <c r="BK182" i="6"/>
  <c r="CM182" i="6" s="1"/>
  <c r="BK186" i="6"/>
  <c r="CM186" i="6" s="1"/>
  <c r="BK190" i="6"/>
  <c r="CM190" i="6" s="1"/>
  <c r="BK194" i="6"/>
  <c r="CM194" i="6" s="1"/>
  <c r="BK198" i="6"/>
  <c r="CM198" i="6" s="1"/>
  <c r="BK202" i="6"/>
  <c r="CM202" i="6" s="1"/>
  <c r="BK206" i="6"/>
  <c r="CM206" i="6" s="1"/>
  <c r="BK210" i="6"/>
  <c r="CM210" i="6" s="1"/>
  <c r="BK214" i="6"/>
  <c r="CM214" i="6" s="1"/>
  <c r="BK218" i="6"/>
  <c r="CM218" i="6" s="1"/>
  <c r="BK222" i="6"/>
  <c r="CM222" i="6" s="1"/>
  <c r="BK226" i="6"/>
  <c r="CM226" i="6" s="1"/>
  <c r="BK230" i="6"/>
  <c r="CM230" i="6" s="1"/>
  <c r="BK234" i="6"/>
  <c r="CM234" i="6" s="1"/>
  <c r="BK238" i="6"/>
  <c r="CM238" i="6" s="1"/>
  <c r="BK242" i="6"/>
  <c r="CM242" i="6" s="1"/>
  <c r="BK246" i="6"/>
  <c r="CM246" i="6" s="1"/>
  <c r="BK250" i="6"/>
  <c r="CM250" i="6" s="1"/>
  <c r="BK254" i="6"/>
  <c r="CM254" i="6" s="1"/>
  <c r="BK258" i="6"/>
  <c r="CM258" i="6" s="1"/>
  <c r="BK262" i="6"/>
  <c r="CM262" i="6" s="1"/>
  <c r="BK266" i="6"/>
  <c r="CM266" i="6" s="1"/>
  <c r="BK270" i="6"/>
  <c r="CM270" i="6" s="1"/>
  <c r="BK274" i="6"/>
  <c r="CM274" i="6" s="1"/>
  <c r="BK278" i="6"/>
  <c r="CM278" i="6" s="1"/>
  <c r="BK282" i="6"/>
  <c r="CM282" i="6" s="1"/>
  <c r="BK286" i="6"/>
  <c r="CM286" i="6" s="1"/>
  <c r="BK290" i="6"/>
  <c r="CM290" i="6" s="1"/>
  <c r="BK294" i="6"/>
  <c r="CM294" i="6" s="1"/>
  <c r="BK298" i="6"/>
  <c r="CM298" i="6" s="1"/>
  <c r="BK302" i="6"/>
  <c r="CM302" i="6" s="1"/>
  <c r="BK306" i="6"/>
  <c r="CM306" i="6" s="1"/>
  <c r="BK310" i="6"/>
  <c r="CM310" i="6" s="1"/>
  <c r="BK314" i="6"/>
  <c r="CM314" i="6" s="1"/>
  <c r="BK318" i="6"/>
  <c r="CM318" i="6" s="1"/>
  <c r="BK322" i="6"/>
  <c r="CM322" i="6" s="1"/>
  <c r="BK326" i="6"/>
  <c r="CM326" i="6" s="1"/>
  <c r="BK330" i="6"/>
  <c r="CM330" i="6" s="1"/>
  <c r="BK334" i="6"/>
  <c r="CM334" i="6" s="1"/>
  <c r="BK338" i="6"/>
  <c r="CM338" i="6" s="1"/>
  <c r="BK342" i="6"/>
  <c r="CM342" i="6" s="1"/>
  <c r="BK346" i="6"/>
  <c r="CM346" i="6" s="1"/>
  <c r="BK350" i="6"/>
  <c r="CM350" i="6" s="1"/>
  <c r="BK354" i="6"/>
  <c r="CM354" i="6" s="1"/>
  <c r="BK358" i="6"/>
  <c r="CM358" i="6" s="1"/>
  <c r="BK362" i="6"/>
  <c r="CM362" i="6" s="1"/>
  <c r="BK366" i="6"/>
  <c r="CM366" i="6" s="1"/>
  <c r="BK370" i="6"/>
  <c r="CM370" i="6" s="1"/>
  <c r="BK374" i="6"/>
  <c r="CM374" i="6" s="1"/>
  <c r="BK378" i="6"/>
  <c r="CM378" i="6" s="1"/>
  <c r="BK382" i="6"/>
  <c r="CM382" i="6" s="1"/>
  <c r="BK386" i="6"/>
  <c r="CM386" i="6" s="1"/>
  <c r="BK100" i="6"/>
  <c r="CM100" i="6" s="1"/>
  <c r="BK104" i="6"/>
  <c r="CM104" i="6" s="1"/>
  <c r="BK112" i="6"/>
  <c r="CM112" i="6" s="1"/>
  <c r="BK136" i="6"/>
  <c r="CM136" i="6" s="1"/>
  <c r="BK144" i="6"/>
  <c r="CM144" i="6" s="1"/>
  <c r="BK156" i="6"/>
  <c r="CM156" i="6" s="1"/>
  <c r="BK172" i="6"/>
  <c r="CM172" i="6" s="1"/>
  <c r="BK184" i="6"/>
  <c r="CM184" i="6" s="1"/>
  <c r="BK188" i="6"/>
  <c r="CM188" i="6" s="1"/>
  <c r="BK192" i="6"/>
  <c r="CM192" i="6" s="1"/>
  <c r="BK200" i="6"/>
  <c r="CM200" i="6" s="1"/>
  <c r="BK204" i="6"/>
  <c r="CM204" i="6" s="1"/>
  <c r="BK212" i="6"/>
  <c r="CM212" i="6" s="1"/>
  <c r="BK216" i="6"/>
  <c r="CM216" i="6" s="1"/>
  <c r="BK220" i="6"/>
  <c r="CM220" i="6" s="1"/>
  <c r="BK224" i="6"/>
  <c r="CM224" i="6" s="1"/>
  <c r="BK240" i="6"/>
  <c r="CM240" i="6" s="1"/>
  <c r="BK244" i="6"/>
  <c r="CM244" i="6" s="1"/>
  <c r="BK252" i="6"/>
  <c r="CM252" i="6" s="1"/>
  <c r="BK264" i="6"/>
  <c r="CM264" i="6" s="1"/>
  <c r="BK272" i="6"/>
  <c r="CM272" i="6" s="1"/>
  <c r="BK284" i="6"/>
  <c r="CM284" i="6" s="1"/>
  <c r="BK288" i="6"/>
  <c r="CM288" i="6" s="1"/>
  <c r="BK300" i="6"/>
  <c r="CM300" i="6" s="1"/>
  <c r="BK308" i="6"/>
  <c r="CM308" i="6" s="1"/>
  <c r="BK316" i="6"/>
  <c r="CM316" i="6" s="1"/>
  <c r="BK320" i="6"/>
  <c r="CM320" i="6" s="1"/>
  <c r="BK328" i="6"/>
  <c r="CM328" i="6" s="1"/>
  <c r="BK332" i="6"/>
  <c r="CM332" i="6" s="1"/>
  <c r="BK340" i="6"/>
  <c r="CM340" i="6" s="1"/>
  <c r="BK344" i="6"/>
  <c r="CM344" i="6" s="1"/>
  <c r="BK348" i="6"/>
  <c r="CM348" i="6" s="1"/>
  <c r="BK360" i="6"/>
  <c r="CM360" i="6" s="1"/>
  <c r="BK364" i="6"/>
  <c r="CM364" i="6" s="1"/>
  <c r="BK368" i="6"/>
  <c r="CM368" i="6" s="1"/>
  <c r="BK372" i="6"/>
  <c r="CM372" i="6" s="1"/>
  <c r="BK380" i="6"/>
  <c r="CM380" i="6" s="1"/>
  <c r="BF71" i="6"/>
  <c r="CH71" i="6" s="1"/>
  <c r="BF101" i="6"/>
  <c r="CH101" i="6" s="1"/>
  <c r="BF103" i="6"/>
  <c r="CH103" i="6" s="1"/>
  <c r="BF105" i="6"/>
  <c r="CH105" i="6" s="1"/>
  <c r="BF107" i="6"/>
  <c r="CH107" i="6" s="1"/>
  <c r="BF109" i="6"/>
  <c r="CH109" i="6" s="1"/>
  <c r="BF111" i="6"/>
  <c r="CH111" i="6" s="1"/>
  <c r="BF113" i="6"/>
  <c r="CH113" i="6" s="1"/>
  <c r="BF115" i="6"/>
  <c r="CH115" i="6" s="1"/>
  <c r="BF117" i="6"/>
  <c r="CH117" i="6" s="1"/>
  <c r="BF119" i="6"/>
  <c r="CH119" i="6" s="1"/>
  <c r="BF121" i="6"/>
  <c r="CH121" i="6" s="1"/>
  <c r="BF123" i="6"/>
  <c r="CH123" i="6" s="1"/>
  <c r="BF125" i="6"/>
  <c r="CH125" i="6" s="1"/>
  <c r="BF127" i="6"/>
  <c r="CH127" i="6" s="1"/>
  <c r="BF129" i="6"/>
  <c r="CH129" i="6" s="1"/>
  <c r="BF131" i="6"/>
  <c r="CH131" i="6" s="1"/>
  <c r="BF133" i="6"/>
  <c r="CH133" i="6" s="1"/>
  <c r="BF135" i="6"/>
  <c r="CH135" i="6" s="1"/>
  <c r="BF137" i="6"/>
  <c r="CH137" i="6" s="1"/>
  <c r="BF139" i="6"/>
  <c r="CH139" i="6" s="1"/>
  <c r="BF141" i="6"/>
  <c r="CH141" i="6" s="1"/>
  <c r="BF143" i="6"/>
  <c r="CH143" i="6" s="1"/>
  <c r="BF145" i="6"/>
  <c r="CH145" i="6" s="1"/>
  <c r="BF147" i="6"/>
  <c r="CH147" i="6" s="1"/>
  <c r="BF149" i="6"/>
  <c r="CH149" i="6" s="1"/>
  <c r="BF151" i="6"/>
  <c r="CH151" i="6" s="1"/>
  <c r="BF153" i="6"/>
  <c r="CH153" i="6" s="1"/>
  <c r="BF155" i="6"/>
  <c r="CH155" i="6" s="1"/>
  <c r="BF157" i="6"/>
  <c r="CH157" i="6" s="1"/>
  <c r="BF159" i="6"/>
  <c r="CH159" i="6" s="1"/>
  <c r="BF161" i="6"/>
  <c r="CH161" i="6" s="1"/>
  <c r="BF163" i="6"/>
  <c r="CH163" i="6" s="1"/>
  <c r="BF165" i="6"/>
  <c r="CH165" i="6" s="1"/>
  <c r="BF167" i="6"/>
  <c r="CH167" i="6" s="1"/>
  <c r="BF169" i="6"/>
  <c r="CH169" i="6" s="1"/>
  <c r="BF171" i="6"/>
  <c r="CH171" i="6" s="1"/>
  <c r="BF173" i="6"/>
  <c r="CH173" i="6" s="1"/>
  <c r="BF175" i="6"/>
  <c r="CH175" i="6" s="1"/>
  <c r="BF177" i="6"/>
  <c r="CH177" i="6" s="1"/>
  <c r="BF179" i="6"/>
  <c r="CH179" i="6" s="1"/>
  <c r="BF181" i="6"/>
  <c r="CH181" i="6" s="1"/>
  <c r="BF183" i="6"/>
  <c r="CH183" i="6" s="1"/>
  <c r="BF185" i="6"/>
  <c r="CH185" i="6" s="1"/>
  <c r="BF187" i="6"/>
  <c r="CH187" i="6" s="1"/>
  <c r="BF189" i="6"/>
  <c r="CH189" i="6" s="1"/>
  <c r="BF191" i="6"/>
  <c r="CH191" i="6" s="1"/>
  <c r="BF193" i="6"/>
  <c r="CH193" i="6" s="1"/>
  <c r="BF195" i="6"/>
  <c r="CH195" i="6" s="1"/>
  <c r="BF197" i="6"/>
  <c r="CH197" i="6" s="1"/>
  <c r="BF199" i="6"/>
  <c r="CH199" i="6" s="1"/>
  <c r="BF201" i="6"/>
  <c r="CH201" i="6" s="1"/>
  <c r="BF203" i="6"/>
  <c r="CH203" i="6" s="1"/>
  <c r="BF205" i="6"/>
  <c r="CH205" i="6" s="1"/>
  <c r="BF207" i="6"/>
  <c r="CH207" i="6" s="1"/>
  <c r="BF209" i="6"/>
  <c r="CH209" i="6" s="1"/>
  <c r="BF211" i="6"/>
  <c r="CH211" i="6" s="1"/>
  <c r="BF213" i="6"/>
  <c r="CH213" i="6" s="1"/>
  <c r="BF215" i="6"/>
  <c r="CH215" i="6" s="1"/>
  <c r="BF217" i="6"/>
  <c r="CH217" i="6" s="1"/>
  <c r="BF219" i="6"/>
  <c r="CH219" i="6" s="1"/>
  <c r="BF221" i="6"/>
  <c r="CH221" i="6" s="1"/>
  <c r="BF223" i="6"/>
  <c r="CH223" i="6" s="1"/>
  <c r="BF225" i="6"/>
  <c r="CH225" i="6" s="1"/>
  <c r="BF227" i="6"/>
  <c r="CH227" i="6" s="1"/>
  <c r="BF229" i="6"/>
  <c r="CH229" i="6" s="1"/>
  <c r="BF231" i="6"/>
  <c r="CH231" i="6" s="1"/>
  <c r="BF233" i="6"/>
  <c r="CH233" i="6" s="1"/>
  <c r="BF235" i="6"/>
  <c r="CH235" i="6" s="1"/>
  <c r="BF237" i="6"/>
  <c r="CH237" i="6" s="1"/>
  <c r="BF239" i="6"/>
  <c r="CH239" i="6" s="1"/>
  <c r="BF241" i="6"/>
  <c r="CH241" i="6" s="1"/>
  <c r="BF243" i="6"/>
  <c r="CH243" i="6" s="1"/>
  <c r="BF245" i="6"/>
  <c r="CH245" i="6" s="1"/>
  <c r="BF247" i="6"/>
  <c r="CH247" i="6" s="1"/>
  <c r="BF249" i="6"/>
  <c r="CH249" i="6" s="1"/>
  <c r="BF251" i="6"/>
  <c r="CH251" i="6" s="1"/>
  <c r="BF253" i="6"/>
  <c r="CH253" i="6" s="1"/>
  <c r="BF255" i="6"/>
  <c r="CH255" i="6" s="1"/>
  <c r="BF257" i="6"/>
  <c r="CH257" i="6" s="1"/>
  <c r="BF259" i="6"/>
  <c r="CH259" i="6" s="1"/>
  <c r="BF261" i="6"/>
  <c r="CH261" i="6" s="1"/>
  <c r="BF263" i="6"/>
  <c r="CH263" i="6" s="1"/>
  <c r="BF265" i="6"/>
  <c r="CH265" i="6" s="1"/>
  <c r="BF267" i="6"/>
  <c r="CH267" i="6" s="1"/>
  <c r="BF269" i="6"/>
  <c r="CH269" i="6" s="1"/>
  <c r="BF271" i="6"/>
  <c r="CH271" i="6" s="1"/>
  <c r="BF273" i="6"/>
  <c r="CH273" i="6" s="1"/>
  <c r="BF275" i="6"/>
  <c r="CH275" i="6" s="1"/>
  <c r="BF277" i="6"/>
  <c r="CH277" i="6" s="1"/>
  <c r="BF279" i="6"/>
  <c r="CH279" i="6" s="1"/>
  <c r="BF281" i="6"/>
  <c r="CH281" i="6" s="1"/>
  <c r="BF283" i="6"/>
  <c r="CH283" i="6" s="1"/>
  <c r="BF285" i="6"/>
  <c r="CH285" i="6" s="1"/>
  <c r="BF287" i="6"/>
  <c r="CH287" i="6" s="1"/>
  <c r="BF289" i="6"/>
  <c r="CH289" i="6" s="1"/>
  <c r="BF291" i="6"/>
  <c r="CH291" i="6" s="1"/>
  <c r="BF293" i="6"/>
  <c r="CH293" i="6" s="1"/>
  <c r="BF295" i="6"/>
  <c r="CH295" i="6" s="1"/>
  <c r="BF297" i="6"/>
  <c r="CH297" i="6" s="1"/>
  <c r="BF299" i="6"/>
  <c r="CH299" i="6" s="1"/>
  <c r="BF301" i="6"/>
  <c r="CH301" i="6" s="1"/>
  <c r="BF303" i="6"/>
  <c r="CH303" i="6" s="1"/>
  <c r="BF305" i="6"/>
  <c r="CH305" i="6" s="1"/>
  <c r="BF307" i="6"/>
  <c r="CH307" i="6" s="1"/>
  <c r="BF309" i="6"/>
  <c r="CH309" i="6" s="1"/>
  <c r="BF311" i="6"/>
  <c r="CH311" i="6" s="1"/>
  <c r="BF313" i="6"/>
  <c r="CH313" i="6" s="1"/>
  <c r="BF315" i="6"/>
  <c r="CH315" i="6" s="1"/>
  <c r="BF317" i="6"/>
  <c r="CH317" i="6" s="1"/>
  <c r="BF319" i="6"/>
  <c r="CH319" i="6" s="1"/>
  <c r="BF321" i="6"/>
  <c r="CH321" i="6" s="1"/>
  <c r="BF323" i="6"/>
  <c r="CH323" i="6" s="1"/>
  <c r="BF325" i="6"/>
  <c r="CH325" i="6" s="1"/>
  <c r="BF327" i="6"/>
  <c r="CH327" i="6" s="1"/>
  <c r="BF329" i="6"/>
  <c r="CH329" i="6" s="1"/>
  <c r="BF331" i="6"/>
  <c r="CH331" i="6" s="1"/>
  <c r="BF333" i="6"/>
  <c r="CH333" i="6" s="1"/>
  <c r="BF335" i="6"/>
  <c r="CH335" i="6" s="1"/>
  <c r="BF337" i="6"/>
  <c r="CH337" i="6" s="1"/>
  <c r="BF339" i="6"/>
  <c r="CH339" i="6" s="1"/>
  <c r="BF341" i="6"/>
  <c r="CH341" i="6" s="1"/>
  <c r="BF343" i="6"/>
  <c r="CH343" i="6" s="1"/>
  <c r="BF345" i="6"/>
  <c r="CH345" i="6" s="1"/>
  <c r="BF347" i="6"/>
  <c r="CH347" i="6" s="1"/>
  <c r="BF349" i="6"/>
  <c r="CH349" i="6" s="1"/>
  <c r="BF351" i="6"/>
  <c r="CH351" i="6" s="1"/>
  <c r="BF353" i="6"/>
  <c r="CH353" i="6" s="1"/>
  <c r="BF355" i="6"/>
  <c r="CH355" i="6" s="1"/>
  <c r="BF357" i="6"/>
  <c r="CH357" i="6" s="1"/>
  <c r="BF359" i="6"/>
  <c r="CH359" i="6" s="1"/>
  <c r="BF361" i="6"/>
  <c r="CH361" i="6" s="1"/>
  <c r="BF363" i="6"/>
  <c r="CH363" i="6" s="1"/>
  <c r="BF365" i="6"/>
  <c r="CH365" i="6" s="1"/>
  <c r="BF367" i="6"/>
  <c r="CH367" i="6" s="1"/>
  <c r="BF369" i="6"/>
  <c r="CH369" i="6" s="1"/>
  <c r="BF371" i="6"/>
  <c r="CH371" i="6" s="1"/>
  <c r="BF373" i="6"/>
  <c r="CH373" i="6" s="1"/>
  <c r="BF375" i="6"/>
  <c r="CH375" i="6" s="1"/>
  <c r="BF377" i="6"/>
  <c r="CH377" i="6" s="1"/>
  <c r="BF379" i="6"/>
  <c r="CH379" i="6" s="1"/>
  <c r="BF381" i="6"/>
  <c r="CH381" i="6" s="1"/>
  <c r="BF383" i="6"/>
  <c r="CH383" i="6" s="1"/>
  <c r="BF385" i="6"/>
  <c r="CH385" i="6" s="1"/>
  <c r="BF387" i="6"/>
  <c r="CH387" i="6" s="1"/>
  <c r="BF100" i="6"/>
  <c r="CH100" i="6" s="1"/>
  <c r="BF104" i="6"/>
  <c r="CH104" i="6" s="1"/>
  <c r="BF108" i="6"/>
  <c r="CH108" i="6" s="1"/>
  <c r="BF112" i="6"/>
  <c r="CH112" i="6" s="1"/>
  <c r="BF116" i="6"/>
  <c r="CH116" i="6" s="1"/>
  <c r="BF120" i="6"/>
  <c r="CH120" i="6" s="1"/>
  <c r="BF124" i="6"/>
  <c r="CH124" i="6" s="1"/>
  <c r="BF128" i="6"/>
  <c r="CH128" i="6" s="1"/>
  <c r="BF132" i="6"/>
  <c r="CH132" i="6" s="1"/>
  <c r="BF136" i="6"/>
  <c r="CH136" i="6" s="1"/>
  <c r="BF140" i="6"/>
  <c r="CH140" i="6" s="1"/>
  <c r="BF144" i="6"/>
  <c r="CH144" i="6" s="1"/>
  <c r="BF148" i="6"/>
  <c r="CH148" i="6" s="1"/>
  <c r="BF152" i="6"/>
  <c r="CH152" i="6" s="1"/>
  <c r="BF156" i="6"/>
  <c r="CH156" i="6" s="1"/>
  <c r="BF160" i="6"/>
  <c r="CH160" i="6" s="1"/>
  <c r="BF164" i="6"/>
  <c r="CH164" i="6" s="1"/>
  <c r="BF168" i="6"/>
  <c r="CH168" i="6" s="1"/>
  <c r="BF172" i="6"/>
  <c r="CH172" i="6" s="1"/>
  <c r="BF176" i="6"/>
  <c r="CH176" i="6" s="1"/>
  <c r="BF180" i="6"/>
  <c r="CH180" i="6" s="1"/>
  <c r="BF184" i="6"/>
  <c r="CH184" i="6" s="1"/>
  <c r="BF188" i="6"/>
  <c r="CH188" i="6" s="1"/>
  <c r="BF192" i="6"/>
  <c r="CH192" i="6" s="1"/>
  <c r="BF196" i="6"/>
  <c r="CH196" i="6" s="1"/>
  <c r="BF200" i="6"/>
  <c r="CH200" i="6" s="1"/>
  <c r="BF204" i="6"/>
  <c r="CH204" i="6" s="1"/>
  <c r="BF208" i="6"/>
  <c r="CH208" i="6" s="1"/>
  <c r="BF212" i="6"/>
  <c r="CH212" i="6" s="1"/>
  <c r="BF216" i="6"/>
  <c r="CH216" i="6" s="1"/>
  <c r="BF220" i="6"/>
  <c r="CH220" i="6" s="1"/>
  <c r="BF224" i="6"/>
  <c r="CH224" i="6" s="1"/>
  <c r="BF228" i="6"/>
  <c r="CH228" i="6" s="1"/>
  <c r="BF232" i="6"/>
  <c r="CH232" i="6" s="1"/>
  <c r="BF236" i="6"/>
  <c r="CH236" i="6" s="1"/>
  <c r="BF240" i="6"/>
  <c r="CH240" i="6" s="1"/>
  <c r="BF244" i="6"/>
  <c r="CH244" i="6" s="1"/>
  <c r="BF248" i="6"/>
  <c r="CH248" i="6" s="1"/>
  <c r="BF252" i="6"/>
  <c r="CH252" i="6" s="1"/>
  <c r="BF256" i="6"/>
  <c r="CH256" i="6" s="1"/>
  <c r="BF260" i="6"/>
  <c r="CH260" i="6" s="1"/>
  <c r="BF264" i="6"/>
  <c r="CH264" i="6" s="1"/>
  <c r="BF268" i="6"/>
  <c r="CH268" i="6" s="1"/>
  <c r="BF272" i="6"/>
  <c r="CH272" i="6" s="1"/>
  <c r="BF276" i="6"/>
  <c r="CH276" i="6" s="1"/>
  <c r="BF280" i="6"/>
  <c r="CH280" i="6" s="1"/>
  <c r="BF284" i="6"/>
  <c r="CH284" i="6" s="1"/>
  <c r="BF288" i="6"/>
  <c r="CH288" i="6" s="1"/>
  <c r="BF292" i="6"/>
  <c r="CH292" i="6" s="1"/>
  <c r="BF296" i="6"/>
  <c r="CH296" i="6" s="1"/>
  <c r="BF300" i="6"/>
  <c r="CH300" i="6" s="1"/>
  <c r="BF304" i="6"/>
  <c r="CH304" i="6" s="1"/>
  <c r="BF308" i="6"/>
  <c r="CH308" i="6" s="1"/>
  <c r="BF312" i="6"/>
  <c r="CH312" i="6" s="1"/>
  <c r="BF316" i="6"/>
  <c r="CH316" i="6" s="1"/>
  <c r="BF320" i="6"/>
  <c r="CH320" i="6" s="1"/>
  <c r="BF324" i="6"/>
  <c r="CH324" i="6" s="1"/>
  <c r="BF328" i="6"/>
  <c r="CH328" i="6" s="1"/>
  <c r="BF332" i="6"/>
  <c r="CH332" i="6" s="1"/>
  <c r="BF336" i="6"/>
  <c r="CH336" i="6" s="1"/>
  <c r="BF340" i="6"/>
  <c r="CH340" i="6" s="1"/>
  <c r="BF344" i="6"/>
  <c r="CH344" i="6" s="1"/>
  <c r="BF348" i="6"/>
  <c r="CH348" i="6" s="1"/>
  <c r="BF352" i="6"/>
  <c r="CH352" i="6" s="1"/>
  <c r="BF356" i="6"/>
  <c r="CH356" i="6" s="1"/>
  <c r="BF360" i="6"/>
  <c r="CH360" i="6" s="1"/>
  <c r="BF364" i="6"/>
  <c r="CH364" i="6" s="1"/>
  <c r="BF368" i="6"/>
  <c r="CH368" i="6" s="1"/>
  <c r="BF372" i="6"/>
  <c r="CH372" i="6" s="1"/>
  <c r="BF376" i="6"/>
  <c r="CH376" i="6" s="1"/>
  <c r="BF380" i="6"/>
  <c r="CH380" i="6" s="1"/>
  <c r="BF384" i="6"/>
  <c r="CH384" i="6" s="1"/>
  <c r="BF102" i="6"/>
  <c r="CH102" i="6" s="1"/>
  <c r="BF110" i="6"/>
  <c r="CH110" i="6" s="1"/>
  <c r="BF118" i="6"/>
  <c r="CH118" i="6" s="1"/>
  <c r="BF126" i="6"/>
  <c r="CH126" i="6" s="1"/>
  <c r="BF134" i="6"/>
  <c r="CH134" i="6" s="1"/>
  <c r="BF142" i="6"/>
  <c r="CH142" i="6" s="1"/>
  <c r="BF146" i="6"/>
  <c r="CH146" i="6" s="1"/>
  <c r="BF154" i="6"/>
  <c r="CH154" i="6" s="1"/>
  <c r="BF162" i="6"/>
  <c r="CH162" i="6" s="1"/>
  <c r="BF170" i="6"/>
  <c r="CH170" i="6" s="1"/>
  <c r="BF174" i="6"/>
  <c r="CH174" i="6" s="1"/>
  <c r="BF182" i="6"/>
  <c r="CH182" i="6" s="1"/>
  <c r="BF194" i="6"/>
  <c r="CH194" i="6" s="1"/>
  <c r="BF202" i="6"/>
  <c r="CH202" i="6" s="1"/>
  <c r="BF210" i="6"/>
  <c r="CH210" i="6" s="1"/>
  <c r="BF218" i="6"/>
  <c r="CH218" i="6" s="1"/>
  <c r="BF226" i="6"/>
  <c r="CH226" i="6" s="1"/>
  <c r="BF234" i="6"/>
  <c r="CH234" i="6" s="1"/>
  <c r="BF238" i="6"/>
  <c r="CH238" i="6" s="1"/>
  <c r="BF250" i="6"/>
  <c r="CH250" i="6" s="1"/>
  <c r="BF254" i="6"/>
  <c r="CH254" i="6" s="1"/>
  <c r="BF258" i="6"/>
  <c r="CH258" i="6" s="1"/>
  <c r="BF270" i="6"/>
  <c r="CH270" i="6" s="1"/>
  <c r="BF106" i="6"/>
  <c r="CH106" i="6" s="1"/>
  <c r="BF114" i="6"/>
  <c r="CH114" i="6" s="1"/>
  <c r="BF122" i="6"/>
  <c r="CH122" i="6" s="1"/>
  <c r="BF130" i="6"/>
  <c r="CH130" i="6" s="1"/>
  <c r="BF138" i="6"/>
  <c r="CH138" i="6" s="1"/>
  <c r="BF150" i="6"/>
  <c r="CH150" i="6" s="1"/>
  <c r="BF158" i="6"/>
  <c r="CH158" i="6" s="1"/>
  <c r="BF166" i="6"/>
  <c r="CH166" i="6" s="1"/>
  <c r="BF178" i="6"/>
  <c r="CH178" i="6" s="1"/>
  <c r="BF186" i="6"/>
  <c r="CH186" i="6" s="1"/>
  <c r="BF190" i="6"/>
  <c r="CH190" i="6" s="1"/>
  <c r="BF198" i="6"/>
  <c r="CH198" i="6" s="1"/>
  <c r="BF206" i="6"/>
  <c r="CH206" i="6" s="1"/>
  <c r="BF214" i="6"/>
  <c r="CH214" i="6" s="1"/>
  <c r="BF222" i="6"/>
  <c r="CH222" i="6" s="1"/>
  <c r="BF230" i="6"/>
  <c r="CH230" i="6" s="1"/>
  <c r="BF242" i="6"/>
  <c r="CH242" i="6" s="1"/>
  <c r="BF246" i="6"/>
  <c r="CH246" i="6" s="1"/>
  <c r="BF262" i="6"/>
  <c r="CH262" i="6" s="1"/>
  <c r="BF266" i="6"/>
  <c r="CH266" i="6" s="1"/>
  <c r="BF274" i="6"/>
  <c r="CH274" i="6" s="1"/>
  <c r="BF278" i="6"/>
  <c r="CH278" i="6" s="1"/>
  <c r="BF282" i="6"/>
  <c r="CH282" i="6" s="1"/>
  <c r="BF286" i="6"/>
  <c r="CH286" i="6" s="1"/>
  <c r="BF290" i="6"/>
  <c r="CH290" i="6" s="1"/>
  <c r="BF294" i="6"/>
  <c r="CH294" i="6" s="1"/>
  <c r="BF298" i="6"/>
  <c r="CH298" i="6" s="1"/>
  <c r="BF302" i="6"/>
  <c r="CH302" i="6" s="1"/>
  <c r="BF306" i="6"/>
  <c r="CH306" i="6" s="1"/>
  <c r="BF310" i="6"/>
  <c r="CH310" i="6" s="1"/>
  <c r="BF314" i="6"/>
  <c r="CH314" i="6" s="1"/>
  <c r="BF318" i="6"/>
  <c r="CH318" i="6" s="1"/>
  <c r="BF322" i="6"/>
  <c r="CH322" i="6" s="1"/>
  <c r="BF326" i="6"/>
  <c r="CH326" i="6" s="1"/>
  <c r="BF330" i="6"/>
  <c r="CH330" i="6" s="1"/>
  <c r="BF334" i="6"/>
  <c r="CH334" i="6" s="1"/>
  <c r="BF338" i="6"/>
  <c r="CH338" i="6" s="1"/>
  <c r="BF342" i="6"/>
  <c r="CH342" i="6" s="1"/>
  <c r="BF346" i="6"/>
  <c r="CH346" i="6" s="1"/>
  <c r="BF350" i="6"/>
  <c r="CH350" i="6" s="1"/>
  <c r="BF354" i="6"/>
  <c r="CH354" i="6" s="1"/>
  <c r="BF358" i="6"/>
  <c r="CH358" i="6" s="1"/>
  <c r="BF362" i="6"/>
  <c r="CH362" i="6" s="1"/>
  <c r="BF366" i="6"/>
  <c r="CH366" i="6" s="1"/>
  <c r="BF370" i="6"/>
  <c r="CH370" i="6" s="1"/>
  <c r="BF374" i="6"/>
  <c r="CH374" i="6" s="1"/>
  <c r="BF378" i="6"/>
  <c r="CH378" i="6" s="1"/>
  <c r="BF382" i="6"/>
  <c r="CH382" i="6" s="1"/>
  <c r="BF386" i="6"/>
  <c r="CH386" i="6" s="1"/>
  <c r="BT57" i="6"/>
  <c r="CV57" i="6" s="1"/>
  <c r="BT100" i="6"/>
  <c r="CV100" i="6" s="1"/>
  <c r="BT102" i="6"/>
  <c r="CV102" i="6" s="1"/>
  <c r="BT104" i="6"/>
  <c r="CV104" i="6" s="1"/>
  <c r="BT106" i="6"/>
  <c r="CV106" i="6" s="1"/>
  <c r="BT108" i="6"/>
  <c r="CV108" i="6" s="1"/>
  <c r="BT110" i="6"/>
  <c r="CV110" i="6" s="1"/>
  <c r="BT112" i="6"/>
  <c r="CV112" i="6" s="1"/>
  <c r="BT114" i="6"/>
  <c r="CV114" i="6" s="1"/>
  <c r="BT116" i="6"/>
  <c r="CV116" i="6" s="1"/>
  <c r="BT118" i="6"/>
  <c r="CV118" i="6" s="1"/>
  <c r="BT120" i="6"/>
  <c r="CV120" i="6" s="1"/>
  <c r="BT122" i="6"/>
  <c r="CV122" i="6" s="1"/>
  <c r="BT124" i="6"/>
  <c r="CV124" i="6" s="1"/>
  <c r="BT126" i="6"/>
  <c r="CV126" i="6" s="1"/>
  <c r="BT128" i="6"/>
  <c r="CV128" i="6" s="1"/>
  <c r="BT130" i="6"/>
  <c r="CV130" i="6" s="1"/>
  <c r="BT132" i="6"/>
  <c r="CV132" i="6" s="1"/>
  <c r="BT134" i="6"/>
  <c r="CV134" i="6" s="1"/>
  <c r="BT136" i="6"/>
  <c r="CV136" i="6" s="1"/>
  <c r="BT138" i="6"/>
  <c r="CV138" i="6" s="1"/>
  <c r="BT140" i="6"/>
  <c r="CV140" i="6" s="1"/>
  <c r="BT142" i="6"/>
  <c r="CV142" i="6" s="1"/>
  <c r="BT144" i="6"/>
  <c r="CV144" i="6" s="1"/>
  <c r="BT146" i="6"/>
  <c r="CV146" i="6" s="1"/>
  <c r="BT148" i="6"/>
  <c r="CV148" i="6" s="1"/>
  <c r="BT150" i="6"/>
  <c r="CV150" i="6" s="1"/>
  <c r="BT152" i="6"/>
  <c r="CV152" i="6" s="1"/>
  <c r="BT154" i="6"/>
  <c r="CV154" i="6" s="1"/>
  <c r="BT156" i="6"/>
  <c r="CV156" i="6" s="1"/>
  <c r="BT158" i="6"/>
  <c r="CV158" i="6" s="1"/>
  <c r="BT160" i="6"/>
  <c r="CV160" i="6" s="1"/>
  <c r="BT162" i="6"/>
  <c r="CV162" i="6" s="1"/>
  <c r="BT164" i="6"/>
  <c r="CV164" i="6" s="1"/>
  <c r="BT166" i="6"/>
  <c r="CV166" i="6" s="1"/>
  <c r="BT168" i="6"/>
  <c r="CV168" i="6" s="1"/>
  <c r="BT170" i="6"/>
  <c r="CV170" i="6" s="1"/>
  <c r="BT172" i="6"/>
  <c r="CV172" i="6" s="1"/>
  <c r="BT174" i="6"/>
  <c r="CV174" i="6" s="1"/>
  <c r="BT176" i="6"/>
  <c r="CV176" i="6" s="1"/>
  <c r="BT178" i="6"/>
  <c r="CV178" i="6" s="1"/>
  <c r="BT180" i="6"/>
  <c r="CV180" i="6" s="1"/>
  <c r="BT182" i="6"/>
  <c r="CV182" i="6" s="1"/>
  <c r="BT184" i="6"/>
  <c r="CV184" i="6" s="1"/>
  <c r="BT186" i="6"/>
  <c r="CV186" i="6" s="1"/>
  <c r="BT188" i="6"/>
  <c r="CV188" i="6" s="1"/>
  <c r="BT190" i="6"/>
  <c r="CV190" i="6" s="1"/>
  <c r="BT192" i="6"/>
  <c r="CV192" i="6" s="1"/>
  <c r="BT194" i="6"/>
  <c r="CV194" i="6" s="1"/>
  <c r="BT196" i="6"/>
  <c r="CV196" i="6" s="1"/>
  <c r="BT198" i="6"/>
  <c r="CV198" i="6" s="1"/>
  <c r="BT200" i="6"/>
  <c r="CV200" i="6" s="1"/>
  <c r="BT202" i="6"/>
  <c r="CV202" i="6" s="1"/>
  <c r="BT204" i="6"/>
  <c r="CV204" i="6" s="1"/>
  <c r="BT206" i="6"/>
  <c r="CV206" i="6" s="1"/>
  <c r="BT208" i="6"/>
  <c r="CV208" i="6" s="1"/>
  <c r="BT210" i="6"/>
  <c r="CV210" i="6" s="1"/>
  <c r="BT212" i="6"/>
  <c r="CV212" i="6" s="1"/>
  <c r="BT214" i="6"/>
  <c r="CV214" i="6" s="1"/>
  <c r="BT216" i="6"/>
  <c r="CV216" i="6" s="1"/>
  <c r="BT218" i="6"/>
  <c r="CV218" i="6" s="1"/>
  <c r="BT220" i="6"/>
  <c r="CV220" i="6" s="1"/>
  <c r="BT222" i="6"/>
  <c r="CV222" i="6" s="1"/>
  <c r="BT224" i="6"/>
  <c r="CV224" i="6" s="1"/>
  <c r="BT226" i="6"/>
  <c r="CV226" i="6" s="1"/>
  <c r="BT228" i="6"/>
  <c r="CV228" i="6" s="1"/>
  <c r="BT230" i="6"/>
  <c r="CV230" i="6" s="1"/>
  <c r="BT232" i="6"/>
  <c r="CV232" i="6" s="1"/>
  <c r="BT234" i="6"/>
  <c r="CV234" i="6" s="1"/>
  <c r="BT236" i="6"/>
  <c r="CV236" i="6" s="1"/>
  <c r="BT238" i="6"/>
  <c r="CV238" i="6" s="1"/>
  <c r="BT240" i="6"/>
  <c r="CV240" i="6" s="1"/>
  <c r="BT242" i="6"/>
  <c r="CV242" i="6" s="1"/>
  <c r="BT244" i="6"/>
  <c r="CV244" i="6" s="1"/>
  <c r="BT246" i="6"/>
  <c r="CV246" i="6" s="1"/>
  <c r="BT248" i="6"/>
  <c r="CV248" i="6" s="1"/>
  <c r="BT250" i="6"/>
  <c r="CV250" i="6" s="1"/>
  <c r="BT252" i="6"/>
  <c r="CV252" i="6" s="1"/>
  <c r="BT254" i="6"/>
  <c r="CV254" i="6" s="1"/>
  <c r="BT256" i="6"/>
  <c r="CV256" i="6" s="1"/>
  <c r="BT258" i="6"/>
  <c r="CV258" i="6" s="1"/>
  <c r="BT260" i="6"/>
  <c r="CV260" i="6" s="1"/>
  <c r="BT262" i="6"/>
  <c r="CV262" i="6" s="1"/>
  <c r="BT264" i="6"/>
  <c r="CV264" i="6" s="1"/>
  <c r="BT266" i="6"/>
  <c r="CV266" i="6" s="1"/>
  <c r="BT268" i="6"/>
  <c r="CV268" i="6" s="1"/>
  <c r="BT270" i="6"/>
  <c r="CV270" i="6" s="1"/>
  <c r="BT272" i="6"/>
  <c r="CV272" i="6" s="1"/>
  <c r="BT274" i="6"/>
  <c r="CV274" i="6" s="1"/>
  <c r="BT276" i="6"/>
  <c r="CV276" i="6" s="1"/>
  <c r="BT278" i="6"/>
  <c r="CV278" i="6" s="1"/>
  <c r="BT280" i="6"/>
  <c r="CV280" i="6" s="1"/>
  <c r="BT282" i="6"/>
  <c r="CV282" i="6" s="1"/>
  <c r="BT284" i="6"/>
  <c r="CV284" i="6" s="1"/>
  <c r="BT286" i="6"/>
  <c r="CV286" i="6" s="1"/>
  <c r="BT288" i="6"/>
  <c r="CV288" i="6" s="1"/>
  <c r="BT290" i="6"/>
  <c r="CV290" i="6" s="1"/>
  <c r="BT292" i="6"/>
  <c r="CV292" i="6" s="1"/>
  <c r="BT294" i="6"/>
  <c r="CV294" i="6" s="1"/>
  <c r="BT296" i="6"/>
  <c r="CV296" i="6" s="1"/>
  <c r="BT298" i="6"/>
  <c r="CV298" i="6" s="1"/>
  <c r="BT300" i="6"/>
  <c r="CV300" i="6" s="1"/>
  <c r="BT302" i="6"/>
  <c r="CV302" i="6" s="1"/>
  <c r="BT304" i="6"/>
  <c r="CV304" i="6" s="1"/>
  <c r="BT306" i="6"/>
  <c r="CV306" i="6" s="1"/>
  <c r="BT308" i="6"/>
  <c r="CV308" i="6" s="1"/>
  <c r="BT310" i="6"/>
  <c r="CV310" i="6" s="1"/>
  <c r="BT312" i="6"/>
  <c r="CV312" i="6" s="1"/>
  <c r="BT314" i="6"/>
  <c r="CV314" i="6" s="1"/>
  <c r="BT316" i="6"/>
  <c r="CV316" i="6" s="1"/>
  <c r="BT318" i="6"/>
  <c r="CV318" i="6" s="1"/>
  <c r="BT320" i="6"/>
  <c r="CV320" i="6" s="1"/>
  <c r="BT322" i="6"/>
  <c r="CV322" i="6" s="1"/>
  <c r="BT324" i="6"/>
  <c r="CV324" i="6" s="1"/>
  <c r="BT326" i="6"/>
  <c r="CV326" i="6" s="1"/>
  <c r="BT328" i="6"/>
  <c r="CV328" i="6" s="1"/>
  <c r="BT330" i="6"/>
  <c r="CV330" i="6" s="1"/>
  <c r="BT332" i="6"/>
  <c r="CV332" i="6" s="1"/>
  <c r="BT334" i="6"/>
  <c r="CV334" i="6" s="1"/>
  <c r="BT336" i="6"/>
  <c r="CV336" i="6" s="1"/>
  <c r="BT338" i="6"/>
  <c r="CV338" i="6" s="1"/>
  <c r="BT340" i="6"/>
  <c r="CV340" i="6" s="1"/>
  <c r="BT342" i="6"/>
  <c r="CV342" i="6" s="1"/>
  <c r="BT344" i="6"/>
  <c r="CV344" i="6" s="1"/>
  <c r="BT346" i="6"/>
  <c r="CV346" i="6" s="1"/>
  <c r="BT348" i="6"/>
  <c r="CV348" i="6" s="1"/>
  <c r="BT350" i="6"/>
  <c r="CV350" i="6" s="1"/>
  <c r="BT352" i="6"/>
  <c r="CV352" i="6" s="1"/>
  <c r="BT354" i="6"/>
  <c r="CV354" i="6" s="1"/>
  <c r="BT356" i="6"/>
  <c r="CV356" i="6" s="1"/>
  <c r="BT358" i="6"/>
  <c r="CV358" i="6" s="1"/>
  <c r="BT360" i="6"/>
  <c r="CV360" i="6" s="1"/>
  <c r="BT362" i="6"/>
  <c r="CV362" i="6" s="1"/>
  <c r="BT364" i="6"/>
  <c r="CV364" i="6" s="1"/>
  <c r="BT366" i="6"/>
  <c r="CV366" i="6" s="1"/>
  <c r="BT368" i="6"/>
  <c r="CV368" i="6" s="1"/>
  <c r="BT370" i="6"/>
  <c r="CV370" i="6" s="1"/>
  <c r="BT372" i="6"/>
  <c r="CV372" i="6" s="1"/>
  <c r="BT374" i="6"/>
  <c r="CV374" i="6" s="1"/>
  <c r="BT376" i="6"/>
  <c r="CV376" i="6" s="1"/>
  <c r="BT378" i="6"/>
  <c r="CV378" i="6" s="1"/>
  <c r="BT380" i="6"/>
  <c r="CV380" i="6" s="1"/>
  <c r="BT382" i="6"/>
  <c r="CV382" i="6" s="1"/>
  <c r="BT384" i="6"/>
  <c r="CV384" i="6" s="1"/>
  <c r="BT386" i="6"/>
  <c r="CV386" i="6" s="1"/>
  <c r="BT103" i="6"/>
  <c r="CV103" i="6" s="1"/>
  <c r="BT107" i="6"/>
  <c r="CV107" i="6" s="1"/>
  <c r="BT111" i="6"/>
  <c r="CV111" i="6" s="1"/>
  <c r="BT115" i="6"/>
  <c r="CV115" i="6" s="1"/>
  <c r="BT119" i="6"/>
  <c r="CV119" i="6" s="1"/>
  <c r="BT123" i="6"/>
  <c r="CV123" i="6" s="1"/>
  <c r="BT127" i="6"/>
  <c r="CV127" i="6" s="1"/>
  <c r="BT131" i="6"/>
  <c r="CV131" i="6" s="1"/>
  <c r="BT135" i="6"/>
  <c r="CV135" i="6" s="1"/>
  <c r="BT139" i="6"/>
  <c r="CV139" i="6" s="1"/>
  <c r="BT143" i="6"/>
  <c r="CV143" i="6" s="1"/>
  <c r="BT147" i="6"/>
  <c r="CV147" i="6" s="1"/>
  <c r="BT151" i="6"/>
  <c r="CV151" i="6" s="1"/>
  <c r="BT155" i="6"/>
  <c r="CV155" i="6" s="1"/>
  <c r="BT159" i="6"/>
  <c r="CV159" i="6" s="1"/>
  <c r="BT163" i="6"/>
  <c r="CV163" i="6" s="1"/>
  <c r="BT167" i="6"/>
  <c r="CV167" i="6" s="1"/>
  <c r="BT171" i="6"/>
  <c r="CV171" i="6" s="1"/>
  <c r="BT175" i="6"/>
  <c r="CV175" i="6" s="1"/>
  <c r="BT179" i="6"/>
  <c r="CV179" i="6" s="1"/>
  <c r="BT183" i="6"/>
  <c r="CV183" i="6" s="1"/>
  <c r="BT187" i="6"/>
  <c r="CV187" i="6" s="1"/>
  <c r="BT191" i="6"/>
  <c r="CV191" i="6" s="1"/>
  <c r="BT195" i="6"/>
  <c r="CV195" i="6" s="1"/>
  <c r="BT199" i="6"/>
  <c r="CV199" i="6" s="1"/>
  <c r="BT203" i="6"/>
  <c r="CV203" i="6" s="1"/>
  <c r="BT207" i="6"/>
  <c r="CV207" i="6" s="1"/>
  <c r="BT211" i="6"/>
  <c r="CV211" i="6" s="1"/>
  <c r="BT215" i="6"/>
  <c r="CV215" i="6" s="1"/>
  <c r="BT219" i="6"/>
  <c r="CV219" i="6" s="1"/>
  <c r="BT223" i="6"/>
  <c r="CV223" i="6" s="1"/>
  <c r="BT227" i="6"/>
  <c r="CV227" i="6" s="1"/>
  <c r="BT231" i="6"/>
  <c r="CV231" i="6" s="1"/>
  <c r="BT235" i="6"/>
  <c r="CV235" i="6" s="1"/>
  <c r="BT239" i="6"/>
  <c r="CV239" i="6" s="1"/>
  <c r="BT243" i="6"/>
  <c r="CV243" i="6" s="1"/>
  <c r="BT247" i="6"/>
  <c r="CV247" i="6" s="1"/>
  <c r="BT251" i="6"/>
  <c r="CV251" i="6" s="1"/>
  <c r="BT255" i="6"/>
  <c r="CV255" i="6" s="1"/>
  <c r="BT259" i="6"/>
  <c r="CV259" i="6" s="1"/>
  <c r="BT263" i="6"/>
  <c r="CV263" i="6" s="1"/>
  <c r="BT267" i="6"/>
  <c r="CV267" i="6" s="1"/>
  <c r="BT271" i="6"/>
  <c r="CV271" i="6" s="1"/>
  <c r="BT275" i="6"/>
  <c r="CV275" i="6" s="1"/>
  <c r="BT279" i="6"/>
  <c r="CV279" i="6" s="1"/>
  <c r="BT283" i="6"/>
  <c r="CV283" i="6" s="1"/>
  <c r="BT287" i="6"/>
  <c r="CV287" i="6" s="1"/>
  <c r="BT291" i="6"/>
  <c r="CV291" i="6" s="1"/>
  <c r="BT295" i="6"/>
  <c r="CV295" i="6" s="1"/>
  <c r="BT299" i="6"/>
  <c r="CV299" i="6" s="1"/>
  <c r="BT303" i="6"/>
  <c r="CV303" i="6" s="1"/>
  <c r="BT307" i="6"/>
  <c r="CV307" i="6" s="1"/>
  <c r="BT311" i="6"/>
  <c r="CV311" i="6" s="1"/>
  <c r="BT315" i="6"/>
  <c r="CV315" i="6" s="1"/>
  <c r="BT319" i="6"/>
  <c r="CV319" i="6" s="1"/>
  <c r="BT323" i="6"/>
  <c r="CV323" i="6" s="1"/>
  <c r="BT327" i="6"/>
  <c r="CV327" i="6" s="1"/>
  <c r="BT331" i="6"/>
  <c r="CV331" i="6" s="1"/>
  <c r="BT335" i="6"/>
  <c r="CV335" i="6" s="1"/>
  <c r="BT339" i="6"/>
  <c r="CV339" i="6" s="1"/>
  <c r="BT343" i="6"/>
  <c r="CV343" i="6" s="1"/>
  <c r="BT347" i="6"/>
  <c r="CV347" i="6" s="1"/>
  <c r="BT351" i="6"/>
  <c r="CV351" i="6" s="1"/>
  <c r="BT355" i="6"/>
  <c r="CV355" i="6" s="1"/>
  <c r="BT359" i="6"/>
  <c r="CV359" i="6" s="1"/>
  <c r="BT363" i="6"/>
  <c r="CV363" i="6" s="1"/>
  <c r="BT367" i="6"/>
  <c r="CV367" i="6" s="1"/>
  <c r="BT371" i="6"/>
  <c r="CV371" i="6" s="1"/>
  <c r="BT375" i="6"/>
  <c r="CV375" i="6" s="1"/>
  <c r="BT379" i="6"/>
  <c r="CV379" i="6" s="1"/>
  <c r="BT383" i="6"/>
  <c r="CV383" i="6" s="1"/>
  <c r="BT387" i="6"/>
  <c r="CV387" i="6" s="1"/>
  <c r="BT121" i="6"/>
  <c r="CV121" i="6" s="1"/>
  <c r="BT125" i="6"/>
  <c r="CV125" i="6" s="1"/>
  <c r="BT133" i="6"/>
  <c r="CV133" i="6" s="1"/>
  <c r="BT141" i="6"/>
  <c r="CV141" i="6" s="1"/>
  <c r="BT149" i="6"/>
  <c r="CV149" i="6" s="1"/>
  <c r="BT157" i="6"/>
  <c r="CV157" i="6" s="1"/>
  <c r="BT165" i="6"/>
  <c r="CV165" i="6" s="1"/>
  <c r="BT173" i="6"/>
  <c r="CV173" i="6" s="1"/>
  <c r="BT177" i="6"/>
  <c r="CV177" i="6" s="1"/>
  <c r="BT193" i="6"/>
  <c r="CV193" i="6" s="1"/>
  <c r="BT201" i="6"/>
  <c r="CV201" i="6" s="1"/>
  <c r="BT209" i="6"/>
  <c r="CV209" i="6" s="1"/>
  <c r="BT217" i="6"/>
  <c r="CV217" i="6" s="1"/>
  <c r="BT225" i="6"/>
  <c r="CV225" i="6" s="1"/>
  <c r="BT233" i="6"/>
  <c r="CV233" i="6" s="1"/>
  <c r="BT245" i="6"/>
  <c r="CV245" i="6" s="1"/>
  <c r="BT253" i="6"/>
  <c r="CV253" i="6" s="1"/>
  <c r="BT261" i="6"/>
  <c r="CV261" i="6" s="1"/>
  <c r="BT269" i="6"/>
  <c r="CV269" i="6" s="1"/>
  <c r="BT281" i="6"/>
  <c r="CV281" i="6" s="1"/>
  <c r="BT285" i="6"/>
  <c r="CV285" i="6" s="1"/>
  <c r="BT301" i="6"/>
  <c r="CV301" i="6" s="1"/>
  <c r="BT309" i="6"/>
  <c r="CV309" i="6" s="1"/>
  <c r="BT317" i="6"/>
  <c r="CV317" i="6" s="1"/>
  <c r="BT329" i="6"/>
  <c r="CV329" i="6" s="1"/>
  <c r="BT337" i="6"/>
  <c r="CV337" i="6" s="1"/>
  <c r="BT341" i="6"/>
  <c r="CV341" i="6" s="1"/>
  <c r="BT349" i="6"/>
  <c r="CV349" i="6" s="1"/>
  <c r="BT357" i="6"/>
  <c r="CV357" i="6" s="1"/>
  <c r="BT361" i="6"/>
  <c r="CV361" i="6" s="1"/>
  <c r="BT373" i="6"/>
  <c r="CV373" i="6" s="1"/>
  <c r="BT381" i="6"/>
  <c r="CV381" i="6" s="1"/>
  <c r="BT101" i="6"/>
  <c r="CV101" i="6" s="1"/>
  <c r="BT105" i="6"/>
  <c r="CV105" i="6" s="1"/>
  <c r="BT109" i="6"/>
  <c r="CV109" i="6" s="1"/>
  <c r="BT113" i="6"/>
  <c r="CV113" i="6" s="1"/>
  <c r="BT117" i="6"/>
  <c r="CV117" i="6" s="1"/>
  <c r="BT129" i="6"/>
  <c r="CV129" i="6" s="1"/>
  <c r="BT137" i="6"/>
  <c r="CV137" i="6" s="1"/>
  <c r="BT145" i="6"/>
  <c r="CV145" i="6" s="1"/>
  <c r="BT153" i="6"/>
  <c r="CV153" i="6" s="1"/>
  <c r="BT161" i="6"/>
  <c r="CV161" i="6" s="1"/>
  <c r="BT169" i="6"/>
  <c r="CV169" i="6" s="1"/>
  <c r="BT181" i="6"/>
  <c r="CV181" i="6" s="1"/>
  <c r="BT185" i="6"/>
  <c r="CV185" i="6" s="1"/>
  <c r="BT189" i="6"/>
  <c r="CV189" i="6" s="1"/>
  <c r="BT197" i="6"/>
  <c r="CV197" i="6" s="1"/>
  <c r="BT205" i="6"/>
  <c r="CV205" i="6" s="1"/>
  <c r="BT213" i="6"/>
  <c r="CV213" i="6" s="1"/>
  <c r="BT221" i="6"/>
  <c r="CV221" i="6" s="1"/>
  <c r="BT229" i="6"/>
  <c r="CV229" i="6" s="1"/>
  <c r="BT237" i="6"/>
  <c r="CV237" i="6" s="1"/>
  <c r="BT241" i="6"/>
  <c r="CV241" i="6" s="1"/>
  <c r="BT249" i="6"/>
  <c r="CV249" i="6" s="1"/>
  <c r="BT257" i="6"/>
  <c r="CV257" i="6" s="1"/>
  <c r="BT265" i="6"/>
  <c r="CV265" i="6" s="1"/>
  <c r="BT273" i="6"/>
  <c r="CV273" i="6" s="1"/>
  <c r="BT277" i="6"/>
  <c r="CV277" i="6" s="1"/>
  <c r="BT289" i="6"/>
  <c r="CV289" i="6" s="1"/>
  <c r="BT293" i="6"/>
  <c r="CV293" i="6" s="1"/>
  <c r="BT297" i="6"/>
  <c r="CV297" i="6" s="1"/>
  <c r="BT305" i="6"/>
  <c r="CV305" i="6" s="1"/>
  <c r="BT313" i="6"/>
  <c r="CV313" i="6" s="1"/>
  <c r="BT321" i="6"/>
  <c r="CV321" i="6" s="1"/>
  <c r="BT325" i="6"/>
  <c r="CV325" i="6" s="1"/>
  <c r="BT333" i="6"/>
  <c r="CV333" i="6" s="1"/>
  <c r="BT345" i="6"/>
  <c r="CV345" i="6" s="1"/>
  <c r="BT353" i="6"/>
  <c r="CV353" i="6" s="1"/>
  <c r="BT365" i="6"/>
  <c r="CV365" i="6" s="1"/>
  <c r="BT369" i="6"/>
  <c r="CV369" i="6" s="1"/>
  <c r="BT377" i="6"/>
  <c r="CV377" i="6" s="1"/>
  <c r="BT385" i="6"/>
  <c r="CV385" i="6" s="1"/>
  <c r="BQ8" i="6"/>
  <c r="CS8" i="6" s="1"/>
  <c r="BQ59" i="6"/>
  <c r="CS59" i="6" s="1"/>
  <c r="BG7" i="6"/>
  <c r="CI7" i="6" s="1"/>
  <c r="BG81" i="6"/>
  <c r="CI81" i="6" s="1"/>
  <c r="BG27" i="6"/>
  <c r="CI27" i="6" s="1"/>
  <c r="BG17" i="6"/>
  <c r="CI17" i="6" s="1"/>
  <c r="BG89" i="6"/>
  <c r="CI89" i="6" s="1"/>
  <c r="BG60" i="6"/>
  <c r="CI60" i="6" s="1"/>
  <c r="BP48" i="6"/>
  <c r="CR48" i="6" s="1"/>
  <c r="BQ7" i="6"/>
  <c r="CS7" i="6" s="1"/>
  <c r="BQ29" i="6"/>
  <c r="CS29" i="6" s="1"/>
  <c r="BE7" i="6"/>
  <c r="CG7" i="6" s="1"/>
  <c r="BP30" i="6"/>
  <c r="CR30" i="6" s="1"/>
  <c r="BE14" i="6"/>
  <c r="CG14" i="6" s="1"/>
  <c r="BQ37" i="6"/>
  <c r="CS37" i="6" s="1"/>
  <c r="BO47" i="6"/>
  <c r="BF90" i="6"/>
  <c r="CH90" i="6" s="1"/>
  <c r="BH60" i="6"/>
  <c r="CJ60" i="6" s="1"/>
  <c r="BF75" i="6"/>
  <c r="CH75" i="6" s="1"/>
  <c r="BU91" i="6"/>
  <c r="CW91" i="6" s="1"/>
  <c r="BF16" i="6"/>
  <c r="CH16" i="6" s="1"/>
  <c r="BT23" i="6"/>
  <c r="CV23" i="6" s="1"/>
  <c r="BU15" i="6"/>
  <c r="CW15" i="6" s="1"/>
  <c r="BL95" i="6"/>
  <c r="CN95" i="6" s="1"/>
  <c r="BF38" i="6"/>
  <c r="CH38" i="6" s="1"/>
  <c r="BF27" i="6"/>
  <c r="CH27" i="6" s="1"/>
  <c r="BF59" i="6"/>
  <c r="CH59" i="6" s="1"/>
  <c r="BL31" i="6"/>
  <c r="CN31" i="6" s="1"/>
  <c r="BF26" i="6"/>
  <c r="CH26" i="6" s="1"/>
  <c r="BF39" i="6"/>
  <c r="CH39" i="6" s="1"/>
  <c r="BF17" i="6"/>
  <c r="CH17" i="6" s="1"/>
  <c r="BF98" i="6"/>
  <c r="CH98" i="6" s="1"/>
  <c r="BF62" i="6"/>
  <c r="CH62" i="6" s="1"/>
  <c r="BF93" i="6"/>
  <c r="CH93" i="6" s="1"/>
  <c r="BF88" i="6"/>
  <c r="CH88" i="6" s="1"/>
  <c r="BF80" i="6"/>
  <c r="CH80" i="6" s="1"/>
  <c r="BF78" i="6"/>
  <c r="CH78" i="6" s="1"/>
  <c r="BF65" i="6"/>
  <c r="CH65" i="6" s="1"/>
  <c r="BF56" i="6"/>
  <c r="CH56" i="6" s="1"/>
  <c r="BF48" i="6"/>
  <c r="CH48" i="6" s="1"/>
  <c r="BF92" i="6"/>
  <c r="CH92" i="6" s="1"/>
  <c r="BF32" i="6"/>
  <c r="CH32" i="6" s="1"/>
  <c r="BF14" i="6"/>
  <c r="CH14" i="6" s="1"/>
  <c r="BF6" i="6"/>
  <c r="CH6" i="6" s="1"/>
  <c r="BF20" i="6"/>
  <c r="CH20" i="6" s="1"/>
  <c r="BF13" i="6"/>
  <c r="CH13" i="6" s="1"/>
  <c r="BF72" i="6"/>
  <c r="CH72" i="6" s="1"/>
  <c r="BF31" i="6"/>
  <c r="CH31" i="6" s="1"/>
  <c r="BF77" i="6"/>
  <c r="CH77" i="6" s="1"/>
  <c r="BF43" i="6"/>
  <c r="CH43" i="6" s="1"/>
  <c r="BF99" i="6"/>
  <c r="CH99" i="6" s="1"/>
  <c r="BF86" i="6"/>
  <c r="CH86" i="6" s="1"/>
  <c r="BF76" i="6"/>
  <c r="CH76" i="6" s="1"/>
  <c r="BF63" i="6"/>
  <c r="CH63" i="6" s="1"/>
  <c r="BF46" i="6"/>
  <c r="CH46" i="6" s="1"/>
  <c r="BF42" i="6"/>
  <c r="CH42" i="6" s="1"/>
  <c r="BF12" i="6"/>
  <c r="CH12" i="6" s="1"/>
  <c r="BF4" i="6"/>
  <c r="CH4" i="6" s="1"/>
  <c r="BF22" i="6"/>
  <c r="CH22" i="6" s="1"/>
  <c r="BF97" i="6"/>
  <c r="CH97" i="6" s="1"/>
  <c r="BF54" i="6"/>
  <c r="CH54" i="6" s="1"/>
  <c r="BF28" i="6"/>
  <c r="CH28" i="6" s="1"/>
  <c r="BL69" i="6"/>
  <c r="CN69" i="6" s="1"/>
  <c r="BL91" i="6"/>
  <c r="CN91" i="6" s="1"/>
  <c r="BL12" i="6"/>
  <c r="CN12" i="6" s="1"/>
  <c r="BL24" i="6"/>
  <c r="CN24" i="6" s="1"/>
  <c r="BL98" i="6"/>
  <c r="CN98" i="6" s="1"/>
  <c r="BL81" i="6"/>
  <c r="CN81" i="6" s="1"/>
  <c r="BL64" i="6"/>
  <c r="CN64" i="6" s="1"/>
  <c r="BL47" i="6"/>
  <c r="CN47" i="6" s="1"/>
  <c r="BL27" i="6"/>
  <c r="CN27" i="6" s="1"/>
  <c r="BL11" i="6"/>
  <c r="CN11" i="6" s="1"/>
  <c r="BL56" i="6"/>
  <c r="CN56" i="6" s="1"/>
  <c r="BL97" i="6"/>
  <c r="CN97" i="6" s="1"/>
  <c r="BL86" i="6"/>
  <c r="CN86" i="6" s="1"/>
  <c r="BL92" i="6"/>
  <c r="CN92" i="6" s="1"/>
  <c r="BL75" i="6"/>
  <c r="CN75" i="6" s="1"/>
  <c r="BL35" i="6"/>
  <c r="CN35" i="6" s="1"/>
  <c r="BL37" i="6"/>
  <c r="CN37" i="6" s="1"/>
  <c r="BL5" i="6"/>
  <c r="CN5" i="6" s="1"/>
  <c r="BL8" i="6"/>
  <c r="CN8" i="6" s="1"/>
  <c r="BL26" i="6"/>
  <c r="CN26" i="6" s="1"/>
  <c r="BL58" i="6"/>
  <c r="CN58" i="6" s="1"/>
  <c r="BL61" i="6"/>
  <c r="CN61" i="6" s="1"/>
  <c r="BU71" i="6"/>
  <c r="CW71" i="6" s="1"/>
  <c r="BU86" i="6"/>
  <c r="CW86" i="6" s="1"/>
  <c r="BU92" i="6"/>
  <c r="CW92" i="6" s="1"/>
  <c r="BU72" i="6"/>
  <c r="CW72" i="6" s="1"/>
  <c r="BU43" i="6"/>
  <c r="CW43" i="6" s="1"/>
  <c r="BU55" i="6"/>
  <c r="CW55" i="6" s="1"/>
  <c r="BU9" i="6"/>
  <c r="CW9" i="6" s="1"/>
  <c r="BU42" i="6"/>
  <c r="CW42" i="6" s="1"/>
  <c r="BU79" i="6"/>
  <c r="CW79" i="6" s="1"/>
  <c r="BU41" i="6"/>
  <c r="CW41" i="6" s="1"/>
  <c r="BU47" i="6"/>
  <c r="CW47" i="6" s="1"/>
  <c r="BU19" i="6"/>
  <c r="CW19" i="6" s="1"/>
  <c r="BU76" i="6"/>
  <c r="CW76" i="6" s="1"/>
  <c r="BU68" i="6"/>
  <c r="CW68" i="6" s="1"/>
  <c r="BU16" i="6"/>
  <c r="CW16" i="6" s="1"/>
  <c r="BT17" i="6"/>
  <c r="CV17" i="6" s="1"/>
  <c r="BT41" i="6"/>
  <c r="CV41" i="6" s="1"/>
  <c r="BT77" i="6"/>
  <c r="CV77" i="6" s="1"/>
  <c r="BT71" i="6"/>
  <c r="CV71" i="6" s="1"/>
  <c r="BT84" i="6"/>
  <c r="CV84" i="6" s="1"/>
  <c r="BT36" i="6"/>
  <c r="CV36" i="6" s="1"/>
  <c r="BT67" i="6"/>
  <c r="CV67" i="6" s="1"/>
  <c r="BT24" i="6"/>
  <c r="CV24" i="6" s="1"/>
  <c r="BT16" i="6"/>
  <c r="CV16" i="6" s="1"/>
  <c r="BT7" i="6"/>
  <c r="CV7" i="6" s="1"/>
  <c r="BT11" i="6"/>
  <c r="CV11" i="6" s="1"/>
  <c r="BT4" i="6"/>
  <c r="CV4" i="6" s="1"/>
  <c r="BT76" i="6"/>
  <c r="CV76" i="6" s="1"/>
  <c r="BT54" i="6"/>
  <c r="CV54" i="6" s="1"/>
  <c r="BT10" i="6"/>
  <c r="CV10" i="6" s="1"/>
  <c r="BT19" i="6"/>
  <c r="CV19" i="6" s="1"/>
  <c r="BT73" i="6"/>
  <c r="CV73" i="6" s="1"/>
  <c r="BT29" i="6"/>
  <c r="CV29" i="6" s="1"/>
  <c r="BT94" i="6"/>
  <c r="CV94" i="6" s="1"/>
  <c r="BT85" i="6"/>
  <c r="CV85" i="6" s="1"/>
  <c r="BT44" i="6"/>
  <c r="CV44" i="6" s="1"/>
  <c r="BT95" i="6"/>
  <c r="CV95" i="6" s="1"/>
  <c r="BT34" i="6"/>
  <c r="CV34" i="6" s="1"/>
  <c r="BT9" i="6"/>
  <c r="CV9" i="6" s="1"/>
  <c r="BF30" i="6"/>
  <c r="CH30" i="6" s="1"/>
  <c r="BF18" i="6"/>
  <c r="CH18" i="6" s="1"/>
  <c r="BF44" i="6"/>
  <c r="CH44" i="6" s="1"/>
  <c r="BF61" i="6"/>
  <c r="CH61" i="6" s="1"/>
  <c r="BF73" i="6"/>
  <c r="CH73" i="6" s="1"/>
  <c r="BF95" i="6"/>
  <c r="CH95" i="6" s="1"/>
  <c r="BT18" i="6"/>
  <c r="CV18" i="6" s="1"/>
  <c r="BT26" i="6"/>
  <c r="CV26" i="6" s="1"/>
  <c r="BT60" i="6"/>
  <c r="CV60" i="6" s="1"/>
  <c r="BL20" i="6"/>
  <c r="CN20" i="6" s="1"/>
  <c r="BL39" i="6"/>
  <c r="CN39" i="6" s="1"/>
  <c r="BL72" i="6"/>
  <c r="CN72" i="6" s="1"/>
  <c r="BU49" i="6"/>
  <c r="CW49" i="6" s="1"/>
  <c r="BU62" i="6"/>
  <c r="CW62" i="6" s="1"/>
  <c r="BU94" i="6"/>
  <c r="CW94" i="6" s="1"/>
  <c r="BL44" i="6"/>
  <c r="CN44" i="6" s="1"/>
  <c r="BF11" i="6"/>
  <c r="CH11" i="6" s="1"/>
  <c r="BL99" i="6"/>
  <c r="CN99" i="6" s="1"/>
  <c r="BL57" i="6"/>
  <c r="CN57" i="6" s="1"/>
  <c r="BL73" i="6"/>
  <c r="CN73" i="6" s="1"/>
  <c r="BT6" i="6"/>
  <c r="CV6" i="6" s="1"/>
  <c r="BU26" i="6"/>
  <c r="CW26" i="6" s="1"/>
  <c r="BF9" i="6"/>
  <c r="CH9" i="6" s="1"/>
  <c r="BF8" i="6"/>
  <c r="CH8" i="6" s="1"/>
  <c r="BF36" i="6"/>
  <c r="CH36" i="6" s="1"/>
  <c r="BF50" i="6"/>
  <c r="CH50" i="6" s="1"/>
  <c r="BF67" i="6"/>
  <c r="CH67" i="6" s="1"/>
  <c r="BF82" i="6"/>
  <c r="CH82" i="6" s="1"/>
  <c r="BL4" i="6"/>
  <c r="CN4" i="6" s="1"/>
  <c r="BL21" i="6"/>
  <c r="CN21" i="6" s="1"/>
  <c r="BT27" i="6"/>
  <c r="CV27" i="6" s="1"/>
  <c r="BT93" i="6"/>
  <c r="CV93" i="6" s="1"/>
  <c r="BL13" i="6"/>
  <c r="CN13" i="6" s="1"/>
  <c r="BL49" i="6"/>
  <c r="CN49" i="6" s="1"/>
  <c r="BL83" i="6"/>
  <c r="CN83" i="6" s="1"/>
  <c r="BU4" i="6"/>
  <c r="CW4" i="6" s="1"/>
  <c r="BU53" i="6"/>
  <c r="CW53" i="6" s="1"/>
  <c r="BU85" i="6"/>
  <c r="CW85" i="6" s="1"/>
  <c r="BL6" i="6"/>
  <c r="CN6" i="6" s="1"/>
  <c r="BL42" i="6"/>
  <c r="CN42" i="6" s="1"/>
  <c r="BF35" i="6"/>
  <c r="CH35" i="6" s="1"/>
  <c r="BL82" i="6"/>
  <c r="CN82" i="6" s="1"/>
  <c r="BF68" i="6"/>
  <c r="CH68" i="6" s="1"/>
  <c r="BT75" i="6"/>
  <c r="CV75" i="6" s="1"/>
  <c r="BU50" i="6"/>
  <c r="CW50" i="6" s="1"/>
  <c r="BT14" i="6"/>
  <c r="CV14" i="6" s="1"/>
  <c r="BF10" i="6"/>
  <c r="CH10" i="6" s="1"/>
  <c r="BF40" i="6"/>
  <c r="CH40" i="6" s="1"/>
  <c r="BF52" i="6"/>
  <c r="CH52" i="6" s="1"/>
  <c r="BF69" i="6"/>
  <c r="CH69" i="6" s="1"/>
  <c r="BF84" i="6"/>
  <c r="CH84" i="6" s="1"/>
  <c r="BL18" i="6"/>
  <c r="CN18" i="6" s="1"/>
  <c r="BT28" i="6"/>
  <c r="CV28" i="6" s="1"/>
  <c r="BT61" i="6"/>
  <c r="CV61" i="6" s="1"/>
  <c r="BL19" i="6"/>
  <c r="CN19" i="6" s="1"/>
  <c r="BL55" i="6"/>
  <c r="CN55" i="6" s="1"/>
  <c r="BL89" i="6"/>
  <c r="CN89" i="6" s="1"/>
  <c r="BU5" i="6"/>
  <c r="CW5" i="6" s="1"/>
  <c r="BU35" i="6"/>
  <c r="CW35" i="6" s="1"/>
  <c r="BU89" i="6"/>
  <c r="CW89" i="6" s="1"/>
  <c r="BL28" i="6"/>
  <c r="CN28" i="6" s="1"/>
  <c r="BL67" i="6"/>
  <c r="CN67" i="6" s="1"/>
  <c r="BF7" i="6"/>
  <c r="CH7" i="6" s="1"/>
  <c r="BF83" i="6"/>
  <c r="CH83" i="6" s="1"/>
  <c r="BT89" i="6"/>
  <c r="CV89" i="6" s="1"/>
  <c r="S24" i="7"/>
  <c r="BQ90" i="6"/>
  <c r="CS90" i="6" s="1"/>
  <c r="BH81" i="6"/>
  <c r="CJ81" i="6" s="1"/>
  <c r="BH35" i="6"/>
  <c r="CJ35" i="6" s="1"/>
  <c r="BQ34" i="6"/>
  <c r="CS34" i="6" s="1"/>
  <c r="BO57" i="6"/>
  <c r="BE78" i="6"/>
  <c r="CG78" i="6" s="1"/>
  <c r="BX76" i="6"/>
  <c r="CZ76" i="6" s="1"/>
  <c r="BQ91" i="6"/>
  <c r="CS91" i="6" s="1"/>
  <c r="BO10" i="6"/>
  <c r="BE28" i="6"/>
  <c r="CG28" i="6" s="1"/>
  <c r="BH50" i="6"/>
  <c r="CJ50" i="6" s="1"/>
  <c r="BH52" i="6"/>
  <c r="CJ52" i="6" s="1"/>
  <c r="BH20" i="6"/>
  <c r="CJ20" i="6" s="1"/>
  <c r="BH96" i="6"/>
  <c r="CJ96" i="6" s="1"/>
  <c r="BH79" i="6"/>
  <c r="CJ79" i="6" s="1"/>
  <c r="BH68" i="6"/>
  <c r="CJ68" i="6" s="1"/>
  <c r="BH58" i="6"/>
  <c r="CJ58" i="6" s="1"/>
  <c r="BH49" i="6"/>
  <c r="CJ49" i="6" s="1"/>
  <c r="BH39" i="6"/>
  <c r="CJ39" i="6" s="1"/>
  <c r="BH31" i="6"/>
  <c r="CJ31" i="6" s="1"/>
  <c r="BH13" i="6"/>
  <c r="CJ13" i="6" s="1"/>
  <c r="BH38" i="6"/>
  <c r="CJ38" i="6" s="1"/>
  <c r="BH16" i="6"/>
  <c r="CJ16" i="6" s="1"/>
  <c r="BH28" i="6"/>
  <c r="CJ28" i="6" s="1"/>
  <c r="BH26" i="6"/>
  <c r="CJ26" i="6" s="1"/>
  <c r="BH12" i="6"/>
  <c r="CJ12" i="6" s="1"/>
  <c r="BH6" i="6"/>
  <c r="CJ6" i="6" s="1"/>
  <c r="BH91" i="6"/>
  <c r="CJ91" i="6" s="1"/>
  <c r="BH87" i="6"/>
  <c r="CJ87" i="6" s="1"/>
  <c r="BH66" i="6"/>
  <c r="CJ66" i="6" s="1"/>
  <c r="BH70" i="6"/>
  <c r="CJ70" i="6" s="1"/>
  <c r="BH45" i="6"/>
  <c r="CJ45" i="6" s="1"/>
  <c r="BH37" i="6"/>
  <c r="CJ37" i="6" s="1"/>
  <c r="BH27" i="6"/>
  <c r="CJ27" i="6" s="1"/>
  <c r="BH9" i="6"/>
  <c r="CJ9" i="6" s="1"/>
  <c r="BH17" i="6"/>
  <c r="CJ17" i="6" s="1"/>
  <c r="BH43" i="6"/>
  <c r="CJ43" i="6" s="1"/>
  <c r="BH64" i="6"/>
  <c r="CJ64" i="6" s="1"/>
  <c r="BH85" i="6"/>
  <c r="CJ85" i="6" s="1"/>
  <c r="BI15" i="6"/>
  <c r="CK15" i="6" s="1"/>
  <c r="BI78" i="6"/>
  <c r="CK78" i="6" s="1"/>
  <c r="BK26" i="6"/>
  <c r="CM26" i="6" s="1"/>
  <c r="BK79" i="6"/>
  <c r="CM79" i="6" s="1"/>
  <c r="BQ6" i="6"/>
  <c r="CS6" i="6" s="1"/>
  <c r="BQ28" i="6"/>
  <c r="CS28" i="6" s="1"/>
  <c r="BQ70" i="6"/>
  <c r="CS70" i="6" s="1"/>
  <c r="BQ36" i="6"/>
  <c r="CS36" i="6" s="1"/>
  <c r="BQ44" i="6"/>
  <c r="CS44" i="6" s="1"/>
  <c r="BQ74" i="6"/>
  <c r="CS74" i="6" s="1"/>
  <c r="BQ35" i="6"/>
  <c r="CS35" i="6" s="1"/>
  <c r="BH21" i="6"/>
  <c r="CJ21" i="6" s="1"/>
  <c r="BG37" i="6"/>
  <c r="CI37" i="6" s="1"/>
  <c r="BH5" i="6"/>
  <c r="CJ5" i="6" s="1"/>
  <c r="BH25" i="6"/>
  <c r="CJ25" i="6" s="1"/>
  <c r="BH51" i="6"/>
  <c r="CJ51" i="6" s="1"/>
  <c r="BH75" i="6"/>
  <c r="CJ75" i="6" s="1"/>
  <c r="BH98" i="6"/>
  <c r="CJ98" i="6" s="1"/>
  <c r="BQ15" i="6"/>
  <c r="CS15" i="6" s="1"/>
  <c r="BQ81" i="6"/>
  <c r="CS81" i="6" s="1"/>
  <c r="BE4" i="6"/>
  <c r="CG4" i="6" s="1"/>
  <c r="BH18" i="6"/>
  <c r="CJ18" i="6" s="1"/>
  <c r="BQ86" i="6"/>
  <c r="CS86" i="6" s="1"/>
  <c r="BH48" i="6"/>
  <c r="CJ48" i="6" s="1"/>
  <c r="BF37" i="6"/>
  <c r="CH37" i="6" s="1"/>
  <c r="BF41" i="6"/>
  <c r="CH41" i="6" s="1"/>
  <c r="BF96" i="6"/>
  <c r="CH96" i="6" s="1"/>
  <c r="BF45" i="6"/>
  <c r="CH45" i="6" s="1"/>
  <c r="BF33" i="6"/>
  <c r="CH33" i="6" s="1"/>
  <c r="BF89" i="6"/>
  <c r="CH89" i="6" s="1"/>
  <c r="BF24" i="6"/>
  <c r="CH24" i="6" s="1"/>
  <c r="BF29" i="6"/>
  <c r="CH29" i="6" s="1"/>
  <c r="BF87" i="6"/>
  <c r="CH87" i="6" s="1"/>
  <c r="BF74" i="6"/>
  <c r="CH74" i="6" s="1"/>
  <c r="BF60" i="6"/>
  <c r="CH60" i="6" s="1"/>
  <c r="BF15" i="6"/>
  <c r="CH15" i="6" s="1"/>
  <c r="BF70" i="6"/>
  <c r="CH70" i="6" s="1"/>
  <c r="BF55" i="6"/>
  <c r="CH55" i="6" s="1"/>
  <c r="BL74" i="6"/>
  <c r="CN74" i="6" s="1"/>
  <c r="BL48" i="6"/>
  <c r="CN48" i="6" s="1"/>
  <c r="BL14" i="6"/>
  <c r="CN14" i="6" s="1"/>
  <c r="BL84" i="6"/>
  <c r="CN84" i="6" s="1"/>
  <c r="BL65" i="6"/>
  <c r="CN65" i="6" s="1"/>
  <c r="BL93" i="6"/>
  <c r="CN93" i="6" s="1"/>
  <c r="BL63" i="6"/>
  <c r="CN63" i="6" s="1"/>
  <c r="BL88" i="6"/>
  <c r="CN88" i="6" s="1"/>
  <c r="BL59" i="6"/>
  <c r="CN59" i="6" s="1"/>
  <c r="BL52" i="6"/>
  <c r="CN52" i="6" s="1"/>
  <c r="BL36" i="6"/>
  <c r="CN36" i="6" s="1"/>
  <c r="BL23" i="6"/>
  <c r="CN23" i="6" s="1"/>
  <c r="BL96" i="6"/>
  <c r="CN96" i="6" s="1"/>
  <c r="BL87" i="6"/>
  <c r="CN87" i="6" s="1"/>
  <c r="BL79" i="6"/>
  <c r="CN79" i="6" s="1"/>
  <c r="BL70" i="6"/>
  <c r="CN70" i="6" s="1"/>
  <c r="BL62" i="6"/>
  <c r="CN62" i="6" s="1"/>
  <c r="BL53" i="6"/>
  <c r="CN53" i="6" s="1"/>
  <c r="BL45" i="6"/>
  <c r="CN45" i="6" s="1"/>
  <c r="BL25" i="6"/>
  <c r="CN25" i="6" s="1"/>
  <c r="BL22" i="6"/>
  <c r="CN22" i="6" s="1"/>
  <c r="BL17" i="6"/>
  <c r="CN17" i="6" s="1"/>
  <c r="BL9" i="6"/>
  <c r="CN9" i="6" s="1"/>
  <c r="BL29" i="6"/>
  <c r="CN29" i="6" s="1"/>
  <c r="BL32" i="6"/>
  <c r="CN32" i="6" s="1"/>
  <c r="BL10" i="6"/>
  <c r="CN10" i="6" s="1"/>
  <c r="BL46" i="6"/>
  <c r="CN46" i="6" s="1"/>
  <c r="BL40" i="6"/>
  <c r="CN40" i="6" s="1"/>
  <c r="BL34" i="6"/>
  <c r="CN34" i="6" s="1"/>
  <c r="BL90" i="6"/>
  <c r="CN90" i="6" s="1"/>
  <c r="BL30" i="6"/>
  <c r="CN30" i="6" s="1"/>
  <c r="BL78" i="6"/>
  <c r="CN78" i="6" s="1"/>
  <c r="BL54" i="6"/>
  <c r="CN54" i="6" s="1"/>
  <c r="BL50" i="6"/>
  <c r="CN50" i="6" s="1"/>
  <c r="BL94" i="6"/>
  <c r="CN94" i="6" s="1"/>
  <c r="BL85" i="6"/>
  <c r="CN85" i="6" s="1"/>
  <c r="BL77" i="6"/>
  <c r="CN77" i="6" s="1"/>
  <c r="BL68" i="6"/>
  <c r="CN68" i="6" s="1"/>
  <c r="BL60" i="6"/>
  <c r="CN60" i="6" s="1"/>
  <c r="BL51" i="6"/>
  <c r="CN51" i="6" s="1"/>
  <c r="BL43" i="6"/>
  <c r="CN43" i="6" s="1"/>
  <c r="BL33" i="6"/>
  <c r="CN33" i="6" s="1"/>
  <c r="BL41" i="6"/>
  <c r="CN41" i="6" s="1"/>
  <c r="BL15" i="6"/>
  <c r="CN15" i="6" s="1"/>
  <c r="BL7" i="6"/>
  <c r="CN7" i="6" s="1"/>
  <c r="BL80" i="6"/>
  <c r="CN80" i="6" s="1"/>
  <c r="BL71" i="6"/>
  <c r="CN71" i="6" s="1"/>
  <c r="BL38" i="6"/>
  <c r="CN38" i="6" s="1"/>
  <c r="BU18" i="6"/>
  <c r="CW18" i="6" s="1"/>
  <c r="BU34" i="6"/>
  <c r="CW34" i="6" s="1"/>
  <c r="BU44" i="6"/>
  <c r="CW44" i="6" s="1"/>
  <c r="BU28" i="6"/>
  <c r="CW28" i="6" s="1"/>
  <c r="BU21" i="6"/>
  <c r="CW21" i="6" s="1"/>
  <c r="BU98" i="6"/>
  <c r="CW98" i="6" s="1"/>
  <c r="BU87" i="6"/>
  <c r="CW87" i="6" s="1"/>
  <c r="BU77" i="6"/>
  <c r="CW77" i="6" s="1"/>
  <c r="BU81" i="6"/>
  <c r="CW81" i="6" s="1"/>
  <c r="BU66" i="6"/>
  <c r="CW66" i="6" s="1"/>
  <c r="BU58" i="6"/>
  <c r="CW58" i="6" s="1"/>
  <c r="BU39" i="6"/>
  <c r="CW39" i="6" s="1"/>
  <c r="BU45" i="6"/>
  <c r="CW45" i="6" s="1"/>
  <c r="BU37" i="6"/>
  <c r="CW37" i="6" s="1"/>
  <c r="BU7" i="6"/>
  <c r="CW7" i="6" s="1"/>
  <c r="BU11" i="6"/>
  <c r="CW11" i="6" s="1"/>
  <c r="BU65" i="6"/>
  <c r="CW65" i="6" s="1"/>
  <c r="BU63" i="6"/>
  <c r="CW63" i="6" s="1"/>
  <c r="BU24" i="6"/>
  <c r="CW24" i="6" s="1"/>
  <c r="BU31" i="6"/>
  <c r="CW31" i="6" s="1"/>
  <c r="BU96" i="6"/>
  <c r="CW96" i="6" s="1"/>
  <c r="BU83" i="6"/>
  <c r="CW83" i="6" s="1"/>
  <c r="BU75" i="6"/>
  <c r="CW75" i="6" s="1"/>
  <c r="BU74" i="6"/>
  <c r="CW74" i="6" s="1"/>
  <c r="BU64" i="6"/>
  <c r="CW64" i="6" s="1"/>
  <c r="BU51" i="6"/>
  <c r="CW51" i="6" s="1"/>
  <c r="BU36" i="6"/>
  <c r="CW36" i="6" s="1"/>
  <c r="BU70" i="6"/>
  <c r="CW70" i="6" s="1"/>
  <c r="BU10" i="6"/>
  <c r="CW10" i="6" s="1"/>
  <c r="BU17" i="6"/>
  <c r="CW17" i="6" s="1"/>
  <c r="BU13" i="6"/>
  <c r="CW13" i="6" s="1"/>
  <c r="BT37" i="6"/>
  <c r="CV37" i="6" s="1"/>
  <c r="BT90" i="6"/>
  <c r="CV90" i="6" s="1"/>
  <c r="BT92" i="6"/>
  <c r="CV92" i="6" s="1"/>
  <c r="BT49" i="6"/>
  <c r="CV49" i="6" s="1"/>
  <c r="BT56" i="6"/>
  <c r="CV56" i="6" s="1"/>
  <c r="BT43" i="6"/>
  <c r="CV43" i="6" s="1"/>
  <c r="BT58" i="6"/>
  <c r="CV58" i="6" s="1"/>
  <c r="BT55" i="6"/>
  <c r="CV55" i="6" s="1"/>
  <c r="BT13" i="6"/>
  <c r="CV13" i="6" s="1"/>
  <c r="BT99" i="6"/>
  <c r="CV99" i="6" s="1"/>
  <c r="BT91" i="6"/>
  <c r="CV91" i="6" s="1"/>
  <c r="BT88" i="6"/>
  <c r="CV88" i="6" s="1"/>
  <c r="BT69" i="6"/>
  <c r="CV69" i="6" s="1"/>
  <c r="BT33" i="6"/>
  <c r="CV33" i="6" s="1"/>
  <c r="BT25" i="6"/>
  <c r="CV25" i="6" s="1"/>
  <c r="BT63" i="6"/>
  <c r="CV63" i="6" s="1"/>
  <c r="BT38" i="6"/>
  <c r="CV38" i="6" s="1"/>
  <c r="BT21" i="6"/>
  <c r="CV21" i="6" s="1"/>
  <c r="BT70" i="6"/>
  <c r="CV70" i="6" s="1"/>
  <c r="BT52" i="6"/>
  <c r="CV52" i="6" s="1"/>
  <c r="BT35" i="6"/>
  <c r="CV35" i="6" s="1"/>
  <c r="BT46" i="6"/>
  <c r="CV46" i="6" s="1"/>
  <c r="BT66" i="6"/>
  <c r="CV66" i="6" s="1"/>
  <c r="BT40" i="6"/>
  <c r="CV40" i="6" s="1"/>
  <c r="BT5" i="6"/>
  <c r="CV5" i="6" s="1"/>
  <c r="BT15" i="6"/>
  <c r="CV15" i="6" s="1"/>
  <c r="BT97" i="6"/>
  <c r="CV97" i="6" s="1"/>
  <c r="BT62" i="6"/>
  <c r="CV62" i="6" s="1"/>
  <c r="BT80" i="6"/>
  <c r="CV80" i="6" s="1"/>
  <c r="BT65" i="6"/>
  <c r="CV65" i="6" s="1"/>
  <c r="BT31" i="6"/>
  <c r="CV31" i="6" s="1"/>
  <c r="BT30" i="6"/>
  <c r="CV30" i="6" s="1"/>
  <c r="BT59" i="6"/>
  <c r="CV59" i="6" s="1"/>
  <c r="BT32" i="6"/>
  <c r="CV32" i="6" s="1"/>
  <c r="BT20" i="6"/>
  <c r="CV20" i="6" s="1"/>
  <c r="BT8" i="6"/>
  <c r="CV8" i="6" s="1"/>
  <c r="BH8" i="6"/>
  <c r="CJ8" i="6" s="1"/>
  <c r="BH22" i="6"/>
  <c r="CJ22" i="6" s="1"/>
  <c r="BG35" i="6"/>
  <c r="CI35" i="6" s="1"/>
  <c r="BG76" i="6"/>
  <c r="CI76" i="6" s="1"/>
  <c r="BV64" i="6"/>
  <c r="CX64" i="6" s="1"/>
  <c r="BV28" i="6"/>
  <c r="CX28" i="6" s="1"/>
  <c r="BE79" i="6"/>
  <c r="CG79" i="6" s="1"/>
  <c r="BE77" i="6"/>
  <c r="CG77" i="6" s="1"/>
  <c r="BE37" i="6"/>
  <c r="CG37" i="6" s="1"/>
  <c r="BE23" i="6"/>
  <c r="CG23" i="6" s="1"/>
  <c r="BE96" i="6"/>
  <c r="CG96" i="6" s="1"/>
  <c r="BE63" i="6"/>
  <c r="CG63" i="6" s="1"/>
  <c r="BE46" i="6"/>
  <c r="CG46" i="6" s="1"/>
  <c r="BE94" i="6"/>
  <c r="CG94" i="6" s="1"/>
  <c r="BE61" i="6"/>
  <c r="CG61" i="6" s="1"/>
  <c r="BE40" i="6"/>
  <c r="CG40" i="6" s="1"/>
  <c r="BE31" i="6"/>
  <c r="CG31" i="6" s="1"/>
  <c r="BG49" i="6"/>
  <c r="CI49" i="6" s="1"/>
  <c r="BG72" i="6"/>
  <c r="CI72" i="6" s="1"/>
  <c r="BE11" i="6"/>
  <c r="CG11" i="6" s="1"/>
  <c r="BH7" i="6"/>
  <c r="CJ7" i="6" s="1"/>
  <c r="BH33" i="6"/>
  <c r="CJ33" i="6" s="1"/>
  <c r="BH53" i="6"/>
  <c r="CJ53" i="6" s="1"/>
  <c r="BH83" i="6"/>
  <c r="CJ83" i="6" s="1"/>
  <c r="BQ66" i="6"/>
  <c r="CS66" i="6" s="1"/>
  <c r="BE26" i="6"/>
  <c r="CG26" i="6" s="1"/>
  <c r="BE27" i="6"/>
  <c r="CG27" i="6" s="1"/>
  <c r="BQ30" i="6"/>
  <c r="CS30" i="6" s="1"/>
  <c r="BQ96" i="6"/>
  <c r="CS96" i="6" s="1"/>
  <c r="BV18" i="6"/>
  <c r="CX18" i="6" s="1"/>
  <c r="BG19" i="6"/>
  <c r="CI19" i="6" s="1"/>
  <c r="BG25" i="6"/>
  <c r="CI25" i="6" s="1"/>
  <c r="BG68" i="6"/>
  <c r="CI68" i="6" s="1"/>
  <c r="BV42" i="6"/>
  <c r="CX42" i="6" s="1"/>
  <c r="BI18" i="6"/>
  <c r="CK18" i="6" s="1"/>
  <c r="BV92" i="6"/>
  <c r="CX92" i="6" s="1"/>
  <c r="BV73" i="6"/>
  <c r="CX73" i="6" s="1"/>
  <c r="BG32" i="6"/>
  <c r="CI32" i="6" s="1"/>
  <c r="BK82" i="6"/>
  <c r="CM82" i="6" s="1"/>
  <c r="BI44" i="6"/>
  <c r="CK44" i="6" s="1"/>
  <c r="BU95" i="6"/>
  <c r="CW95" i="6" s="1"/>
  <c r="BU38" i="6"/>
  <c r="CW38" i="6" s="1"/>
  <c r="BU12" i="6"/>
  <c r="CW12" i="6" s="1"/>
  <c r="BU30" i="6"/>
  <c r="CW30" i="6" s="1"/>
  <c r="BU22" i="6"/>
  <c r="CW22" i="6" s="1"/>
  <c r="BL16" i="6"/>
  <c r="CN16" i="6" s="1"/>
  <c r="BF85" i="6"/>
  <c r="CH85" i="6" s="1"/>
  <c r="BF47" i="6"/>
  <c r="CH47" i="6" s="1"/>
  <c r="BF79" i="6"/>
  <c r="CH79" i="6" s="1"/>
  <c r="BI50" i="6"/>
  <c r="CK50" i="6" s="1"/>
  <c r="BV25" i="6"/>
  <c r="CX25" i="6" s="1"/>
  <c r="BU84" i="6"/>
  <c r="CW84" i="6" s="1"/>
  <c r="BU97" i="6"/>
  <c r="CW97" i="6" s="1"/>
  <c r="BU67" i="6"/>
  <c r="CW67" i="6" s="1"/>
  <c r="BU73" i="6"/>
  <c r="CW73" i="6" s="1"/>
  <c r="BK65" i="6"/>
  <c r="CM65" i="6" s="1"/>
  <c r="BF34" i="6"/>
  <c r="CH34" i="6" s="1"/>
  <c r="BH78" i="6"/>
  <c r="CJ78" i="6" s="1"/>
  <c r="BH84" i="6"/>
  <c r="CJ84" i="6" s="1"/>
  <c r="BO94" i="6"/>
  <c r="BX13" i="6"/>
  <c r="CZ13" i="6" s="1"/>
  <c r="BO60" i="6"/>
  <c r="BH44" i="6"/>
  <c r="CJ44" i="6" s="1"/>
  <c r="BH69" i="6"/>
  <c r="CJ69" i="6" s="1"/>
  <c r="BH59" i="6"/>
  <c r="CJ59" i="6" s="1"/>
  <c r="BH34" i="6"/>
  <c r="CJ34" i="6" s="1"/>
  <c r="BH57" i="6"/>
  <c r="CJ57" i="6" s="1"/>
  <c r="BH95" i="6"/>
  <c r="CJ95" i="6" s="1"/>
  <c r="BH88" i="6"/>
  <c r="CJ88" i="6" s="1"/>
  <c r="BH76" i="6"/>
  <c r="CJ76" i="6" s="1"/>
  <c r="T24" i="7"/>
  <c r="BJ23" i="6"/>
  <c r="CL23" i="6" s="1"/>
  <c r="BX78" i="6"/>
  <c r="CZ78" i="6" s="1"/>
  <c r="BP61" i="6"/>
  <c r="CR61" i="6" s="1"/>
  <c r="BP36" i="6"/>
  <c r="CR36" i="6" s="1"/>
  <c r="BP13" i="6"/>
  <c r="CR13" i="6" s="1"/>
  <c r="BP71" i="6"/>
  <c r="CR71" i="6" s="1"/>
  <c r="BO4" i="6"/>
  <c r="BP73" i="6"/>
  <c r="CR73" i="6" s="1"/>
  <c r="BX4" i="6"/>
  <c r="CZ4" i="6" s="1"/>
  <c r="BG6" i="6"/>
  <c r="CI6" i="6" s="1"/>
  <c r="BX17" i="6"/>
  <c r="CZ17" i="6" s="1"/>
  <c r="BG11" i="6"/>
  <c r="CI11" i="6" s="1"/>
  <c r="BG38" i="6"/>
  <c r="CI38" i="6" s="1"/>
  <c r="BG33" i="6"/>
  <c r="CI33" i="6" s="1"/>
  <c r="BG70" i="6"/>
  <c r="CI70" i="6" s="1"/>
  <c r="BG97" i="6"/>
  <c r="CI97" i="6" s="1"/>
  <c r="BO33" i="6"/>
  <c r="BH24" i="6"/>
  <c r="CJ24" i="6" s="1"/>
  <c r="BH11" i="6"/>
  <c r="CJ11" i="6" s="1"/>
  <c r="BH19" i="6"/>
  <c r="CJ19" i="6" s="1"/>
  <c r="BH29" i="6"/>
  <c r="CJ29" i="6" s="1"/>
  <c r="BH41" i="6"/>
  <c r="CJ41" i="6" s="1"/>
  <c r="BH47" i="6"/>
  <c r="CJ47" i="6" s="1"/>
  <c r="BH55" i="6"/>
  <c r="CJ55" i="6" s="1"/>
  <c r="BH62" i="6"/>
  <c r="CJ62" i="6" s="1"/>
  <c r="BH72" i="6"/>
  <c r="CJ72" i="6" s="1"/>
  <c r="BH77" i="6"/>
  <c r="CJ77" i="6" s="1"/>
  <c r="BH89" i="6"/>
  <c r="CJ89" i="6" s="1"/>
  <c r="BH94" i="6"/>
  <c r="CJ94" i="6" s="1"/>
  <c r="BI56" i="6"/>
  <c r="CK56" i="6" s="1"/>
  <c r="BI94" i="6"/>
  <c r="CK94" i="6" s="1"/>
  <c r="BP60" i="6"/>
  <c r="CR60" i="6" s="1"/>
  <c r="BO19" i="6"/>
  <c r="BO54" i="6"/>
  <c r="BP84" i="6"/>
  <c r="CR84" i="6" s="1"/>
  <c r="BH14" i="6"/>
  <c r="CJ14" i="6" s="1"/>
  <c r="BH65" i="6"/>
  <c r="CJ65" i="6" s="1"/>
  <c r="BH4" i="6"/>
  <c r="CJ4" i="6" s="1"/>
  <c r="BH54" i="6"/>
  <c r="CJ54" i="6" s="1"/>
  <c r="BH82" i="6"/>
  <c r="CJ82" i="6" s="1"/>
  <c r="BH80" i="6"/>
  <c r="CJ80" i="6" s="1"/>
  <c r="BV43" i="6"/>
  <c r="CX43" i="6" s="1"/>
  <c r="BK47" i="6"/>
  <c r="CM47" i="6" s="1"/>
  <c r="BH92" i="6"/>
  <c r="CJ92" i="6" s="1"/>
  <c r="BP9" i="6"/>
  <c r="CR9" i="6" s="1"/>
  <c r="BX32" i="6"/>
  <c r="CZ32" i="6" s="1"/>
  <c r="BX93" i="6"/>
  <c r="CZ93" i="6" s="1"/>
  <c r="BP53" i="6"/>
  <c r="CR53" i="6" s="1"/>
  <c r="BO5" i="6"/>
  <c r="BP40" i="6"/>
  <c r="CR40" i="6" s="1"/>
  <c r="BO34" i="6"/>
  <c r="BO71" i="6"/>
  <c r="BP66" i="6"/>
  <c r="CR66" i="6" s="1"/>
  <c r="BJ10" i="6"/>
  <c r="CL10" i="6" s="1"/>
  <c r="BP64" i="6"/>
  <c r="CR64" i="6" s="1"/>
  <c r="BP79" i="6"/>
  <c r="CR79" i="6" s="1"/>
  <c r="BX46" i="6"/>
  <c r="CZ46" i="6" s="1"/>
  <c r="BX87" i="6"/>
  <c r="CZ87" i="6" s="1"/>
  <c r="BO17" i="6"/>
  <c r="BX74" i="6"/>
  <c r="CZ74" i="6" s="1"/>
  <c r="BP32" i="6"/>
  <c r="CR32" i="6" s="1"/>
  <c r="BP62" i="6"/>
  <c r="CR62" i="6" s="1"/>
  <c r="BO15" i="6"/>
  <c r="BX21" i="6"/>
  <c r="CZ21" i="6" s="1"/>
  <c r="BP47" i="6"/>
  <c r="CR47" i="6" s="1"/>
  <c r="BO49" i="6"/>
  <c r="BP80" i="6"/>
  <c r="CR80" i="6" s="1"/>
  <c r="BP33" i="6"/>
  <c r="CR33" i="6" s="1"/>
  <c r="BO7" i="6"/>
  <c r="BP10" i="6"/>
  <c r="CR10" i="6" s="1"/>
  <c r="BO42" i="6"/>
  <c r="BO78" i="6"/>
  <c r="BP83" i="6"/>
  <c r="CR83" i="6" s="1"/>
  <c r="BJ90" i="6"/>
  <c r="CL90" i="6" s="1"/>
  <c r="BP88" i="6"/>
  <c r="CR88" i="6" s="1"/>
  <c r="BH97" i="6"/>
  <c r="CJ97" i="6" s="1"/>
  <c r="BI35" i="6"/>
  <c r="CK35" i="6" s="1"/>
  <c r="BH30" i="6"/>
  <c r="CJ30" i="6" s="1"/>
  <c r="BH56" i="6"/>
  <c r="CJ56" i="6" s="1"/>
  <c r="BH86" i="6"/>
  <c r="CJ86" i="6" s="1"/>
  <c r="BH32" i="6"/>
  <c r="CJ32" i="6" s="1"/>
  <c r="BK20" i="6"/>
  <c r="CM20" i="6" s="1"/>
  <c r="BI43" i="6"/>
  <c r="CK43" i="6" s="1"/>
  <c r="BO93" i="6"/>
  <c r="BX94" i="6"/>
  <c r="CZ94" i="6" s="1"/>
  <c r="BX89" i="6"/>
  <c r="CZ89" i="6" s="1"/>
  <c r="BH42" i="6"/>
  <c r="CJ42" i="6" s="1"/>
  <c r="BH36" i="6"/>
  <c r="CJ36" i="6" s="1"/>
  <c r="BH99" i="6"/>
  <c r="CJ99" i="6" s="1"/>
  <c r="BH74" i="6"/>
  <c r="CJ74" i="6" s="1"/>
  <c r="BO22" i="6"/>
  <c r="BG52" i="6"/>
  <c r="CI52" i="6" s="1"/>
  <c r="BK30" i="6"/>
  <c r="CM30" i="6" s="1"/>
  <c r="BH73" i="6"/>
  <c r="CJ73" i="6" s="1"/>
  <c r="BH71" i="6"/>
  <c r="CJ71" i="6" s="1"/>
  <c r="V24" i="7"/>
  <c r="W24" i="7"/>
  <c r="BH40" i="6"/>
  <c r="CJ40" i="6" s="1"/>
  <c r="BH63" i="6"/>
  <c r="CJ63" i="6" s="1"/>
  <c r="BH90" i="6"/>
  <c r="CJ90" i="6" s="1"/>
  <c r="BH93" i="6"/>
  <c r="CJ93" i="6" s="1"/>
  <c r="BH23" i="6"/>
  <c r="CJ23" i="6" s="1"/>
  <c r="BJ35" i="6"/>
  <c r="CL35" i="6" s="1"/>
  <c r="BH10" i="6"/>
  <c r="CJ10" i="6" s="1"/>
  <c r="BO31" i="6"/>
  <c r="BV58" i="6"/>
  <c r="CX58" i="6" s="1"/>
  <c r="BO45" i="6"/>
  <c r="BX45" i="6"/>
  <c r="CZ45" i="6" s="1"/>
  <c r="BX14" i="6"/>
  <c r="CZ14" i="6" s="1"/>
  <c r="BO81" i="6"/>
  <c r="BH61" i="6"/>
  <c r="CJ61" i="6" s="1"/>
  <c r="BJ21" i="6"/>
  <c r="CL21" i="6" s="1"/>
  <c r="BH67" i="6"/>
  <c r="CJ67" i="6" s="1"/>
  <c r="BJ43" i="6"/>
  <c r="CL43" i="6" s="1"/>
  <c r="BI33" i="6"/>
  <c r="CK33" i="6" s="1"/>
  <c r="BK24" i="6"/>
  <c r="CM24" i="6" s="1"/>
  <c r="BV97" i="6"/>
  <c r="CX97" i="6" s="1"/>
  <c r="BH46" i="6"/>
  <c r="CJ46" i="6" s="1"/>
  <c r="BI10" i="6"/>
  <c r="CK10" i="6" s="1"/>
  <c r="BI48" i="6"/>
  <c r="CK48" i="6" s="1"/>
  <c r="BI42" i="6"/>
  <c r="CK42" i="6" s="1"/>
  <c r="BI32" i="6"/>
  <c r="CK32" i="6" s="1"/>
  <c r="BI76" i="6"/>
  <c r="CK76" i="6" s="1"/>
  <c r="BI96" i="6"/>
  <c r="CK96" i="6" s="1"/>
  <c r="BJ4" i="6"/>
  <c r="CL4" i="6" s="1"/>
  <c r="BJ86" i="6"/>
  <c r="CL86" i="6" s="1"/>
  <c r="BI21" i="6"/>
  <c r="CK21" i="6" s="1"/>
  <c r="BV23" i="6"/>
  <c r="CX23" i="6" s="1"/>
  <c r="BV33" i="6"/>
  <c r="CX33" i="6" s="1"/>
  <c r="BV59" i="6"/>
  <c r="CX59" i="6" s="1"/>
  <c r="BI38" i="6"/>
  <c r="CK38" i="6" s="1"/>
  <c r="BI77" i="6"/>
  <c r="CK77" i="6" s="1"/>
  <c r="BI31" i="6"/>
  <c r="CK31" i="6" s="1"/>
  <c r="BI39" i="6"/>
  <c r="CK39" i="6" s="1"/>
  <c r="BV77" i="6"/>
  <c r="CX77" i="6" s="1"/>
  <c r="BV60" i="6"/>
  <c r="CX60" i="6" s="1"/>
  <c r="BV79" i="6"/>
  <c r="CX79" i="6" s="1"/>
  <c r="BJ9" i="6"/>
  <c r="CL9" i="6" s="1"/>
  <c r="BG82" i="6"/>
  <c r="CI82" i="6" s="1"/>
  <c r="BG69" i="6"/>
  <c r="CI69" i="6" s="1"/>
  <c r="BG80" i="6"/>
  <c r="CI80" i="6" s="1"/>
  <c r="BK59" i="6"/>
  <c r="CM59" i="6" s="1"/>
  <c r="BK25" i="6"/>
  <c r="CM25" i="6" s="1"/>
  <c r="BK57" i="6"/>
  <c r="CM57" i="6" s="1"/>
  <c r="BK93" i="6"/>
  <c r="CM93" i="6" s="1"/>
  <c r="BK89" i="6"/>
  <c r="CM89" i="6" s="1"/>
  <c r="BK10" i="6"/>
  <c r="CM10" i="6" s="1"/>
  <c r="BV95" i="6"/>
  <c r="CX95" i="6" s="1"/>
  <c r="Y24" i="7"/>
  <c r="BG15" i="6"/>
  <c r="CI15" i="6" s="1"/>
  <c r="BG34" i="6"/>
  <c r="CI34" i="6" s="1"/>
  <c r="BG36" i="6"/>
  <c r="CI36" i="6" s="1"/>
  <c r="BG45" i="6"/>
  <c r="CI45" i="6" s="1"/>
  <c r="BG75" i="6"/>
  <c r="CI75" i="6" s="1"/>
  <c r="BG83" i="6"/>
  <c r="CI83" i="6" s="1"/>
  <c r="BV12" i="6"/>
  <c r="CX12" i="6" s="1"/>
  <c r="BI16" i="6"/>
  <c r="CK16" i="6" s="1"/>
  <c r="BI61" i="6"/>
  <c r="CK61" i="6" s="1"/>
  <c r="BI24" i="6"/>
  <c r="CK24" i="6" s="1"/>
  <c r="BI67" i="6"/>
  <c r="CK67" i="6" s="1"/>
  <c r="BI88" i="6"/>
  <c r="CK88" i="6" s="1"/>
  <c r="BJ40" i="6"/>
  <c r="CL40" i="6" s="1"/>
  <c r="BV6" i="6"/>
  <c r="CX6" i="6" s="1"/>
  <c r="BV39" i="6"/>
  <c r="CX39" i="6" s="1"/>
  <c r="BV30" i="6"/>
  <c r="CX30" i="6" s="1"/>
  <c r="BV94" i="6"/>
  <c r="CX94" i="6" s="1"/>
  <c r="BI49" i="6"/>
  <c r="CK49" i="6" s="1"/>
  <c r="BI11" i="6"/>
  <c r="CK11" i="6" s="1"/>
  <c r="BI9" i="6"/>
  <c r="CK9" i="6" s="1"/>
  <c r="BI72" i="6"/>
  <c r="CK72" i="6" s="1"/>
  <c r="BV9" i="6"/>
  <c r="CX9" i="6" s="1"/>
  <c r="BV15" i="6"/>
  <c r="CX15" i="6" s="1"/>
  <c r="BV83" i="6"/>
  <c r="CX83" i="6" s="1"/>
  <c r="BI45" i="6"/>
  <c r="CK45" i="6" s="1"/>
  <c r="BG44" i="6"/>
  <c r="CI44" i="6" s="1"/>
  <c r="BG46" i="6"/>
  <c r="CI46" i="6" s="1"/>
  <c r="BG30" i="6"/>
  <c r="CI30" i="6" s="1"/>
  <c r="BK37" i="6"/>
  <c r="CM37" i="6" s="1"/>
  <c r="BK17" i="6"/>
  <c r="CM17" i="6" s="1"/>
  <c r="BK23" i="6"/>
  <c r="CM23" i="6" s="1"/>
  <c r="BK8" i="6"/>
  <c r="CM8" i="6" s="1"/>
  <c r="BK46" i="6"/>
  <c r="CM46" i="6" s="1"/>
  <c r="BK75" i="6"/>
  <c r="CM75" i="6" s="1"/>
  <c r="BV81" i="6"/>
  <c r="CX81" i="6" s="1"/>
  <c r="X24" i="7"/>
  <c r="BI6" i="6"/>
  <c r="CK6" i="6" s="1"/>
  <c r="BI65" i="6"/>
  <c r="CK65" i="6" s="1"/>
  <c r="BI26" i="6"/>
  <c r="CK26" i="6" s="1"/>
  <c r="BI71" i="6"/>
  <c r="CK71" i="6" s="1"/>
  <c r="BI82" i="6"/>
  <c r="CK82" i="6" s="1"/>
  <c r="BV7" i="6"/>
  <c r="CX7" i="6" s="1"/>
  <c r="BV27" i="6"/>
  <c r="CX27" i="6" s="1"/>
  <c r="BV29" i="6"/>
  <c r="CX29" i="6" s="1"/>
  <c r="BV90" i="6"/>
  <c r="CX90" i="6" s="1"/>
  <c r="BI89" i="6"/>
  <c r="CK89" i="6" s="1"/>
  <c r="BI17" i="6"/>
  <c r="CK17" i="6" s="1"/>
  <c r="BI66" i="6"/>
  <c r="CK66" i="6" s="1"/>
  <c r="BI75" i="6"/>
  <c r="CK75" i="6" s="1"/>
  <c r="BI58" i="6"/>
  <c r="CK58" i="6" s="1"/>
  <c r="BI53" i="6"/>
  <c r="CK53" i="6" s="1"/>
  <c r="BV57" i="6"/>
  <c r="CX57" i="6" s="1"/>
  <c r="BV53" i="6"/>
  <c r="CX53" i="6" s="1"/>
  <c r="BG12" i="6"/>
  <c r="CI12" i="6" s="1"/>
  <c r="BG94" i="6"/>
  <c r="CI94" i="6" s="1"/>
  <c r="BK5" i="6"/>
  <c r="CM5" i="6" s="1"/>
  <c r="BK90" i="6"/>
  <c r="CM90" i="6" s="1"/>
  <c r="BK64" i="6"/>
  <c r="CM64" i="6" s="1"/>
  <c r="BK60" i="6"/>
  <c r="CM60" i="6" s="1"/>
  <c r="BV93" i="6"/>
  <c r="CX93" i="6" s="1"/>
  <c r="U24" i="7"/>
  <c r="Z24" i="7"/>
  <c r="BR5" i="6"/>
  <c r="CT5" i="6" s="1"/>
  <c r="BR58" i="6"/>
  <c r="CT58" i="6" s="1"/>
  <c r="BD55" i="6"/>
  <c r="CF55" i="6" s="1"/>
  <c r="BD39" i="6"/>
  <c r="CF39" i="6" s="1"/>
  <c r="BD12" i="6"/>
  <c r="CF12" i="6" s="1"/>
  <c r="BE99" i="6"/>
  <c r="CG99" i="6" s="1"/>
  <c r="BE33" i="6"/>
  <c r="CG33" i="6" s="1"/>
  <c r="BE97" i="6"/>
  <c r="CG97" i="6" s="1"/>
  <c r="BE83" i="6"/>
  <c r="CG83" i="6" s="1"/>
  <c r="BE74" i="6"/>
  <c r="CG74" i="6" s="1"/>
  <c r="BE55" i="6"/>
  <c r="CG55" i="6" s="1"/>
  <c r="BE92" i="6"/>
  <c r="CG92" i="6" s="1"/>
  <c r="BE84" i="6"/>
  <c r="CG84" i="6" s="1"/>
  <c r="BE76" i="6"/>
  <c r="CG76" i="6" s="1"/>
  <c r="BE67" i="6"/>
  <c r="CG67" i="6" s="1"/>
  <c r="BE59" i="6"/>
  <c r="CG59" i="6" s="1"/>
  <c r="BE32" i="6"/>
  <c r="CG32" i="6" s="1"/>
  <c r="BE24" i="6"/>
  <c r="CG24" i="6" s="1"/>
  <c r="BE52" i="6"/>
  <c r="CG52" i="6" s="1"/>
  <c r="BE20" i="6"/>
  <c r="CG20" i="6" s="1"/>
  <c r="BE22" i="6"/>
  <c r="CG22" i="6" s="1"/>
  <c r="BE6" i="6"/>
  <c r="CG6" i="6" s="1"/>
  <c r="BE18" i="6"/>
  <c r="CG18" i="6" s="1"/>
  <c r="BE72" i="6"/>
  <c r="CG72" i="6" s="1"/>
  <c r="BE64" i="6"/>
  <c r="CG64" i="6" s="1"/>
  <c r="BE47" i="6"/>
  <c r="CG47" i="6" s="1"/>
  <c r="BE5" i="6"/>
  <c r="CG5" i="6" s="1"/>
  <c r="BE53" i="6"/>
  <c r="CG53" i="6" s="1"/>
  <c r="BE49" i="6"/>
  <c r="CG49" i="6" s="1"/>
  <c r="BE95" i="6"/>
  <c r="CG95" i="6" s="1"/>
  <c r="BE62" i="6"/>
  <c r="CG62" i="6" s="1"/>
  <c r="BE45" i="6"/>
  <c r="CG45" i="6" s="1"/>
  <c r="BE89" i="6"/>
  <c r="CG89" i="6" s="1"/>
  <c r="BE81" i="6"/>
  <c r="CG81" i="6" s="1"/>
  <c r="BE35" i="6"/>
  <c r="CG35" i="6" s="1"/>
  <c r="BE17" i="6"/>
  <c r="CG17" i="6" s="1"/>
  <c r="BE19" i="6"/>
  <c r="CG19" i="6" s="1"/>
  <c r="BE98" i="6"/>
  <c r="CG98" i="6" s="1"/>
  <c r="BE90" i="6"/>
  <c r="CG90" i="6" s="1"/>
  <c r="BE82" i="6"/>
  <c r="CG82" i="6" s="1"/>
  <c r="BE73" i="6"/>
  <c r="CG73" i="6" s="1"/>
  <c r="BE65" i="6"/>
  <c r="CG65" i="6" s="1"/>
  <c r="BE57" i="6"/>
  <c r="CG57" i="6" s="1"/>
  <c r="BE30" i="6"/>
  <c r="CG30" i="6" s="1"/>
  <c r="BE50" i="6"/>
  <c r="CG50" i="6" s="1"/>
  <c r="BE44" i="6"/>
  <c r="CG44" i="6" s="1"/>
  <c r="BE54" i="6"/>
  <c r="CG54" i="6" s="1"/>
  <c r="BE12" i="6"/>
  <c r="CG12" i="6" s="1"/>
  <c r="BE16" i="6"/>
  <c r="CG16" i="6" s="1"/>
  <c r="BE91" i="6"/>
  <c r="CG91" i="6" s="1"/>
  <c r="BE70" i="6"/>
  <c r="CG70" i="6" s="1"/>
  <c r="BE60" i="6"/>
  <c r="CG60" i="6" s="1"/>
  <c r="BE21" i="6"/>
  <c r="CG21" i="6" s="1"/>
  <c r="BE13" i="6"/>
  <c r="CG13" i="6" s="1"/>
  <c r="BE51" i="6"/>
  <c r="CG51" i="6" s="1"/>
  <c r="BE43" i="6"/>
  <c r="CG43" i="6" s="1"/>
  <c r="BE25" i="6"/>
  <c r="CG25" i="6" s="1"/>
  <c r="BE41" i="6"/>
  <c r="CG41" i="6" s="1"/>
  <c r="BE15" i="6"/>
  <c r="CG15" i="6" s="1"/>
  <c r="BE93" i="6"/>
  <c r="CG93" i="6" s="1"/>
  <c r="BQ94" i="6"/>
  <c r="CS94" i="6" s="1"/>
  <c r="BQ88" i="6"/>
  <c r="CS88" i="6" s="1"/>
  <c r="BQ84" i="6"/>
  <c r="CS84" i="6" s="1"/>
  <c r="BQ63" i="6"/>
  <c r="CS63" i="6" s="1"/>
  <c r="BQ27" i="6"/>
  <c r="CS27" i="6" s="1"/>
  <c r="BQ71" i="6"/>
  <c r="CS71" i="6" s="1"/>
  <c r="BQ18" i="6"/>
  <c r="CS18" i="6" s="1"/>
  <c r="BQ20" i="6"/>
  <c r="CS20" i="6" s="1"/>
  <c r="BQ48" i="6"/>
  <c r="CS48" i="6" s="1"/>
  <c r="BQ76" i="6"/>
  <c r="CS76" i="6" s="1"/>
  <c r="BQ92" i="6"/>
  <c r="CS92" i="6" s="1"/>
  <c r="BQ98" i="6"/>
  <c r="CS98" i="6" s="1"/>
  <c r="BQ85" i="6"/>
  <c r="CS85" i="6" s="1"/>
  <c r="BQ99" i="6"/>
  <c r="CS99" i="6" s="1"/>
  <c r="BQ75" i="6"/>
  <c r="CS75" i="6" s="1"/>
  <c r="BQ68" i="6"/>
  <c r="CS68" i="6" s="1"/>
  <c r="BQ51" i="6"/>
  <c r="CS51" i="6" s="1"/>
  <c r="BQ62" i="6"/>
  <c r="CS62" i="6" s="1"/>
  <c r="BQ41" i="6"/>
  <c r="CS41" i="6" s="1"/>
  <c r="BQ55" i="6"/>
  <c r="CS55" i="6" s="1"/>
  <c r="BQ5" i="6"/>
  <c r="CS5" i="6" s="1"/>
  <c r="BQ17" i="6"/>
  <c r="CS17" i="6" s="1"/>
  <c r="BQ4" i="6"/>
  <c r="CS4" i="6" s="1"/>
  <c r="BQ14" i="6"/>
  <c r="CS14" i="6" s="1"/>
  <c r="BQ56" i="6"/>
  <c r="CS56" i="6" s="1"/>
  <c r="BQ57" i="6"/>
  <c r="CS57" i="6" s="1"/>
  <c r="BQ93" i="6"/>
  <c r="CS93" i="6" s="1"/>
  <c r="BQ38" i="6"/>
  <c r="CS38" i="6" s="1"/>
  <c r="BQ73" i="6"/>
  <c r="CS73" i="6" s="1"/>
  <c r="BQ26" i="6"/>
  <c r="CS26" i="6" s="1"/>
  <c r="BQ25" i="6"/>
  <c r="CS25" i="6" s="1"/>
  <c r="BQ40" i="6"/>
  <c r="CS40" i="6" s="1"/>
  <c r="BQ78" i="6"/>
  <c r="CS78" i="6" s="1"/>
  <c r="BQ16" i="6"/>
  <c r="CS16" i="6" s="1"/>
  <c r="BQ80" i="6"/>
  <c r="CS80" i="6" s="1"/>
  <c r="BQ95" i="6"/>
  <c r="CS95" i="6" s="1"/>
  <c r="BQ83" i="6"/>
  <c r="CS83" i="6" s="1"/>
  <c r="BQ97" i="6"/>
  <c r="CS97" i="6" s="1"/>
  <c r="BQ72" i="6"/>
  <c r="CS72" i="6" s="1"/>
  <c r="BQ64" i="6"/>
  <c r="CS64" i="6" s="1"/>
  <c r="BQ43" i="6"/>
  <c r="CS43" i="6" s="1"/>
  <c r="BQ58" i="6"/>
  <c r="CS58" i="6" s="1"/>
  <c r="BQ39" i="6"/>
  <c r="CS39" i="6" s="1"/>
  <c r="BQ10" i="6"/>
  <c r="CS10" i="6" s="1"/>
  <c r="BQ23" i="6"/>
  <c r="CS23" i="6" s="1"/>
  <c r="BQ9" i="6"/>
  <c r="CS9" i="6" s="1"/>
  <c r="BQ22" i="6"/>
  <c r="CS22" i="6" s="1"/>
  <c r="BQ21" i="6"/>
  <c r="CS21" i="6" s="1"/>
  <c r="BQ67" i="6"/>
  <c r="CS67" i="6" s="1"/>
  <c r="BQ52" i="6"/>
  <c r="CS52" i="6" s="1"/>
  <c r="BE39" i="6"/>
  <c r="CG39" i="6" s="1"/>
  <c r="BQ11" i="6"/>
  <c r="CS11" i="6" s="1"/>
  <c r="BQ13" i="6"/>
  <c r="CS13" i="6" s="1"/>
  <c r="BQ45" i="6"/>
  <c r="CS45" i="6" s="1"/>
  <c r="BQ49" i="6"/>
  <c r="CS49" i="6" s="1"/>
  <c r="BQ77" i="6"/>
  <c r="CS77" i="6" s="1"/>
  <c r="BQ87" i="6"/>
  <c r="CS87" i="6" s="1"/>
  <c r="BE29" i="6"/>
  <c r="CG29" i="6" s="1"/>
  <c r="BE66" i="6"/>
  <c r="CG66" i="6" s="1"/>
  <c r="BE10" i="6"/>
  <c r="CG10" i="6" s="1"/>
  <c r="BE36" i="6"/>
  <c r="CG36" i="6" s="1"/>
  <c r="BE34" i="6"/>
  <c r="CG34" i="6" s="1"/>
  <c r="BE48" i="6"/>
  <c r="CG48" i="6" s="1"/>
  <c r="BE69" i="6"/>
  <c r="CG69" i="6" s="1"/>
  <c r="BE86" i="6"/>
  <c r="CG86" i="6" s="1"/>
  <c r="BE9" i="6"/>
  <c r="CG9" i="6" s="1"/>
  <c r="BQ33" i="6"/>
  <c r="CS33" i="6" s="1"/>
  <c r="BE85" i="6"/>
  <c r="CG85" i="6" s="1"/>
  <c r="BQ12" i="6"/>
  <c r="CS12" i="6" s="1"/>
  <c r="BQ69" i="6"/>
  <c r="CS69" i="6" s="1"/>
  <c r="BQ54" i="6"/>
  <c r="CS54" i="6" s="1"/>
  <c r="BQ42" i="6"/>
  <c r="CS42" i="6" s="1"/>
  <c r="BE58" i="6"/>
  <c r="CG58" i="6" s="1"/>
  <c r="BQ24" i="6"/>
  <c r="CS24" i="6" s="1"/>
  <c r="AA24" i="7"/>
  <c r="BQ19" i="6"/>
  <c r="CS19" i="6" s="1"/>
  <c r="BQ47" i="6"/>
  <c r="CS47" i="6" s="1"/>
  <c r="BQ53" i="6"/>
  <c r="CS53" i="6" s="1"/>
  <c r="BQ60" i="6"/>
  <c r="CS60" i="6" s="1"/>
  <c r="BQ79" i="6"/>
  <c r="CS79" i="6" s="1"/>
  <c r="BQ89" i="6"/>
  <c r="CS89" i="6" s="1"/>
  <c r="BE68" i="6"/>
  <c r="CG68" i="6" s="1"/>
  <c r="BE8" i="6"/>
  <c r="CG8" i="6" s="1"/>
  <c r="BE42" i="6"/>
  <c r="CG42" i="6" s="1"/>
  <c r="BE38" i="6"/>
  <c r="CG38" i="6" s="1"/>
  <c r="BE56" i="6"/>
  <c r="CG56" i="6" s="1"/>
  <c r="BE71" i="6"/>
  <c r="CG71" i="6" s="1"/>
  <c r="BE88" i="6"/>
  <c r="CG88" i="6" s="1"/>
  <c r="BE87" i="6"/>
  <c r="CG87" i="6" s="1"/>
  <c r="BQ31" i="6"/>
  <c r="CS31" i="6" s="1"/>
  <c r="BQ65" i="6"/>
  <c r="CS65" i="6" s="1"/>
  <c r="BQ61" i="6"/>
  <c r="CS61" i="6" s="1"/>
  <c r="BQ46" i="6"/>
  <c r="CS46" i="6" s="1"/>
  <c r="BQ50" i="6"/>
  <c r="CS50" i="6" s="1"/>
  <c r="BE75" i="6"/>
  <c r="CG75" i="6" s="1"/>
  <c r="BQ32" i="6"/>
  <c r="CS32" i="6" s="1"/>
  <c r="BX12" i="6"/>
  <c r="CZ12" i="6" s="1"/>
  <c r="BX30" i="6"/>
  <c r="CZ30" i="6" s="1"/>
  <c r="BX27" i="6"/>
  <c r="CZ27" i="6" s="1"/>
  <c r="BX95" i="6"/>
  <c r="CZ95" i="6" s="1"/>
  <c r="BP68" i="6"/>
  <c r="CR68" i="6" s="1"/>
  <c r="BP28" i="6"/>
  <c r="CR28" i="6" s="1"/>
  <c r="BP25" i="6"/>
  <c r="CR25" i="6" s="1"/>
  <c r="BP76" i="6"/>
  <c r="CR76" i="6" s="1"/>
  <c r="BO26" i="6"/>
  <c r="BO12" i="6"/>
  <c r="BO38" i="6"/>
  <c r="BO61" i="6"/>
  <c r="BO80" i="6"/>
  <c r="BP35" i="6"/>
  <c r="CR35" i="6" s="1"/>
  <c r="BP46" i="6"/>
  <c r="CR46" i="6" s="1"/>
  <c r="BX9" i="6"/>
  <c r="CZ9" i="6" s="1"/>
  <c r="BP90" i="6"/>
  <c r="CR90" i="6" s="1"/>
  <c r="BP49" i="6"/>
  <c r="CR49" i="6" s="1"/>
  <c r="BO87" i="6"/>
  <c r="BX69" i="6"/>
  <c r="CZ69" i="6" s="1"/>
  <c r="BX66" i="6"/>
  <c r="CZ66" i="6" s="1"/>
  <c r="BX41" i="6"/>
  <c r="CZ41" i="6" s="1"/>
  <c r="BX83" i="6"/>
  <c r="CZ83" i="6" s="1"/>
  <c r="BX84" i="6"/>
  <c r="CZ84" i="6" s="1"/>
  <c r="BP20" i="6"/>
  <c r="CR20" i="6" s="1"/>
  <c r="BO23" i="6"/>
  <c r="BX26" i="6"/>
  <c r="CZ26" i="6" s="1"/>
  <c r="BX29" i="6"/>
  <c r="CZ29" i="6" s="1"/>
  <c r="BX97" i="6"/>
  <c r="CZ97" i="6" s="1"/>
  <c r="BO32" i="6"/>
  <c r="BP81" i="6"/>
  <c r="CR81" i="6" s="1"/>
  <c r="BP22" i="6"/>
  <c r="CR22" i="6" s="1"/>
  <c r="BP27" i="6"/>
  <c r="CR27" i="6" s="1"/>
  <c r="BP78" i="6"/>
  <c r="CR78" i="6" s="1"/>
  <c r="BW78" i="6"/>
  <c r="CY78" i="6" s="1"/>
  <c r="BO30" i="6"/>
  <c r="BO6" i="6"/>
  <c r="BO20" i="6"/>
  <c r="BO46" i="6"/>
  <c r="BO69" i="6"/>
  <c r="BO88" i="6"/>
  <c r="BP18" i="6"/>
  <c r="CR18" i="6" s="1"/>
  <c r="BP8" i="6"/>
  <c r="CR8" i="6" s="1"/>
  <c r="BO66" i="6"/>
  <c r="BO79" i="6"/>
  <c r="BX39" i="6"/>
  <c r="CZ39" i="6" s="1"/>
  <c r="BX35" i="6"/>
  <c r="CZ35" i="6" s="1"/>
  <c r="BW22" i="6"/>
  <c r="CY22" i="6" s="1"/>
  <c r="BW12" i="6"/>
  <c r="CY12" i="6" s="1"/>
  <c r="BW70" i="6"/>
  <c r="CY70" i="6" s="1"/>
  <c r="BI85" i="6"/>
  <c r="CK85" i="6" s="1"/>
  <c r="BI97" i="6"/>
  <c r="CK97" i="6" s="1"/>
  <c r="BI95" i="6"/>
  <c r="CK95" i="6" s="1"/>
  <c r="BI99" i="6"/>
  <c r="CK99" i="6" s="1"/>
  <c r="BI29" i="6"/>
  <c r="CK29" i="6" s="1"/>
  <c r="BI83" i="6"/>
  <c r="CK83" i="6" s="1"/>
  <c r="BK14" i="6"/>
  <c r="CM14" i="6" s="1"/>
  <c r="BK66" i="6"/>
  <c r="CM66" i="6" s="1"/>
  <c r="BK51" i="6"/>
  <c r="CM51" i="6" s="1"/>
  <c r="BK13" i="6"/>
  <c r="CM13" i="6" s="1"/>
  <c r="BK34" i="6"/>
  <c r="CM34" i="6" s="1"/>
  <c r="BK67" i="6"/>
  <c r="CM67" i="6" s="1"/>
  <c r="BK96" i="6"/>
  <c r="CM96" i="6" s="1"/>
  <c r="BK77" i="6"/>
  <c r="CM77" i="6" s="1"/>
  <c r="BK49" i="6"/>
  <c r="CM49" i="6" s="1"/>
  <c r="BK16" i="6"/>
  <c r="CM16" i="6" s="1"/>
  <c r="BK44" i="6"/>
  <c r="CM44" i="6" s="1"/>
  <c r="BK81" i="6"/>
  <c r="CM81" i="6" s="1"/>
  <c r="BK41" i="6"/>
  <c r="CM41" i="6" s="1"/>
  <c r="BK11" i="6"/>
  <c r="CM11" i="6" s="1"/>
  <c r="BK50" i="6"/>
  <c r="CM50" i="6" s="1"/>
  <c r="BK61" i="6"/>
  <c r="CM61" i="6" s="1"/>
  <c r="BK88" i="6"/>
  <c r="CM88" i="6" s="1"/>
  <c r="BK99" i="6"/>
  <c r="CM99" i="6" s="1"/>
  <c r="BK62" i="6"/>
  <c r="CM62" i="6" s="1"/>
  <c r="BK21" i="6"/>
  <c r="CM21" i="6" s="1"/>
  <c r="BK28" i="6"/>
  <c r="CM28" i="6" s="1"/>
  <c r="BK42" i="6"/>
  <c r="CM42" i="6" s="1"/>
  <c r="BK74" i="6"/>
  <c r="CM74" i="6" s="1"/>
  <c r="BK76" i="6"/>
  <c r="CM76" i="6" s="1"/>
  <c r="BK95" i="6"/>
  <c r="CM95" i="6" s="1"/>
  <c r="BK58" i="6"/>
  <c r="CM58" i="6" s="1"/>
  <c r="BK45" i="6"/>
  <c r="CM45" i="6" s="1"/>
  <c r="BK7" i="6"/>
  <c r="CM7" i="6" s="1"/>
  <c r="BK56" i="6"/>
  <c r="CM56" i="6" s="1"/>
  <c r="BK73" i="6"/>
  <c r="CM73" i="6" s="1"/>
  <c r="BK6" i="6"/>
  <c r="CM6" i="6" s="1"/>
  <c r="BK68" i="6"/>
  <c r="CM68" i="6" s="1"/>
  <c r="BK53" i="6"/>
  <c r="CM53" i="6" s="1"/>
  <c r="BK19" i="6"/>
  <c r="CM19" i="6" s="1"/>
  <c r="BK63" i="6"/>
  <c r="CM63" i="6" s="1"/>
  <c r="BK87" i="6"/>
  <c r="CM87" i="6" s="1"/>
  <c r="BK27" i="6"/>
  <c r="CM27" i="6" s="1"/>
  <c r="BK35" i="6"/>
  <c r="CM35" i="6" s="1"/>
  <c r="BK48" i="6"/>
  <c r="CM48" i="6" s="1"/>
  <c r="BK78" i="6"/>
  <c r="CM78" i="6" s="1"/>
  <c r="BK92" i="6"/>
  <c r="CM92" i="6" s="1"/>
  <c r="BK91" i="6"/>
  <c r="CM91" i="6" s="1"/>
  <c r="BK72" i="6"/>
  <c r="CM72" i="6" s="1"/>
  <c r="BK4" i="6"/>
  <c r="CM4" i="6" s="1"/>
  <c r="BK38" i="6"/>
  <c r="CM38" i="6" s="1"/>
  <c r="BK54" i="6"/>
  <c r="CM54" i="6" s="1"/>
  <c r="BK31" i="6"/>
  <c r="CM31" i="6" s="1"/>
  <c r="BK84" i="6"/>
  <c r="CM84" i="6" s="1"/>
  <c r="BJ45" i="6"/>
  <c r="CL45" i="6" s="1"/>
  <c r="BJ51" i="6"/>
  <c r="CL51" i="6" s="1"/>
  <c r="BG4" i="6"/>
  <c r="CI4" i="6" s="1"/>
  <c r="BV13" i="6"/>
  <c r="CX13" i="6" s="1"/>
  <c r="BG5" i="6"/>
  <c r="CI5" i="6" s="1"/>
  <c r="BG21" i="6"/>
  <c r="CI21" i="6" s="1"/>
  <c r="BG23" i="6"/>
  <c r="CI23" i="6" s="1"/>
  <c r="BG51" i="6"/>
  <c r="CI51" i="6" s="1"/>
  <c r="BG47" i="6"/>
  <c r="CI47" i="6" s="1"/>
  <c r="BG29" i="6"/>
  <c r="CI29" i="6" s="1"/>
  <c r="BG53" i="6"/>
  <c r="CI53" i="6" s="1"/>
  <c r="BG64" i="6"/>
  <c r="CI64" i="6" s="1"/>
  <c r="BG77" i="6"/>
  <c r="CI77" i="6" s="1"/>
  <c r="BG93" i="6"/>
  <c r="CI93" i="6" s="1"/>
  <c r="BG85" i="6"/>
  <c r="CI85" i="6" s="1"/>
  <c r="BG91" i="6"/>
  <c r="CI91" i="6" s="1"/>
  <c r="BV4" i="6"/>
  <c r="CX4" i="6" s="1"/>
  <c r="BI37" i="6"/>
  <c r="CK37" i="6" s="1"/>
  <c r="BV51" i="6"/>
  <c r="CX51" i="6" s="1"/>
  <c r="BI4" i="6"/>
  <c r="CK4" i="6" s="1"/>
  <c r="BI22" i="6"/>
  <c r="CK22" i="6" s="1"/>
  <c r="BI14" i="6"/>
  <c r="CK14" i="6" s="1"/>
  <c r="BI46" i="6"/>
  <c r="CK46" i="6" s="1"/>
  <c r="BI69" i="6"/>
  <c r="CK69" i="6" s="1"/>
  <c r="BI52" i="6"/>
  <c r="CK52" i="6" s="1"/>
  <c r="BI28" i="6"/>
  <c r="CK28" i="6" s="1"/>
  <c r="BI59" i="6"/>
  <c r="CK59" i="6" s="1"/>
  <c r="BI74" i="6"/>
  <c r="CK74" i="6" s="1"/>
  <c r="BI80" i="6"/>
  <c r="CK80" i="6" s="1"/>
  <c r="BI86" i="6"/>
  <c r="CK86" i="6" s="1"/>
  <c r="BI98" i="6"/>
  <c r="CK98" i="6" s="1"/>
  <c r="BW52" i="6"/>
  <c r="CY52" i="6" s="1"/>
  <c r="BV10" i="6"/>
  <c r="CX10" i="6" s="1"/>
  <c r="BJ24" i="6"/>
  <c r="CL24" i="6" s="1"/>
  <c r="BJ56" i="6"/>
  <c r="CL56" i="6" s="1"/>
  <c r="BJ84" i="6"/>
  <c r="CL84" i="6" s="1"/>
  <c r="BI13" i="6"/>
  <c r="CK13" i="6" s="1"/>
  <c r="BI5" i="6"/>
  <c r="CK5" i="6" s="1"/>
  <c r="BV54" i="6"/>
  <c r="CX54" i="6" s="1"/>
  <c r="BI34" i="6"/>
  <c r="CK34" i="6" s="1"/>
  <c r="BV31" i="6"/>
  <c r="CX31" i="6" s="1"/>
  <c r="BV20" i="6"/>
  <c r="CX20" i="6" s="1"/>
  <c r="BV41" i="6"/>
  <c r="CX41" i="6" s="1"/>
  <c r="BV32" i="6"/>
  <c r="CX32" i="6" s="1"/>
  <c r="BV61" i="6"/>
  <c r="CX61" i="6" s="1"/>
  <c r="BV96" i="6"/>
  <c r="CX96" i="6" s="1"/>
  <c r="BI68" i="6"/>
  <c r="CK68" i="6" s="1"/>
  <c r="BI7" i="6"/>
  <c r="CK7" i="6" s="1"/>
  <c r="BI41" i="6"/>
  <c r="CK41" i="6" s="1"/>
  <c r="BI79" i="6"/>
  <c r="CK79" i="6" s="1"/>
  <c r="BJ39" i="6"/>
  <c r="CL39" i="6" s="1"/>
  <c r="BI91" i="6"/>
  <c r="CK91" i="6" s="1"/>
  <c r="BJ41" i="6"/>
  <c r="CL41" i="6" s="1"/>
  <c r="BJ55" i="6"/>
  <c r="CL55" i="6" s="1"/>
  <c r="BV46" i="6"/>
  <c r="CX46" i="6" s="1"/>
  <c r="BV75" i="6"/>
  <c r="CX75" i="6" s="1"/>
  <c r="BV84" i="6"/>
  <c r="CX84" i="6" s="1"/>
  <c r="BV47" i="6"/>
  <c r="CX47" i="6" s="1"/>
  <c r="BV36" i="6"/>
  <c r="CX36" i="6" s="1"/>
  <c r="BV56" i="6"/>
  <c r="CX56" i="6" s="1"/>
  <c r="BV16" i="6"/>
  <c r="CX16" i="6" s="1"/>
  <c r="BI93" i="6"/>
  <c r="CK93" i="6" s="1"/>
  <c r="BI23" i="6"/>
  <c r="CK23" i="6" s="1"/>
  <c r="BG67" i="6"/>
  <c r="CI67" i="6" s="1"/>
  <c r="BG71" i="6"/>
  <c r="CI71" i="6" s="1"/>
  <c r="BG65" i="6"/>
  <c r="CI65" i="6" s="1"/>
  <c r="BG40" i="6"/>
  <c r="CI40" i="6" s="1"/>
  <c r="BG90" i="6"/>
  <c r="CI90" i="6" s="1"/>
  <c r="BK32" i="6"/>
  <c r="CM32" i="6" s="1"/>
  <c r="BK22" i="6"/>
  <c r="CM22" i="6" s="1"/>
  <c r="BK33" i="6"/>
  <c r="CM33" i="6" s="1"/>
  <c r="BK94" i="6"/>
  <c r="CM94" i="6" s="1"/>
  <c r="BK52" i="6"/>
  <c r="CM52" i="6" s="1"/>
  <c r="BK43" i="6"/>
  <c r="CM43" i="6" s="1"/>
  <c r="BK86" i="6"/>
  <c r="CM86" i="6" s="1"/>
  <c r="BK12" i="6"/>
  <c r="CM12" i="6" s="1"/>
  <c r="BK97" i="6"/>
  <c r="CM97" i="6" s="1"/>
  <c r="BK40" i="6"/>
  <c r="CM40" i="6" s="1"/>
  <c r="BK15" i="6"/>
  <c r="CM15" i="6" s="1"/>
  <c r="BK85" i="6"/>
  <c r="CM85" i="6" s="1"/>
  <c r="BV88" i="6"/>
  <c r="CX88" i="6" s="1"/>
  <c r="BF21" i="6"/>
  <c r="CH21" i="6" s="1"/>
  <c r="BF5" i="6"/>
  <c r="CH5" i="6" s="1"/>
  <c r="BF25" i="6"/>
  <c r="CH25" i="6" s="1"/>
  <c r="BF58" i="6"/>
  <c r="CH58" i="6" s="1"/>
  <c r="BF94" i="6"/>
  <c r="CH94" i="6" s="1"/>
  <c r="BF57" i="6"/>
  <c r="CH57" i="6" s="1"/>
  <c r="BF49" i="6"/>
  <c r="CH49" i="6" s="1"/>
  <c r="BF19" i="6"/>
  <c r="CH19" i="6" s="1"/>
  <c r="BF51" i="6"/>
  <c r="CH51" i="6" s="1"/>
  <c r="BF64" i="6"/>
  <c r="CH64" i="6" s="1"/>
  <c r="BF91" i="6"/>
  <c r="CH91" i="6" s="1"/>
  <c r="BF81" i="6"/>
  <c r="CH81" i="6" s="1"/>
  <c r="BU8" i="6"/>
  <c r="CW8" i="6" s="1"/>
  <c r="BU20" i="6"/>
  <c r="CW20" i="6" s="1"/>
  <c r="BU56" i="6"/>
  <c r="CW56" i="6" s="1"/>
  <c r="BU78" i="6"/>
  <c r="CW78" i="6" s="1"/>
  <c r="BU48" i="6"/>
  <c r="CW48" i="6" s="1"/>
  <c r="BU69" i="6"/>
  <c r="CW69" i="6" s="1"/>
  <c r="BU59" i="6"/>
  <c r="CW59" i="6" s="1"/>
  <c r="BU25" i="6"/>
  <c r="CW25" i="6" s="1"/>
  <c r="BU54" i="6"/>
  <c r="CW54" i="6" s="1"/>
  <c r="BU82" i="6"/>
  <c r="CW82" i="6" s="1"/>
  <c r="BU29" i="6"/>
  <c r="CW29" i="6" s="1"/>
  <c r="BU80" i="6"/>
  <c r="CW80" i="6" s="1"/>
  <c r="BU6" i="6"/>
  <c r="CW6" i="6" s="1"/>
  <c r="BU23" i="6"/>
  <c r="CW23" i="6" s="1"/>
  <c r="BU52" i="6"/>
  <c r="CW52" i="6" s="1"/>
  <c r="BU46" i="6"/>
  <c r="CW46" i="6" s="1"/>
  <c r="BU90" i="6"/>
  <c r="CW90" i="6" s="1"/>
  <c r="BU40" i="6"/>
  <c r="CW40" i="6" s="1"/>
  <c r="BU93" i="6"/>
  <c r="CW93" i="6" s="1"/>
  <c r="BU61" i="6"/>
  <c r="CW61" i="6" s="1"/>
  <c r="BU32" i="6"/>
  <c r="CW32" i="6" s="1"/>
  <c r="BU57" i="6"/>
  <c r="CW57" i="6" s="1"/>
  <c r="BU99" i="6"/>
  <c r="CW99" i="6" s="1"/>
  <c r="BU88" i="6"/>
  <c r="CW88" i="6" s="1"/>
  <c r="BU33" i="6"/>
  <c r="CW33" i="6" s="1"/>
  <c r="BU14" i="6"/>
  <c r="CW14" i="6" s="1"/>
  <c r="BT12" i="6"/>
  <c r="CV12" i="6" s="1"/>
  <c r="BT81" i="6"/>
  <c r="CV81" i="6" s="1"/>
  <c r="BT78" i="6"/>
  <c r="CV78" i="6" s="1"/>
  <c r="BT50" i="6"/>
  <c r="CV50" i="6" s="1"/>
  <c r="BT86" i="6"/>
  <c r="CV86" i="6" s="1"/>
  <c r="BT48" i="6"/>
  <c r="CV48" i="6" s="1"/>
  <c r="BT47" i="6"/>
  <c r="CV47" i="6" s="1"/>
  <c r="BT72" i="6"/>
  <c r="CV72" i="6" s="1"/>
  <c r="BT53" i="6"/>
  <c r="CV53" i="6" s="1"/>
  <c r="BT42" i="6"/>
  <c r="CV42" i="6" s="1"/>
  <c r="BT79" i="6"/>
  <c r="CV79" i="6" s="1"/>
  <c r="BT83" i="6"/>
  <c r="CV83" i="6" s="1"/>
  <c r="BT87" i="6"/>
  <c r="CV87" i="6" s="1"/>
  <c r="BT96" i="6"/>
  <c r="CV96" i="6" s="1"/>
  <c r="BT74" i="6"/>
  <c r="CV74" i="6" s="1"/>
  <c r="BT22" i="6"/>
  <c r="CV22" i="6" s="1"/>
  <c r="BT98" i="6"/>
  <c r="CV98" i="6" s="1"/>
  <c r="BT64" i="6"/>
  <c r="CV64" i="6" s="1"/>
  <c r="BT45" i="6"/>
  <c r="CV45" i="6" s="1"/>
  <c r="BT51" i="6"/>
  <c r="CV51" i="6" s="1"/>
  <c r="BT82" i="6"/>
  <c r="CV82" i="6" s="1"/>
  <c r="BW83" i="6"/>
  <c r="CY83" i="6" s="1"/>
  <c r="BG50" i="6"/>
  <c r="CI50" i="6" s="1"/>
  <c r="BG61" i="6"/>
  <c r="CI61" i="6" s="1"/>
  <c r="BG88" i="6"/>
  <c r="CI88" i="6" s="1"/>
  <c r="BG39" i="6"/>
  <c r="CI39" i="6" s="1"/>
  <c r="BG73" i="6"/>
  <c r="CI73" i="6" s="1"/>
  <c r="BG42" i="6"/>
  <c r="CI42" i="6" s="1"/>
  <c r="BG74" i="6"/>
  <c r="CI74" i="6" s="1"/>
  <c r="BG16" i="6"/>
  <c r="CI16" i="6" s="1"/>
  <c r="BG59" i="6"/>
  <c r="CI59" i="6" s="1"/>
  <c r="BG84" i="6"/>
  <c r="CI84" i="6" s="1"/>
  <c r="BG98" i="6"/>
  <c r="CI98" i="6" s="1"/>
  <c r="BG20" i="6"/>
  <c r="CI20" i="6" s="1"/>
  <c r="BG48" i="6"/>
  <c r="CI48" i="6" s="1"/>
  <c r="BG78" i="6"/>
  <c r="CI78" i="6" s="1"/>
  <c r="BG92" i="6"/>
  <c r="CI92" i="6" s="1"/>
  <c r="BG56" i="6"/>
  <c r="CI56" i="6" s="1"/>
  <c r="BG28" i="6"/>
  <c r="CI28" i="6" s="1"/>
  <c r="BG54" i="6"/>
  <c r="CI54" i="6" s="1"/>
  <c r="BG14" i="6"/>
  <c r="CI14" i="6" s="1"/>
  <c r="BG24" i="6"/>
  <c r="CI24" i="6" s="1"/>
  <c r="BG63" i="6"/>
  <c r="CI63" i="6" s="1"/>
  <c r="BG10" i="6"/>
  <c r="CI10" i="6" s="1"/>
  <c r="BG96" i="6"/>
  <c r="CI96" i="6" s="1"/>
  <c r="BV8" i="6"/>
  <c r="CX8" i="6" s="1"/>
  <c r="BV38" i="6"/>
  <c r="CX38" i="6" s="1"/>
  <c r="BV48" i="6"/>
  <c r="CX48" i="6" s="1"/>
  <c r="BV45" i="6"/>
  <c r="CX45" i="6" s="1"/>
  <c r="BV85" i="6"/>
  <c r="CX85" i="6" s="1"/>
  <c r="BV17" i="6"/>
  <c r="CX17" i="6" s="1"/>
  <c r="BV76" i="6"/>
  <c r="CX76" i="6" s="1"/>
  <c r="BV70" i="6"/>
  <c r="CX70" i="6" s="1"/>
  <c r="BV11" i="6"/>
  <c r="CX11" i="6" s="1"/>
  <c r="BV49" i="6"/>
  <c r="CX49" i="6" s="1"/>
  <c r="BV68" i="6"/>
  <c r="CX68" i="6" s="1"/>
  <c r="BV74" i="6"/>
  <c r="CX74" i="6" s="1"/>
  <c r="BV40" i="6"/>
  <c r="CX40" i="6" s="1"/>
  <c r="BV65" i="6"/>
  <c r="CX65" i="6" s="1"/>
  <c r="BV37" i="6"/>
  <c r="CX37" i="6" s="1"/>
  <c r="BV87" i="6"/>
  <c r="CX87" i="6" s="1"/>
  <c r="BV82" i="6"/>
  <c r="CX82" i="6" s="1"/>
  <c r="BV67" i="6"/>
  <c r="CX67" i="6" s="1"/>
  <c r="BV62" i="6"/>
  <c r="CX62" i="6" s="1"/>
  <c r="BV78" i="6"/>
  <c r="CX78" i="6" s="1"/>
  <c r="BV50" i="6"/>
  <c r="CX50" i="6" s="1"/>
  <c r="BV80" i="6"/>
  <c r="CX80" i="6" s="1"/>
  <c r="BV21" i="6"/>
  <c r="CX21" i="6" s="1"/>
  <c r="BV52" i="6"/>
  <c r="CX52" i="6" s="1"/>
  <c r="BV72" i="6"/>
  <c r="CX72" i="6" s="1"/>
  <c r="BV89" i="6"/>
  <c r="CX89" i="6" s="1"/>
  <c r="BV34" i="6"/>
  <c r="CX34" i="6" s="1"/>
  <c r="BV69" i="6"/>
  <c r="CX69" i="6" s="1"/>
  <c r="BV19" i="6"/>
  <c r="CX19" i="6" s="1"/>
  <c r="BG13" i="6"/>
  <c r="CI13" i="6" s="1"/>
  <c r="BG9" i="6"/>
  <c r="CI9" i="6" s="1"/>
  <c r="BG43" i="6"/>
  <c r="CI43" i="6" s="1"/>
  <c r="BG41" i="6"/>
  <c r="CI41" i="6" s="1"/>
  <c r="BG55" i="6"/>
  <c r="CI55" i="6" s="1"/>
  <c r="BG31" i="6"/>
  <c r="CI31" i="6" s="1"/>
  <c r="BG58" i="6"/>
  <c r="CI58" i="6" s="1"/>
  <c r="BG66" i="6"/>
  <c r="CI66" i="6" s="1"/>
  <c r="BG79" i="6"/>
  <c r="CI79" i="6" s="1"/>
  <c r="BG95" i="6"/>
  <c r="CI95" i="6" s="1"/>
  <c r="BG87" i="6"/>
  <c r="CI87" i="6" s="1"/>
  <c r="BG99" i="6"/>
  <c r="CI99" i="6" s="1"/>
  <c r="BV14" i="6"/>
  <c r="CX14" i="6" s="1"/>
  <c r="BV5" i="6"/>
  <c r="CX5" i="6" s="1"/>
  <c r="BI12" i="6"/>
  <c r="CK12" i="6" s="1"/>
  <c r="BI8" i="6"/>
  <c r="CK8" i="6" s="1"/>
  <c r="BI20" i="6"/>
  <c r="CK20" i="6" s="1"/>
  <c r="BI54" i="6"/>
  <c r="CK54" i="6" s="1"/>
  <c r="BI40" i="6"/>
  <c r="CK40" i="6" s="1"/>
  <c r="BI57" i="6"/>
  <c r="CK57" i="6" s="1"/>
  <c r="BI30" i="6"/>
  <c r="CK30" i="6" s="1"/>
  <c r="BI63" i="6"/>
  <c r="CK63" i="6" s="1"/>
  <c r="BI73" i="6"/>
  <c r="CK73" i="6" s="1"/>
  <c r="BI84" i="6"/>
  <c r="CK84" i="6" s="1"/>
  <c r="BI90" i="6"/>
  <c r="CK90" i="6" s="1"/>
  <c r="BI92" i="6"/>
  <c r="CK92" i="6" s="1"/>
  <c r="BJ36" i="6"/>
  <c r="CL36" i="6" s="1"/>
  <c r="BJ63" i="6"/>
  <c r="CL63" i="6" s="1"/>
  <c r="BJ93" i="6"/>
  <c r="CL93" i="6" s="1"/>
  <c r="BV35" i="6"/>
  <c r="CX35" i="6" s="1"/>
  <c r="BI36" i="6"/>
  <c r="CK36" i="6" s="1"/>
  <c r="BV22" i="6"/>
  <c r="CX22" i="6" s="1"/>
  <c r="BV24" i="6"/>
  <c r="CX24" i="6" s="1"/>
  <c r="BV26" i="6"/>
  <c r="CX26" i="6" s="1"/>
  <c r="BV91" i="6"/>
  <c r="CX91" i="6" s="1"/>
  <c r="BV63" i="6"/>
  <c r="CX63" i="6" s="1"/>
  <c r="BV98" i="6"/>
  <c r="CX98" i="6" s="1"/>
  <c r="BI19" i="6"/>
  <c r="CK19" i="6" s="1"/>
  <c r="BI51" i="6"/>
  <c r="CK51" i="6" s="1"/>
  <c r="BI81" i="6"/>
  <c r="CK81" i="6" s="1"/>
  <c r="BG18" i="6"/>
  <c r="CI18" i="6" s="1"/>
  <c r="BI62" i="6"/>
  <c r="CK62" i="6" s="1"/>
  <c r="BI87" i="6"/>
  <c r="CK87" i="6" s="1"/>
  <c r="BI27" i="6"/>
  <c r="CK27" i="6" s="1"/>
  <c r="BI55" i="6"/>
  <c r="CK55" i="6" s="1"/>
  <c r="BI25" i="6"/>
  <c r="CK25" i="6" s="1"/>
  <c r="BI47" i="6"/>
  <c r="CK47" i="6" s="1"/>
  <c r="BV66" i="6"/>
  <c r="CX66" i="6" s="1"/>
  <c r="BV71" i="6"/>
  <c r="CX71" i="6" s="1"/>
  <c r="BV44" i="6"/>
  <c r="CX44" i="6" s="1"/>
  <c r="BV55" i="6"/>
  <c r="CX55" i="6" s="1"/>
  <c r="BV86" i="6"/>
  <c r="CX86" i="6" s="1"/>
  <c r="BJ64" i="6"/>
  <c r="CL64" i="6" s="1"/>
  <c r="BU27" i="6"/>
  <c r="CW27" i="6" s="1"/>
  <c r="BI64" i="6"/>
  <c r="CK64" i="6" s="1"/>
  <c r="BI70" i="6"/>
  <c r="CK70" i="6" s="1"/>
  <c r="BG86" i="6"/>
  <c r="CI86" i="6" s="1"/>
  <c r="BG8" i="6"/>
  <c r="CI8" i="6" s="1"/>
  <c r="BG22" i="6"/>
  <c r="CI22" i="6" s="1"/>
  <c r="BG26" i="6"/>
  <c r="CI26" i="6" s="1"/>
  <c r="BG57" i="6"/>
  <c r="CI57" i="6" s="1"/>
  <c r="BL76" i="6"/>
  <c r="CN76" i="6" s="1"/>
  <c r="BK69" i="6"/>
  <c r="CM69" i="6" s="1"/>
  <c r="BK18" i="6"/>
  <c r="CM18" i="6" s="1"/>
  <c r="BK83" i="6"/>
  <c r="CM83" i="6" s="1"/>
  <c r="BK80" i="6"/>
  <c r="CM80" i="6" s="1"/>
  <c r="BK36" i="6"/>
  <c r="CM36" i="6" s="1"/>
  <c r="BK70" i="6"/>
  <c r="CM70" i="6" s="1"/>
  <c r="BK71" i="6"/>
  <c r="CM71" i="6" s="1"/>
  <c r="BK55" i="6"/>
  <c r="CM55" i="6" s="1"/>
  <c r="BK98" i="6"/>
  <c r="CM98" i="6" s="1"/>
  <c r="BK39" i="6"/>
  <c r="CM39" i="6" s="1"/>
  <c r="BK29" i="6"/>
  <c r="CM29" i="6" s="1"/>
  <c r="BK9" i="6"/>
  <c r="CM9" i="6" s="1"/>
  <c r="BF66" i="6"/>
  <c r="CH66" i="6" s="1"/>
  <c r="BF53" i="6"/>
  <c r="CH53" i="6" s="1"/>
  <c r="BF23" i="6"/>
  <c r="CH23" i="6" s="1"/>
  <c r="BV99" i="6"/>
  <c r="CX99" i="6" s="1"/>
  <c r="BT68" i="6"/>
  <c r="CV68" i="6" s="1"/>
  <c r="BW95" i="6"/>
  <c r="CY95" i="6" s="1"/>
  <c r="BW99" i="6"/>
  <c r="CY99" i="6" s="1"/>
  <c r="BW17" i="6"/>
  <c r="CY17" i="6" s="1"/>
  <c r="BW89" i="6"/>
  <c r="CY89" i="6" s="1"/>
  <c r="BW92" i="6"/>
  <c r="CY92" i="6" s="1"/>
  <c r="BW32" i="6"/>
  <c r="CY32" i="6" s="1"/>
  <c r="BW26" i="6"/>
  <c r="CY26" i="6" s="1"/>
  <c r="BW96" i="6"/>
  <c r="CY96" i="6" s="1"/>
  <c r="BW68" i="6"/>
  <c r="CY68" i="6" s="1"/>
  <c r="BW60" i="6"/>
  <c r="CY60" i="6" s="1"/>
  <c r="BW45" i="6"/>
  <c r="CY45" i="6" s="1"/>
  <c r="BW87" i="6"/>
  <c r="CY87" i="6" s="1"/>
  <c r="BW93" i="6"/>
  <c r="CY93" i="6" s="1"/>
  <c r="BW81" i="6"/>
  <c r="CY81" i="6" s="1"/>
  <c r="BW39" i="6"/>
  <c r="CY39" i="6" s="1"/>
  <c r="BW15" i="6"/>
  <c r="CY15" i="6" s="1"/>
  <c r="BW7" i="6"/>
  <c r="CY7" i="6" s="1"/>
  <c r="BW33" i="6"/>
  <c r="CY33" i="6" s="1"/>
  <c r="BW34" i="6"/>
  <c r="CY34" i="6" s="1"/>
  <c r="BW20" i="6"/>
  <c r="CY20" i="6" s="1"/>
  <c r="BW5" i="6"/>
  <c r="CY5" i="6" s="1"/>
  <c r="BW66" i="6"/>
  <c r="CY66" i="6" s="1"/>
  <c r="BW55" i="6"/>
  <c r="CY55" i="6" s="1"/>
  <c r="BW11" i="6"/>
  <c r="CY11" i="6" s="1"/>
  <c r="BW23" i="6"/>
  <c r="CY23" i="6" s="1"/>
  <c r="BW90" i="6"/>
  <c r="CY90" i="6" s="1"/>
  <c r="BW82" i="6"/>
  <c r="CY82" i="6" s="1"/>
  <c r="BW74" i="6"/>
  <c r="CY74" i="6" s="1"/>
  <c r="BW67" i="6"/>
  <c r="CY67" i="6" s="1"/>
  <c r="BW59" i="6"/>
  <c r="CY59" i="6" s="1"/>
  <c r="BW50" i="6"/>
  <c r="CY50" i="6" s="1"/>
  <c r="BW42" i="6"/>
  <c r="CY42" i="6" s="1"/>
  <c r="BW54" i="6"/>
  <c r="CY54" i="6" s="1"/>
  <c r="BW8" i="6"/>
  <c r="CY8" i="6" s="1"/>
  <c r="BW16" i="6"/>
  <c r="CY16" i="6" s="1"/>
  <c r="BW98" i="6"/>
  <c r="CY98" i="6" s="1"/>
  <c r="BW85" i="6"/>
  <c r="CY85" i="6" s="1"/>
  <c r="BW72" i="6"/>
  <c r="CY72" i="6" s="1"/>
  <c r="BW47" i="6"/>
  <c r="CY47" i="6" s="1"/>
  <c r="BW43" i="6"/>
  <c r="CY43" i="6" s="1"/>
  <c r="BW24" i="6"/>
  <c r="CY24" i="6" s="1"/>
  <c r="BW77" i="6"/>
  <c r="CY77" i="6" s="1"/>
  <c r="BW62" i="6"/>
  <c r="CY62" i="6" s="1"/>
  <c r="BW49" i="6"/>
  <c r="CY49" i="6" s="1"/>
  <c r="BW79" i="6"/>
  <c r="CY79" i="6" s="1"/>
  <c r="BW64" i="6"/>
  <c r="CY64" i="6" s="1"/>
  <c r="BW51" i="6"/>
  <c r="CY51" i="6" s="1"/>
  <c r="BW37" i="6"/>
  <c r="CY37" i="6" s="1"/>
  <c r="BW29" i="6"/>
  <c r="CY29" i="6" s="1"/>
  <c r="BW13" i="6"/>
  <c r="CY13" i="6" s="1"/>
  <c r="BW88" i="6"/>
  <c r="CY88" i="6" s="1"/>
  <c r="BW80" i="6"/>
  <c r="CY80" i="6" s="1"/>
  <c r="BW73" i="6"/>
  <c r="CY73" i="6" s="1"/>
  <c r="BW65" i="6"/>
  <c r="CY65" i="6" s="1"/>
  <c r="BW57" i="6"/>
  <c r="CY57" i="6" s="1"/>
  <c r="BW38" i="6"/>
  <c r="CY38" i="6" s="1"/>
  <c r="BW36" i="6"/>
  <c r="CY36" i="6" s="1"/>
  <c r="BW40" i="6"/>
  <c r="CY40" i="6" s="1"/>
  <c r="BW10" i="6"/>
  <c r="CY10" i="6" s="1"/>
  <c r="BW18" i="6"/>
  <c r="CY18" i="6" s="1"/>
  <c r="BW97" i="6"/>
  <c r="CY97" i="6" s="1"/>
  <c r="BW94" i="6"/>
  <c r="CY94" i="6" s="1"/>
  <c r="BW35" i="6"/>
  <c r="CY35" i="6" s="1"/>
  <c r="BW91" i="6"/>
  <c r="CY91" i="6" s="1"/>
  <c r="BW25" i="6"/>
  <c r="CY25" i="6" s="1"/>
  <c r="BW28" i="6"/>
  <c r="CY28" i="6" s="1"/>
  <c r="BW19" i="6"/>
  <c r="CY19" i="6" s="1"/>
  <c r="BW14" i="6"/>
  <c r="CY14" i="6" s="1"/>
  <c r="BW9" i="6"/>
  <c r="CY9" i="6" s="1"/>
  <c r="BW71" i="6"/>
  <c r="CY71" i="6" s="1"/>
  <c r="BW86" i="6"/>
  <c r="CY86" i="6" s="1"/>
  <c r="BR97" i="6"/>
  <c r="CT97" i="6" s="1"/>
  <c r="BR80" i="6"/>
  <c r="CT80" i="6" s="1"/>
  <c r="BR77" i="6"/>
  <c r="CT77" i="6" s="1"/>
  <c r="BC71" i="6"/>
  <c r="BC43" i="6"/>
  <c r="BC15" i="6"/>
  <c r="BC22" i="6"/>
  <c r="BC76" i="6"/>
  <c r="BD32" i="6"/>
  <c r="CF32" i="6" s="1"/>
  <c r="BD63" i="6"/>
  <c r="CF63" i="6" s="1"/>
  <c r="BD89" i="6"/>
  <c r="CF89" i="6" s="1"/>
  <c r="BD15" i="6"/>
  <c r="CF15" i="6" s="1"/>
  <c r="BD72" i="6"/>
  <c r="CF72" i="6" s="1"/>
  <c r="BD23" i="6"/>
  <c r="CF23" i="6" s="1"/>
  <c r="BS33" i="6"/>
  <c r="CU33" i="6" s="1"/>
  <c r="BS47" i="6"/>
  <c r="CU47" i="6" s="1"/>
  <c r="BS61" i="6"/>
  <c r="CU61" i="6" s="1"/>
  <c r="BS52" i="6"/>
  <c r="CU52" i="6" s="1"/>
  <c r="BS11" i="6"/>
  <c r="CU11" i="6" s="1"/>
  <c r="BW6" i="6"/>
  <c r="CY6" i="6" s="1"/>
  <c r="BW46" i="6"/>
  <c r="CY46" i="6" s="1"/>
  <c r="BW48" i="6"/>
  <c r="CY48" i="6" s="1"/>
  <c r="BW69" i="6"/>
  <c r="CY69" i="6" s="1"/>
  <c r="BW84" i="6"/>
  <c r="CY84" i="6" s="1"/>
  <c r="BW53" i="6"/>
  <c r="CY53" i="6" s="1"/>
  <c r="BW56" i="6"/>
  <c r="CY56" i="6" s="1"/>
  <c r="BW27" i="6"/>
  <c r="CY27" i="6" s="1"/>
  <c r="BW21" i="6"/>
  <c r="CY21" i="6" s="1"/>
  <c r="BW75" i="6"/>
  <c r="CY75" i="6" s="1"/>
  <c r="BW30" i="6"/>
  <c r="CY30" i="6" s="1"/>
  <c r="BW4" i="6"/>
  <c r="CY4" i="6" s="1"/>
  <c r="BW44" i="6"/>
  <c r="CY44" i="6" s="1"/>
  <c r="BW61" i="6"/>
  <c r="CY61" i="6" s="1"/>
  <c r="BW76" i="6"/>
  <c r="CY76" i="6" s="1"/>
  <c r="BW31" i="6"/>
  <c r="CY31" i="6" s="1"/>
  <c r="BW41" i="6"/>
  <c r="CY41" i="6" s="1"/>
  <c r="BW58" i="6"/>
  <c r="CY58" i="6" s="1"/>
  <c r="BX82" i="6"/>
  <c r="CZ82" i="6" s="1"/>
  <c r="BX96" i="6"/>
  <c r="CZ96" i="6" s="1"/>
  <c r="BX11" i="6"/>
  <c r="CZ11" i="6" s="1"/>
  <c r="BX88" i="6"/>
  <c r="CZ88" i="6" s="1"/>
  <c r="BX58" i="6"/>
  <c r="CZ58" i="6" s="1"/>
  <c r="BX43" i="6"/>
  <c r="CZ43" i="6" s="1"/>
  <c r="BX20" i="6"/>
  <c r="CZ20" i="6" s="1"/>
  <c r="BX16" i="6"/>
  <c r="CZ16" i="6" s="1"/>
  <c r="BX37" i="6"/>
  <c r="CZ37" i="6" s="1"/>
  <c r="BX52" i="6"/>
  <c r="CZ52" i="6" s="1"/>
  <c r="BX75" i="6"/>
  <c r="CZ75" i="6" s="1"/>
  <c r="BX22" i="6"/>
  <c r="CZ22" i="6" s="1"/>
  <c r="BX72" i="6"/>
  <c r="CZ72" i="6" s="1"/>
  <c r="BX10" i="6"/>
  <c r="CZ10" i="6" s="1"/>
  <c r="BX38" i="6"/>
  <c r="CZ38" i="6" s="1"/>
  <c r="BX53" i="6"/>
  <c r="CZ53" i="6" s="1"/>
  <c r="BX54" i="6"/>
  <c r="CZ54" i="6" s="1"/>
  <c r="BX86" i="6"/>
  <c r="CZ86" i="6" s="1"/>
  <c r="BX50" i="6"/>
  <c r="CZ50" i="6" s="1"/>
  <c r="BX15" i="6"/>
  <c r="CZ15" i="6" s="1"/>
  <c r="BX81" i="6"/>
  <c r="CZ81" i="6" s="1"/>
  <c r="BX79" i="6"/>
  <c r="CZ79" i="6" s="1"/>
  <c r="BX19" i="6"/>
  <c r="CZ19" i="6" s="1"/>
  <c r="BX40" i="6"/>
  <c r="CZ40" i="6" s="1"/>
  <c r="BX56" i="6"/>
  <c r="CZ56" i="6" s="1"/>
  <c r="BX65" i="6"/>
  <c r="CZ65" i="6" s="1"/>
  <c r="BX90" i="6"/>
  <c r="CZ90" i="6" s="1"/>
  <c r="BX55" i="6"/>
  <c r="CZ55" i="6" s="1"/>
  <c r="BX73" i="6"/>
  <c r="CZ73" i="6" s="1"/>
  <c r="BX18" i="6"/>
  <c r="CZ18" i="6" s="1"/>
  <c r="BX36" i="6"/>
  <c r="CZ36" i="6" s="1"/>
  <c r="BX57" i="6"/>
  <c r="CZ57" i="6" s="1"/>
  <c r="BX49" i="6"/>
  <c r="CZ49" i="6" s="1"/>
  <c r="BX92" i="6"/>
  <c r="CZ92" i="6" s="1"/>
  <c r="BX59" i="6"/>
  <c r="CZ59" i="6" s="1"/>
  <c r="BX7" i="6"/>
  <c r="CZ7" i="6" s="1"/>
  <c r="BP50" i="6"/>
  <c r="CR50" i="6" s="1"/>
  <c r="BP54" i="6"/>
  <c r="CR54" i="6" s="1"/>
  <c r="BP45" i="6"/>
  <c r="CR45" i="6" s="1"/>
  <c r="BP72" i="6"/>
  <c r="CR72" i="6" s="1"/>
  <c r="BP94" i="6"/>
  <c r="CR94" i="6" s="1"/>
  <c r="BP85" i="6"/>
  <c r="CR85" i="6" s="1"/>
  <c r="BP41" i="6"/>
  <c r="CR41" i="6" s="1"/>
  <c r="BP17" i="6"/>
  <c r="CR17" i="6" s="1"/>
  <c r="BP12" i="6"/>
  <c r="CR12" i="6" s="1"/>
  <c r="BP77" i="6"/>
  <c r="CR77" i="6" s="1"/>
  <c r="BP51" i="6"/>
  <c r="CR51" i="6" s="1"/>
  <c r="BP57" i="6"/>
  <c r="CR57" i="6" s="1"/>
  <c r="BP92" i="6"/>
  <c r="CR92" i="6" s="1"/>
  <c r="BP58" i="6"/>
  <c r="CR58" i="6" s="1"/>
  <c r="BP70" i="6"/>
  <c r="CR70" i="6" s="1"/>
  <c r="BP87" i="6"/>
  <c r="CR87" i="6" s="1"/>
  <c r="BP65" i="6"/>
  <c r="CR65" i="6" s="1"/>
  <c r="BP7" i="6"/>
  <c r="CR7" i="6" s="1"/>
  <c r="BO95" i="6"/>
  <c r="BO75" i="6"/>
  <c r="BO25" i="6"/>
  <c r="BO70" i="6"/>
  <c r="BO98" i="6"/>
  <c r="BO77" i="6"/>
  <c r="BO58" i="6"/>
  <c r="BO27" i="6"/>
  <c r="BO43" i="6"/>
  <c r="BO90" i="6"/>
  <c r="BO82" i="6"/>
  <c r="BO74" i="6"/>
  <c r="BO67" i="6"/>
  <c r="BO59" i="6"/>
  <c r="BO35" i="6"/>
  <c r="BO56" i="6"/>
  <c r="BO97" i="6"/>
  <c r="BO96" i="6"/>
  <c r="BO83" i="6"/>
  <c r="BO68" i="6"/>
  <c r="BO89" i="6"/>
  <c r="BO64" i="6"/>
  <c r="BO72" i="6"/>
  <c r="BO55" i="6"/>
  <c r="BO29" i="6"/>
  <c r="BO21" i="6"/>
  <c r="BJ66" i="6"/>
  <c r="CL66" i="6" s="1"/>
  <c r="BJ37" i="6"/>
  <c r="CL37" i="6" s="1"/>
  <c r="BJ53" i="6"/>
  <c r="CL53" i="6" s="1"/>
  <c r="BJ19" i="6"/>
  <c r="CL19" i="6" s="1"/>
  <c r="BJ83" i="6"/>
  <c r="CL83" i="6" s="1"/>
  <c r="BJ62" i="6"/>
  <c r="CL62" i="6" s="1"/>
  <c r="BJ57" i="6"/>
  <c r="CL57" i="6" s="1"/>
  <c r="BJ96" i="6"/>
  <c r="CL96" i="6" s="1"/>
  <c r="BJ75" i="6"/>
  <c r="CL75" i="6" s="1"/>
  <c r="BJ49" i="6"/>
  <c r="CL49" i="6" s="1"/>
  <c r="BJ72" i="6"/>
  <c r="CL72" i="6" s="1"/>
  <c r="BJ58" i="6"/>
  <c r="CL58" i="6" s="1"/>
  <c r="BJ22" i="6"/>
  <c r="CL22" i="6" s="1"/>
  <c r="BJ99" i="6"/>
  <c r="CL99" i="6" s="1"/>
  <c r="BJ91" i="6"/>
  <c r="CL91" i="6" s="1"/>
  <c r="BJ78" i="6"/>
  <c r="CL78" i="6" s="1"/>
  <c r="BJ82" i="6"/>
  <c r="CL82" i="6" s="1"/>
  <c r="BJ69" i="6"/>
  <c r="CL69" i="6" s="1"/>
  <c r="BJ61" i="6"/>
  <c r="CL61" i="6" s="1"/>
  <c r="BJ52" i="6"/>
  <c r="CL52" i="6" s="1"/>
  <c r="BJ44" i="6"/>
  <c r="CL44" i="6" s="1"/>
  <c r="BJ73" i="6"/>
  <c r="CL73" i="6" s="1"/>
  <c r="BJ30" i="6"/>
  <c r="CL30" i="6" s="1"/>
  <c r="BJ16" i="6"/>
  <c r="CL16" i="6" s="1"/>
  <c r="BJ8" i="6"/>
  <c r="CL8" i="6" s="1"/>
  <c r="BJ7" i="6"/>
  <c r="CL7" i="6" s="1"/>
  <c r="BJ87" i="6"/>
  <c r="CL87" i="6" s="1"/>
  <c r="BJ33" i="6"/>
  <c r="CL33" i="6" s="1"/>
  <c r="BJ77" i="6"/>
  <c r="CL77" i="6" s="1"/>
  <c r="BJ81" i="6"/>
  <c r="CL81" i="6" s="1"/>
  <c r="BJ11" i="6"/>
  <c r="CL11" i="6" s="1"/>
  <c r="BJ85" i="6"/>
  <c r="CL85" i="6" s="1"/>
  <c r="BJ60" i="6"/>
  <c r="CL60" i="6" s="1"/>
  <c r="BJ20" i="6"/>
  <c r="CL20" i="6" s="1"/>
  <c r="BJ25" i="6"/>
  <c r="CL25" i="6" s="1"/>
  <c r="BJ5" i="6"/>
  <c r="CL5" i="6" s="1"/>
  <c r="BJ97" i="6"/>
  <c r="CL97" i="6" s="1"/>
  <c r="BJ88" i="6"/>
  <c r="CL88" i="6" s="1"/>
  <c r="BJ76" i="6"/>
  <c r="CL76" i="6" s="1"/>
  <c r="BJ74" i="6"/>
  <c r="CL74" i="6" s="1"/>
  <c r="BJ67" i="6"/>
  <c r="CL67" i="6" s="1"/>
  <c r="BJ59" i="6"/>
  <c r="CL59" i="6" s="1"/>
  <c r="BJ50" i="6"/>
  <c r="CL50" i="6" s="1"/>
  <c r="BJ42" i="6"/>
  <c r="CL42" i="6" s="1"/>
  <c r="BJ32" i="6"/>
  <c r="CL32" i="6" s="1"/>
  <c r="BJ26" i="6"/>
  <c r="CL26" i="6" s="1"/>
  <c r="BJ14" i="6"/>
  <c r="CL14" i="6" s="1"/>
  <c r="BJ6" i="6"/>
  <c r="CL6" i="6" s="1"/>
  <c r="BX23" i="6"/>
  <c r="CZ23" i="6" s="1"/>
  <c r="BX24" i="6"/>
  <c r="CZ24" i="6" s="1"/>
  <c r="BX31" i="6"/>
  <c r="CZ31" i="6" s="1"/>
  <c r="BX60" i="6"/>
  <c r="CZ60" i="6" s="1"/>
  <c r="BX91" i="6"/>
  <c r="CZ91" i="6" s="1"/>
  <c r="BP38" i="6"/>
  <c r="CR38" i="6" s="1"/>
  <c r="BO39" i="6"/>
  <c r="BP39" i="6"/>
  <c r="CR39" i="6" s="1"/>
  <c r="BP44" i="6"/>
  <c r="CR44" i="6" s="1"/>
  <c r="BP69" i="6"/>
  <c r="CR69" i="6" s="1"/>
  <c r="BP89" i="6"/>
  <c r="CR89" i="6" s="1"/>
  <c r="BP21" i="6"/>
  <c r="CR21" i="6" s="1"/>
  <c r="BP23" i="6"/>
  <c r="CR23" i="6" s="1"/>
  <c r="BP29" i="6"/>
  <c r="CR29" i="6" s="1"/>
  <c r="BP74" i="6"/>
  <c r="CR74" i="6" s="1"/>
  <c r="BP93" i="6"/>
  <c r="CR93" i="6" s="1"/>
  <c r="BP95" i="6"/>
  <c r="CR95" i="6" s="1"/>
  <c r="BP14" i="6"/>
  <c r="CR14" i="6" s="1"/>
  <c r="BO9" i="6"/>
  <c r="BP5" i="6"/>
  <c r="CR5" i="6" s="1"/>
  <c r="BP55" i="6"/>
  <c r="CR55" i="6" s="1"/>
  <c r="BO18" i="6"/>
  <c r="BO8" i="6"/>
  <c r="BO50" i="6"/>
  <c r="BO48" i="6"/>
  <c r="BO44" i="6"/>
  <c r="BO63" i="6"/>
  <c r="BO73" i="6"/>
  <c r="BO84" i="6"/>
  <c r="BP52" i="6"/>
  <c r="CR52" i="6" s="1"/>
  <c r="BP11" i="6"/>
  <c r="CR11" i="6" s="1"/>
  <c r="BJ12" i="6"/>
  <c r="CL12" i="6" s="1"/>
  <c r="BJ28" i="6"/>
  <c r="CL28" i="6" s="1"/>
  <c r="BJ48" i="6"/>
  <c r="CL48" i="6" s="1"/>
  <c r="BJ65" i="6"/>
  <c r="CL65" i="6" s="1"/>
  <c r="BJ92" i="6"/>
  <c r="CL92" i="6" s="1"/>
  <c r="BJ95" i="6"/>
  <c r="CL95" i="6" s="1"/>
  <c r="BO28" i="6"/>
  <c r="BJ34" i="6"/>
  <c r="CL34" i="6" s="1"/>
  <c r="BJ17" i="6"/>
  <c r="CL17" i="6" s="1"/>
  <c r="BJ31" i="6"/>
  <c r="CL31" i="6" s="1"/>
  <c r="BJ79" i="6"/>
  <c r="CL79" i="6" s="1"/>
  <c r="BO51" i="6"/>
  <c r="BP75" i="6"/>
  <c r="CR75" i="6" s="1"/>
  <c r="BP6" i="6"/>
  <c r="CR6" i="6" s="1"/>
  <c r="BO11" i="6"/>
  <c r="BX98" i="6"/>
  <c r="CZ98" i="6" s="1"/>
  <c r="BX67" i="6"/>
  <c r="CZ67" i="6" s="1"/>
  <c r="BX5" i="6"/>
  <c r="CZ5" i="6" s="1"/>
  <c r="BX34" i="6"/>
  <c r="CZ34" i="6" s="1"/>
  <c r="BX68" i="6"/>
  <c r="CZ68" i="6" s="1"/>
  <c r="BX47" i="6"/>
  <c r="CZ47" i="6" s="1"/>
  <c r="BX77" i="6"/>
  <c r="CZ77" i="6" s="1"/>
  <c r="BO91" i="6"/>
  <c r="BJ29" i="6"/>
  <c r="CL29" i="6" s="1"/>
  <c r="BX61" i="6"/>
  <c r="CZ61" i="6" s="1"/>
  <c r="BJ13" i="6"/>
  <c r="CL13" i="6" s="1"/>
  <c r="BP4" i="6"/>
  <c r="CR4" i="6" s="1"/>
  <c r="BX28" i="6"/>
  <c r="CZ28" i="6" s="1"/>
  <c r="BX25" i="6"/>
  <c r="CZ25" i="6" s="1"/>
  <c r="BX33" i="6"/>
  <c r="CZ33" i="6" s="1"/>
  <c r="BX62" i="6"/>
  <c r="CZ62" i="6" s="1"/>
  <c r="BX99" i="6"/>
  <c r="CZ99" i="6" s="1"/>
  <c r="BO37" i="6"/>
  <c r="BO24" i="6"/>
  <c r="BP37" i="6"/>
  <c r="CR37" i="6" s="1"/>
  <c r="BP43" i="6"/>
  <c r="CR43" i="6" s="1"/>
  <c r="BP26" i="6"/>
  <c r="CR26" i="6" s="1"/>
  <c r="BP24" i="6"/>
  <c r="CR24" i="6" s="1"/>
  <c r="BP31" i="6"/>
  <c r="CR31" i="6" s="1"/>
  <c r="BP91" i="6"/>
  <c r="CR91" i="6" s="1"/>
  <c r="BP99" i="6"/>
  <c r="CR99" i="6" s="1"/>
  <c r="BP97" i="6"/>
  <c r="CR97" i="6" s="1"/>
  <c r="BP19" i="6"/>
  <c r="CR19" i="6" s="1"/>
  <c r="BP15" i="6"/>
  <c r="CR15" i="6" s="1"/>
  <c r="BO53" i="6"/>
  <c r="BO14" i="6"/>
  <c r="BO16" i="6"/>
  <c r="BO40" i="6"/>
  <c r="BO36" i="6"/>
  <c r="BO52" i="6"/>
  <c r="BO65" i="6"/>
  <c r="BO76" i="6"/>
  <c r="BO86" i="6"/>
  <c r="BP42" i="6"/>
  <c r="CR42" i="6" s="1"/>
  <c r="BP63" i="6"/>
  <c r="CR63" i="6" s="1"/>
  <c r="BP82" i="6"/>
  <c r="CR82" i="6" s="1"/>
  <c r="BP98" i="6"/>
  <c r="CR98" i="6" s="1"/>
  <c r="BJ18" i="6"/>
  <c r="CL18" i="6" s="1"/>
  <c r="BJ38" i="6"/>
  <c r="CL38" i="6" s="1"/>
  <c r="BJ54" i="6"/>
  <c r="CL54" i="6" s="1"/>
  <c r="BJ71" i="6"/>
  <c r="CL71" i="6" s="1"/>
  <c r="BJ80" i="6"/>
  <c r="CL80" i="6" s="1"/>
  <c r="BP34" i="6"/>
  <c r="CR34" i="6" s="1"/>
  <c r="BP56" i="6"/>
  <c r="CR56" i="6" s="1"/>
  <c r="BP86" i="6"/>
  <c r="CR86" i="6" s="1"/>
  <c r="BP96" i="6"/>
  <c r="CR96" i="6" s="1"/>
  <c r="BJ68" i="6"/>
  <c r="CL68" i="6" s="1"/>
  <c r="BJ89" i="6"/>
  <c r="CL89" i="6" s="1"/>
  <c r="BJ70" i="6"/>
  <c r="CL70" i="6" s="1"/>
  <c r="BJ94" i="6"/>
  <c r="CL94" i="6" s="1"/>
  <c r="BX6" i="6"/>
  <c r="CZ6" i="6" s="1"/>
  <c r="BP16" i="6"/>
  <c r="CR16" i="6" s="1"/>
  <c r="BP67" i="6"/>
  <c r="CR67" i="6" s="1"/>
  <c r="BO85" i="6"/>
  <c r="BO13" i="6"/>
  <c r="BO41" i="6"/>
  <c r="BO99" i="6"/>
  <c r="BX51" i="6"/>
  <c r="CZ51" i="6" s="1"/>
  <c r="BX64" i="6"/>
  <c r="CZ64" i="6" s="1"/>
  <c r="BX48" i="6"/>
  <c r="CZ48" i="6" s="1"/>
  <c r="BX70" i="6"/>
  <c r="CZ70" i="6" s="1"/>
  <c r="BX80" i="6"/>
  <c r="CZ80" i="6" s="1"/>
  <c r="BX44" i="6"/>
  <c r="CZ44" i="6" s="1"/>
  <c r="BX8" i="6"/>
  <c r="CZ8" i="6" s="1"/>
  <c r="BX63" i="6"/>
  <c r="CZ63" i="6" s="1"/>
  <c r="BX85" i="6"/>
  <c r="CZ85" i="6" s="1"/>
  <c r="BO62" i="6"/>
  <c r="BJ98" i="6"/>
  <c r="CL98" i="6" s="1"/>
  <c r="BJ27" i="6"/>
  <c r="CL27" i="6" s="1"/>
  <c r="BJ47" i="6"/>
  <c r="CL47" i="6" s="1"/>
  <c r="BX42" i="6"/>
  <c r="CZ42" i="6" s="1"/>
  <c r="BJ15" i="6"/>
  <c r="CL15" i="6" s="1"/>
  <c r="BC8" i="6"/>
  <c r="BD58" i="6"/>
  <c r="CF58" i="6" s="1"/>
  <c r="BD24" i="6"/>
  <c r="CF24" i="6" s="1"/>
  <c r="BD18" i="6"/>
  <c r="CF18" i="6" s="1"/>
  <c r="BC39" i="6"/>
  <c r="BS20" i="6"/>
  <c r="CU20" i="6" s="1"/>
  <c r="BS42" i="6"/>
  <c r="CU42" i="6" s="1"/>
  <c r="BS78" i="6"/>
  <c r="CU78" i="6" s="1"/>
  <c r="BC57" i="6"/>
  <c r="BD92" i="6"/>
  <c r="CF92" i="6" s="1"/>
  <c r="BD7" i="6"/>
  <c r="CF7" i="6" s="1"/>
  <c r="BD98" i="6"/>
  <c r="CF98" i="6" s="1"/>
  <c r="BC20" i="6"/>
  <c r="BS26" i="6"/>
  <c r="CU26" i="6" s="1"/>
  <c r="BS8" i="6"/>
  <c r="CU8" i="6" s="1"/>
  <c r="BS48" i="6"/>
  <c r="CU48" i="6" s="1"/>
  <c r="BS82" i="6"/>
  <c r="CU82" i="6" s="1"/>
  <c r="BR38" i="6"/>
  <c r="CT38" i="6" s="1"/>
  <c r="BR53" i="6"/>
  <c r="CT53" i="6" s="1"/>
  <c r="BC59" i="6"/>
  <c r="BC98" i="6"/>
  <c r="BC47" i="6"/>
  <c r="BR35" i="6"/>
  <c r="CT35" i="6" s="1"/>
  <c r="BR73" i="6"/>
  <c r="CT73" i="6" s="1"/>
  <c r="BR78" i="6"/>
  <c r="CT78" i="6" s="1"/>
  <c r="BR50" i="6"/>
  <c r="CT50" i="6" s="1"/>
  <c r="BR91" i="6"/>
  <c r="CT91" i="6" s="1"/>
  <c r="BR42" i="6"/>
  <c r="CT42" i="6" s="1"/>
  <c r="BR65" i="6"/>
  <c r="CT65" i="6" s="1"/>
  <c r="BR92" i="6"/>
  <c r="CT92" i="6" s="1"/>
  <c r="BR99" i="6"/>
  <c r="CT99" i="6" s="1"/>
  <c r="BR34" i="6"/>
  <c r="CT34" i="6" s="1"/>
  <c r="BR39" i="6"/>
  <c r="CT39" i="6" s="1"/>
  <c r="BR44" i="6"/>
  <c r="CT44" i="6" s="1"/>
  <c r="BR82" i="6"/>
  <c r="CT82" i="6" s="1"/>
  <c r="BR90" i="6"/>
  <c r="CT90" i="6" s="1"/>
  <c r="BR10" i="6"/>
  <c r="CT10" i="6" s="1"/>
  <c r="BR69" i="6"/>
  <c r="CT69" i="6" s="1"/>
  <c r="BR48" i="6"/>
  <c r="CT48" i="6" s="1"/>
  <c r="BR40" i="6"/>
  <c r="CT40" i="6" s="1"/>
  <c r="BR74" i="6"/>
  <c r="CT74" i="6" s="1"/>
  <c r="BR93" i="6"/>
  <c r="CT93" i="6" s="1"/>
  <c r="BR71" i="6"/>
  <c r="CT71" i="6" s="1"/>
  <c r="BR56" i="6"/>
  <c r="BR52" i="6"/>
  <c r="CT52" i="6" s="1"/>
  <c r="BR46" i="6"/>
  <c r="CT46" i="6" s="1"/>
  <c r="BR54" i="6"/>
  <c r="CT54" i="6" s="1"/>
  <c r="BR41" i="6"/>
  <c r="CT41" i="6" s="1"/>
  <c r="BR21" i="6"/>
  <c r="CT21" i="6" s="1"/>
  <c r="BR11" i="6"/>
  <c r="CT11" i="6" s="1"/>
  <c r="BR63" i="6"/>
  <c r="CT63" i="6" s="1"/>
  <c r="BR83" i="6"/>
  <c r="CT83" i="6" s="1"/>
  <c r="BR75" i="6"/>
  <c r="CT75" i="6" s="1"/>
  <c r="BR72" i="6"/>
  <c r="CT72" i="6" s="1"/>
  <c r="BR62" i="6"/>
  <c r="CT62" i="6" s="1"/>
  <c r="BR32" i="6"/>
  <c r="CT32" i="6" s="1"/>
  <c r="BR31" i="6"/>
  <c r="BR33" i="6"/>
  <c r="CT33" i="6" s="1"/>
  <c r="BR24" i="6"/>
  <c r="CT24" i="6" s="1"/>
  <c r="BR86" i="6"/>
  <c r="CT86" i="6" s="1"/>
  <c r="BR4" i="6"/>
  <c r="CT4" i="6" s="1"/>
  <c r="BR67" i="6"/>
  <c r="CT67" i="6" s="1"/>
  <c r="BR84" i="6"/>
  <c r="CT84" i="6" s="1"/>
  <c r="BR18" i="6"/>
  <c r="CT18" i="6" s="1"/>
  <c r="BR49" i="6"/>
  <c r="BR98" i="6"/>
  <c r="CT98" i="6" s="1"/>
  <c r="BR87" i="6"/>
  <c r="CT87" i="6" s="1"/>
  <c r="BR89" i="6"/>
  <c r="CT89" i="6" s="1"/>
  <c r="BR66" i="6"/>
  <c r="CT66" i="6" s="1"/>
  <c r="BR37" i="6"/>
  <c r="CT37" i="6" s="1"/>
  <c r="BR27" i="6"/>
  <c r="CT27" i="6" s="1"/>
  <c r="BR23" i="6"/>
  <c r="CT23" i="6" s="1"/>
  <c r="BR16" i="6"/>
  <c r="BR94" i="6"/>
  <c r="CT94" i="6" s="1"/>
  <c r="BR81" i="6"/>
  <c r="CT81" i="6" s="1"/>
  <c r="BR30" i="6"/>
  <c r="BR20" i="6"/>
  <c r="BR22" i="6"/>
  <c r="CT22" i="6" s="1"/>
  <c r="BR9" i="6"/>
  <c r="CT9" i="6" s="1"/>
  <c r="BR7" i="6"/>
  <c r="CT7" i="6" s="1"/>
  <c r="BR14" i="6"/>
  <c r="CT14" i="6" s="1"/>
  <c r="BR76" i="6"/>
  <c r="CT76" i="6" s="1"/>
  <c r="BR36" i="6"/>
  <c r="CT36" i="6" s="1"/>
  <c r="BR95" i="6"/>
  <c r="BR45" i="6"/>
  <c r="CT45" i="6" s="1"/>
  <c r="BR12" i="6"/>
  <c r="CT12" i="6" s="1"/>
  <c r="BR13" i="6"/>
  <c r="CT13" i="6" s="1"/>
  <c r="BR88" i="6"/>
  <c r="CT88" i="6" s="1"/>
  <c r="BR43" i="6"/>
  <c r="CT43" i="6" s="1"/>
  <c r="BR96" i="6"/>
  <c r="CT96" i="6" s="1"/>
  <c r="BR64" i="6"/>
  <c r="CT64" i="6" s="1"/>
  <c r="BR19" i="6"/>
  <c r="CT19" i="6" s="1"/>
  <c r="BC46" i="6"/>
  <c r="BC24" i="6"/>
  <c r="BC86" i="6"/>
  <c r="BC99" i="6"/>
  <c r="BC87" i="6"/>
  <c r="BC77" i="6"/>
  <c r="BC81" i="6"/>
  <c r="BC41" i="6"/>
  <c r="BC29" i="6"/>
  <c r="BC68" i="6"/>
  <c r="BC45" i="6"/>
  <c r="BC23" i="6"/>
  <c r="BC58" i="6"/>
  <c r="BC17" i="6"/>
  <c r="BC13" i="6"/>
  <c r="BC63" i="6"/>
  <c r="BC52" i="6"/>
  <c r="BC48" i="6"/>
  <c r="BC38" i="6"/>
  <c r="BC14" i="6"/>
  <c r="BC56" i="6"/>
  <c r="BC97" i="6"/>
  <c r="BC83" i="6"/>
  <c r="BC75" i="6"/>
  <c r="BC72" i="6"/>
  <c r="BC36" i="6"/>
  <c r="BC27" i="6"/>
  <c r="BC64" i="6"/>
  <c r="BC55" i="6"/>
  <c r="BC70" i="6"/>
  <c r="BC21" i="6"/>
  <c r="BC9" i="6"/>
  <c r="BC5" i="6"/>
  <c r="BC69" i="6"/>
  <c r="BC61" i="6"/>
  <c r="BC37" i="6"/>
  <c r="BC4" i="6"/>
  <c r="BC80" i="6"/>
  <c r="BC12" i="6"/>
  <c r="BC73" i="6"/>
  <c r="BC35" i="6"/>
  <c r="BC88" i="6"/>
  <c r="BC95" i="6"/>
  <c r="BC89" i="6"/>
  <c r="BC33" i="6"/>
  <c r="BC60" i="6"/>
  <c r="BC66" i="6"/>
  <c r="BC19" i="6"/>
  <c r="BC67" i="6"/>
  <c r="BC10" i="6"/>
  <c r="BC42" i="6"/>
  <c r="BC90" i="6"/>
  <c r="BC32" i="6"/>
  <c r="BC96" i="6"/>
  <c r="BC51" i="6"/>
  <c r="BC25" i="6"/>
  <c r="BC40" i="6"/>
  <c r="BC93" i="6"/>
  <c r="BC85" i="6"/>
  <c r="BC31" i="6"/>
  <c r="BC53" i="6"/>
  <c r="BC62" i="6"/>
  <c r="BC11" i="6"/>
  <c r="BC84" i="6"/>
  <c r="BC82" i="6"/>
  <c r="BC65" i="6"/>
  <c r="BC44" i="6"/>
  <c r="BC92" i="6"/>
  <c r="BC78" i="6"/>
  <c r="BC30" i="6"/>
  <c r="BC28" i="6"/>
  <c r="BC16" i="6"/>
  <c r="BC91" i="6"/>
  <c r="BD4" i="6"/>
  <c r="CF4" i="6" s="1"/>
  <c r="BD97" i="6"/>
  <c r="CF97" i="6" s="1"/>
  <c r="BD57" i="6"/>
  <c r="CF57" i="6" s="1"/>
  <c r="BD50" i="6"/>
  <c r="CF50" i="6" s="1"/>
  <c r="BD65" i="6"/>
  <c r="CF65" i="6" s="1"/>
  <c r="BD20" i="6"/>
  <c r="CF20" i="6" s="1"/>
  <c r="BD99" i="6"/>
  <c r="CF99" i="6" s="1"/>
  <c r="BD34" i="6"/>
  <c r="CF34" i="6" s="1"/>
  <c r="BD52" i="6"/>
  <c r="CF52" i="6" s="1"/>
  <c r="BD76" i="6"/>
  <c r="CF76" i="6" s="1"/>
  <c r="BD46" i="6"/>
  <c r="CF46" i="6" s="1"/>
  <c r="BD48" i="6"/>
  <c r="BD44" i="6"/>
  <c r="CF44" i="6" s="1"/>
  <c r="BD86" i="6"/>
  <c r="CF86" i="6" s="1"/>
  <c r="BD54" i="6"/>
  <c r="CF54" i="6" s="1"/>
  <c r="BD21" i="6"/>
  <c r="BD38" i="6"/>
  <c r="CF38" i="6" s="1"/>
  <c r="BD26" i="6"/>
  <c r="CF26" i="6" s="1"/>
  <c r="BD67" i="6"/>
  <c r="CF67" i="6" s="1"/>
  <c r="BD59" i="6"/>
  <c r="CF59" i="6" s="1"/>
  <c r="BD95" i="6"/>
  <c r="CF95" i="6" s="1"/>
  <c r="BD80" i="6"/>
  <c r="CF80" i="6" s="1"/>
  <c r="BD42" i="6"/>
  <c r="CF42" i="6" s="1"/>
  <c r="BD36" i="6"/>
  <c r="CF36" i="6" s="1"/>
  <c r="BD6" i="6"/>
  <c r="CF6" i="6" s="1"/>
  <c r="BD14" i="6"/>
  <c r="CF14" i="6" s="1"/>
  <c r="BD82" i="6"/>
  <c r="CF82" i="6" s="1"/>
  <c r="BD40" i="6"/>
  <c r="CF40" i="6" s="1"/>
  <c r="BD10" i="6"/>
  <c r="CF10" i="6" s="1"/>
  <c r="BD78" i="6"/>
  <c r="CF78" i="6" s="1"/>
  <c r="BD69" i="6"/>
  <c r="BD61" i="6"/>
  <c r="CF61" i="6" s="1"/>
  <c r="BD56" i="6"/>
  <c r="CF56" i="6" s="1"/>
  <c r="BD96" i="6"/>
  <c r="CF96" i="6" s="1"/>
  <c r="BD87" i="6"/>
  <c r="CF87" i="6" s="1"/>
  <c r="BD79" i="6"/>
  <c r="CF79" i="6" s="1"/>
  <c r="BD70" i="6"/>
  <c r="CF70" i="6" s="1"/>
  <c r="BD62" i="6"/>
  <c r="CF62" i="6" s="1"/>
  <c r="BD53" i="6"/>
  <c r="CF53" i="6" s="1"/>
  <c r="BD45" i="6"/>
  <c r="CF45" i="6" s="1"/>
  <c r="BD35" i="6"/>
  <c r="CF35" i="6" s="1"/>
  <c r="BD25" i="6"/>
  <c r="CF25" i="6" s="1"/>
  <c r="BD13" i="6"/>
  <c r="CF13" i="6" s="1"/>
  <c r="BD5" i="6"/>
  <c r="CF5" i="6" s="1"/>
  <c r="BD31" i="6"/>
  <c r="CF31" i="6" s="1"/>
  <c r="BD85" i="6"/>
  <c r="CF85" i="6" s="1"/>
  <c r="BD77" i="6"/>
  <c r="CF77" i="6" s="1"/>
  <c r="BD60" i="6"/>
  <c r="BD51" i="6"/>
  <c r="CF51" i="6" s="1"/>
  <c r="BD43" i="6"/>
  <c r="CF43" i="6" s="1"/>
  <c r="BD19" i="6"/>
  <c r="CF19" i="6" s="1"/>
  <c r="BD11" i="6"/>
  <c r="CF11" i="6" s="1"/>
  <c r="BD27" i="6"/>
  <c r="CF27" i="6" s="1"/>
  <c r="BD74" i="6"/>
  <c r="CF74" i="6" s="1"/>
  <c r="BD8" i="6"/>
  <c r="CF8" i="6" s="1"/>
  <c r="BD93" i="6"/>
  <c r="CF93" i="6" s="1"/>
  <c r="BD90" i="6"/>
  <c r="CF90" i="6" s="1"/>
  <c r="BD30" i="6"/>
  <c r="CF30" i="6" s="1"/>
  <c r="BD94" i="6"/>
  <c r="CF94" i="6" s="1"/>
  <c r="BD68" i="6"/>
  <c r="CF68" i="6" s="1"/>
  <c r="BD33" i="6"/>
  <c r="CF33" i="6" s="1"/>
  <c r="BD88" i="6"/>
  <c r="CF88" i="6" s="1"/>
  <c r="BS81" i="6"/>
  <c r="CU81" i="6" s="1"/>
  <c r="BS90" i="6"/>
  <c r="CU90" i="6" s="1"/>
  <c r="BS24" i="6"/>
  <c r="CU24" i="6" s="1"/>
  <c r="BS97" i="6"/>
  <c r="CU97" i="6" s="1"/>
  <c r="BS55" i="6"/>
  <c r="CU55" i="6" s="1"/>
  <c r="BS23" i="6"/>
  <c r="CU23" i="6" s="1"/>
  <c r="BS58" i="6"/>
  <c r="CU58" i="6" s="1"/>
  <c r="BS66" i="6"/>
  <c r="CU66" i="6" s="1"/>
  <c r="BS75" i="6"/>
  <c r="CU75" i="6" s="1"/>
  <c r="BS91" i="6"/>
  <c r="CU91" i="6" s="1"/>
  <c r="BS39" i="6"/>
  <c r="CU39" i="6" s="1"/>
  <c r="BS15" i="6"/>
  <c r="CU15" i="6" s="1"/>
  <c r="BS98" i="6"/>
  <c r="CU98" i="6" s="1"/>
  <c r="BS74" i="6"/>
  <c r="CU74" i="6" s="1"/>
  <c r="BS76" i="6"/>
  <c r="CU76" i="6" s="1"/>
  <c r="BS65" i="6"/>
  <c r="CU65" i="6" s="1"/>
  <c r="BS57" i="6"/>
  <c r="CU57" i="6" s="1"/>
  <c r="BS71" i="6"/>
  <c r="CU71" i="6" s="1"/>
  <c r="BS40" i="6"/>
  <c r="CU40" i="6" s="1"/>
  <c r="BS37" i="6"/>
  <c r="CU37" i="6" s="1"/>
  <c r="BS10" i="6"/>
  <c r="CU10" i="6" s="1"/>
  <c r="BS6" i="6"/>
  <c r="BS30" i="6"/>
  <c r="CU30" i="6" s="1"/>
  <c r="BS32" i="6"/>
  <c r="CU32" i="6" s="1"/>
  <c r="BS93" i="6"/>
  <c r="BS28" i="6"/>
  <c r="CU28" i="6" s="1"/>
  <c r="BS41" i="6"/>
  <c r="CU41" i="6" s="1"/>
  <c r="BS94" i="6"/>
  <c r="CU94" i="6" s="1"/>
  <c r="BS7" i="6"/>
  <c r="CU7" i="6" s="1"/>
  <c r="BS60" i="6"/>
  <c r="CU60" i="6" s="1"/>
  <c r="BS68" i="6"/>
  <c r="CU68" i="6" s="1"/>
  <c r="BS92" i="6"/>
  <c r="CU92" i="6" s="1"/>
  <c r="BS99" i="6"/>
  <c r="CU99" i="6" s="1"/>
  <c r="BS49" i="6"/>
  <c r="CU49" i="6" s="1"/>
  <c r="BS88" i="6"/>
  <c r="CU88" i="6" s="1"/>
  <c r="BS86" i="6"/>
  <c r="CU86" i="6" s="1"/>
  <c r="BS73" i="6"/>
  <c r="CU73" i="6" s="1"/>
  <c r="BS63" i="6"/>
  <c r="CU63" i="6" s="1"/>
  <c r="BS54" i="6"/>
  <c r="CU54" i="6" s="1"/>
  <c r="BS56" i="6"/>
  <c r="CU56" i="6" s="1"/>
  <c r="BS35" i="6"/>
  <c r="CU35" i="6" s="1"/>
  <c r="BS44" i="6"/>
  <c r="CU44" i="6" s="1"/>
  <c r="BS12" i="6"/>
  <c r="CU12" i="6" s="1"/>
  <c r="BS16" i="6"/>
  <c r="CU16" i="6" s="1"/>
  <c r="BS19" i="6"/>
  <c r="CU19" i="6" s="1"/>
  <c r="BS9" i="6"/>
  <c r="CU9" i="6" s="1"/>
  <c r="BS5" i="6"/>
  <c r="CU5" i="6" s="1"/>
  <c r="BS45" i="6"/>
  <c r="CU45" i="6" s="1"/>
  <c r="BS22" i="6"/>
  <c r="CU22" i="6" s="1"/>
  <c r="BS62" i="6"/>
  <c r="CU62" i="6" s="1"/>
  <c r="BS95" i="6"/>
  <c r="CU95" i="6" s="1"/>
  <c r="BS77" i="6"/>
  <c r="CU77" i="6" s="1"/>
  <c r="BS84" i="6"/>
  <c r="CU84" i="6" s="1"/>
  <c r="BS69" i="6"/>
  <c r="CU69" i="6" s="1"/>
  <c r="BS46" i="6"/>
  <c r="CU46" i="6" s="1"/>
  <c r="BS50" i="6"/>
  <c r="CU50" i="6" s="1"/>
  <c r="BS4" i="6"/>
  <c r="CU4" i="6" s="1"/>
  <c r="BS31" i="6"/>
  <c r="CU31" i="6" s="1"/>
  <c r="BS29" i="6"/>
  <c r="CU29" i="6" s="1"/>
  <c r="BS17" i="6"/>
  <c r="CU17" i="6" s="1"/>
  <c r="BS13" i="6"/>
  <c r="CU13" i="6" s="1"/>
  <c r="BS79" i="6"/>
  <c r="CU79" i="6" s="1"/>
  <c r="BS83" i="6"/>
  <c r="CU83" i="6" s="1"/>
  <c r="BS34" i="6"/>
  <c r="CU34" i="6" s="1"/>
  <c r="BS70" i="6"/>
  <c r="CU70" i="6" s="1"/>
  <c r="BS21" i="6"/>
  <c r="CU21" i="6" s="1"/>
  <c r="BS51" i="6"/>
  <c r="CU51" i="6" s="1"/>
  <c r="BS87" i="6"/>
  <c r="CU87" i="6" s="1"/>
  <c r="BS64" i="6"/>
  <c r="BS85" i="6"/>
  <c r="CU85" i="6" s="1"/>
  <c r="BS96" i="6"/>
  <c r="CU96" i="6" s="1"/>
  <c r="BS80" i="6"/>
  <c r="CU80" i="6" s="1"/>
  <c r="BS67" i="6"/>
  <c r="BS38" i="6"/>
  <c r="CU38" i="6" s="1"/>
  <c r="BS36" i="6"/>
  <c r="CU36" i="6" s="1"/>
  <c r="BS14" i="6"/>
  <c r="CU14" i="6" s="1"/>
  <c r="BS53" i="6"/>
  <c r="CU53" i="6" s="1"/>
  <c r="BD28" i="6"/>
  <c r="CF28" i="6" s="1"/>
  <c r="BD22" i="6"/>
  <c r="CF22" i="6" s="1"/>
  <c r="BD17" i="6"/>
  <c r="CF17" i="6" s="1"/>
  <c r="BD37" i="6"/>
  <c r="CF37" i="6" s="1"/>
  <c r="BD75" i="6"/>
  <c r="CF75" i="6" s="1"/>
  <c r="BD91" i="6"/>
  <c r="CF91" i="6" s="1"/>
  <c r="BR85" i="6"/>
  <c r="CT85" i="6" s="1"/>
  <c r="BR60" i="6"/>
  <c r="BR79" i="6"/>
  <c r="BC49" i="6"/>
  <c r="BC79" i="6"/>
  <c r="BC26" i="6"/>
  <c r="BD71" i="6"/>
  <c r="CF71" i="6" s="1"/>
  <c r="BR8" i="6"/>
  <c r="CT8" i="6" s="1"/>
  <c r="BD84" i="6"/>
  <c r="CF84" i="6" s="1"/>
  <c r="BS89" i="6"/>
  <c r="CU89" i="6" s="1"/>
  <c r="BD16" i="6"/>
  <c r="CF16" i="6" s="1"/>
  <c r="BC18" i="6"/>
  <c r="BS27" i="6"/>
  <c r="CU27" i="6" s="1"/>
  <c r="BR51" i="6"/>
  <c r="CT51" i="6" s="1"/>
  <c r="BD41" i="6"/>
  <c r="CF41" i="6" s="1"/>
  <c r="BD47" i="6"/>
  <c r="CF47" i="6" s="1"/>
  <c r="BD64" i="6"/>
  <c r="CF64" i="6" s="1"/>
  <c r="BD81" i="6"/>
  <c r="CF81" i="6" s="1"/>
  <c r="BC50" i="6"/>
  <c r="BC54" i="6"/>
  <c r="BR6" i="6"/>
  <c r="CT6" i="6" s="1"/>
  <c r="BR26" i="6"/>
  <c r="CT26" i="6" s="1"/>
  <c r="BR68" i="6"/>
  <c r="BR59" i="6"/>
  <c r="CT59" i="6" s="1"/>
  <c r="BR17" i="6"/>
  <c r="CT17" i="6" s="1"/>
  <c r="BC34" i="6"/>
  <c r="BD9" i="6"/>
  <c r="CF9" i="6" s="1"/>
  <c r="BD29" i="6"/>
  <c r="CF29" i="6" s="1"/>
  <c r="BD49" i="6"/>
  <c r="CF49" i="6" s="1"/>
  <c r="BD66" i="6"/>
  <c r="BD83" i="6"/>
  <c r="BS25" i="6"/>
  <c r="CU25" i="6" s="1"/>
  <c r="BR55" i="6"/>
  <c r="CT55" i="6" s="1"/>
  <c r="BC6" i="6"/>
  <c r="BR15" i="6"/>
  <c r="CT15" i="6" s="1"/>
  <c r="BR25" i="6"/>
  <c r="CT25" i="6" s="1"/>
  <c r="BR28" i="6"/>
  <c r="CT28" i="6" s="1"/>
  <c r="BR70" i="6"/>
  <c r="CT70" i="6" s="1"/>
  <c r="BR61" i="6"/>
  <c r="BS18" i="6"/>
  <c r="CU18" i="6" s="1"/>
  <c r="BS59" i="6"/>
  <c r="CU59" i="6" s="1"/>
  <c r="BC7" i="6"/>
  <c r="BC74" i="6"/>
  <c r="BD73" i="6"/>
  <c r="CF73" i="6" s="1"/>
  <c r="BS72" i="6"/>
  <c r="CU72" i="6" s="1"/>
  <c r="BR57" i="6"/>
  <c r="CT57" i="6" s="1"/>
  <c r="BS43" i="6"/>
  <c r="CU43" i="6" s="1"/>
  <c r="BR47" i="6"/>
  <c r="CT47" i="6" s="1"/>
  <c r="R24" i="7"/>
  <c r="CQ49" i="6"/>
  <c r="CA22" i="6" l="1"/>
  <c r="C21" i="9" s="1"/>
  <c r="E21" i="9" s="1"/>
  <c r="L25" i="10" s="1"/>
  <c r="IU25" i="10" s="1"/>
  <c r="CA12" i="6"/>
  <c r="CB376" i="6"/>
  <c r="CB168" i="6"/>
  <c r="D167" i="9" s="1"/>
  <c r="F167" i="9" s="1"/>
  <c r="M171" i="10" s="1"/>
  <c r="CB377" i="6"/>
  <c r="CB361" i="6"/>
  <c r="D360" i="9" s="1"/>
  <c r="F360" i="9" s="1"/>
  <c r="M364" i="10" s="1"/>
  <c r="CB345" i="6"/>
  <c r="D344" i="9" s="1"/>
  <c r="F344" i="9" s="1"/>
  <c r="M348" i="10" s="1"/>
  <c r="CB313" i="6"/>
  <c r="D312" i="9" s="1"/>
  <c r="F312" i="9" s="1"/>
  <c r="M316" i="10" s="1"/>
  <c r="CB289" i="6"/>
  <c r="D288" i="9" s="1"/>
  <c r="F288" i="9" s="1"/>
  <c r="M292" i="10" s="1"/>
  <c r="CB265" i="6"/>
  <c r="D264" i="9" s="1"/>
  <c r="F264" i="9" s="1"/>
  <c r="M268" i="10" s="1"/>
  <c r="CB249" i="6"/>
  <c r="D248" i="9" s="1"/>
  <c r="F248" i="9" s="1"/>
  <c r="M252" i="10" s="1"/>
  <c r="CB193" i="6"/>
  <c r="D192" i="9" s="1"/>
  <c r="F192" i="9" s="1"/>
  <c r="M196" i="10" s="1"/>
  <c r="CB169" i="6"/>
  <c r="D168" i="9" s="1"/>
  <c r="F168" i="9" s="1"/>
  <c r="M172" i="10" s="1"/>
  <c r="CB137" i="6"/>
  <c r="D136" i="9" s="1"/>
  <c r="F136" i="9" s="1"/>
  <c r="M140" i="10" s="1"/>
  <c r="CB105" i="6"/>
  <c r="D104" i="9" s="1"/>
  <c r="F104" i="9" s="1"/>
  <c r="M108" i="10" s="1"/>
  <c r="CA79" i="6"/>
  <c r="C78" i="9" s="1"/>
  <c r="E78" i="9" s="1"/>
  <c r="L82" i="10" s="1"/>
  <c r="IU82" i="10" s="1"/>
  <c r="CA38" i="6"/>
  <c r="CA81" i="6"/>
  <c r="CB192" i="6"/>
  <c r="D191" i="9" s="1"/>
  <c r="F191" i="9" s="1"/>
  <c r="M195" i="10" s="1"/>
  <c r="CB120" i="6"/>
  <c r="D119" i="9" s="1"/>
  <c r="F119" i="9" s="1"/>
  <c r="M123" i="10" s="1"/>
  <c r="CB384" i="6"/>
  <c r="CB320" i="6"/>
  <c r="D319" i="9" s="1"/>
  <c r="F319" i="9" s="1"/>
  <c r="M323" i="10" s="1"/>
  <c r="CB385" i="6"/>
  <c r="CB369" i="6"/>
  <c r="D368" i="9" s="1"/>
  <c r="F368" i="9" s="1"/>
  <c r="M372" i="10" s="1"/>
  <c r="CB353" i="6"/>
  <c r="D352" i="9" s="1"/>
  <c r="F352" i="9" s="1"/>
  <c r="M356" i="10" s="1"/>
  <c r="CB337" i="6"/>
  <c r="D336" i="9" s="1"/>
  <c r="F336" i="9" s="1"/>
  <c r="M340" i="10" s="1"/>
  <c r="CB321" i="6"/>
  <c r="D320" i="9" s="1"/>
  <c r="F320" i="9" s="1"/>
  <c r="M324" i="10" s="1"/>
  <c r="CB305" i="6"/>
  <c r="D304" i="9" s="1"/>
  <c r="F304" i="9" s="1"/>
  <c r="M308" i="10" s="1"/>
  <c r="CB281" i="6"/>
  <c r="D280" i="9" s="1"/>
  <c r="F280" i="9" s="1"/>
  <c r="M284" i="10" s="1"/>
  <c r="CB257" i="6"/>
  <c r="D256" i="9" s="1"/>
  <c r="F256" i="9" s="1"/>
  <c r="M260" i="10" s="1"/>
  <c r="CB225" i="6"/>
  <c r="D224" i="9" s="1"/>
  <c r="F224" i="9" s="1"/>
  <c r="M228" i="10" s="1"/>
  <c r="CB209" i="6"/>
  <c r="D208" i="9" s="1"/>
  <c r="F208" i="9" s="1"/>
  <c r="M212" i="10" s="1"/>
  <c r="CB201" i="6"/>
  <c r="D200" i="9" s="1"/>
  <c r="F200" i="9" s="1"/>
  <c r="M204" i="10" s="1"/>
  <c r="CB161" i="6"/>
  <c r="D160" i="9" s="1"/>
  <c r="F160" i="9" s="1"/>
  <c r="M164" i="10" s="1"/>
  <c r="CB145" i="6"/>
  <c r="D144" i="9" s="1"/>
  <c r="F144" i="9" s="1"/>
  <c r="M148" i="10" s="1"/>
  <c r="CB129" i="6"/>
  <c r="D128" i="9" s="1"/>
  <c r="F128" i="9" s="1"/>
  <c r="M132" i="10" s="1"/>
  <c r="CB113" i="6"/>
  <c r="D112" i="9" s="1"/>
  <c r="F112" i="9" s="1"/>
  <c r="M116" i="10" s="1"/>
  <c r="CA172" i="6"/>
  <c r="C171" i="9" s="1"/>
  <c r="E171" i="9" s="1"/>
  <c r="CA124" i="6"/>
  <c r="C123" i="9" s="1"/>
  <c r="E123" i="9" s="1"/>
  <c r="CA212" i="6"/>
  <c r="C211" i="9" s="1"/>
  <c r="E211" i="9" s="1"/>
  <c r="CA72" i="6"/>
  <c r="C71" i="9" s="1"/>
  <c r="E71" i="9" s="1"/>
  <c r="L75" i="10" s="1"/>
  <c r="IU75" i="10" s="1"/>
  <c r="CB233" i="6"/>
  <c r="D232" i="9" s="1"/>
  <c r="F232" i="9" s="1"/>
  <c r="M236" i="10" s="1"/>
  <c r="CE28" i="6"/>
  <c r="CA28" i="6"/>
  <c r="C27" i="9" s="1"/>
  <c r="E27" i="9" s="1"/>
  <c r="CE44" i="6"/>
  <c r="CA44" i="6"/>
  <c r="C43" i="9" s="1"/>
  <c r="E43" i="9" s="1"/>
  <c r="L47" i="10" s="1"/>
  <c r="IU47" i="10" s="1"/>
  <c r="CE11" i="6"/>
  <c r="CA11" i="6"/>
  <c r="C10" i="9" s="1"/>
  <c r="E10" i="9" s="1"/>
  <c r="CE85" i="6"/>
  <c r="CA85" i="6"/>
  <c r="C84" i="9" s="1"/>
  <c r="E84" i="9" s="1"/>
  <c r="L88" i="10" s="1"/>
  <c r="IU88" i="10" s="1"/>
  <c r="CE51" i="6"/>
  <c r="CA51" i="6"/>
  <c r="C50" i="9" s="1"/>
  <c r="E50" i="9" s="1"/>
  <c r="L54" i="10" s="1"/>
  <c r="IU54" i="10" s="1"/>
  <c r="CE42" i="6"/>
  <c r="CA42" i="6"/>
  <c r="C41" i="9" s="1"/>
  <c r="E41" i="9" s="1"/>
  <c r="CE66" i="6"/>
  <c r="CA66" i="6"/>
  <c r="C65" i="9" s="1"/>
  <c r="E65" i="9" s="1"/>
  <c r="CE95" i="6"/>
  <c r="CA95" i="6"/>
  <c r="C94" i="9" s="1"/>
  <c r="E94" i="9" s="1"/>
  <c r="CE61" i="6"/>
  <c r="CA61" i="6"/>
  <c r="C60" i="9" s="1"/>
  <c r="E60" i="9" s="1"/>
  <c r="L64" i="10" s="1"/>
  <c r="IU64" i="10" s="1"/>
  <c r="CE21" i="6"/>
  <c r="CA21" i="6"/>
  <c r="C20" i="9" s="1"/>
  <c r="E20" i="9" s="1"/>
  <c r="L24" i="10" s="1"/>
  <c r="IU24" i="10" s="1"/>
  <c r="CE27" i="6"/>
  <c r="CA27" i="6"/>
  <c r="C26" i="9" s="1"/>
  <c r="E26" i="9" s="1"/>
  <c r="L30" i="10" s="1"/>
  <c r="IU30" i="10" s="1"/>
  <c r="CE83" i="6"/>
  <c r="CA83" i="6"/>
  <c r="C82" i="9" s="1"/>
  <c r="E82" i="9" s="1"/>
  <c r="L86" i="10" s="1"/>
  <c r="IU86" i="10" s="1"/>
  <c r="CE13" i="6"/>
  <c r="CA13" i="6"/>
  <c r="C12" i="9" s="1"/>
  <c r="E12" i="9" s="1"/>
  <c r="L16" i="10" s="1"/>
  <c r="IU16" i="10" s="1"/>
  <c r="CE45" i="6"/>
  <c r="CA45" i="6"/>
  <c r="C44" i="9" s="1"/>
  <c r="E44" i="9" s="1"/>
  <c r="L48" i="10" s="1"/>
  <c r="IU48" i="10" s="1"/>
  <c r="CE86" i="6"/>
  <c r="CA86" i="6"/>
  <c r="C85" i="9" s="1"/>
  <c r="E85" i="9" s="1"/>
  <c r="L89" i="10" s="1"/>
  <c r="IU89" i="10" s="1"/>
  <c r="CQ62" i="6"/>
  <c r="CB62" i="6"/>
  <c r="D61" i="9" s="1"/>
  <c r="F61" i="9" s="1"/>
  <c r="M65" i="10" s="1"/>
  <c r="IV65" i="10" s="1"/>
  <c r="CQ65" i="6"/>
  <c r="CB65" i="6"/>
  <c r="D64" i="9" s="1"/>
  <c r="F64" i="9" s="1"/>
  <c r="M68" i="10" s="1"/>
  <c r="IV68" i="10" s="1"/>
  <c r="CQ16" i="6"/>
  <c r="CB16" i="6"/>
  <c r="D15" i="9" s="1"/>
  <c r="F15" i="9" s="1"/>
  <c r="M19" i="10" s="1"/>
  <c r="IV19" i="10" s="1"/>
  <c r="CQ11" i="6"/>
  <c r="CB11" i="6"/>
  <c r="D10" i="9" s="1"/>
  <c r="F10" i="9" s="1"/>
  <c r="M14" i="10" s="1"/>
  <c r="IV14" i="10" s="1"/>
  <c r="CQ44" i="6"/>
  <c r="CB44" i="6"/>
  <c r="D43" i="9" s="1"/>
  <c r="F43" i="9" s="1"/>
  <c r="M47" i="10" s="1"/>
  <c r="IV47" i="10" s="1"/>
  <c r="CQ55" i="6"/>
  <c r="CB55" i="6"/>
  <c r="D54" i="9" s="1"/>
  <c r="F54" i="9" s="1"/>
  <c r="M58" i="10" s="1"/>
  <c r="IV58" i="10" s="1"/>
  <c r="CQ56" i="6"/>
  <c r="CB56" i="6"/>
  <c r="D55" i="9" s="1"/>
  <c r="F55" i="9" s="1"/>
  <c r="M59" i="10" s="1"/>
  <c r="IV59" i="10" s="1"/>
  <c r="CQ27" i="6"/>
  <c r="CB27" i="6"/>
  <c r="D26" i="9" s="1"/>
  <c r="F26" i="9" s="1"/>
  <c r="M30" i="10" s="1"/>
  <c r="IV30" i="10" s="1"/>
  <c r="CQ70" i="6"/>
  <c r="CB70" i="6"/>
  <c r="D69" i="9" s="1"/>
  <c r="F69" i="9" s="1"/>
  <c r="M73" i="10" s="1"/>
  <c r="IV73" i="10" s="1"/>
  <c r="CQ32" i="6"/>
  <c r="CB32" i="6"/>
  <c r="D31" i="9" s="1"/>
  <c r="F31" i="9" s="1"/>
  <c r="M35" i="10" s="1"/>
  <c r="IV35" i="10" s="1"/>
  <c r="CQ23" i="6"/>
  <c r="CB23" i="6"/>
  <c r="D22" i="9" s="1"/>
  <c r="F22" i="9" s="1"/>
  <c r="M26" i="10" s="1"/>
  <c r="IV26" i="10" s="1"/>
  <c r="CQ19" i="6"/>
  <c r="CB19" i="6"/>
  <c r="D18" i="9" s="1"/>
  <c r="F18" i="9" s="1"/>
  <c r="M22" i="10" s="1"/>
  <c r="IV22" i="10" s="1"/>
  <c r="CQ33" i="6"/>
  <c r="CB33" i="6"/>
  <c r="D32" i="9" s="1"/>
  <c r="F32" i="9" s="1"/>
  <c r="M36" i="10" s="1"/>
  <c r="IV36" i="10" s="1"/>
  <c r="CQ94" i="6"/>
  <c r="CB94" i="6"/>
  <c r="D93" i="9" s="1"/>
  <c r="F93" i="9" s="1"/>
  <c r="M97" i="10" s="1"/>
  <c r="CB336" i="6"/>
  <c r="D335" i="9" s="1"/>
  <c r="F335" i="9" s="1"/>
  <c r="M339" i="10" s="1"/>
  <c r="CB216" i="6"/>
  <c r="D215" i="9" s="1"/>
  <c r="F215" i="9" s="1"/>
  <c r="M219" i="10" s="1"/>
  <c r="CB172" i="6"/>
  <c r="D171" i="9" s="1"/>
  <c r="F171" i="9" s="1"/>
  <c r="M175" i="10" s="1"/>
  <c r="CB386" i="6"/>
  <c r="CB354" i="6"/>
  <c r="D353" i="9" s="1"/>
  <c r="F353" i="9" s="1"/>
  <c r="M357" i="10" s="1"/>
  <c r="CB322" i="6"/>
  <c r="D321" i="9" s="1"/>
  <c r="F321" i="9" s="1"/>
  <c r="M325" i="10" s="1"/>
  <c r="CB290" i="6"/>
  <c r="D289" i="9" s="1"/>
  <c r="F289" i="9" s="1"/>
  <c r="M293" i="10" s="1"/>
  <c r="CB258" i="6"/>
  <c r="D257" i="9" s="1"/>
  <c r="F257" i="9" s="1"/>
  <c r="M261" i="10" s="1"/>
  <c r="CB226" i="6"/>
  <c r="D225" i="9" s="1"/>
  <c r="F225" i="9" s="1"/>
  <c r="M229" i="10" s="1"/>
  <c r="CB194" i="6"/>
  <c r="D193" i="9" s="1"/>
  <c r="F193" i="9" s="1"/>
  <c r="M197" i="10" s="1"/>
  <c r="CB162" i="6"/>
  <c r="D161" i="9" s="1"/>
  <c r="F161" i="9" s="1"/>
  <c r="M165" i="10" s="1"/>
  <c r="CB130" i="6"/>
  <c r="D129" i="9" s="1"/>
  <c r="F129" i="9" s="1"/>
  <c r="M133" i="10" s="1"/>
  <c r="CB114" i="6"/>
  <c r="D113" i="9" s="1"/>
  <c r="F113" i="9" s="1"/>
  <c r="M117" i="10" s="1"/>
  <c r="CB356" i="6"/>
  <c r="D355" i="9" s="1"/>
  <c r="F355" i="9" s="1"/>
  <c r="M359" i="10" s="1"/>
  <c r="CB300" i="6"/>
  <c r="D299" i="9" s="1"/>
  <c r="F299" i="9" s="1"/>
  <c r="M303" i="10" s="1"/>
  <c r="CB268" i="6"/>
  <c r="D267" i="9" s="1"/>
  <c r="F267" i="9" s="1"/>
  <c r="M271" i="10" s="1"/>
  <c r="CB236" i="6"/>
  <c r="D235" i="9" s="1"/>
  <c r="F235" i="9" s="1"/>
  <c r="M239" i="10" s="1"/>
  <c r="CB124" i="6"/>
  <c r="D123" i="9" s="1"/>
  <c r="F123" i="9" s="1"/>
  <c r="M127" i="10" s="1"/>
  <c r="CB297" i="6"/>
  <c r="D296" i="9" s="1"/>
  <c r="F296" i="9" s="1"/>
  <c r="M300" i="10" s="1"/>
  <c r="CB273" i="6"/>
  <c r="D272" i="9" s="1"/>
  <c r="F272" i="9" s="1"/>
  <c r="M276" i="10" s="1"/>
  <c r="CB241" i="6"/>
  <c r="D240" i="9" s="1"/>
  <c r="F240" i="9" s="1"/>
  <c r="M244" i="10" s="1"/>
  <c r="CB217" i="6"/>
  <c r="D216" i="9" s="1"/>
  <c r="F216" i="9" s="1"/>
  <c r="M220" i="10" s="1"/>
  <c r="CA284" i="6"/>
  <c r="C283" i="9" s="1"/>
  <c r="E283" i="9" s="1"/>
  <c r="CA232" i="6"/>
  <c r="C231" i="9" s="1"/>
  <c r="E231" i="9" s="1"/>
  <c r="CA354" i="6"/>
  <c r="C353" i="9" s="1"/>
  <c r="E353" i="9" s="1"/>
  <c r="CA306" i="6"/>
  <c r="C305" i="9" s="1"/>
  <c r="E305" i="9" s="1"/>
  <c r="CA258" i="6"/>
  <c r="C257" i="9" s="1"/>
  <c r="E257" i="9" s="1"/>
  <c r="CA210" i="6"/>
  <c r="C209" i="9" s="1"/>
  <c r="E209" i="9" s="1"/>
  <c r="CA162" i="6"/>
  <c r="C161" i="9" s="1"/>
  <c r="E161" i="9" s="1"/>
  <c r="CA114" i="6"/>
  <c r="C113" i="9" s="1"/>
  <c r="E113" i="9" s="1"/>
  <c r="CA320" i="6"/>
  <c r="C319" i="9" s="1"/>
  <c r="E319" i="9" s="1"/>
  <c r="CA240" i="6"/>
  <c r="C239" i="9" s="1"/>
  <c r="E239" i="9" s="1"/>
  <c r="CA385" i="6"/>
  <c r="CA361" i="6"/>
  <c r="C360" i="9" s="1"/>
  <c r="E360" i="9" s="1"/>
  <c r="CA337" i="6"/>
  <c r="C336" i="9" s="1"/>
  <c r="E336" i="9" s="1"/>
  <c r="CA313" i="6"/>
  <c r="C312" i="9" s="1"/>
  <c r="E312" i="9" s="1"/>
  <c r="CA297" i="6"/>
  <c r="C296" i="9" s="1"/>
  <c r="E296" i="9" s="1"/>
  <c r="CA273" i="6"/>
  <c r="C272" i="9" s="1"/>
  <c r="E272" i="9" s="1"/>
  <c r="CA249" i="6"/>
  <c r="C248" i="9" s="1"/>
  <c r="E248" i="9" s="1"/>
  <c r="CA225" i="6"/>
  <c r="C224" i="9" s="1"/>
  <c r="E224" i="9" s="1"/>
  <c r="CA201" i="6"/>
  <c r="C200" i="9" s="1"/>
  <c r="E200" i="9" s="1"/>
  <c r="CA177" i="6"/>
  <c r="C176" i="9" s="1"/>
  <c r="E176" i="9" s="1"/>
  <c r="CA145" i="6"/>
  <c r="C144" i="9" s="1"/>
  <c r="E144" i="9" s="1"/>
  <c r="CA137" i="6"/>
  <c r="C136" i="9" s="1"/>
  <c r="E136" i="9" s="1"/>
  <c r="CA113" i="6"/>
  <c r="C112" i="9" s="1"/>
  <c r="E112" i="9" s="1"/>
  <c r="CA7" i="6"/>
  <c r="C6" i="9" s="1"/>
  <c r="E6" i="9" s="1"/>
  <c r="L10" i="10" s="1"/>
  <c r="IU10" i="10" s="1"/>
  <c r="CA6" i="6"/>
  <c r="CE34" i="6"/>
  <c r="CA34" i="6"/>
  <c r="C33" i="9" s="1"/>
  <c r="E33" i="9" s="1"/>
  <c r="L37" i="10" s="1"/>
  <c r="IU37" i="10" s="1"/>
  <c r="CE26" i="6"/>
  <c r="CA26" i="6"/>
  <c r="C25" i="9" s="1"/>
  <c r="E25" i="9" s="1"/>
  <c r="CA16" i="6"/>
  <c r="C15" i="9" s="1"/>
  <c r="E15" i="9" s="1"/>
  <c r="L19" i="10" s="1"/>
  <c r="IU19" i="10" s="1"/>
  <c r="CA92" i="6"/>
  <c r="C91" i="9" s="1"/>
  <c r="E91" i="9" s="1"/>
  <c r="L95" i="10" s="1"/>
  <c r="IU95" i="10" s="1"/>
  <c r="CE84" i="6"/>
  <c r="CA84" i="6"/>
  <c r="C83" i="9" s="1"/>
  <c r="E83" i="9" s="1"/>
  <c r="L87" i="10" s="1"/>
  <c r="IU87" i="10" s="1"/>
  <c r="CA31" i="6"/>
  <c r="C30" i="9" s="1"/>
  <c r="E30" i="9" s="1"/>
  <c r="L34" i="10" s="1"/>
  <c r="IU34" i="10" s="1"/>
  <c r="CE25" i="6"/>
  <c r="CA25" i="6"/>
  <c r="C24" i="9" s="1"/>
  <c r="E24" i="9" s="1"/>
  <c r="CA90" i="6"/>
  <c r="C89" i="9" s="1"/>
  <c r="E89" i="9" s="1"/>
  <c r="L93" i="10" s="1"/>
  <c r="IU93" i="10" s="1"/>
  <c r="CA19" i="6"/>
  <c r="C18" i="9" s="1"/>
  <c r="E18" i="9" s="1"/>
  <c r="L22" i="10" s="1"/>
  <c r="IU22" i="10" s="1"/>
  <c r="CA89" i="6"/>
  <c r="C88" i="9" s="1"/>
  <c r="E88" i="9" s="1"/>
  <c r="L92" i="10" s="1"/>
  <c r="IU92" i="10" s="1"/>
  <c r="CE73" i="6"/>
  <c r="CA73" i="6"/>
  <c r="C72" i="9" s="1"/>
  <c r="E72" i="9" s="1"/>
  <c r="L76" i="10" s="1"/>
  <c r="IU76" i="10" s="1"/>
  <c r="CE37" i="6"/>
  <c r="CA37" i="6"/>
  <c r="C36" i="9" s="1"/>
  <c r="E36" i="9" s="1"/>
  <c r="CE9" i="6"/>
  <c r="CA9" i="6"/>
  <c r="C8" i="9" s="1"/>
  <c r="E8" i="9" s="1"/>
  <c r="L12" i="10" s="1"/>
  <c r="IU12" i="10" s="1"/>
  <c r="CE64" i="6"/>
  <c r="CA64" i="6"/>
  <c r="C63" i="9" s="1"/>
  <c r="E63" i="9" s="1"/>
  <c r="L67" i="10" s="1"/>
  <c r="IU67" i="10" s="1"/>
  <c r="CE75" i="6"/>
  <c r="CA75" i="6"/>
  <c r="C74" i="9" s="1"/>
  <c r="E74" i="9" s="1"/>
  <c r="CA14" i="6"/>
  <c r="C13" i="9" s="1"/>
  <c r="E13" i="9" s="1"/>
  <c r="CA63" i="6"/>
  <c r="C62" i="9" s="1"/>
  <c r="E62" i="9" s="1"/>
  <c r="L66" i="10" s="1"/>
  <c r="IU66" i="10" s="1"/>
  <c r="CQ13" i="6"/>
  <c r="CB13" i="6"/>
  <c r="D12" i="9" s="1"/>
  <c r="F12" i="9" s="1"/>
  <c r="M16" i="10" s="1"/>
  <c r="IV16" i="10" s="1"/>
  <c r="CQ91" i="6"/>
  <c r="CB91" i="6"/>
  <c r="D90" i="9" s="1"/>
  <c r="F90" i="9" s="1"/>
  <c r="M94" i="10" s="1"/>
  <c r="IV94" i="10" s="1"/>
  <c r="CQ28" i="6"/>
  <c r="CB28" i="6"/>
  <c r="D27" i="9" s="1"/>
  <c r="F27" i="9" s="1"/>
  <c r="M31" i="10" s="1"/>
  <c r="IV31" i="10" s="1"/>
  <c r="CQ18" i="6"/>
  <c r="CB18" i="6"/>
  <c r="D17" i="9" s="1"/>
  <c r="F17" i="9" s="1"/>
  <c r="M21" i="10" s="1"/>
  <c r="IV21" i="10" s="1"/>
  <c r="CQ68" i="6"/>
  <c r="CB68" i="6"/>
  <c r="D67" i="9" s="1"/>
  <c r="F67" i="9" s="1"/>
  <c r="M71" i="10" s="1"/>
  <c r="IV71" i="10" s="1"/>
  <c r="CQ74" i="6"/>
  <c r="CB74" i="6"/>
  <c r="D73" i="9" s="1"/>
  <c r="F73" i="9" s="1"/>
  <c r="M77" i="10" s="1"/>
  <c r="IV77" i="10" s="1"/>
  <c r="CQ20" i="6"/>
  <c r="CB20" i="6"/>
  <c r="D19" i="9" s="1"/>
  <c r="F19" i="9" s="1"/>
  <c r="M23" i="10" s="1"/>
  <c r="IV23" i="10" s="1"/>
  <c r="CQ12" i="6"/>
  <c r="CB12" i="6"/>
  <c r="D11" i="9" s="1"/>
  <c r="F11" i="9" s="1"/>
  <c r="M15" i="10" s="1"/>
  <c r="IV15" i="10" s="1"/>
  <c r="CQ31" i="6"/>
  <c r="CB31" i="6"/>
  <c r="D30" i="9" s="1"/>
  <c r="F30" i="9" s="1"/>
  <c r="M34" i="10" s="1"/>
  <c r="IV34" i="10" s="1"/>
  <c r="CQ7" i="6"/>
  <c r="CB7" i="6"/>
  <c r="D6" i="9" s="1"/>
  <c r="F6" i="9" s="1"/>
  <c r="M10" i="10" s="1"/>
  <c r="IV10" i="10" s="1"/>
  <c r="CQ5" i="6"/>
  <c r="CB5" i="6"/>
  <c r="D4" i="9" s="1"/>
  <c r="F4" i="9" s="1"/>
  <c r="M8" i="10" s="1"/>
  <c r="IV8" i="10" s="1"/>
  <c r="CB370" i="6"/>
  <c r="D369" i="9" s="1"/>
  <c r="F369" i="9" s="1"/>
  <c r="M373" i="10" s="1"/>
  <c r="CB338" i="6"/>
  <c r="D337" i="9" s="1"/>
  <c r="F337" i="9" s="1"/>
  <c r="M341" i="10" s="1"/>
  <c r="CB306" i="6"/>
  <c r="D305" i="9" s="1"/>
  <c r="F305" i="9" s="1"/>
  <c r="M309" i="10" s="1"/>
  <c r="CB274" i="6"/>
  <c r="D273" i="9" s="1"/>
  <c r="F273" i="9" s="1"/>
  <c r="M277" i="10" s="1"/>
  <c r="CB242" i="6"/>
  <c r="D241" i="9" s="1"/>
  <c r="F241" i="9" s="1"/>
  <c r="M245" i="10" s="1"/>
  <c r="CB210" i="6"/>
  <c r="D209" i="9" s="1"/>
  <c r="F209" i="9" s="1"/>
  <c r="M213" i="10" s="1"/>
  <c r="CB178" i="6"/>
  <c r="D177" i="9" s="1"/>
  <c r="F177" i="9" s="1"/>
  <c r="M181" i="10" s="1"/>
  <c r="CB146" i="6"/>
  <c r="D145" i="9" s="1"/>
  <c r="F145" i="9" s="1"/>
  <c r="M149" i="10" s="1"/>
  <c r="CB284" i="6"/>
  <c r="D283" i="9" s="1"/>
  <c r="F283" i="9" s="1"/>
  <c r="M287" i="10" s="1"/>
  <c r="CB252" i="6"/>
  <c r="D251" i="9" s="1"/>
  <c r="F251" i="9" s="1"/>
  <c r="M255" i="10" s="1"/>
  <c r="CB220" i="6"/>
  <c r="D219" i="9" s="1"/>
  <c r="F219" i="9" s="1"/>
  <c r="M223" i="10" s="1"/>
  <c r="CB148" i="6"/>
  <c r="D147" i="9" s="1"/>
  <c r="F147" i="9" s="1"/>
  <c r="M151" i="10" s="1"/>
  <c r="CB185" i="6"/>
  <c r="D184" i="9" s="1"/>
  <c r="F184" i="9" s="1"/>
  <c r="M188" i="10" s="1"/>
  <c r="CB177" i="6"/>
  <c r="D176" i="9" s="1"/>
  <c r="F176" i="9" s="1"/>
  <c r="M180" i="10" s="1"/>
  <c r="CB153" i="6"/>
  <c r="D152" i="9" s="1"/>
  <c r="F152" i="9" s="1"/>
  <c r="M156" i="10" s="1"/>
  <c r="CB121" i="6"/>
  <c r="D120" i="9" s="1"/>
  <c r="F120" i="9" s="1"/>
  <c r="M124" i="10" s="1"/>
  <c r="CA376" i="6"/>
  <c r="CA304" i="6"/>
  <c r="C303" i="9" s="1"/>
  <c r="E303" i="9" s="1"/>
  <c r="CA152" i="6"/>
  <c r="C151" i="9" s="1"/>
  <c r="E151" i="9" s="1"/>
  <c r="CA370" i="6"/>
  <c r="C369" i="9" s="1"/>
  <c r="E369" i="9" s="1"/>
  <c r="CA322" i="6"/>
  <c r="C321" i="9" s="1"/>
  <c r="E321" i="9" s="1"/>
  <c r="CA274" i="6"/>
  <c r="C273" i="9" s="1"/>
  <c r="E273" i="9" s="1"/>
  <c r="CA226" i="6"/>
  <c r="C225" i="9" s="1"/>
  <c r="E225" i="9" s="1"/>
  <c r="CA178" i="6"/>
  <c r="C177" i="9" s="1"/>
  <c r="E177" i="9" s="1"/>
  <c r="CA130" i="6"/>
  <c r="C129" i="9" s="1"/>
  <c r="E129" i="9" s="1"/>
  <c r="CA344" i="6"/>
  <c r="C343" i="9" s="1"/>
  <c r="E343" i="9" s="1"/>
  <c r="CA112" i="6"/>
  <c r="C111" i="9" s="1"/>
  <c r="E111" i="9" s="1"/>
  <c r="CA369" i="6"/>
  <c r="C368" i="9" s="1"/>
  <c r="E368" i="9" s="1"/>
  <c r="CA345" i="6"/>
  <c r="C344" i="9" s="1"/>
  <c r="E344" i="9" s="1"/>
  <c r="CA321" i="6"/>
  <c r="C320" i="9" s="1"/>
  <c r="E320" i="9" s="1"/>
  <c r="CA289" i="6"/>
  <c r="C288" i="9" s="1"/>
  <c r="E288" i="9" s="1"/>
  <c r="CA265" i="6"/>
  <c r="CA241" i="6"/>
  <c r="C240" i="9" s="1"/>
  <c r="E240" i="9" s="1"/>
  <c r="CA217" i="6"/>
  <c r="C216" i="9" s="1"/>
  <c r="E216" i="9" s="1"/>
  <c r="CA193" i="6"/>
  <c r="C192" i="9" s="1"/>
  <c r="E192" i="9" s="1"/>
  <c r="CA169" i="6"/>
  <c r="C168" i="9" s="1"/>
  <c r="E168" i="9" s="1"/>
  <c r="CA153" i="6"/>
  <c r="C152" i="9" s="1"/>
  <c r="E152" i="9" s="1"/>
  <c r="CA129" i="6"/>
  <c r="C128" i="9" s="1"/>
  <c r="E128" i="9" s="1"/>
  <c r="CA105" i="6"/>
  <c r="C104" i="9" s="1"/>
  <c r="E104" i="9" s="1"/>
  <c r="CE18" i="6"/>
  <c r="CA18" i="6"/>
  <c r="C17" i="9" s="1"/>
  <c r="E17" i="9" s="1"/>
  <c r="CE49" i="6"/>
  <c r="CA49" i="6"/>
  <c r="C48" i="9" s="1"/>
  <c r="E48" i="9" s="1"/>
  <c r="L52" i="10" s="1"/>
  <c r="IU52" i="10" s="1"/>
  <c r="CE30" i="6"/>
  <c r="CA30" i="6"/>
  <c r="C29" i="9" s="1"/>
  <c r="E29" i="9" s="1"/>
  <c r="L33" i="10" s="1"/>
  <c r="IU33" i="10" s="1"/>
  <c r="CE65" i="6"/>
  <c r="CA65" i="6"/>
  <c r="C64" i="9" s="1"/>
  <c r="E64" i="9" s="1"/>
  <c r="L68" i="10" s="1"/>
  <c r="IU68" i="10" s="1"/>
  <c r="CE62" i="6"/>
  <c r="H61" i="9" s="1"/>
  <c r="CA62" i="6"/>
  <c r="C61" i="9" s="1"/>
  <c r="E61" i="9" s="1"/>
  <c r="L65" i="10" s="1"/>
  <c r="IU65" i="10" s="1"/>
  <c r="CE93" i="6"/>
  <c r="CA93" i="6"/>
  <c r="C92" i="9" s="1"/>
  <c r="E92" i="9" s="1"/>
  <c r="CE96" i="6"/>
  <c r="CA96" i="6"/>
  <c r="C95" i="9" s="1"/>
  <c r="E95" i="9" s="1"/>
  <c r="CE10" i="6"/>
  <c r="CA10" i="6"/>
  <c r="C9" i="9" s="1"/>
  <c r="E9" i="9" s="1"/>
  <c r="L13" i="10" s="1"/>
  <c r="IU13" i="10" s="1"/>
  <c r="CE60" i="6"/>
  <c r="CA60" i="6"/>
  <c r="C59" i="9" s="1"/>
  <c r="E59" i="9" s="1"/>
  <c r="L63" i="10" s="1"/>
  <c r="IU63" i="10" s="1"/>
  <c r="CE88" i="6"/>
  <c r="CA88" i="6"/>
  <c r="C87" i="9" s="1"/>
  <c r="E87" i="9" s="1"/>
  <c r="CE80" i="6"/>
  <c r="CA80" i="6"/>
  <c r="C79" i="9" s="1"/>
  <c r="E79" i="9" s="1"/>
  <c r="CE69" i="6"/>
  <c r="CA69" i="6"/>
  <c r="C68" i="9" s="1"/>
  <c r="E68" i="9" s="1"/>
  <c r="CE70" i="6"/>
  <c r="H69" i="9" s="1"/>
  <c r="CA70" i="6"/>
  <c r="C69" i="9" s="1"/>
  <c r="E69" i="9" s="1"/>
  <c r="L73" i="10" s="1"/>
  <c r="IU73" i="10" s="1"/>
  <c r="CB329" i="6"/>
  <c r="D328" i="9" s="1"/>
  <c r="F328" i="9" s="1"/>
  <c r="M332" i="10" s="1"/>
  <c r="CA348" i="6"/>
  <c r="C347" i="9" s="1"/>
  <c r="E347" i="9" s="1"/>
  <c r="CA260" i="6"/>
  <c r="C259" i="9" s="1"/>
  <c r="E259" i="9" s="1"/>
  <c r="CA192" i="6"/>
  <c r="C191" i="9" s="1"/>
  <c r="E191" i="9" s="1"/>
  <c r="CA386" i="6"/>
  <c r="CA338" i="6"/>
  <c r="C337" i="9" s="1"/>
  <c r="E337" i="9" s="1"/>
  <c r="CA290" i="6"/>
  <c r="C289" i="9" s="1"/>
  <c r="E289" i="9" s="1"/>
  <c r="CA242" i="6"/>
  <c r="C241" i="9" s="1"/>
  <c r="E241" i="9" s="1"/>
  <c r="CA194" i="6"/>
  <c r="C193" i="9" s="1"/>
  <c r="E193" i="9" s="1"/>
  <c r="CA146" i="6"/>
  <c r="C145" i="9" s="1"/>
  <c r="E145" i="9" s="1"/>
  <c r="CA380" i="6"/>
  <c r="CA272" i="6"/>
  <c r="C271" i="9" s="1"/>
  <c r="E271" i="9" s="1"/>
  <c r="CA156" i="6"/>
  <c r="C155" i="9" s="1"/>
  <c r="E155" i="9" s="1"/>
  <c r="CA377" i="6"/>
  <c r="CA353" i="6"/>
  <c r="C352" i="9" s="1"/>
  <c r="E352" i="9" s="1"/>
  <c r="CA329" i="6"/>
  <c r="C328" i="9" s="1"/>
  <c r="E328" i="9" s="1"/>
  <c r="CA305" i="6"/>
  <c r="C304" i="9" s="1"/>
  <c r="E304" i="9" s="1"/>
  <c r="CA281" i="6"/>
  <c r="C280" i="9" s="1"/>
  <c r="E280" i="9" s="1"/>
  <c r="CA257" i="6"/>
  <c r="C256" i="9" s="1"/>
  <c r="E256" i="9" s="1"/>
  <c r="CA233" i="6"/>
  <c r="C232" i="9" s="1"/>
  <c r="E232" i="9" s="1"/>
  <c r="CA209" i="6"/>
  <c r="C208" i="9" s="1"/>
  <c r="E208" i="9" s="1"/>
  <c r="CA185" i="6"/>
  <c r="C184" i="9" s="1"/>
  <c r="E184" i="9" s="1"/>
  <c r="CA161" i="6"/>
  <c r="C160" i="9" s="1"/>
  <c r="E160" i="9" s="1"/>
  <c r="CA121" i="6"/>
  <c r="C120" i="9" s="1"/>
  <c r="E120" i="9" s="1"/>
  <c r="CE54" i="6"/>
  <c r="CA54" i="6"/>
  <c r="CE74" i="6"/>
  <c r="CA74" i="6"/>
  <c r="C73" i="9" s="1"/>
  <c r="E73" i="9" s="1"/>
  <c r="L77" i="10" s="1"/>
  <c r="IU77" i="10" s="1"/>
  <c r="CE50" i="6"/>
  <c r="CA50" i="6"/>
  <c r="C49" i="9" s="1"/>
  <c r="E49" i="9" s="1"/>
  <c r="CA23" i="6"/>
  <c r="C22" i="9" s="1"/>
  <c r="E22" i="9" s="1"/>
  <c r="L26" i="10" s="1"/>
  <c r="IU26" i="10" s="1"/>
  <c r="CE41" i="6"/>
  <c r="CA41" i="6"/>
  <c r="C40" i="9" s="1"/>
  <c r="E40" i="9" s="1"/>
  <c r="L44" i="10" s="1"/>
  <c r="IU44" i="10" s="1"/>
  <c r="CE99" i="6"/>
  <c r="CA99" i="6"/>
  <c r="C98" i="9" s="1"/>
  <c r="E98" i="9" s="1"/>
  <c r="CE59" i="6"/>
  <c r="CA59" i="6"/>
  <c r="C58" i="9" s="1"/>
  <c r="E58" i="9" s="1"/>
  <c r="L62" i="10" s="1"/>
  <c r="IU62" i="10" s="1"/>
  <c r="CQ41" i="6"/>
  <c r="CB41" i="6"/>
  <c r="D40" i="9" s="1"/>
  <c r="F40" i="9" s="1"/>
  <c r="M44" i="10" s="1"/>
  <c r="IV44" i="10" s="1"/>
  <c r="CB76" i="6"/>
  <c r="D75" i="9" s="1"/>
  <c r="F75" i="9" s="1"/>
  <c r="M79" i="10" s="1"/>
  <c r="IV79" i="10" s="1"/>
  <c r="CQ40" i="6"/>
  <c r="CB40" i="6"/>
  <c r="D39" i="9" s="1"/>
  <c r="F39" i="9" s="1"/>
  <c r="M43" i="10" s="1"/>
  <c r="IV43" i="10" s="1"/>
  <c r="CQ51" i="6"/>
  <c r="CB51" i="6"/>
  <c r="D50" i="9" s="1"/>
  <c r="F50" i="9" s="1"/>
  <c r="M54" i="10" s="1"/>
  <c r="IV54" i="10" s="1"/>
  <c r="CQ63" i="6"/>
  <c r="CB63" i="6"/>
  <c r="D62" i="9" s="1"/>
  <c r="F62" i="9" s="1"/>
  <c r="M66" i="10" s="1"/>
  <c r="IV66" i="10" s="1"/>
  <c r="CQ8" i="6"/>
  <c r="CB8" i="6"/>
  <c r="D7" i="9" s="1"/>
  <c r="F7" i="9" s="1"/>
  <c r="M11" i="10" s="1"/>
  <c r="IV11" i="10" s="1"/>
  <c r="CQ9" i="6"/>
  <c r="CB9" i="6"/>
  <c r="D8" i="9" s="1"/>
  <c r="F8" i="9" s="1"/>
  <c r="M12" i="10" s="1"/>
  <c r="IV12" i="10" s="1"/>
  <c r="CQ39" i="6"/>
  <c r="CB39" i="6"/>
  <c r="D38" i="9" s="1"/>
  <c r="F38" i="9" s="1"/>
  <c r="M42" i="10" s="1"/>
  <c r="IV42" i="10" s="1"/>
  <c r="CQ29" i="6"/>
  <c r="CB29" i="6"/>
  <c r="D28" i="9" s="1"/>
  <c r="F28" i="9" s="1"/>
  <c r="M32" i="10" s="1"/>
  <c r="IV32" i="10" s="1"/>
  <c r="CQ89" i="6"/>
  <c r="CB89" i="6"/>
  <c r="D88" i="9" s="1"/>
  <c r="F88" i="9" s="1"/>
  <c r="M92" i="10" s="1"/>
  <c r="IV92" i="10" s="1"/>
  <c r="CQ97" i="6"/>
  <c r="CB97" i="6"/>
  <c r="D96" i="9" s="1"/>
  <c r="F96" i="9" s="1"/>
  <c r="M100" i="10" s="1"/>
  <c r="CQ67" i="6"/>
  <c r="CB67" i="6"/>
  <c r="D66" i="9" s="1"/>
  <c r="F66" i="9" s="1"/>
  <c r="M70" i="10" s="1"/>
  <c r="IV70" i="10" s="1"/>
  <c r="CB43" i="6"/>
  <c r="D42" i="9" s="1"/>
  <c r="F42" i="9" s="1"/>
  <c r="M46" i="10" s="1"/>
  <c r="IV46" i="10" s="1"/>
  <c r="CQ98" i="6"/>
  <c r="CB98" i="6"/>
  <c r="D97" i="9" s="1"/>
  <c r="F97" i="9" s="1"/>
  <c r="M101" i="10" s="1"/>
  <c r="CQ95" i="6"/>
  <c r="CB95" i="6"/>
  <c r="D94" i="9" s="1"/>
  <c r="F94" i="9" s="1"/>
  <c r="M98" i="10" s="1"/>
  <c r="CE76" i="6"/>
  <c r="CA76" i="6"/>
  <c r="C75" i="9" s="1"/>
  <c r="E75" i="9" s="1"/>
  <c r="L79" i="10" s="1"/>
  <c r="IU79" i="10" s="1"/>
  <c r="CE71" i="6"/>
  <c r="H70" i="9" s="1"/>
  <c r="J70" i="9" s="1"/>
  <c r="O74" i="11" s="1"/>
  <c r="CA71" i="6"/>
  <c r="C70" i="9" s="1"/>
  <c r="E70" i="9" s="1"/>
  <c r="L74" i="10" s="1"/>
  <c r="IU74" i="10" s="1"/>
  <c r="CQ46" i="6"/>
  <c r="CB46" i="6"/>
  <c r="D45" i="9" s="1"/>
  <c r="F45" i="9" s="1"/>
  <c r="M49" i="10" s="1"/>
  <c r="IV49" i="10" s="1"/>
  <c r="CQ87" i="6"/>
  <c r="CB87" i="6"/>
  <c r="D86" i="9" s="1"/>
  <c r="F86" i="9" s="1"/>
  <c r="M90" i="10" s="1"/>
  <c r="IV90" i="10" s="1"/>
  <c r="CQ38" i="6"/>
  <c r="CB38" i="6"/>
  <c r="D37" i="9" s="1"/>
  <c r="F37" i="9" s="1"/>
  <c r="M41" i="10" s="1"/>
  <c r="IV41" i="10" s="1"/>
  <c r="CQ81" i="6"/>
  <c r="CB81" i="6"/>
  <c r="D80" i="9" s="1"/>
  <c r="F80" i="9" s="1"/>
  <c r="M84" i="10" s="1"/>
  <c r="IV84" i="10" s="1"/>
  <c r="CB49" i="6"/>
  <c r="D48" i="9" s="1"/>
  <c r="F48" i="9" s="1"/>
  <c r="M52" i="10" s="1"/>
  <c r="IV52" i="10" s="1"/>
  <c r="CQ54" i="6"/>
  <c r="CB54" i="6"/>
  <c r="D53" i="9" s="1"/>
  <c r="F53" i="9" s="1"/>
  <c r="M57" i="10" s="1"/>
  <c r="IV57" i="10" s="1"/>
  <c r="CQ10" i="6"/>
  <c r="CB10" i="6"/>
  <c r="D9" i="9" s="1"/>
  <c r="F9" i="9" s="1"/>
  <c r="M13" i="10" s="1"/>
  <c r="IV13" i="10" s="1"/>
  <c r="CQ57" i="6"/>
  <c r="CB57" i="6"/>
  <c r="D56" i="9" s="1"/>
  <c r="F56" i="9" s="1"/>
  <c r="M60" i="10" s="1"/>
  <c r="IV60" i="10" s="1"/>
  <c r="CB380" i="6"/>
  <c r="CB344" i="6"/>
  <c r="D343" i="9" s="1"/>
  <c r="F343" i="9" s="1"/>
  <c r="M347" i="10" s="1"/>
  <c r="CB304" i="6"/>
  <c r="D303" i="9" s="1"/>
  <c r="F303" i="9" s="1"/>
  <c r="M307" i="10" s="1"/>
  <c r="CB196" i="6"/>
  <c r="D195" i="9" s="1"/>
  <c r="F195" i="9" s="1"/>
  <c r="M199" i="10" s="1"/>
  <c r="CB176" i="6"/>
  <c r="D175" i="9" s="1"/>
  <c r="F175" i="9" s="1"/>
  <c r="M179" i="10" s="1"/>
  <c r="CB128" i="6"/>
  <c r="D127" i="9" s="1"/>
  <c r="F127" i="9" s="1"/>
  <c r="M131" i="10" s="1"/>
  <c r="CB104" i="6"/>
  <c r="D103" i="9" s="1"/>
  <c r="F103" i="9" s="1"/>
  <c r="M107" i="10" s="1"/>
  <c r="CB374" i="6"/>
  <c r="CB358" i="6"/>
  <c r="D357" i="9" s="1"/>
  <c r="F357" i="9" s="1"/>
  <c r="M361" i="10" s="1"/>
  <c r="CB342" i="6"/>
  <c r="D341" i="9" s="1"/>
  <c r="F341" i="9" s="1"/>
  <c r="M345" i="10" s="1"/>
  <c r="CB326" i="6"/>
  <c r="D325" i="9" s="1"/>
  <c r="F325" i="9" s="1"/>
  <c r="M329" i="10" s="1"/>
  <c r="CB310" i="6"/>
  <c r="D309" i="9" s="1"/>
  <c r="F309" i="9" s="1"/>
  <c r="M313" i="10" s="1"/>
  <c r="CB294" i="6"/>
  <c r="D293" i="9" s="1"/>
  <c r="F293" i="9" s="1"/>
  <c r="M297" i="10" s="1"/>
  <c r="CB278" i="6"/>
  <c r="D277" i="9" s="1"/>
  <c r="F277" i="9" s="1"/>
  <c r="M281" i="10" s="1"/>
  <c r="CB262" i="6"/>
  <c r="D261" i="9" s="1"/>
  <c r="F261" i="9" s="1"/>
  <c r="M265" i="10" s="1"/>
  <c r="CB246" i="6"/>
  <c r="D245" i="9" s="1"/>
  <c r="F245" i="9" s="1"/>
  <c r="M249" i="10" s="1"/>
  <c r="CB230" i="6"/>
  <c r="D229" i="9" s="1"/>
  <c r="F229" i="9" s="1"/>
  <c r="M233" i="10" s="1"/>
  <c r="CB214" i="6"/>
  <c r="D213" i="9" s="1"/>
  <c r="F213" i="9" s="1"/>
  <c r="M217" i="10" s="1"/>
  <c r="CB198" i="6"/>
  <c r="D197" i="9" s="1"/>
  <c r="F197" i="9" s="1"/>
  <c r="M201" i="10" s="1"/>
  <c r="CB182" i="6"/>
  <c r="D181" i="9" s="1"/>
  <c r="F181" i="9" s="1"/>
  <c r="M185" i="10" s="1"/>
  <c r="CB166" i="6"/>
  <c r="D165" i="9" s="1"/>
  <c r="F165" i="9" s="1"/>
  <c r="M169" i="10" s="1"/>
  <c r="CB150" i="6"/>
  <c r="D149" i="9" s="1"/>
  <c r="F149" i="9" s="1"/>
  <c r="M153" i="10" s="1"/>
  <c r="CB134" i="6"/>
  <c r="D133" i="9" s="1"/>
  <c r="F133" i="9" s="1"/>
  <c r="M137" i="10" s="1"/>
  <c r="CB118" i="6"/>
  <c r="D117" i="9" s="1"/>
  <c r="F117" i="9" s="1"/>
  <c r="M121" i="10" s="1"/>
  <c r="CB102" i="6"/>
  <c r="D101" i="9" s="1"/>
  <c r="F101" i="9" s="1"/>
  <c r="M105" i="10" s="1"/>
  <c r="CB360" i="6"/>
  <c r="D359" i="9" s="1"/>
  <c r="F359" i="9" s="1"/>
  <c r="M363" i="10" s="1"/>
  <c r="CB332" i="6"/>
  <c r="D331" i="9" s="1"/>
  <c r="F331" i="9" s="1"/>
  <c r="M335" i="10" s="1"/>
  <c r="CB308" i="6"/>
  <c r="D307" i="9" s="1"/>
  <c r="F307" i="9" s="1"/>
  <c r="M311" i="10" s="1"/>
  <c r="CB288" i="6"/>
  <c r="D287" i="9" s="1"/>
  <c r="F287" i="9" s="1"/>
  <c r="M291" i="10" s="1"/>
  <c r="CB272" i="6"/>
  <c r="D271" i="9" s="1"/>
  <c r="F271" i="9" s="1"/>
  <c r="M275" i="10" s="1"/>
  <c r="CB256" i="6"/>
  <c r="D255" i="9" s="1"/>
  <c r="F255" i="9" s="1"/>
  <c r="M259" i="10" s="1"/>
  <c r="CB240" i="6"/>
  <c r="D239" i="9" s="1"/>
  <c r="F239" i="9" s="1"/>
  <c r="M243" i="10" s="1"/>
  <c r="CB224" i="6"/>
  <c r="D223" i="9" s="1"/>
  <c r="F223" i="9" s="1"/>
  <c r="M227" i="10" s="1"/>
  <c r="CB188" i="6"/>
  <c r="D187" i="9" s="1"/>
  <c r="F187" i="9" s="1"/>
  <c r="M191" i="10" s="1"/>
  <c r="CB152" i="6"/>
  <c r="D151" i="9" s="1"/>
  <c r="F151" i="9" s="1"/>
  <c r="M155" i="10" s="1"/>
  <c r="CB132" i="6"/>
  <c r="D131" i="9" s="1"/>
  <c r="F131" i="9" s="1"/>
  <c r="M135" i="10" s="1"/>
  <c r="CB387" i="6"/>
  <c r="CB379" i="6"/>
  <c r="CB371" i="6"/>
  <c r="D370" i="9" s="1"/>
  <c r="F370" i="9" s="1"/>
  <c r="M374" i="10" s="1"/>
  <c r="CB363" i="6"/>
  <c r="D362" i="9" s="1"/>
  <c r="F362" i="9" s="1"/>
  <c r="M366" i="10" s="1"/>
  <c r="CB355" i="6"/>
  <c r="D354" i="9" s="1"/>
  <c r="F354" i="9" s="1"/>
  <c r="M358" i="10" s="1"/>
  <c r="CB347" i="6"/>
  <c r="D346" i="9" s="1"/>
  <c r="F346" i="9" s="1"/>
  <c r="M350" i="10" s="1"/>
  <c r="CB339" i="6"/>
  <c r="D338" i="9" s="1"/>
  <c r="F338" i="9" s="1"/>
  <c r="M342" i="10" s="1"/>
  <c r="CB331" i="6"/>
  <c r="D330" i="9" s="1"/>
  <c r="F330" i="9" s="1"/>
  <c r="M334" i="10" s="1"/>
  <c r="CB323" i="6"/>
  <c r="D322" i="9" s="1"/>
  <c r="F322" i="9" s="1"/>
  <c r="M326" i="10" s="1"/>
  <c r="CB315" i="6"/>
  <c r="D314" i="9" s="1"/>
  <c r="F314" i="9" s="1"/>
  <c r="M318" i="10" s="1"/>
  <c r="CB307" i="6"/>
  <c r="D306" i="9" s="1"/>
  <c r="F306" i="9" s="1"/>
  <c r="M310" i="10" s="1"/>
  <c r="CB299" i="6"/>
  <c r="D298" i="9" s="1"/>
  <c r="F298" i="9" s="1"/>
  <c r="M302" i="10" s="1"/>
  <c r="CB291" i="6"/>
  <c r="D290" i="9" s="1"/>
  <c r="F290" i="9" s="1"/>
  <c r="M294" i="10" s="1"/>
  <c r="CB283" i="6"/>
  <c r="D282" i="9" s="1"/>
  <c r="F282" i="9" s="1"/>
  <c r="M286" i="10" s="1"/>
  <c r="CB275" i="6"/>
  <c r="D274" i="9" s="1"/>
  <c r="F274" i="9" s="1"/>
  <c r="M278" i="10" s="1"/>
  <c r="CB267" i="6"/>
  <c r="D266" i="9" s="1"/>
  <c r="F266" i="9" s="1"/>
  <c r="M270" i="10" s="1"/>
  <c r="CB259" i="6"/>
  <c r="D258" i="9" s="1"/>
  <c r="F258" i="9" s="1"/>
  <c r="M262" i="10" s="1"/>
  <c r="CB251" i="6"/>
  <c r="D250" i="9" s="1"/>
  <c r="F250" i="9" s="1"/>
  <c r="M254" i="10" s="1"/>
  <c r="CB243" i="6"/>
  <c r="D242" i="9" s="1"/>
  <c r="F242" i="9" s="1"/>
  <c r="M246" i="10" s="1"/>
  <c r="CB235" i="6"/>
  <c r="D234" i="9" s="1"/>
  <c r="F234" i="9" s="1"/>
  <c r="M238" i="10" s="1"/>
  <c r="CB227" i="6"/>
  <c r="D226" i="9" s="1"/>
  <c r="F226" i="9" s="1"/>
  <c r="M230" i="10" s="1"/>
  <c r="CB219" i="6"/>
  <c r="D218" i="9" s="1"/>
  <c r="F218" i="9" s="1"/>
  <c r="M222" i="10" s="1"/>
  <c r="CB211" i="6"/>
  <c r="D210" i="9" s="1"/>
  <c r="F210" i="9" s="1"/>
  <c r="M214" i="10" s="1"/>
  <c r="CB203" i="6"/>
  <c r="D202" i="9" s="1"/>
  <c r="F202" i="9" s="1"/>
  <c r="M206" i="10" s="1"/>
  <c r="CB195" i="6"/>
  <c r="D194" i="9" s="1"/>
  <c r="F194" i="9" s="1"/>
  <c r="M198" i="10" s="1"/>
  <c r="CB187" i="6"/>
  <c r="D186" i="9" s="1"/>
  <c r="F186" i="9" s="1"/>
  <c r="M190" i="10" s="1"/>
  <c r="CB179" i="6"/>
  <c r="D178" i="9" s="1"/>
  <c r="F178" i="9" s="1"/>
  <c r="M182" i="10" s="1"/>
  <c r="CB171" i="6"/>
  <c r="D170" i="9" s="1"/>
  <c r="F170" i="9" s="1"/>
  <c r="M174" i="10" s="1"/>
  <c r="CB163" i="6"/>
  <c r="D162" i="9" s="1"/>
  <c r="F162" i="9" s="1"/>
  <c r="M166" i="10" s="1"/>
  <c r="CB155" i="6"/>
  <c r="D154" i="9" s="1"/>
  <c r="F154" i="9" s="1"/>
  <c r="M158" i="10" s="1"/>
  <c r="CB147" i="6"/>
  <c r="D146" i="9" s="1"/>
  <c r="F146" i="9" s="1"/>
  <c r="M150" i="10" s="1"/>
  <c r="CB139" i="6"/>
  <c r="D138" i="9" s="1"/>
  <c r="F138" i="9" s="1"/>
  <c r="M142" i="10" s="1"/>
  <c r="CB131" i="6"/>
  <c r="D130" i="9" s="1"/>
  <c r="F130" i="9" s="1"/>
  <c r="M134" i="10" s="1"/>
  <c r="CB123" i="6"/>
  <c r="D122" i="9" s="1"/>
  <c r="F122" i="9" s="1"/>
  <c r="M126" i="10" s="1"/>
  <c r="CB115" i="6"/>
  <c r="D114" i="9" s="1"/>
  <c r="F114" i="9" s="1"/>
  <c r="M118" i="10" s="1"/>
  <c r="CB107" i="6"/>
  <c r="D106" i="9" s="1"/>
  <c r="F106" i="9" s="1"/>
  <c r="M110" i="10" s="1"/>
  <c r="CQ92" i="6"/>
  <c r="CB92" i="6"/>
  <c r="D91" i="9" s="1"/>
  <c r="F91" i="9" s="1"/>
  <c r="M95" i="10" s="1"/>
  <c r="IV95" i="10" s="1"/>
  <c r="CE36" i="6"/>
  <c r="CA36" i="6"/>
  <c r="C35" i="9" s="1"/>
  <c r="E35" i="9" s="1"/>
  <c r="L39" i="10" s="1"/>
  <c r="IU39" i="10" s="1"/>
  <c r="CE97" i="6"/>
  <c r="H96" i="9" s="1"/>
  <c r="CA97" i="6"/>
  <c r="C96" i="9" s="1"/>
  <c r="E96" i="9" s="1"/>
  <c r="CE48" i="6"/>
  <c r="CA48" i="6"/>
  <c r="C47" i="9" s="1"/>
  <c r="E47" i="9" s="1"/>
  <c r="CE17" i="6"/>
  <c r="CA17" i="6"/>
  <c r="C16" i="9" s="1"/>
  <c r="E16" i="9" s="1"/>
  <c r="L20" i="10" s="1"/>
  <c r="IU20" i="10" s="1"/>
  <c r="CE68" i="6"/>
  <c r="CA68" i="6"/>
  <c r="C67" i="9" s="1"/>
  <c r="E67" i="9" s="1"/>
  <c r="L71" i="10" s="1"/>
  <c r="IU71" i="10" s="1"/>
  <c r="CE77" i="6"/>
  <c r="CA77" i="6"/>
  <c r="C76" i="9" s="1"/>
  <c r="E76" i="9" s="1"/>
  <c r="L80" i="10" s="1"/>
  <c r="IU80" i="10" s="1"/>
  <c r="CE24" i="6"/>
  <c r="CA24" i="6"/>
  <c r="C23" i="9" s="1"/>
  <c r="E23" i="9" s="1"/>
  <c r="L27" i="10" s="1"/>
  <c r="IU27" i="10" s="1"/>
  <c r="CE47" i="6"/>
  <c r="CA47" i="6"/>
  <c r="C46" i="9" s="1"/>
  <c r="E46" i="9" s="1"/>
  <c r="L50" i="10" s="1"/>
  <c r="IU50" i="10" s="1"/>
  <c r="CQ85" i="6"/>
  <c r="CB85" i="6"/>
  <c r="D84" i="9" s="1"/>
  <c r="F84" i="9" s="1"/>
  <c r="M88" i="10" s="1"/>
  <c r="IV88" i="10" s="1"/>
  <c r="CQ52" i="6"/>
  <c r="CB52" i="6"/>
  <c r="D51" i="9" s="1"/>
  <c r="F51" i="9" s="1"/>
  <c r="M55" i="10" s="1"/>
  <c r="IV55" i="10" s="1"/>
  <c r="CQ14" i="6"/>
  <c r="CB14" i="6"/>
  <c r="D13" i="9" s="1"/>
  <c r="F13" i="9" s="1"/>
  <c r="M17" i="10" s="1"/>
  <c r="IV17" i="10" s="1"/>
  <c r="CQ24" i="6"/>
  <c r="CB24" i="6"/>
  <c r="D23" i="9" s="1"/>
  <c r="F23" i="9" s="1"/>
  <c r="M27" i="10" s="1"/>
  <c r="IV27" i="10" s="1"/>
  <c r="CQ84" i="6"/>
  <c r="CB84" i="6"/>
  <c r="D83" i="9" s="1"/>
  <c r="F83" i="9" s="1"/>
  <c r="M87" i="10" s="1"/>
  <c r="IV87" i="10" s="1"/>
  <c r="CQ48" i="6"/>
  <c r="CB48" i="6"/>
  <c r="D47" i="9" s="1"/>
  <c r="F47" i="9" s="1"/>
  <c r="M51" i="10" s="1"/>
  <c r="IV51" i="10" s="1"/>
  <c r="CQ72" i="6"/>
  <c r="CB72" i="6"/>
  <c r="D71" i="9" s="1"/>
  <c r="F71" i="9" s="1"/>
  <c r="M75" i="10" s="1"/>
  <c r="IV75" i="10" s="1"/>
  <c r="CQ83" i="6"/>
  <c r="CB83" i="6"/>
  <c r="D82" i="9" s="1"/>
  <c r="F82" i="9" s="1"/>
  <c r="M86" i="10" s="1"/>
  <c r="IV86" i="10" s="1"/>
  <c r="CQ35" i="6"/>
  <c r="CB35" i="6"/>
  <c r="D34" i="9" s="1"/>
  <c r="F34" i="9" s="1"/>
  <c r="M38" i="10" s="1"/>
  <c r="IV38" i="10" s="1"/>
  <c r="CQ82" i="6"/>
  <c r="CB82" i="6"/>
  <c r="D81" i="9" s="1"/>
  <c r="F81" i="9" s="1"/>
  <c r="M85" i="10" s="1"/>
  <c r="IV85" i="10" s="1"/>
  <c r="CQ58" i="6"/>
  <c r="CB58" i="6"/>
  <c r="D57" i="9" s="1"/>
  <c r="F57" i="9" s="1"/>
  <c r="M61" i="10" s="1"/>
  <c r="IV61" i="10" s="1"/>
  <c r="CQ25" i="6"/>
  <c r="CB25" i="6"/>
  <c r="D24" i="9" s="1"/>
  <c r="F24" i="9" s="1"/>
  <c r="M28" i="10" s="1"/>
  <c r="IV28" i="10" s="1"/>
  <c r="CE15" i="6"/>
  <c r="CA15" i="6"/>
  <c r="C14" i="9" s="1"/>
  <c r="E14" i="9" s="1"/>
  <c r="L18" i="10" s="1"/>
  <c r="IU18" i="10" s="1"/>
  <c r="CQ79" i="6"/>
  <c r="CB79" i="6"/>
  <c r="D78" i="9" s="1"/>
  <c r="F78" i="9" s="1"/>
  <c r="M82" i="10" s="1"/>
  <c r="IV82" i="10" s="1"/>
  <c r="CQ88" i="6"/>
  <c r="CB88" i="6"/>
  <c r="D87" i="9" s="1"/>
  <c r="F87" i="9" s="1"/>
  <c r="M91" i="10" s="1"/>
  <c r="IV91" i="10" s="1"/>
  <c r="CQ6" i="6"/>
  <c r="CB6" i="6"/>
  <c r="D5" i="9" s="1"/>
  <c r="F5" i="9" s="1"/>
  <c r="M9" i="10" s="1"/>
  <c r="IV9" i="10" s="1"/>
  <c r="CQ80" i="6"/>
  <c r="CB80" i="6"/>
  <c r="D79" i="9" s="1"/>
  <c r="F79" i="9" s="1"/>
  <c r="M83" i="10" s="1"/>
  <c r="IV83" i="10" s="1"/>
  <c r="CQ26" i="6"/>
  <c r="CB26" i="6"/>
  <c r="D25" i="9" s="1"/>
  <c r="F25" i="9" s="1"/>
  <c r="M29" i="10" s="1"/>
  <c r="IV29" i="10" s="1"/>
  <c r="CQ93" i="6"/>
  <c r="CB93" i="6"/>
  <c r="D92" i="9" s="1"/>
  <c r="F92" i="9" s="1"/>
  <c r="M96" i="10" s="1"/>
  <c r="CQ78" i="6"/>
  <c r="CB78" i="6"/>
  <c r="D77" i="9" s="1"/>
  <c r="F77" i="9" s="1"/>
  <c r="M81" i="10" s="1"/>
  <c r="IV81" i="10" s="1"/>
  <c r="CQ71" i="6"/>
  <c r="CB71" i="6"/>
  <c r="D70" i="9" s="1"/>
  <c r="F70" i="9" s="1"/>
  <c r="M74" i="10" s="1"/>
  <c r="IV74" i="10" s="1"/>
  <c r="CQ47" i="6"/>
  <c r="CB47" i="6"/>
  <c r="D46" i="9" s="1"/>
  <c r="F46" i="9" s="1"/>
  <c r="M50" i="10" s="1"/>
  <c r="IV50" i="10" s="1"/>
  <c r="CB368" i="6"/>
  <c r="D367" i="9" s="1"/>
  <c r="F367" i="9" s="1"/>
  <c r="M371" i="10" s="1"/>
  <c r="CB328" i="6"/>
  <c r="D327" i="9" s="1"/>
  <c r="F327" i="9" s="1"/>
  <c r="M331" i="10" s="1"/>
  <c r="CB212" i="6"/>
  <c r="D211" i="9" s="1"/>
  <c r="F211" i="9" s="1"/>
  <c r="M215" i="10" s="1"/>
  <c r="CB184" i="6"/>
  <c r="D183" i="9" s="1"/>
  <c r="F183" i="9" s="1"/>
  <c r="M187" i="10" s="1"/>
  <c r="CB156" i="6"/>
  <c r="D155" i="9" s="1"/>
  <c r="F155" i="9" s="1"/>
  <c r="M159" i="10" s="1"/>
  <c r="CB116" i="6"/>
  <c r="D115" i="9" s="1"/>
  <c r="F115" i="9" s="1"/>
  <c r="M119" i="10" s="1"/>
  <c r="CB382" i="6"/>
  <c r="CB366" i="6"/>
  <c r="D365" i="9" s="1"/>
  <c r="F365" i="9" s="1"/>
  <c r="M369" i="10" s="1"/>
  <c r="CB350" i="6"/>
  <c r="D349" i="9" s="1"/>
  <c r="F349" i="9" s="1"/>
  <c r="M353" i="10" s="1"/>
  <c r="CB334" i="6"/>
  <c r="D333" i="9" s="1"/>
  <c r="F333" i="9" s="1"/>
  <c r="M337" i="10" s="1"/>
  <c r="CB318" i="6"/>
  <c r="D317" i="9" s="1"/>
  <c r="F317" i="9" s="1"/>
  <c r="M321" i="10" s="1"/>
  <c r="CB302" i="6"/>
  <c r="D301" i="9" s="1"/>
  <c r="F301" i="9" s="1"/>
  <c r="M305" i="10" s="1"/>
  <c r="CB286" i="6"/>
  <c r="D285" i="9" s="1"/>
  <c r="F285" i="9" s="1"/>
  <c r="M289" i="10" s="1"/>
  <c r="CB270" i="6"/>
  <c r="D269" i="9" s="1"/>
  <c r="F269" i="9" s="1"/>
  <c r="M273" i="10" s="1"/>
  <c r="CB254" i="6"/>
  <c r="D253" i="9" s="1"/>
  <c r="F253" i="9" s="1"/>
  <c r="M257" i="10" s="1"/>
  <c r="CB238" i="6"/>
  <c r="D237" i="9" s="1"/>
  <c r="F237" i="9" s="1"/>
  <c r="M241" i="10" s="1"/>
  <c r="CB222" i="6"/>
  <c r="D221" i="9" s="1"/>
  <c r="F221" i="9" s="1"/>
  <c r="M225" i="10" s="1"/>
  <c r="CB206" i="6"/>
  <c r="D205" i="9" s="1"/>
  <c r="F205" i="9" s="1"/>
  <c r="M209" i="10" s="1"/>
  <c r="CB190" i="6"/>
  <c r="D189" i="9" s="1"/>
  <c r="F189" i="9" s="1"/>
  <c r="M193" i="10" s="1"/>
  <c r="CB174" i="6"/>
  <c r="D173" i="9" s="1"/>
  <c r="F173" i="9" s="1"/>
  <c r="M177" i="10" s="1"/>
  <c r="CB158" i="6"/>
  <c r="D157" i="9" s="1"/>
  <c r="F157" i="9" s="1"/>
  <c r="M161" i="10" s="1"/>
  <c r="CB142" i="6"/>
  <c r="D141" i="9" s="1"/>
  <c r="F141" i="9" s="1"/>
  <c r="M145" i="10" s="1"/>
  <c r="CB126" i="6"/>
  <c r="D125" i="9" s="1"/>
  <c r="F125" i="9" s="1"/>
  <c r="M129" i="10" s="1"/>
  <c r="CB110" i="6"/>
  <c r="D109" i="9" s="1"/>
  <c r="F109" i="9" s="1"/>
  <c r="M113" i="10" s="1"/>
  <c r="CB372" i="6"/>
  <c r="D371" i="9" s="1"/>
  <c r="F371" i="9" s="1"/>
  <c r="M375" i="10" s="1"/>
  <c r="CB348" i="6"/>
  <c r="D347" i="9" s="1"/>
  <c r="F347" i="9" s="1"/>
  <c r="M351" i="10" s="1"/>
  <c r="CB316" i="6"/>
  <c r="D315" i="9" s="1"/>
  <c r="F315" i="9" s="1"/>
  <c r="M319" i="10" s="1"/>
  <c r="CB296" i="6"/>
  <c r="D295" i="9" s="1"/>
  <c r="F295" i="9" s="1"/>
  <c r="M299" i="10" s="1"/>
  <c r="CB280" i="6"/>
  <c r="D279" i="9" s="1"/>
  <c r="F279" i="9" s="1"/>
  <c r="M283" i="10" s="1"/>
  <c r="CB264" i="6"/>
  <c r="D263" i="9" s="1"/>
  <c r="F263" i="9" s="1"/>
  <c r="M267" i="10" s="1"/>
  <c r="CB248" i="6"/>
  <c r="D247" i="9" s="1"/>
  <c r="F247" i="9" s="1"/>
  <c r="M251" i="10" s="1"/>
  <c r="CB232" i="6"/>
  <c r="D231" i="9" s="1"/>
  <c r="F231" i="9" s="1"/>
  <c r="M235" i="10" s="1"/>
  <c r="CB204" i="6"/>
  <c r="D203" i="9" s="1"/>
  <c r="F203" i="9" s="1"/>
  <c r="M207" i="10" s="1"/>
  <c r="CB164" i="6"/>
  <c r="D163" i="9" s="1"/>
  <c r="F163" i="9" s="1"/>
  <c r="M167" i="10" s="1"/>
  <c r="CB144" i="6"/>
  <c r="D143" i="9" s="1"/>
  <c r="F143" i="9" s="1"/>
  <c r="M147" i="10" s="1"/>
  <c r="CB112" i="6"/>
  <c r="D111" i="9" s="1"/>
  <c r="F111" i="9" s="1"/>
  <c r="M115" i="10" s="1"/>
  <c r="CB383" i="6"/>
  <c r="CB375" i="6"/>
  <c r="CB367" i="6"/>
  <c r="D366" i="9" s="1"/>
  <c r="F366" i="9" s="1"/>
  <c r="M370" i="10" s="1"/>
  <c r="CB359" i="6"/>
  <c r="D358" i="9" s="1"/>
  <c r="F358" i="9" s="1"/>
  <c r="M362" i="10" s="1"/>
  <c r="CB351" i="6"/>
  <c r="D350" i="9" s="1"/>
  <c r="F350" i="9" s="1"/>
  <c r="M354" i="10" s="1"/>
  <c r="CB343" i="6"/>
  <c r="D342" i="9" s="1"/>
  <c r="F342" i="9" s="1"/>
  <c r="M346" i="10" s="1"/>
  <c r="CB335" i="6"/>
  <c r="D334" i="9" s="1"/>
  <c r="F334" i="9" s="1"/>
  <c r="M338" i="10" s="1"/>
  <c r="CB327" i="6"/>
  <c r="D326" i="9" s="1"/>
  <c r="F326" i="9" s="1"/>
  <c r="M330" i="10" s="1"/>
  <c r="CB319" i="6"/>
  <c r="D318" i="9" s="1"/>
  <c r="F318" i="9" s="1"/>
  <c r="M322" i="10" s="1"/>
  <c r="CB311" i="6"/>
  <c r="D310" i="9" s="1"/>
  <c r="F310" i="9" s="1"/>
  <c r="M314" i="10" s="1"/>
  <c r="CB303" i="6"/>
  <c r="D302" i="9" s="1"/>
  <c r="F302" i="9" s="1"/>
  <c r="M306" i="10" s="1"/>
  <c r="CB295" i="6"/>
  <c r="D294" i="9" s="1"/>
  <c r="F294" i="9" s="1"/>
  <c r="M298" i="10" s="1"/>
  <c r="CB287" i="6"/>
  <c r="D286" i="9" s="1"/>
  <c r="F286" i="9" s="1"/>
  <c r="M290" i="10" s="1"/>
  <c r="CB279" i="6"/>
  <c r="D278" i="9" s="1"/>
  <c r="F278" i="9" s="1"/>
  <c r="M282" i="10" s="1"/>
  <c r="CB271" i="6"/>
  <c r="D270" i="9" s="1"/>
  <c r="F270" i="9" s="1"/>
  <c r="M274" i="10" s="1"/>
  <c r="CB263" i="6"/>
  <c r="D262" i="9" s="1"/>
  <c r="F262" i="9" s="1"/>
  <c r="M266" i="10" s="1"/>
  <c r="CB255" i="6"/>
  <c r="D254" i="9" s="1"/>
  <c r="F254" i="9" s="1"/>
  <c r="M258" i="10" s="1"/>
  <c r="CB247" i="6"/>
  <c r="D246" i="9" s="1"/>
  <c r="F246" i="9" s="1"/>
  <c r="M250" i="10" s="1"/>
  <c r="CB239" i="6"/>
  <c r="D238" i="9" s="1"/>
  <c r="F238" i="9" s="1"/>
  <c r="M242" i="10" s="1"/>
  <c r="CB231" i="6"/>
  <c r="D230" i="9" s="1"/>
  <c r="F230" i="9" s="1"/>
  <c r="M234" i="10" s="1"/>
  <c r="CB223" i="6"/>
  <c r="D222" i="9" s="1"/>
  <c r="F222" i="9" s="1"/>
  <c r="M226" i="10" s="1"/>
  <c r="CB215" i="6"/>
  <c r="D214" i="9" s="1"/>
  <c r="F214" i="9" s="1"/>
  <c r="M218" i="10" s="1"/>
  <c r="CB207" i="6"/>
  <c r="D206" i="9" s="1"/>
  <c r="F206" i="9" s="1"/>
  <c r="M210" i="10" s="1"/>
  <c r="CE91" i="6"/>
  <c r="CA91" i="6"/>
  <c r="C90" i="9" s="1"/>
  <c r="E90" i="9" s="1"/>
  <c r="L94" i="10" s="1"/>
  <c r="IU94" i="10" s="1"/>
  <c r="CE78" i="6"/>
  <c r="H77" i="9" s="1"/>
  <c r="CA78" i="6"/>
  <c r="C77" i="9" s="1"/>
  <c r="E77" i="9" s="1"/>
  <c r="L81" i="10" s="1"/>
  <c r="IU81" i="10" s="1"/>
  <c r="CA82" i="6"/>
  <c r="C81" i="9" s="1"/>
  <c r="E81" i="9" s="1"/>
  <c r="L85" i="10" s="1"/>
  <c r="IU85" i="10" s="1"/>
  <c r="CE53" i="6"/>
  <c r="CA53" i="6"/>
  <c r="C52" i="9" s="1"/>
  <c r="E52" i="9" s="1"/>
  <c r="L56" i="10" s="1"/>
  <c r="IU56" i="10" s="1"/>
  <c r="CE40" i="6"/>
  <c r="CA40" i="6"/>
  <c r="C39" i="9" s="1"/>
  <c r="E39" i="9" s="1"/>
  <c r="L43" i="10" s="1"/>
  <c r="IU43" i="10" s="1"/>
  <c r="CE32" i="6"/>
  <c r="H31" i="9" s="1"/>
  <c r="CA32" i="6"/>
  <c r="C31" i="9" s="1"/>
  <c r="E31" i="9" s="1"/>
  <c r="L35" i="10" s="1"/>
  <c r="IU35" i="10" s="1"/>
  <c r="CE67" i="6"/>
  <c r="CA67" i="6"/>
  <c r="C66" i="9" s="1"/>
  <c r="E66" i="9" s="1"/>
  <c r="L70" i="10" s="1"/>
  <c r="IU70" i="10" s="1"/>
  <c r="CA33" i="6"/>
  <c r="CE35" i="6"/>
  <c r="H34" i="9" s="1"/>
  <c r="CA35" i="6"/>
  <c r="C34" i="9" s="1"/>
  <c r="E34" i="9" s="1"/>
  <c r="CE4" i="6"/>
  <c r="CA4" i="6"/>
  <c r="C3" i="9" s="1"/>
  <c r="E3" i="9" s="1"/>
  <c r="L7" i="10" s="1"/>
  <c r="IU7" i="10" s="1"/>
  <c r="CA5" i="6"/>
  <c r="C4" i="9" s="1"/>
  <c r="E4" i="9" s="1"/>
  <c r="L8" i="10" s="1"/>
  <c r="IU8" i="10" s="1"/>
  <c r="CA55" i="6"/>
  <c r="C54" i="9" s="1"/>
  <c r="E54" i="9" s="1"/>
  <c r="CE56" i="6"/>
  <c r="CA56" i="6"/>
  <c r="C55" i="9" s="1"/>
  <c r="E55" i="9" s="1"/>
  <c r="L59" i="10" s="1"/>
  <c r="IU59" i="10" s="1"/>
  <c r="CE52" i="6"/>
  <c r="H51" i="9" s="1"/>
  <c r="CA52" i="6"/>
  <c r="C51" i="9" s="1"/>
  <c r="E51" i="9" s="1"/>
  <c r="L55" i="10" s="1"/>
  <c r="IU55" i="10" s="1"/>
  <c r="CE58" i="6"/>
  <c r="CA58" i="6"/>
  <c r="C57" i="9" s="1"/>
  <c r="E57" i="9" s="1"/>
  <c r="L61" i="10" s="1"/>
  <c r="IU61" i="10" s="1"/>
  <c r="CE29" i="6"/>
  <c r="H28" i="9" s="1"/>
  <c r="CA29" i="6"/>
  <c r="C28" i="9" s="1"/>
  <c r="E28" i="9" s="1"/>
  <c r="L32" i="10" s="1"/>
  <c r="IU32" i="10" s="1"/>
  <c r="CE87" i="6"/>
  <c r="CA87" i="6"/>
  <c r="C86" i="9" s="1"/>
  <c r="E86" i="9" s="1"/>
  <c r="L90" i="10" s="1"/>
  <c r="IU90" i="10" s="1"/>
  <c r="CA46" i="6"/>
  <c r="C45" i="9" s="1"/>
  <c r="E45" i="9" s="1"/>
  <c r="L49" i="10" s="1"/>
  <c r="IU49" i="10" s="1"/>
  <c r="CE98" i="6"/>
  <c r="CA98" i="6"/>
  <c r="C97" i="9" s="1"/>
  <c r="E97" i="9" s="1"/>
  <c r="CE20" i="6"/>
  <c r="CA20" i="6"/>
  <c r="C19" i="9" s="1"/>
  <c r="E19" i="9" s="1"/>
  <c r="L23" i="10" s="1"/>
  <c r="IU23" i="10" s="1"/>
  <c r="CE57" i="6"/>
  <c r="CA57" i="6"/>
  <c r="C56" i="9" s="1"/>
  <c r="E56" i="9" s="1"/>
  <c r="L60" i="10" s="1"/>
  <c r="IU60" i="10" s="1"/>
  <c r="CE39" i="6"/>
  <c r="H38" i="9" s="1"/>
  <c r="CA39" i="6"/>
  <c r="C38" i="9" s="1"/>
  <c r="E38" i="9" s="1"/>
  <c r="L42" i="10" s="1"/>
  <c r="IU42" i="10" s="1"/>
  <c r="CE8" i="6"/>
  <c r="CA8" i="6"/>
  <c r="C7" i="9" s="1"/>
  <c r="E7" i="9" s="1"/>
  <c r="L11" i="10" s="1"/>
  <c r="IU11" i="10" s="1"/>
  <c r="CQ99" i="6"/>
  <c r="CB99" i="6"/>
  <c r="D98" i="9" s="1"/>
  <c r="F98" i="9" s="1"/>
  <c r="M102" i="10" s="1"/>
  <c r="CQ86" i="6"/>
  <c r="CB86" i="6"/>
  <c r="D85" i="9" s="1"/>
  <c r="F85" i="9" s="1"/>
  <c r="M89" i="10" s="1"/>
  <c r="IV89" i="10" s="1"/>
  <c r="CQ36" i="6"/>
  <c r="CB36" i="6"/>
  <c r="D35" i="9" s="1"/>
  <c r="F35" i="9" s="1"/>
  <c r="M39" i="10" s="1"/>
  <c r="IV39" i="10" s="1"/>
  <c r="CQ53" i="6"/>
  <c r="CB53" i="6"/>
  <c r="D52" i="9" s="1"/>
  <c r="F52" i="9" s="1"/>
  <c r="M56" i="10" s="1"/>
  <c r="IV56" i="10" s="1"/>
  <c r="CQ37" i="6"/>
  <c r="CB37" i="6"/>
  <c r="D36" i="9" s="1"/>
  <c r="F36" i="9" s="1"/>
  <c r="M40" i="10" s="1"/>
  <c r="IV40" i="10" s="1"/>
  <c r="CQ73" i="6"/>
  <c r="CB73" i="6"/>
  <c r="D72" i="9" s="1"/>
  <c r="F72" i="9" s="1"/>
  <c r="M76" i="10" s="1"/>
  <c r="IV76" i="10" s="1"/>
  <c r="CQ50" i="6"/>
  <c r="CB50" i="6"/>
  <c r="D49" i="9" s="1"/>
  <c r="F49" i="9" s="1"/>
  <c r="M53" i="10" s="1"/>
  <c r="IV53" i="10" s="1"/>
  <c r="CQ21" i="6"/>
  <c r="CB21" i="6"/>
  <c r="D20" i="9" s="1"/>
  <c r="F20" i="9" s="1"/>
  <c r="M24" i="10" s="1"/>
  <c r="IV24" i="10" s="1"/>
  <c r="CQ64" i="6"/>
  <c r="CB64" i="6"/>
  <c r="D63" i="9" s="1"/>
  <c r="F63" i="9" s="1"/>
  <c r="M67" i="10" s="1"/>
  <c r="IV67" i="10" s="1"/>
  <c r="CQ96" i="6"/>
  <c r="CB96" i="6"/>
  <c r="D95" i="9" s="1"/>
  <c r="F95" i="9" s="1"/>
  <c r="M99" i="10" s="1"/>
  <c r="CQ59" i="6"/>
  <c r="CB59" i="6"/>
  <c r="D58" i="9" s="1"/>
  <c r="F58" i="9" s="1"/>
  <c r="M62" i="10" s="1"/>
  <c r="IV62" i="10" s="1"/>
  <c r="CQ90" i="6"/>
  <c r="CB90" i="6"/>
  <c r="D89" i="9" s="1"/>
  <c r="F89" i="9" s="1"/>
  <c r="M93" i="10" s="1"/>
  <c r="IV93" i="10" s="1"/>
  <c r="CQ77" i="6"/>
  <c r="CB77" i="6"/>
  <c r="D76" i="9" s="1"/>
  <c r="F76" i="9" s="1"/>
  <c r="M80" i="10" s="1"/>
  <c r="IV80" i="10" s="1"/>
  <c r="CQ75" i="6"/>
  <c r="CB75" i="6"/>
  <c r="D74" i="9" s="1"/>
  <c r="F74" i="9" s="1"/>
  <c r="M78" i="10" s="1"/>
  <c r="IV78" i="10" s="1"/>
  <c r="CE43" i="6"/>
  <c r="CA43" i="6"/>
  <c r="C42" i="9" s="1"/>
  <c r="E42" i="9" s="1"/>
  <c r="L46" i="10" s="1"/>
  <c r="IU46" i="10" s="1"/>
  <c r="CQ66" i="6"/>
  <c r="CB66" i="6"/>
  <c r="D65" i="9" s="1"/>
  <c r="F65" i="9" s="1"/>
  <c r="M69" i="10" s="1"/>
  <c r="IV69" i="10" s="1"/>
  <c r="CQ69" i="6"/>
  <c r="CB69" i="6"/>
  <c r="D68" i="9" s="1"/>
  <c r="F68" i="9" s="1"/>
  <c r="M72" i="10" s="1"/>
  <c r="IV72" i="10" s="1"/>
  <c r="CQ30" i="6"/>
  <c r="CB30" i="6"/>
  <c r="D29" i="9" s="1"/>
  <c r="F29" i="9" s="1"/>
  <c r="M33" i="10" s="1"/>
  <c r="IV33" i="10" s="1"/>
  <c r="CQ61" i="6"/>
  <c r="CB61" i="6"/>
  <c r="D60" i="9" s="1"/>
  <c r="F60" i="9" s="1"/>
  <c r="M64" i="10" s="1"/>
  <c r="IV64" i="10" s="1"/>
  <c r="CQ45" i="6"/>
  <c r="CB45" i="6"/>
  <c r="D44" i="9" s="1"/>
  <c r="F44" i="9" s="1"/>
  <c r="M48" i="10" s="1"/>
  <c r="IV48" i="10" s="1"/>
  <c r="CQ22" i="6"/>
  <c r="CB22" i="6"/>
  <c r="D21" i="9" s="1"/>
  <c r="F21" i="9" s="1"/>
  <c r="M25" i="10" s="1"/>
  <c r="IV25" i="10" s="1"/>
  <c r="CQ42" i="6"/>
  <c r="CB42" i="6"/>
  <c r="D41" i="9" s="1"/>
  <c r="F41" i="9" s="1"/>
  <c r="M45" i="10" s="1"/>
  <c r="IV45" i="10" s="1"/>
  <c r="CQ15" i="6"/>
  <c r="CB15" i="6"/>
  <c r="D14" i="9" s="1"/>
  <c r="F14" i="9" s="1"/>
  <c r="M18" i="10" s="1"/>
  <c r="IV18" i="10" s="1"/>
  <c r="CQ17" i="6"/>
  <c r="CB17" i="6"/>
  <c r="D16" i="9" s="1"/>
  <c r="F16" i="9" s="1"/>
  <c r="M20" i="10" s="1"/>
  <c r="IV20" i="10" s="1"/>
  <c r="CQ34" i="6"/>
  <c r="CB34" i="6"/>
  <c r="D33" i="9" s="1"/>
  <c r="F33" i="9" s="1"/>
  <c r="M37" i="10" s="1"/>
  <c r="IV37" i="10" s="1"/>
  <c r="CQ4" i="6"/>
  <c r="CB4" i="6"/>
  <c r="D3" i="9" s="1"/>
  <c r="F3" i="9" s="1"/>
  <c r="M7" i="10" s="1"/>
  <c r="IV7" i="10" s="1"/>
  <c r="CQ60" i="6"/>
  <c r="CB60" i="6"/>
  <c r="D59" i="9" s="1"/>
  <c r="F59" i="9" s="1"/>
  <c r="M63" i="10" s="1"/>
  <c r="IV63" i="10" s="1"/>
  <c r="CB352" i="6"/>
  <c r="CB324" i="6"/>
  <c r="D323" i="9" s="1"/>
  <c r="F323" i="9" s="1"/>
  <c r="M327" i="10" s="1"/>
  <c r="CB208" i="6"/>
  <c r="D207" i="9" s="1"/>
  <c r="F207" i="9" s="1"/>
  <c r="M211" i="10" s="1"/>
  <c r="CB180" i="6"/>
  <c r="D179" i="9" s="1"/>
  <c r="F179" i="9" s="1"/>
  <c r="M183" i="10" s="1"/>
  <c r="CB140" i="6"/>
  <c r="D139" i="9" s="1"/>
  <c r="F139" i="9" s="1"/>
  <c r="M143" i="10" s="1"/>
  <c r="CB108" i="6"/>
  <c r="D107" i="9" s="1"/>
  <c r="F107" i="9" s="1"/>
  <c r="M111" i="10" s="1"/>
  <c r="CB378" i="6"/>
  <c r="CB362" i="6"/>
  <c r="D361" i="9" s="1"/>
  <c r="F361" i="9" s="1"/>
  <c r="M365" i="10" s="1"/>
  <c r="CB346" i="6"/>
  <c r="D345" i="9" s="1"/>
  <c r="F345" i="9" s="1"/>
  <c r="M349" i="10" s="1"/>
  <c r="CB330" i="6"/>
  <c r="D329" i="9" s="1"/>
  <c r="F329" i="9" s="1"/>
  <c r="M333" i="10" s="1"/>
  <c r="CB314" i="6"/>
  <c r="D313" i="9" s="1"/>
  <c r="F313" i="9" s="1"/>
  <c r="M317" i="10" s="1"/>
  <c r="CB298" i="6"/>
  <c r="D297" i="9" s="1"/>
  <c r="F297" i="9" s="1"/>
  <c r="M301" i="10" s="1"/>
  <c r="CB282" i="6"/>
  <c r="D281" i="9" s="1"/>
  <c r="F281" i="9" s="1"/>
  <c r="M285" i="10" s="1"/>
  <c r="CB266" i="6"/>
  <c r="D265" i="9" s="1"/>
  <c r="F265" i="9" s="1"/>
  <c r="M269" i="10" s="1"/>
  <c r="CB250" i="6"/>
  <c r="D249" i="9" s="1"/>
  <c r="F249" i="9" s="1"/>
  <c r="M253" i="10" s="1"/>
  <c r="CB234" i="6"/>
  <c r="D233" i="9" s="1"/>
  <c r="F233" i="9" s="1"/>
  <c r="M237" i="10" s="1"/>
  <c r="CB218" i="6"/>
  <c r="D217" i="9" s="1"/>
  <c r="F217" i="9" s="1"/>
  <c r="M221" i="10" s="1"/>
  <c r="CB202" i="6"/>
  <c r="D201" i="9" s="1"/>
  <c r="F201" i="9" s="1"/>
  <c r="M205" i="10" s="1"/>
  <c r="CB186" i="6"/>
  <c r="D185" i="9" s="1"/>
  <c r="F185" i="9" s="1"/>
  <c r="M189" i="10" s="1"/>
  <c r="CB170" i="6"/>
  <c r="D169" i="9" s="1"/>
  <c r="F169" i="9" s="1"/>
  <c r="M173" i="10" s="1"/>
  <c r="CB154" i="6"/>
  <c r="D153" i="9" s="1"/>
  <c r="F153" i="9" s="1"/>
  <c r="M157" i="10" s="1"/>
  <c r="CB138" i="6"/>
  <c r="D137" i="9" s="1"/>
  <c r="F137" i="9" s="1"/>
  <c r="M141" i="10" s="1"/>
  <c r="CB122" i="6"/>
  <c r="D121" i="9" s="1"/>
  <c r="F121" i="9" s="1"/>
  <c r="M125" i="10" s="1"/>
  <c r="CB106" i="6"/>
  <c r="D105" i="9" s="1"/>
  <c r="F105" i="9" s="1"/>
  <c r="M109" i="10" s="1"/>
  <c r="CB364" i="6"/>
  <c r="D363" i="9" s="1"/>
  <c r="F363" i="9" s="1"/>
  <c r="M367" i="10" s="1"/>
  <c r="CB340" i="6"/>
  <c r="D339" i="9" s="1"/>
  <c r="F339" i="9" s="1"/>
  <c r="M343" i="10" s="1"/>
  <c r="CA384" i="6"/>
  <c r="CA352" i="6"/>
  <c r="C351" i="9" s="1"/>
  <c r="E351" i="9" s="1"/>
  <c r="CA312" i="6"/>
  <c r="C311" i="9" s="1"/>
  <c r="E311" i="9" s="1"/>
  <c r="CA288" i="6"/>
  <c r="C287" i="9" s="1"/>
  <c r="E287" i="9" s="1"/>
  <c r="CA268" i="6"/>
  <c r="C267" i="9" s="1"/>
  <c r="E267" i="9" s="1"/>
  <c r="CA236" i="6"/>
  <c r="C235" i="9" s="1"/>
  <c r="E235" i="9" s="1"/>
  <c r="CA196" i="6"/>
  <c r="C195" i="9" s="1"/>
  <c r="E195" i="9" s="1"/>
  <c r="CA176" i="6"/>
  <c r="C175" i="9" s="1"/>
  <c r="E175" i="9" s="1"/>
  <c r="CA160" i="6"/>
  <c r="CA128" i="6"/>
  <c r="C127" i="9" s="1"/>
  <c r="E127" i="9" s="1"/>
  <c r="CA108" i="6"/>
  <c r="C107" i="9" s="1"/>
  <c r="E107" i="9" s="1"/>
  <c r="CA374" i="6"/>
  <c r="CA358" i="6"/>
  <c r="C357" i="9" s="1"/>
  <c r="E357" i="9" s="1"/>
  <c r="CA342" i="6"/>
  <c r="C341" i="9" s="1"/>
  <c r="E341" i="9" s="1"/>
  <c r="CA326" i="6"/>
  <c r="C325" i="9" s="1"/>
  <c r="E325" i="9" s="1"/>
  <c r="CA310" i="6"/>
  <c r="C309" i="9" s="1"/>
  <c r="E309" i="9" s="1"/>
  <c r="CA294" i="6"/>
  <c r="C293" i="9" s="1"/>
  <c r="E293" i="9" s="1"/>
  <c r="CA278" i="6"/>
  <c r="C277" i="9" s="1"/>
  <c r="E277" i="9" s="1"/>
  <c r="CA262" i="6"/>
  <c r="C261" i="9" s="1"/>
  <c r="E261" i="9" s="1"/>
  <c r="CA246" i="6"/>
  <c r="C245" i="9" s="1"/>
  <c r="E245" i="9" s="1"/>
  <c r="CA230" i="6"/>
  <c r="C229" i="9" s="1"/>
  <c r="E229" i="9" s="1"/>
  <c r="CA214" i="6"/>
  <c r="C213" i="9" s="1"/>
  <c r="E213" i="9" s="1"/>
  <c r="CA198" i="6"/>
  <c r="C197" i="9" s="1"/>
  <c r="E197" i="9" s="1"/>
  <c r="CA182" i="6"/>
  <c r="C181" i="9" s="1"/>
  <c r="E181" i="9" s="1"/>
  <c r="CA166" i="6"/>
  <c r="C165" i="9" s="1"/>
  <c r="E165" i="9" s="1"/>
  <c r="CA150" i="6"/>
  <c r="C149" i="9" s="1"/>
  <c r="E149" i="9" s="1"/>
  <c r="CA134" i="6"/>
  <c r="C133" i="9" s="1"/>
  <c r="E133" i="9" s="1"/>
  <c r="CA118" i="6"/>
  <c r="C117" i="9" s="1"/>
  <c r="E117" i="9" s="1"/>
  <c r="CA102" i="6"/>
  <c r="C101" i="9" s="1"/>
  <c r="E101" i="9" s="1"/>
  <c r="CA364" i="6"/>
  <c r="C363" i="9" s="1"/>
  <c r="E363" i="9" s="1"/>
  <c r="CA328" i="6"/>
  <c r="C327" i="9" s="1"/>
  <c r="E327" i="9" s="1"/>
  <c r="CA300" i="6"/>
  <c r="C299" i="9" s="1"/>
  <c r="E299" i="9" s="1"/>
  <c r="CA244" i="6"/>
  <c r="C243" i="9" s="1"/>
  <c r="E243" i="9" s="1"/>
  <c r="CA216" i="6"/>
  <c r="C215" i="9" s="1"/>
  <c r="E215" i="9" s="1"/>
  <c r="CA184" i="6"/>
  <c r="C183" i="9" s="1"/>
  <c r="E183" i="9" s="1"/>
  <c r="CA132" i="6"/>
  <c r="C131" i="9" s="1"/>
  <c r="E131" i="9" s="1"/>
  <c r="CA387" i="6"/>
  <c r="CA379" i="6"/>
  <c r="CA371" i="6"/>
  <c r="C370" i="9" s="1"/>
  <c r="E370" i="9" s="1"/>
  <c r="CA363" i="6"/>
  <c r="C362" i="9" s="1"/>
  <c r="E362" i="9" s="1"/>
  <c r="CA355" i="6"/>
  <c r="C354" i="9" s="1"/>
  <c r="E354" i="9" s="1"/>
  <c r="CA347" i="6"/>
  <c r="C346" i="9" s="1"/>
  <c r="E346" i="9" s="1"/>
  <c r="CA339" i="6"/>
  <c r="C338" i="9" s="1"/>
  <c r="E338" i="9" s="1"/>
  <c r="CA331" i="6"/>
  <c r="C330" i="9" s="1"/>
  <c r="E330" i="9" s="1"/>
  <c r="CA323" i="6"/>
  <c r="C322" i="9" s="1"/>
  <c r="E322" i="9" s="1"/>
  <c r="CA315" i="6"/>
  <c r="C314" i="9" s="1"/>
  <c r="E314" i="9" s="1"/>
  <c r="CA307" i="6"/>
  <c r="C306" i="9" s="1"/>
  <c r="E306" i="9" s="1"/>
  <c r="CA299" i="6"/>
  <c r="C298" i="9" s="1"/>
  <c r="E298" i="9" s="1"/>
  <c r="CA291" i="6"/>
  <c r="C290" i="9" s="1"/>
  <c r="E290" i="9" s="1"/>
  <c r="CA283" i="6"/>
  <c r="C282" i="9" s="1"/>
  <c r="E282" i="9" s="1"/>
  <c r="CA275" i="6"/>
  <c r="C274" i="9" s="1"/>
  <c r="E274" i="9" s="1"/>
  <c r="CA267" i="6"/>
  <c r="C266" i="9" s="1"/>
  <c r="E266" i="9" s="1"/>
  <c r="CA259" i="6"/>
  <c r="C258" i="9" s="1"/>
  <c r="E258" i="9" s="1"/>
  <c r="CA251" i="6"/>
  <c r="C250" i="9" s="1"/>
  <c r="E250" i="9" s="1"/>
  <c r="CA243" i="6"/>
  <c r="C242" i="9" s="1"/>
  <c r="E242" i="9" s="1"/>
  <c r="CA235" i="6"/>
  <c r="C234" i="9" s="1"/>
  <c r="E234" i="9" s="1"/>
  <c r="CA227" i="6"/>
  <c r="C226" i="9" s="1"/>
  <c r="E226" i="9" s="1"/>
  <c r="CA219" i="6"/>
  <c r="C218" i="9" s="1"/>
  <c r="E218" i="9" s="1"/>
  <c r="CA211" i="6"/>
  <c r="C210" i="9" s="1"/>
  <c r="E210" i="9" s="1"/>
  <c r="CA203" i="6"/>
  <c r="C202" i="9" s="1"/>
  <c r="E202" i="9" s="1"/>
  <c r="CA195" i="6"/>
  <c r="C194" i="9" s="1"/>
  <c r="E194" i="9" s="1"/>
  <c r="CA187" i="6"/>
  <c r="C186" i="9" s="1"/>
  <c r="E186" i="9" s="1"/>
  <c r="CA179" i="6"/>
  <c r="C178" i="9" s="1"/>
  <c r="E178" i="9" s="1"/>
  <c r="CA171" i="6"/>
  <c r="C170" i="9" s="1"/>
  <c r="E170" i="9" s="1"/>
  <c r="CA163" i="6"/>
  <c r="C162" i="9" s="1"/>
  <c r="E162" i="9" s="1"/>
  <c r="CA155" i="6"/>
  <c r="C154" i="9" s="1"/>
  <c r="E154" i="9" s="1"/>
  <c r="CA147" i="6"/>
  <c r="C146" i="9" s="1"/>
  <c r="E146" i="9" s="1"/>
  <c r="CA139" i="6"/>
  <c r="C138" i="9" s="1"/>
  <c r="E138" i="9" s="1"/>
  <c r="CA131" i="6"/>
  <c r="C130" i="9" s="1"/>
  <c r="E130" i="9" s="1"/>
  <c r="CA123" i="6"/>
  <c r="C122" i="9" s="1"/>
  <c r="E122" i="9" s="1"/>
  <c r="CA115" i="6"/>
  <c r="C114" i="9" s="1"/>
  <c r="E114" i="9" s="1"/>
  <c r="CA107" i="6"/>
  <c r="C106" i="9" s="1"/>
  <c r="E106" i="9" s="1"/>
  <c r="CE94" i="6"/>
  <c r="H93" i="9" s="1"/>
  <c r="CA94" i="6"/>
  <c r="C93" i="9" s="1"/>
  <c r="E93" i="9" s="1"/>
  <c r="CB199" i="6"/>
  <c r="D198" i="9" s="1"/>
  <c r="F198" i="9" s="1"/>
  <c r="M202" i="10" s="1"/>
  <c r="CB191" i="6"/>
  <c r="D190" i="9" s="1"/>
  <c r="F190" i="9" s="1"/>
  <c r="M194" i="10" s="1"/>
  <c r="CB183" i="6"/>
  <c r="D182" i="9" s="1"/>
  <c r="F182" i="9" s="1"/>
  <c r="M186" i="10" s="1"/>
  <c r="CB175" i="6"/>
  <c r="D174" i="9" s="1"/>
  <c r="F174" i="9" s="1"/>
  <c r="M178" i="10" s="1"/>
  <c r="CB167" i="6"/>
  <c r="D166" i="9" s="1"/>
  <c r="F166" i="9" s="1"/>
  <c r="M170" i="10" s="1"/>
  <c r="CB159" i="6"/>
  <c r="D158" i="9" s="1"/>
  <c r="F158" i="9" s="1"/>
  <c r="M162" i="10" s="1"/>
  <c r="CB151" i="6"/>
  <c r="D150" i="9" s="1"/>
  <c r="F150" i="9" s="1"/>
  <c r="M154" i="10" s="1"/>
  <c r="CB143" i="6"/>
  <c r="D142" i="9" s="1"/>
  <c r="F142" i="9" s="1"/>
  <c r="M146" i="10" s="1"/>
  <c r="CB135" i="6"/>
  <c r="D134" i="9" s="1"/>
  <c r="F134" i="9" s="1"/>
  <c r="M138" i="10" s="1"/>
  <c r="CB127" i="6"/>
  <c r="D126" i="9" s="1"/>
  <c r="F126" i="9" s="1"/>
  <c r="M130" i="10" s="1"/>
  <c r="CB119" i="6"/>
  <c r="D118" i="9" s="1"/>
  <c r="F118" i="9" s="1"/>
  <c r="M122" i="10" s="1"/>
  <c r="CB111" i="6"/>
  <c r="D110" i="9" s="1"/>
  <c r="F110" i="9" s="1"/>
  <c r="M114" i="10" s="1"/>
  <c r="CB103" i="6"/>
  <c r="D102" i="9" s="1"/>
  <c r="F102" i="9" s="1"/>
  <c r="M106" i="10" s="1"/>
  <c r="CA360" i="6"/>
  <c r="C359" i="9" s="1"/>
  <c r="E359" i="9" s="1"/>
  <c r="CA336" i="6"/>
  <c r="C335" i="9" s="1"/>
  <c r="E335" i="9" s="1"/>
  <c r="CA296" i="6"/>
  <c r="C295" i="9" s="1"/>
  <c r="E295" i="9" s="1"/>
  <c r="CA280" i="6"/>
  <c r="C279" i="9" s="1"/>
  <c r="E279" i="9" s="1"/>
  <c r="CA256" i="6"/>
  <c r="C255" i="9" s="1"/>
  <c r="E255" i="9" s="1"/>
  <c r="CA228" i="6"/>
  <c r="C227" i="9" s="1"/>
  <c r="E227" i="9" s="1"/>
  <c r="CA188" i="6"/>
  <c r="C187" i="9" s="1"/>
  <c r="E187" i="9" s="1"/>
  <c r="CA168" i="6"/>
  <c r="C167" i="9" s="1"/>
  <c r="E167" i="9" s="1"/>
  <c r="CA148" i="6"/>
  <c r="C147" i="9" s="1"/>
  <c r="E147" i="9" s="1"/>
  <c r="CA120" i="6"/>
  <c r="C119" i="9" s="1"/>
  <c r="E119" i="9" s="1"/>
  <c r="CA382" i="6"/>
  <c r="CA366" i="6"/>
  <c r="C365" i="9" s="1"/>
  <c r="E365" i="9" s="1"/>
  <c r="CA350" i="6"/>
  <c r="C349" i="9" s="1"/>
  <c r="E349" i="9" s="1"/>
  <c r="CA334" i="6"/>
  <c r="C333" i="9" s="1"/>
  <c r="E333" i="9" s="1"/>
  <c r="CA318" i="6"/>
  <c r="C317" i="9" s="1"/>
  <c r="E317" i="9" s="1"/>
  <c r="CA302" i="6"/>
  <c r="C301" i="9" s="1"/>
  <c r="E301" i="9" s="1"/>
  <c r="CA286" i="6"/>
  <c r="C285" i="9" s="1"/>
  <c r="E285" i="9" s="1"/>
  <c r="CA270" i="6"/>
  <c r="C269" i="9" s="1"/>
  <c r="E269" i="9" s="1"/>
  <c r="CA254" i="6"/>
  <c r="C253" i="9" s="1"/>
  <c r="E253" i="9" s="1"/>
  <c r="CA238" i="6"/>
  <c r="C237" i="9" s="1"/>
  <c r="E237" i="9" s="1"/>
  <c r="CA222" i="6"/>
  <c r="C221" i="9" s="1"/>
  <c r="E221" i="9" s="1"/>
  <c r="CA206" i="6"/>
  <c r="C205" i="9" s="1"/>
  <c r="E205" i="9" s="1"/>
  <c r="CA190" i="6"/>
  <c r="C189" i="9" s="1"/>
  <c r="E189" i="9" s="1"/>
  <c r="CA174" i="6"/>
  <c r="C173" i="9" s="1"/>
  <c r="E173" i="9" s="1"/>
  <c r="CA158" i="6"/>
  <c r="C157" i="9" s="1"/>
  <c r="E157" i="9" s="1"/>
  <c r="CA142" i="6"/>
  <c r="C141" i="9" s="1"/>
  <c r="E141" i="9" s="1"/>
  <c r="CA126" i="6"/>
  <c r="C125" i="9" s="1"/>
  <c r="E125" i="9" s="1"/>
  <c r="CA110" i="6"/>
  <c r="C109" i="9" s="1"/>
  <c r="E109" i="9" s="1"/>
  <c r="CA372" i="6"/>
  <c r="C371" i="9" s="1"/>
  <c r="E371" i="9" s="1"/>
  <c r="CA340" i="6"/>
  <c r="C339" i="9" s="1"/>
  <c r="E339" i="9" s="1"/>
  <c r="CA316" i="6"/>
  <c r="C315" i="9" s="1"/>
  <c r="E315" i="9" s="1"/>
  <c r="CA264" i="6"/>
  <c r="C263" i="9" s="1"/>
  <c r="E263" i="9" s="1"/>
  <c r="CA224" i="6"/>
  <c r="C223" i="9" s="1"/>
  <c r="E223" i="9" s="1"/>
  <c r="CA208" i="6"/>
  <c r="C207" i="9" s="1"/>
  <c r="E207" i="9" s="1"/>
  <c r="CA144" i="6"/>
  <c r="C143" i="9" s="1"/>
  <c r="E143" i="9" s="1"/>
  <c r="CA104" i="6"/>
  <c r="C103" i="9" s="1"/>
  <c r="E103" i="9" s="1"/>
  <c r="CA383" i="6"/>
  <c r="CA375" i="6"/>
  <c r="CA367" i="6"/>
  <c r="C366" i="9" s="1"/>
  <c r="E366" i="9" s="1"/>
  <c r="CA359" i="6"/>
  <c r="C358" i="9" s="1"/>
  <c r="E358" i="9" s="1"/>
  <c r="CA351" i="6"/>
  <c r="C350" i="9" s="1"/>
  <c r="E350" i="9" s="1"/>
  <c r="CA343" i="6"/>
  <c r="C342" i="9" s="1"/>
  <c r="E342" i="9" s="1"/>
  <c r="CA335" i="6"/>
  <c r="C334" i="9" s="1"/>
  <c r="E334" i="9" s="1"/>
  <c r="CA327" i="6"/>
  <c r="C326" i="9" s="1"/>
  <c r="E326" i="9" s="1"/>
  <c r="CA319" i="6"/>
  <c r="C318" i="9" s="1"/>
  <c r="E318" i="9" s="1"/>
  <c r="CA311" i="6"/>
  <c r="C310" i="9" s="1"/>
  <c r="E310" i="9" s="1"/>
  <c r="CA303" i="6"/>
  <c r="C302" i="9" s="1"/>
  <c r="E302" i="9" s="1"/>
  <c r="CA295" i="6"/>
  <c r="C294" i="9" s="1"/>
  <c r="E294" i="9" s="1"/>
  <c r="CA287" i="6"/>
  <c r="C286" i="9" s="1"/>
  <c r="E286" i="9" s="1"/>
  <c r="CA279" i="6"/>
  <c r="C278" i="9" s="1"/>
  <c r="E278" i="9" s="1"/>
  <c r="CA271" i="6"/>
  <c r="C270" i="9" s="1"/>
  <c r="E270" i="9" s="1"/>
  <c r="CA263" i="6"/>
  <c r="C262" i="9" s="1"/>
  <c r="E262" i="9" s="1"/>
  <c r="CA255" i="6"/>
  <c r="C254" i="9" s="1"/>
  <c r="E254" i="9" s="1"/>
  <c r="CA247" i="6"/>
  <c r="C246" i="9" s="1"/>
  <c r="E246" i="9" s="1"/>
  <c r="CA239" i="6"/>
  <c r="C238" i="9" s="1"/>
  <c r="E238" i="9" s="1"/>
  <c r="CA231" i="6"/>
  <c r="C230" i="9" s="1"/>
  <c r="E230" i="9" s="1"/>
  <c r="CA223" i="6"/>
  <c r="C222" i="9" s="1"/>
  <c r="E222" i="9" s="1"/>
  <c r="CA215" i="6"/>
  <c r="CA207" i="6"/>
  <c r="C206" i="9" s="1"/>
  <c r="E206" i="9" s="1"/>
  <c r="CA199" i="6"/>
  <c r="C198" i="9" s="1"/>
  <c r="E198" i="9" s="1"/>
  <c r="CA191" i="6"/>
  <c r="C190" i="9" s="1"/>
  <c r="E190" i="9" s="1"/>
  <c r="CA183" i="6"/>
  <c r="C182" i="9" s="1"/>
  <c r="E182" i="9" s="1"/>
  <c r="CA175" i="6"/>
  <c r="C174" i="9" s="1"/>
  <c r="E174" i="9" s="1"/>
  <c r="CA167" i="6"/>
  <c r="C166" i="9" s="1"/>
  <c r="E166" i="9" s="1"/>
  <c r="CA159" i="6"/>
  <c r="C158" i="9" s="1"/>
  <c r="E158" i="9" s="1"/>
  <c r="CA151" i="6"/>
  <c r="C150" i="9" s="1"/>
  <c r="E150" i="9" s="1"/>
  <c r="CA143" i="6"/>
  <c r="C142" i="9" s="1"/>
  <c r="E142" i="9" s="1"/>
  <c r="CA135" i="6"/>
  <c r="C134" i="9" s="1"/>
  <c r="E134" i="9" s="1"/>
  <c r="CA127" i="6"/>
  <c r="C126" i="9" s="1"/>
  <c r="E126" i="9" s="1"/>
  <c r="CA119" i="6"/>
  <c r="CA111" i="6"/>
  <c r="C110" i="9" s="1"/>
  <c r="E110" i="9" s="1"/>
  <c r="CA103" i="6"/>
  <c r="C102" i="9" s="1"/>
  <c r="E102" i="9" s="1"/>
  <c r="CB312" i="6"/>
  <c r="D311" i="9" s="1"/>
  <c r="F311" i="9" s="1"/>
  <c r="M315" i="10" s="1"/>
  <c r="CB292" i="6"/>
  <c r="D291" i="9" s="1"/>
  <c r="F291" i="9" s="1"/>
  <c r="M295" i="10" s="1"/>
  <c r="CB276" i="6"/>
  <c r="D275" i="9" s="1"/>
  <c r="F275" i="9" s="1"/>
  <c r="M279" i="10" s="1"/>
  <c r="CB260" i="6"/>
  <c r="D259" i="9" s="1"/>
  <c r="F259" i="9" s="1"/>
  <c r="M263" i="10" s="1"/>
  <c r="CB244" i="6"/>
  <c r="D243" i="9" s="1"/>
  <c r="F243" i="9" s="1"/>
  <c r="M247" i="10" s="1"/>
  <c r="CB228" i="6"/>
  <c r="D227" i="9" s="1"/>
  <c r="F227" i="9" s="1"/>
  <c r="M231" i="10" s="1"/>
  <c r="CB200" i="6"/>
  <c r="D199" i="9" s="1"/>
  <c r="F199" i="9" s="1"/>
  <c r="M203" i="10" s="1"/>
  <c r="CB160" i="6"/>
  <c r="D159" i="9" s="1"/>
  <c r="F159" i="9" s="1"/>
  <c r="M163" i="10" s="1"/>
  <c r="CB136" i="6"/>
  <c r="D135" i="9" s="1"/>
  <c r="F135" i="9" s="1"/>
  <c r="M139" i="10" s="1"/>
  <c r="CB100" i="6"/>
  <c r="D99" i="9" s="1"/>
  <c r="F99" i="9" s="1"/>
  <c r="M103" i="10" s="1"/>
  <c r="CB381" i="6"/>
  <c r="CB373" i="6"/>
  <c r="D372" i="9" s="1"/>
  <c r="F372" i="9" s="1"/>
  <c r="M376" i="10" s="1"/>
  <c r="CB365" i="6"/>
  <c r="D364" i="9" s="1"/>
  <c r="F364" i="9" s="1"/>
  <c r="M368" i="10" s="1"/>
  <c r="CB357" i="6"/>
  <c r="D356" i="9" s="1"/>
  <c r="F356" i="9" s="1"/>
  <c r="M360" i="10" s="1"/>
  <c r="CB349" i="6"/>
  <c r="D348" i="9" s="1"/>
  <c r="F348" i="9" s="1"/>
  <c r="M352" i="10" s="1"/>
  <c r="CB341" i="6"/>
  <c r="D340" i="9" s="1"/>
  <c r="F340" i="9" s="1"/>
  <c r="M344" i="10" s="1"/>
  <c r="CB333" i="6"/>
  <c r="D332" i="9" s="1"/>
  <c r="F332" i="9" s="1"/>
  <c r="M336" i="10" s="1"/>
  <c r="CB325" i="6"/>
  <c r="D324" i="9" s="1"/>
  <c r="F324" i="9" s="1"/>
  <c r="M328" i="10" s="1"/>
  <c r="CB317" i="6"/>
  <c r="D316" i="9" s="1"/>
  <c r="F316" i="9" s="1"/>
  <c r="M320" i="10" s="1"/>
  <c r="CB309" i="6"/>
  <c r="D308" i="9" s="1"/>
  <c r="F308" i="9" s="1"/>
  <c r="M312" i="10" s="1"/>
  <c r="CB301" i="6"/>
  <c r="D300" i="9" s="1"/>
  <c r="F300" i="9" s="1"/>
  <c r="M304" i="10" s="1"/>
  <c r="CB293" i="6"/>
  <c r="D292" i="9" s="1"/>
  <c r="F292" i="9" s="1"/>
  <c r="M296" i="10" s="1"/>
  <c r="CB285" i="6"/>
  <c r="D284" i="9" s="1"/>
  <c r="F284" i="9" s="1"/>
  <c r="M288" i="10" s="1"/>
  <c r="CB277" i="6"/>
  <c r="D276" i="9" s="1"/>
  <c r="F276" i="9" s="1"/>
  <c r="M280" i="10" s="1"/>
  <c r="CB269" i="6"/>
  <c r="D268" i="9" s="1"/>
  <c r="F268" i="9" s="1"/>
  <c r="M272" i="10" s="1"/>
  <c r="CB261" i="6"/>
  <c r="D260" i="9" s="1"/>
  <c r="F260" i="9" s="1"/>
  <c r="M264" i="10" s="1"/>
  <c r="CB253" i="6"/>
  <c r="D252" i="9" s="1"/>
  <c r="F252" i="9" s="1"/>
  <c r="M256" i="10" s="1"/>
  <c r="CB245" i="6"/>
  <c r="D244" i="9" s="1"/>
  <c r="F244" i="9" s="1"/>
  <c r="M248" i="10" s="1"/>
  <c r="CB237" i="6"/>
  <c r="D236" i="9" s="1"/>
  <c r="F236" i="9" s="1"/>
  <c r="M240" i="10" s="1"/>
  <c r="CB229" i="6"/>
  <c r="D228" i="9" s="1"/>
  <c r="F228" i="9" s="1"/>
  <c r="M232" i="10" s="1"/>
  <c r="CB221" i="6"/>
  <c r="D220" i="9" s="1"/>
  <c r="F220" i="9" s="1"/>
  <c r="M224" i="10" s="1"/>
  <c r="CB213" i="6"/>
  <c r="D212" i="9" s="1"/>
  <c r="F212" i="9" s="1"/>
  <c r="M216" i="10" s="1"/>
  <c r="CB205" i="6"/>
  <c r="D204" i="9" s="1"/>
  <c r="F204" i="9" s="1"/>
  <c r="M208" i="10" s="1"/>
  <c r="CB197" i="6"/>
  <c r="D196" i="9" s="1"/>
  <c r="F196" i="9" s="1"/>
  <c r="M200" i="10" s="1"/>
  <c r="CB189" i="6"/>
  <c r="CB181" i="6"/>
  <c r="D180" i="9" s="1"/>
  <c r="F180" i="9" s="1"/>
  <c r="M184" i="10" s="1"/>
  <c r="CB173" i="6"/>
  <c r="D172" i="9" s="1"/>
  <c r="F172" i="9" s="1"/>
  <c r="M176" i="10" s="1"/>
  <c r="CB165" i="6"/>
  <c r="D164" i="9" s="1"/>
  <c r="F164" i="9" s="1"/>
  <c r="M168" i="10" s="1"/>
  <c r="CB157" i="6"/>
  <c r="D156" i="9" s="1"/>
  <c r="F156" i="9" s="1"/>
  <c r="M160" i="10" s="1"/>
  <c r="CB149" i="6"/>
  <c r="D148" i="9" s="1"/>
  <c r="F148" i="9" s="1"/>
  <c r="M152" i="10" s="1"/>
  <c r="CB141" i="6"/>
  <c r="D140" i="9" s="1"/>
  <c r="F140" i="9" s="1"/>
  <c r="M144" i="10" s="1"/>
  <c r="CB133" i="6"/>
  <c r="D132" i="9" s="1"/>
  <c r="F132" i="9" s="1"/>
  <c r="M136" i="10" s="1"/>
  <c r="CB125" i="6"/>
  <c r="D124" i="9" s="1"/>
  <c r="F124" i="9" s="1"/>
  <c r="M128" i="10" s="1"/>
  <c r="CB117" i="6"/>
  <c r="D116" i="9" s="1"/>
  <c r="F116" i="9" s="1"/>
  <c r="M120" i="10" s="1"/>
  <c r="CB109" i="6"/>
  <c r="D108" i="9" s="1"/>
  <c r="F108" i="9" s="1"/>
  <c r="M112" i="10" s="1"/>
  <c r="CB101" i="6"/>
  <c r="D100" i="9" s="1"/>
  <c r="F100" i="9" s="1"/>
  <c r="M104" i="10" s="1"/>
  <c r="CA356" i="6"/>
  <c r="C355" i="9" s="1"/>
  <c r="E355" i="9" s="1"/>
  <c r="CA324" i="6"/>
  <c r="C323" i="9" s="1"/>
  <c r="E323" i="9" s="1"/>
  <c r="CA292" i="6"/>
  <c r="C291" i="9" s="1"/>
  <c r="E291" i="9" s="1"/>
  <c r="CA276" i="6"/>
  <c r="C275" i="9" s="1"/>
  <c r="E275" i="9" s="1"/>
  <c r="CA248" i="6"/>
  <c r="C247" i="9" s="1"/>
  <c r="E247" i="9" s="1"/>
  <c r="CA204" i="6"/>
  <c r="C203" i="9" s="1"/>
  <c r="E203" i="9" s="1"/>
  <c r="CA180" i="6"/>
  <c r="C179" i="9" s="1"/>
  <c r="E179" i="9" s="1"/>
  <c r="CA164" i="6"/>
  <c r="C163" i="9" s="1"/>
  <c r="E163" i="9" s="1"/>
  <c r="CA140" i="6"/>
  <c r="C139" i="9" s="1"/>
  <c r="E139" i="9" s="1"/>
  <c r="CA116" i="6"/>
  <c r="C115" i="9" s="1"/>
  <c r="E115" i="9" s="1"/>
  <c r="CA378" i="6"/>
  <c r="CA362" i="6"/>
  <c r="C361" i="9" s="1"/>
  <c r="E361" i="9" s="1"/>
  <c r="CA346" i="6"/>
  <c r="C345" i="9" s="1"/>
  <c r="E345" i="9" s="1"/>
  <c r="CA330" i="6"/>
  <c r="C329" i="9" s="1"/>
  <c r="E329" i="9" s="1"/>
  <c r="CA314" i="6"/>
  <c r="C313" i="9" s="1"/>
  <c r="E313" i="9" s="1"/>
  <c r="CA298" i="6"/>
  <c r="C297" i="9" s="1"/>
  <c r="E297" i="9" s="1"/>
  <c r="CA282" i="6"/>
  <c r="C281" i="9" s="1"/>
  <c r="E281" i="9" s="1"/>
  <c r="CA266" i="6"/>
  <c r="C265" i="9" s="1"/>
  <c r="E265" i="9" s="1"/>
  <c r="CA250" i="6"/>
  <c r="C249" i="9" s="1"/>
  <c r="E249" i="9" s="1"/>
  <c r="CA234" i="6"/>
  <c r="C233" i="9" s="1"/>
  <c r="E233" i="9" s="1"/>
  <c r="CA218" i="6"/>
  <c r="C217" i="9" s="1"/>
  <c r="E217" i="9" s="1"/>
  <c r="CA202" i="6"/>
  <c r="C201" i="9" s="1"/>
  <c r="E201" i="9" s="1"/>
  <c r="CA186" i="6"/>
  <c r="C185" i="9" s="1"/>
  <c r="E185" i="9" s="1"/>
  <c r="CA170" i="6"/>
  <c r="C169" i="9" s="1"/>
  <c r="E169" i="9" s="1"/>
  <c r="CA154" i="6"/>
  <c r="C153" i="9" s="1"/>
  <c r="E153" i="9" s="1"/>
  <c r="CA138" i="6"/>
  <c r="C137" i="9" s="1"/>
  <c r="E137" i="9" s="1"/>
  <c r="CA122" i="6"/>
  <c r="C121" i="9" s="1"/>
  <c r="E121" i="9" s="1"/>
  <c r="CA106" i="6"/>
  <c r="C105" i="9" s="1"/>
  <c r="E105" i="9" s="1"/>
  <c r="CA368" i="6"/>
  <c r="C367" i="9" s="1"/>
  <c r="E367" i="9" s="1"/>
  <c r="CA332" i="6"/>
  <c r="C331" i="9" s="1"/>
  <c r="E331" i="9" s="1"/>
  <c r="CA308" i="6"/>
  <c r="C307" i="9" s="1"/>
  <c r="E307" i="9" s="1"/>
  <c r="CA252" i="6"/>
  <c r="C251" i="9" s="1"/>
  <c r="E251" i="9" s="1"/>
  <c r="CA220" i="6"/>
  <c r="C219" i="9" s="1"/>
  <c r="E219" i="9" s="1"/>
  <c r="CA200" i="6"/>
  <c r="C199" i="9" s="1"/>
  <c r="E199" i="9" s="1"/>
  <c r="CA136" i="6"/>
  <c r="C135" i="9" s="1"/>
  <c r="E135" i="9" s="1"/>
  <c r="CA100" i="6"/>
  <c r="C99" i="9" s="1"/>
  <c r="E99" i="9" s="1"/>
  <c r="CA381" i="6"/>
  <c r="CA373" i="6"/>
  <c r="C372" i="9" s="1"/>
  <c r="E372" i="9" s="1"/>
  <c r="CA365" i="6"/>
  <c r="C364" i="9" s="1"/>
  <c r="E364" i="9" s="1"/>
  <c r="CA357" i="6"/>
  <c r="C356" i="9" s="1"/>
  <c r="E356" i="9" s="1"/>
  <c r="CA349" i="6"/>
  <c r="C348" i="9" s="1"/>
  <c r="E348" i="9" s="1"/>
  <c r="CA341" i="6"/>
  <c r="C340" i="9" s="1"/>
  <c r="E340" i="9" s="1"/>
  <c r="CA333" i="6"/>
  <c r="C332" i="9" s="1"/>
  <c r="E332" i="9" s="1"/>
  <c r="CA325" i="6"/>
  <c r="CA317" i="6"/>
  <c r="C316" i="9" s="1"/>
  <c r="E316" i="9" s="1"/>
  <c r="CA309" i="6"/>
  <c r="C308" i="9" s="1"/>
  <c r="E308" i="9" s="1"/>
  <c r="CA301" i="6"/>
  <c r="C300" i="9" s="1"/>
  <c r="E300" i="9" s="1"/>
  <c r="CA293" i="6"/>
  <c r="C292" i="9" s="1"/>
  <c r="E292" i="9" s="1"/>
  <c r="CA285" i="6"/>
  <c r="C284" i="9" s="1"/>
  <c r="E284" i="9" s="1"/>
  <c r="CA277" i="6"/>
  <c r="C276" i="9" s="1"/>
  <c r="E276" i="9" s="1"/>
  <c r="CA269" i="6"/>
  <c r="C268" i="9" s="1"/>
  <c r="E268" i="9" s="1"/>
  <c r="CA261" i="6"/>
  <c r="C260" i="9" s="1"/>
  <c r="E260" i="9" s="1"/>
  <c r="CA253" i="6"/>
  <c r="C252" i="9" s="1"/>
  <c r="E252" i="9" s="1"/>
  <c r="CA245" i="6"/>
  <c r="C244" i="9" s="1"/>
  <c r="E244" i="9" s="1"/>
  <c r="CA237" i="6"/>
  <c r="C236" i="9" s="1"/>
  <c r="E236" i="9" s="1"/>
  <c r="CA229" i="6"/>
  <c r="C228" i="9" s="1"/>
  <c r="E228" i="9" s="1"/>
  <c r="CA221" i="6"/>
  <c r="C220" i="9" s="1"/>
  <c r="E220" i="9" s="1"/>
  <c r="CA213" i="6"/>
  <c r="C212" i="9" s="1"/>
  <c r="E212" i="9" s="1"/>
  <c r="CA205" i="6"/>
  <c r="C204" i="9" s="1"/>
  <c r="E204" i="9" s="1"/>
  <c r="CA197" i="6"/>
  <c r="C196" i="9" s="1"/>
  <c r="E196" i="9" s="1"/>
  <c r="CA189" i="6"/>
  <c r="C188" i="9" s="1"/>
  <c r="E188" i="9" s="1"/>
  <c r="CA181" i="6"/>
  <c r="C180" i="9" s="1"/>
  <c r="E180" i="9" s="1"/>
  <c r="CA173" i="6"/>
  <c r="C172" i="9" s="1"/>
  <c r="E172" i="9" s="1"/>
  <c r="CA165" i="6"/>
  <c r="C164" i="9" s="1"/>
  <c r="E164" i="9" s="1"/>
  <c r="CA157" i="6"/>
  <c r="C156" i="9" s="1"/>
  <c r="E156" i="9" s="1"/>
  <c r="CA149" i="6"/>
  <c r="C148" i="9" s="1"/>
  <c r="E148" i="9" s="1"/>
  <c r="CA141" i="6"/>
  <c r="C140" i="9" s="1"/>
  <c r="E140" i="9" s="1"/>
  <c r="CA133" i="6"/>
  <c r="C132" i="9" s="1"/>
  <c r="E132" i="9" s="1"/>
  <c r="CA125" i="6"/>
  <c r="C124" i="9" s="1"/>
  <c r="E124" i="9" s="1"/>
  <c r="CA117" i="6"/>
  <c r="C116" i="9" s="1"/>
  <c r="E116" i="9" s="1"/>
  <c r="CA109" i="6"/>
  <c r="C108" i="9" s="1"/>
  <c r="E108" i="9" s="1"/>
  <c r="CA101" i="6"/>
  <c r="C100" i="9" s="1"/>
  <c r="E100" i="9" s="1"/>
  <c r="CQ352" i="6"/>
  <c r="D351" i="9"/>
  <c r="F351" i="9" s="1"/>
  <c r="M355" i="10" s="1"/>
  <c r="CQ180" i="6"/>
  <c r="CQ108" i="6"/>
  <c r="CQ362" i="6"/>
  <c r="CQ330" i="6"/>
  <c r="CQ298" i="6"/>
  <c r="CQ266" i="6"/>
  <c r="CQ250" i="6"/>
  <c r="CQ218" i="6"/>
  <c r="CQ186" i="6"/>
  <c r="CQ154" i="6"/>
  <c r="CQ106" i="6"/>
  <c r="CQ340" i="6"/>
  <c r="CQ292" i="6"/>
  <c r="CQ260" i="6"/>
  <c r="CQ228" i="6"/>
  <c r="CQ200" i="6"/>
  <c r="CQ136" i="6"/>
  <c r="CQ381" i="6"/>
  <c r="CQ365" i="6"/>
  <c r="CQ349" i="6"/>
  <c r="CQ333" i="6"/>
  <c r="CQ317" i="6"/>
  <c r="CQ301" i="6"/>
  <c r="CQ285" i="6"/>
  <c r="CQ269" i="6"/>
  <c r="CQ253" i="6"/>
  <c r="CQ237" i="6"/>
  <c r="CQ221" i="6"/>
  <c r="CQ205" i="6"/>
  <c r="CQ189" i="6"/>
  <c r="D188" i="9"/>
  <c r="F188" i="9" s="1"/>
  <c r="M192" i="10" s="1"/>
  <c r="CQ173" i="6"/>
  <c r="CQ157" i="6"/>
  <c r="CQ141" i="6"/>
  <c r="CQ125" i="6"/>
  <c r="CQ109" i="6"/>
  <c r="CE324" i="6"/>
  <c r="CE276" i="6"/>
  <c r="CE204" i="6"/>
  <c r="CE164" i="6"/>
  <c r="CE116" i="6"/>
  <c r="CE362" i="6"/>
  <c r="CE346" i="6"/>
  <c r="CE314" i="6"/>
  <c r="CE282" i="6"/>
  <c r="CE250" i="6"/>
  <c r="CE218" i="6"/>
  <c r="H217" i="9" s="1"/>
  <c r="CE202" i="6"/>
  <c r="CE170" i="6"/>
  <c r="CE138" i="6"/>
  <c r="CE106" i="6"/>
  <c r="H105" i="9" s="1"/>
  <c r="J105" i="9" s="1"/>
  <c r="O109" i="11" s="1"/>
  <c r="CE332" i="6"/>
  <c r="CE252" i="6"/>
  <c r="CE200" i="6"/>
  <c r="CE100" i="6"/>
  <c r="CE373" i="6"/>
  <c r="CE357" i="6"/>
  <c r="CE341" i="6"/>
  <c r="CE333" i="6"/>
  <c r="CE317" i="6"/>
  <c r="CE293" i="6"/>
  <c r="CE277" i="6"/>
  <c r="CE261" i="6"/>
  <c r="CE245" i="6"/>
  <c r="CE237" i="6"/>
  <c r="CE221" i="6"/>
  <c r="CE205" i="6"/>
  <c r="CE189" i="6"/>
  <c r="CE181" i="6"/>
  <c r="CE173" i="6"/>
  <c r="CE157" i="6"/>
  <c r="CE149" i="6"/>
  <c r="CE141" i="6"/>
  <c r="CE133" i="6"/>
  <c r="CE125" i="6"/>
  <c r="CE117" i="6"/>
  <c r="CE109" i="6"/>
  <c r="H108" i="9" s="1"/>
  <c r="CE101" i="6"/>
  <c r="CQ368" i="6"/>
  <c r="CQ328" i="6"/>
  <c r="CQ212" i="6"/>
  <c r="CQ184" i="6"/>
  <c r="CQ156" i="6"/>
  <c r="CQ116" i="6"/>
  <c r="CQ382" i="6"/>
  <c r="CQ366" i="6"/>
  <c r="CQ350" i="6"/>
  <c r="CQ334" i="6"/>
  <c r="CQ318" i="6"/>
  <c r="CQ302" i="6"/>
  <c r="CQ286" i="6"/>
  <c r="CQ270" i="6"/>
  <c r="CQ254" i="6"/>
  <c r="CQ238" i="6"/>
  <c r="CQ222" i="6"/>
  <c r="CQ206" i="6"/>
  <c r="CQ190" i="6"/>
  <c r="CQ174" i="6"/>
  <c r="CQ158" i="6"/>
  <c r="CQ142" i="6"/>
  <c r="CQ126" i="6"/>
  <c r="CQ110" i="6"/>
  <c r="CQ372" i="6"/>
  <c r="CQ348" i="6"/>
  <c r="CQ316" i="6"/>
  <c r="CQ296" i="6"/>
  <c r="CQ280" i="6"/>
  <c r="CQ264" i="6"/>
  <c r="CQ248" i="6"/>
  <c r="CQ232" i="6"/>
  <c r="CQ204" i="6"/>
  <c r="CQ164" i="6"/>
  <c r="CQ144" i="6"/>
  <c r="CQ112" i="6"/>
  <c r="CQ383" i="6"/>
  <c r="CQ375" i="6"/>
  <c r="CQ367" i="6"/>
  <c r="CQ359" i="6"/>
  <c r="CQ351" i="6"/>
  <c r="CQ343" i="6"/>
  <c r="CQ335" i="6"/>
  <c r="CQ327" i="6"/>
  <c r="CQ319" i="6"/>
  <c r="CQ311" i="6"/>
  <c r="CQ303" i="6"/>
  <c r="CQ295" i="6"/>
  <c r="CQ287" i="6"/>
  <c r="CQ279" i="6"/>
  <c r="CQ271" i="6"/>
  <c r="CQ263" i="6"/>
  <c r="CQ255" i="6"/>
  <c r="CQ247" i="6"/>
  <c r="CQ239" i="6"/>
  <c r="CQ231" i="6"/>
  <c r="CQ223" i="6"/>
  <c r="CQ215" i="6"/>
  <c r="CQ207" i="6"/>
  <c r="CQ199" i="6"/>
  <c r="CQ191" i="6"/>
  <c r="CQ183" i="6"/>
  <c r="CQ175" i="6"/>
  <c r="CQ167" i="6"/>
  <c r="CQ159" i="6"/>
  <c r="CQ151" i="6"/>
  <c r="CQ143" i="6"/>
  <c r="CQ135" i="6"/>
  <c r="CQ127" i="6"/>
  <c r="CQ119" i="6"/>
  <c r="CQ111" i="6"/>
  <c r="CQ103" i="6"/>
  <c r="CE360" i="6"/>
  <c r="CE336" i="6"/>
  <c r="CE296" i="6"/>
  <c r="CE280" i="6"/>
  <c r="CE256" i="6"/>
  <c r="CE228" i="6"/>
  <c r="CE188" i="6"/>
  <c r="CE168" i="6"/>
  <c r="CE148" i="6"/>
  <c r="CE120" i="6"/>
  <c r="CE382" i="6"/>
  <c r="CE366" i="6"/>
  <c r="H365" i="9" s="1"/>
  <c r="CE350" i="6"/>
  <c r="H349" i="9" s="1"/>
  <c r="CE334" i="6"/>
  <c r="H333" i="9" s="1"/>
  <c r="CE318" i="6"/>
  <c r="H317" i="9" s="1"/>
  <c r="CE302" i="6"/>
  <c r="H301" i="9" s="1"/>
  <c r="CE286" i="6"/>
  <c r="CE270" i="6"/>
  <c r="H269" i="9" s="1"/>
  <c r="CE254" i="6"/>
  <c r="H253" i="9" s="1"/>
  <c r="CE238" i="6"/>
  <c r="CE222" i="6"/>
  <c r="CE206" i="6"/>
  <c r="H205" i="9" s="1"/>
  <c r="CE190" i="6"/>
  <c r="CE174" i="6"/>
  <c r="CE158" i="6"/>
  <c r="CE142" i="6"/>
  <c r="H141" i="9" s="1"/>
  <c r="CE126" i="6"/>
  <c r="CE110" i="6"/>
  <c r="CE372" i="6"/>
  <c r="CE340" i="6"/>
  <c r="H339" i="9" s="1"/>
  <c r="CE316" i="6"/>
  <c r="CE264" i="6"/>
  <c r="CE224" i="6"/>
  <c r="CE208" i="6"/>
  <c r="CE144" i="6"/>
  <c r="CE104" i="6"/>
  <c r="CE383" i="6"/>
  <c r="CE375" i="6"/>
  <c r="CE367" i="6"/>
  <c r="CE359" i="6"/>
  <c r="CE351" i="6"/>
  <c r="CE343" i="6"/>
  <c r="H342" i="9" s="1"/>
  <c r="CE335" i="6"/>
  <c r="CE327" i="6"/>
  <c r="CE319" i="6"/>
  <c r="CE311" i="6"/>
  <c r="H310" i="9" s="1"/>
  <c r="CE303" i="6"/>
  <c r="CE295" i="6"/>
  <c r="H294" i="9" s="1"/>
  <c r="CE287" i="6"/>
  <c r="CE279" i="6"/>
  <c r="H278" i="9" s="1"/>
  <c r="CE271" i="6"/>
  <c r="CE263" i="6"/>
  <c r="H262" i="9" s="1"/>
  <c r="CE255" i="6"/>
  <c r="CE247" i="6"/>
  <c r="H246" i="9" s="1"/>
  <c r="CE239" i="6"/>
  <c r="CE231" i="6"/>
  <c r="CE223" i="6"/>
  <c r="CE215" i="6"/>
  <c r="H214" i="9" s="1"/>
  <c r="C214" i="9"/>
  <c r="E214" i="9" s="1"/>
  <c r="CE207" i="6"/>
  <c r="CE199" i="6"/>
  <c r="CE191" i="6"/>
  <c r="CE183" i="6"/>
  <c r="H182" i="9" s="1"/>
  <c r="CE175" i="6"/>
  <c r="CE167" i="6"/>
  <c r="CE159" i="6"/>
  <c r="CE151" i="6"/>
  <c r="H150" i="9" s="1"/>
  <c r="CE143" i="6"/>
  <c r="CE135" i="6"/>
  <c r="CE127" i="6"/>
  <c r="CE119" i="6"/>
  <c r="H118" i="9" s="1"/>
  <c r="C118" i="9"/>
  <c r="E118" i="9" s="1"/>
  <c r="CE111" i="6"/>
  <c r="CE103" i="6"/>
  <c r="CQ324" i="6"/>
  <c r="CQ208" i="6"/>
  <c r="CQ140" i="6"/>
  <c r="CQ378" i="6"/>
  <c r="CQ346" i="6"/>
  <c r="CQ314" i="6"/>
  <c r="CQ282" i="6"/>
  <c r="CQ234" i="6"/>
  <c r="CQ202" i="6"/>
  <c r="CQ170" i="6"/>
  <c r="CQ138" i="6"/>
  <c r="CQ122" i="6"/>
  <c r="CQ364" i="6"/>
  <c r="CQ312" i="6"/>
  <c r="CQ276" i="6"/>
  <c r="CQ244" i="6"/>
  <c r="CQ160" i="6"/>
  <c r="CQ100" i="6"/>
  <c r="CQ373" i="6"/>
  <c r="CQ357" i="6"/>
  <c r="CQ341" i="6"/>
  <c r="CQ325" i="6"/>
  <c r="CQ309" i="6"/>
  <c r="CQ293" i="6"/>
  <c r="CQ277" i="6"/>
  <c r="CQ261" i="6"/>
  <c r="CQ245" i="6"/>
  <c r="CQ229" i="6"/>
  <c r="CQ213" i="6"/>
  <c r="CQ197" i="6"/>
  <c r="CQ181" i="6"/>
  <c r="CQ165" i="6"/>
  <c r="CQ149" i="6"/>
  <c r="CQ133" i="6"/>
  <c r="CQ117" i="6"/>
  <c r="CQ101" i="6"/>
  <c r="CE356" i="6"/>
  <c r="CE292" i="6"/>
  <c r="CE248" i="6"/>
  <c r="CE180" i="6"/>
  <c r="CE140" i="6"/>
  <c r="CE378" i="6"/>
  <c r="CE330" i="6"/>
  <c r="H329" i="9" s="1"/>
  <c r="CE298" i="6"/>
  <c r="CE266" i="6"/>
  <c r="CE234" i="6"/>
  <c r="CE186" i="6"/>
  <c r="CE154" i="6"/>
  <c r="CE122" i="6"/>
  <c r="CE368" i="6"/>
  <c r="CE308" i="6"/>
  <c r="CE220" i="6"/>
  <c r="CE136" i="6"/>
  <c r="CE381" i="6"/>
  <c r="CE365" i="6"/>
  <c r="CE349" i="6"/>
  <c r="H348" i="9" s="1"/>
  <c r="C324" i="9"/>
  <c r="E324" i="9" s="1"/>
  <c r="CE325" i="6"/>
  <c r="CE309" i="6"/>
  <c r="CE301" i="6"/>
  <c r="CE285" i="6"/>
  <c r="H284" i="9" s="1"/>
  <c r="CE269" i="6"/>
  <c r="CE253" i="6"/>
  <c r="CE229" i="6"/>
  <c r="H228" i="9" s="1"/>
  <c r="CE213" i="6"/>
  <c r="H212" i="9" s="1"/>
  <c r="J212" i="9" s="1"/>
  <c r="O216" i="11" s="1"/>
  <c r="CE197" i="6"/>
  <c r="CE165" i="6"/>
  <c r="CQ380" i="6"/>
  <c r="CQ344" i="6"/>
  <c r="CQ304" i="6"/>
  <c r="CQ196" i="6"/>
  <c r="CQ176" i="6"/>
  <c r="CQ128" i="6"/>
  <c r="CQ104" i="6"/>
  <c r="CQ374" i="6"/>
  <c r="CQ358" i="6"/>
  <c r="CQ342" i="6"/>
  <c r="CQ326" i="6"/>
  <c r="CQ310" i="6"/>
  <c r="CQ294" i="6"/>
  <c r="CQ278" i="6"/>
  <c r="CQ262" i="6"/>
  <c r="CQ246" i="6"/>
  <c r="CQ230" i="6"/>
  <c r="CQ214" i="6"/>
  <c r="CQ198" i="6"/>
  <c r="CQ182" i="6"/>
  <c r="CQ166" i="6"/>
  <c r="CQ150" i="6"/>
  <c r="CQ134" i="6"/>
  <c r="CQ118" i="6"/>
  <c r="CQ102" i="6"/>
  <c r="CQ360" i="6"/>
  <c r="CQ332" i="6"/>
  <c r="CQ308" i="6"/>
  <c r="CQ288" i="6"/>
  <c r="CQ272" i="6"/>
  <c r="CQ256" i="6"/>
  <c r="CQ240" i="6"/>
  <c r="CQ224" i="6"/>
  <c r="CQ188" i="6"/>
  <c r="CQ152" i="6"/>
  <c r="CQ132" i="6"/>
  <c r="CQ387" i="6"/>
  <c r="CQ379" i="6"/>
  <c r="CQ371" i="6"/>
  <c r="CQ363" i="6"/>
  <c r="CQ355" i="6"/>
  <c r="CQ347" i="6"/>
  <c r="CQ339" i="6"/>
  <c r="CQ331" i="6"/>
  <c r="CQ323" i="6"/>
  <c r="CQ315" i="6"/>
  <c r="CQ307" i="6"/>
  <c r="CQ299" i="6"/>
  <c r="CQ291" i="6"/>
  <c r="CQ283" i="6"/>
  <c r="CQ275" i="6"/>
  <c r="CQ267" i="6"/>
  <c r="CQ259" i="6"/>
  <c r="CQ251" i="6"/>
  <c r="CQ243" i="6"/>
  <c r="CQ235" i="6"/>
  <c r="CQ227" i="6"/>
  <c r="CQ219" i="6"/>
  <c r="CQ211" i="6"/>
  <c r="CQ203" i="6"/>
  <c r="CQ195" i="6"/>
  <c r="CQ187" i="6"/>
  <c r="CQ179" i="6"/>
  <c r="CQ171" i="6"/>
  <c r="CQ163" i="6"/>
  <c r="CQ155" i="6"/>
  <c r="CQ147" i="6"/>
  <c r="CQ139" i="6"/>
  <c r="CQ131" i="6"/>
  <c r="CQ123" i="6"/>
  <c r="CQ115" i="6"/>
  <c r="CQ107" i="6"/>
  <c r="CE384" i="6"/>
  <c r="CE352" i="6"/>
  <c r="CE312" i="6"/>
  <c r="CE288" i="6"/>
  <c r="CE268" i="6"/>
  <c r="CE236" i="6"/>
  <c r="CE196" i="6"/>
  <c r="CE176" i="6"/>
  <c r="CE160" i="6"/>
  <c r="C159" i="9"/>
  <c r="E159" i="9" s="1"/>
  <c r="CE128" i="6"/>
  <c r="CE108" i="6"/>
  <c r="CE374" i="6"/>
  <c r="CE358" i="6"/>
  <c r="CE342" i="6"/>
  <c r="CE326" i="6"/>
  <c r="CE310" i="6"/>
  <c r="CE294" i="6"/>
  <c r="CE278" i="6"/>
  <c r="CE262" i="6"/>
  <c r="CE246" i="6"/>
  <c r="CE230" i="6"/>
  <c r="CE214" i="6"/>
  <c r="CE198" i="6"/>
  <c r="CE182" i="6"/>
  <c r="CE166" i="6"/>
  <c r="CE150" i="6"/>
  <c r="CE134" i="6"/>
  <c r="CE118" i="6"/>
  <c r="CE102" i="6"/>
  <c r="CE364" i="6"/>
  <c r="CE328" i="6"/>
  <c r="H327" i="9" s="1"/>
  <c r="CE300" i="6"/>
  <c r="CE244" i="6"/>
  <c r="H243" i="9" s="1"/>
  <c r="CE216" i="6"/>
  <c r="CE184" i="6"/>
  <c r="CE132" i="6"/>
  <c r="CE387" i="6"/>
  <c r="CE379" i="6"/>
  <c r="CE371" i="6"/>
  <c r="CE363" i="6"/>
  <c r="CE355" i="6"/>
  <c r="CE347" i="6"/>
  <c r="CE339" i="6"/>
  <c r="CE331" i="6"/>
  <c r="CE323" i="6"/>
  <c r="CE315" i="6"/>
  <c r="CE307" i="6"/>
  <c r="CE299" i="6"/>
  <c r="CE291" i="6"/>
  <c r="CE283" i="6"/>
  <c r="CE275" i="6"/>
  <c r="CE267" i="6"/>
  <c r="CE259" i="6"/>
  <c r="CE251" i="6"/>
  <c r="CE243" i="6"/>
  <c r="CE235" i="6"/>
  <c r="CE227" i="6"/>
  <c r="CE219" i="6"/>
  <c r="CE211" i="6"/>
  <c r="CE203" i="6"/>
  <c r="CE195" i="6"/>
  <c r="CE187" i="6"/>
  <c r="CE179" i="6"/>
  <c r="CE171" i="6"/>
  <c r="CE163" i="6"/>
  <c r="CE155" i="6"/>
  <c r="CE147" i="6"/>
  <c r="CE139" i="6"/>
  <c r="CE131" i="6"/>
  <c r="CE123" i="6"/>
  <c r="CE115" i="6"/>
  <c r="CE107" i="6"/>
  <c r="CQ376" i="6"/>
  <c r="CQ336" i="6"/>
  <c r="CQ216" i="6"/>
  <c r="CQ192" i="6"/>
  <c r="CQ172" i="6"/>
  <c r="CQ120" i="6"/>
  <c r="CQ386" i="6"/>
  <c r="CQ370" i="6"/>
  <c r="CQ354" i="6"/>
  <c r="CQ338" i="6"/>
  <c r="CQ322" i="6"/>
  <c r="CQ306" i="6"/>
  <c r="CQ290" i="6"/>
  <c r="CQ274" i="6"/>
  <c r="CQ258" i="6"/>
  <c r="CQ242" i="6"/>
  <c r="CQ226" i="6"/>
  <c r="CQ210" i="6"/>
  <c r="CQ194" i="6"/>
  <c r="CQ178" i="6"/>
  <c r="CQ162" i="6"/>
  <c r="CQ146" i="6"/>
  <c r="CQ130" i="6"/>
  <c r="CQ114" i="6"/>
  <c r="CQ384" i="6"/>
  <c r="CQ356" i="6"/>
  <c r="CQ320" i="6"/>
  <c r="CQ300" i="6"/>
  <c r="CQ284" i="6"/>
  <c r="CQ268" i="6"/>
  <c r="CQ252" i="6"/>
  <c r="CQ236" i="6"/>
  <c r="CQ220" i="6"/>
  <c r="CQ168" i="6"/>
  <c r="CQ148" i="6"/>
  <c r="CQ124" i="6"/>
  <c r="CQ385" i="6"/>
  <c r="CQ377" i="6"/>
  <c r="CQ369" i="6"/>
  <c r="CQ361" i="6"/>
  <c r="CQ353" i="6"/>
  <c r="CQ345" i="6"/>
  <c r="CQ337" i="6"/>
  <c r="CQ329" i="6"/>
  <c r="CQ321" i="6"/>
  <c r="CQ313" i="6"/>
  <c r="CQ305" i="6"/>
  <c r="CQ297" i="6"/>
  <c r="CQ289" i="6"/>
  <c r="CQ281" i="6"/>
  <c r="CQ273" i="6"/>
  <c r="CQ265" i="6"/>
  <c r="CQ257" i="6"/>
  <c r="CQ249" i="6"/>
  <c r="CQ241" i="6"/>
  <c r="CQ233" i="6"/>
  <c r="CQ225" i="6"/>
  <c r="CQ217" i="6"/>
  <c r="CQ209" i="6"/>
  <c r="CQ201" i="6"/>
  <c r="CQ193" i="6"/>
  <c r="CQ185" i="6"/>
  <c r="CQ177" i="6"/>
  <c r="CQ169" i="6"/>
  <c r="CQ161" i="6"/>
  <c r="CQ153" i="6"/>
  <c r="CQ145" i="6"/>
  <c r="CQ137" i="6"/>
  <c r="CQ129" i="6"/>
  <c r="CQ121" i="6"/>
  <c r="CQ113" i="6"/>
  <c r="CQ105" i="6"/>
  <c r="CE376" i="6"/>
  <c r="CE348" i="6"/>
  <c r="H347" i="9" s="1"/>
  <c r="CE304" i="6"/>
  <c r="CE284" i="6"/>
  <c r="CE260" i="6"/>
  <c r="CE232" i="6"/>
  <c r="CE192" i="6"/>
  <c r="CE172" i="6"/>
  <c r="CE152" i="6"/>
  <c r="CE124" i="6"/>
  <c r="CE386" i="6"/>
  <c r="CE370" i="6"/>
  <c r="CE354" i="6"/>
  <c r="CE338" i="6"/>
  <c r="CE322" i="6"/>
  <c r="CE306" i="6"/>
  <c r="CE290" i="6"/>
  <c r="CE274" i="6"/>
  <c r="CE258" i="6"/>
  <c r="CE242" i="6"/>
  <c r="CE226" i="6"/>
  <c r="CE210" i="6"/>
  <c r="CE194" i="6"/>
  <c r="CE178" i="6"/>
  <c r="CE162" i="6"/>
  <c r="CE146" i="6"/>
  <c r="CE130" i="6"/>
  <c r="CE114" i="6"/>
  <c r="CE380" i="6"/>
  <c r="CE344" i="6"/>
  <c r="CE320" i="6"/>
  <c r="CE272" i="6"/>
  <c r="CE240" i="6"/>
  <c r="CE212" i="6"/>
  <c r="CE156" i="6"/>
  <c r="CE112" i="6"/>
  <c r="CE385" i="6"/>
  <c r="CE377" i="6"/>
  <c r="CE369" i="6"/>
  <c r="CE361" i="6"/>
  <c r="CE353" i="6"/>
  <c r="CE345" i="6"/>
  <c r="CE337" i="6"/>
  <c r="CE329" i="6"/>
  <c r="CE321" i="6"/>
  <c r="CE313" i="6"/>
  <c r="CE305" i="6"/>
  <c r="CE297" i="6"/>
  <c r="CE289" i="6"/>
  <c r="CE281" i="6"/>
  <c r="CE273" i="6"/>
  <c r="C264" i="9"/>
  <c r="E264" i="9" s="1"/>
  <c r="CE265" i="6"/>
  <c r="CE257" i="6"/>
  <c r="CE249" i="6"/>
  <c r="CE241" i="6"/>
  <c r="CE233" i="6"/>
  <c r="CE225" i="6"/>
  <c r="CE217" i="6"/>
  <c r="CE209" i="6"/>
  <c r="CE201" i="6"/>
  <c r="CE193" i="6"/>
  <c r="CE185" i="6"/>
  <c r="CE177" i="6"/>
  <c r="CE169" i="6"/>
  <c r="CE161" i="6"/>
  <c r="CE153" i="6"/>
  <c r="CE145" i="6"/>
  <c r="CE137" i="6"/>
  <c r="CE129" i="6"/>
  <c r="CE121" i="6"/>
  <c r="CE113" i="6"/>
  <c r="CE105" i="6"/>
  <c r="C11" i="9"/>
  <c r="E11" i="9" s="1"/>
  <c r="L15" i="10" s="1"/>
  <c r="IU15" i="10" s="1"/>
  <c r="C37" i="9"/>
  <c r="E37" i="9" s="1"/>
  <c r="L41" i="10" s="1"/>
  <c r="IU41" i="10" s="1"/>
  <c r="CQ76" i="6"/>
  <c r="C80" i="9"/>
  <c r="E80" i="9" s="1"/>
  <c r="L84" i="10" s="1"/>
  <c r="IU84" i="10" s="1"/>
  <c r="CE81" i="6"/>
  <c r="CQ43" i="6"/>
  <c r="CE79" i="6"/>
  <c r="CE22" i="6"/>
  <c r="CE38" i="6"/>
  <c r="C5" i="9"/>
  <c r="E5" i="9" s="1"/>
  <c r="L9" i="10" s="1"/>
  <c r="IU9" i="10" s="1"/>
  <c r="CE6" i="6"/>
  <c r="CE12" i="6"/>
  <c r="CU64" i="6"/>
  <c r="CU93" i="6"/>
  <c r="CE19" i="6"/>
  <c r="CE14" i="6"/>
  <c r="C53" i="9"/>
  <c r="E53" i="9" s="1"/>
  <c r="L57" i="10" s="1"/>
  <c r="IU57" i="10" s="1"/>
  <c r="CE31" i="6"/>
  <c r="CE7" i="6"/>
  <c r="CE92" i="6"/>
  <c r="H91" i="9" s="1"/>
  <c r="CE90" i="6"/>
  <c r="H89" i="9" s="1"/>
  <c r="CE63" i="6"/>
  <c r="H62" i="9" s="1"/>
  <c r="CF66" i="6"/>
  <c r="CT60" i="6"/>
  <c r="CU67" i="6"/>
  <c r="CF69" i="6"/>
  <c r="CE89" i="6"/>
  <c r="CT95" i="6"/>
  <c r="CT30" i="6"/>
  <c r="CT56" i="6"/>
  <c r="CE23" i="6"/>
  <c r="H22" i="9" s="1"/>
  <c r="CE16" i="6"/>
  <c r="CT61" i="6"/>
  <c r="CF83" i="6"/>
  <c r="CT68" i="6"/>
  <c r="CT79" i="6"/>
  <c r="CU6" i="6"/>
  <c r="CF60" i="6"/>
  <c r="CF21" i="6"/>
  <c r="CF48" i="6"/>
  <c r="CE82" i="6"/>
  <c r="H81" i="9" s="1"/>
  <c r="C32" i="9"/>
  <c r="E32" i="9" s="1"/>
  <c r="L36" i="10" s="1"/>
  <c r="IU36" i="10" s="1"/>
  <c r="CE33" i="6"/>
  <c r="H32" i="9" s="1"/>
  <c r="CE5" i="6"/>
  <c r="H4" i="9" s="1"/>
  <c r="CE55" i="6"/>
  <c r="H54" i="9" s="1"/>
  <c r="CE72" i="6"/>
  <c r="H71" i="9" s="1"/>
  <c r="CE46" i="6"/>
  <c r="CT20" i="6"/>
  <c r="CT16" i="6"/>
  <c r="CT49" i="6"/>
  <c r="CT31" i="6"/>
  <c r="H204" i="9" l="1"/>
  <c r="H332" i="9"/>
  <c r="H58" i="9"/>
  <c r="H40" i="9"/>
  <c r="J40" i="9" s="1"/>
  <c r="O44" i="11" s="1"/>
  <c r="H36" i="9"/>
  <c r="H33" i="9"/>
  <c r="H156" i="9"/>
  <c r="H345" i="9"/>
  <c r="H37" i="9"/>
  <c r="H233" i="9"/>
  <c r="H263" i="9"/>
  <c r="H172" i="9"/>
  <c r="H220" i="9"/>
  <c r="H199" i="9"/>
  <c r="J199" i="9" s="1"/>
  <c r="O203" i="11" s="1"/>
  <c r="H52" i="9"/>
  <c r="H23" i="9"/>
  <c r="N27" i="11" s="1"/>
  <c r="IV27" i="11" s="1"/>
  <c r="H265" i="9"/>
  <c r="H268" i="9"/>
  <c r="N272" i="11" s="1"/>
  <c r="H291" i="9"/>
  <c r="H142" i="9"/>
  <c r="N146" i="11" s="1"/>
  <c r="H174" i="9"/>
  <c r="H206" i="9"/>
  <c r="N210" i="11" s="1"/>
  <c r="H147" i="9"/>
  <c r="H239" i="9"/>
  <c r="H106" i="9"/>
  <c r="J106" i="9" s="1"/>
  <c r="O110" i="11" s="1"/>
  <c r="H138" i="9"/>
  <c r="J138" i="9" s="1"/>
  <c r="O142" i="11" s="1"/>
  <c r="H170" i="9"/>
  <c r="N174" i="11" s="1"/>
  <c r="H202" i="9"/>
  <c r="N206" i="11" s="1"/>
  <c r="H297" i="9"/>
  <c r="H179" i="9"/>
  <c r="H184" i="9"/>
  <c r="N188" i="11" s="1"/>
  <c r="H152" i="9"/>
  <c r="N156" i="11" s="1"/>
  <c r="H216" i="9"/>
  <c r="H248" i="9"/>
  <c r="N252" i="11" s="1"/>
  <c r="H273" i="9"/>
  <c r="J273" i="9" s="1"/>
  <c r="O277" i="11" s="1"/>
  <c r="H159" i="9"/>
  <c r="H45" i="9"/>
  <c r="J45" i="9" s="1"/>
  <c r="O49" i="11" s="1"/>
  <c r="H18" i="9"/>
  <c r="H264" i="9"/>
  <c r="N268" i="11" s="1"/>
  <c r="H337" i="9"/>
  <c r="J337" i="9" s="1"/>
  <c r="O341" i="11" s="1"/>
  <c r="H255" i="9"/>
  <c r="H63" i="9"/>
  <c r="J63" i="9" s="1"/>
  <c r="O67" i="11" s="1"/>
  <c r="H128" i="9"/>
  <c r="N132" i="11" s="1"/>
  <c r="H192" i="9"/>
  <c r="J192" i="9" s="1"/>
  <c r="O196" i="11" s="1"/>
  <c r="H224" i="9"/>
  <c r="H211" i="9"/>
  <c r="H171" i="9"/>
  <c r="H283" i="9"/>
  <c r="H165" i="9"/>
  <c r="H229" i="9"/>
  <c r="H293" i="9"/>
  <c r="N297" i="11" s="1"/>
  <c r="H357" i="9"/>
  <c r="N361" i="11" s="1"/>
  <c r="H135" i="9"/>
  <c r="H121" i="9"/>
  <c r="H238" i="9"/>
  <c r="J238" i="9" s="1"/>
  <c r="O242" i="11" s="1"/>
  <c r="H270" i="9"/>
  <c r="N274" i="11" s="1"/>
  <c r="H302" i="9"/>
  <c r="N306" i="11" s="1"/>
  <c r="H334" i="9"/>
  <c r="N338" i="11" s="1"/>
  <c r="H143" i="9"/>
  <c r="J143" i="9" s="1"/>
  <c r="O147" i="11" s="1"/>
  <c r="H315" i="9"/>
  <c r="H125" i="9"/>
  <c r="H189" i="9"/>
  <c r="H167" i="9"/>
  <c r="H100" i="9"/>
  <c r="H47" i="9"/>
  <c r="J47" i="9" s="1"/>
  <c r="O51" i="11" s="1"/>
  <c r="H95" i="9"/>
  <c r="N99" i="11" s="1"/>
  <c r="H85" i="9"/>
  <c r="N89" i="11" s="1"/>
  <c r="IV89" i="11" s="1"/>
  <c r="H12" i="9"/>
  <c r="N16" i="11" s="1"/>
  <c r="IV16" i="11" s="1"/>
  <c r="H27" i="9"/>
  <c r="H288" i="9"/>
  <c r="J288" i="9" s="1"/>
  <c r="O292" i="11" s="1"/>
  <c r="H320" i="9"/>
  <c r="J320" i="9" s="1"/>
  <c r="O324" i="11" s="1"/>
  <c r="H352" i="9"/>
  <c r="J352" i="9" s="1"/>
  <c r="O356" i="11" s="1"/>
  <c r="H161" i="9"/>
  <c r="J161" i="9" s="1"/>
  <c r="O165" i="11" s="1"/>
  <c r="H225" i="9"/>
  <c r="N229" i="11" s="1"/>
  <c r="H303" i="9"/>
  <c r="N307" i="11" s="1"/>
  <c r="H114" i="9"/>
  <c r="H146" i="9"/>
  <c r="H178" i="9"/>
  <c r="J178" i="9" s="1"/>
  <c r="O182" i="11" s="1"/>
  <c r="H210" i="9"/>
  <c r="H30" i="9"/>
  <c r="H289" i="9"/>
  <c r="J289" i="9" s="1"/>
  <c r="O293" i="11" s="1"/>
  <c r="H353" i="9"/>
  <c r="J353" i="9" s="1"/>
  <c r="O357" i="11" s="1"/>
  <c r="H164" i="9"/>
  <c r="H185" i="9"/>
  <c r="H247" i="9"/>
  <c r="N251" i="11" s="1"/>
  <c r="H110" i="9"/>
  <c r="N114" i="11" s="1"/>
  <c r="H286" i="9"/>
  <c r="J286" i="9" s="1"/>
  <c r="O290" i="11" s="1"/>
  <c r="H97" i="9"/>
  <c r="N101" i="11" s="1"/>
  <c r="H359" i="9"/>
  <c r="H21" i="9"/>
  <c r="H80" i="9"/>
  <c r="N84" i="11" s="1"/>
  <c r="IV84" i="11" s="1"/>
  <c r="H368" i="9"/>
  <c r="J368" i="9" s="1"/>
  <c r="O372" i="11" s="1"/>
  <c r="H122" i="9"/>
  <c r="N126" i="11" s="1"/>
  <c r="H154" i="9"/>
  <c r="J154" i="9" s="1"/>
  <c r="O158" i="11" s="1"/>
  <c r="H186" i="9"/>
  <c r="N190" i="11" s="1"/>
  <c r="H218" i="9"/>
  <c r="N222" i="11" s="1"/>
  <c r="H250" i="9"/>
  <c r="H282" i="9"/>
  <c r="J282" i="9" s="1"/>
  <c r="O286" i="11" s="1"/>
  <c r="H314" i="9"/>
  <c r="J314" i="9" s="1"/>
  <c r="O318" i="11" s="1"/>
  <c r="H346" i="9"/>
  <c r="N350" i="11" s="1"/>
  <c r="H363" i="9"/>
  <c r="H175" i="9"/>
  <c r="N179" i="11" s="1"/>
  <c r="H287" i="9"/>
  <c r="J287" i="9" s="1"/>
  <c r="O291" i="11" s="1"/>
  <c r="H219" i="9"/>
  <c r="H153" i="9"/>
  <c r="J153" i="9" s="1"/>
  <c r="O157" i="11" s="1"/>
  <c r="H158" i="9"/>
  <c r="N162" i="11" s="1"/>
  <c r="H371" i="9"/>
  <c r="N375" i="11" s="1"/>
  <c r="H140" i="9"/>
  <c r="H236" i="9"/>
  <c r="H292" i="9"/>
  <c r="H99" i="9"/>
  <c r="H5" i="9"/>
  <c r="N9" i="11" s="1"/>
  <c r="IV9" i="11" s="1"/>
  <c r="H271" i="9"/>
  <c r="H241" i="9"/>
  <c r="N245" i="11" s="1"/>
  <c r="H276" i="9"/>
  <c r="H340" i="9"/>
  <c r="H42" i="9"/>
  <c r="H168" i="9"/>
  <c r="N172" i="11" s="1"/>
  <c r="H155" i="9"/>
  <c r="N159" i="11" s="1"/>
  <c r="H193" i="9"/>
  <c r="J193" i="9" s="1"/>
  <c r="O197" i="11" s="1"/>
  <c r="H120" i="9"/>
  <c r="H280" i="9"/>
  <c r="N284" i="11" s="1"/>
  <c r="H312" i="9"/>
  <c r="J312" i="9" s="1"/>
  <c r="O316" i="11" s="1"/>
  <c r="H344" i="9"/>
  <c r="J344" i="9" s="1"/>
  <c r="O348" i="11" s="1"/>
  <c r="H343" i="9"/>
  <c r="H145" i="9"/>
  <c r="J145" i="9" s="1"/>
  <c r="O149" i="11" s="1"/>
  <c r="H209" i="9"/>
  <c r="N213" i="11" s="1"/>
  <c r="H130" i="9"/>
  <c r="N134" i="11" s="1"/>
  <c r="H162" i="9"/>
  <c r="J162" i="9" s="1"/>
  <c r="O166" i="11" s="1"/>
  <c r="H194" i="9"/>
  <c r="J194" i="9" s="1"/>
  <c r="O198" i="11" s="1"/>
  <c r="H226" i="9"/>
  <c r="N230" i="11" s="1"/>
  <c r="H258" i="9"/>
  <c r="J258" i="9" s="1"/>
  <c r="O262" i="11" s="1"/>
  <c r="H290" i="9"/>
  <c r="J290" i="9" s="1"/>
  <c r="O294" i="11" s="1"/>
  <c r="H322" i="9"/>
  <c r="N326" i="11" s="1"/>
  <c r="H354" i="9"/>
  <c r="N358" i="11" s="1"/>
  <c r="H101" i="9"/>
  <c r="H149" i="9"/>
  <c r="J149" i="9" s="1"/>
  <c r="O153" i="11" s="1"/>
  <c r="H213" i="9"/>
  <c r="N217" i="11" s="1"/>
  <c r="H277" i="9"/>
  <c r="N281" i="11" s="1"/>
  <c r="H341" i="9"/>
  <c r="J341" i="9" s="1"/>
  <c r="O345" i="11" s="1"/>
  <c r="H127" i="9"/>
  <c r="H195" i="9"/>
  <c r="H311" i="9"/>
  <c r="H196" i="9"/>
  <c r="N200" i="11" s="1"/>
  <c r="H134" i="9"/>
  <c r="N138" i="11" s="1"/>
  <c r="H166" i="9"/>
  <c r="J166" i="9" s="1"/>
  <c r="O170" i="11" s="1"/>
  <c r="H366" i="9"/>
  <c r="N370" i="11" s="1"/>
  <c r="H109" i="9"/>
  <c r="N113" i="11" s="1"/>
  <c r="H148" i="9"/>
  <c r="H188" i="9"/>
  <c r="H180" i="9"/>
  <c r="H203" i="9"/>
  <c r="H232" i="9"/>
  <c r="H296" i="9"/>
  <c r="N300" i="11" s="1"/>
  <c r="H328" i="9"/>
  <c r="H191" i="9"/>
  <c r="J191" i="9" s="1"/>
  <c r="O195" i="11" s="1"/>
  <c r="H234" i="9"/>
  <c r="H298" i="9"/>
  <c r="N302" i="11" s="1"/>
  <c r="H362" i="9"/>
  <c r="J362" i="9" s="1"/>
  <c r="O366" i="11" s="1"/>
  <c r="H299" i="9"/>
  <c r="N303" i="11" s="1"/>
  <c r="H157" i="9"/>
  <c r="H279" i="9"/>
  <c r="H124" i="9"/>
  <c r="N128" i="11" s="1"/>
  <c r="H249" i="9"/>
  <c r="N253" i="11" s="1"/>
  <c r="H275" i="9"/>
  <c r="N279" i="11" s="1"/>
  <c r="H14" i="9"/>
  <c r="N18" i="11" s="1"/>
  <c r="IV18" i="11" s="1"/>
  <c r="H73" i="9"/>
  <c r="J73" i="9" s="1"/>
  <c r="O77" i="11" s="1"/>
  <c r="H79" i="9"/>
  <c r="N83" i="11" s="1"/>
  <c r="IV83" i="11" s="1"/>
  <c r="H29" i="9"/>
  <c r="N33" i="11" s="1"/>
  <c r="IV33" i="11" s="1"/>
  <c r="H17" i="9"/>
  <c r="J17" i="9" s="1"/>
  <c r="O21" i="11" s="1"/>
  <c r="H26" i="9"/>
  <c r="N30" i="11" s="1"/>
  <c r="IV30" i="11" s="1"/>
  <c r="H60" i="9"/>
  <c r="J60" i="9" s="1"/>
  <c r="O64" i="11" s="1"/>
  <c r="H65" i="9"/>
  <c r="H50" i="9"/>
  <c r="N54" i="11" s="1"/>
  <c r="IV54" i="11" s="1"/>
  <c r="H10" i="9"/>
  <c r="J10" i="9" s="1"/>
  <c r="O14" i="11" s="1"/>
  <c r="H6" i="9"/>
  <c r="N10" i="11" s="1"/>
  <c r="IV10" i="11" s="1"/>
  <c r="H13" i="9"/>
  <c r="J13" i="9" s="1"/>
  <c r="O17" i="11" s="1"/>
  <c r="H78" i="9"/>
  <c r="J78" i="9" s="1"/>
  <c r="O82" i="11" s="1"/>
  <c r="H104" i="9"/>
  <c r="N108" i="11" s="1"/>
  <c r="H136" i="9"/>
  <c r="H160" i="9"/>
  <c r="H176" i="9"/>
  <c r="N180" i="11" s="1"/>
  <c r="H208" i="9"/>
  <c r="N212" i="11" s="1"/>
  <c r="H240" i="9"/>
  <c r="N244" i="11" s="1"/>
  <c r="H256" i="9"/>
  <c r="J256" i="9" s="1"/>
  <c r="O260" i="11" s="1"/>
  <c r="H272" i="9"/>
  <c r="N276" i="11" s="1"/>
  <c r="H304" i="9"/>
  <c r="N308" i="11" s="1"/>
  <c r="H336" i="9"/>
  <c r="N340" i="11" s="1"/>
  <c r="H113" i="9"/>
  <c r="H257" i="9"/>
  <c r="N261" i="11" s="1"/>
  <c r="H305" i="9"/>
  <c r="N309" i="11" s="1"/>
  <c r="H123" i="9"/>
  <c r="H231" i="9"/>
  <c r="J231" i="9" s="1"/>
  <c r="O235" i="11" s="1"/>
  <c r="H242" i="9"/>
  <c r="N246" i="11" s="1"/>
  <c r="H274" i="9"/>
  <c r="N278" i="11" s="1"/>
  <c r="H306" i="9"/>
  <c r="N310" i="11" s="1"/>
  <c r="H338" i="9"/>
  <c r="N342" i="11" s="1"/>
  <c r="H370" i="9"/>
  <c r="N374" i="11" s="1"/>
  <c r="H183" i="9"/>
  <c r="J183" i="9" s="1"/>
  <c r="O187" i="11" s="1"/>
  <c r="H117" i="9"/>
  <c r="N121" i="11" s="1"/>
  <c r="H181" i="9"/>
  <c r="N185" i="11" s="1"/>
  <c r="H245" i="9"/>
  <c r="N249" i="11" s="1"/>
  <c r="H309" i="9"/>
  <c r="J309" i="9" s="1"/>
  <c r="O313" i="11" s="1"/>
  <c r="H351" i="9"/>
  <c r="N355" i="11" s="1"/>
  <c r="H252" i="9"/>
  <c r="H308" i="9"/>
  <c r="H364" i="9"/>
  <c r="N368" i="11" s="1"/>
  <c r="H307" i="9"/>
  <c r="H139" i="9"/>
  <c r="H355" i="9"/>
  <c r="J355" i="9" s="1"/>
  <c r="O359" i="11" s="1"/>
  <c r="H198" i="9"/>
  <c r="J198" i="9" s="1"/>
  <c r="O202" i="11" s="1"/>
  <c r="H222" i="9"/>
  <c r="N226" i="11" s="1"/>
  <c r="H326" i="9"/>
  <c r="J326" i="9" s="1"/>
  <c r="O330" i="11" s="1"/>
  <c r="H350" i="9"/>
  <c r="J350" i="9" s="1"/>
  <c r="O354" i="11" s="1"/>
  <c r="H207" i="9"/>
  <c r="H173" i="9"/>
  <c r="N177" i="11" s="1"/>
  <c r="H221" i="9"/>
  <c r="H187" i="9"/>
  <c r="H295" i="9"/>
  <c r="H132" i="9"/>
  <c r="H260" i="9"/>
  <c r="H356" i="9"/>
  <c r="H251" i="9"/>
  <c r="H169" i="9"/>
  <c r="H281" i="9"/>
  <c r="H115" i="9"/>
  <c r="H323" i="9"/>
  <c r="H86" i="9"/>
  <c r="N90" i="11" s="1"/>
  <c r="IV90" i="11" s="1"/>
  <c r="H57" i="9"/>
  <c r="N61" i="11" s="1"/>
  <c r="IV61" i="11" s="1"/>
  <c r="H55" i="9"/>
  <c r="J55" i="9" s="1"/>
  <c r="O59" i="11" s="1"/>
  <c r="H3" i="9"/>
  <c r="N7" i="11" s="1"/>
  <c r="IV7" i="11" s="1"/>
  <c r="H90" i="9"/>
  <c r="N94" i="11" s="1"/>
  <c r="H75" i="9"/>
  <c r="J75" i="9" s="1"/>
  <c r="O79" i="11" s="1"/>
  <c r="H98" i="9"/>
  <c r="N102" i="11" s="1"/>
  <c r="H74" i="9"/>
  <c r="J74" i="9" s="1"/>
  <c r="O78" i="11" s="1"/>
  <c r="H8" i="9"/>
  <c r="N12" i="11" s="1"/>
  <c r="IV12" i="11" s="1"/>
  <c r="H72" i="9"/>
  <c r="J72" i="9" s="1"/>
  <c r="O76" i="11" s="1"/>
  <c r="H83" i="9"/>
  <c r="N87" i="11" s="1"/>
  <c r="IV87" i="11" s="1"/>
  <c r="H25" i="9"/>
  <c r="J25" i="9" s="1"/>
  <c r="O29" i="11" s="1"/>
  <c r="H15" i="9"/>
  <c r="N19" i="11" s="1"/>
  <c r="IV19" i="11" s="1"/>
  <c r="H116" i="9"/>
  <c r="H200" i="9"/>
  <c r="N204" i="11" s="1"/>
  <c r="H266" i="9"/>
  <c r="J266" i="9" s="1"/>
  <c r="O270" i="11" s="1"/>
  <c r="H330" i="9"/>
  <c r="H131" i="9"/>
  <c r="N135" i="11" s="1"/>
  <c r="H235" i="9"/>
  <c r="N239" i="11" s="1"/>
  <c r="H300" i="9"/>
  <c r="J300" i="9" s="1"/>
  <c r="O304" i="11" s="1"/>
  <c r="H190" i="9"/>
  <c r="J190" i="9" s="1"/>
  <c r="O194" i="11" s="1"/>
  <c r="H318" i="9"/>
  <c r="H244" i="9"/>
  <c r="H137" i="9"/>
  <c r="N141" i="11" s="1"/>
  <c r="H361" i="9"/>
  <c r="N365" i="11" s="1"/>
  <c r="H19" i="9"/>
  <c r="H67" i="9"/>
  <c r="H35" i="9"/>
  <c r="J35" i="9" s="1"/>
  <c r="O39" i="11" s="1"/>
  <c r="H59" i="9"/>
  <c r="N63" i="11" s="1"/>
  <c r="IV63" i="11" s="1"/>
  <c r="H88" i="9"/>
  <c r="J88" i="9" s="1"/>
  <c r="O92" i="11" s="1"/>
  <c r="H11" i="9"/>
  <c r="N15" i="11" s="1"/>
  <c r="IV15" i="11" s="1"/>
  <c r="H112" i="9"/>
  <c r="N116" i="11" s="1"/>
  <c r="H144" i="9"/>
  <c r="N148" i="11" s="1"/>
  <c r="H360" i="9"/>
  <c r="N364" i="11" s="1"/>
  <c r="H111" i="9"/>
  <c r="N115" i="11" s="1"/>
  <c r="H319" i="9"/>
  <c r="N323" i="11" s="1"/>
  <c r="H129" i="9"/>
  <c r="J129" i="9" s="1"/>
  <c r="O133" i="11" s="1"/>
  <c r="H177" i="9"/>
  <c r="N181" i="11" s="1"/>
  <c r="H321" i="9"/>
  <c r="J321" i="9" s="1"/>
  <c r="O325" i="11" s="1"/>
  <c r="H369" i="9"/>
  <c r="N373" i="11" s="1"/>
  <c r="H151" i="9"/>
  <c r="N155" i="11" s="1"/>
  <c r="H259" i="9"/>
  <c r="J259" i="9" s="1"/>
  <c r="O263" i="11" s="1"/>
  <c r="H215" i="9"/>
  <c r="N219" i="11" s="1"/>
  <c r="H133" i="9"/>
  <c r="H197" i="9"/>
  <c r="H261" i="9"/>
  <c r="N265" i="11" s="1"/>
  <c r="H325" i="9"/>
  <c r="N329" i="11" s="1"/>
  <c r="H107" i="9"/>
  <c r="N111" i="11" s="1"/>
  <c r="H267" i="9"/>
  <c r="H324" i="9"/>
  <c r="N328" i="11" s="1"/>
  <c r="H367" i="9"/>
  <c r="N371" i="11" s="1"/>
  <c r="H102" i="9"/>
  <c r="N106" i="11" s="1"/>
  <c r="H126" i="9"/>
  <c r="J126" i="9" s="1"/>
  <c r="O130" i="11" s="1"/>
  <c r="H230" i="9"/>
  <c r="J230" i="9" s="1"/>
  <c r="O234" i="11" s="1"/>
  <c r="H254" i="9"/>
  <c r="J254" i="9" s="1"/>
  <c r="O258" i="11" s="1"/>
  <c r="H358" i="9"/>
  <c r="H103" i="9"/>
  <c r="H223" i="9"/>
  <c r="H237" i="9"/>
  <c r="N241" i="11" s="1"/>
  <c r="H285" i="9"/>
  <c r="J285" i="9" s="1"/>
  <c r="O289" i="11" s="1"/>
  <c r="H119" i="9"/>
  <c r="H227" i="9"/>
  <c r="H335" i="9"/>
  <c r="H316" i="9"/>
  <c r="N320" i="11" s="1"/>
  <c r="H372" i="9"/>
  <c r="H331" i="9"/>
  <c r="J331" i="9" s="1"/>
  <c r="O335" i="11" s="1"/>
  <c r="H201" i="9"/>
  <c r="H313" i="9"/>
  <c r="N317" i="11" s="1"/>
  <c r="H163" i="9"/>
  <c r="J52" i="9"/>
  <c r="O56" i="11" s="1"/>
  <c r="H7" i="9"/>
  <c r="H56" i="9"/>
  <c r="H66" i="9"/>
  <c r="N70" i="11" s="1"/>
  <c r="IV70" i="11" s="1"/>
  <c r="H39" i="9"/>
  <c r="J39" i="9" s="1"/>
  <c r="O43" i="11" s="1"/>
  <c r="H46" i="9"/>
  <c r="N50" i="11" s="1"/>
  <c r="IV50" i="11" s="1"/>
  <c r="H76" i="9"/>
  <c r="N80" i="11" s="1"/>
  <c r="IV80" i="11" s="1"/>
  <c r="H16" i="9"/>
  <c r="J16" i="9" s="1"/>
  <c r="O20" i="11" s="1"/>
  <c r="J28" i="9"/>
  <c r="O32" i="11" s="1"/>
  <c r="H49" i="9"/>
  <c r="N53" i="11" s="1"/>
  <c r="IV53" i="11" s="1"/>
  <c r="H53" i="9"/>
  <c r="N57" i="11" s="1"/>
  <c r="IV57" i="11" s="1"/>
  <c r="H68" i="9"/>
  <c r="J68" i="9" s="1"/>
  <c r="O72" i="11" s="1"/>
  <c r="H87" i="9"/>
  <c r="J87" i="9" s="1"/>
  <c r="O91" i="11" s="1"/>
  <c r="H9" i="9"/>
  <c r="H92" i="9"/>
  <c r="H64" i="9"/>
  <c r="J64" i="9" s="1"/>
  <c r="O68" i="11" s="1"/>
  <c r="H48" i="9"/>
  <c r="N52" i="11" s="1"/>
  <c r="IV52" i="11" s="1"/>
  <c r="H24" i="9"/>
  <c r="J24" i="9" s="1"/>
  <c r="O28" i="11" s="1"/>
  <c r="J69" i="9"/>
  <c r="O73" i="11" s="1"/>
  <c r="N65" i="11"/>
  <c r="IV65" i="11" s="1"/>
  <c r="H44" i="9"/>
  <c r="J44" i="9" s="1"/>
  <c r="O48" i="11" s="1"/>
  <c r="H82" i="9"/>
  <c r="J82" i="9" s="1"/>
  <c r="O86" i="11" s="1"/>
  <c r="H20" i="9"/>
  <c r="J20" i="9" s="1"/>
  <c r="O24" i="11" s="1"/>
  <c r="H94" i="9"/>
  <c r="N98" i="11" s="1"/>
  <c r="H41" i="9"/>
  <c r="J41" i="9" s="1"/>
  <c r="O45" i="11" s="1"/>
  <c r="H84" i="9"/>
  <c r="N88" i="11" s="1"/>
  <c r="IV88" i="11" s="1"/>
  <c r="H43" i="9"/>
  <c r="N47" i="11" s="1"/>
  <c r="IV47" i="11" s="1"/>
  <c r="J146" i="9"/>
  <c r="O150" i="11" s="1"/>
  <c r="N74" i="11"/>
  <c r="IV74" i="11" s="1"/>
  <c r="N38" i="11"/>
  <c r="IV38" i="11" s="1"/>
  <c r="N42" i="11"/>
  <c r="IV42" i="11" s="1"/>
  <c r="N97" i="11"/>
  <c r="N75" i="11"/>
  <c r="IV75" i="11" s="1"/>
  <c r="J21" i="9"/>
  <c r="O25" i="11" s="1"/>
  <c r="J56" i="9"/>
  <c r="O60" i="11" s="1"/>
  <c r="N58" i="11"/>
  <c r="IV58" i="11" s="1"/>
  <c r="N85" i="11"/>
  <c r="IV85" i="11" s="1"/>
  <c r="N131" i="11"/>
  <c r="N26" i="11"/>
  <c r="IV26" i="11" s="1"/>
  <c r="N367" i="11"/>
  <c r="N8" i="11"/>
  <c r="IV8" i="11" s="1"/>
  <c r="J32" i="9"/>
  <c r="O36" i="11" s="1"/>
  <c r="N93" i="11"/>
  <c r="J91" i="9"/>
  <c r="O95" i="11" s="1"/>
  <c r="N331" i="11"/>
  <c r="N55" i="11"/>
  <c r="IV55" i="11" s="1"/>
  <c r="N40" i="11"/>
  <c r="IV40" i="11" s="1"/>
  <c r="N37" i="11"/>
  <c r="IV37" i="11" s="1"/>
  <c r="N41" i="11"/>
  <c r="IV41" i="11" s="1"/>
  <c r="N254" i="11"/>
  <c r="J217" i="9"/>
  <c r="O221" i="11" s="1"/>
  <c r="N81" i="11"/>
  <c r="IV81" i="11" s="1"/>
  <c r="G68" i="9"/>
  <c r="DG19" i="6" s="1"/>
  <c r="N142" i="11"/>
  <c r="N270" i="11"/>
  <c r="N143" i="11"/>
  <c r="N66" i="11"/>
  <c r="IV66" i="11" s="1"/>
  <c r="N117" i="11"/>
  <c r="N237" i="11"/>
  <c r="J174" i="9"/>
  <c r="O178" i="11" s="1"/>
  <c r="J318" i="9"/>
  <c r="O322" i="11" s="1"/>
  <c r="N267" i="11"/>
  <c r="J269" i="9"/>
  <c r="O273" i="11" s="1"/>
  <c r="J301" i="9"/>
  <c r="O305" i="11" s="1"/>
  <c r="N337" i="11"/>
  <c r="N369" i="11"/>
  <c r="N51" i="11"/>
  <c r="IV51" i="11" s="1"/>
  <c r="N165" i="11"/>
  <c r="N122" i="11"/>
  <c r="J150" i="9"/>
  <c r="O154" i="11" s="1"/>
  <c r="N170" i="11"/>
  <c r="N186" i="11"/>
  <c r="N218" i="11"/>
  <c r="N250" i="11"/>
  <c r="J262" i="9"/>
  <c r="O266" i="11" s="1"/>
  <c r="N282" i="11"/>
  <c r="N298" i="11"/>
  <c r="N314" i="11"/>
  <c r="N346" i="11"/>
  <c r="J253" i="9"/>
  <c r="O257" i="11" s="1"/>
  <c r="N321" i="11"/>
  <c r="N353" i="11"/>
  <c r="N351" i="11"/>
  <c r="N269" i="11"/>
  <c r="J329" i="9"/>
  <c r="O333" i="11" s="1"/>
  <c r="N160" i="11"/>
  <c r="J332" i="9"/>
  <c r="O336" i="11" s="1"/>
  <c r="J339" i="9"/>
  <c r="O343" i="11" s="1"/>
  <c r="J141" i="9"/>
  <c r="O145" i="11" s="1"/>
  <c r="J205" i="9"/>
  <c r="O209" i="11" s="1"/>
  <c r="N283" i="11"/>
  <c r="N224" i="11"/>
  <c r="N256" i="11"/>
  <c r="N288" i="11"/>
  <c r="N352" i="11"/>
  <c r="N232" i="11"/>
  <c r="N164" i="11"/>
  <c r="N228" i="11"/>
  <c r="N124" i="11"/>
  <c r="N220" i="11"/>
  <c r="L347" i="10"/>
  <c r="G343" i="9"/>
  <c r="DS6" i="6" s="1"/>
  <c r="G241" i="9"/>
  <c r="DN24" i="6" s="1"/>
  <c r="L245" i="10"/>
  <c r="G337" i="9"/>
  <c r="DR24" i="6" s="1"/>
  <c r="L341" i="10"/>
  <c r="L287" i="10"/>
  <c r="G283" i="9"/>
  <c r="DP18" i="6" s="1"/>
  <c r="L139" i="10"/>
  <c r="G135" i="9"/>
  <c r="DJ14" i="6" s="1"/>
  <c r="G265" i="9"/>
  <c r="DO24" i="6" s="1"/>
  <c r="L269" i="10"/>
  <c r="L359" i="10"/>
  <c r="G355" i="9"/>
  <c r="DS18" i="6" s="1"/>
  <c r="L114" i="10"/>
  <c r="G110" i="9"/>
  <c r="DI13" i="6" s="1"/>
  <c r="L225" i="10"/>
  <c r="G221" i="9"/>
  <c r="DN4" i="6" s="1"/>
  <c r="L321" i="10"/>
  <c r="G317" i="9"/>
  <c r="DR4" i="6" s="1"/>
  <c r="L191" i="10"/>
  <c r="G187" i="9"/>
  <c r="DL18" i="6" s="1"/>
  <c r="L363" i="10"/>
  <c r="G359" i="9"/>
  <c r="DS22" i="6" s="1"/>
  <c r="L280" i="10"/>
  <c r="G276" i="9"/>
  <c r="DP11" i="6" s="1"/>
  <c r="G94" i="9"/>
  <c r="DH21" i="6" s="1"/>
  <c r="L98" i="10"/>
  <c r="L116" i="10"/>
  <c r="G112" i="9"/>
  <c r="DI15" i="6" s="1"/>
  <c r="L132" i="10"/>
  <c r="G128" i="9"/>
  <c r="DJ7" i="6" s="1"/>
  <c r="L148" i="10"/>
  <c r="G144" i="9"/>
  <c r="DJ23" i="6" s="1"/>
  <c r="L164" i="10"/>
  <c r="G160" i="9"/>
  <c r="DK15" i="6" s="1"/>
  <c r="L180" i="10"/>
  <c r="G176" i="9"/>
  <c r="DL7" i="6" s="1"/>
  <c r="L196" i="10"/>
  <c r="G192" i="9"/>
  <c r="DL23" i="6" s="1"/>
  <c r="L212" i="10"/>
  <c r="G208" i="9"/>
  <c r="DM15" i="6" s="1"/>
  <c r="L228" i="10"/>
  <c r="G224" i="9"/>
  <c r="DN7" i="6" s="1"/>
  <c r="L244" i="10"/>
  <c r="G240" i="9"/>
  <c r="DN23" i="6" s="1"/>
  <c r="L260" i="10"/>
  <c r="G256" i="9"/>
  <c r="DO15" i="6" s="1"/>
  <c r="L276" i="10"/>
  <c r="G272" i="9"/>
  <c r="DP7" i="6" s="1"/>
  <c r="L292" i="10"/>
  <c r="G288" i="9"/>
  <c r="DP23" i="6" s="1"/>
  <c r="L308" i="10"/>
  <c r="G304" i="9"/>
  <c r="DQ15" i="6" s="1"/>
  <c r="L324" i="10"/>
  <c r="G320" i="9"/>
  <c r="DR7" i="6" s="1"/>
  <c r="L340" i="10"/>
  <c r="G336" i="9"/>
  <c r="DR23" i="6" s="1"/>
  <c r="L356" i="10"/>
  <c r="G352" i="9"/>
  <c r="DS15" i="6" s="1"/>
  <c r="L110" i="10"/>
  <c r="G106" i="9"/>
  <c r="DI9" i="6" s="1"/>
  <c r="L126" i="10"/>
  <c r="G122" i="9"/>
  <c r="DI25" i="6" s="1"/>
  <c r="L142" i="10"/>
  <c r="G138" i="9"/>
  <c r="DJ17" i="6" s="1"/>
  <c r="L158" i="10"/>
  <c r="G154" i="9"/>
  <c r="DK9" i="6" s="1"/>
  <c r="L174" i="10"/>
  <c r="G170" i="9"/>
  <c r="DK25" i="6" s="1"/>
  <c r="L190" i="10"/>
  <c r="G186" i="9"/>
  <c r="DL17" i="6" s="1"/>
  <c r="L206" i="10"/>
  <c r="G202" i="9"/>
  <c r="DM9" i="6" s="1"/>
  <c r="L222" i="10"/>
  <c r="G218" i="9"/>
  <c r="DM25" i="6" s="1"/>
  <c r="L238" i="10"/>
  <c r="G234" i="9"/>
  <c r="DN17" i="6" s="1"/>
  <c r="L254" i="10"/>
  <c r="G250" i="9"/>
  <c r="DO9" i="6" s="1"/>
  <c r="L270" i="10"/>
  <c r="G266" i="9"/>
  <c r="DO25" i="6" s="1"/>
  <c r="L286" i="10"/>
  <c r="G282" i="9"/>
  <c r="DP17" i="6" s="1"/>
  <c r="L302" i="10"/>
  <c r="G298" i="9"/>
  <c r="DQ9" i="6" s="1"/>
  <c r="L318" i="10"/>
  <c r="G314" i="9"/>
  <c r="DQ25" i="6" s="1"/>
  <c r="L334" i="10"/>
  <c r="G330" i="9"/>
  <c r="DR17" i="6" s="1"/>
  <c r="L350" i="10"/>
  <c r="G346" i="9"/>
  <c r="DS9" i="6" s="1"/>
  <c r="L366" i="10"/>
  <c r="G362" i="9"/>
  <c r="DS25" i="6" s="1"/>
  <c r="L135" i="10"/>
  <c r="G131" i="9"/>
  <c r="DJ10" i="6" s="1"/>
  <c r="L219" i="10"/>
  <c r="G215" i="9"/>
  <c r="DM22" i="6" s="1"/>
  <c r="L303" i="10"/>
  <c r="G299" i="9"/>
  <c r="DQ10" i="6" s="1"/>
  <c r="L367" i="10"/>
  <c r="G363" i="9"/>
  <c r="DT2" i="6" s="1"/>
  <c r="L121" i="10"/>
  <c r="G117" i="9"/>
  <c r="DI20" i="6" s="1"/>
  <c r="L153" i="10"/>
  <c r="G149" i="9"/>
  <c r="DK4" i="6" s="1"/>
  <c r="L185" i="10"/>
  <c r="G181" i="9"/>
  <c r="DL12" i="6" s="1"/>
  <c r="L217" i="10"/>
  <c r="G213" i="9"/>
  <c r="DM20" i="6" s="1"/>
  <c r="L249" i="10"/>
  <c r="G245" i="9"/>
  <c r="DO4" i="6" s="1"/>
  <c r="L281" i="10"/>
  <c r="G277" i="9"/>
  <c r="DP12" i="6" s="1"/>
  <c r="L313" i="10"/>
  <c r="G309" i="9"/>
  <c r="DQ20" i="6" s="1"/>
  <c r="L345" i="10"/>
  <c r="G341" i="9"/>
  <c r="DS4" i="6" s="1"/>
  <c r="L131" i="10"/>
  <c r="G127" i="9"/>
  <c r="DJ6" i="6" s="1"/>
  <c r="L179" i="10"/>
  <c r="G175" i="9"/>
  <c r="DL6" i="6" s="1"/>
  <c r="L239" i="10"/>
  <c r="G235" i="9"/>
  <c r="DN18" i="6" s="1"/>
  <c r="L291" i="10"/>
  <c r="G287" i="9"/>
  <c r="DP22" i="6" s="1"/>
  <c r="L355" i="10"/>
  <c r="G351" i="9"/>
  <c r="DS14" i="6" s="1"/>
  <c r="N100" i="11"/>
  <c r="J96" i="9"/>
  <c r="O100" i="11" s="1"/>
  <c r="L168" i="10"/>
  <c r="G164" i="9"/>
  <c r="DK19" i="6" s="1"/>
  <c r="L216" i="10"/>
  <c r="G212" i="9"/>
  <c r="DM19" i="6" s="1"/>
  <c r="L256" i="10"/>
  <c r="G252" i="9"/>
  <c r="DO11" i="6" s="1"/>
  <c r="L288" i="10"/>
  <c r="G284" i="9"/>
  <c r="DP19" i="6" s="1"/>
  <c r="L312" i="10"/>
  <c r="G308" i="9"/>
  <c r="DQ19" i="6" s="1"/>
  <c r="L352" i="10"/>
  <c r="G348" i="9"/>
  <c r="DS11" i="6" s="1"/>
  <c r="L376" i="10"/>
  <c r="G372" i="9"/>
  <c r="DT11" i="6" s="1"/>
  <c r="L203" i="10"/>
  <c r="G199" i="9"/>
  <c r="DM6" i="6" s="1"/>
  <c r="L335" i="10"/>
  <c r="G331" i="9"/>
  <c r="DR18" i="6" s="1"/>
  <c r="G137" i="9"/>
  <c r="DJ16" i="6" s="1"/>
  <c r="L141" i="10"/>
  <c r="G201" i="9"/>
  <c r="DM8" i="6" s="1"/>
  <c r="L205" i="10"/>
  <c r="G249" i="9"/>
  <c r="DO8" i="6" s="1"/>
  <c r="L253" i="10"/>
  <c r="G313" i="9"/>
  <c r="DQ24" i="6" s="1"/>
  <c r="L317" i="10"/>
  <c r="G361" i="9"/>
  <c r="DS24" i="6" s="1"/>
  <c r="L365" i="10"/>
  <c r="L167" i="10"/>
  <c r="G163" i="9"/>
  <c r="DK18" i="6" s="1"/>
  <c r="L279" i="10"/>
  <c r="G275" i="9"/>
  <c r="DP10" i="6" s="1"/>
  <c r="L96" i="10"/>
  <c r="G92" i="9"/>
  <c r="DH19" i="6" s="1"/>
  <c r="L215" i="10"/>
  <c r="G211" i="9"/>
  <c r="DM18" i="6" s="1"/>
  <c r="L117" i="10"/>
  <c r="G113" i="9"/>
  <c r="DI16" i="6" s="1"/>
  <c r="G209" i="9"/>
  <c r="DM16" i="6" s="1"/>
  <c r="L213" i="10"/>
  <c r="G369" i="9"/>
  <c r="DT8" i="6" s="1"/>
  <c r="L373" i="10"/>
  <c r="L235" i="10"/>
  <c r="G231" i="9"/>
  <c r="DN14" i="6" s="1"/>
  <c r="L311" i="10"/>
  <c r="G307" i="9"/>
  <c r="DQ18" i="6" s="1"/>
  <c r="G329" i="9"/>
  <c r="DR16" i="6" s="1"/>
  <c r="L333" i="10"/>
  <c r="L162" i="10"/>
  <c r="G158" i="9"/>
  <c r="DK13" i="6" s="1"/>
  <c r="L210" i="10"/>
  <c r="G206" i="9"/>
  <c r="DM13" i="6" s="1"/>
  <c r="L258" i="10"/>
  <c r="G254" i="9"/>
  <c r="DO13" i="6" s="1"/>
  <c r="L306" i="10"/>
  <c r="G302" i="9"/>
  <c r="DQ13" i="6" s="1"/>
  <c r="L354" i="10"/>
  <c r="G350" i="9"/>
  <c r="DS13" i="6" s="1"/>
  <c r="L147" i="10"/>
  <c r="G143" i="9"/>
  <c r="DJ22" i="6" s="1"/>
  <c r="L129" i="10"/>
  <c r="G125" i="9"/>
  <c r="DJ4" i="6" s="1"/>
  <c r="L257" i="10"/>
  <c r="G253" i="9"/>
  <c r="DO12" i="6" s="1"/>
  <c r="L259" i="10"/>
  <c r="G255" i="9"/>
  <c r="DO14" i="6" s="1"/>
  <c r="L120" i="10"/>
  <c r="G116" i="9"/>
  <c r="DI19" i="6" s="1"/>
  <c r="L152" i="10"/>
  <c r="G148" i="9"/>
  <c r="DK3" i="6" s="1"/>
  <c r="L192" i="10"/>
  <c r="G188" i="9"/>
  <c r="DL19" i="6" s="1"/>
  <c r="L224" i="10"/>
  <c r="G220" i="9"/>
  <c r="DN3" i="6" s="1"/>
  <c r="L248" i="10"/>
  <c r="G244" i="9"/>
  <c r="DO3" i="6" s="1"/>
  <c r="L344" i="10"/>
  <c r="G340" i="9"/>
  <c r="DS3" i="6" s="1"/>
  <c r="L97" i="10"/>
  <c r="G93" i="9"/>
  <c r="DH20" i="6" s="1"/>
  <c r="L275" i="10"/>
  <c r="G271" i="9"/>
  <c r="DP6" i="6" s="1"/>
  <c r="G177" i="9"/>
  <c r="DL8" i="6" s="1"/>
  <c r="L181" i="10"/>
  <c r="G305" i="9"/>
  <c r="DQ16" i="6" s="1"/>
  <c r="L309" i="10"/>
  <c r="L175" i="10"/>
  <c r="G171" i="9"/>
  <c r="DL2" i="6" s="1"/>
  <c r="L351" i="10"/>
  <c r="G347" i="9"/>
  <c r="DS10" i="6" s="1"/>
  <c r="J250" i="9"/>
  <c r="O254" i="11" s="1"/>
  <c r="G121" i="9"/>
  <c r="DI24" i="6" s="1"/>
  <c r="L125" i="10"/>
  <c r="L143" i="10"/>
  <c r="G139" i="9"/>
  <c r="DJ18" i="6" s="1"/>
  <c r="L130" i="10"/>
  <c r="G126" i="9"/>
  <c r="DJ5" i="6" s="1"/>
  <c r="L194" i="10"/>
  <c r="G190" i="9"/>
  <c r="DL21" i="6" s="1"/>
  <c r="L242" i="10"/>
  <c r="G238" i="9"/>
  <c r="DN21" i="6" s="1"/>
  <c r="L290" i="10"/>
  <c r="G286" i="9"/>
  <c r="DP21" i="6" s="1"/>
  <c r="L338" i="10"/>
  <c r="G334" i="9"/>
  <c r="DR21" i="6" s="1"/>
  <c r="L319" i="10"/>
  <c r="G315" i="9"/>
  <c r="DR2" i="6" s="1"/>
  <c r="L161" i="10"/>
  <c r="G157" i="9"/>
  <c r="DK12" i="6" s="1"/>
  <c r="L289" i="10"/>
  <c r="G285" i="9"/>
  <c r="DP20" i="6" s="1"/>
  <c r="L151" i="10"/>
  <c r="G147" i="9"/>
  <c r="DK2" i="6" s="1"/>
  <c r="L108" i="10"/>
  <c r="G104" i="9"/>
  <c r="DI7" i="6" s="1"/>
  <c r="L124" i="10"/>
  <c r="G120" i="9"/>
  <c r="DI23" i="6" s="1"/>
  <c r="L140" i="10"/>
  <c r="G136" i="9"/>
  <c r="DJ15" i="6" s="1"/>
  <c r="L156" i="10"/>
  <c r="G152" i="9"/>
  <c r="DK7" i="6" s="1"/>
  <c r="L172" i="10"/>
  <c r="G168" i="9"/>
  <c r="DK23" i="6" s="1"/>
  <c r="L188" i="10"/>
  <c r="G184" i="9"/>
  <c r="DL15" i="6" s="1"/>
  <c r="L204" i="10"/>
  <c r="G200" i="9"/>
  <c r="DM7" i="6" s="1"/>
  <c r="L220" i="10"/>
  <c r="G216" i="9"/>
  <c r="DM23" i="6" s="1"/>
  <c r="L236" i="10"/>
  <c r="G232" i="9"/>
  <c r="DN15" i="6" s="1"/>
  <c r="L252" i="10"/>
  <c r="G248" i="9"/>
  <c r="DO7" i="6" s="1"/>
  <c r="L268" i="10"/>
  <c r="G264" i="9"/>
  <c r="DO23" i="6" s="1"/>
  <c r="L284" i="10"/>
  <c r="G280" i="9"/>
  <c r="DP15" i="6" s="1"/>
  <c r="L300" i="10"/>
  <c r="G296" i="9"/>
  <c r="DQ7" i="6" s="1"/>
  <c r="L316" i="10"/>
  <c r="G312" i="9"/>
  <c r="DQ23" i="6" s="1"/>
  <c r="L332" i="10"/>
  <c r="G328" i="9"/>
  <c r="DR15" i="6" s="1"/>
  <c r="L348" i="10"/>
  <c r="G344" i="9"/>
  <c r="DS7" i="6" s="1"/>
  <c r="L364" i="10"/>
  <c r="G360" i="9"/>
  <c r="DS23" i="6" s="1"/>
  <c r="J93" i="9"/>
  <c r="O97" i="11" s="1"/>
  <c r="L118" i="10"/>
  <c r="G114" i="9"/>
  <c r="DI17" i="6" s="1"/>
  <c r="L134" i="10"/>
  <c r="G130" i="9"/>
  <c r="DJ9" i="6" s="1"/>
  <c r="L150" i="10"/>
  <c r="G146" i="9"/>
  <c r="DJ25" i="6" s="1"/>
  <c r="L166" i="10"/>
  <c r="G162" i="9"/>
  <c r="DK17" i="6" s="1"/>
  <c r="L182" i="10"/>
  <c r="G178" i="9"/>
  <c r="DL9" i="6" s="1"/>
  <c r="L198" i="10"/>
  <c r="G194" i="9"/>
  <c r="DL25" i="6" s="1"/>
  <c r="L214" i="10"/>
  <c r="G210" i="9"/>
  <c r="DM17" i="6" s="1"/>
  <c r="L230" i="10"/>
  <c r="G226" i="9"/>
  <c r="DN9" i="6" s="1"/>
  <c r="L246" i="10"/>
  <c r="G242" i="9"/>
  <c r="DN25" i="6" s="1"/>
  <c r="L262" i="10"/>
  <c r="G258" i="9"/>
  <c r="DO17" i="6" s="1"/>
  <c r="L278" i="10"/>
  <c r="G274" i="9"/>
  <c r="DP9" i="6" s="1"/>
  <c r="L294" i="10"/>
  <c r="G290" i="9"/>
  <c r="DP25" i="6" s="1"/>
  <c r="L310" i="10"/>
  <c r="G306" i="9"/>
  <c r="DQ17" i="6" s="1"/>
  <c r="L326" i="10"/>
  <c r="G322" i="9"/>
  <c r="DR9" i="6" s="1"/>
  <c r="L342" i="10"/>
  <c r="G338" i="9"/>
  <c r="DR25" i="6" s="1"/>
  <c r="L358" i="10"/>
  <c r="G354" i="9"/>
  <c r="DS17" i="6" s="1"/>
  <c r="L374" i="10"/>
  <c r="G370" i="9"/>
  <c r="DT9" i="6" s="1"/>
  <c r="L187" i="10"/>
  <c r="G183" i="9"/>
  <c r="DL14" i="6" s="1"/>
  <c r="L247" i="10"/>
  <c r="G243" i="9"/>
  <c r="DO2" i="6" s="1"/>
  <c r="L331" i="10"/>
  <c r="G327" i="9"/>
  <c r="DR14" i="6" s="1"/>
  <c r="L105" i="10"/>
  <c r="G101" i="9"/>
  <c r="DI4" i="6" s="1"/>
  <c r="L137" i="10"/>
  <c r="G133" i="9"/>
  <c r="DJ12" i="6" s="1"/>
  <c r="L169" i="10"/>
  <c r="G165" i="9"/>
  <c r="DK20" i="6" s="1"/>
  <c r="L201" i="10"/>
  <c r="G197" i="9"/>
  <c r="DM4" i="6" s="1"/>
  <c r="L233" i="10"/>
  <c r="G229" i="9"/>
  <c r="DN12" i="6" s="1"/>
  <c r="L265" i="10"/>
  <c r="G261" i="9"/>
  <c r="DO20" i="6" s="1"/>
  <c r="L297" i="10"/>
  <c r="G293" i="9"/>
  <c r="DQ4" i="6" s="1"/>
  <c r="L329" i="10"/>
  <c r="G325" i="9"/>
  <c r="DR12" i="6" s="1"/>
  <c r="L361" i="10"/>
  <c r="G357" i="9"/>
  <c r="DS20" i="6" s="1"/>
  <c r="L111" i="10"/>
  <c r="G107" i="9"/>
  <c r="DI10" i="6" s="1"/>
  <c r="L163" i="10"/>
  <c r="G159" i="9"/>
  <c r="DK14" i="6" s="1"/>
  <c r="L199" i="10"/>
  <c r="G195" i="9"/>
  <c r="DM2" i="6" s="1"/>
  <c r="L271" i="10"/>
  <c r="G267" i="9"/>
  <c r="DP2" i="6" s="1"/>
  <c r="L315" i="10"/>
  <c r="G311" i="9"/>
  <c r="DQ22" i="6" s="1"/>
  <c r="L200" i="10"/>
  <c r="G196" i="9"/>
  <c r="DM3" i="6" s="1"/>
  <c r="L232" i="10"/>
  <c r="G228" i="9"/>
  <c r="DN11" i="6" s="1"/>
  <c r="L272" i="10"/>
  <c r="G268" i="9"/>
  <c r="DP3" i="6" s="1"/>
  <c r="L304" i="10"/>
  <c r="G300" i="9"/>
  <c r="DQ11" i="6" s="1"/>
  <c r="L328" i="10"/>
  <c r="G324" i="9"/>
  <c r="DR11" i="6" s="1"/>
  <c r="L375" i="10"/>
  <c r="G371" i="9"/>
  <c r="DT10" i="6" s="1"/>
  <c r="L103" i="10"/>
  <c r="G99" i="9"/>
  <c r="DI2" i="6" s="1"/>
  <c r="L255" i="10"/>
  <c r="G251" i="9"/>
  <c r="DO10" i="6" s="1"/>
  <c r="L109" i="10"/>
  <c r="G105" i="9"/>
  <c r="DI8" i="6" s="1"/>
  <c r="G169" i="9"/>
  <c r="DK24" i="6" s="1"/>
  <c r="L173" i="10"/>
  <c r="G217" i="9"/>
  <c r="DM24" i="6" s="1"/>
  <c r="L221" i="10"/>
  <c r="G281" i="9"/>
  <c r="DP16" i="6" s="1"/>
  <c r="L285" i="10"/>
  <c r="G345" i="9"/>
  <c r="DS8" i="6" s="1"/>
  <c r="L349" i="10"/>
  <c r="L119" i="10"/>
  <c r="G115" i="9"/>
  <c r="DI18" i="6" s="1"/>
  <c r="L207" i="10"/>
  <c r="G203" i="9"/>
  <c r="DM10" i="6" s="1"/>
  <c r="L327" i="10"/>
  <c r="G323" i="9"/>
  <c r="DR10" i="6" s="1"/>
  <c r="L102" i="10"/>
  <c r="G98" i="9"/>
  <c r="DH25" i="6" s="1"/>
  <c r="L115" i="10"/>
  <c r="G111" i="9"/>
  <c r="DI14" i="6" s="1"/>
  <c r="G145" i="9"/>
  <c r="DJ24" i="6" s="1"/>
  <c r="L149" i="10"/>
  <c r="G273" i="9"/>
  <c r="DP8" i="6" s="1"/>
  <c r="L277" i="10"/>
  <c r="L127" i="10"/>
  <c r="G123" i="9"/>
  <c r="DJ2" i="6" s="1"/>
  <c r="L368" i="10"/>
  <c r="G364" i="9"/>
  <c r="DT3" i="6" s="1"/>
  <c r="G185" i="9"/>
  <c r="DL16" i="6" s="1"/>
  <c r="L189" i="10"/>
  <c r="L251" i="10"/>
  <c r="G247" i="9"/>
  <c r="DO6" i="6" s="1"/>
  <c r="L146" i="10"/>
  <c r="G142" i="9"/>
  <c r="DJ21" i="6" s="1"/>
  <c r="L178" i="10"/>
  <c r="G174" i="9"/>
  <c r="DL5" i="6" s="1"/>
  <c r="L226" i="10"/>
  <c r="G222" i="9"/>
  <c r="DN5" i="6" s="1"/>
  <c r="L274" i="10"/>
  <c r="G270" i="9"/>
  <c r="DP5" i="6" s="1"/>
  <c r="L322" i="10"/>
  <c r="G318" i="9"/>
  <c r="DR5" i="6" s="1"/>
  <c r="L370" i="10"/>
  <c r="G366" i="9"/>
  <c r="DT5" i="6" s="1"/>
  <c r="L227" i="10"/>
  <c r="G223" i="9"/>
  <c r="DN6" i="6" s="1"/>
  <c r="L193" i="10"/>
  <c r="G189" i="9"/>
  <c r="DL20" i="6" s="1"/>
  <c r="L353" i="10"/>
  <c r="G349" i="9"/>
  <c r="DS12" i="6" s="1"/>
  <c r="L299" i="10"/>
  <c r="G295" i="9"/>
  <c r="DQ6" i="6" s="1"/>
  <c r="L104" i="10"/>
  <c r="G100" i="9"/>
  <c r="DI3" i="6" s="1"/>
  <c r="L136" i="10"/>
  <c r="G132" i="9"/>
  <c r="DJ11" i="6" s="1"/>
  <c r="L176" i="10"/>
  <c r="G172" i="9"/>
  <c r="DL3" i="6" s="1"/>
  <c r="L320" i="10"/>
  <c r="G316" i="9"/>
  <c r="DR3" i="6" s="1"/>
  <c r="L101" i="10"/>
  <c r="G97" i="9"/>
  <c r="DH24" i="6" s="1"/>
  <c r="L99" i="10"/>
  <c r="G95" i="9"/>
  <c r="DH22" i="6" s="1"/>
  <c r="L100" i="10"/>
  <c r="G96" i="9"/>
  <c r="DH23" i="6" s="1"/>
  <c r="L372" i="10"/>
  <c r="G368" i="9"/>
  <c r="DT7" i="6" s="1"/>
  <c r="L159" i="10"/>
  <c r="G155" i="9"/>
  <c r="DK10" i="6" s="1"/>
  <c r="L243" i="10"/>
  <c r="G239" i="9"/>
  <c r="DN22" i="6" s="1"/>
  <c r="L323" i="10"/>
  <c r="G319" i="9"/>
  <c r="DR6" i="6" s="1"/>
  <c r="G129" i="9"/>
  <c r="DJ8" i="6" s="1"/>
  <c r="L133" i="10"/>
  <c r="G161" i="9"/>
  <c r="DK16" i="6" s="1"/>
  <c r="L165" i="10"/>
  <c r="G193" i="9"/>
  <c r="DL24" i="6" s="1"/>
  <c r="L197" i="10"/>
  <c r="G225" i="9"/>
  <c r="DN8" i="6" s="1"/>
  <c r="L229" i="10"/>
  <c r="G257" i="9"/>
  <c r="DO16" i="6" s="1"/>
  <c r="L261" i="10"/>
  <c r="G289" i="9"/>
  <c r="DP24" i="6" s="1"/>
  <c r="L293" i="10"/>
  <c r="G321" i="9"/>
  <c r="DR8" i="6" s="1"/>
  <c r="L325" i="10"/>
  <c r="G353" i="9"/>
  <c r="DS16" i="6" s="1"/>
  <c r="L357" i="10"/>
  <c r="L155" i="10"/>
  <c r="G151" i="9"/>
  <c r="DK6" i="6" s="1"/>
  <c r="L195" i="10"/>
  <c r="G191" i="9"/>
  <c r="DL22" i="6" s="1"/>
  <c r="L263" i="10"/>
  <c r="G259" i="9"/>
  <c r="DO18" i="6" s="1"/>
  <c r="L307" i="10"/>
  <c r="G303" i="9"/>
  <c r="DQ14" i="6" s="1"/>
  <c r="N216" i="11"/>
  <c r="L223" i="10"/>
  <c r="G219" i="9"/>
  <c r="DN2" i="6" s="1"/>
  <c r="L371" i="10"/>
  <c r="G367" i="9"/>
  <c r="DT6" i="6" s="1"/>
  <c r="G153" i="9"/>
  <c r="DK8" i="6" s="1"/>
  <c r="L157" i="10"/>
  <c r="G233" i="9"/>
  <c r="DN16" i="6" s="1"/>
  <c r="L237" i="10"/>
  <c r="G297" i="9"/>
  <c r="DQ8" i="6" s="1"/>
  <c r="L301" i="10"/>
  <c r="L183" i="10"/>
  <c r="G179" i="9"/>
  <c r="DL10" i="6" s="1"/>
  <c r="L295" i="10"/>
  <c r="G291" i="9"/>
  <c r="DQ2" i="6" s="1"/>
  <c r="L106" i="10"/>
  <c r="G102" i="9"/>
  <c r="DI5" i="6" s="1"/>
  <c r="L122" i="10"/>
  <c r="G118" i="9"/>
  <c r="DI21" i="6" s="1"/>
  <c r="L138" i="10"/>
  <c r="G134" i="9"/>
  <c r="DJ13" i="6" s="1"/>
  <c r="L154" i="10"/>
  <c r="G150" i="9"/>
  <c r="DK5" i="6" s="1"/>
  <c r="L170" i="10"/>
  <c r="G166" i="9"/>
  <c r="DK21" i="6" s="1"/>
  <c r="L186" i="10"/>
  <c r="G182" i="9"/>
  <c r="DL13" i="6" s="1"/>
  <c r="L202" i="10"/>
  <c r="G198" i="9"/>
  <c r="DM5" i="6" s="1"/>
  <c r="L218" i="10"/>
  <c r="G214" i="9"/>
  <c r="DM21" i="6" s="1"/>
  <c r="L234" i="10"/>
  <c r="G230" i="9"/>
  <c r="DN13" i="6" s="1"/>
  <c r="L250" i="10"/>
  <c r="G246" i="9"/>
  <c r="DO5" i="6" s="1"/>
  <c r="L266" i="10"/>
  <c r="G262" i="9"/>
  <c r="DO21" i="6" s="1"/>
  <c r="L282" i="10"/>
  <c r="G278" i="9"/>
  <c r="DP13" i="6" s="1"/>
  <c r="L298" i="10"/>
  <c r="G294" i="9"/>
  <c r="DQ5" i="6" s="1"/>
  <c r="L314" i="10"/>
  <c r="G310" i="9"/>
  <c r="DQ21" i="6" s="1"/>
  <c r="L330" i="10"/>
  <c r="G326" i="9"/>
  <c r="DR13" i="6" s="1"/>
  <c r="L346" i="10"/>
  <c r="G342" i="9"/>
  <c r="DS5" i="6" s="1"/>
  <c r="L362" i="10"/>
  <c r="G358" i="9"/>
  <c r="DS21" i="6" s="1"/>
  <c r="L107" i="10"/>
  <c r="G103" i="9"/>
  <c r="DI6" i="6" s="1"/>
  <c r="L211" i="10"/>
  <c r="G207" i="9"/>
  <c r="DM14" i="6" s="1"/>
  <c r="L267" i="10"/>
  <c r="G263" i="9"/>
  <c r="DO22" i="6" s="1"/>
  <c r="L343" i="10"/>
  <c r="G339" i="9"/>
  <c r="DS2" i="6" s="1"/>
  <c r="L113" i="10"/>
  <c r="G109" i="9"/>
  <c r="DI12" i="6" s="1"/>
  <c r="L145" i="10"/>
  <c r="G141" i="9"/>
  <c r="DJ20" i="6" s="1"/>
  <c r="L177" i="10"/>
  <c r="G173" i="9"/>
  <c r="DL4" i="6" s="1"/>
  <c r="L209" i="10"/>
  <c r="G205" i="9"/>
  <c r="DM12" i="6" s="1"/>
  <c r="L241" i="10"/>
  <c r="G237" i="9"/>
  <c r="DN20" i="6" s="1"/>
  <c r="L273" i="10"/>
  <c r="G269" i="9"/>
  <c r="DP4" i="6" s="1"/>
  <c r="L305" i="10"/>
  <c r="G301" i="9"/>
  <c r="DQ12" i="6" s="1"/>
  <c r="L337" i="10"/>
  <c r="G333" i="9"/>
  <c r="DR20" i="6" s="1"/>
  <c r="L369" i="10"/>
  <c r="G365" i="9"/>
  <c r="DT4" i="6" s="1"/>
  <c r="L123" i="10"/>
  <c r="G119" i="9"/>
  <c r="DI22" i="6" s="1"/>
  <c r="L171" i="10"/>
  <c r="G167" i="9"/>
  <c r="DK22" i="6" s="1"/>
  <c r="L231" i="10"/>
  <c r="G227" i="9"/>
  <c r="DN10" i="6" s="1"/>
  <c r="L283" i="10"/>
  <c r="G279" i="9"/>
  <c r="DP14" i="6" s="1"/>
  <c r="L339" i="10"/>
  <c r="G335" i="9"/>
  <c r="DR22" i="6" s="1"/>
  <c r="L112" i="10"/>
  <c r="G108" i="9"/>
  <c r="DI11" i="6" s="1"/>
  <c r="L128" i="10"/>
  <c r="G124" i="9"/>
  <c r="DJ3" i="6" s="1"/>
  <c r="L144" i="10"/>
  <c r="G140" i="9"/>
  <c r="DJ19" i="6" s="1"/>
  <c r="L160" i="10"/>
  <c r="G156" i="9"/>
  <c r="DK11" i="6" s="1"/>
  <c r="L184" i="10"/>
  <c r="G180" i="9"/>
  <c r="DL11" i="6" s="1"/>
  <c r="L208" i="10"/>
  <c r="G204" i="9"/>
  <c r="DM11" i="6" s="1"/>
  <c r="L240" i="10"/>
  <c r="G236" i="9"/>
  <c r="DN19" i="6" s="1"/>
  <c r="L264" i="10"/>
  <c r="G260" i="9"/>
  <c r="DO19" i="6" s="1"/>
  <c r="L296" i="10"/>
  <c r="G292" i="9"/>
  <c r="DQ3" i="6" s="1"/>
  <c r="L336" i="10"/>
  <c r="G332" i="9"/>
  <c r="DR19" i="6" s="1"/>
  <c r="L360" i="10"/>
  <c r="G356" i="9"/>
  <c r="DS19" i="6" s="1"/>
  <c r="N109" i="11"/>
  <c r="G79" i="9"/>
  <c r="DH6" i="6" s="1"/>
  <c r="N32" i="11"/>
  <c r="IV32" i="11" s="1"/>
  <c r="G74" i="9"/>
  <c r="DG25" i="6" s="1"/>
  <c r="G27" i="9"/>
  <c r="DF2" i="6" s="1"/>
  <c r="G72" i="9"/>
  <c r="DG23" i="6" s="1"/>
  <c r="G14" i="9"/>
  <c r="G11" i="9"/>
  <c r="DE10" i="6" s="1"/>
  <c r="G24" i="9"/>
  <c r="DE23" i="6" s="1"/>
  <c r="G20" i="9"/>
  <c r="DE19" i="6" s="1"/>
  <c r="G6" i="9"/>
  <c r="DE5" i="6" s="1"/>
  <c r="N56" i="11"/>
  <c r="IV56" i="11" s="1"/>
  <c r="G89" i="9"/>
  <c r="DH16" i="6" s="1"/>
  <c r="G65" i="9"/>
  <c r="DG16" i="6" s="1"/>
  <c r="G49" i="9"/>
  <c r="DF24" i="6" s="1"/>
  <c r="N73" i="11"/>
  <c r="IV73" i="11" s="1"/>
  <c r="L28" i="10"/>
  <c r="IU28" i="10" s="1"/>
  <c r="L83" i="10"/>
  <c r="IU83" i="10" s="1"/>
  <c r="G18" i="9"/>
  <c r="DE17" i="6" s="1"/>
  <c r="G43" i="9"/>
  <c r="DF18" i="6" s="1"/>
  <c r="G64" i="9"/>
  <c r="DG15" i="6" s="1"/>
  <c r="G41" i="9"/>
  <c r="DF16" i="6" s="1"/>
  <c r="G31" i="9"/>
  <c r="DF6" i="6" s="1"/>
  <c r="G75" i="9"/>
  <c r="DH2" i="6" s="1"/>
  <c r="L53" i="10"/>
  <c r="IU53" i="10" s="1"/>
  <c r="G3" i="9"/>
  <c r="G12" i="9"/>
  <c r="DE11" i="6" s="1"/>
  <c r="G71" i="9"/>
  <c r="DG22" i="6" s="1"/>
  <c r="G66" i="9"/>
  <c r="DG17" i="6" s="1"/>
  <c r="G51" i="9"/>
  <c r="DG2" i="6" s="1"/>
  <c r="G87" i="9"/>
  <c r="DH14" i="6" s="1"/>
  <c r="L78" i="10"/>
  <c r="IU78" i="10" s="1"/>
  <c r="G53" i="9"/>
  <c r="DG4" i="6" s="1"/>
  <c r="G37" i="9"/>
  <c r="DF12" i="6" s="1"/>
  <c r="G42" i="9"/>
  <c r="DF17" i="6" s="1"/>
  <c r="G17" i="9"/>
  <c r="DE16" i="6" s="1"/>
  <c r="J71" i="9"/>
  <c r="O75" i="11" s="1"/>
  <c r="L31" i="10"/>
  <c r="IU31" i="10" s="1"/>
  <c r="G90" i="9"/>
  <c r="DH17" i="6" s="1"/>
  <c r="G34" i="9"/>
  <c r="DF9" i="6" s="1"/>
  <c r="G56" i="9"/>
  <c r="DG7" i="6" s="1"/>
  <c r="G21" i="9"/>
  <c r="DE20" i="6" s="1"/>
  <c r="G57" i="9"/>
  <c r="DG8" i="6" s="1"/>
  <c r="G70" i="9"/>
  <c r="DG21" i="6" s="1"/>
  <c r="L21" i="10"/>
  <c r="IU21" i="10" s="1"/>
  <c r="G32" i="9"/>
  <c r="DF7" i="6" s="1"/>
  <c r="G13" i="9"/>
  <c r="DE12" i="6" s="1"/>
  <c r="G67" i="9"/>
  <c r="DG18" i="6" s="1"/>
  <c r="G35" i="9"/>
  <c r="DF10" i="6" s="1"/>
  <c r="G28" i="9"/>
  <c r="DF3" i="6" s="1"/>
  <c r="G46" i="9"/>
  <c r="DF21" i="6" s="1"/>
  <c r="G48" i="9"/>
  <c r="DF23" i="6" s="1"/>
  <c r="G10" i="9"/>
  <c r="G8" i="9"/>
  <c r="G88" i="9"/>
  <c r="DH15" i="6" s="1"/>
  <c r="G36" i="9"/>
  <c r="DF11" i="6" s="1"/>
  <c r="G29" i="9"/>
  <c r="DF4" i="6" s="1"/>
  <c r="G5" i="9"/>
  <c r="DE4" i="6" s="1"/>
  <c r="G16" i="9"/>
  <c r="DE15" i="6" s="1"/>
  <c r="G7" i="9"/>
  <c r="G58" i="9"/>
  <c r="DG9" i="6" s="1"/>
  <c r="L69" i="10"/>
  <c r="IU69" i="10" s="1"/>
  <c r="G4" i="9"/>
  <c r="G77" i="9"/>
  <c r="DH4" i="6" s="1"/>
  <c r="G52" i="9"/>
  <c r="DG3" i="6" s="1"/>
  <c r="G33" i="9"/>
  <c r="DF8" i="6" s="1"/>
  <c r="L91" i="10"/>
  <c r="IU91" i="10" s="1"/>
  <c r="G54" i="9"/>
  <c r="DG5" i="6" s="1"/>
  <c r="G47" i="9"/>
  <c r="DF22" i="6" s="1"/>
  <c r="G25" i="9"/>
  <c r="DE24" i="6" s="1"/>
  <c r="N17" i="11"/>
  <c r="IV17" i="11" s="1"/>
  <c r="G45" i="9"/>
  <c r="DF20" i="6" s="1"/>
  <c r="J61" i="9"/>
  <c r="O65" i="11" s="1"/>
  <c r="G40" i="9"/>
  <c r="DF15" i="6" s="1"/>
  <c r="L17" i="10"/>
  <c r="IU17" i="10" s="1"/>
  <c r="G22" i="9"/>
  <c r="DE21" i="6" s="1"/>
  <c r="G82" i="9"/>
  <c r="DH9" i="6" s="1"/>
  <c r="L40" i="10"/>
  <c r="IU40" i="10" s="1"/>
  <c r="G91" i="9"/>
  <c r="DH18" i="6" s="1"/>
  <c r="G76" i="9"/>
  <c r="DH3" i="6" s="1"/>
  <c r="G19" i="9"/>
  <c r="DE18" i="6" s="1"/>
  <c r="G84" i="9"/>
  <c r="DH11" i="6" s="1"/>
  <c r="G86" i="9"/>
  <c r="DH13" i="6" s="1"/>
  <c r="G62" i="9"/>
  <c r="DG13" i="6" s="1"/>
  <c r="L58" i="10"/>
  <c r="IU58" i="10" s="1"/>
  <c r="L45" i="10"/>
  <c r="IU45" i="10" s="1"/>
  <c r="G78" i="9"/>
  <c r="DH5" i="6" s="1"/>
  <c r="G81" i="9"/>
  <c r="DH8" i="6" s="1"/>
  <c r="G26" i="9"/>
  <c r="DE25" i="6" s="1"/>
  <c r="L72" i="10"/>
  <c r="IU72" i="10" s="1"/>
  <c r="G44" i="9"/>
  <c r="DF19" i="6" s="1"/>
  <c r="G83" i="9"/>
  <c r="DH10" i="6" s="1"/>
  <c r="G69" i="9"/>
  <c r="DG20" i="6" s="1"/>
  <c r="G15" i="9"/>
  <c r="DE14" i="6" s="1"/>
  <c r="G9" i="9"/>
  <c r="G55" i="9"/>
  <c r="DG6" i="6" s="1"/>
  <c r="G23" i="9"/>
  <c r="DE22" i="6" s="1"/>
  <c r="L51" i="10"/>
  <c r="IU51" i="10" s="1"/>
  <c r="G59" i="9"/>
  <c r="DG10" i="6" s="1"/>
  <c r="L14" i="10"/>
  <c r="IU14" i="10" s="1"/>
  <c r="L38" i="10"/>
  <c r="IU38" i="10" s="1"/>
  <c r="L29" i="10"/>
  <c r="IU29" i="10" s="1"/>
  <c r="G38" i="9"/>
  <c r="DF13" i="6" s="1"/>
  <c r="G30" i="9"/>
  <c r="DF5" i="6" s="1"/>
  <c r="G80" i="9"/>
  <c r="DH7" i="6" s="1"/>
  <c r="G39" i="9"/>
  <c r="DF14" i="6" s="1"/>
  <c r="G61" i="9"/>
  <c r="DG12" i="6" s="1"/>
  <c r="G50" i="9"/>
  <c r="DF25" i="6" s="1"/>
  <c r="G63" i="9"/>
  <c r="DG14" i="6" s="1"/>
  <c r="G85" i="9"/>
  <c r="DH12" i="6" s="1"/>
  <c r="G60" i="9"/>
  <c r="DG11" i="6" s="1"/>
  <c r="G73" i="9"/>
  <c r="DG24" i="6" s="1"/>
  <c r="N35" i="11"/>
  <c r="IV35" i="11" s="1"/>
  <c r="J31" i="9"/>
  <c r="O35" i="11" s="1"/>
  <c r="N62" i="11"/>
  <c r="IV62" i="11" s="1"/>
  <c r="J58" i="9"/>
  <c r="O62" i="11" s="1"/>
  <c r="N36" i="11"/>
  <c r="IV36" i="11" s="1"/>
  <c r="N24" i="11" l="1"/>
  <c r="IV24" i="11" s="1"/>
  <c r="N21" i="11"/>
  <c r="IV21" i="11" s="1"/>
  <c r="N203" i="11"/>
  <c r="N357" i="11"/>
  <c r="J8" i="9"/>
  <c r="O12" i="11" s="1"/>
  <c r="J23" i="9"/>
  <c r="O27" i="11" s="1"/>
  <c r="N44" i="11"/>
  <c r="IV44" i="11" s="1"/>
  <c r="J79" i="9"/>
  <c r="O83" i="11" s="1"/>
  <c r="J12" i="9"/>
  <c r="O16" i="11" s="1"/>
  <c r="N332" i="11"/>
  <c r="J328" i="9"/>
  <c r="O332" i="11" s="1"/>
  <c r="N214" i="11"/>
  <c r="J210" i="9"/>
  <c r="O214" i="11" s="1"/>
  <c r="N96" i="11"/>
  <c r="J92" i="9"/>
  <c r="O96" i="11" s="1"/>
  <c r="N167" i="11"/>
  <c r="J163" i="9"/>
  <c r="O167" i="11" s="1"/>
  <c r="N107" i="11"/>
  <c r="J103" i="9"/>
  <c r="O107" i="11" s="1"/>
  <c r="N23" i="11"/>
  <c r="IV23" i="11" s="1"/>
  <c r="J19" i="9"/>
  <c r="O23" i="11" s="1"/>
  <c r="N120" i="11"/>
  <c r="J116" i="9"/>
  <c r="O120" i="11" s="1"/>
  <c r="N119" i="11"/>
  <c r="J115" i="9"/>
  <c r="O119" i="11" s="1"/>
  <c r="N312" i="11"/>
  <c r="J308" i="9"/>
  <c r="O312" i="11" s="1"/>
  <c r="N359" i="11"/>
  <c r="N313" i="11"/>
  <c r="N13" i="11"/>
  <c r="IV13" i="11" s="1"/>
  <c r="J9" i="9"/>
  <c r="O13" i="11" s="1"/>
  <c r="N362" i="11"/>
  <c r="J358" i="9"/>
  <c r="O362" i="11" s="1"/>
  <c r="N334" i="11"/>
  <c r="J330" i="9"/>
  <c r="O334" i="11" s="1"/>
  <c r="N69" i="11"/>
  <c r="IV69" i="11" s="1"/>
  <c r="J65" i="9"/>
  <c r="O69" i="11" s="1"/>
  <c r="N238" i="11"/>
  <c r="J234" i="9"/>
  <c r="O238" i="11" s="1"/>
  <c r="N236" i="11"/>
  <c r="J232" i="9"/>
  <c r="O236" i="11" s="1"/>
  <c r="N46" i="11"/>
  <c r="IV46" i="11" s="1"/>
  <c r="J42" i="9"/>
  <c r="O46" i="11" s="1"/>
  <c r="N31" i="11"/>
  <c r="IV31" i="11" s="1"/>
  <c r="J27" i="9"/>
  <c r="O31" i="11" s="1"/>
  <c r="J122" i="9"/>
  <c r="O126" i="11" s="1"/>
  <c r="N147" i="11"/>
  <c r="N11" i="11"/>
  <c r="IV11" i="11" s="1"/>
  <c r="J7" i="9"/>
  <c r="O11" i="11" s="1"/>
  <c r="N205" i="11"/>
  <c r="J201" i="9"/>
  <c r="O205" i="11" s="1"/>
  <c r="N339" i="11"/>
  <c r="J335" i="9"/>
  <c r="O339" i="11" s="1"/>
  <c r="N71" i="11"/>
  <c r="IV71" i="11" s="1"/>
  <c r="J67" i="9"/>
  <c r="O71" i="11" s="1"/>
  <c r="N127" i="11"/>
  <c r="J123" i="9"/>
  <c r="O127" i="11" s="1"/>
  <c r="N140" i="11"/>
  <c r="J136" i="9"/>
  <c r="O140" i="11" s="1"/>
  <c r="N223" i="11"/>
  <c r="J219" i="9"/>
  <c r="O223" i="11" s="1"/>
  <c r="N118" i="11"/>
  <c r="J114" i="9"/>
  <c r="O118" i="11" s="1"/>
  <c r="N319" i="11"/>
  <c r="J315" i="9"/>
  <c r="O319" i="11" s="1"/>
  <c r="N192" i="11"/>
  <c r="J188" i="9"/>
  <c r="O192" i="11" s="1"/>
  <c r="N215" i="11"/>
  <c r="J211" i="9"/>
  <c r="O215" i="11" s="1"/>
  <c r="N22" i="11"/>
  <c r="IV22" i="11" s="1"/>
  <c r="J18" i="9"/>
  <c r="O22" i="11" s="1"/>
  <c r="J95" i="9"/>
  <c r="O99" i="11" s="1"/>
  <c r="J14" i="9"/>
  <c r="O18" i="11" s="1"/>
  <c r="N29" i="11"/>
  <c r="IV29" i="11" s="1"/>
  <c r="J50" i="9"/>
  <c r="O54" i="11" s="1"/>
  <c r="N242" i="11"/>
  <c r="J85" i="9"/>
  <c r="O89" i="11" s="1"/>
  <c r="N77" i="11"/>
  <c r="IV77" i="11" s="1"/>
  <c r="N76" i="11"/>
  <c r="IV76" i="11" s="1"/>
  <c r="J155" i="9"/>
  <c r="O159" i="11" s="1"/>
  <c r="J80" i="9"/>
  <c r="O84" i="11" s="1"/>
  <c r="N64" i="11"/>
  <c r="IV64" i="11" s="1"/>
  <c r="N43" i="11"/>
  <c r="IV43" i="11" s="1"/>
  <c r="N39" i="11"/>
  <c r="IV39" i="11" s="1"/>
  <c r="N72" i="11"/>
  <c r="IV72" i="11" s="1"/>
  <c r="N14" i="11"/>
  <c r="IV14" i="11" s="1"/>
  <c r="J26" i="9"/>
  <c r="O30" i="11" s="1"/>
  <c r="N20" i="11"/>
  <c r="IV20" i="11" s="1"/>
  <c r="J272" i="9"/>
  <c r="O276" i="11" s="1"/>
  <c r="J264" i="9"/>
  <c r="O268" i="11" s="1"/>
  <c r="J310" i="9"/>
  <c r="O314" i="11" s="1"/>
  <c r="N158" i="11"/>
  <c r="N356" i="11"/>
  <c r="N198" i="11"/>
  <c r="N257" i="11"/>
  <c r="N25" i="11"/>
  <c r="IV25" i="11" s="1"/>
  <c r="J43" i="9"/>
  <c r="O47" i="11" s="1"/>
  <c r="J206" i="9"/>
  <c r="O210" i="11" s="1"/>
  <c r="J98" i="9"/>
  <c r="O102" i="11" s="1"/>
  <c r="N92" i="11"/>
  <c r="J369" i="9"/>
  <c r="O373" i="11" s="1"/>
  <c r="J342" i="9"/>
  <c r="O346" i="11" s="1"/>
  <c r="N263" i="11"/>
  <c r="J218" i="9"/>
  <c r="O222" i="11" s="1"/>
  <c r="N60" i="11"/>
  <c r="IV60" i="11" s="1"/>
  <c r="N150" i="11"/>
  <c r="N68" i="11"/>
  <c r="IV68" i="11" s="1"/>
  <c r="J38" i="9"/>
  <c r="O42" i="11" s="1"/>
  <c r="N262" i="11"/>
  <c r="J347" i="9"/>
  <c r="O351" i="11" s="1"/>
  <c r="J296" i="9"/>
  <c r="O300" i="11" s="1"/>
  <c r="J77" i="9"/>
  <c r="O81" i="11" s="1"/>
  <c r="N67" i="11"/>
  <c r="IV67" i="11" s="1"/>
  <c r="J142" i="9"/>
  <c r="O146" i="11" s="1"/>
  <c r="N154" i="11"/>
  <c r="J357" i="9"/>
  <c r="O361" i="11" s="1"/>
  <c r="J84" i="9"/>
  <c r="O88" i="11" s="1"/>
  <c r="J11" i="9"/>
  <c r="O15" i="11" s="1"/>
  <c r="J306" i="9"/>
  <c r="O310" i="11" s="1"/>
  <c r="J34" i="9"/>
  <c r="O38" i="11" s="1"/>
  <c r="J86" i="9"/>
  <c r="O90" i="11" s="1"/>
  <c r="N322" i="11"/>
  <c r="J365" i="9"/>
  <c r="O369" i="11" s="1"/>
  <c r="J247" i="9"/>
  <c r="O251" i="11" s="1"/>
  <c r="J81" i="9"/>
  <c r="O85" i="11" s="1"/>
  <c r="J274" i="9"/>
  <c r="O278" i="11" s="1"/>
  <c r="N166" i="11"/>
  <c r="J53" i="9"/>
  <c r="O57" i="11" s="1"/>
  <c r="J29" i="9"/>
  <c r="O33" i="11" s="1"/>
  <c r="J36" i="9"/>
  <c r="O40" i="11" s="1"/>
  <c r="J48" i="9"/>
  <c r="O52" i="11" s="1"/>
  <c r="J37" i="9"/>
  <c r="O41" i="11" s="1"/>
  <c r="J54" i="9"/>
  <c r="O58" i="11" s="1"/>
  <c r="J127" i="9"/>
  <c r="O131" i="11" s="1"/>
  <c r="J90" i="9"/>
  <c r="O94" i="11" s="1"/>
  <c r="J366" i="9"/>
  <c r="O370" i="11" s="1"/>
  <c r="N130" i="11"/>
  <c r="N286" i="11"/>
  <c r="J118" i="9"/>
  <c r="O122" i="11" s="1"/>
  <c r="N293" i="11"/>
  <c r="J76" i="9"/>
  <c r="O80" i="11" s="1"/>
  <c r="N178" i="11"/>
  <c r="N318" i="11"/>
  <c r="J319" i="9"/>
  <c r="O323" i="11" s="1"/>
  <c r="N86" i="11"/>
  <c r="IV86" i="11" s="1"/>
  <c r="J338" i="9"/>
  <c r="O342" i="11" s="1"/>
  <c r="J241" i="9"/>
  <c r="O245" i="11" s="1"/>
  <c r="N273" i="11"/>
  <c r="J360" i="9"/>
  <c r="O364" i="11" s="1"/>
  <c r="J3" i="9"/>
  <c r="O7" i="11" s="1"/>
  <c r="J322" i="9"/>
  <c r="O326" i="11" s="1"/>
  <c r="J226" i="9"/>
  <c r="O230" i="11" s="1"/>
  <c r="J97" i="9"/>
  <c r="O101" i="11" s="1"/>
  <c r="J270" i="9"/>
  <c r="O274" i="11" s="1"/>
  <c r="J202" i="9"/>
  <c r="O206" i="11" s="1"/>
  <c r="J214" i="9"/>
  <c r="O218" i="11" s="1"/>
  <c r="J277" i="9"/>
  <c r="O281" i="11" s="1"/>
  <c r="M72" i="11"/>
  <c r="IU72" i="11" s="1"/>
  <c r="N292" i="11"/>
  <c r="J363" i="9"/>
  <c r="O367" i="11" s="1"/>
  <c r="N345" i="11"/>
  <c r="J249" i="9"/>
  <c r="O253" i="11" s="1"/>
  <c r="N266" i="11"/>
  <c r="J89" i="9"/>
  <c r="O93" i="11" s="1"/>
  <c r="J49" i="9"/>
  <c r="O53" i="11" s="1"/>
  <c r="N221" i="11"/>
  <c r="N187" i="11"/>
  <c r="N182" i="11"/>
  <c r="N330" i="11"/>
  <c r="N202" i="11"/>
  <c r="N110" i="11"/>
  <c r="J83" i="9"/>
  <c r="O87" i="11" s="1"/>
  <c r="N78" i="11"/>
  <c r="IV78" i="11" s="1"/>
  <c r="N79" i="11"/>
  <c r="IV79" i="11" s="1"/>
  <c r="J327" i="9"/>
  <c r="O331" i="11" s="1"/>
  <c r="J51" i="9"/>
  <c r="O55" i="11" s="1"/>
  <c r="N59" i="11"/>
  <c r="IV59" i="11" s="1"/>
  <c r="J22" i="9"/>
  <c r="O26" i="11" s="1"/>
  <c r="N48" i="11"/>
  <c r="IV48" i="11" s="1"/>
  <c r="J293" i="9"/>
  <c r="O297" i="11" s="1"/>
  <c r="J304" i="9"/>
  <c r="O308" i="11" s="1"/>
  <c r="N91" i="11"/>
  <c r="J186" i="9"/>
  <c r="O190" i="11" s="1"/>
  <c r="J248" i="9"/>
  <c r="O252" i="11" s="1"/>
  <c r="J334" i="9"/>
  <c r="O338" i="11" s="1"/>
  <c r="J139" i="9"/>
  <c r="O143" i="11" s="1"/>
  <c r="J113" i="9"/>
  <c r="O117" i="11" s="1"/>
  <c r="J111" i="9"/>
  <c r="O115" i="11" s="1"/>
  <c r="N95" i="11"/>
  <c r="J346" i="9"/>
  <c r="O350" i="11" s="1"/>
  <c r="J225" i="9"/>
  <c r="O229" i="11" s="1"/>
  <c r="J170" i="9"/>
  <c r="O174" i="11" s="1"/>
  <c r="J4" i="9"/>
  <c r="O8" i="11" s="1"/>
  <c r="J33" i="9"/>
  <c r="O37" i="11" s="1"/>
  <c r="N294" i="11"/>
  <c r="J158" i="9"/>
  <c r="O162" i="11" s="1"/>
  <c r="N235" i="11"/>
  <c r="N341" i="11"/>
  <c r="J245" i="9"/>
  <c r="O249" i="11" s="1"/>
  <c r="N348" i="11"/>
  <c r="J278" i="9"/>
  <c r="O282" i="11" s="1"/>
  <c r="N366" i="11"/>
  <c r="N149" i="11"/>
  <c r="J6" i="9"/>
  <c r="O10" i="11" s="1"/>
  <c r="N49" i="11"/>
  <c r="IV49" i="11" s="1"/>
  <c r="N28" i="11"/>
  <c r="IV28" i="11" s="1"/>
  <c r="J370" i="9"/>
  <c r="O374" i="11" s="1"/>
  <c r="N324" i="11"/>
  <c r="J156" i="9"/>
  <c r="O160" i="11" s="1"/>
  <c r="J317" i="9"/>
  <c r="O321" i="11" s="1"/>
  <c r="N354" i="11"/>
  <c r="J305" i="9"/>
  <c r="O309" i="11" s="1"/>
  <c r="J177" i="9"/>
  <c r="O181" i="11" s="1"/>
  <c r="J182" i="9"/>
  <c r="O186" i="11" s="1"/>
  <c r="J298" i="9"/>
  <c r="O302" i="11" s="1"/>
  <c r="J46" i="9"/>
  <c r="O50" i="11" s="1"/>
  <c r="J354" i="9"/>
  <c r="O358" i="11" s="1"/>
  <c r="J242" i="9"/>
  <c r="O246" i="11" s="1"/>
  <c r="N260" i="11"/>
  <c r="N277" i="11"/>
  <c r="J57" i="9"/>
  <c r="O61" i="11" s="1"/>
  <c r="N45" i="11"/>
  <c r="IV45" i="11" s="1"/>
  <c r="J325" i="9"/>
  <c r="O329" i="11" s="1"/>
  <c r="J261" i="9"/>
  <c r="O265" i="11" s="1"/>
  <c r="J130" i="9"/>
  <c r="O134" i="11" s="1"/>
  <c r="J336" i="9"/>
  <c r="O340" i="11" s="1"/>
  <c r="J131" i="9"/>
  <c r="O135" i="11" s="1"/>
  <c r="J302" i="9"/>
  <c r="O306" i="11" s="1"/>
  <c r="N258" i="11"/>
  <c r="J110" i="9"/>
  <c r="O114" i="11" s="1"/>
  <c r="J209" i="9"/>
  <c r="O213" i="11" s="1"/>
  <c r="J333" i="9"/>
  <c r="O337" i="11" s="1"/>
  <c r="J246" i="9"/>
  <c r="O250" i="11" s="1"/>
  <c r="I68" i="9"/>
  <c r="N194" i="11"/>
  <c r="J294" i="9"/>
  <c r="O298" i="11" s="1"/>
  <c r="J102" i="9"/>
  <c r="O106" i="11" s="1"/>
  <c r="N325" i="11"/>
  <c r="N197" i="11"/>
  <c r="N316" i="11"/>
  <c r="N289" i="11"/>
  <c r="N290" i="11"/>
  <c r="N305" i="11"/>
  <c r="N234" i="11"/>
  <c r="J257" i="9"/>
  <c r="O261" i="11" s="1"/>
  <c r="N133" i="11"/>
  <c r="J222" i="9"/>
  <c r="O226" i="11" s="1"/>
  <c r="N343" i="11"/>
  <c r="J233" i="9"/>
  <c r="O237" i="11" s="1"/>
  <c r="J94" i="9"/>
  <c r="O98" i="11" s="1"/>
  <c r="J62" i="9"/>
  <c r="O66" i="11" s="1"/>
  <c r="J349" i="9"/>
  <c r="O353" i="11" s="1"/>
  <c r="J263" i="9"/>
  <c r="O267" i="11" s="1"/>
  <c r="J134" i="9"/>
  <c r="O138" i="11" s="1"/>
  <c r="J280" i="9"/>
  <c r="O284" i="11" s="1"/>
  <c r="J66" i="9"/>
  <c r="O70" i="11" s="1"/>
  <c r="J107" i="9"/>
  <c r="O111" i="11" s="1"/>
  <c r="J351" i="9"/>
  <c r="O355" i="11" s="1"/>
  <c r="N157" i="11"/>
  <c r="J361" i="9"/>
  <c r="O365" i="11" s="1"/>
  <c r="J265" i="9"/>
  <c r="O269" i="11" s="1"/>
  <c r="J324" i="9"/>
  <c r="O328" i="11" s="1"/>
  <c r="J124" i="9"/>
  <c r="O128" i="11" s="1"/>
  <c r="J151" i="9"/>
  <c r="O155" i="11" s="1"/>
  <c r="J144" i="9"/>
  <c r="O148" i="11" s="1"/>
  <c r="N333" i="11"/>
  <c r="N304" i="11"/>
  <c r="J137" i="9"/>
  <c r="O141" i="11" s="1"/>
  <c r="N372" i="11"/>
  <c r="J213" i="9"/>
  <c r="O217" i="11" s="1"/>
  <c r="N291" i="11"/>
  <c r="J252" i="9"/>
  <c r="O256" i="11" s="1"/>
  <c r="J208" i="9"/>
  <c r="O212" i="11" s="1"/>
  <c r="J228" i="9"/>
  <c r="O232" i="11" s="1"/>
  <c r="J268" i="9"/>
  <c r="O272" i="11" s="1"/>
  <c r="J117" i="9"/>
  <c r="O121" i="11" s="1"/>
  <c r="J152" i="9"/>
  <c r="O156" i="11" s="1"/>
  <c r="J173" i="9"/>
  <c r="O177" i="11" s="1"/>
  <c r="J367" i="9"/>
  <c r="O371" i="11" s="1"/>
  <c r="M12" i="11"/>
  <c r="IU12" i="11" s="1"/>
  <c r="DE7" i="6"/>
  <c r="M18" i="11"/>
  <c r="IU18" i="11" s="1"/>
  <c r="DE13" i="6"/>
  <c r="M8" i="11"/>
  <c r="IU8" i="11" s="1"/>
  <c r="DE3" i="6"/>
  <c r="M13" i="11"/>
  <c r="IU13" i="11" s="1"/>
  <c r="DE8" i="6"/>
  <c r="I7" i="9"/>
  <c r="DE6" i="6"/>
  <c r="I10" i="9"/>
  <c r="DE9" i="6"/>
  <c r="M7" i="11"/>
  <c r="IU7" i="11" s="1"/>
  <c r="DE2" i="6"/>
  <c r="J181" i="9"/>
  <c r="O185" i="11" s="1"/>
  <c r="J284" i="9"/>
  <c r="O288" i="11" s="1"/>
  <c r="J104" i="9"/>
  <c r="O108" i="11" s="1"/>
  <c r="N209" i="11"/>
  <c r="N153" i="11"/>
  <c r="J303" i="9"/>
  <c r="O307" i="11" s="1"/>
  <c r="J168" i="9"/>
  <c r="O172" i="11" s="1"/>
  <c r="N195" i="11"/>
  <c r="J224" i="9"/>
  <c r="O228" i="11" s="1"/>
  <c r="J160" i="9"/>
  <c r="O164" i="11" s="1"/>
  <c r="J299" i="9"/>
  <c r="O303" i="11" s="1"/>
  <c r="J175" i="9"/>
  <c r="O179" i="11" s="1"/>
  <c r="J220" i="9"/>
  <c r="O224" i="11" s="1"/>
  <c r="N196" i="11"/>
  <c r="J275" i="9"/>
  <c r="O279" i="11" s="1"/>
  <c r="J364" i="9"/>
  <c r="O368" i="11" s="1"/>
  <c r="N335" i="11"/>
  <c r="N145" i="11"/>
  <c r="J128" i="9"/>
  <c r="O132" i="11" s="1"/>
  <c r="J196" i="9"/>
  <c r="O200" i="11" s="1"/>
  <c r="J235" i="9"/>
  <c r="O239" i="11" s="1"/>
  <c r="N336" i="11"/>
  <c r="J200" i="9"/>
  <c r="O204" i="11" s="1"/>
  <c r="J279" i="9"/>
  <c r="O283" i="11" s="1"/>
  <c r="J371" i="9"/>
  <c r="O375" i="11" s="1"/>
  <c r="J184" i="9"/>
  <c r="O188" i="11" s="1"/>
  <c r="J313" i="9"/>
  <c r="O317" i="11" s="1"/>
  <c r="J316" i="9"/>
  <c r="O320" i="11" s="1"/>
  <c r="J120" i="9"/>
  <c r="O124" i="11" s="1"/>
  <c r="J240" i="9"/>
  <c r="O244" i="11" s="1"/>
  <c r="J176" i="9"/>
  <c r="O180" i="11" s="1"/>
  <c r="J112" i="9"/>
  <c r="O116" i="11" s="1"/>
  <c r="J237" i="9"/>
  <c r="O241" i="11" s="1"/>
  <c r="J109" i="9"/>
  <c r="O113" i="11" s="1"/>
  <c r="J348" i="9"/>
  <c r="O352" i="11" s="1"/>
  <c r="J215" i="9"/>
  <c r="O219" i="11" s="1"/>
  <c r="J216" i="9"/>
  <c r="O220" i="11" s="1"/>
  <c r="I30" i="9"/>
  <c r="I55" i="9"/>
  <c r="M19" i="11"/>
  <c r="IU19" i="11" s="1"/>
  <c r="M87" i="11"/>
  <c r="IU87" i="11" s="1"/>
  <c r="I81" i="9"/>
  <c r="I62" i="9"/>
  <c r="I19" i="9"/>
  <c r="M58" i="11"/>
  <c r="IU58" i="11" s="1"/>
  <c r="I60" i="9"/>
  <c r="I59" i="9"/>
  <c r="M48" i="11"/>
  <c r="IU48" i="11" s="1"/>
  <c r="I78" i="9"/>
  <c r="I86" i="9"/>
  <c r="I76" i="9"/>
  <c r="I22" i="9"/>
  <c r="I77" i="9"/>
  <c r="M71" i="11"/>
  <c r="IU71" i="11" s="1"/>
  <c r="M74" i="11"/>
  <c r="IU74" i="11" s="1"/>
  <c r="I57" i="9"/>
  <c r="I34" i="9"/>
  <c r="I17" i="9"/>
  <c r="I51" i="9"/>
  <c r="M79" i="11"/>
  <c r="IU79" i="11" s="1"/>
  <c r="M53" i="11"/>
  <c r="IU53" i="11" s="1"/>
  <c r="N349" i="11"/>
  <c r="J345" i="9"/>
  <c r="O349" i="11" s="1"/>
  <c r="N173" i="11"/>
  <c r="J169" i="9"/>
  <c r="O173" i="11" s="1"/>
  <c r="M360" i="11"/>
  <c r="I356" i="9"/>
  <c r="M296" i="11"/>
  <c r="I292" i="9"/>
  <c r="M240" i="11"/>
  <c r="I236" i="9"/>
  <c r="I180" i="9"/>
  <c r="M184" i="11"/>
  <c r="M144" i="11"/>
  <c r="I140" i="9"/>
  <c r="M112" i="11"/>
  <c r="I108" i="9"/>
  <c r="M339" i="11"/>
  <c r="I335" i="9"/>
  <c r="M231" i="11"/>
  <c r="I227" i="9"/>
  <c r="M123" i="11"/>
  <c r="I119" i="9"/>
  <c r="M337" i="11"/>
  <c r="I333" i="9"/>
  <c r="M273" i="11"/>
  <c r="I269" i="9"/>
  <c r="M209" i="11"/>
  <c r="I205" i="9"/>
  <c r="M145" i="11"/>
  <c r="I141" i="9"/>
  <c r="M343" i="11"/>
  <c r="I339" i="9"/>
  <c r="M211" i="11"/>
  <c r="I207" i="9"/>
  <c r="M362" i="11"/>
  <c r="I358" i="9"/>
  <c r="M330" i="11"/>
  <c r="I326" i="9"/>
  <c r="M298" i="11"/>
  <c r="I294" i="9"/>
  <c r="M266" i="11"/>
  <c r="I262" i="9"/>
  <c r="M234" i="11"/>
  <c r="I230" i="9"/>
  <c r="M202" i="11"/>
  <c r="I198" i="9"/>
  <c r="M170" i="11"/>
  <c r="I166" i="9"/>
  <c r="M138" i="11"/>
  <c r="I134" i="9"/>
  <c r="M106" i="11"/>
  <c r="I102" i="9"/>
  <c r="M183" i="11"/>
  <c r="I179" i="9"/>
  <c r="M371" i="11"/>
  <c r="I367" i="9"/>
  <c r="N168" i="11"/>
  <c r="J164" i="9"/>
  <c r="O168" i="11" s="1"/>
  <c r="N163" i="11"/>
  <c r="J159" i="9"/>
  <c r="O163" i="11" s="1"/>
  <c r="N201" i="11"/>
  <c r="J197" i="9"/>
  <c r="O201" i="11" s="1"/>
  <c r="M357" i="11"/>
  <c r="I353" i="9"/>
  <c r="M293" i="11"/>
  <c r="I289" i="9"/>
  <c r="M229" i="11"/>
  <c r="I225" i="9"/>
  <c r="M165" i="11"/>
  <c r="I161" i="9"/>
  <c r="M189" i="11"/>
  <c r="I185" i="9"/>
  <c r="M277" i="11"/>
  <c r="I273" i="9"/>
  <c r="M349" i="11"/>
  <c r="I345" i="9"/>
  <c r="M221" i="11"/>
  <c r="I217" i="9"/>
  <c r="N296" i="11"/>
  <c r="J292" i="9"/>
  <c r="O296" i="11" s="1"/>
  <c r="N184" i="11"/>
  <c r="J180" i="9"/>
  <c r="O184" i="11" s="1"/>
  <c r="N299" i="11"/>
  <c r="J295" i="9"/>
  <c r="O299" i="11" s="1"/>
  <c r="N225" i="11"/>
  <c r="J221" i="9"/>
  <c r="O225" i="11" s="1"/>
  <c r="M375" i="11"/>
  <c r="I371" i="9"/>
  <c r="N311" i="11"/>
  <c r="J307" i="9"/>
  <c r="O311" i="11" s="1"/>
  <c r="M328" i="11"/>
  <c r="I324" i="9"/>
  <c r="M272" i="11"/>
  <c r="I268" i="9"/>
  <c r="I196" i="9"/>
  <c r="M200" i="11"/>
  <c r="M271" i="11"/>
  <c r="I267" i="9"/>
  <c r="M163" i="11"/>
  <c r="I159" i="9"/>
  <c r="M361" i="11"/>
  <c r="I357" i="9"/>
  <c r="M297" i="11"/>
  <c r="I293" i="9"/>
  <c r="M233" i="11"/>
  <c r="I229" i="9"/>
  <c r="M169" i="11"/>
  <c r="I165" i="9"/>
  <c r="M105" i="11"/>
  <c r="I101" i="9"/>
  <c r="M247" i="11"/>
  <c r="I243" i="9"/>
  <c r="M374" i="11"/>
  <c r="I370" i="9"/>
  <c r="M342" i="11"/>
  <c r="I338" i="9"/>
  <c r="M310" i="11"/>
  <c r="I306" i="9"/>
  <c r="M278" i="11"/>
  <c r="I274" i="9"/>
  <c r="M246" i="11"/>
  <c r="I242" i="9"/>
  <c r="M214" i="11"/>
  <c r="I210" i="9"/>
  <c r="M182" i="11"/>
  <c r="I178" i="9"/>
  <c r="M150" i="11"/>
  <c r="I146" i="9"/>
  <c r="M118" i="11"/>
  <c r="I114" i="9"/>
  <c r="N347" i="11"/>
  <c r="J343" i="9"/>
  <c r="O347" i="11" s="1"/>
  <c r="M364" i="11"/>
  <c r="I360" i="9"/>
  <c r="M332" i="11"/>
  <c r="I328" i="9"/>
  <c r="M300" i="11"/>
  <c r="I296" i="9"/>
  <c r="M268" i="11"/>
  <c r="I264" i="9"/>
  <c r="M236" i="11"/>
  <c r="I232" i="9"/>
  <c r="M204" i="11"/>
  <c r="I200" i="9"/>
  <c r="M172" i="11"/>
  <c r="I168" i="9"/>
  <c r="M140" i="11"/>
  <c r="I136" i="9"/>
  <c r="M108" i="11"/>
  <c r="I104" i="9"/>
  <c r="M289" i="11"/>
  <c r="I285" i="9"/>
  <c r="M319" i="11"/>
  <c r="I315" i="9"/>
  <c r="M290" i="11"/>
  <c r="I286" i="9"/>
  <c r="M194" i="11"/>
  <c r="I190" i="9"/>
  <c r="M143" i="11"/>
  <c r="I139" i="9"/>
  <c r="M175" i="11"/>
  <c r="I171" i="9"/>
  <c r="M373" i="11"/>
  <c r="I369" i="9"/>
  <c r="M365" i="11"/>
  <c r="I361" i="9"/>
  <c r="M253" i="11"/>
  <c r="I249" i="9"/>
  <c r="M141" i="11"/>
  <c r="I137" i="9"/>
  <c r="N136" i="11"/>
  <c r="J132" i="9"/>
  <c r="O136" i="11" s="1"/>
  <c r="N123" i="11"/>
  <c r="J119" i="9"/>
  <c r="O123" i="11" s="1"/>
  <c r="N183" i="11"/>
  <c r="J179" i="9"/>
  <c r="O183" i="11" s="1"/>
  <c r="M340" i="11"/>
  <c r="I336" i="9"/>
  <c r="M308" i="11"/>
  <c r="I304" i="9"/>
  <c r="M276" i="11"/>
  <c r="I272" i="9"/>
  <c r="M244" i="11"/>
  <c r="I240" i="9"/>
  <c r="M212" i="11"/>
  <c r="I208" i="9"/>
  <c r="M180" i="11"/>
  <c r="I176" i="9"/>
  <c r="M148" i="11"/>
  <c r="I144" i="9"/>
  <c r="M116" i="11"/>
  <c r="I112" i="9"/>
  <c r="M363" i="11"/>
  <c r="I359" i="9"/>
  <c r="M321" i="11"/>
  <c r="I317" i="9"/>
  <c r="M359" i="11"/>
  <c r="I355" i="9"/>
  <c r="M139" i="11"/>
  <c r="I135" i="9"/>
  <c r="M347" i="11"/>
  <c r="I343" i="9"/>
  <c r="I39" i="9"/>
  <c r="I28" i="9"/>
  <c r="I66" i="9"/>
  <c r="M68" i="11"/>
  <c r="IU68" i="11" s="1"/>
  <c r="I65" i="9"/>
  <c r="N327" i="11"/>
  <c r="J323" i="9"/>
  <c r="O327" i="11" s="1"/>
  <c r="N285" i="11"/>
  <c r="J281" i="9"/>
  <c r="O285" i="11" s="1"/>
  <c r="M237" i="11"/>
  <c r="I233" i="9"/>
  <c r="N315" i="11"/>
  <c r="J311" i="9"/>
  <c r="O315" i="11" s="1"/>
  <c r="N169" i="11"/>
  <c r="J165" i="9"/>
  <c r="O169" i="11" s="1"/>
  <c r="M263" i="11"/>
  <c r="I259" i="9"/>
  <c r="M155" i="11"/>
  <c r="I151" i="9"/>
  <c r="M243" i="11"/>
  <c r="I239" i="9"/>
  <c r="M372" i="11"/>
  <c r="I368" i="9"/>
  <c r="M99" i="11"/>
  <c r="I95" i="9"/>
  <c r="M320" i="11"/>
  <c r="I316" i="9"/>
  <c r="I132" i="9"/>
  <c r="M136" i="11"/>
  <c r="M299" i="11"/>
  <c r="I295" i="9"/>
  <c r="M193" i="11"/>
  <c r="I189" i="9"/>
  <c r="M370" i="11"/>
  <c r="I366" i="9"/>
  <c r="M274" i="11"/>
  <c r="I270" i="9"/>
  <c r="M178" i="11"/>
  <c r="I174" i="9"/>
  <c r="M251" i="11"/>
  <c r="I247" i="9"/>
  <c r="M368" i="11"/>
  <c r="I364" i="9"/>
  <c r="M127" i="11"/>
  <c r="I123" i="9"/>
  <c r="I323" i="9"/>
  <c r="M327" i="11"/>
  <c r="M119" i="11"/>
  <c r="I115" i="9"/>
  <c r="M255" i="11"/>
  <c r="I251" i="9"/>
  <c r="N360" i="11"/>
  <c r="J356" i="9"/>
  <c r="O360" i="11" s="1"/>
  <c r="N264" i="11"/>
  <c r="J260" i="9"/>
  <c r="O264" i="11" s="1"/>
  <c r="N259" i="11"/>
  <c r="J255" i="9"/>
  <c r="O259" i="11" s="1"/>
  <c r="N193" i="11"/>
  <c r="J189" i="9"/>
  <c r="O193" i="11" s="1"/>
  <c r="N139" i="11"/>
  <c r="J135" i="9"/>
  <c r="O139" i="11" s="1"/>
  <c r="N175" i="11"/>
  <c r="J171" i="9"/>
  <c r="O175" i="11" s="1"/>
  <c r="N275" i="11"/>
  <c r="J271" i="9"/>
  <c r="O275" i="11" s="1"/>
  <c r="M181" i="11"/>
  <c r="I177" i="9"/>
  <c r="M248" i="11"/>
  <c r="I244" i="9"/>
  <c r="M192" i="11"/>
  <c r="I188" i="9"/>
  <c r="I116" i="9"/>
  <c r="M120" i="11"/>
  <c r="M257" i="11"/>
  <c r="I253" i="9"/>
  <c r="M147" i="11"/>
  <c r="I143" i="9"/>
  <c r="M306" i="11"/>
  <c r="I302" i="9"/>
  <c r="M210" i="11"/>
  <c r="I206" i="9"/>
  <c r="M235" i="11"/>
  <c r="I231" i="9"/>
  <c r="M215" i="11"/>
  <c r="I211" i="9"/>
  <c r="M96" i="11"/>
  <c r="I92" i="9"/>
  <c r="M167" i="11"/>
  <c r="I163" i="9"/>
  <c r="M335" i="11"/>
  <c r="I331" i="9"/>
  <c r="M376" i="11"/>
  <c r="I372" i="9"/>
  <c r="N301" i="11"/>
  <c r="J297" i="9"/>
  <c r="O301" i="11" s="1"/>
  <c r="M352" i="11"/>
  <c r="I348" i="9"/>
  <c r="M288" i="11"/>
  <c r="I284" i="9"/>
  <c r="I212" i="9"/>
  <c r="M216" i="11"/>
  <c r="M291" i="11"/>
  <c r="I287" i="9"/>
  <c r="M179" i="11"/>
  <c r="I175" i="9"/>
  <c r="M345" i="11"/>
  <c r="I341" i="9"/>
  <c r="M281" i="11"/>
  <c r="I277" i="9"/>
  <c r="M217" i="11"/>
  <c r="I213" i="9"/>
  <c r="M153" i="11"/>
  <c r="I149" i="9"/>
  <c r="M367" i="11"/>
  <c r="I363" i="9"/>
  <c r="M219" i="11"/>
  <c r="I215" i="9"/>
  <c r="M366" i="11"/>
  <c r="I362" i="9"/>
  <c r="M334" i="11"/>
  <c r="I330" i="9"/>
  <c r="M302" i="11"/>
  <c r="I298" i="9"/>
  <c r="M270" i="11"/>
  <c r="I266" i="9"/>
  <c r="M238" i="11"/>
  <c r="I234" i="9"/>
  <c r="M206" i="11"/>
  <c r="I202" i="9"/>
  <c r="M174" i="11"/>
  <c r="I170" i="9"/>
  <c r="M142" i="11"/>
  <c r="I138" i="9"/>
  <c r="M110" i="11"/>
  <c r="I106" i="9"/>
  <c r="N243" i="11"/>
  <c r="J239" i="9"/>
  <c r="O243" i="11" s="1"/>
  <c r="M341" i="11"/>
  <c r="I337" i="9"/>
  <c r="M95" i="11"/>
  <c r="M29" i="11"/>
  <c r="IU29" i="11" s="1"/>
  <c r="I33" i="9"/>
  <c r="M67" i="11"/>
  <c r="IU67" i="11" s="1"/>
  <c r="M84" i="11"/>
  <c r="IU84" i="11" s="1"/>
  <c r="I23" i="9"/>
  <c r="M30" i="11"/>
  <c r="IU30" i="11" s="1"/>
  <c r="M51" i="11"/>
  <c r="IU51" i="11" s="1"/>
  <c r="I36" i="9"/>
  <c r="M52" i="11"/>
  <c r="IU52" i="11" s="1"/>
  <c r="I90" i="9"/>
  <c r="M94" i="11"/>
  <c r="I53" i="9"/>
  <c r="I71" i="9"/>
  <c r="M35" i="11"/>
  <c r="IU35" i="11" s="1"/>
  <c r="I89" i="9"/>
  <c r="M93" i="11"/>
  <c r="I20" i="9"/>
  <c r="M76" i="11"/>
  <c r="IU76" i="11" s="1"/>
  <c r="N207" i="11"/>
  <c r="J203" i="9"/>
  <c r="O207" i="11" s="1"/>
  <c r="N255" i="11"/>
  <c r="J251" i="9"/>
  <c r="O255" i="11" s="1"/>
  <c r="M336" i="11"/>
  <c r="I332" i="9"/>
  <c r="M264" i="11"/>
  <c r="I260" i="9"/>
  <c r="M208" i="11"/>
  <c r="I204" i="9"/>
  <c r="M160" i="11"/>
  <c r="I156" i="9"/>
  <c r="M128" i="11"/>
  <c r="I124" i="9"/>
  <c r="M283" i="11"/>
  <c r="I279" i="9"/>
  <c r="M171" i="11"/>
  <c r="I167" i="9"/>
  <c r="M369" i="11"/>
  <c r="I365" i="9"/>
  <c r="M305" i="11"/>
  <c r="I301" i="9"/>
  <c r="M241" i="11"/>
  <c r="I237" i="9"/>
  <c r="M177" i="11"/>
  <c r="I173" i="9"/>
  <c r="M113" i="11"/>
  <c r="I109" i="9"/>
  <c r="M267" i="11"/>
  <c r="I263" i="9"/>
  <c r="M107" i="11"/>
  <c r="I103" i="9"/>
  <c r="M346" i="11"/>
  <c r="I342" i="9"/>
  <c r="M314" i="11"/>
  <c r="I310" i="9"/>
  <c r="M282" i="11"/>
  <c r="I278" i="9"/>
  <c r="M250" i="11"/>
  <c r="I246" i="9"/>
  <c r="M218" i="11"/>
  <c r="I214" i="9"/>
  <c r="M186" i="11"/>
  <c r="I182" i="9"/>
  <c r="M154" i="11"/>
  <c r="I150" i="9"/>
  <c r="M122" i="11"/>
  <c r="I118" i="9"/>
  <c r="M295" i="11"/>
  <c r="I291" i="9"/>
  <c r="M223" i="11"/>
  <c r="I219" i="9"/>
  <c r="N271" i="11"/>
  <c r="J267" i="9"/>
  <c r="O271" i="11" s="1"/>
  <c r="N137" i="11"/>
  <c r="J133" i="9"/>
  <c r="O137" i="11" s="1"/>
  <c r="N247" i="11"/>
  <c r="J243" i="9"/>
  <c r="O247" i="11" s="1"/>
  <c r="M325" i="11"/>
  <c r="I321" i="9"/>
  <c r="M261" i="11"/>
  <c r="I257" i="9"/>
  <c r="M197" i="11"/>
  <c r="I193" i="9"/>
  <c r="M133" i="11"/>
  <c r="I129" i="9"/>
  <c r="M149" i="11"/>
  <c r="I145" i="9"/>
  <c r="M285" i="11"/>
  <c r="I281" i="9"/>
  <c r="M173" i="11"/>
  <c r="I169" i="9"/>
  <c r="N240" i="11"/>
  <c r="J236" i="9"/>
  <c r="O240" i="11" s="1"/>
  <c r="N112" i="11"/>
  <c r="J108" i="9"/>
  <c r="O112" i="11" s="1"/>
  <c r="N191" i="11"/>
  <c r="J187" i="9"/>
  <c r="O191" i="11" s="1"/>
  <c r="N161" i="11"/>
  <c r="J157" i="9"/>
  <c r="O161" i="11" s="1"/>
  <c r="N227" i="11"/>
  <c r="J223" i="9"/>
  <c r="O227" i="11" s="1"/>
  <c r="N189" i="11"/>
  <c r="J185" i="9"/>
  <c r="O189" i="11" s="1"/>
  <c r="M304" i="11"/>
  <c r="I300" i="9"/>
  <c r="M232" i="11"/>
  <c r="I228" i="9"/>
  <c r="M315" i="11"/>
  <c r="I311" i="9"/>
  <c r="I195" i="9"/>
  <c r="M199" i="11"/>
  <c r="M111" i="11"/>
  <c r="I107" i="9"/>
  <c r="M329" i="11"/>
  <c r="I325" i="9"/>
  <c r="M265" i="11"/>
  <c r="I261" i="9"/>
  <c r="M201" i="11"/>
  <c r="I197" i="9"/>
  <c r="M137" i="11"/>
  <c r="I133" i="9"/>
  <c r="M331" i="11"/>
  <c r="I327" i="9"/>
  <c r="M187" i="11"/>
  <c r="I183" i="9"/>
  <c r="M358" i="11"/>
  <c r="I354" i="9"/>
  <c r="M326" i="11"/>
  <c r="I322" i="9"/>
  <c r="M294" i="11"/>
  <c r="I290" i="9"/>
  <c r="M262" i="11"/>
  <c r="I258" i="9"/>
  <c r="M230" i="11"/>
  <c r="I226" i="9"/>
  <c r="M198" i="11"/>
  <c r="I194" i="9"/>
  <c r="M166" i="11"/>
  <c r="I162" i="9"/>
  <c r="M134" i="11"/>
  <c r="I130" i="9"/>
  <c r="N287" i="11"/>
  <c r="J283" i="9"/>
  <c r="O287" i="11" s="1"/>
  <c r="M348" i="11"/>
  <c r="I344" i="9"/>
  <c r="M316" i="11"/>
  <c r="I312" i="9"/>
  <c r="M284" i="11"/>
  <c r="I280" i="9"/>
  <c r="M252" i="11"/>
  <c r="I248" i="9"/>
  <c r="M220" i="11"/>
  <c r="I216" i="9"/>
  <c r="M188" i="11"/>
  <c r="I184" i="9"/>
  <c r="M156" i="11"/>
  <c r="I152" i="9"/>
  <c r="M124" i="11"/>
  <c r="I120" i="9"/>
  <c r="M151" i="11"/>
  <c r="I147" i="9"/>
  <c r="M161" i="11"/>
  <c r="I157" i="9"/>
  <c r="M338" i="11"/>
  <c r="I334" i="9"/>
  <c r="M242" i="11"/>
  <c r="I238" i="9"/>
  <c r="M130" i="11"/>
  <c r="I126" i="9"/>
  <c r="M351" i="11"/>
  <c r="I347" i="9"/>
  <c r="M275" i="11"/>
  <c r="I271" i="9"/>
  <c r="M97" i="11"/>
  <c r="I93" i="9"/>
  <c r="N376" i="11"/>
  <c r="J372" i="9"/>
  <c r="O376" i="11" s="1"/>
  <c r="M333" i="11"/>
  <c r="I329" i="9"/>
  <c r="M213" i="11"/>
  <c r="I209" i="9"/>
  <c r="M317" i="11"/>
  <c r="I313" i="9"/>
  <c r="M205" i="11"/>
  <c r="I201" i="9"/>
  <c r="N280" i="11"/>
  <c r="J276" i="9"/>
  <c r="O280" i="11" s="1"/>
  <c r="N176" i="11"/>
  <c r="J172" i="9"/>
  <c r="O176" i="11" s="1"/>
  <c r="N104" i="11"/>
  <c r="J100" i="9"/>
  <c r="O104" i="11" s="1"/>
  <c r="N231" i="11"/>
  <c r="J227" i="9"/>
  <c r="O231" i="11" s="1"/>
  <c r="M356" i="11"/>
  <c r="I352" i="9"/>
  <c r="M324" i="11"/>
  <c r="I320" i="9"/>
  <c r="M292" i="11"/>
  <c r="I288" i="9"/>
  <c r="M260" i="11"/>
  <c r="I256" i="9"/>
  <c r="M228" i="11"/>
  <c r="I224" i="9"/>
  <c r="M196" i="11"/>
  <c r="I192" i="9"/>
  <c r="M164" i="11"/>
  <c r="I160" i="9"/>
  <c r="M132" i="11"/>
  <c r="I128" i="9"/>
  <c r="M280" i="11"/>
  <c r="I276" i="9"/>
  <c r="M191" i="11"/>
  <c r="I187" i="9"/>
  <c r="M225" i="11"/>
  <c r="I221" i="9"/>
  <c r="M114" i="11"/>
  <c r="I110" i="9"/>
  <c r="M287" i="11"/>
  <c r="I283" i="9"/>
  <c r="M77" i="11"/>
  <c r="IU77" i="11" s="1"/>
  <c r="I88" i="9"/>
  <c r="M92" i="11"/>
  <c r="M60" i="11"/>
  <c r="IU60" i="11" s="1"/>
  <c r="M41" i="11"/>
  <c r="IU41" i="11" s="1"/>
  <c r="I87" i="9"/>
  <c r="M91" i="11"/>
  <c r="M45" i="11"/>
  <c r="IU45" i="11" s="1"/>
  <c r="M22" i="11"/>
  <c r="IU22" i="11" s="1"/>
  <c r="M31" i="11"/>
  <c r="IU31" i="11" s="1"/>
  <c r="N103" i="11"/>
  <c r="J99" i="9"/>
  <c r="O103" i="11" s="1"/>
  <c r="M301" i="11"/>
  <c r="I297" i="9"/>
  <c r="M157" i="11"/>
  <c r="I153" i="9"/>
  <c r="N199" i="11"/>
  <c r="J195" i="9"/>
  <c r="O199" i="11" s="1"/>
  <c r="N233" i="11"/>
  <c r="J229" i="9"/>
  <c r="O233" i="11" s="1"/>
  <c r="N105" i="11"/>
  <c r="J101" i="9"/>
  <c r="O105" i="11" s="1"/>
  <c r="M307" i="11"/>
  <c r="I303" i="9"/>
  <c r="M195" i="11"/>
  <c r="I191" i="9"/>
  <c r="M323" i="11"/>
  <c r="I319" i="9"/>
  <c r="M159" i="11"/>
  <c r="I155" i="9"/>
  <c r="M100" i="11"/>
  <c r="I96" i="9"/>
  <c r="M101" i="11"/>
  <c r="I97" i="9"/>
  <c r="M176" i="11"/>
  <c r="I172" i="9"/>
  <c r="I100" i="9"/>
  <c r="M104" i="11"/>
  <c r="M353" i="11"/>
  <c r="I349" i="9"/>
  <c r="M227" i="11"/>
  <c r="I223" i="9"/>
  <c r="M322" i="11"/>
  <c r="I318" i="9"/>
  <c r="M226" i="11"/>
  <c r="I222" i="9"/>
  <c r="M146" i="11"/>
  <c r="I142" i="9"/>
  <c r="M115" i="11"/>
  <c r="I111" i="9"/>
  <c r="M102" i="11"/>
  <c r="I98" i="9"/>
  <c r="M207" i="11"/>
  <c r="I203" i="9"/>
  <c r="M109" i="11"/>
  <c r="I105" i="9"/>
  <c r="M103" i="11"/>
  <c r="I99" i="9"/>
  <c r="N208" i="11"/>
  <c r="J204" i="9"/>
  <c r="O208" i="11" s="1"/>
  <c r="N144" i="11"/>
  <c r="J140" i="9"/>
  <c r="O144" i="11" s="1"/>
  <c r="N363" i="11"/>
  <c r="J359" i="9"/>
  <c r="O363" i="11" s="1"/>
  <c r="N151" i="11"/>
  <c r="J147" i="9"/>
  <c r="O151" i="11" s="1"/>
  <c r="N129" i="11"/>
  <c r="J125" i="9"/>
  <c r="O129" i="11" s="1"/>
  <c r="N125" i="11"/>
  <c r="J121" i="9"/>
  <c r="O125" i="11" s="1"/>
  <c r="M125" i="11"/>
  <c r="I121" i="9"/>
  <c r="M309" i="11"/>
  <c r="I305" i="9"/>
  <c r="M344" i="11"/>
  <c r="I340" i="9"/>
  <c r="M224" i="11"/>
  <c r="I220" i="9"/>
  <c r="I148" i="9"/>
  <c r="M152" i="11"/>
  <c r="M259" i="11"/>
  <c r="I255" i="9"/>
  <c r="M129" i="11"/>
  <c r="I125" i="9"/>
  <c r="M354" i="11"/>
  <c r="I350" i="9"/>
  <c r="M258" i="11"/>
  <c r="I254" i="9"/>
  <c r="M162" i="11"/>
  <c r="I158" i="9"/>
  <c r="M311" i="11"/>
  <c r="I307" i="9"/>
  <c r="M117" i="11"/>
  <c r="I113" i="9"/>
  <c r="M279" i="11"/>
  <c r="I275" i="9"/>
  <c r="M203" i="11"/>
  <c r="I199" i="9"/>
  <c r="N344" i="11"/>
  <c r="J340" i="9"/>
  <c r="O344" i="11" s="1"/>
  <c r="N248" i="11"/>
  <c r="J244" i="9"/>
  <c r="O248" i="11" s="1"/>
  <c r="N152" i="11"/>
  <c r="J148" i="9"/>
  <c r="O152" i="11" s="1"/>
  <c r="N171" i="11"/>
  <c r="J167" i="9"/>
  <c r="O171" i="11" s="1"/>
  <c r="N211" i="11"/>
  <c r="J207" i="9"/>
  <c r="O211" i="11" s="1"/>
  <c r="N295" i="11"/>
  <c r="J291" i="9"/>
  <c r="O295" i="11" s="1"/>
  <c r="M312" i="11"/>
  <c r="I308" i="9"/>
  <c r="M256" i="11"/>
  <c r="I252" i="9"/>
  <c r="I164" i="9"/>
  <c r="M168" i="11"/>
  <c r="M355" i="11"/>
  <c r="I351" i="9"/>
  <c r="M239" i="11"/>
  <c r="I235" i="9"/>
  <c r="M131" i="11"/>
  <c r="I127" i="9"/>
  <c r="M313" i="11"/>
  <c r="I309" i="9"/>
  <c r="M249" i="11"/>
  <c r="I245" i="9"/>
  <c r="M185" i="11"/>
  <c r="I181" i="9"/>
  <c r="M121" i="11"/>
  <c r="I117" i="9"/>
  <c r="M303" i="11"/>
  <c r="I299" i="9"/>
  <c r="I131" i="9"/>
  <c r="M135" i="11"/>
  <c r="M350" i="11"/>
  <c r="I346" i="9"/>
  <c r="M318" i="11"/>
  <c r="I314" i="9"/>
  <c r="M286" i="11"/>
  <c r="I282" i="9"/>
  <c r="M254" i="11"/>
  <c r="I250" i="9"/>
  <c r="M222" i="11"/>
  <c r="I218" i="9"/>
  <c r="M190" i="11"/>
  <c r="I186" i="9"/>
  <c r="M158" i="11"/>
  <c r="I154" i="9"/>
  <c r="M126" i="11"/>
  <c r="I122" i="9"/>
  <c r="M98" i="11"/>
  <c r="I94" i="9"/>
  <c r="M269" i="11"/>
  <c r="I265" i="9"/>
  <c r="M245" i="11"/>
  <c r="I241" i="9"/>
  <c r="M83" i="11"/>
  <c r="IU83" i="11" s="1"/>
  <c r="I79" i="9"/>
  <c r="M78" i="11"/>
  <c r="IU78" i="11" s="1"/>
  <c r="I27" i="9"/>
  <c r="I74" i="9"/>
  <c r="I72" i="9"/>
  <c r="I14" i="9"/>
  <c r="I11" i="9"/>
  <c r="M15" i="11"/>
  <c r="IU15" i="11" s="1"/>
  <c r="I18" i="9"/>
  <c r="I24" i="9"/>
  <c r="M28" i="11"/>
  <c r="IU28" i="11" s="1"/>
  <c r="M69" i="11"/>
  <c r="IU69" i="11" s="1"/>
  <c r="M10" i="11"/>
  <c r="IU10" i="11" s="1"/>
  <c r="I6" i="9"/>
  <c r="I49" i="9"/>
  <c r="M24" i="11"/>
  <c r="IU24" i="11" s="1"/>
  <c r="M54" i="11"/>
  <c r="IU54" i="11" s="1"/>
  <c r="I73" i="9"/>
  <c r="I64" i="9"/>
  <c r="I3" i="9"/>
  <c r="M70" i="11"/>
  <c r="IU70" i="11" s="1"/>
  <c r="M47" i="11"/>
  <c r="IU47" i="11" s="1"/>
  <c r="I21" i="9"/>
  <c r="M20" i="11"/>
  <c r="IU20" i="11" s="1"/>
  <c r="I15" i="9"/>
  <c r="I35" i="9"/>
  <c r="I31" i="9"/>
  <c r="I43" i="9"/>
  <c r="M36" i="11"/>
  <c r="IU36" i="11" s="1"/>
  <c r="I5" i="9"/>
  <c r="I50" i="9"/>
  <c r="I75" i="9"/>
  <c r="M59" i="11"/>
  <c r="IU59" i="11" s="1"/>
  <c r="I12" i="9"/>
  <c r="I70" i="9"/>
  <c r="M38" i="11"/>
  <c r="IU38" i="11" s="1"/>
  <c r="M34" i="11"/>
  <c r="IU34" i="11" s="1"/>
  <c r="M37" i="11"/>
  <c r="IU37" i="11" s="1"/>
  <c r="M64" i="11"/>
  <c r="IU64" i="11" s="1"/>
  <c r="I56" i="9"/>
  <c r="I37" i="9"/>
  <c r="M50" i="11"/>
  <c r="IU50" i="11" s="1"/>
  <c r="M16" i="11"/>
  <c r="IU16" i="11" s="1"/>
  <c r="M55" i="11"/>
  <c r="IU55" i="11" s="1"/>
  <c r="I46" i="9"/>
  <c r="I41" i="9"/>
  <c r="J5" i="9"/>
  <c r="O9" i="11" s="1"/>
  <c r="I54" i="9"/>
  <c r="N82" i="11"/>
  <c r="IV82" i="11" s="1"/>
  <c r="M86" i="11"/>
  <c r="IU86" i="11" s="1"/>
  <c r="I82" i="9"/>
  <c r="M9" i="11"/>
  <c r="IU9" i="11" s="1"/>
  <c r="M57" i="11"/>
  <c r="IU57" i="11" s="1"/>
  <c r="I4" i="9"/>
  <c r="M90" i="11"/>
  <c r="IU90" i="11" s="1"/>
  <c r="M80" i="11"/>
  <c r="IU80" i="11" s="1"/>
  <c r="M40" i="11"/>
  <c r="IU40" i="11" s="1"/>
  <c r="I52" i="9"/>
  <c r="I42" i="9"/>
  <c r="M75" i="11"/>
  <c r="IU75" i="11" s="1"/>
  <c r="I16" i="9"/>
  <c r="M56" i="11"/>
  <c r="IU56" i="11" s="1"/>
  <c r="I47" i="9"/>
  <c r="I32" i="9"/>
  <c r="M46" i="11"/>
  <c r="IU46" i="11" s="1"/>
  <c r="M39" i="11"/>
  <c r="IU39" i="11" s="1"/>
  <c r="I48" i="9"/>
  <c r="I8" i="9"/>
  <c r="I61" i="9"/>
  <c r="M61" i="11"/>
  <c r="IU61" i="11" s="1"/>
  <c r="M21" i="11"/>
  <c r="IU21" i="11" s="1"/>
  <c r="I69" i="9"/>
  <c r="I67" i="9"/>
  <c r="I26" i="9"/>
  <c r="M81" i="11"/>
  <c r="IU81" i="11" s="1"/>
  <c r="J59" i="9"/>
  <c r="O63" i="11" s="1"/>
  <c r="M62" i="11"/>
  <c r="IU62" i="11" s="1"/>
  <c r="I45" i="9"/>
  <c r="M33" i="11"/>
  <c r="IU33" i="11" s="1"/>
  <c r="M42" i="11"/>
  <c r="IU42" i="11" s="1"/>
  <c r="M82" i="11"/>
  <c r="IU82" i="11" s="1"/>
  <c r="M44" i="11"/>
  <c r="IU44" i="11" s="1"/>
  <c r="J15" i="9"/>
  <c r="O19" i="11" s="1"/>
  <c r="I25" i="9"/>
  <c r="M88" i="11"/>
  <c r="IU88" i="11" s="1"/>
  <c r="M25" i="11"/>
  <c r="IU25" i="11" s="1"/>
  <c r="M11" i="11"/>
  <c r="IU11" i="11" s="1"/>
  <c r="I13" i="9"/>
  <c r="M23" i="11"/>
  <c r="IU23" i="11" s="1"/>
  <c r="I40" i="9"/>
  <c r="I44" i="9"/>
  <c r="I58" i="9"/>
  <c r="M49" i="11"/>
  <c r="IU49" i="11" s="1"/>
  <c r="I29" i="9"/>
  <c r="M32" i="11"/>
  <c r="IU32" i="11" s="1"/>
  <c r="M26" i="11"/>
  <c r="IU26" i="11" s="1"/>
  <c r="M63" i="11"/>
  <c r="IU63" i="11" s="1"/>
  <c r="M14" i="11"/>
  <c r="IU14" i="11" s="1"/>
  <c r="M17" i="11"/>
  <c r="IU17" i="11" s="1"/>
  <c r="M65" i="11"/>
  <c r="IU65" i="11" s="1"/>
  <c r="I91" i="9"/>
  <c r="M73" i="11"/>
  <c r="IU73" i="11" s="1"/>
  <c r="M89" i="11"/>
  <c r="IU89" i="11" s="1"/>
  <c r="I38" i="9"/>
  <c r="I83" i="9"/>
  <c r="I9" i="9"/>
  <c r="I84" i="9"/>
  <c r="I85" i="9"/>
  <c r="J30" i="9"/>
  <c r="O34" i="11" s="1"/>
  <c r="N34" i="11"/>
  <c r="IV34" i="11" s="1"/>
  <c r="M85" i="11"/>
  <c r="IU85" i="11" s="1"/>
  <c r="M43" i="11"/>
  <c r="IU43" i="11" s="1"/>
  <c r="M66" i="11"/>
  <c r="IU66" i="11" s="1"/>
  <c r="B12" i="10"/>
  <c r="E12" i="10" s="1"/>
  <c r="I80" i="9"/>
  <c r="I63" i="9"/>
  <c r="M27" i="11"/>
  <c r="IU27" i="11" s="1"/>
  <c r="B13" i="10"/>
  <c r="F13" i="10" s="1"/>
  <c r="B13" i="11" l="1"/>
  <c r="E13" i="10"/>
  <c r="B9" i="11"/>
  <c r="B10" i="11"/>
  <c r="C12" i="10"/>
  <c r="D12" i="10" s="1"/>
  <c r="F12" i="10"/>
  <c r="C13" i="10"/>
  <c r="D13" i="10" s="1"/>
</calcChain>
</file>

<file path=xl/sharedStrings.xml><?xml version="1.0" encoding="utf-8"?>
<sst xmlns="http://schemas.openxmlformats.org/spreadsheetml/2006/main" count="48628" uniqueCount="32300">
  <si>
    <t xml:space="preserve">Generally, only change data in yellow cells. Gray and white cells contain formulas for calculation or results. Please do not change them. </t>
  </si>
  <si>
    <t>A</t>
  </si>
  <si>
    <t>B</t>
  </si>
  <si>
    <t>C</t>
  </si>
  <si>
    <t>D</t>
  </si>
  <si>
    <t>E</t>
  </si>
  <si>
    <t>F</t>
  </si>
  <si>
    <t>PCR Array Catalog:</t>
  </si>
  <si>
    <t>Position</t>
  </si>
  <si>
    <t>Symbol</t>
  </si>
  <si>
    <t>Description</t>
  </si>
  <si>
    <t>A01</t>
  </si>
  <si>
    <t>NM_005163</t>
  </si>
  <si>
    <t>AKT1</t>
  </si>
  <si>
    <t>V-akt murine thymoma viral oncogene homolog 1</t>
  </si>
  <si>
    <t>A02</t>
  </si>
  <si>
    <t>A03</t>
  </si>
  <si>
    <t>…</t>
  </si>
  <si>
    <t>H12</t>
  </si>
  <si>
    <t>NM_001101</t>
  </si>
  <si>
    <t>ACTB</t>
  </si>
  <si>
    <t>Actin, beta</t>
  </si>
  <si>
    <t>G</t>
  </si>
  <si>
    <t>H</t>
  </si>
  <si>
    <t>I</t>
  </si>
  <si>
    <t>J</t>
  </si>
  <si>
    <t>K</t>
  </si>
  <si>
    <t>L</t>
  </si>
  <si>
    <t>Well</t>
  </si>
  <si>
    <t>Control Sample</t>
  </si>
  <si>
    <t>…..</t>
  </si>
  <si>
    <t>Q</t>
  </si>
  <si>
    <t>R</t>
  </si>
  <si>
    <t>Test Sample</t>
  </si>
  <si>
    <t>B2M</t>
  </si>
  <si>
    <t>H01</t>
  </si>
  <si>
    <t>HPRT1</t>
  </si>
  <si>
    <t>H02</t>
  </si>
  <si>
    <t>RPL13A</t>
  </si>
  <si>
    <t>H03</t>
  </si>
  <si>
    <t>GAPDH</t>
  </si>
  <si>
    <t>H04</t>
  </si>
  <si>
    <t>H05</t>
  </si>
  <si>
    <t/>
  </si>
  <si>
    <t>NM_006129</t>
  </si>
  <si>
    <t>BMP1</t>
  </si>
  <si>
    <t>Bone morphogenetic protein 1</t>
  </si>
  <si>
    <t>NM_001200</t>
  </si>
  <si>
    <t>BMP2</t>
  </si>
  <si>
    <t>Bone morphogenetic protein 2</t>
  </si>
  <si>
    <t>NM_001201</t>
  </si>
  <si>
    <t>BMP3</t>
  </si>
  <si>
    <t>Bone morphogenetic protein 3</t>
  </si>
  <si>
    <t>NM_001719</t>
  </si>
  <si>
    <t>BMP7</t>
  </si>
  <si>
    <t>Bone morphogenetic protein 7</t>
  </si>
  <si>
    <t>NM_000074</t>
  </si>
  <si>
    <t>CD40LG</t>
  </si>
  <si>
    <t>CD40 ligand</t>
  </si>
  <si>
    <t>NM_001252</t>
  </si>
  <si>
    <t>CD70</t>
  </si>
  <si>
    <t>CD70 molecule</t>
  </si>
  <si>
    <t>NM_000757</t>
  </si>
  <si>
    <t>CSF1</t>
  </si>
  <si>
    <t>Colony stimulating factor 1 (macrophage)</t>
  </si>
  <si>
    <t>NM_000758</t>
  </si>
  <si>
    <t>CSF2</t>
  </si>
  <si>
    <t>Colony stimulating factor 2 (granulocyte-macrophage)</t>
  </si>
  <si>
    <t>NM_000759</t>
  </si>
  <si>
    <t>CSF3</t>
  </si>
  <si>
    <t>Colony stimulating factor 3 (granulocyte)</t>
  </si>
  <si>
    <t>NM_000639</t>
  </si>
  <si>
    <t>FASLG</t>
  </si>
  <si>
    <t>Fas ligand (TNF superfamily, member 6)</t>
  </si>
  <si>
    <t>NM_004469</t>
  </si>
  <si>
    <t>FIGF</t>
  </si>
  <si>
    <t>C-fos induced growth factor (vascular endothelial growth factor D)</t>
  </si>
  <si>
    <t>NM_016204</t>
  </si>
  <si>
    <t>GDF2</t>
  </si>
  <si>
    <t>Growth differentiation factor 2</t>
  </si>
  <si>
    <t>NM_000557</t>
  </si>
  <si>
    <t>GDF5</t>
  </si>
  <si>
    <t>Growth differentiation factor 5</t>
  </si>
  <si>
    <t>NM_005260</t>
  </si>
  <si>
    <t>GDF9</t>
  </si>
  <si>
    <t>Growth differentiation factor 9</t>
  </si>
  <si>
    <t>NM_024013</t>
  </si>
  <si>
    <t>IFNA1</t>
  </si>
  <si>
    <t>Interferon, alpha 1</t>
  </si>
  <si>
    <t>NM_000605</t>
  </si>
  <si>
    <t>IFNA2</t>
  </si>
  <si>
    <t>Interferon, alpha 2</t>
  </si>
  <si>
    <t>NM_021068</t>
  </si>
  <si>
    <t>IFNA4</t>
  </si>
  <si>
    <t>Interferon, alpha 4</t>
  </si>
  <si>
    <t>NM_002176</t>
  </si>
  <si>
    <t>IFNB1</t>
  </si>
  <si>
    <t>Interferon, beta 1, fibroblast</t>
  </si>
  <si>
    <t>NM_000619</t>
  </si>
  <si>
    <t>IFNG</t>
  </si>
  <si>
    <t>Interferon, gamma</t>
  </si>
  <si>
    <t>NM_000572</t>
  </si>
  <si>
    <t>IL10</t>
  </si>
  <si>
    <t>Interleukin 10</t>
  </si>
  <si>
    <t>NM_000641</t>
  </si>
  <si>
    <t>IL11</t>
  </si>
  <si>
    <t>Interleukin 11</t>
  </si>
  <si>
    <t>NM_000882</t>
  </si>
  <si>
    <t>IL12A</t>
  </si>
  <si>
    <t>Interleukin 12A (natural killer cell stimulatory factor 1, cytotoxic lymphocyte maturation factor 1, p35)</t>
  </si>
  <si>
    <t>NM_002187</t>
  </si>
  <si>
    <t>IL12B</t>
  </si>
  <si>
    <t>Interleukin 12B (natural killer cell stimulatory factor 2, cytotoxic lymphocyte maturation factor 2, p40)</t>
  </si>
  <si>
    <t>NM_002188</t>
  </si>
  <si>
    <t>IL13</t>
  </si>
  <si>
    <t>Interleukin 13</t>
  </si>
  <si>
    <t>NM_000585</t>
  </si>
  <si>
    <t>IL15</t>
  </si>
  <si>
    <t>Interleukin 15</t>
  </si>
  <si>
    <t>NM_004513</t>
  </si>
  <si>
    <t>IL16</t>
  </si>
  <si>
    <t>Interleukin 16</t>
  </si>
  <si>
    <t>NM_002190</t>
  </si>
  <si>
    <t>IL17A</t>
  </si>
  <si>
    <t>Interleukin 17A</t>
  </si>
  <si>
    <t>NM_014443</t>
  </si>
  <si>
    <t>IL17B</t>
  </si>
  <si>
    <t>Interleukin 17B</t>
  </si>
  <si>
    <t>NM_013278</t>
  </si>
  <si>
    <t>IL17C</t>
  </si>
  <si>
    <t>Interleukin 17C</t>
  </si>
  <si>
    <t>NM_001562</t>
  </si>
  <si>
    <t>IL18</t>
  </si>
  <si>
    <t>Interleukin 18 (interferon-gamma-inducing factor)</t>
  </si>
  <si>
    <t>NM_013371</t>
  </si>
  <si>
    <t>IL19</t>
  </si>
  <si>
    <t>Interleukin 19</t>
  </si>
  <si>
    <t>NM_000575</t>
  </si>
  <si>
    <t>IL1A</t>
  </si>
  <si>
    <t>Interleukin 1, alpha</t>
  </si>
  <si>
    <t>NM_000576</t>
  </si>
  <si>
    <t>IL1B</t>
  </si>
  <si>
    <t>Interleukin 1, beta</t>
  </si>
  <si>
    <t>NM_000577</t>
  </si>
  <si>
    <t>IL1RN</t>
  </si>
  <si>
    <t>Interleukin 1 receptor antagonist</t>
  </si>
  <si>
    <t>NM_000586</t>
  </si>
  <si>
    <t>IL2</t>
  </si>
  <si>
    <t>Interleukin 2</t>
  </si>
  <si>
    <t>NM_018724</t>
  </si>
  <si>
    <t>IL20</t>
  </si>
  <si>
    <t>Interleukin 20</t>
  </si>
  <si>
    <t>NM_021803</t>
  </si>
  <si>
    <t>IL21</t>
  </si>
  <si>
    <t>Interleukin 21</t>
  </si>
  <si>
    <t>NM_020525</t>
  </si>
  <si>
    <t>IL22</t>
  </si>
  <si>
    <t>Interleukin 22</t>
  </si>
  <si>
    <t>NM_016584</t>
  </si>
  <si>
    <t>IL23A</t>
  </si>
  <si>
    <t>Interleukin 23, alpha subunit p19</t>
  </si>
  <si>
    <t>NM_006850</t>
  </si>
  <si>
    <t>IL24</t>
  </si>
  <si>
    <t>Interleukin 24</t>
  </si>
  <si>
    <t>NM_022789</t>
  </si>
  <si>
    <t>IL25</t>
  </si>
  <si>
    <t>Interleukin 25</t>
  </si>
  <si>
    <t>NM_145659</t>
  </si>
  <si>
    <t>IL27</t>
  </si>
  <si>
    <t>Interleukin 27</t>
  </si>
  <si>
    <t>NM_000588</t>
  </si>
  <si>
    <t>IL3</t>
  </si>
  <si>
    <t>Interleukin 3 (colony-stimulating factor, multiple)</t>
  </si>
  <si>
    <t>NM_000589</t>
  </si>
  <si>
    <t>IL4</t>
  </si>
  <si>
    <t>Interleukin 4</t>
  </si>
  <si>
    <t>NM_000879</t>
  </si>
  <si>
    <t>IL5</t>
  </si>
  <si>
    <t>Interleukin 5 (colony-stimulating factor, eosinophil)</t>
  </si>
  <si>
    <t>NM_000600</t>
  </si>
  <si>
    <t>IL6</t>
  </si>
  <si>
    <t>Interleukin 6 (interferon, beta 2)</t>
  </si>
  <si>
    <t>NM_000880</t>
  </si>
  <si>
    <t>IL7</t>
  </si>
  <si>
    <t>Interleukin 7</t>
  </si>
  <si>
    <t>NM_000584</t>
  </si>
  <si>
    <t>Interleukin 8</t>
  </si>
  <si>
    <t>NM_000590</t>
  </si>
  <si>
    <t>IL9</t>
  </si>
  <si>
    <t>Interleukin 9</t>
  </si>
  <si>
    <t>NM_002191</t>
  </si>
  <si>
    <t>INHA</t>
  </si>
  <si>
    <t>Inhibin, alpha</t>
  </si>
  <si>
    <t>NM_002192</t>
  </si>
  <si>
    <t>INHBA</t>
  </si>
  <si>
    <t>Inhibin, beta A</t>
  </si>
  <si>
    <t>NM_003240</t>
  </si>
  <si>
    <t>LEFTY2</t>
  </si>
  <si>
    <t>Left-right determination factor 2</t>
  </si>
  <si>
    <t>NM_002309</t>
  </si>
  <si>
    <t>LIF</t>
  </si>
  <si>
    <t>Leukemia inhibitory factor (cholinergic differentiation factor)</t>
  </si>
  <si>
    <t>NM_000595</t>
  </si>
  <si>
    <t>LTA</t>
  </si>
  <si>
    <t>Lymphotoxin alpha (TNF superfamily, member 1)</t>
  </si>
  <si>
    <t>NM_002341</t>
  </si>
  <si>
    <t>LTB</t>
  </si>
  <si>
    <t>Lymphotoxin beta (TNF superfamily, member 3)</t>
  </si>
  <si>
    <t>NM_005259</t>
  </si>
  <si>
    <t>MSTN</t>
  </si>
  <si>
    <t>Myostatin</t>
  </si>
  <si>
    <t>NM_018055</t>
  </si>
  <si>
    <t>NODAL</t>
  </si>
  <si>
    <t>Nodal homolog (mouse)</t>
  </si>
  <si>
    <t>NM_020530</t>
  </si>
  <si>
    <t>OSM</t>
  </si>
  <si>
    <t>Oncostatin M</t>
  </si>
  <si>
    <t>NM_002607</t>
  </si>
  <si>
    <t>PDGFA</t>
  </si>
  <si>
    <t>Platelet-derived growth factor alpha polypeptide</t>
  </si>
  <si>
    <t>NM_000582</t>
  </si>
  <si>
    <t>SPP1</t>
  </si>
  <si>
    <t>Secreted phosphoprotein 1</t>
  </si>
  <si>
    <t>NM_000660</t>
  </si>
  <si>
    <t>TGFB1</t>
  </si>
  <si>
    <t>Transforming growth factor, beta 1</t>
  </si>
  <si>
    <t>NM_000460</t>
  </si>
  <si>
    <t>THPO</t>
  </si>
  <si>
    <t>Thrombopoietin</t>
  </si>
  <si>
    <t>NM_000594</t>
  </si>
  <si>
    <t>TNF</t>
  </si>
  <si>
    <t>Tumor necrosis factor</t>
  </si>
  <si>
    <t>NM_002546</t>
  </si>
  <si>
    <t>TNFRSF11B</t>
  </si>
  <si>
    <t>Tumor necrosis factor receptor superfamily, member 11b</t>
  </si>
  <si>
    <t>NM_003810</t>
  </si>
  <si>
    <t>TNFSF10</t>
  </si>
  <si>
    <t>Tumor necrosis factor (ligand) superfamily, member 10</t>
  </si>
  <si>
    <t>NM_003701</t>
  </si>
  <si>
    <t>TNFSF11</t>
  </si>
  <si>
    <t>Tumor necrosis factor (ligand) superfamily, member 11</t>
  </si>
  <si>
    <t>NM_003808</t>
  </si>
  <si>
    <t>TNFSF13</t>
  </si>
  <si>
    <t>Tumor necrosis factor (ligand) superfamily, member 13</t>
  </si>
  <si>
    <t>NM_006573</t>
  </si>
  <si>
    <t>TNFSF13B</t>
  </si>
  <si>
    <t>Tumor necrosis factor (ligand) superfamily, member 13b</t>
  </si>
  <si>
    <t>NM_003807</t>
  </si>
  <si>
    <t>TNFSF14</t>
  </si>
  <si>
    <t>Tumor necrosis factor (ligand) superfamily, member 14</t>
  </si>
  <si>
    <t>NM_003326</t>
  </si>
  <si>
    <t>TNFSF4</t>
  </si>
  <si>
    <t>Tumor necrosis factor (ligand) superfamily, member 4</t>
  </si>
  <si>
    <t>NM_001244</t>
  </si>
  <si>
    <t>TNFSF8</t>
  </si>
  <si>
    <t>Tumor necrosis factor (ligand) superfamily, member 8</t>
  </si>
  <si>
    <t>NM_003376</t>
  </si>
  <si>
    <t>VEGFA</t>
  </si>
  <si>
    <t>Vascular endothelial growth factor A</t>
  </si>
  <si>
    <t>NM_004048</t>
  </si>
  <si>
    <t>Beta-2-microglobulin</t>
  </si>
  <si>
    <t>NM_002046</t>
  </si>
  <si>
    <t>Glyceraldehyde-3-phosphate dehydrogenase</t>
  </si>
  <si>
    <t>NM_000194</t>
  </si>
  <si>
    <t>Hypoxanthine phosphoribosyltransferase 1</t>
  </si>
  <si>
    <t>NM_001002</t>
  </si>
  <si>
    <t>RPLP0</t>
  </si>
  <si>
    <t>Ribosomal protein, large, P0</t>
  </si>
  <si>
    <t>HGDC</t>
  </si>
  <si>
    <t>Human Genomic DNA Contamination</t>
  </si>
  <si>
    <t>RTC</t>
  </si>
  <si>
    <t>PPC</t>
  </si>
  <si>
    <t>A04</t>
  </si>
  <si>
    <t>A05</t>
  </si>
  <si>
    <t>A06</t>
  </si>
  <si>
    <t>A07</t>
  </si>
  <si>
    <t>A08</t>
  </si>
  <si>
    <t>A09</t>
  </si>
  <si>
    <t>A10</t>
  </si>
  <si>
    <t>A11</t>
  </si>
  <si>
    <t>A12</t>
  </si>
  <si>
    <t>B01</t>
  </si>
  <si>
    <t>B02</t>
  </si>
  <si>
    <t>B03</t>
  </si>
  <si>
    <t>B04</t>
  </si>
  <si>
    <t>B05</t>
  </si>
  <si>
    <t>B06</t>
  </si>
  <si>
    <t>B07</t>
  </si>
  <si>
    <t>B08</t>
  </si>
  <si>
    <t>B09</t>
  </si>
  <si>
    <t>B10</t>
  </si>
  <si>
    <t>B11</t>
  </si>
  <si>
    <t>B12</t>
  </si>
  <si>
    <t>C01</t>
  </si>
  <si>
    <t>C02</t>
  </si>
  <si>
    <t>C03</t>
  </si>
  <si>
    <t>C04</t>
  </si>
  <si>
    <t>C05</t>
  </si>
  <si>
    <t>C06</t>
  </si>
  <si>
    <t>C07</t>
  </si>
  <si>
    <t>C08</t>
  </si>
  <si>
    <t>C09</t>
  </si>
  <si>
    <t>C10</t>
  </si>
  <si>
    <t>C11</t>
  </si>
  <si>
    <t>C12</t>
  </si>
  <si>
    <t>D01</t>
  </si>
  <si>
    <t>D02</t>
  </si>
  <si>
    <t>D03</t>
  </si>
  <si>
    <t>D04</t>
  </si>
  <si>
    <t>D05</t>
  </si>
  <si>
    <t>D06</t>
  </si>
  <si>
    <t>D07</t>
  </si>
  <si>
    <t>D08</t>
  </si>
  <si>
    <t>D09</t>
  </si>
  <si>
    <t>D10</t>
  </si>
  <si>
    <t>D11</t>
  </si>
  <si>
    <t>D12</t>
  </si>
  <si>
    <t>E01</t>
  </si>
  <si>
    <t>E02</t>
  </si>
  <si>
    <t>E03</t>
  </si>
  <si>
    <t>E04</t>
  </si>
  <si>
    <t>E05</t>
  </si>
  <si>
    <t>E06</t>
  </si>
  <si>
    <t>E07</t>
  </si>
  <si>
    <t>E08</t>
  </si>
  <si>
    <t>E09</t>
  </si>
  <si>
    <t>E10</t>
  </si>
  <si>
    <t>E11</t>
  </si>
  <si>
    <t>E12</t>
  </si>
  <si>
    <t>F01</t>
  </si>
  <si>
    <t>F02</t>
  </si>
  <si>
    <t>F03</t>
  </si>
  <si>
    <t>F04</t>
  </si>
  <si>
    <t>F05</t>
  </si>
  <si>
    <t>F06</t>
  </si>
  <si>
    <t>F07</t>
  </si>
  <si>
    <t>F08</t>
  </si>
  <si>
    <t>F09</t>
  </si>
  <si>
    <t>F10</t>
  </si>
  <si>
    <t>F11</t>
  </si>
  <si>
    <t>F12</t>
  </si>
  <si>
    <t>G01</t>
  </si>
  <si>
    <t>G02</t>
  </si>
  <si>
    <t>G03</t>
  </si>
  <si>
    <t>G04</t>
  </si>
  <si>
    <t>G05</t>
  </si>
  <si>
    <t>G06</t>
  </si>
  <si>
    <t>G07</t>
  </si>
  <si>
    <t>G08</t>
  </si>
  <si>
    <t>G09</t>
  </si>
  <si>
    <t>G10</t>
  </si>
  <si>
    <t>G11</t>
  </si>
  <si>
    <t>G12</t>
  </si>
  <si>
    <t>H06</t>
  </si>
  <si>
    <t>H07</t>
  </si>
  <si>
    <t>H08</t>
  </si>
  <si>
    <t>H09</t>
  </si>
  <si>
    <t>H10</t>
  </si>
  <si>
    <t>H11</t>
  </si>
  <si>
    <t>PCR Array Catalog #:</t>
  </si>
  <si>
    <t>NCBI Gene ID</t>
  </si>
  <si>
    <t>RefSeq ID</t>
  </si>
  <si>
    <t>AVG</t>
  </si>
  <si>
    <t>SD</t>
  </si>
  <si>
    <t>Undetermined</t>
  </si>
  <si>
    <t>A13</t>
  </si>
  <si>
    <t>A14</t>
  </si>
  <si>
    <t>A15</t>
  </si>
  <si>
    <t>A16</t>
  </si>
  <si>
    <t>A17</t>
  </si>
  <si>
    <t>A18</t>
  </si>
  <si>
    <t>A19</t>
  </si>
  <si>
    <t>A20</t>
  </si>
  <si>
    <t>If no housekeeping gene is chosen, the normalization factor is zero (0).</t>
  </si>
  <si>
    <t>A21</t>
  </si>
  <si>
    <t>Average</t>
  </si>
  <si>
    <t>A22</t>
  </si>
  <si>
    <t>A23</t>
  </si>
  <si>
    <t>A24</t>
  </si>
  <si>
    <t>&gt;35 and (N/A or blank) to 35</t>
  </si>
  <si>
    <t>Housekeeping Genes</t>
  </si>
  <si>
    <t>Normalized ΔCt (Ct(GOI) - Ave Ct (HKG))</t>
  </si>
  <si>
    <r>
      <t>AVG Normalized C</t>
    </r>
    <r>
      <rPr>
        <b/>
        <vertAlign val="subscript"/>
        <sz val="10"/>
        <rFont val="Arial"/>
        <family val="2"/>
      </rPr>
      <t>t</t>
    </r>
  </si>
  <si>
    <t>2^ -ΔCt (Ct(GOI) - Ave Ct (HKG))</t>
  </si>
  <si>
    <t>Overview of the PCR Array Performance and Quality Control</t>
  </si>
  <si>
    <t>PCR Array Catalog Number:</t>
  </si>
  <si>
    <t>Choose Your cDNA Synthesis Kit:</t>
  </si>
  <si>
    <t>1. PCR Array Reproducibility:</t>
  </si>
  <si>
    <t>AVG exp(1-10)</t>
  </si>
  <si>
    <t>ST DEV exp(1-10)</t>
  </si>
  <si>
    <r>
      <t>Average C</t>
    </r>
    <r>
      <rPr>
        <b/>
        <vertAlign val="subscript"/>
        <sz val="10"/>
        <rFont val="Arial"/>
        <family val="2"/>
      </rPr>
      <t>t</t>
    </r>
    <r>
      <rPr>
        <b/>
        <sz val="10"/>
        <rFont val="Arial"/>
        <family val="2"/>
      </rPr>
      <t xml:space="preserve"> (PPC)</t>
    </r>
  </si>
  <si>
    <r>
      <t>ST DEV C</t>
    </r>
    <r>
      <rPr>
        <b/>
        <vertAlign val="subscript"/>
        <sz val="10"/>
        <rFont val="Arial"/>
        <family val="2"/>
      </rPr>
      <t>t</t>
    </r>
    <r>
      <rPr>
        <b/>
        <sz val="10"/>
        <rFont val="Arial"/>
        <family val="2"/>
      </rPr>
      <t xml:space="preserve"> (PPC)</t>
    </r>
  </si>
  <si>
    <t xml:space="preserve"> -- </t>
  </si>
  <si>
    <r>
      <t>Average C</t>
    </r>
    <r>
      <rPr>
        <b/>
        <vertAlign val="subscript"/>
        <sz val="10"/>
        <rFont val="Arial"/>
        <family val="2"/>
      </rPr>
      <t>t</t>
    </r>
    <r>
      <rPr>
        <b/>
        <sz val="10"/>
        <rFont val="Arial"/>
        <family val="2"/>
      </rPr>
      <t xml:space="preserve"> (RTC)</t>
    </r>
  </si>
  <si>
    <r>
      <t>ST DEV C</t>
    </r>
    <r>
      <rPr>
        <b/>
        <vertAlign val="subscript"/>
        <sz val="10"/>
        <rFont val="Arial"/>
        <family val="2"/>
      </rPr>
      <t>t</t>
    </r>
    <r>
      <rPr>
        <b/>
        <sz val="10"/>
        <rFont val="Arial"/>
        <family val="2"/>
      </rPr>
      <t xml:space="preserve"> (RTC)</t>
    </r>
  </si>
  <si>
    <t>2. Reverse Transcription Control (RTC):</t>
  </si>
  <si>
    <r>
      <t>ΔC</t>
    </r>
    <r>
      <rPr>
        <b/>
        <vertAlign val="subscript"/>
        <sz val="10"/>
        <rFont val="Arial"/>
        <family val="2"/>
      </rPr>
      <t>t</t>
    </r>
    <r>
      <rPr>
        <b/>
        <sz val="10"/>
        <rFont val="Arial"/>
        <family val="2"/>
      </rPr>
      <t xml:space="preserve"> (AVG RTC - AVG PPC)</t>
    </r>
  </si>
  <si>
    <t>RT Efficiency</t>
  </si>
  <si>
    <t>3. Genomic DNA Contamination (GDC):</t>
  </si>
  <si>
    <r>
      <t>C</t>
    </r>
    <r>
      <rPr>
        <b/>
        <vertAlign val="subscript"/>
        <sz val="10"/>
        <rFont val="Arial"/>
        <family val="2"/>
      </rPr>
      <t>t</t>
    </r>
    <r>
      <rPr>
        <b/>
        <sz val="10"/>
        <rFont val="Arial"/>
        <family val="2"/>
      </rPr>
      <t xml:space="preserve"> (GDC)</t>
    </r>
  </si>
  <si>
    <t>Genomic DNA:</t>
  </si>
  <si>
    <t xml:space="preserve">Tips: </t>
  </si>
  <si>
    <t xml:space="preserve">Possible Reasons for RTC Failure: </t>
  </si>
  <si>
    <t xml:space="preserve">Possible Reasons for PPC Failure: </t>
  </si>
  <si>
    <t>1. The 10-minute step at 95 ºC is necessary to activate the hot-start PCR.</t>
  </si>
  <si>
    <t>2. The PCR program might not be set up correctly. Visit the following link to download the instructions and the PCR protocol files for various models of real-time PCR instrument:</t>
  </si>
  <si>
    <t xml:space="preserve">Possible Reasons for GDC Failure: </t>
  </si>
  <si>
    <t xml:space="preserve">1. Have your RNA samples been treated with DNase? </t>
  </si>
  <si>
    <t>RT2 First Strand Kit</t>
  </si>
  <si>
    <t>RT2 HT First Strand Kit</t>
  </si>
  <si>
    <t>RT2 PreAMP cDNA Synthesis Kit</t>
  </si>
  <si>
    <r>
      <t>2^-ΔC</t>
    </r>
    <r>
      <rPr>
        <b/>
        <vertAlign val="subscript"/>
        <sz val="10"/>
        <rFont val="Arial"/>
        <family val="2"/>
      </rPr>
      <t>t</t>
    </r>
  </si>
  <si>
    <t>Fold Change</t>
  </si>
  <si>
    <t>T-TEST</t>
  </si>
  <si>
    <t>Fold Up- or Down-Regulation</t>
  </si>
  <si>
    <t>Comments</t>
  </si>
  <si>
    <t>p value</t>
  </si>
  <si>
    <r>
      <t>The black line indicates fold changes ((2 ^ (-</t>
    </r>
    <r>
      <rPr>
        <sz val="10"/>
        <rFont val="Symbol"/>
        <family val="1"/>
        <charset val="2"/>
      </rPr>
      <t>D</t>
    </r>
    <r>
      <rPr>
        <sz val="11"/>
        <color theme="1"/>
        <rFont val="Arial"/>
        <family val="2"/>
      </rPr>
      <t>C</t>
    </r>
    <r>
      <rPr>
        <vertAlign val="subscript"/>
        <sz val="10"/>
        <rFont val="Arial"/>
        <family val="2"/>
      </rPr>
      <t>t</t>
    </r>
    <r>
      <rPr>
        <sz val="11"/>
        <color theme="1"/>
        <rFont val="Arial"/>
        <family val="2"/>
      </rPr>
      <t>)) of 1. The pink lines indicate the desired fold-change in gene expression threshold, defined by the user with the entry in cell A1.</t>
    </r>
  </si>
  <si>
    <t>The scale of the X and Y axes can be adjusted by double clicking on them and then re-formating using the standard functions of Microsoft Excel.</t>
  </si>
  <si>
    <t>Scatter Plot</t>
  </si>
  <si>
    <r>
      <t>2</t>
    </r>
    <r>
      <rPr>
        <b/>
        <vertAlign val="superscript"/>
        <sz val="10"/>
        <rFont val="Arial"/>
        <family val="2"/>
      </rPr>
      <t>-ΔCt</t>
    </r>
  </si>
  <si>
    <t>2-ΔCt</t>
  </si>
  <si>
    <t>Threshold for Fold Difference</t>
  </si>
  <si>
    <t>Threshold for p Value of t-test</t>
  </si>
  <si>
    <t>The black line indicates a fold-change in gene expression of 1. The pink lines indicate the desired fold-change in gene expression threshold, as defined by the user in the yellow D1 cell.</t>
  </si>
  <si>
    <t xml:space="preserve">The blue line indicates the desired threshold for the p value of the t-test, as defined by user in the yellow I1 cell. </t>
  </si>
  <si>
    <t>Volcano Plot</t>
  </si>
  <si>
    <r>
      <t>Log</t>
    </r>
    <r>
      <rPr>
        <b/>
        <vertAlign val="subscript"/>
        <sz val="10"/>
        <rFont val="Arial"/>
        <family val="2"/>
      </rPr>
      <t>2</t>
    </r>
    <r>
      <rPr>
        <b/>
        <sz val="10"/>
        <rFont val="Arial"/>
        <family val="2"/>
      </rPr>
      <t>(FC)</t>
    </r>
  </si>
  <si>
    <t>p Value</t>
  </si>
  <si>
    <t>Catalog</t>
  </si>
  <si>
    <t>ABCB1</t>
  </si>
  <si>
    <t>Abcb1a</t>
  </si>
  <si>
    <t>Actb</t>
  </si>
  <si>
    <t>ABCC1</t>
  </si>
  <si>
    <t>Abcb1b</t>
  </si>
  <si>
    <t>B2m</t>
  </si>
  <si>
    <t>Abcb4</t>
  </si>
  <si>
    <t>Gapdh</t>
  </si>
  <si>
    <t>Hprt1</t>
  </si>
  <si>
    <t>Abcc1</t>
  </si>
  <si>
    <t>9430015G10Rik</t>
  </si>
  <si>
    <t>NM_145557</t>
  </si>
  <si>
    <t>RIKEN cDNA 9430015G10 gene</t>
  </si>
  <si>
    <t>PPM29812A</t>
  </si>
  <si>
    <t>Gusb</t>
  </si>
  <si>
    <t>Ldha</t>
  </si>
  <si>
    <t>ADH1C</t>
  </si>
  <si>
    <t>Hsp90ab1</t>
  </si>
  <si>
    <t>Rplp1</t>
  </si>
  <si>
    <t>Adh1</t>
  </si>
  <si>
    <t>MGDC</t>
  </si>
  <si>
    <t>RGDC</t>
  </si>
  <si>
    <t>Ahr</t>
  </si>
  <si>
    <t>AASS</t>
  </si>
  <si>
    <t>NM_005763</t>
  </si>
  <si>
    <t>Aminoadipate-semialdehyde synthase</t>
  </si>
  <si>
    <t>PPH23904A</t>
  </si>
  <si>
    <t>Aass</t>
  </si>
  <si>
    <t>NM_001100963</t>
  </si>
  <si>
    <t>PPR56448A</t>
  </si>
  <si>
    <t>AHR</t>
  </si>
  <si>
    <t>Aldh1a1</t>
  </si>
  <si>
    <t>ALDH1A1</t>
  </si>
  <si>
    <t>ALOX12</t>
  </si>
  <si>
    <t>Alox12</t>
  </si>
  <si>
    <t>Apoe</t>
  </si>
  <si>
    <t>NM_013930</t>
  </si>
  <si>
    <t>PPM25947A</t>
  </si>
  <si>
    <t>APOE</t>
  </si>
  <si>
    <t>Abcb11</t>
  </si>
  <si>
    <t>NM_031760</t>
  </si>
  <si>
    <t>ATP-binding cassette, subfamily B (MDR/TAP), member 11</t>
  </si>
  <si>
    <t>PPR45933A</t>
  </si>
  <si>
    <t>NM_000927</t>
  </si>
  <si>
    <t>ATP-binding cassette, sub-family B (MDR/TAP), member 1</t>
  </si>
  <si>
    <t>PPH01527A</t>
  </si>
  <si>
    <t>NM_133401</t>
  </si>
  <si>
    <t>ATP-binding cassette, sub-family B (MDR/TAP), member 1A</t>
  </si>
  <si>
    <t>PPR56559A</t>
  </si>
  <si>
    <t>Ces2c</t>
  </si>
  <si>
    <t>NM_012623</t>
  </si>
  <si>
    <t>ATP-binding cassette, subfamily B (MDR/TAP), member 1B</t>
  </si>
  <si>
    <t>PPR52377A</t>
  </si>
  <si>
    <t>ABCB4</t>
  </si>
  <si>
    <t>NM_000443</t>
  </si>
  <si>
    <t>ATP-binding cassette, sub-family B (MDR/TAP), member 4</t>
  </si>
  <si>
    <t>PPH01541A</t>
  </si>
  <si>
    <t>NM_012690</t>
  </si>
  <si>
    <t>ATP-binding cassette, subfamily B (MDR/TAP), member 4</t>
  </si>
  <si>
    <t>PPR57574A</t>
  </si>
  <si>
    <t>CES2</t>
  </si>
  <si>
    <t>Comt</t>
  </si>
  <si>
    <t>NM_004996</t>
  </si>
  <si>
    <t>ATP-binding cassette, sub-family C (CFTR/MRP), member 1</t>
  </si>
  <si>
    <t>PPH01547A</t>
  </si>
  <si>
    <t>NM_022281</t>
  </si>
  <si>
    <t>ATP-binding cassette, subfamily C (CFTR/MRP), member 1</t>
  </si>
  <si>
    <t>PPR44884A</t>
  </si>
  <si>
    <t>COMT</t>
  </si>
  <si>
    <t>NM_011076</t>
  </si>
  <si>
    <t>PPM03898A</t>
  </si>
  <si>
    <t>Cyp1a1</t>
  </si>
  <si>
    <t>NM_011075</t>
  </si>
  <si>
    <t>ATP-binding cassette, sub-family B (MDR/TAP), member 1B</t>
  </si>
  <si>
    <t>PPM03995A</t>
  </si>
  <si>
    <t>Cyp1a2</t>
  </si>
  <si>
    <t>NM_008830</t>
  </si>
  <si>
    <t>PPM38891A</t>
  </si>
  <si>
    <t>Abcc2</t>
  </si>
  <si>
    <t>NM_012833</t>
  </si>
  <si>
    <t>ATP-binding cassette, subfamily C (CFTR/MRP), member 2</t>
  </si>
  <si>
    <t>PPR44758A</t>
  </si>
  <si>
    <t>ABCC2</t>
  </si>
  <si>
    <t>NM_000392</t>
  </si>
  <si>
    <t>ATP-binding cassette, sub-family C (CFTR/MRP), member 2</t>
  </si>
  <si>
    <t>PPH01525A</t>
  </si>
  <si>
    <t>Abcc3</t>
  </si>
  <si>
    <t>NM_080581</t>
  </si>
  <si>
    <t>ATP-binding cassette, subfamily C (CFTR/MRP), member 3</t>
  </si>
  <si>
    <t>PPR52711A</t>
  </si>
  <si>
    <t>ABCC3</t>
  </si>
  <si>
    <t>NM_003786</t>
  </si>
  <si>
    <t>ATP-binding cassette, sub-family C (CFTR/MRP), member 3</t>
  </si>
  <si>
    <t>PPH01548A</t>
  </si>
  <si>
    <t>CYP1A1</t>
  </si>
  <si>
    <t>NM_008576</t>
  </si>
  <si>
    <t>PPM03905A</t>
  </si>
  <si>
    <t>CYP2B6</t>
  </si>
  <si>
    <t>CYP2C19</t>
  </si>
  <si>
    <t>Cyp2e1</t>
  </si>
  <si>
    <t>NM_013806</t>
  </si>
  <si>
    <t>PPM03959A</t>
  </si>
  <si>
    <t>CYP2C9</t>
  </si>
  <si>
    <t>Cyp3a11</t>
  </si>
  <si>
    <t>NM_029600</t>
  </si>
  <si>
    <t>PPM03395A</t>
  </si>
  <si>
    <t>CYP2D6</t>
  </si>
  <si>
    <t>CYP2E1</t>
  </si>
  <si>
    <t>Cyp3a23/3a1</t>
  </si>
  <si>
    <t>Ephx1</t>
  </si>
  <si>
    <t>Ephx2</t>
  </si>
  <si>
    <t>CYP3A4</t>
  </si>
  <si>
    <t>Abl1</t>
  </si>
  <si>
    <t>NM_001100850</t>
  </si>
  <si>
    <t>C-abl oncogene 1, receptor tyrosine kinase</t>
  </si>
  <si>
    <t>PPR06527A</t>
  </si>
  <si>
    <t>EPHX1</t>
  </si>
  <si>
    <t>ABL1</t>
  </si>
  <si>
    <t>NM_005157</t>
  </si>
  <si>
    <t>C-abl oncogene 1, non-receptor tyrosine kinase</t>
  </si>
  <si>
    <t>PPH00087A</t>
  </si>
  <si>
    <t>Acaa1</t>
  </si>
  <si>
    <t>NM_012489</t>
  </si>
  <si>
    <t>Acetyl-Coenzyme A acyltransferase 1A</t>
  </si>
  <si>
    <t>PPR44240A</t>
  </si>
  <si>
    <t>ACAA1</t>
  </si>
  <si>
    <t>NM_001607</t>
  </si>
  <si>
    <t>Acetyl-CoA acyltransferase 1</t>
  </si>
  <si>
    <t>PPH13327A</t>
  </si>
  <si>
    <t>Acaa2</t>
  </si>
  <si>
    <t>NM_130433</t>
  </si>
  <si>
    <t>Acetyl-Coenzyme A acyltransferase 2</t>
  </si>
  <si>
    <t>PPR43229A</t>
  </si>
  <si>
    <t>Gpi1</t>
  </si>
  <si>
    <t>Gpi</t>
  </si>
  <si>
    <t>ACAA2</t>
  </si>
  <si>
    <t>NM_006111</t>
  </si>
  <si>
    <t>Acetyl-CoA acyltransferase 2</t>
  </si>
  <si>
    <t>PPH13528A</t>
  </si>
  <si>
    <t>Acaca</t>
  </si>
  <si>
    <t>NM_022193</t>
  </si>
  <si>
    <t>Acetyl-coenzyme A carboxylase alpha</t>
  </si>
  <si>
    <t>PPR49749A</t>
  </si>
  <si>
    <t>Gpx1</t>
  </si>
  <si>
    <t>ACACA</t>
  </si>
  <si>
    <t>NM_198834</t>
  </si>
  <si>
    <t>Acetyl-CoA carboxylase alpha</t>
  </si>
  <si>
    <t>PPH02316A</t>
  </si>
  <si>
    <t>NM_009594</t>
  </si>
  <si>
    <t>PPM03439A</t>
  </si>
  <si>
    <t>GPI</t>
  </si>
  <si>
    <t>Gpx2</t>
  </si>
  <si>
    <t>GPX1</t>
  </si>
  <si>
    <t>Gpx3</t>
  </si>
  <si>
    <t>Acad11</t>
  </si>
  <si>
    <t>NM_001108181</t>
  </si>
  <si>
    <t>Acyl-Coenzyme A dehydrogenase family, member 11</t>
  </si>
  <si>
    <t>PPR54218A</t>
  </si>
  <si>
    <t>GPX2</t>
  </si>
  <si>
    <t>Gpx5</t>
  </si>
  <si>
    <t>Gpx4</t>
  </si>
  <si>
    <t>ACAD11</t>
  </si>
  <si>
    <t>NM_032169</t>
  </si>
  <si>
    <t>Acyl-CoA dehydrogenase family, member 11</t>
  </si>
  <si>
    <t>PPH60105A</t>
  </si>
  <si>
    <t>Acaa1a</t>
  </si>
  <si>
    <t>NM_130864</t>
  </si>
  <si>
    <t>PPM33059A</t>
  </si>
  <si>
    <t>Acad9</t>
  </si>
  <si>
    <t>NM_181768</t>
  </si>
  <si>
    <t>Acyl-Coenzyme A dehydrogenase family, member 9</t>
  </si>
  <si>
    <t>PPR45859A</t>
  </si>
  <si>
    <t>GPX3</t>
  </si>
  <si>
    <t>ACAD9</t>
  </si>
  <si>
    <t>NM_014049</t>
  </si>
  <si>
    <t>Acyl-CoA dehydrogenase family, member 9</t>
  </si>
  <si>
    <t>PPH19449A</t>
  </si>
  <si>
    <t>NM_177470</t>
  </si>
  <si>
    <t>Acetyl-Coenzyme A acyltransferase 2 (mitochondrial 3-oxoacyl-Coenzyme A thiolase)</t>
  </si>
  <si>
    <t>PPM34649A</t>
  </si>
  <si>
    <t>Acadl</t>
  </si>
  <si>
    <t>NM_012819</t>
  </si>
  <si>
    <t>Acyl-Coenzyme A dehydrogenase, long-chain</t>
  </si>
  <si>
    <t>PPR42278A</t>
  </si>
  <si>
    <t>GPX4</t>
  </si>
  <si>
    <t>ACADL</t>
  </si>
  <si>
    <t>NM_001608</t>
  </si>
  <si>
    <t>Acyl-CoA dehydrogenase, long chain</t>
  </si>
  <si>
    <t>PPH01692A</t>
  </si>
  <si>
    <t>NM_133360</t>
  </si>
  <si>
    <t>Acetyl-Coenzyme A carboxylase alpha</t>
  </si>
  <si>
    <t>PPM05109A</t>
  </si>
  <si>
    <t>Acadm</t>
  </si>
  <si>
    <t>NM_016986</t>
  </si>
  <si>
    <t>Acyl-Coenzyme A dehydrogenase, C-4 to C-12 straight chain</t>
  </si>
  <si>
    <t>PPR43572A</t>
  </si>
  <si>
    <t>GPX5</t>
  </si>
  <si>
    <t>Gsta3</t>
  </si>
  <si>
    <t>ACADM</t>
  </si>
  <si>
    <t>NM_000016</t>
  </si>
  <si>
    <t>Acyl-CoA dehydrogenase, C-4 to C-12 straight chain</t>
  </si>
  <si>
    <t>PPH15178A</t>
  </si>
  <si>
    <t>Acads</t>
  </si>
  <si>
    <t>NM_022512</t>
  </si>
  <si>
    <t>Acyl-Coenzyme A dehydrogenase, C-2 to C-3 short chain</t>
  </si>
  <si>
    <t>PPR42424A</t>
  </si>
  <si>
    <t>ACADS</t>
  </si>
  <si>
    <t>NM_000017</t>
  </si>
  <si>
    <t>Acyl-CoA dehydrogenase, C-2 to C-3 short chain</t>
  </si>
  <si>
    <t>PPH11832A</t>
  </si>
  <si>
    <t>Acadsb</t>
  </si>
  <si>
    <t>NM_013084</t>
  </si>
  <si>
    <t>Acyl-Coenzyme A dehydrogenase, short/branched chain</t>
  </si>
  <si>
    <t>PPR49766A</t>
  </si>
  <si>
    <t>GSTA3</t>
  </si>
  <si>
    <t>ACADSB</t>
  </si>
  <si>
    <t>NM_001609</t>
  </si>
  <si>
    <t>Acyl-CoA dehydrogenase, short/branched chain</t>
  </si>
  <si>
    <t>PPH01730A</t>
  </si>
  <si>
    <t>NM_175324</t>
  </si>
  <si>
    <t>PPM41784A</t>
  </si>
  <si>
    <t>Acadvl</t>
  </si>
  <si>
    <t>NM_012891</t>
  </si>
  <si>
    <t>Acyl-Coenzyme A dehydrogenase, very long chain</t>
  </si>
  <si>
    <t>PPR48615A</t>
  </si>
  <si>
    <t>ACADVL</t>
  </si>
  <si>
    <t>NM_000018</t>
  </si>
  <si>
    <t>Acyl-CoA dehydrogenase, very long chain</t>
  </si>
  <si>
    <t>PPH01732A</t>
  </si>
  <si>
    <t>NM_172678</t>
  </si>
  <si>
    <t>PPM35823A</t>
  </si>
  <si>
    <t>NM_007381</t>
  </si>
  <si>
    <t>PPM04368A</t>
  </si>
  <si>
    <t>Acat1</t>
  </si>
  <si>
    <t>NM_017075</t>
  </si>
  <si>
    <t>Acetyl-coenzyme A acetyltransferase 1</t>
  </si>
  <si>
    <t>PPR43318A</t>
  </si>
  <si>
    <t>Gstm4</t>
  </si>
  <si>
    <t>ACAT1</t>
  </si>
  <si>
    <t>NM_000019</t>
  </si>
  <si>
    <t>Acetyl-CoA acetyltransferase 1</t>
  </si>
  <si>
    <t>PPH01600A</t>
  </si>
  <si>
    <t>NM_007382</t>
  </si>
  <si>
    <t>Acyl-Coenzyme A dehydrogenase, medium chain</t>
  </si>
  <si>
    <t>PPM25604A</t>
  </si>
  <si>
    <t>Acat2</t>
  </si>
  <si>
    <t>NM_001006995</t>
  </si>
  <si>
    <t>Acetyl-Coenzyme A acetyltransferase 3</t>
  </si>
  <si>
    <t>PPR59638A</t>
  </si>
  <si>
    <t>ACAT2</t>
  </si>
  <si>
    <t>NM_005891</t>
  </si>
  <si>
    <t>Acetyl-CoA acetyltransferase 2</t>
  </si>
  <si>
    <t>PPH01591A</t>
  </si>
  <si>
    <t>NM_007383</t>
  </si>
  <si>
    <t>Acyl-Coenzyme A dehydrogenase, short chain</t>
  </si>
  <si>
    <t>PPM25953A</t>
  </si>
  <si>
    <t>GSTP1</t>
  </si>
  <si>
    <t>Gstp1</t>
  </si>
  <si>
    <t>NM_025826</t>
  </si>
  <si>
    <t>PPM04377A</t>
  </si>
  <si>
    <t>NM_017366</t>
  </si>
  <si>
    <t>PPM04358A</t>
  </si>
  <si>
    <t>NM_144784</t>
  </si>
  <si>
    <t>Acetyl-Coenzyme A acetyltransferase 1</t>
  </si>
  <si>
    <t>PPM38160A</t>
  </si>
  <si>
    <t>Ackr2</t>
  </si>
  <si>
    <t>NM_078621</t>
  </si>
  <si>
    <t>Chemokine binding protein 2</t>
  </si>
  <si>
    <t>PPR06622A</t>
  </si>
  <si>
    <t>ACKR1</t>
  </si>
  <si>
    <t>NM_002036</t>
  </si>
  <si>
    <t>Duffy blood group, chemokine receptor</t>
  </si>
  <si>
    <t>PPH01340A</t>
  </si>
  <si>
    <t>NM_009338</t>
  </si>
  <si>
    <t>Acetyl-Coenzyme A acetyltransferase 2</t>
  </si>
  <si>
    <t>PPM34135A</t>
  </si>
  <si>
    <t>Ackr3</t>
  </si>
  <si>
    <t>NM_053352</t>
  </si>
  <si>
    <t>Chemokine (C-X-C motif) receptor 7</t>
  </si>
  <si>
    <t>PPR06404A</t>
  </si>
  <si>
    <t>ACKR2</t>
  </si>
  <si>
    <t>NM_001296</t>
  </si>
  <si>
    <t>PPH01335A</t>
  </si>
  <si>
    <t>Acly</t>
  </si>
  <si>
    <t>NM_016987</t>
  </si>
  <si>
    <t>ATP citrate lyase</t>
  </si>
  <si>
    <t>PPR48323A</t>
  </si>
  <si>
    <t>ACKR3</t>
  </si>
  <si>
    <t>NM_020311</t>
  </si>
  <si>
    <t>PPH01182A</t>
  </si>
  <si>
    <t>ACKR4</t>
  </si>
  <si>
    <t>NM_016557</t>
  </si>
  <si>
    <t>Chemokine (C-C motif) receptor-like 1</t>
  </si>
  <si>
    <t>PPH01336A</t>
  </si>
  <si>
    <t>Aco1</t>
  </si>
  <si>
    <t>NM_017321</t>
  </si>
  <si>
    <t>Aconitase 1, soluble</t>
  </si>
  <si>
    <t>PPR48881A</t>
  </si>
  <si>
    <t>ACLY</t>
  </si>
  <si>
    <t>NM_001096</t>
  </si>
  <si>
    <t>PPH00021A</t>
  </si>
  <si>
    <t>Aco2</t>
  </si>
  <si>
    <t>NM_024398</t>
  </si>
  <si>
    <t>Aconitase 2, mitochondrial</t>
  </si>
  <si>
    <t>PPR49643A</t>
  </si>
  <si>
    <t>Ackr1</t>
  </si>
  <si>
    <t>NM_010045</t>
  </si>
  <si>
    <t>PPM03177A</t>
  </si>
  <si>
    <t>Acot12</t>
  </si>
  <si>
    <t>NM_130747</t>
  </si>
  <si>
    <t>Acyl-CoA thioesterase 12</t>
  </si>
  <si>
    <t>PPR51686A</t>
  </si>
  <si>
    <t>ACO1</t>
  </si>
  <si>
    <t>NM_002197</t>
  </si>
  <si>
    <t>PPH05743A</t>
  </si>
  <si>
    <t>NM_021609</t>
  </si>
  <si>
    <t>PPM03776A</t>
  </si>
  <si>
    <t>Acot2</t>
  </si>
  <si>
    <t>NM_138907</t>
  </si>
  <si>
    <t>Acyl-CoA thioesterase 2</t>
  </si>
  <si>
    <t>PPR48989A</t>
  </si>
  <si>
    <t>MPO</t>
  </si>
  <si>
    <t>Mpo</t>
  </si>
  <si>
    <t>ACO2</t>
  </si>
  <si>
    <t>NM_001098</t>
  </si>
  <si>
    <t>PPH16430A</t>
  </si>
  <si>
    <t>NM_007722</t>
  </si>
  <si>
    <t>PPM03179A</t>
  </si>
  <si>
    <t>Acot3</t>
  </si>
  <si>
    <t>NM_001108041</t>
  </si>
  <si>
    <t>Acyl-CoA thioesterase 3</t>
  </si>
  <si>
    <t>PPR51192A</t>
  </si>
  <si>
    <t>ACOT1</t>
  </si>
  <si>
    <t>NM_001037161</t>
  </si>
  <si>
    <t>Acyl-CoA thioesterase 1</t>
  </si>
  <si>
    <t>PPH63504A</t>
  </si>
  <si>
    <t>Ackr4</t>
  </si>
  <si>
    <t>NM_145700</t>
  </si>
  <si>
    <t>PPM36219A</t>
  </si>
  <si>
    <t>Acot7</t>
  </si>
  <si>
    <t>NM_013214</t>
  </si>
  <si>
    <t>Acyl-CoA thioesterase 7</t>
  </si>
  <si>
    <t>PPR43496A</t>
  </si>
  <si>
    <t>ACOT12</t>
  </si>
  <si>
    <t>NM_130767</t>
  </si>
  <si>
    <t>PPH20853A</t>
  </si>
  <si>
    <t>NM_134037</t>
  </si>
  <si>
    <t>PPM05509A</t>
  </si>
  <si>
    <t>Acot8</t>
  </si>
  <si>
    <t>NM_130756</t>
  </si>
  <si>
    <t>Acyl-CoA thioesterase 8</t>
  </si>
  <si>
    <t>PPR47460A</t>
  </si>
  <si>
    <t>ACOT6</t>
  </si>
  <si>
    <t>NM_001037162</t>
  </si>
  <si>
    <t>Acyl-CoA thioesterase 6</t>
  </si>
  <si>
    <t>PPH11569A</t>
  </si>
  <si>
    <t>Acot9</t>
  </si>
  <si>
    <t>NM_001013960</t>
  </si>
  <si>
    <t>Acyl-CoA thioesterase 9</t>
  </si>
  <si>
    <t>PPR44198A</t>
  </si>
  <si>
    <t>Nos2</t>
  </si>
  <si>
    <t>ACOT7</t>
  </si>
  <si>
    <t>NM_181866</t>
  </si>
  <si>
    <t>PPH20422A</t>
  </si>
  <si>
    <t>NM_007386</t>
  </si>
  <si>
    <t>Aconitase 1</t>
  </si>
  <si>
    <t>PPM06158A</t>
  </si>
  <si>
    <t>Acox1</t>
  </si>
  <si>
    <t>NM_017340</t>
  </si>
  <si>
    <t>Acyl-Coenzyme A oxidase 1, palmitoyl</t>
  </si>
  <si>
    <t>PPR48458A</t>
  </si>
  <si>
    <t>ACOT8</t>
  </si>
  <si>
    <t>NM_005469</t>
  </si>
  <si>
    <t>PPH21228A</t>
  </si>
  <si>
    <t>NM_080633</t>
  </si>
  <si>
    <t>PPM31790A</t>
  </si>
  <si>
    <t>Acox2</t>
  </si>
  <si>
    <t>NM_145770</t>
  </si>
  <si>
    <t>Acyl-Coenzyme A oxidase 2, branched chain</t>
  </si>
  <si>
    <t>PPR44957A</t>
  </si>
  <si>
    <t>Nqo1</t>
  </si>
  <si>
    <t>ACOT9</t>
  </si>
  <si>
    <t>NM_001033583</t>
  </si>
  <si>
    <t>PPH16403A</t>
  </si>
  <si>
    <t>NM_028790</t>
  </si>
  <si>
    <t>PPM36928A</t>
  </si>
  <si>
    <t>Acox3</t>
  </si>
  <si>
    <t>NM_053339</t>
  </si>
  <si>
    <t>Acyl-Coenzyme A oxidase 3, pristanoyl</t>
  </si>
  <si>
    <t>PPR44916A</t>
  </si>
  <si>
    <t>NQO1</t>
  </si>
  <si>
    <t>ACOX1</t>
  </si>
  <si>
    <t>NM_004035</t>
  </si>
  <si>
    <t>Acyl-CoA oxidase 1, palmitoyl</t>
  </si>
  <si>
    <t>PPH01691A</t>
  </si>
  <si>
    <t>NM_134188</t>
  </si>
  <si>
    <t>PPM29189A</t>
  </si>
  <si>
    <t>ACOX2</t>
  </si>
  <si>
    <t>NM_003500</t>
  </si>
  <si>
    <t>Acyl-CoA oxidase 2, branched chain</t>
  </si>
  <si>
    <t>PPH01740A</t>
  </si>
  <si>
    <t>NM_134246</t>
  </si>
  <si>
    <t>PPM33007A</t>
  </si>
  <si>
    <t>Pon1</t>
  </si>
  <si>
    <t>ACOX3</t>
  </si>
  <si>
    <t>NM_003501</t>
  </si>
  <si>
    <t>Acyl-CoA oxidase 3, pristanoyl</t>
  </si>
  <si>
    <t>PPH07879A</t>
  </si>
  <si>
    <t>Acot6</t>
  </si>
  <si>
    <t>NM_172580</t>
  </si>
  <si>
    <t>PPM29423A</t>
  </si>
  <si>
    <t>PON1</t>
  </si>
  <si>
    <t>NM_133348</t>
  </si>
  <si>
    <t>PPM38439A</t>
  </si>
  <si>
    <t>NM_133240</t>
  </si>
  <si>
    <t>PPM37101A</t>
  </si>
  <si>
    <t>NM_019736</t>
  </si>
  <si>
    <t>PPM36176A</t>
  </si>
  <si>
    <t>Acsl1</t>
  </si>
  <si>
    <t>NM_012820</t>
  </si>
  <si>
    <t>Acyl-CoA synthetase long-chain family member 1</t>
  </si>
  <si>
    <t>PPR43544A</t>
  </si>
  <si>
    <t>NM_015729</t>
  </si>
  <si>
    <t>PPM04407A</t>
  </si>
  <si>
    <t>NM_053115</t>
  </si>
  <si>
    <t>PPM04378A</t>
  </si>
  <si>
    <t>NM_030721</t>
  </si>
  <si>
    <t>PPM37965A</t>
  </si>
  <si>
    <t>Aqp4</t>
  </si>
  <si>
    <t>AQP4</t>
  </si>
  <si>
    <t>Atf4</t>
  </si>
  <si>
    <t>ATF4</t>
  </si>
  <si>
    <t>Atf6</t>
  </si>
  <si>
    <t>ATF6</t>
  </si>
  <si>
    <t>NM_031144</t>
  </si>
  <si>
    <t>PPR06570A</t>
  </si>
  <si>
    <t>Atm</t>
  </si>
  <si>
    <t>Bbc3</t>
  </si>
  <si>
    <t>Becn1</t>
  </si>
  <si>
    <t>ATM</t>
  </si>
  <si>
    <t>Bid</t>
  </si>
  <si>
    <t>PPH00073A</t>
  </si>
  <si>
    <t>ATR</t>
  </si>
  <si>
    <t>Bnip3l</t>
  </si>
  <si>
    <t>BBC3</t>
  </si>
  <si>
    <t>Calr</t>
  </si>
  <si>
    <t>BECN1</t>
  </si>
  <si>
    <t>BID</t>
  </si>
  <si>
    <t>Casp1</t>
  </si>
  <si>
    <t>Acvr1b</t>
  </si>
  <si>
    <t>NM_199230</t>
  </si>
  <si>
    <t>Activin A receptor, type IB</t>
  </si>
  <si>
    <t>PPR55122A</t>
  </si>
  <si>
    <t>BNIP3L</t>
  </si>
  <si>
    <t>Casp7</t>
  </si>
  <si>
    <t>NM_007393</t>
  </si>
  <si>
    <t>PPM02945A</t>
  </si>
  <si>
    <t>Ccl12</t>
  </si>
  <si>
    <t>Cd40lg</t>
  </si>
  <si>
    <t>CASP1</t>
  </si>
  <si>
    <t>Cdkn1a</t>
  </si>
  <si>
    <t>CCL2</t>
  </si>
  <si>
    <t>Chek1</t>
  </si>
  <si>
    <t>CDKN1A</t>
  </si>
  <si>
    <t>Chek2</t>
  </si>
  <si>
    <t>ACVR1B</t>
  </si>
  <si>
    <t>NM_004302</t>
  </si>
  <si>
    <t>PPH01955A</t>
  </si>
  <si>
    <t>Crp</t>
  </si>
  <si>
    <t>CHEK1</t>
  </si>
  <si>
    <t>Ddb2</t>
  </si>
  <si>
    <t>CHEK2</t>
  </si>
  <si>
    <t>Ddit3</t>
  </si>
  <si>
    <t>CRP</t>
  </si>
  <si>
    <t>Dnajc3</t>
  </si>
  <si>
    <t>NM_007395</t>
  </si>
  <si>
    <t>Activin A receptor, type 1B</t>
  </si>
  <si>
    <t>PPM04453A</t>
  </si>
  <si>
    <t>DDB2</t>
  </si>
  <si>
    <t>DDIT3</t>
  </si>
  <si>
    <t>Epo</t>
  </si>
  <si>
    <t>DNAJC3</t>
  </si>
  <si>
    <t>Fas</t>
  </si>
  <si>
    <t>EPO</t>
  </si>
  <si>
    <t>Gadd45a</t>
  </si>
  <si>
    <t>FAS</t>
  </si>
  <si>
    <t>GADD45A</t>
  </si>
  <si>
    <t>Grb2</t>
  </si>
  <si>
    <t>GRB2</t>
  </si>
  <si>
    <t>Hsp90aa1</t>
  </si>
  <si>
    <t>Hsp90b1</t>
  </si>
  <si>
    <t>Hspa1b</t>
  </si>
  <si>
    <t>HSP90AA1</t>
  </si>
  <si>
    <t>Hspa4</t>
  </si>
  <si>
    <t>HSP90B1</t>
  </si>
  <si>
    <t>HSPA4</t>
  </si>
  <si>
    <t>Hspa5</t>
  </si>
  <si>
    <t>HSPA5</t>
  </si>
  <si>
    <t>Ifng</t>
  </si>
  <si>
    <t>Il1a</t>
  </si>
  <si>
    <t>Adcyap1r1</t>
  </si>
  <si>
    <t>NM_133511</t>
  </si>
  <si>
    <t>Adenylate cyclase activating polypeptide 1 receptor 1</t>
  </si>
  <si>
    <t>PPR52721A</t>
  </si>
  <si>
    <t>Il1b</t>
  </si>
  <si>
    <t>Adgrb1</t>
  </si>
  <si>
    <t>NM_001170597</t>
  </si>
  <si>
    <t>Brain-specific angiogenesis inhibitor 1</t>
  </si>
  <si>
    <t>PPR55150A</t>
  </si>
  <si>
    <t>Il6</t>
  </si>
  <si>
    <t>Adgre1</t>
  </si>
  <si>
    <t>NM_001007557</t>
  </si>
  <si>
    <t>EGF-like module containing, mucin-like, hormone receptor-like 1</t>
  </si>
  <si>
    <t>PPR49612A</t>
  </si>
  <si>
    <t>Adgrg2</t>
  </si>
  <si>
    <t>NM_181366</t>
  </si>
  <si>
    <t>G protein-coupled receptor 64</t>
  </si>
  <si>
    <t>PPR50994A</t>
  </si>
  <si>
    <t>Mcl1</t>
  </si>
  <si>
    <t>NM_019286</t>
  </si>
  <si>
    <t>Alcohol dehydrogenase 1 (class I)</t>
  </si>
  <si>
    <t>PPR49240A</t>
  </si>
  <si>
    <t>CXCL8</t>
  </si>
  <si>
    <t>Mmp9</t>
  </si>
  <si>
    <t>ADCYAP1R1</t>
  </si>
  <si>
    <t>NM_001118</t>
  </si>
  <si>
    <t>Adenylate cyclase activating polypeptide 1 (pituitary) receptor type I</t>
  </si>
  <si>
    <t>PPH01984A</t>
  </si>
  <si>
    <t>MCL1</t>
  </si>
  <si>
    <t>Nbn</t>
  </si>
  <si>
    <t>ADGRB1</t>
  </si>
  <si>
    <t>NM_001702</t>
  </si>
  <si>
    <t>PPH01351A</t>
  </si>
  <si>
    <t>ADGRE1</t>
  </si>
  <si>
    <t>NM_001974</t>
  </si>
  <si>
    <t>Egf-like module containing, mucin-like, hormone receptor-like 1</t>
  </si>
  <si>
    <t>PPH07141A</t>
  </si>
  <si>
    <t>ADGRG2</t>
  </si>
  <si>
    <t>NM_005756</t>
  </si>
  <si>
    <t>PPH19883A</t>
  </si>
  <si>
    <t>Parp1</t>
  </si>
  <si>
    <t>NM_007407</t>
  </si>
  <si>
    <t>PPM04630A</t>
  </si>
  <si>
    <t>Parp2</t>
  </si>
  <si>
    <t>NM_174991</t>
  </si>
  <si>
    <t>PPM05646A</t>
  </si>
  <si>
    <t>Prdx1</t>
  </si>
  <si>
    <t>NM_000669</t>
  </si>
  <si>
    <t>Alcohol dehydrogenase 1C (class I), gamma polypeptide</t>
  </si>
  <si>
    <t>PPH07150A</t>
  </si>
  <si>
    <t>NM_010130</t>
  </si>
  <si>
    <t>EGF-like module containing, mucin-like, hormone receptor-like sequence 1</t>
  </si>
  <si>
    <t>PPM24775A</t>
  </si>
  <si>
    <t>PARP1</t>
  </si>
  <si>
    <t>Pvr</t>
  </si>
  <si>
    <t>NM_178712</t>
  </si>
  <si>
    <t>PPM33426A</t>
  </si>
  <si>
    <t>Adk</t>
  </si>
  <si>
    <t>NM_012895</t>
  </si>
  <si>
    <t>Adenosine kinase</t>
  </si>
  <si>
    <t>PPR51464A</t>
  </si>
  <si>
    <t>PRDX1</t>
  </si>
  <si>
    <t>NM_007409</t>
  </si>
  <si>
    <t>PPM04366A</t>
  </si>
  <si>
    <t>PVR</t>
  </si>
  <si>
    <t>Rad51</t>
  </si>
  <si>
    <t>RAD51</t>
  </si>
  <si>
    <t>Ripk1</t>
  </si>
  <si>
    <t>Adora1</t>
  </si>
  <si>
    <t>NM_017155</t>
  </si>
  <si>
    <t>Adenosine A1 receptor</t>
  </si>
  <si>
    <t>PPR48482A</t>
  </si>
  <si>
    <t>Ripk3</t>
  </si>
  <si>
    <t>Adora2a</t>
  </si>
  <si>
    <t>NM_053294</t>
  </si>
  <si>
    <t>Adenosine A2a receptor</t>
  </si>
  <si>
    <t>PPR45279A</t>
  </si>
  <si>
    <t>RIPK1</t>
  </si>
  <si>
    <t>Adora2b</t>
  </si>
  <si>
    <t>NM_017161</t>
  </si>
  <si>
    <t>Adenosine A2B receptor</t>
  </si>
  <si>
    <t>PPR52780A</t>
  </si>
  <si>
    <t>Adra1a</t>
  </si>
  <si>
    <t>NM_017191</t>
  </si>
  <si>
    <t>Adrenergic, alpha-1A-, receptor</t>
  </si>
  <si>
    <t>PPR06850A</t>
  </si>
  <si>
    <t>Adra1b</t>
  </si>
  <si>
    <t>NM_016991</t>
  </si>
  <si>
    <t>Adrenergic, alpha-1B-, receptor</t>
  </si>
  <si>
    <t>PPR06754A</t>
  </si>
  <si>
    <t>ADK</t>
  </si>
  <si>
    <t>NM_001123</t>
  </si>
  <si>
    <t>PPH17717A</t>
  </si>
  <si>
    <t>Adra1d</t>
  </si>
  <si>
    <t>NM_024483</t>
  </si>
  <si>
    <t>Adrenergic, alpha-1D-, receptor</t>
  </si>
  <si>
    <t>PPR06783A</t>
  </si>
  <si>
    <t>NM_134079</t>
  </si>
  <si>
    <t>PPM32666A</t>
  </si>
  <si>
    <t>Adra2a</t>
  </si>
  <si>
    <t>NM_012739</t>
  </si>
  <si>
    <t>Adrenergic, alpha-2A-, receptor</t>
  </si>
  <si>
    <t>PPR06801A</t>
  </si>
  <si>
    <t>TLR4</t>
  </si>
  <si>
    <t>Tlr4</t>
  </si>
  <si>
    <t>Adra2b</t>
  </si>
  <si>
    <t>NM_138505</t>
  </si>
  <si>
    <t>Adrenergic, alpha-2B-, receptor</t>
  </si>
  <si>
    <t>PPR06767A</t>
  </si>
  <si>
    <t>Tnf</t>
  </si>
  <si>
    <t>Adra2c</t>
  </si>
  <si>
    <t>NM_138506</t>
  </si>
  <si>
    <t>Adrenergic, alpha-2C-, receptor</t>
  </si>
  <si>
    <t>PPR06768A</t>
  </si>
  <si>
    <t>TNFRSF10A</t>
  </si>
  <si>
    <t>Tnfrsf10b</t>
  </si>
  <si>
    <t>ADORA1</t>
  </si>
  <si>
    <t>NM_000674</t>
  </si>
  <si>
    <t>PPH00062A</t>
  </si>
  <si>
    <t>Adrb1</t>
  </si>
  <si>
    <t>NM_012701</t>
  </si>
  <si>
    <t>Adrenergic, beta-1-, receptor</t>
  </si>
  <si>
    <t>PPR06825A</t>
  </si>
  <si>
    <t>TNFRSF10B</t>
  </si>
  <si>
    <t>Tnfrsf1a</t>
  </si>
  <si>
    <t>ADORA2A</t>
  </si>
  <si>
    <t>NM_000675</t>
  </si>
  <si>
    <t>PPH00064A</t>
  </si>
  <si>
    <t>NM_001008533</t>
  </si>
  <si>
    <t>PPM04290A</t>
  </si>
  <si>
    <t>Adrb2</t>
  </si>
  <si>
    <t>NM_012492</t>
  </si>
  <si>
    <t>Adrenergic, beta-2-, receptor, surface</t>
  </si>
  <si>
    <t>PPR06764A</t>
  </si>
  <si>
    <t>TNFRSF1A</t>
  </si>
  <si>
    <t>Trp53</t>
  </si>
  <si>
    <t>Tp53</t>
  </si>
  <si>
    <t>ADORA2B</t>
  </si>
  <si>
    <t>NM_000676</t>
  </si>
  <si>
    <t>Adenosine A2b receptor</t>
  </si>
  <si>
    <t>PPH00226A</t>
  </si>
  <si>
    <t>NM_009630</t>
  </si>
  <si>
    <t>PPM03472A</t>
  </si>
  <si>
    <t>Adrb3</t>
  </si>
  <si>
    <t>NM_013108</t>
  </si>
  <si>
    <t>Adrenergic, beta-3-, receptor</t>
  </si>
  <si>
    <t>PPR06759A</t>
  </si>
  <si>
    <t>TP53</t>
  </si>
  <si>
    <t>ADRA1A</t>
  </si>
  <si>
    <t>NM_033303</t>
  </si>
  <si>
    <t>PPH02718A</t>
  </si>
  <si>
    <t>NM_007413</t>
  </si>
  <si>
    <t>PPM04282A</t>
  </si>
  <si>
    <t>Txnl4b</t>
  </si>
  <si>
    <t>ADRA1B</t>
  </si>
  <si>
    <t>NM_000679</t>
  </si>
  <si>
    <t>PPH02038A</t>
  </si>
  <si>
    <t>NM_013461</t>
  </si>
  <si>
    <t>Adrenergic receptor, alpha 1a</t>
  </si>
  <si>
    <t>PPM05528A</t>
  </si>
  <si>
    <t>TXNL4B</t>
  </si>
  <si>
    <t>ADRA1D</t>
  </si>
  <si>
    <t>NM_000678</t>
  </si>
  <si>
    <t>PPH00475A</t>
  </si>
  <si>
    <t>NM_007416</t>
  </si>
  <si>
    <t>Adrenergic receptor, alpha 1b</t>
  </si>
  <si>
    <t>PPM04809A</t>
  </si>
  <si>
    <t>ADRA2A</t>
  </si>
  <si>
    <t>NM_000681</t>
  </si>
  <si>
    <t>PPH02695A</t>
  </si>
  <si>
    <t>NM_013460</t>
  </si>
  <si>
    <t>Adrenergic receptor, alpha 1d</t>
  </si>
  <si>
    <t>PPM03295A</t>
  </si>
  <si>
    <t>Vegfa</t>
  </si>
  <si>
    <t>ADRA2B</t>
  </si>
  <si>
    <t>NM_000682</t>
  </si>
  <si>
    <t>PPH02685A</t>
  </si>
  <si>
    <t>NM_007417</t>
  </si>
  <si>
    <t>Adrenergic receptor, alpha 2a</t>
  </si>
  <si>
    <t>PPM41798A</t>
  </si>
  <si>
    <t>Xbp1</t>
  </si>
  <si>
    <t>ADRA2C</t>
  </si>
  <si>
    <t>NM_000683</t>
  </si>
  <si>
    <t>PPH02660A</t>
  </si>
  <si>
    <t>NM_009633</t>
  </si>
  <si>
    <t>Adrenergic receptor, alpha 2b</t>
  </si>
  <si>
    <t>PPM41799A</t>
  </si>
  <si>
    <t>XPC</t>
  </si>
  <si>
    <t>Xpc</t>
  </si>
  <si>
    <t>ADRB1</t>
  </si>
  <si>
    <t>NM_000684</t>
  </si>
  <si>
    <t>PPH02091A</t>
  </si>
  <si>
    <t>NM_007418</t>
  </si>
  <si>
    <t>Adrenergic receptor, alpha 2c</t>
  </si>
  <si>
    <t>PPM29597A</t>
  </si>
  <si>
    <t>ADRB2</t>
  </si>
  <si>
    <t>NM_000024</t>
  </si>
  <si>
    <t>PPH01856A</t>
  </si>
  <si>
    <t>NM_007419</t>
  </si>
  <si>
    <t>Adrenergic receptor, beta 1</t>
  </si>
  <si>
    <t>PPM05035A</t>
  </si>
  <si>
    <t>ADRB3</t>
  </si>
  <si>
    <t>NM_000025</t>
  </si>
  <si>
    <t>PPH00473A</t>
  </si>
  <si>
    <t>NM_007420</t>
  </si>
  <si>
    <t>Adrenergic receptor, beta 2</t>
  </si>
  <si>
    <t>PPM04265A</t>
  </si>
  <si>
    <t>NM_013462</t>
  </si>
  <si>
    <t>Adrenergic receptor, beta 3</t>
  </si>
  <si>
    <t>PPM04810A</t>
  </si>
  <si>
    <t>Apc</t>
  </si>
  <si>
    <t>BAX</t>
  </si>
  <si>
    <t>Agt</t>
  </si>
  <si>
    <t>NM_134432</t>
  </si>
  <si>
    <t>Angiotensinogen (serpin peptidase inhibitor, clade A, member 8)</t>
  </si>
  <si>
    <t>PPR43580A</t>
  </si>
  <si>
    <t>BCL2</t>
  </si>
  <si>
    <t>Agtr1a</t>
  </si>
  <si>
    <t>NM_030985</t>
  </si>
  <si>
    <t>Angiotensin II receptor, type 1a</t>
  </si>
  <si>
    <t>PPR44498A</t>
  </si>
  <si>
    <t>BCL2L1</t>
  </si>
  <si>
    <t>Bax</t>
  </si>
  <si>
    <t>Agtr1b</t>
  </si>
  <si>
    <t>NM_031009</t>
  </si>
  <si>
    <t>Angiotensin II receptor, type 1b</t>
  </si>
  <si>
    <t>PPR44499A</t>
  </si>
  <si>
    <t>Bcl2</t>
  </si>
  <si>
    <t>Agtr2</t>
  </si>
  <si>
    <t>NM_012494</t>
  </si>
  <si>
    <t>Angiotensin II receptor, type 2</t>
  </si>
  <si>
    <t>PPR57639A</t>
  </si>
  <si>
    <t>BRCA1</t>
  </si>
  <si>
    <t>Bcl2l1</t>
  </si>
  <si>
    <t>BRCA2</t>
  </si>
  <si>
    <t>Brca1</t>
  </si>
  <si>
    <t>Brca2</t>
  </si>
  <si>
    <t>NM_007428</t>
  </si>
  <si>
    <t>PPM04219A</t>
  </si>
  <si>
    <t>NM_013149</t>
  </si>
  <si>
    <t>Aryl hydrocarbon receptor</t>
  </si>
  <si>
    <t>PPR52899A</t>
  </si>
  <si>
    <t>AGTR1</t>
  </si>
  <si>
    <t>NM_031850</t>
  </si>
  <si>
    <t>Angiotensin II receptor, type 1</t>
  </si>
  <si>
    <t>PPH02362A</t>
  </si>
  <si>
    <t>NM_177322</t>
  </si>
  <si>
    <t>PPM05162A</t>
  </si>
  <si>
    <t>Ahsg</t>
  </si>
  <si>
    <t>NM_012898</t>
  </si>
  <si>
    <t>Alpha-2-HS-glycoprotein</t>
  </si>
  <si>
    <t>PPR48484A</t>
  </si>
  <si>
    <t>AGTR2</t>
  </si>
  <si>
    <t>NM_000686</t>
  </si>
  <si>
    <t>PPH01262A</t>
  </si>
  <si>
    <t>NM_175086</t>
  </si>
  <si>
    <t>PPM31347A</t>
  </si>
  <si>
    <t>Cdkn1b</t>
  </si>
  <si>
    <t>NM_007429</t>
  </si>
  <si>
    <t>PPM04811A</t>
  </si>
  <si>
    <t>Cdkn2a</t>
  </si>
  <si>
    <t>Aifm1</t>
  </si>
  <si>
    <t>NM_031356</t>
  </si>
  <si>
    <t>Apoptosis-inducing factor, mitochondrion-associated 1</t>
  </si>
  <si>
    <t>PPR44012A</t>
  </si>
  <si>
    <t>Aifm2</t>
  </si>
  <si>
    <t>NM_001139483</t>
  </si>
  <si>
    <t>Apoptosis-inducing factor, mitochondrion-associated 2</t>
  </si>
  <si>
    <t>PPR42470A</t>
  </si>
  <si>
    <t>CYP1A2</t>
  </si>
  <si>
    <t>Aifm3</t>
  </si>
  <si>
    <t>Apoptosis-inducing factor, mitochondrion-associated 3</t>
  </si>
  <si>
    <t>Aimp1</t>
  </si>
  <si>
    <t>NM_053757</t>
  </si>
  <si>
    <t>Aminoacyl tRNA synthetase complex-interacting multifunctional protein 1</t>
  </si>
  <si>
    <t>PPR06627A</t>
  </si>
  <si>
    <t>NM_001621</t>
  </si>
  <si>
    <t>PPH00457A</t>
  </si>
  <si>
    <t>Cyp2b2</t>
  </si>
  <si>
    <t>NM_013464</t>
  </si>
  <si>
    <t>Aryl-hydrocarbon receptor</t>
  </si>
  <si>
    <t>PPM03973A</t>
  </si>
  <si>
    <t>Cyp2c11</t>
  </si>
  <si>
    <t>AHSG</t>
  </si>
  <si>
    <t>NM_001622</t>
  </si>
  <si>
    <t>PPH16956A</t>
  </si>
  <si>
    <t>Cyp2d22</t>
  </si>
  <si>
    <t>NM_013465</t>
  </si>
  <si>
    <t>PPM32919A</t>
  </si>
  <si>
    <t>AIFM1</t>
  </si>
  <si>
    <t>NM_004208</t>
  </si>
  <si>
    <t>Apoptosis-inducing factor, mitochondrion-associated, 1</t>
  </si>
  <si>
    <t>PPH01037A</t>
  </si>
  <si>
    <t>Cyp2c6v2</t>
  </si>
  <si>
    <t>AIFM2</t>
  </si>
  <si>
    <t>NM_032797</t>
  </si>
  <si>
    <t>Apoptosis-inducing factor, mitochondrion-associated, 2</t>
  </si>
  <si>
    <t>PPH11368A</t>
  </si>
  <si>
    <t>AIFM3</t>
  </si>
  <si>
    <t>NM_144704</t>
  </si>
  <si>
    <t>Apoptosis-inducing factor, mitochondrion-associated, 3</t>
  </si>
  <si>
    <t>PPH13261A</t>
  </si>
  <si>
    <t>NM_012019</t>
  </si>
  <si>
    <t>PPM03482A</t>
  </si>
  <si>
    <t>NM_178058</t>
  </si>
  <si>
    <t>PPM37490A</t>
  </si>
  <si>
    <t>Cyp2d4</t>
  </si>
  <si>
    <t>AIMP1</t>
  </si>
  <si>
    <t>NM_004757</t>
  </si>
  <si>
    <t>PPH01171A</t>
  </si>
  <si>
    <t>NM_175178</t>
  </si>
  <si>
    <t>PPM28670A</t>
  </si>
  <si>
    <t>Erbb2</t>
  </si>
  <si>
    <t>ERBB2</t>
  </si>
  <si>
    <t>Cyp3a2</t>
  </si>
  <si>
    <t>NM_007926</t>
  </si>
  <si>
    <t>PPM03718A</t>
  </si>
  <si>
    <t>Ercc3</t>
  </si>
  <si>
    <t>ERCC3</t>
  </si>
  <si>
    <t>Esr1</t>
  </si>
  <si>
    <t>Akt1</t>
  </si>
  <si>
    <t>NM_033230</t>
  </si>
  <si>
    <t>PPR45425A</t>
  </si>
  <si>
    <t>ESR1</t>
  </si>
  <si>
    <t>Esr2</t>
  </si>
  <si>
    <t>Akt1s1</t>
  </si>
  <si>
    <t>NM_001106259</t>
  </si>
  <si>
    <t>AKT1 substrate 1 (proline-rich)</t>
  </si>
  <si>
    <t>PPR54948A</t>
  </si>
  <si>
    <t>Fgf2</t>
  </si>
  <si>
    <t>FGF2</t>
  </si>
  <si>
    <t>Fos</t>
  </si>
  <si>
    <t>FOS</t>
  </si>
  <si>
    <t>Alb</t>
  </si>
  <si>
    <t>NM_134326</t>
  </si>
  <si>
    <t>Albumin</t>
  </si>
  <si>
    <t>PPR48689A</t>
  </si>
  <si>
    <t>Hif1a</t>
  </si>
  <si>
    <t>IGF1R</t>
  </si>
  <si>
    <t>Igf1r</t>
  </si>
  <si>
    <t>Igf2r</t>
  </si>
  <si>
    <t>NM_022407</t>
  </si>
  <si>
    <t>Aldehyde dehydrogenase 1 family, member A1</t>
  </si>
  <si>
    <t>PPR43520A</t>
  </si>
  <si>
    <t>MSH2</t>
  </si>
  <si>
    <t>Msh2</t>
  </si>
  <si>
    <t>PPH00088A</t>
  </si>
  <si>
    <t>MYC</t>
  </si>
  <si>
    <t>Aldh2</t>
  </si>
  <si>
    <t>NM_032416</t>
  </si>
  <si>
    <t>Aldehyde dehydrogenase 2 family (mitochondrial)</t>
  </si>
  <si>
    <t>PPR54702A</t>
  </si>
  <si>
    <t>Myc</t>
  </si>
  <si>
    <t>NM_009652</t>
  </si>
  <si>
    <t>Thymoma viral proto-oncogene 1</t>
  </si>
  <si>
    <t>PPM03377A</t>
  </si>
  <si>
    <t>NFKB1</t>
  </si>
  <si>
    <t>NFKB2</t>
  </si>
  <si>
    <t>Nfkb1</t>
  </si>
  <si>
    <t>Nfkb2</t>
  </si>
  <si>
    <t>ALB</t>
  </si>
  <si>
    <t>NM_000477</t>
  </si>
  <si>
    <t>PPH19822A</t>
  </si>
  <si>
    <t>PPARA</t>
  </si>
  <si>
    <t>Ppara</t>
  </si>
  <si>
    <t>NM_009654</t>
  </si>
  <si>
    <t>PPM60179A</t>
  </si>
  <si>
    <t>NM_000689</t>
  </si>
  <si>
    <t>PPH01723A</t>
  </si>
  <si>
    <t>Pparg</t>
  </si>
  <si>
    <t>NM_013467</t>
  </si>
  <si>
    <t>Aldehyde dehydrogenase family 1, subfamily A1</t>
  </si>
  <si>
    <t>PPM04398A</t>
  </si>
  <si>
    <t>RARG</t>
  </si>
  <si>
    <t>ALDH2</t>
  </si>
  <si>
    <t>NM_000690</t>
  </si>
  <si>
    <t>PPH17047A</t>
  </si>
  <si>
    <t>NM_009656</t>
  </si>
  <si>
    <t>Aldehyde dehydrogenase 2, mitochondrial</t>
  </si>
  <si>
    <t>PPM37414A</t>
  </si>
  <si>
    <t>SOD1</t>
  </si>
  <si>
    <t>Sod1</t>
  </si>
  <si>
    <t>NM_001105798</t>
  </si>
  <si>
    <t>Arachidonate 12-lipoxygenase</t>
  </si>
  <si>
    <t>PPR51648A</t>
  </si>
  <si>
    <t>XPA</t>
  </si>
  <si>
    <t>Xpa</t>
  </si>
  <si>
    <t>NM_000697</t>
  </si>
  <si>
    <t>PPH05791A</t>
  </si>
  <si>
    <t>BDNF</t>
  </si>
  <si>
    <t>NM_007440</t>
  </si>
  <si>
    <t>PPM25685A</t>
  </si>
  <si>
    <t>Bdnf</t>
  </si>
  <si>
    <t>Bmp7</t>
  </si>
  <si>
    <t>C3</t>
  </si>
  <si>
    <t>Anapc2</t>
  </si>
  <si>
    <t>NM_001100532</t>
  </si>
  <si>
    <t>Anaphase promoting complex subunit 2</t>
  </si>
  <si>
    <t>PPR46969A</t>
  </si>
  <si>
    <t>AMFR</t>
  </si>
  <si>
    <t>NM_001144</t>
  </si>
  <si>
    <t>Autocrine motility factor receptor</t>
  </si>
  <si>
    <t>PPH16329A</t>
  </si>
  <si>
    <t>Amfr</t>
  </si>
  <si>
    <t>NM_011787</t>
  </si>
  <si>
    <t>PPM28243A</t>
  </si>
  <si>
    <t>ANAPC11</t>
  </si>
  <si>
    <t>NM_001002244</t>
  </si>
  <si>
    <t>Anaphase promoting complex subunit 11</t>
  </si>
  <si>
    <t>PPH22686A</t>
  </si>
  <si>
    <t>Ankib1</t>
  </si>
  <si>
    <t>Ankyrin repeat and IBR domain containing 1</t>
  </si>
  <si>
    <t>ANAPC2</t>
  </si>
  <si>
    <t>NM_013366</t>
  </si>
  <si>
    <t>PPH20394A</t>
  </si>
  <si>
    <t>Anapc11</t>
  </si>
  <si>
    <t>NM_025389</t>
  </si>
  <si>
    <t>PPM26195A</t>
  </si>
  <si>
    <t>NM_175300</t>
  </si>
  <si>
    <t>PPM37986A</t>
  </si>
  <si>
    <t>GPER1</t>
  </si>
  <si>
    <t>Gper1</t>
  </si>
  <si>
    <t>Anxa1</t>
  </si>
  <si>
    <t>NM_012904</t>
  </si>
  <si>
    <t>Annexin A1</t>
  </si>
  <si>
    <t>PPR42587A</t>
  </si>
  <si>
    <t>Igf1</t>
  </si>
  <si>
    <t>Anxa4</t>
  </si>
  <si>
    <t>NM_024155</t>
  </si>
  <si>
    <t>Annexin A4</t>
  </si>
  <si>
    <t>PPR46797A</t>
  </si>
  <si>
    <t>NM_001003909</t>
  </si>
  <si>
    <t>PPM31175A</t>
  </si>
  <si>
    <t>LGALS1</t>
  </si>
  <si>
    <t>Lgals1</t>
  </si>
  <si>
    <t>LPL</t>
  </si>
  <si>
    <t>Lpl</t>
  </si>
  <si>
    <t>ANXA1</t>
  </si>
  <si>
    <t>NM_000700</t>
  </si>
  <si>
    <t>PPH02882A</t>
  </si>
  <si>
    <t>Apaf1</t>
  </si>
  <si>
    <t>NM_023979</t>
  </si>
  <si>
    <t>Apoptotic peptidase activating factor 1</t>
  </si>
  <si>
    <t>PPR06564A</t>
  </si>
  <si>
    <t>ANXA4</t>
  </si>
  <si>
    <t>NM_001153</t>
  </si>
  <si>
    <t>PPH06928A</t>
  </si>
  <si>
    <t>NM_010730</t>
  </si>
  <si>
    <t>PPM05610A</t>
  </si>
  <si>
    <t>NM_012499</t>
  </si>
  <si>
    <t>Adenomatous polyposis coli</t>
  </si>
  <si>
    <t>PPR52699A</t>
  </si>
  <si>
    <t>NM_013471</t>
  </si>
  <si>
    <t>PPM35675A</t>
  </si>
  <si>
    <t>Apcs</t>
  </si>
  <si>
    <t>NM_017170</t>
  </si>
  <si>
    <t>Amyloid P component, serum</t>
  </si>
  <si>
    <t>PPR56781A</t>
  </si>
  <si>
    <t>Apex1</t>
  </si>
  <si>
    <t>NM_024148</t>
  </si>
  <si>
    <t>APEX nuclease (multifunctional DNA repair enzyme) 1</t>
  </si>
  <si>
    <t>PPR43481A</t>
  </si>
  <si>
    <t>Api5</t>
  </si>
  <si>
    <t>NM_001127379</t>
  </si>
  <si>
    <t>Apoptosis inhibitor 5</t>
  </si>
  <si>
    <t>PPR55009A</t>
  </si>
  <si>
    <t>APAF1</t>
  </si>
  <si>
    <t>NM_001160</t>
  </si>
  <si>
    <t>PPH00752A</t>
  </si>
  <si>
    <t>NR0B2</t>
  </si>
  <si>
    <t>Nr0b2</t>
  </si>
  <si>
    <t>NR3C1</t>
  </si>
  <si>
    <t>Nr3c1</t>
  </si>
  <si>
    <t>Apoa2</t>
  </si>
  <si>
    <t>NM_013112</t>
  </si>
  <si>
    <t>Apolipoprotein A-II</t>
  </si>
  <si>
    <t>PPR52768A</t>
  </si>
  <si>
    <t>NR5A2</t>
  </si>
  <si>
    <t>Nr5a2</t>
  </si>
  <si>
    <t>NM_009684</t>
  </si>
  <si>
    <t>PPM03407A</t>
  </si>
  <si>
    <t>Apoa5</t>
  </si>
  <si>
    <t>NM_080576</t>
  </si>
  <si>
    <t>Apolipoprotein A-V</t>
  </si>
  <si>
    <t>PPR50286A</t>
  </si>
  <si>
    <t>APCS</t>
  </si>
  <si>
    <t>NM_001639</t>
  </si>
  <si>
    <t>PPH07107A</t>
  </si>
  <si>
    <t>APEX1</t>
  </si>
  <si>
    <t>NM_080649</t>
  </si>
  <si>
    <t>PPH02201A</t>
  </si>
  <si>
    <t>NM_007462</t>
  </si>
  <si>
    <t>Adenomatosis polyposis coli</t>
  </si>
  <si>
    <t>PPM05172A</t>
  </si>
  <si>
    <t>NM_011318</t>
  </si>
  <si>
    <t>Serum amyloid P-component</t>
  </si>
  <si>
    <t>PPM40840A</t>
  </si>
  <si>
    <t>NM_009687</t>
  </si>
  <si>
    <t>Apurinic/apyrimidinic endonuclease 1</t>
  </si>
  <si>
    <t>PPM04975A</t>
  </si>
  <si>
    <t>NM_138828</t>
  </si>
  <si>
    <t>Apolipoprotein E</t>
  </si>
  <si>
    <t>PPR48524A</t>
  </si>
  <si>
    <t>PTGS2</t>
  </si>
  <si>
    <t>Ptgs2</t>
  </si>
  <si>
    <t>Apof</t>
  </si>
  <si>
    <t>NM_001024351</t>
  </si>
  <si>
    <t>Apolipoprotein F</t>
  </si>
  <si>
    <t>PPR63339A</t>
  </si>
  <si>
    <t>NM_007466</t>
  </si>
  <si>
    <t>PPM03683A</t>
  </si>
  <si>
    <t>Apol2</t>
  </si>
  <si>
    <t>XM_001075828</t>
  </si>
  <si>
    <t>Apolipoprotein L, 2</t>
  </si>
  <si>
    <t>PPR64934A</t>
  </si>
  <si>
    <t>APOA2</t>
  </si>
  <si>
    <t>NM_001643</t>
  </si>
  <si>
    <t>PPH02611A</t>
  </si>
  <si>
    <t>App</t>
  </si>
  <si>
    <t>NM_019288</t>
  </si>
  <si>
    <t>Amyloid beta (A4) precursor protein</t>
  </si>
  <si>
    <t>PPR06788A</t>
  </si>
  <si>
    <t>APOA5</t>
  </si>
  <si>
    <t>NM_052968</t>
  </si>
  <si>
    <t>PPH02618A</t>
  </si>
  <si>
    <t>SOCS3</t>
  </si>
  <si>
    <t>Socs3</t>
  </si>
  <si>
    <t>Spp1</t>
  </si>
  <si>
    <t>NM_013474</t>
  </si>
  <si>
    <t>PPM05347A</t>
  </si>
  <si>
    <t>NM_012825</t>
  </si>
  <si>
    <t>Aquaporin 4</t>
  </si>
  <si>
    <t>PPR52810A</t>
  </si>
  <si>
    <t>NM_000041</t>
  </si>
  <si>
    <t>PPH01366A</t>
  </si>
  <si>
    <t>NM_080434</t>
  </si>
  <si>
    <t>PPM05335A</t>
  </si>
  <si>
    <t>APOF</t>
  </si>
  <si>
    <t>NM_001638</t>
  </si>
  <si>
    <t>PPH02612A</t>
  </si>
  <si>
    <t>APOL2</t>
  </si>
  <si>
    <t>NM_030882</t>
  </si>
  <si>
    <t>PPH19043A</t>
  </si>
  <si>
    <t>NM_009696</t>
  </si>
  <si>
    <t>PPM04128A</t>
  </si>
  <si>
    <t>APOL3</t>
  </si>
  <si>
    <t>NM_145640</t>
  </si>
  <si>
    <t>Apolipoprotein L, 3</t>
  </si>
  <si>
    <t>PPH14866A</t>
  </si>
  <si>
    <t>NM_133997</t>
  </si>
  <si>
    <t>PPM05410A</t>
  </si>
  <si>
    <t>XBP1</t>
  </si>
  <si>
    <t>Apol7a</t>
  </si>
  <si>
    <t>NM_029419</t>
  </si>
  <si>
    <t>Apolipoprotein L 7a</t>
  </si>
  <si>
    <t>PPM34164A</t>
  </si>
  <si>
    <t>Apol8</t>
  </si>
  <si>
    <t>NM_001081970</t>
  </si>
  <si>
    <t>Apolipoprotein L 8</t>
  </si>
  <si>
    <t>PPM31078A</t>
  </si>
  <si>
    <t>Areg</t>
  </si>
  <si>
    <t>NM_017123</t>
  </si>
  <si>
    <t>Amphiregulin</t>
  </si>
  <si>
    <t>PPR44928A</t>
  </si>
  <si>
    <t>NM_007471</t>
  </si>
  <si>
    <t>PPM37085A</t>
  </si>
  <si>
    <t>NM_001650</t>
  </si>
  <si>
    <t>PPH05944A</t>
  </si>
  <si>
    <t>NM_009700</t>
  </si>
  <si>
    <t>PPM35092A</t>
  </si>
  <si>
    <t>CS</t>
  </si>
  <si>
    <t>Cs</t>
  </si>
  <si>
    <t>DLAT</t>
  </si>
  <si>
    <t>Dlat</t>
  </si>
  <si>
    <t>DLD</t>
  </si>
  <si>
    <t>Dld</t>
  </si>
  <si>
    <t>DLST</t>
  </si>
  <si>
    <t>Dlst</t>
  </si>
  <si>
    <t>ENO1</t>
  </si>
  <si>
    <t>Eno1</t>
  </si>
  <si>
    <t>AREG</t>
  </si>
  <si>
    <t>NM_001657</t>
  </si>
  <si>
    <t>PPH02070A</t>
  </si>
  <si>
    <t>NM_009704</t>
  </si>
  <si>
    <t>PPM02976A</t>
  </si>
  <si>
    <t>FH</t>
  </si>
  <si>
    <t>Fh1</t>
  </si>
  <si>
    <t>Fh</t>
  </si>
  <si>
    <t>Arih1</t>
  </si>
  <si>
    <t>NM_001013108</t>
  </si>
  <si>
    <t>Ariadne ubiquitin-conjugating enzyme E2 binding protein homolog 1 (Drosophila)</t>
  </si>
  <si>
    <t>PPR48335A</t>
  </si>
  <si>
    <t>Gsk3b</t>
  </si>
  <si>
    <t>IDH1</t>
  </si>
  <si>
    <t>IDH2</t>
  </si>
  <si>
    <t>Idh1</t>
  </si>
  <si>
    <t>IDH3A</t>
  </si>
  <si>
    <t>Idh2</t>
  </si>
  <si>
    <t>IDH3B</t>
  </si>
  <si>
    <t>Idh3a</t>
  </si>
  <si>
    <t>IDH3G</t>
  </si>
  <si>
    <t>Idh3b</t>
  </si>
  <si>
    <t>MDH1</t>
  </si>
  <si>
    <t>Idh3g</t>
  </si>
  <si>
    <t>ARIH1</t>
  </si>
  <si>
    <t>NM_005744</t>
  </si>
  <si>
    <t>Ariadne homolog, ubiquitin-conjugating enzyme E2 binding protein, 1 (Drosophila)</t>
  </si>
  <si>
    <t>PPH13801A</t>
  </si>
  <si>
    <t>NM_019927</t>
  </si>
  <si>
    <t>PPM39826A</t>
  </si>
  <si>
    <t>MDH1B</t>
  </si>
  <si>
    <t>Mdh1</t>
  </si>
  <si>
    <t>MDH2</t>
  </si>
  <si>
    <t>Mdh1b</t>
  </si>
  <si>
    <t>OGDH</t>
  </si>
  <si>
    <t>Mdh2</t>
  </si>
  <si>
    <t>Ogdhl</t>
  </si>
  <si>
    <t>Asah1</t>
  </si>
  <si>
    <t>NM_053407</t>
  </si>
  <si>
    <t>N-acylsphingosine amidohydrolase (acid ceramidase) 1</t>
  </si>
  <si>
    <t>PPR43353A</t>
  </si>
  <si>
    <t>Asb1</t>
  </si>
  <si>
    <t>NM_001108232</t>
  </si>
  <si>
    <t>Ankyrin repeat and SOCS box-containing 1</t>
  </si>
  <si>
    <t>PPR51878A</t>
  </si>
  <si>
    <t>Asb13</t>
  </si>
  <si>
    <t>NM_001108420</t>
  </si>
  <si>
    <t>Ankyrin repeat and SOCS box-containing 13</t>
  </si>
  <si>
    <t>PPR51771A</t>
  </si>
  <si>
    <t>Asb2</t>
  </si>
  <si>
    <t>NM_001011984</t>
  </si>
  <si>
    <t>Ankyrin repeat and SOCS box-containing 2</t>
  </si>
  <si>
    <t>PPR59360A</t>
  </si>
  <si>
    <t>NM_019734</t>
  </si>
  <si>
    <t>N-acylsphingosine amidohydrolase 1</t>
  </si>
  <si>
    <t>PPM26314A</t>
  </si>
  <si>
    <t>ASAH1</t>
  </si>
  <si>
    <t>NM_004315</t>
  </si>
  <si>
    <t>PPH02492A</t>
  </si>
  <si>
    <t>NM_001039126</t>
  </si>
  <si>
    <t>PPM34214A</t>
  </si>
  <si>
    <t>Asns</t>
  </si>
  <si>
    <t>NM_013079</t>
  </si>
  <si>
    <t>Asparagine synthetase</t>
  </si>
  <si>
    <t>PPR45274A</t>
  </si>
  <si>
    <t>ASB1</t>
  </si>
  <si>
    <t>NM_001040445</t>
  </si>
  <si>
    <t>Ankyrin repeat and SOCS box containing 1</t>
  </si>
  <si>
    <t>PPH23303A</t>
  </si>
  <si>
    <t>NM_023049</t>
  </si>
  <si>
    <t>PPM26985A</t>
  </si>
  <si>
    <t>ASB2</t>
  </si>
  <si>
    <t>NM_016150</t>
  </si>
  <si>
    <t>Ankyrin repeat and SOCS box containing 2</t>
  </si>
  <si>
    <t>PPH13815A</t>
  </si>
  <si>
    <t>NM_024403</t>
  </si>
  <si>
    <t>Activating transcription factor 4 (tax-responsive enhancer element B67)</t>
  </si>
  <si>
    <t>PPR42749A</t>
  </si>
  <si>
    <t>NM_001107196</t>
  </si>
  <si>
    <t>Activating transcription factor 6</t>
  </si>
  <si>
    <t>PPR51427A</t>
  </si>
  <si>
    <t>SDHA</t>
  </si>
  <si>
    <t>Sdha</t>
  </si>
  <si>
    <t>SDHB</t>
  </si>
  <si>
    <t>Sdhb</t>
  </si>
  <si>
    <t>SDHC</t>
  </si>
  <si>
    <t>Sdhc</t>
  </si>
  <si>
    <t>NM_012055</t>
  </si>
  <si>
    <t>PPM24882A</t>
  </si>
  <si>
    <t>SDHD</t>
  </si>
  <si>
    <t>Sdhd</t>
  </si>
  <si>
    <t>SUCLA2</t>
  </si>
  <si>
    <t>Sucla2</t>
  </si>
  <si>
    <t>ASNS</t>
  </si>
  <si>
    <t>NM_183356</t>
  </si>
  <si>
    <t>Asparagine synthetase (glutamine-hydrolyzing)</t>
  </si>
  <si>
    <t>PPH21392A</t>
  </si>
  <si>
    <t>SUCLG1</t>
  </si>
  <si>
    <t>Suclg1</t>
  </si>
  <si>
    <t>SUCLG2</t>
  </si>
  <si>
    <t>Suclg2</t>
  </si>
  <si>
    <t>NM_001106821</t>
  </si>
  <si>
    <t>Ataxia telangiectasia mutated homolog (human)</t>
  </si>
  <si>
    <t>PPR53729A</t>
  </si>
  <si>
    <t>NM_009716</t>
  </si>
  <si>
    <t>Activating transcription factor 4</t>
  </si>
  <si>
    <t>PPM04670A</t>
  </si>
  <si>
    <t>Atf5</t>
  </si>
  <si>
    <t>NM_030693</t>
  </si>
  <si>
    <t>Activating transcription factor 5</t>
  </si>
  <si>
    <t>PPM04671A</t>
  </si>
  <si>
    <t>NM_001675</t>
  </si>
  <si>
    <t>PPH02016A</t>
  </si>
  <si>
    <t>NM_001081304</t>
  </si>
  <si>
    <t>PPM33057A</t>
  </si>
  <si>
    <t>NM_007348</t>
  </si>
  <si>
    <t>PPH20143A</t>
  </si>
  <si>
    <t>NM_007499</t>
  </si>
  <si>
    <t>PPM03454A</t>
  </si>
  <si>
    <t>NM_000051</t>
  </si>
  <si>
    <t>Ataxia telangiectasia mutated</t>
  </si>
  <si>
    <t>PPH00325A</t>
  </si>
  <si>
    <t>Atp6v1g2</t>
  </si>
  <si>
    <t>NM_212490</t>
  </si>
  <si>
    <t>ATPase, H+ transporting, lysosomal V1 subunit G2</t>
  </si>
  <si>
    <t>PPR47762A</t>
  </si>
  <si>
    <t>BDH2</t>
  </si>
  <si>
    <t>CPT1A</t>
  </si>
  <si>
    <t>CPT1B</t>
  </si>
  <si>
    <t>Cpt1a</t>
  </si>
  <si>
    <t>Cpt1b</t>
  </si>
  <si>
    <t>Atp8b1</t>
  </si>
  <si>
    <t>NM_001106140</t>
  </si>
  <si>
    <t>ATPase, Class I, type 8B, member 1</t>
  </si>
  <si>
    <t>PPR52311A</t>
  </si>
  <si>
    <t>CPT2</t>
  </si>
  <si>
    <t>CRAT</t>
  </si>
  <si>
    <t>Cpt2</t>
  </si>
  <si>
    <t>Atrx</t>
  </si>
  <si>
    <t>NM_001105757</t>
  </si>
  <si>
    <t>Alpha thalassemia/mental retardation syndrome X-linked (RAD54 homolog, S. cerevisiae)</t>
  </si>
  <si>
    <t>PPR56596A</t>
  </si>
  <si>
    <t>CROT</t>
  </si>
  <si>
    <t>Crat</t>
  </si>
  <si>
    <t>DECR1</t>
  </si>
  <si>
    <t>Crot</t>
  </si>
  <si>
    <t>ECHS1</t>
  </si>
  <si>
    <t>Echs1</t>
  </si>
  <si>
    <t>EHHADH</t>
  </si>
  <si>
    <t>FABP1</t>
  </si>
  <si>
    <t>Ehhadh</t>
  </si>
  <si>
    <t>Fabp1</t>
  </si>
  <si>
    <t>Aven</t>
  </si>
  <si>
    <t>NM_001107757</t>
  </si>
  <si>
    <t>Apoptosis, caspase activation inhibitor</t>
  </si>
  <si>
    <t>PPR47815A</t>
  </si>
  <si>
    <t>Avpr1a</t>
  </si>
  <si>
    <t>NM_053019</t>
  </si>
  <si>
    <t>Arginine vasopressin receptor 1A</t>
  </si>
  <si>
    <t>PPR06795A</t>
  </si>
  <si>
    <t>NM_023179</t>
  </si>
  <si>
    <t>PPM04159A</t>
  </si>
  <si>
    <t>Avpr1b</t>
  </si>
  <si>
    <t>NM_017205</t>
  </si>
  <si>
    <t>Arginine vasopressin receptor 1B</t>
  </si>
  <si>
    <t>PPR06758A</t>
  </si>
  <si>
    <t>Avpr2</t>
  </si>
  <si>
    <t>NM_019136</t>
  </si>
  <si>
    <t>Arginine vasopressin receptor 2</t>
  </si>
  <si>
    <t>PPR49743A</t>
  </si>
  <si>
    <t>FASN</t>
  </si>
  <si>
    <t>GCDH</t>
  </si>
  <si>
    <t>Gcdh</t>
  </si>
  <si>
    <t>ATP6V1G2</t>
  </si>
  <si>
    <t>NM_130463</t>
  </si>
  <si>
    <t>ATPase, H+ transporting, lysosomal 13kDa, V1 subunit G2</t>
  </si>
  <si>
    <t>PPH15034A</t>
  </si>
  <si>
    <t>NM_001001488</t>
  </si>
  <si>
    <t>ATPase, class I, type 8B, member 1</t>
  </si>
  <si>
    <t>PPM58847A</t>
  </si>
  <si>
    <t>Gpd1</t>
  </si>
  <si>
    <t>GPD1</t>
  </si>
  <si>
    <t>NM_009530</t>
  </si>
  <si>
    <t>Alpha thalassemia/mental retardation syndrome X-linked homolog (human)</t>
  </si>
  <si>
    <t>PPM04343A</t>
  </si>
  <si>
    <t>NM_012512</t>
  </si>
  <si>
    <t>Beta-2 microglobulin</t>
  </si>
  <si>
    <t>PPR42607A</t>
  </si>
  <si>
    <t>HADHA</t>
  </si>
  <si>
    <t>Hadha</t>
  </si>
  <si>
    <t>ATP8B1</t>
  </si>
  <si>
    <t>NM_005603</t>
  </si>
  <si>
    <t>ATPase, aminophospholipid transporter, class I, type 8B, member 1</t>
  </si>
  <si>
    <t>PPH19830A</t>
  </si>
  <si>
    <t>NM_001184</t>
  </si>
  <si>
    <t>Ataxia telangiectasia and Rad3 related</t>
  </si>
  <si>
    <t>PPH01318A</t>
  </si>
  <si>
    <t>ATRX</t>
  </si>
  <si>
    <t>NM_000489</t>
  </si>
  <si>
    <t>Alpha thalassemia/mental retardation syndrome X-linked</t>
  </si>
  <si>
    <t>PPH00470A</t>
  </si>
  <si>
    <t>NM_016847</t>
  </si>
  <si>
    <t>PPM04816A</t>
  </si>
  <si>
    <t>NM_011924</t>
  </si>
  <si>
    <t>PPM04817A</t>
  </si>
  <si>
    <t>PRKAA1</t>
  </si>
  <si>
    <t>Prkaa1</t>
  </si>
  <si>
    <t>NM_019404</t>
  </si>
  <si>
    <t>PPM04818A</t>
  </si>
  <si>
    <t>Bad</t>
  </si>
  <si>
    <t>NM_022698</t>
  </si>
  <si>
    <t>BCL2-associated agonist of cell death</t>
  </si>
  <si>
    <t>PPR06535A</t>
  </si>
  <si>
    <t>AVPR1A</t>
  </si>
  <si>
    <t>NM_000706</t>
  </si>
  <si>
    <t>PPH02680A</t>
  </si>
  <si>
    <t>Bag1</t>
  </si>
  <si>
    <t>NM_001106647</t>
  </si>
  <si>
    <t>BCL2-associated athanogene</t>
  </si>
  <si>
    <t>PPR06492A</t>
  </si>
  <si>
    <t>AVPR1B</t>
  </si>
  <si>
    <t>NM_000707</t>
  </si>
  <si>
    <t>PPH02667A</t>
  </si>
  <si>
    <t>Bag3</t>
  </si>
  <si>
    <t>NM_001011936</t>
  </si>
  <si>
    <t>Bcl2-associated athanogene 3</t>
  </si>
  <si>
    <t>PPR06505A</t>
  </si>
  <si>
    <t>AVPR2</t>
  </si>
  <si>
    <t>NM_000054</t>
  </si>
  <si>
    <t>PPH02535A</t>
  </si>
  <si>
    <t>Bag4</t>
  </si>
  <si>
    <t>NM_001025130</t>
  </si>
  <si>
    <t>BCL2-associated athanogene 4</t>
  </si>
  <si>
    <t>PPR55302A</t>
  </si>
  <si>
    <t>NM_009735</t>
  </si>
  <si>
    <t>PPM03562A</t>
  </si>
  <si>
    <t>Bak1</t>
  </si>
  <si>
    <t>NM_053812</t>
  </si>
  <si>
    <t>BCL2-antagonist/killer 1</t>
  </si>
  <si>
    <t>PPR06503A</t>
  </si>
  <si>
    <t>PPH01094A</t>
  </si>
  <si>
    <t>Bard1</t>
  </si>
  <si>
    <t>NM_022622</t>
  </si>
  <si>
    <t>BRCA1 associated RING domain 1</t>
  </si>
  <si>
    <t>PPR50269A</t>
  </si>
  <si>
    <t>NM_017059</t>
  </si>
  <si>
    <t>Bcl2-associated X protein</t>
  </si>
  <si>
    <t>PPR06496A</t>
  </si>
  <si>
    <t>NM_173837</t>
  </si>
  <si>
    <t>Bcl-2 binding component 3</t>
  </si>
  <si>
    <t>PPR47995A</t>
  </si>
  <si>
    <t>NM_007522</t>
  </si>
  <si>
    <t>PPM02916A</t>
  </si>
  <si>
    <t>NM_009736</t>
  </si>
  <si>
    <t>Bcl2-associated athanogene 1</t>
  </si>
  <si>
    <t>PPM03487A</t>
  </si>
  <si>
    <t>NM_013863</t>
  </si>
  <si>
    <t>PPM03479A</t>
  </si>
  <si>
    <t>NM_026121</t>
  </si>
  <si>
    <t>PPM30911A</t>
  </si>
  <si>
    <t>BAD</t>
  </si>
  <si>
    <t>NM_004322</t>
  </si>
  <si>
    <t>PPH00075A</t>
  </si>
  <si>
    <t>BAG1</t>
  </si>
  <si>
    <t>NM_004323</t>
  </si>
  <si>
    <t>PPH00076A</t>
  </si>
  <si>
    <t>BAG3</t>
  </si>
  <si>
    <t>NM_004281</t>
  </si>
  <si>
    <t>BCL2-associated athanogene 3</t>
  </si>
  <si>
    <t>PPH01036A</t>
  </si>
  <si>
    <t>NM_007523</t>
  </si>
  <si>
    <t>PPM03410A</t>
  </si>
  <si>
    <t>BAG4</t>
  </si>
  <si>
    <t>NM_004874</t>
  </si>
  <si>
    <t>PPH01039A</t>
  </si>
  <si>
    <t>NM_007525</t>
  </si>
  <si>
    <t>PPM03437A</t>
  </si>
  <si>
    <t>Bcl10</t>
  </si>
  <si>
    <t>NM_031328</t>
  </si>
  <si>
    <t>B-cell CLL/lymphoma 10</t>
  </si>
  <si>
    <t>PPR06500A</t>
  </si>
  <si>
    <t>COX6B1</t>
  </si>
  <si>
    <t>BAK1</t>
  </si>
  <si>
    <t>NM_001188</t>
  </si>
  <si>
    <t>PPH00077A</t>
  </si>
  <si>
    <t>NM_007527</t>
  </si>
  <si>
    <t>PPM02917A</t>
  </si>
  <si>
    <t>NM_016993</t>
  </si>
  <si>
    <t>B-cell CLL/lymphoma 2</t>
  </si>
  <si>
    <t>PPR06577A</t>
  </si>
  <si>
    <t>Bcl2a1</t>
  </si>
  <si>
    <t>NM_133416</t>
  </si>
  <si>
    <t>B-cell leukemia/lymphoma 2 related protein A1d</t>
  </si>
  <si>
    <t>PPR06510A</t>
  </si>
  <si>
    <t>NM_031535</t>
  </si>
  <si>
    <t>Bcl2-like 1</t>
  </si>
  <si>
    <t>PPR06491A</t>
  </si>
  <si>
    <t>COX8A</t>
  </si>
  <si>
    <t>BARD1</t>
  </si>
  <si>
    <t>NM_000465</t>
  </si>
  <si>
    <t>PPH09451A</t>
  </si>
  <si>
    <t>Bcl2l11</t>
  </si>
  <si>
    <t>NM_022612</t>
  </si>
  <si>
    <t>BCL2-like 11 (apoptosis facilitator)</t>
  </si>
  <si>
    <t>PPR06472A</t>
  </si>
  <si>
    <t>CYC1</t>
  </si>
  <si>
    <t>Bcl2l2</t>
  </si>
  <si>
    <t>NM_021850</t>
  </si>
  <si>
    <t>Bcl2-like 2</t>
  </si>
  <si>
    <t>PPR06543A</t>
  </si>
  <si>
    <t>NM_133234</t>
  </si>
  <si>
    <t>BCL2 binding component 3</t>
  </si>
  <si>
    <t>PPM04997A</t>
  </si>
  <si>
    <t>Bcl3</t>
  </si>
  <si>
    <t>B-cell CLL/lymphoma 3</t>
  </si>
  <si>
    <t>NM_004324</t>
  </si>
  <si>
    <t>BCL2-associated X protein</t>
  </si>
  <si>
    <t>PPH00078A</t>
  </si>
  <si>
    <t>Bcl6</t>
  </si>
  <si>
    <t>NM_001107084</t>
  </si>
  <si>
    <t>B-cell CLL/lymphoma 6</t>
  </si>
  <si>
    <t>PPR51800A</t>
  </si>
  <si>
    <t>Cox6b1</t>
  </si>
  <si>
    <t>Bcor</t>
  </si>
  <si>
    <t>NM_001191586</t>
  </si>
  <si>
    <t>BCL6 co-repressor</t>
  </si>
  <si>
    <t>PPR54540A</t>
  </si>
  <si>
    <t>Cox7a2</t>
  </si>
  <si>
    <t>NM_014417</t>
  </si>
  <si>
    <t>PPH02204A</t>
  </si>
  <si>
    <t>Cox8a</t>
  </si>
  <si>
    <t>3-hydroxybutyrate dehydrogenase, type 2</t>
  </si>
  <si>
    <t>Bdkrb1</t>
  </si>
  <si>
    <t>NM_030851</t>
  </si>
  <si>
    <t>Bradykinin receptor B1</t>
  </si>
  <si>
    <t>PPR45035A</t>
  </si>
  <si>
    <t>Cyc1</t>
  </si>
  <si>
    <t>Bdkrb2</t>
  </si>
  <si>
    <t>NM_173100</t>
  </si>
  <si>
    <t>Bradykinin receptor B2</t>
  </si>
  <si>
    <t>PPR44515A</t>
  </si>
  <si>
    <t>NM_012513</t>
  </si>
  <si>
    <t>Brain-derived neurotrophic factor</t>
  </si>
  <si>
    <t>PPR45333A</t>
  </si>
  <si>
    <t>NM_009740</t>
  </si>
  <si>
    <t>B-cell leukemia/lymphoma 10</t>
  </si>
  <si>
    <t>PPM03414A</t>
  </si>
  <si>
    <t>NM_053739</t>
  </si>
  <si>
    <t>Beclin 1, autophagy related</t>
  </si>
  <si>
    <t>PPR06523A</t>
  </si>
  <si>
    <t>NM_009741</t>
  </si>
  <si>
    <t>B-cell leukemia/lymphoma 2</t>
  </si>
  <si>
    <t>PPM02918A</t>
  </si>
  <si>
    <t>Bcl2a1a</t>
  </si>
  <si>
    <t>NM_009742</t>
  </si>
  <si>
    <t>B-cell leukemia/lymphoma 2 related protein A1a</t>
  </si>
  <si>
    <t>PPM03432A</t>
  </si>
  <si>
    <t>NM_009743</t>
  </si>
  <si>
    <t>PPM02920A</t>
  </si>
  <si>
    <t>BCL10</t>
  </si>
  <si>
    <t>NM_003921</t>
  </si>
  <si>
    <t>PPH00890A</t>
  </si>
  <si>
    <t>Bcl2l10</t>
  </si>
  <si>
    <t>NM_013479</t>
  </si>
  <si>
    <t>Bcl2-like 10</t>
  </si>
  <si>
    <t>PPM03412A</t>
  </si>
  <si>
    <t>NM_009754</t>
  </si>
  <si>
    <t>PPM03429A</t>
  </si>
  <si>
    <t>NM_022684</t>
  </si>
  <si>
    <t>BH3 interacting domain death agonist</t>
  </si>
  <si>
    <t>PPR50307A</t>
  </si>
  <si>
    <t>NM_007537</t>
  </si>
  <si>
    <t>PPM02919A</t>
  </si>
  <si>
    <t>Bik</t>
  </si>
  <si>
    <t>NM_053704</t>
  </si>
  <si>
    <t>BCL2-interacting killer (apoptosis-inducing)</t>
  </si>
  <si>
    <t>PPR06537A</t>
  </si>
  <si>
    <t>NM_000633</t>
  </si>
  <si>
    <t>PPH00079A</t>
  </si>
  <si>
    <t>NM_033601</t>
  </si>
  <si>
    <t>B-cell leukemia/lymphoma 3</t>
  </si>
  <si>
    <t>PPM04673A</t>
  </si>
  <si>
    <t>Birc2</t>
  </si>
  <si>
    <t>NM_021752</t>
  </si>
  <si>
    <t>Baculoviral IAP repeat-containing 2</t>
  </si>
  <si>
    <t>PPR06435A</t>
  </si>
  <si>
    <t>NDUFS3</t>
  </si>
  <si>
    <t>BCL2A1</t>
  </si>
  <si>
    <t>NM_004049</t>
  </si>
  <si>
    <t>BCL2-related protein A1</t>
  </si>
  <si>
    <t>PPH00365A</t>
  </si>
  <si>
    <t>NM_009744</t>
  </si>
  <si>
    <t>B-cell leukemia/lymphoma 6</t>
  </si>
  <si>
    <t>PPM04965A</t>
  </si>
  <si>
    <t>Birc3</t>
  </si>
  <si>
    <t>NM_023987</t>
  </si>
  <si>
    <t>Baculoviral IAP repeat-containing 3</t>
  </si>
  <si>
    <t>PPR06459A</t>
  </si>
  <si>
    <t>NM_138578</t>
  </si>
  <si>
    <t>BCL2-like 1</t>
  </si>
  <si>
    <t>PPH00082A</t>
  </si>
  <si>
    <t>Birc5</t>
  </si>
  <si>
    <t>NM_022274</t>
  </si>
  <si>
    <t>Baculoviral IAP repeat-containing 5</t>
  </si>
  <si>
    <t>PPR06554A</t>
  </si>
  <si>
    <t>BCL2L10</t>
  </si>
  <si>
    <t>NM_020396</t>
  </si>
  <si>
    <t>BCL2-like 10 (apoptosis facilitator)</t>
  </si>
  <si>
    <t>PPH15924A</t>
  </si>
  <si>
    <t>BCL2L11</t>
  </si>
  <si>
    <t>NM_006538</t>
  </si>
  <si>
    <t>PPH00893A</t>
  </si>
  <si>
    <t>BCL2L2</t>
  </si>
  <si>
    <t>NM_004050</t>
  </si>
  <si>
    <t>BCL2-like 2</t>
  </si>
  <si>
    <t>PPH00081A</t>
  </si>
  <si>
    <t>BCL3</t>
  </si>
  <si>
    <t>NM_005178</t>
  </si>
  <si>
    <t>PPH02009A</t>
  </si>
  <si>
    <t>Blnk</t>
  </si>
  <si>
    <t>NM_001025767</t>
  </si>
  <si>
    <t>B-cell linker</t>
  </si>
  <si>
    <t>PPR48553A</t>
  </si>
  <si>
    <t>BCL6</t>
  </si>
  <si>
    <t>NM_001706</t>
  </si>
  <si>
    <t>PPH00080A</t>
  </si>
  <si>
    <t>NM_007539</t>
  </si>
  <si>
    <t>Bradykinin receptor, beta 1</t>
  </si>
  <si>
    <t>PPM04819A</t>
  </si>
  <si>
    <t>Bmf</t>
  </si>
  <si>
    <t>NM_139258</t>
  </si>
  <si>
    <t>Bcl2 modifying factor</t>
  </si>
  <si>
    <t>PPR06571A</t>
  </si>
  <si>
    <t>NM_009747</t>
  </si>
  <si>
    <t>Bradykinin receptor, beta 2</t>
  </si>
  <si>
    <t>PPM04820A</t>
  </si>
  <si>
    <t>Bmi1</t>
  </si>
  <si>
    <t>NM_001107368</t>
  </si>
  <si>
    <t>Bmi1 polycomb ring finger oncogene</t>
  </si>
  <si>
    <t>PPR53130A</t>
  </si>
  <si>
    <t>Ndufs3</t>
  </si>
  <si>
    <t>NM_007540</t>
  </si>
  <si>
    <t>Brain derived neurotrophic factor</t>
  </si>
  <si>
    <t>PPM03006A</t>
  </si>
  <si>
    <t>Bmp1</t>
  </si>
  <si>
    <t>NM_031323</t>
  </si>
  <si>
    <t>PPR06525A</t>
  </si>
  <si>
    <t>NM_019584</t>
  </si>
  <si>
    <t>PPM32434A</t>
  </si>
  <si>
    <t>Bmp2</t>
  </si>
  <si>
    <t>NM_017178</t>
  </si>
  <si>
    <t>PPR06531A</t>
  </si>
  <si>
    <t>NM_020139</t>
  </si>
  <si>
    <t>PPH11678A</t>
  </si>
  <si>
    <t>BDKRB1</t>
  </si>
  <si>
    <t>NM_000710</t>
  </si>
  <si>
    <t>PPH02554A</t>
  </si>
  <si>
    <t>Bmp3</t>
  </si>
  <si>
    <t>NM_017105</t>
  </si>
  <si>
    <t>PPR06540A</t>
  </si>
  <si>
    <t>BDKRB2</t>
  </si>
  <si>
    <t>NM_000623</t>
  </si>
  <si>
    <t>PPH01749A</t>
  </si>
  <si>
    <t>NM_001709</t>
  </si>
  <si>
    <t>PPH00569A</t>
  </si>
  <si>
    <t>NM_003766</t>
  </si>
  <si>
    <t>PPH05670A</t>
  </si>
  <si>
    <t>NM_001191856</t>
  </si>
  <si>
    <t>PPR46571A</t>
  </si>
  <si>
    <t>NM_007544</t>
  </si>
  <si>
    <t>PPM03418A</t>
  </si>
  <si>
    <t>BFAR</t>
  </si>
  <si>
    <t>NM_016561</t>
  </si>
  <si>
    <t>Bifunctional apoptosis regulator</t>
  </si>
  <si>
    <t>PPH00887A</t>
  </si>
  <si>
    <t>NM_007546</t>
  </si>
  <si>
    <t>Bcl2-interacting killer</t>
  </si>
  <si>
    <t>PPM03406A</t>
  </si>
  <si>
    <t>NM_007465</t>
  </si>
  <si>
    <t>PPM03090A</t>
  </si>
  <si>
    <t>NM_007464</t>
  </si>
  <si>
    <t>PPM03089A</t>
  </si>
  <si>
    <t>DNAJB1</t>
  </si>
  <si>
    <t>NM_009689</t>
  </si>
  <si>
    <t>PPM03431A</t>
  </si>
  <si>
    <t>Bnip2</t>
  </si>
  <si>
    <t>NM_001106835</t>
  </si>
  <si>
    <t>BCL2/adenovirus E1B interacting protein 2</t>
  </si>
  <si>
    <t>PPR06691A</t>
  </si>
  <si>
    <t>Bnip3</t>
  </si>
  <si>
    <t>NM_053420</t>
  </si>
  <si>
    <t>BCL2/adenovirus E1B interacting protein 3</t>
  </si>
  <si>
    <t>PPR06513A</t>
  </si>
  <si>
    <t>HSPA1A</t>
  </si>
  <si>
    <t>NM_001196</t>
  </si>
  <si>
    <t>PPH00084A</t>
  </si>
  <si>
    <t>NM_080888</t>
  </si>
  <si>
    <t>BCL2/adenovirus E1B interacting protein 3-like</t>
  </si>
  <si>
    <t>PPR06569A</t>
  </si>
  <si>
    <t>HSPA1B</t>
  </si>
  <si>
    <t>Ucp1</t>
  </si>
  <si>
    <t>BIK</t>
  </si>
  <si>
    <t>NM_001197</t>
  </si>
  <si>
    <t>PPH00363A</t>
  </si>
  <si>
    <t>NM_008528</t>
  </si>
  <si>
    <t>PPM25539A</t>
  </si>
  <si>
    <t>Ucp2</t>
  </si>
  <si>
    <t>BIRC2</t>
  </si>
  <si>
    <t>NM_001166</t>
  </si>
  <si>
    <t>Baculoviral IAP repeat containing 2</t>
  </si>
  <si>
    <t>PPH00340A</t>
  </si>
  <si>
    <t>Bok</t>
  </si>
  <si>
    <t>NM_017312</t>
  </si>
  <si>
    <t>BCL2-related ovarian killer</t>
  </si>
  <si>
    <t>PPR06546A</t>
  </si>
  <si>
    <t>Ucp3</t>
  </si>
  <si>
    <t>BIRC3</t>
  </si>
  <si>
    <t>NM_001165</t>
  </si>
  <si>
    <t>Baculoviral IAP repeat containing 3</t>
  </si>
  <si>
    <t>PPH00326A</t>
  </si>
  <si>
    <t>BIRC5</t>
  </si>
  <si>
    <t>NM_001168</t>
  </si>
  <si>
    <t>Baculoviral IAP repeat containing 5</t>
  </si>
  <si>
    <t>PPH00271A</t>
  </si>
  <si>
    <t>NM_138313</t>
  </si>
  <si>
    <t>PPM33287A</t>
  </si>
  <si>
    <t>BIRC6</t>
  </si>
  <si>
    <t>NM_016252</t>
  </si>
  <si>
    <t>Baculoviral IAP repeat containing 6</t>
  </si>
  <si>
    <t>PPH00900A</t>
  </si>
  <si>
    <t>NM_007552</t>
  </si>
  <si>
    <t>PPM37679A</t>
  </si>
  <si>
    <t>NM_009755</t>
  </si>
  <si>
    <t>PPM02996A</t>
  </si>
  <si>
    <t>Braf</t>
  </si>
  <si>
    <t>XM_231692</t>
  </si>
  <si>
    <t>V-raf murine sarcoma viral oncogene homolog B1</t>
  </si>
  <si>
    <t>PPR53057A</t>
  </si>
  <si>
    <t>NM_012514</t>
  </si>
  <si>
    <t>Breast cancer 1</t>
  </si>
  <si>
    <t>PPR06550A</t>
  </si>
  <si>
    <t>NM_007553</t>
  </si>
  <si>
    <t>PPM03753A</t>
  </si>
  <si>
    <t>NM_031542</t>
  </si>
  <si>
    <t>Breast cancer 2</t>
  </si>
  <si>
    <t>PPR55042A</t>
  </si>
  <si>
    <t>BLNK</t>
  </si>
  <si>
    <t>NM_013314</t>
  </si>
  <si>
    <t>PPH06241A</t>
  </si>
  <si>
    <t>Brcc3</t>
  </si>
  <si>
    <t>NM_001127300</t>
  </si>
  <si>
    <t>BRCA1/BRCA2-containing complex, subunit 3</t>
  </si>
  <si>
    <t>PPR54332A</t>
  </si>
  <si>
    <t>NM_173404</t>
  </si>
  <si>
    <t>PPM04428A</t>
  </si>
  <si>
    <t>BMF</t>
  </si>
  <si>
    <t>NM_033503</t>
  </si>
  <si>
    <t>PPH18787A</t>
  </si>
  <si>
    <t>BMI1</t>
  </si>
  <si>
    <t>NM_005180</t>
  </si>
  <si>
    <t>BMI1 polycomb ring finger oncogene</t>
  </si>
  <si>
    <t>PPH57778A</t>
  </si>
  <si>
    <t>PPH00515A</t>
  </si>
  <si>
    <t>NM_007557</t>
  </si>
  <si>
    <t>PPM03001A</t>
  </si>
  <si>
    <t>PPH00549A</t>
  </si>
  <si>
    <t>PPH00513A</t>
  </si>
  <si>
    <t>NM_016787</t>
  </si>
  <si>
    <t>PPM32145A</t>
  </si>
  <si>
    <t>Brs3</t>
  </si>
  <si>
    <t>NM_152845</t>
  </si>
  <si>
    <t>Bombesin-like receptor 3</t>
  </si>
  <si>
    <t>PPR52602A</t>
  </si>
  <si>
    <t>PPH00527A</t>
  </si>
  <si>
    <t>NM_009760</t>
  </si>
  <si>
    <t>PPM03409A</t>
  </si>
  <si>
    <t>Brwd1</t>
  </si>
  <si>
    <t>NM_001107106</t>
  </si>
  <si>
    <t>Bromodomain and WD repeat domain containing 1</t>
  </si>
  <si>
    <t>PPR48608A</t>
  </si>
  <si>
    <t>NM_009761</t>
  </si>
  <si>
    <t>PPM27647A</t>
  </si>
  <si>
    <t>Eif5b</t>
  </si>
  <si>
    <t>Ercc1</t>
  </si>
  <si>
    <t>NM_016778</t>
  </si>
  <si>
    <t>BCL2-related ovarian killer protein</t>
  </si>
  <si>
    <t>PPM03417A</t>
  </si>
  <si>
    <t>BNIP2</t>
  </si>
  <si>
    <t>NM_004330</t>
  </si>
  <si>
    <t>BCL2/adenovirus E1B 19kDa interacting protein 2</t>
  </si>
  <si>
    <t>PPH14371A</t>
  </si>
  <si>
    <t>BNIP3</t>
  </si>
  <si>
    <t>NM_004052</t>
  </si>
  <si>
    <t>BCL2/adenovirus E1B 19kDa interacting protein 3</t>
  </si>
  <si>
    <t>PPH00301A</t>
  </si>
  <si>
    <t>NM_004331</t>
  </si>
  <si>
    <t>BCL2/adenovirus E1B 19kDa interacting protein 3-like</t>
  </si>
  <si>
    <t>PPH12205A</t>
  </si>
  <si>
    <t>Btk</t>
  </si>
  <si>
    <t>NM_001007798</t>
  </si>
  <si>
    <t>Bruton agammaglobulinemia tyrosine kinase</t>
  </si>
  <si>
    <t>PPR48115A</t>
  </si>
  <si>
    <t>NM_139294</t>
  </si>
  <si>
    <t>Braf transforming gene</t>
  </si>
  <si>
    <t>PPM04526A</t>
  </si>
  <si>
    <t>Btla</t>
  </si>
  <si>
    <t>NM_213630</t>
  </si>
  <si>
    <t>B and T lymphocyte associated</t>
  </si>
  <si>
    <t>PPR59374A</t>
  </si>
  <si>
    <t>NM_009764</t>
  </si>
  <si>
    <t>PPM03442A</t>
  </si>
  <si>
    <t>Btrc</t>
  </si>
  <si>
    <t>NM_001007148</t>
  </si>
  <si>
    <t>Beta-transducin repeat containing</t>
  </si>
  <si>
    <t>PPR47206A</t>
  </si>
  <si>
    <t>Hspa1l</t>
  </si>
  <si>
    <t>NM_009765</t>
  </si>
  <si>
    <t>PPM03704A</t>
  </si>
  <si>
    <t>NM_145956</t>
  </si>
  <si>
    <t>PPM34038A</t>
  </si>
  <si>
    <t>BRAF</t>
  </si>
  <si>
    <t>NM_004333</t>
  </si>
  <si>
    <t>PPH00712A</t>
  </si>
  <si>
    <t>NM_007294</t>
  </si>
  <si>
    <t>Breast cancer 1, early onset</t>
  </si>
  <si>
    <t>PPH00322A</t>
  </si>
  <si>
    <t>NM_000059</t>
  </si>
  <si>
    <t>Breast cancer 2, early onset</t>
  </si>
  <si>
    <t>PPH00321A</t>
  </si>
  <si>
    <t>BRCC3</t>
  </si>
  <si>
    <t>NM_024332</t>
  </si>
  <si>
    <t>PPH57569A</t>
  </si>
  <si>
    <t>NM_016994</t>
  </si>
  <si>
    <t>Complement component 3</t>
  </si>
  <si>
    <t>PPR45401A</t>
  </si>
  <si>
    <t>C3ar1</t>
  </si>
  <si>
    <t>NM_032060</t>
  </si>
  <si>
    <t>Complement component 3a receptor 1</t>
  </si>
  <si>
    <t>PPR44473A</t>
  </si>
  <si>
    <t>C4a</t>
  </si>
  <si>
    <t>NM_031504</t>
  </si>
  <si>
    <t>Complement component 4A (Rodgers blood group)</t>
  </si>
  <si>
    <t>PPR64790A</t>
  </si>
  <si>
    <t>NM_009766</t>
  </si>
  <si>
    <t>PPM25611A</t>
  </si>
  <si>
    <t>C5ar1</t>
  </si>
  <si>
    <t>NM_053619</t>
  </si>
  <si>
    <t>Complement component 5a receptor 1</t>
  </si>
  <si>
    <t>PPR44993A</t>
  </si>
  <si>
    <t>C9</t>
  </si>
  <si>
    <t>NM_057146</t>
  </si>
  <si>
    <t>Complement component 9</t>
  </si>
  <si>
    <t>PPR44749A</t>
  </si>
  <si>
    <t>Ppp2r1a</t>
  </si>
  <si>
    <t>BRS3</t>
  </si>
  <si>
    <t>NM_001727</t>
  </si>
  <si>
    <t>PPH11546A</t>
  </si>
  <si>
    <t>Ppp2r1b</t>
  </si>
  <si>
    <t>Prkca</t>
  </si>
  <si>
    <t>NM_013482</t>
  </si>
  <si>
    <t>PPM06247A</t>
  </si>
  <si>
    <t>Prkdc</t>
  </si>
  <si>
    <t>NM_009771</t>
  </si>
  <si>
    <t>Beta-transducin repeat containing protein</t>
  </si>
  <si>
    <t>PPM03448A</t>
  </si>
  <si>
    <t>BTK</t>
  </si>
  <si>
    <t>NM_000061</t>
  </si>
  <si>
    <t>PPH00086A</t>
  </si>
  <si>
    <t>Rasa1</t>
  </si>
  <si>
    <t>BTRC</t>
  </si>
  <si>
    <t>NM_033637</t>
  </si>
  <si>
    <t>PPH02771A</t>
  </si>
  <si>
    <t>Sart1</t>
  </si>
  <si>
    <t>NM_009778</t>
  </si>
  <si>
    <t>PPM04471A</t>
  </si>
  <si>
    <t>NM_009779</t>
  </si>
  <si>
    <t>PPM04821A</t>
  </si>
  <si>
    <t>NM_011413</t>
  </si>
  <si>
    <t>PPM68629A</t>
  </si>
  <si>
    <t>Calcr</t>
  </si>
  <si>
    <t>NM_053816</t>
  </si>
  <si>
    <t>Calcitonin receptor</t>
  </si>
  <si>
    <t>PPR44649A</t>
  </si>
  <si>
    <t>NM_007577</t>
  </si>
  <si>
    <t>PPM34882A</t>
  </si>
  <si>
    <t>Calcrl</t>
  </si>
  <si>
    <t>NM_012717</t>
  </si>
  <si>
    <t>Calcitonin receptor-like</t>
  </si>
  <si>
    <t>PPR45293A</t>
  </si>
  <si>
    <t>NM_013485</t>
  </si>
  <si>
    <t>PPM27450A</t>
  </si>
  <si>
    <t>NM_022399</t>
  </si>
  <si>
    <t>Calreticulin</t>
  </si>
  <si>
    <t>PPR42364A</t>
  </si>
  <si>
    <t>NM_000064</t>
  </si>
  <si>
    <t>PPH01185A</t>
  </si>
  <si>
    <t>Tgfb1</t>
  </si>
  <si>
    <t>C3AR1</t>
  </si>
  <si>
    <t>NM_004054</t>
  </si>
  <si>
    <t>PPH02514A</t>
  </si>
  <si>
    <t>C5AR1</t>
  </si>
  <si>
    <t>NM_001736</t>
  </si>
  <si>
    <t>PPH06063A</t>
  </si>
  <si>
    <t>NM_001737</t>
  </si>
  <si>
    <t>PPH07065A</t>
  </si>
  <si>
    <t>Xrcc5</t>
  </si>
  <si>
    <t>Ccl1</t>
  </si>
  <si>
    <t>Ccl11</t>
  </si>
  <si>
    <t>Ccl17</t>
  </si>
  <si>
    <t>Ccl19</t>
  </si>
  <si>
    <t>Ccl2</t>
  </si>
  <si>
    <t>NM_007588</t>
  </si>
  <si>
    <t>PPM05168A</t>
  </si>
  <si>
    <t>Ccl20</t>
  </si>
  <si>
    <t>NM_018782</t>
  </si>
  <si>
    <t>PPM04822A</t>
  </si>
  <si>
    <t>Ccl22</t>
  </si>
  <si>
    <t>Ccl24</t>
  </si>
  <si>
    <t>Card10</t>
  </si>
  <si>
    <t>NM_001130554</t>
  </si>
  <si>
    <t>Caspase recruitment domain family, member 10</t>
  </si>
  <si>
    <t>PPR54418A</t>
  </si>
  <si>
    <t>Ccl3</t>
  </si>
  <si>
    <t>Card11</t>
  </si>
  <si>
    <t>XM_001073551</t>
  </si>
  <si>
    <t>Caspase recruitment domain family, member 11</t>
  </si>
  <si>
    <t>PPR43964A</t>
  </si>
  <si>
    <t>Ccl4</t>
  </si>
  <si>
    <t>Card6</t>
  </si>
  <si>
    <t>NM_001106413</t>
  </si>
  <si>
    <t>Caspase recruitment domain family, member 6</t>
  </si>
  <si>
    <t>PPR55501A</t>
  </si>
  <si>
    <t>Ccl5</t>
  </si>
  <si>
    <t>Card9</t>
  </si>
  <si>
    <t>NM_022303</t>
  </si>
  <si>
    <t>Caspase recruitment domain family, member 9</t>
  </si>
  <si>
    <t>PPR06563A</t>
  </si>
  <si>
    <t>Ccl6</t>
  </si>
  <si>
    <t>Ccl7</t>
  </si>
  <si>
    <t>ERCC1</t>
  </si>
  <si>
    <t>Ccl9</t>
  </si>
  <si>
    <t>Ccl8</t>
  </si>
  <si>
    <t>Ccr1</t>
  </si>
  <si>
    <t>NM_012762</t>
  </si>
  <si>
    <t>Caspase 1</t>
  </si>
  <si>
    <t>PPR06427A</t>
  </si>
  <si>
    <t>Ccr10</t>
  </si>
  <si>
    <t>Ccr2</t>
  </si>
  <si>
    <t>Casp14</t>
  </si>
  <si>
    <t>NM_001191776</t>
  </si>
  <si>
    <t>Caspase 14</t>
  </si>
  <si>
    <t>PPR57599A</t>
  </si>
  <si>
    <t>Ccr3</t>
  </si>
  <si>
    <t>Casp2</t>
  </si>
  <si>
    <t>NM_022522</t>
  </si>
  <si>
    <t>Caspase 2</t>
  </si>
  <si>
    <t>PPR06502A</t>
  </si>
  <si>
    <t>Ccr4</t>
  </si>
  <si>
    <t>Casp3</t>
  </si>
  <si>
    <t>NM_012922</t>
  </si>
  <si>
    <t>Caspase 3</t>
  </si>
  <si>
    <t>PPR06384A</t>
  </si>
  <si>
    <t>Ccr5</t>
  </si>
  <si>
    <t>Casp4</t>
  </si>
  <si>
    <t>NM_053736</t>
  </si>
  <si>
    <t>Caspase 4, apoptosis-related cysteine peptidase</t>
  </si>
  <si>
    <t>PPR06507A</t>
  </si>
  <si>
    <t>HSPA1L</t>
  </si>
  <si>
    <t>Ccr6</t>
  </si>
  <si>
    <t>Casp6</t>
  </si>
  <si>
    <t>NM_031775</t>
  </si>
  <si>
    <t>Caspase 6</t>
  </si>
  <si>
    <t>PPR06528A</t>
  </si>
  <si>
    <t>Ccr8</t>
  </si>
  <si>
    <t>NM_022260</t>
  </si>
  <si>
    <t>Caspase 7</t>
  </si>
  <si>
    <t>PPR06552A</t>
  </si>
  <si>
    <t>Casp8</t>
  </si>
  <si>
    <t>NM_022277</t>
  </si>
  <si>
    <t>Caspase 8</t>
  </si>
  <si>
    <t>PPR06555A</t>
  </si>
  <si>
    <t>Csf1</t>
  </si>
  <si>
    <t>CALCR</t>
  </si>
  <si>
    <t>NM_001742</t>
  </si>
  <si>
    <t>CALCITONIN RECEPTOR</t>
  </si>
  <si>
    <t>PPH02358A</t>
  </si>
  <si>
    <t>Casp8ap2</t>
  </si>
  <si>
    <t>NM_001107921</t>
  </si>
  <si>
    <t>Caspase 8 associated protein 2</t>
  </si>
  <si>
    <t>PPR46757A</t>
  </si>
  <si>
    <t>Csf2</t>
  </si>
  <si>
    <t>CALCRL</t>
  </si>
  <si>
    <t>NM_005795</t>
  </si>
  <si>
    <t>PPH02240A</t>
  </si>
  <si>
    <t>Casp9</t>
  </si>
  <si>
    <t>NM_031632</t>
  </si>
  <si>
    <t>Caspase 9, apoptosis-related cysteine peptidase</t>
  </si>
  <si>
    <t>PPR06529A</t>
  </si>
  <si>
    <t>Csf3</t>
  </si>
  <si>
    <t>Casr</t>
  </si>
  <si>
    <t>NM_016996</t>
  </si>
  <si>
    <t>Calcium-sensing receptor</t>
  </si>
  <si>
    <t>PPR44619A</t>
  </si>
  <si>
    <t>Cx3cl1</t>
  </si>
  <si>
    <t>Cast</t>
  </si>
  <si>
    <t>NM_053295</t>
  </si>
  <si>
    <t>Calpastatin</t>
  </si>
  <si>
    <t>PPR46487A</t>
  </si>
  <si>
    <t>Cx3cr1</t>
  </si>
  <si>
    <t>Cat</t>
  </si>
  <si>
    <t>NM_012520</t>
  </si>
  <si>
    <t>Catalase</t>
  </si>
  <si>
    <t>PPR42937A</t>
  </si>
  <si>
    <t>Cxcl1</t>
  </si>
  <si>
    <t>Cxcl10</t>
  </si>
  <si>
    <t>Cxcl11</t>
  </si>
  <si>
    <t>Cxcl12</t>
  </si>
  <si>
    <t>Cxcl2</t>
  </si>
  <si>
    <t>Cxcl13</t>
  </si>
  <si>
    <t>Cxcl6</t>
  </si>
  <si>
    <t>NM_130859</t>
  </si>
  <si>
    <t>PPM25877A</t>
  </si>
  <si>
    <t>Cxcl15</t>
  </si>
  <si>
    <t>Cxcl9</t>
  </si>
  <si>
    <t>NM_175362</t>
  </si>
  <si>
    <t>PPM29299A</t>
  </si>
  <si>
    <t>Cxcl5</t>
  </si>
  <si>
    <t>Cxcr2</t>
  </si>
  <si>
    <t>NM_001163138</t>
  </si>
  <si>
    <t>PPM27864A</t>
  </si>
  <si>
    <t>Cbl</t>
  </si>
  <si>
    <t>XM_576396</t>
  </si>
  <si>
    <t>Cas-Br-M (murine) ecotropic retroviral transforming sequence</t>
  </si>
  <si>
    <t>PPR63326A</t>
  </si>
  <si>
    <t>Cxcr3</t>
  </si>
  <si>
    <t>NM_001037747</t>
  </si>
  <si>
    <t>PPM40791A</t>
  </si>
  <si>
    <t>Cblb</t>
  </si>
  <si>
    <t>NM_133601</t>
  </si>
  <si>
    <t>Cas-Br-M (murine) ecotropic retroviral transforming sequence b</t>
  </si>
  <si>
    <t>PPR47205A</t>
  </si>
  <si>
    <t>Cxcr5</t>
  </si>
  <si>
    <t>Cbll1</t>
  </si>
  <si>
    <t>NM_001108018</t>
  </si>
  <si>
    <t>Cas-Br-M (murine) ecotropic retroviral transforming sequence-like 1</t>
  </si>
  <si>
    <t>PPR50646A</t>
  </si>
  <si>
    <t>Faslg</t>
  </si>
  <si>
    <t>Fasl</t>
  </si>
  <si>
    <t>Il10ra</t>
  </si>
  <si>
    <t>Il11</t>
  </si>
  <si>
    <t>NM_009807</t>
  </si>
  <si>
    <t>PPM02921A</t>
  </si>
  <si>
    <t>PPP2R1A</t>
  </si>
  <si>
    <t>Il13</t>
  </si>
  <si>
    <t>PPP2R1B</t>
  </si>
  <si>
    <t>Il10rb</t>
  </si>
  <si>
    <t>Il15</t>
  </si>
  <si>
    <t>NM_009809</t>
  </si>
  <si>
    <t>PPM03092A</t>
  </si>
  <si>
    <t>PRKCA</t>
  </si>
  <si>
    <t>Il16</t>
  </si>
  <si>
    <t>NM_007610</t>
  </si>
  <si>
    <t>PPM02934A</t>
  </si>
  <si>
    <t>Il17a</t>
  </si>
  <si>
    <t>NM_009810</t>
  </si>
  <si>
    <t>PPM02922A</t>
  </si>
  <si>
    <t>Cbx8</t>
  </si>
  <si>
    <t>NM_001034078</t>
  </si>
  <si>
    <t>Chromobox homolog 8 (Pc class homolog, Drosophila)</t>
  </si>
  <si>
    <t>PPR49640A</t>
  </si>
  <si>
    <t>PRKDC</t>
  </si>
  <si>
    <t>Il17b</t>
  </si>
  <si>
    <t>NM_007609</t>
  </si>
  <si>
    <t>PPM03075A</t>
  </si>
  <si>
    <t>Il17f</t>
  </si>
  <si>
    <t>NM_009811</t>
  </si>
  <si>
    <t>PPM03415A</t>
  </si>
  <si>
    <t>NM_007611</t>
  </si>
  <si>
    <t>PPM02935A</t>
  </si>
  <si>
    <t>NM_009812</t>
  </si>
  <si>
    <t>PPM02923A</t>
  </si>
  <si>
    <t>Il1r1</t>
  </si>
  <si>
    <t>CARD11</t>
  </si>
  <si>
    <t>NM_032415</t>
  </si>
  <si>
    <t>PPH06123A</t>
  </si>
  <si>
    <t>NM_011997</t>
  </si>
  <si>
    <t>PPM03474A</t>
  </si>
  <si>
    <t>Il1rn</t>
  </si>
  <si>
    <t>CARD18</t>
  </si>
  <si>
    <t>NM_021571</t>
  </si>
  <si>
    <t>Caspase recruitment domain family, member 18</t>
  </si>
  <si>
    <t>PPH09542A</t>
  </si>
  <si>
    <t>NM_015733</t>
  </si>
  <si>
    <t>Caspase 9</t>
  </si>
  <si>
    <t>PPM03383A</t>
  </si>
  <si>
    <t>Il21</t>
  </si>
  <si>
    <t>CARD6</t>
  </si>
  <si>
    <t>NM_032587</t>
  </si>
  <si>
    <t>PPH14265A</t>
  </si>
  <si>
    <t>NM_013803</t>
  </si>
  <si>
    <t>PPM04823A</t>
  </si>
  <si>
    <t>Cckar</t>
  </si>
  <si>
    <t>NM_012688</t>
  </si>
  <si>
    <t>Cholecystokinin A receptor</t>
  </si>
  <si>
    <t>PPR06763A</t>
  </si>
  <si>
    <t>Il27</t>
  </si>
  <si>
    <t>CARD9</t>
  </si>
  <si>
    <t>NM_052813</t>
  </si>
  <si>
    <t>PPH06127A</t>
  </si>
  <si>
    <t>NM_009817</t>
  </si>
  <si>
    <t>PPM27472A</t>
  </si>
  <si>
    <t>Cckbr</t>
  </si>
  <si>
    <t>NM_013165</t>
  </si>
  <si>
    <t>Cholecystokinin B receptor</t>
  </si>
  <si>
    <t>PPR06835A</t>
  </si>
  <si>
    <t>Il2rb</t>
  </si>
  <si>
    <t>NM_001191092</t>
  </si>
  <si>
    <t>Chemokine (C-C motif) ligand 1</t>
  </si>
  <si>
    <t>PPR68650A</t>
  </si>
  <si>
    <t>Il2rg</t>
  </si>
  <si>
    <t>NM_009804</t>
  </si>
  <si>
    <t>PPM04394A</t>
  </si>
  <si>
    <t>NM_019205</t>
  </si>
  <si>
    <t>Chemokine (C-C motif) ligand 11</t>
  </si>
  <si>
    <t>PPR06712A</t>
  </si>
  <si>
    <t>Il3</t>
  </si>
  <si>
    <t>NM_001105822</t>
  </si>
  <si>
    <t>Chemokine (C-C motif) ligand 12</t>
  </si>
  <si>
    <t>PPR52425A</t>
  </si>
  <si>
    <t>NM_057151</t>
  </si>
  <si>
    <t>Chemokine (C-C motif) ligand 17</t>
  </si>
  <si>
    <t>PPR06445A</t>
  </si>
  <si>
    <t>SART1</t>
  </si>
  <si>
    <t>Il4</t>
  </si>
  <si>
    <t>NM_033292</t>
  </si>
  <si>
    <t>Caspase 1, apoptosis-related cysteine peptidase (interleukin 1, beta, convertase)</t>
  </si>
  <si>
    <t>PPH00105A</t>
  </si>
  <si>
    <t>NM_001108661</t>
  </si>
  <si>
    <t>Chemokine (C-C motif) ligand 19</t>
  </si>
  <si>
    <t>PPR06852A</t>
  </si>
  <si>
    <t>Il5</t>
  </si>
  <si>
    <t>CASP10</t>
  </si>
  <si>
    <t>NM_001230</t>
  </si>
  <si>
    <t>Caspase 10, apoptosis-related cysteine peptidase</t>
  </si>
  <si>
    <t>PPH00106A</t>
  </si>
  <si>
    <t>NM_031530</t>
  </si>
  <si>
    <t>Chemokine (C-C motif) ligand 2</t>
  </si>
  <si>
    <t>PPR06714A</t>
  </si>
  <si>
    <t>Il5ra</t>
  </si>
  <si>
    <t>CASP14</t>
  </si>
  <si>
    <t>NM_012114</t>
  </si>
  <si>
    <t>Caspase 14, apoptosis-related cysteine peptidase</t>
  </si>
  <si>
    <t>PPH00898A</t>
  </si>
  <si>
    <t>NM_019233</t>
  </si>
  <si>
    <t>Chemokine (C-C motif) ligand 20</t>
  </si>
  <si>
    <t>PPR06386A</t>
  </si>
  <si>
    <t>Il6r</t>
  </si>
  <si>
    <t>CASP2</t>
  </si>
  <si>
    <t>NM_032982</t>
  </si>
  <si>
    <t>Caspase 2, apoptosis-related cysteine peptidase</t>
  </si>
  <si>
    <t>PPH00111A</t>
  </si>
  <si>
    <t>Ccl21</t>
  </si>
  <si>
    <t>NM_001008513</t>
  </si>
  <si>
    <t>Chemokine (C-C motif) ligand 21</t>
  </si>
  <si>
    <t>PPR06715A</t>
  </si>
  <si>
    <t>Il6st</t>
  </si>
  <si>
    <t>CASP3</t>
  </si>
  <si>
    <t>NM_004346</t>
  </si>
  <si>
    <t>Caspase 3, apoptosis-related cysteine peptidase</t>
  </si>
  <si>
    <t>PPH00107A</t>
  </si>
  <si>
    <t>NM_057203</t>
  </si>
  <si>
    <t>Chemokine (C-C motif) ligand 22</t>
  </si>
  <si>
    <t>PPR06451A</t>
  </si>
  <si>
    <t>Il7</t>
  </si>
  <si>
    <t>CASP4</t>
  </si>
  <si>
    <t>NM_001225</t>
  </si>
  <si>
    <t>PPH00366A</t>
  </si>
  <si>
    <t>NM_007619</t>
  </si>
  <si>
    <t>Casitas B-lineage lymphoma</t>
  </si>
  <si>
    <t>PPM04013A</t>
  </si>
  <si>
    <t>NM_001013045</t>
  </si>
  <si>
    <t>Chemokine (C-C motif) ligand 24</t>
  </si>
  <si>
    <t>PPR50989A</t>
  </si>
  <si>
    <t>Il6ra</t>
  </si>
  <si>
    <t>Cxcr1</t>
  </si>
  <si>
    <t>CASP5</t>
  </si>
  <si>
    <t>NM_004347</t>
  </si>
  <si>
    <t>Caspase 5, apoptosis-related cysteine peptidase</t>
  </si>
  <si>
    <t>PPH00108A</t>
  </si>
  <si>
    <t>NM_001033238</t>
  </si>
  <si>
    <t>Casitas B-lineage lymphoma b</t>
  </si>
  <si>
    <t>PPM40608A</t>
  </si>
  <si>
    <t>Ccl25</t>
  </si>
  <si>
    <t>NM_001037203</t>
  </si>
  <si>
    <t>Chemokine (C-C motif) ligand 25</t>
  </si>
  <si>
    <t>PPR54522A</t>
  </si>
  <si>
    <t>Lta</t>
  </si>
  <si>
    <t>CASP6</t>
  </si>
  <si>
    <t>NM_032992</t>
  </si>
  <si>
    <t>Caspase 6, apoptosis-related cysteine peptidase</t>
  </si>
  <si>
    <t>PPH00109A</t>
  </si>
  <si>
    <t>NM_134048</t>
  </si>
  <si>
    <t>Casitas B-lineage lymphoma-like 1</t>
  </si>
  <si>
    <t>PPM36637A</t>
  </si>
  <si>
    <t>Ccl28</t>
  </si>
  <si>
    <t>NM_053700</t>
  </si>
  <si>
    <t>Chemokine (C-C motif) ligand 28</t>
  </si>
  <si>
    <t>PPR06468A</t>
  </si>
  <si>
    <t>Ltb</t>
  </si>
  <si>
    <t>CASP7</t>
  </si>
  <si>
    <t>NM_001227</t>
  </si>
  <si>
    <t>Caspase 7, apoptosis-related cysteine peptidase</t>
  </si>
  <si>
    <t>PPH00110A</t>
  </si>
  <si>
    <t>NM_013025</t>
  </si>
  <si>
    <t>Chemokine (C-C motif) ligand 3</t>
  </si>
  <si>
    <t>PPR06717A</t>
  </si>
  <si>
    <t>Mif</t>
  </si>
  <si>
    <t>CASP8</t>
  </si>
  <si>
    <t>NM_001228</t>
  </si>
  <si>
    <t>Caspase 8, apoptosis-related cysteine peptidase</t>
  </si>
  <si>
    <t>PPH00359A</t>
  </si>
  <si>
    <t>NM_053858</t>
  </si>
  <si>
    <t>Chemokine (C-C motif) ligand 4</t>
  </si>
  <si>
    <t>PPR06718A</t>
  </si>
  <si>
    <t>Nampt</t>
  </si>
  <si>
    <t>CASP8AP2</t>
  </si>
  <si>
    <t>NM_012115</t>
  </si>
  <si>
    <t>PPH00882A</t>
  </si>
  <si>
    <t>NM_031116</t>
  </si>
  <si>
    <t>Chemokine (C-C motif) ligand 5</t>
  </si>
  <si>
    <t>PPR06854A</t>
  </si>
  <si>
    <t>Osm</t>
  </si>
  <si>
    <t>CASP9</t>
  </si>
  <si>
    <t>NM_001229</t>
  </si>
  <si>
    <t>PPH00353A</t>
  </si>
  <si>
    <t>NM_001004202</t>
  </si>
  <si>
    <t>Chemokine (C-C motif) ligand 6</t>
  </si>
  <si>
    <t>PPR43950A</t>
  </si>
  <si>
    <t>Pf4</t>
  </si>
  <si>
    <t>CASR</t>
  </si>
  <si>
    <t>NM_000388</t>
  </si>
  <si>
    <t>PPH02127A</t>
  </si>
  <si>
    <t>NM_001007612</t>
  </si>
  <si>
    <t>Chemokine (C-C motif) ligand 7</t>
  </si>
  <si>
    <t>PPR06685A</t>
  </si>
  <si>
    <t>CAST</t>
  </si>
  <si>
    <t>NM_001042440</t>
  </si>
  <si>
    <t>PPH20983A</t>
  </si>
  <si>
    <t>Cbx4</t>
  </si>
  <si>
    <t>NM_007625</t>
  </si>
  <si>
    <t>Chromobox homolog 4 (Drosophila Pc class)</t>
  </si>
  <si>
    <t>PPM36128A</t>
  </si>
  <si>
    <t>NM_001012357</t>
  </si>
  <si>
    <t>Chemokine (C-C motif) ligand 9</t>
  </si>
  <si>
    <t>PPR55179A</t>
  </si>
  <si>
    <t>CAT</t>
  </si>
  <si>
    <t>NM_001752</t>
  </si>
  <si>
    <t>PPH00420A</t>
  </si>
  <si>
    <t>Tnfrsf11b</t>
  </si>
  <si>
    <t>Tnfsf10</t>
  </si>
  <si>
    <t>NM_013926</t>
  </si>
  <si>
    <t>Chromobox homolog 8 (Drosophila Pc class)</t>
  </si>
  <si>
    <t>PPM30474A</t>
  </si>
  <si>
    <t>Tnfsf11</t>
  </si>
  <si>
    <t>Tnfsf13</t>
  </si>
  <si>
    <t>Tnfsf13b</t>
  </si>
  <si>
    <t>Tnfsf14</t>
  </si>
  <si>
    <t>Coiled-coil domain containing 103</t>
  </si>
  <si>
    <t>XRCC5</t>
  </si>
  <si>
    <t>Tnfsf4</t>
  </si>
  <si>
    <t>CBL</t>
  </si>
  <si>
    <t>NM_005188</t>
  </si>
  <si>
    <t>PPH00089A</t>
  </si>
  <si>
    <t>CBLB</t>
  </si>
  <si>
    <t>NM_170662</t>
  </si>
  <si>
    <t>PPH20658A</t>
  </si>
  <si>
    <t>CBLL1</t>
  </si>
  <si>
    <t>NM_024814</t>
  </si>
  <si>
    <t>PPH22255A</t>
  </si>
  <si>
    <t>NM_009827</t>
  </si>
  <si>
    <t>PPM24990A</t>
  </si>
  <si>
    <t>Ccnf</t>
  </si>
  <si>
    <t>NM_001100474</t>
  </si>
  <si>
    <t>Cyclin F</t>
  </si>
  <si>
    <t>PPR46048A</t>
  </si>
  <si>
    <t>NM_007627</t>
  </si>
  <si>
    <t>PPM29084A</t>
  </si>
  <si>
    <t>CCL1</t>
  </si>
  <si>
    <t>NM_011329</t>
  </si>
  <si>
    <t>PPM03138A</t>
  </si>
  <si>
    <t>CCL11</t>
  </si>
  <si>
    <t>NM_011330</t>
  </si>
  <si>
    <t>PPM02967A</t>
  </si>
  <si>
    <t>CCL13</t>
  </si>
  <si>
    <t>NM_011331</t>
  </si>
  <si>
    <t>PPM02977A</t>
  </si>
  <si>
    <t>NM_020542</t>
  </si>
  <si>
    <t>Chemokine (C-C motif) receptor 1</t>
  </si>
  <si>
    <t>PPR48742A</t>
  </si>
  <si>
    <t>NM_011332</t>
  </si>
  <si>
    <t>PPM02963A</t>
  </si>
  <si>
    <t>NM_001108836</t>
  </si>
  <si>
    <t>Chemokine (C-C motif) receptor 10</t>
  </si>
  <si>
    <t>PPR50407A</t>
  </si>
  <si>
    <t>CCL16</t>
  </si>
  <si>
    <t>CBX4</t>
  </si>
  <si>
    <t>NM_003655</t>
  </si>
  <si>
    <t>Chromobox homolog 4</t>
  </si>
  <si>
    <t>PPH19160A</t>
  </si>
  <si>
    <t>NM_011888</t>
  </si>
  <si>
    <t>PPM03157A</t>
  </si>
  <si>
    <t>Ccr1l1</t>
  </si>
  <si>
    <t>NM_001106872</t>
  </si>
  <si>
    <t>Chemokine (C-C motif) receptor 1-like 1</t>
  </si>
  <si>
    <t>PPR57706A</t>
  </si>
  <si>
    <t>CCL17</t>
  </si>
  <si>
    <t>NM_011333</t>
  </si>
  <si>
    <t>PPM03151A</t>
  </si>
  <si>
    <t>NM_021866</t>
  </si>
  <si>
    <t>Chemokine (C-C motif) receptor 2</t>
  </si>
  <si>
    <t>PPR06437A</t>
  </si>
  <si>
    <t>NM_016960</t>
  </si>
  <si>
    <t>PPM03142A</t>
  </si>
  <si>
    <t>NM_053958</t>
  </si>
  <si>
    <t>Chemokine (C-C motif) receptor 3</t>
  </si>
  <si>
    <t>PPR06484A</t>
  </si>
  <si>
    <t>CCL20</t>
  </si>
  <si>
    <t>NM_009137</t>
  </si>
  <si>
    <t>PPM02950A</t>
  </si>
  <si>
    <t>NM_133532</t>
  </si>
  <si>
    <t>Chemokine (C-C motif) receptor 4</t>
  </si>
  <si>
    <t>PPR06608A</t>
  </si>
  <si>
    <t>CCL22</t>
  </si>
  <si>
    <t>NM_019577</t>
  </si>
  <si>
    <t>PPM03159A</t>
  </si>
  <si>
    <t>NM_053960</t>
  </si>
  <si>
    <t>Chemokine (C-C motif) receptor 5</t>
  </si>
  <si>
    <t>PPR06388A</t>
  </si>
  <si>
    <t>CCL23</t>
  </si>
  <si>
    <t>NM_009138</t>
  </si>
  <si>
    <t>PPM02972A</t>
  </si>
  <si>
    <t>NM_001013145</t>
  </si>
  <si>
    <t>Chemokine (C-C motif) receptor 6</t>
  </si>
  <si>
    <t>PPR46235A</t>
  </si>
  <si>
    <t>CCL24</t>
  </si>
  <si>
    <t>Chemokine (C-C motif) ligand 26</t>
  </si>
  <si>
    <t>Ccr7</t>
  </si>
  <si>
    <t>NM_199489</t>
  </si>
  <si>
    <t>Chemokine (C-C motif) receptor 7</t>
  </si>
  <si>
    <t>PPR46354A</t>
  </si>
  <si>
    <t>CCL26</t>
  </si>
  <si>
    <t>NM_020279</t>
  </si>
  <si>
    <t>PPM03603A</t>
  </si>
  <si>
    <t>XM_008757885</t>
  </si>
  <si>
    <t>Chemokine (C-C motif) receptor 8</t>
  </si>
  <si>
    <t>PPR57707A</t>
  </si>
  <si>
    <t>CCL3</t>
  </si>
  <si>
    <t>CCDC103</t>
  </si>
  <si>
    <t>NM_213607</t>
  </si>
  <si>
    <t>PPH58279A</t>
  </si>
  <si>
    <t>NM_011337</t>
  </si>
  <si>
    <t>PPM02949A</t>
  </si>
  <si>
    <t>Ccr9</t>
  </si>
  <si>
    <t>NM_172329</t>
  </si>
  <si>
    <t>Chemokine (C-C motif) receptor 9</t>
  </si>
  <si>
    <t>PPR52871A</t>
  </si>
  <si>
    <t>CCL4</t>
  </si>
  <si>
    <t>NM_013652</t>
  </si>
  <si>
    <t>PPM02948A</t>
  </si>
  <si>
    <t>Ccrl2</t>
  </si>
  <si>
    <t>NM_001108191</t>
  </si>
  <si>
    <t>Chemokine (C-C motif) receptor-like 2</t>
  </si>
  <si>
    <t>PPR51693A</t>
  </si>
  <si>
    <t>CCL5</t>
  </si>
  <si>
    <t>NM_013653</t>
  </si>
  <si>
    <t>PPM02960A</t>
  </si>
  <si>
    <t>CCL7</t>
  </si>
  <si>
    <t>NM_009139</t>
  </si>
  <si>
    <t>PPM03148A</t>
  </si>
  <si>
    <t>CCL8</t>
  </si>
  <si>
    <t>CCKAR</t>
  </si>
  <si>
    <t>NM_000730</t>
  </si>
  <si>
    <t>PPH02665A</t>
  </si>
  <si>
    <t>NM_013654</t>
  </si>
  <si>
    <t>PPM02955A</t>
  </si>
  <si>
    <t>CCR1</t>
  </si>
  <si>
    <t>CCKBR</t>
  </si>
  <si>
    <t>NM_176875</t>
  </si>
  <si>
    <t>PPH02678A</t>
  </si>
  <si>
    <t>NM_021443</t>
  </si>
  <si>
    <t>Chemokine (C-C motif) ligand 8</t>
  </si>
  <si>
    <t>PPM03165A</t>
  </si>
  <si>
    <t>CCR2</t>
  </si>
  <si>
    <t>NM_002981</t>
  </si>
  <si>
    <t>PPH00701A</t>
  </si>
  <si>
    <t>NM_011338</t>
  </si>
  <si>
    <t>PPM02957A</t>
  </si>
  <si>
    <t>CCR3</t>
  </si>
  <si>
    <t>NM_002986</t>
  </si>
  <si>
    <t>PPH00570A</t>
  </si>
  <si>
    <t>CCR4</t>
  </si>
  <si>
    <t>NM_005408</t>
  </si>
  <si>
    <t>Chemokine (C-C motif) ligand 13</t>
  </si>
  <si>
    <t>PPH00578A</t>
  </si>
  <si>
    <t>CCR5</t>
  </si>
  <si>
    <t>CCR6</t>
  </si>
  <si>
    <t>CCR8</t>
  </si>
  <si>
    <t>NM_004590</t>
  </si>
  <si>
    <t>Chemokine (C-C motif) ligand 16</t>
  </si>
  <si>
    <t>PPH00579A</t>
  </si>
  <si>
    <t>Cd14</t>
  </si>
  <si>
    <t>NM_021744</t>
  </si>
  <si>
    <t>CD14 molecule</t>
  </si>
  <si>
    <t>PPR49557A</t>
  </si>
  <si>
    <t>NM_002987</t>
  </si>
  <si>
    <t>PPH00543A</t>
  </si>
  <si>
    <t>CCL18</t>
  </si>
  <si>
    <t>NM_002988</t>
  </si>
  <si>
    <t>Chemokine (C-C motif) ligand 18 (pulmonary and activation-regulated)</t>
  </si>
  <si>
    <t>PPH00574A</t>
  </si>
  <si>
    <t>CCL19</t>
  </si>
  <si>
    <t>NM_006274</t>
  </si>
  <si>
    <t>PPH00539A</t>
  </si>
  <si>
    <t>NM_002982</t>
  </si>
  <si>
    <t>PPH00192A</t>
  </si>
  <si>
    <t>Cd180</t>
  </si>
  <si>
    <t>NM_001106405</t>
  </si>
  <si>
    <t>CD180 molecule</t>
  </si>
  <si>
    <t>PPR55669A</t>
  </si>
  <si>
    <t>CX3CL1</t>
  </si>
  <si>
    <t>NM_004591</t>
  </si>
  <si>
    <t>PPH00564A</t>
  </si>
  <si>
    <t>Cd19</t>
  </si>
  <si>
    <t>NM_001013237</t>
  </si>
  <si>
    <t>CD19 molecule</t>
  </si>
  <si>
    <t>PPR56028A</t>
  </si>
  <si>
    <t>CX3CR1</t>
  </si>
  <si>
    <t>CCL21</t>
  </si>
  <si>
    <t>NM_002989</t>
  </si>
  <si>
    <t>PPH00541A</t>
  </si>
  <si>
    <t>CXCL1</t>
  </si>
  <si>
    <t>NM_002990</t>
  </si>
  <si>
    <t>PPH00697A</t>
  </si>
  <si>
    <t>NM_007634</t>
  </si>
  <si>
    <t>PPM03260A</t>
  </si>
  <si>
    <t>Cd2</t>
  </si>
  <si>
    <t>NM_012830</t>
  </si>
  <si>
    <t>Cd2 molecule</t>
  </si>
  <si>
    <t>PPR44789A</t>
  </si>
  <si>
    <t>CXCL10</t>
  </si>
  <si>
    <t>NM_005064</t>
  </si>
  <si>
    <t>Chemokine (C-C motif) ligand 23</t>
  </si>
  <si>
    <t>PPH00699A</t>
  </si>
  <si>
    <t>CXCL11</t>
  </si>
  <si>
    <t>NM_002991</t>
  </si>
  <si>
    <t>PPH01162A</t>
  </si>
  <si>
    <t>CXCL12</t>
  </si>
  <si>
    <t>CCL25</t>
  </si>
  <si>
    <t>NM_005624</t>
  </si>
  <si>
    <t>PPH00571A</t>
  </si>
  <si>
    <t>CXCL13</t>
  </si>
  <si>
    <t>Cd40</t>
  </si>
  <si>
    <t>NM_006072</t>
  </si>
  <si>
    <t>PPH01163A</t>
  </si>
  <si>
    <t>CXCL2</t>
  </si>
  <si>
    <t>CCL27</t>
  </si>
  <si>
    <t>NM_006664</t>
  </si>
  <si>
    <t>Chemokine (C-C motif) ligand 27</t>
  </si>
  <si>
    <t>PPH01164A</t>
  </si>
  <si>
    <t>NM_009912</t>
  </si>
  <si>
    <t>PPM03174A</t>
  </si>
  <si>
    <t>CXCL3</t>
  </si>
  <si>
    <t>Cflar</t>
  </si>
  <si>
    <t>CCL28</t>
  </si>
  <si>
    <t>NM_148672</t>
  </si>
  <si>
    <t>PPH01165A</t>
  </si>
  <si>
    <t>NM_007721</t>
  </si>
  <si>
    <t>PPM03166A</t>
  </si>
  <si>
    <t>CXCL5</t>
  </si>
  <si>
    <t>Cd70</t>
  </si>
  <si>
    <t>Cidea</t>
  </si>
  <si>
    <t>NM_002983</t>
  </si>
  <si>
    <t>PPH00566A</t>
  </si>
  <si>
    <t>Cd27</t>
  </si>
  <si>
    <t>NM_001024335</t>
  </si>
  <si>
    <t>CD27 molecule</t>
  </si>
  <si>
    <t>PPR63380A</t>
  </si>
  <si>
    <t>CXCL6</t>
  </si>
  <si>
    <t>Cideb</t>
  </si>
  <si>
    <t>NM_009915</t>
  </si>
  <si>
    <t>PPM03176A</t>
  </si>
  <si>
    <t>CXCL9</t>
  </si>
  <si>
    <t>Cycs</t>
  </si>
  <si>
    <t>NM_002984</t>
  </si>
  <si>
    <t>PPH00563A</t>
  </si>
  <si>
    <t>NM_009914</t>
  </si>
  <si>
    <t>PPM03173A</t>
  </si>
  <si>
    <t>CXCR1</t>
  </si>
  <si>
    <t>Dad1</t>
  </si>
  <si>
    <t>NM_002985</t>
  </si>
  <si>
    <t>PPH00703A</t>
  </si>
  <si>
    <t>NM_009916</t>
  </si>
  <si>
    <t>PPM03147A</t>
  </si>
  <si>
    <t>Cd28</t>
  </si>
  <si>
    <t>NM_013121</t>
  </si>
  <si>
    <t>Cd28 molecule</t>
  </si>
  <si>
    <t>PPR44788A</t>
  </si>
  <si>
    <t>CXCR2</t>
  </si>
  <si>
    <t>Cradd</t>
  </si>
  <si>
    <t>Dapk1</t>
  </si>
  <si>
    <t>NM_006273</t>
  </si>
  <si>
    <t>PPH00575A</t>
  </si>
  <si>
    <t>NM_009917</t>
  </si>
  <si>
    <t>PPM03150A</t>
  </si>
  <si>
    <t>Dffa</t>
  </si>
  <si>
    <t>NM_005623</t>
  </si>
  <si>
    <t>PPH01167A</t>
  </si>
  <si>
    <t>NM_009835</t>
  </si>
  <si>
    <t>PPM03185A</t>
  </si>
  <si>
    <t>Cd36</t>
  </si>
  <si>
    <t>NM_031561</t>
  </si>
  <si>
    <t>CD36 molecule (thrombospondin receptor)</t>
  </si>
  <si>
    <t>PPR43233A</t>
  </si>
  <si>
    <t>Dffb</t>
  </si>
  <si>
    <t>NM_007719</t>
  </si>
  <si>
    <t>PPM03156A</t>
  </si>
  <si>
    <t>Diablo</t>
  </si>
  <si>
    <t>NM_007720</t>
  </si>
  <si>
    <t>PPM02975A</t>
  </si>
  <si>
    <t>Cd38</t>
  </si>
  <si>
    <t>NM_013127</t>
  </si>
  <si>
    <t>CD38 molecule</t>
  </si>
  <si>
    <t>PPR45422A</t>
  </si>
  <si>
    <t>IL10RA</t>
  </si>
  <si>
    <t>Fadd</t>
  </si>
  <si>
    <t>NM_009913</t>
  </si>
  <si>
    <t>PPM03167A</t>
  </si>
  <si>
    <t>IL10RB</t>
  </si>
  <si>
    <t>Faim</t>
  </si>
  <si>
    <t>NM_017466</t>
  </si>
  <si>
    <t>PPM03193A</t>
  </si>
  <si>
    <t>Cd4</t>
  </si>
  <si>
    <t>NM_012705</t>
  </si>
  <si>
    <t>Cd4 molecule</t>
  </si>
  <si>
    <t>PPR45031A</t>
  </si>
  <si>
    <t>NM_134360</t>
  </si>
  <si>
    <t>CD40 molecule, TNF receptor superfamily member 5</t>
  </si>
  <si>
    <t>PPR47997A</t>
  </si>
  <si>
    <t>Hrk</t>
  </si>
  <si>
    <t>NM_053353</t>
  </si>
  <si>
    <t>PPR49715A</t>
  </si>
  <si>
    <t>Il10</t>
  </si>
  <si>
    <t>Cd44</t>
  </si>
  <si>
    <t>NM_012924</t>
  </si>
  <si>
    <t>Cd44 molecule</t>
  </si>
  <si>
    <t>PPR42408A</t>
  </si>
  <si>
    <t>IL17F</t>
  </si>
  <si>
    <t>Ltbr</t>
  </si>
  <si>
    <t>Mapk1</t>
  </si>
  <si>
    <t>CCNF</t>
  </si>
  <si>
    <t>NM_001761</t>
  </si>
  <si>
    <t>PPH00938A</t>
  </si>
  <si>
    <t>IL1R1</t>
  </si>
  <si>
    <t>Cd5</t>
  </si>
  <si>
    <t>NM_019295</t>
  </si>
  <si>
    <t>Cd5 molecule</t>
  </si>
  <si>
    <t>PPR45377A</t>
  </si>
  <si>
    <t>Naip1</t>
  </si>
  <si>
    <t>Naip6</t>
  </si>
  <si>
    <t>NM_009841</t>
  </si>
  <si>
    <t>CD14 antigen</t>
  </si>
  <si>
    <t>PPM06249A</t>
  </si>
  <si>
    <t>Nol3</t>
  </si>
  <si>
    <t>Nme5</t>
  </si>
  <si>
    <t>Polb</t>
  </si>
  <si>
    <t>Nod1</t>
  </si>
  <si>
    <t>Prdx2</t>
  </si>
  <si>
    <t>NM_001295</t>
  </si>
  <si>
    <t>PPH00611A</t>
  </si>
  <si>
    <t>IL5RA</t>
  </si>
  <si>
    <t>Prlr</t>
  </si>
  <si>
    <t>CCR10</t>
  </si>
  <si>
    <t>NM_016602</t>
  </si>
  <si>
    <t>PPH01043A</t>
  </si>
  <si>
    <t>NM_009844</t>
  </si>
  <si>
    <t>CD19 antigen</t>
  </si>
  <si>
    <t>PPM03218A</t>
  </si>
  <si>
    <t>Pycard</t>
  </si>
  <si>
    <t>NM_001123396</t>
  </si>
  <si>
    <t>PPH00612A</t>
  </si>
  <si>
    <t>NM_001106878</t>
  </si>
  <si>
    <t>Cd70 molecule</t>
  </si>
  <si>
    <t>PPR54995A</t>
  </si>
  <si>
    <t>Ripk2</t>
  </si>
  <si>
    <t>NM_001837</t>
  </si>
  <si>
    <t>PPH00613A</t>
  </si>
  <si>
    <t>NM_005508</t>
  </si>
  <si>
    <t>PPH00614A</t>
  </si>
  <si>
    <t>NM_013486</t>
  </si>
  <si>
    <t>CD2 antigen</t>
  </si>
  <si>
    <t>PPM03219A</t>
  </si>
  <si>
    <t>Cd74</t>
  </si>
  <si>
    <t>NM_013069</t>
  </si>
  <si>
    <t>Cd74 molecule, major histocompatibility complex, class II invariant chain</t>
  </si>
  <si>
    <t>PPR48643A</t>
  </si>
  <si>
    <t>IL9R</t>
  </si>
  <si>
    <t>NM_000579</t>
  </si>
  <si>
    <t>PPH00615A</t>
  </si>
  <si>
    <t>NM_004367</t>
  </si>
  <si>
    <t>PPH00616A</t>
  </si>
  <si>
    <t>CCR7</t>
  </si>
  <si>
    <t>NM_001838</t>
  </si>
  <si>
    <t>PPH00617A</t>
  </si>
  <si>
    <t>Cd80</t>
  </si>
  <si>
    <t>NM_012926</t>
  </si>
  <si>
    <t>Cd80 molecule</t>
  </si>
  <si>
    <t>PPR44689A</t>
  </si>
  <si>
    <t>MIF</t>
  </si>
  <si>
    <t>NM_005201</t>
  </si>
  <si>
    <t>PPH00618A</t>
  </si>
  <si>
    <t>NAMPT</t>
  </si>
  <si>
    <t>Tnfrsf1b</t>
  </si>
  <si>
    <t>CCR9</t>
  </si>
  <si>
    <t>NM_006641</t>
  </si>
  <si>
    <t>PPH00619A</t>
  </si>
  <si>
    <t>CCRL2</t>
  </si>
  <si>
    <t>NM_003965</t>
  </si>
  <si>
    <t>PPH01183A</t>
  </si>
  <si>
    <t>Tnfsf12</t>
  </si>
  <si>
    <t>Cd86</t>
  </si>
  <si>
    <t>NM_020081</t>
  </si>
  <si>
    <t>CD86 molecule</t>
  </si>
  <si>
    <t>PPR43680A</t>
  </si>
  <si>
    <t>Cd8a</t>
  </si>
  <si>
    <t>NM_031538</t>
  </si>
  <si>
    <t>CD8a molecule</t>
  </si>
  <si>
    <t>PPR44778A</t>
  </si>
  <si>
    <t>Traf2</t>
  </si>
  <si>
    <t>Tp53bp2</t>
  </si>
  <si>
    <t>NM_001033126</t>
  </si>
  <si>
    <t>CD27 antigen</t>
  </si>
  <si>
    <t>PPM03397A</t>
  </si>
  <si>
    <t>Traf3</t>
  </si>
  <si>
    <t>Tp63</t>
  </si>
  <si>
    <t>Tp73</t>
  </si>
  <si>
    <t>Trp53bp2</t>
  </si>
  <si>
    <t>Tradd</t>
  </si>
  <si>
    <t>NM_007642</t>
  </si>
  <si>
    <t>CD28 antigen</t>
  </si>
  <si>
    <t>PPM03223A</t>
  </si>
  <si>
    <t>Trp63</t>
  </si>
  <si>
    <t>Trp73</t>
  </si>
  <si>
    <t>Cdc16</t>
  </si>
  <si>
    <t>NM_001024744</t>
  </si>
  <si>
    <t>Cell division cycle 16 homolog (S. cerevisiae)</t>
  </si>
  <si>
    <t>PPR06584A</t>
  </si>
  <si>
    <t>Xiap</t>
  </si>
  <si>
    <t>NM_007643</t>
  </si>
  <si>
    <t>CD36 antigen</t>
  </si>
  <si>
    <t>PPM03796A</t>
  </si>
  <si>
    <t>Cdc20</t>
  </si>
  <si>
    <t>NM_171993</t>
  </si>
  <si>
    <t>Cell division cycle 20 homolog (S. cerevisiae)</t>
  </si>
  <si>
    <t>PPR06475A</t>
  </si>
  <si>
    <t>Cdc23</t>
  </si>
  <si>
    <t>NM_001100659</t>
  </si>
  <si>
    <t>CDC23 (cell division cycle 23, yeast, homolog)</t>
  </si>
  <si>
    <t>PPR47557A</t>
  </si>
  <si>
    <t>CD14</t>
  </si>
  <si>
    <t>NM_000591</t>
  </si>
  <si>
    <t>PPH05723A</t>
  </si>
  <si>
    <t>NM_007646</t>
  </si>
  <si>
    <t>CD38 antigen</t>
  </si>
  <si>
    <t>PPM03225A</t>
  </si>
  <si>
    <t>Cdc27</t>
  </si>
  <si>
    <t>NM_001024793</t>
  </si>
  <si>
    <t>Cell division cycle 27 homolog (S. cerevisiae)</t>
  </si>
  <si>
    <t>PPR06585A</t>
  </si>
  <si>
    <t>Cdh1</t>
  </si>
  <si>
    <t>CD180</t>
  </si>
  <si>
    <t>NM_005582</t>
  </si>
  <si>
    <t>PPH06054A</t>
  </si>
  <si>
    <t>NM_013488</t>
  </si>
  <si>
    <t>CD4 antigen</t>
  </si>
  <si>
    <t>PPM04028A</t>
  </si>
  <si>
    <t>Cdc34</t>
  </si>
  <si>
    <t>NM_001013103</t>
  </si>
  <si>
    <t>Cell division cycle 34 homolog (S. cerevisiae)</t>
  </si>
  <si>
    <t>PPR42751A</t>
  </si>
  <si>
    <t>CD19</t>
  </si>
  <si>
    <t>NM_001770</t>
  </si>
  <si>
    <t>PPH00863A</t>
  </si>
  <si>
    <t>NM_011611</t>
  </si>
  <si>
    <t>CD40 antigen</t>
  </si>
  <si>
    <t>PPM03426A</t>
  </si>
  <si>
    <t>NM_011616</t>
  </si>
  <si>
    <t>PPM03226A</t>
  </si>
  <si>
    <t>NM_009851</t>
  </si>
  <si>
    <t>CD44 antigen</t>
  </si>
  <si>
    <t>PPM03628A</t>
  </si>
  <si>
    <t>CD2</t>
  </si>
  <si>
    <t>NM_001767</t>
  </si>
  <si>
    <t>CD2 molecule</t>
  </si>
  <si>
    <t>PPH00832A</t>
  </si>
  <si>
    <t>NM_007650</t>
  </si>
  <si>
    <t>CD5 antigen</t>
  </si>
  <si>
    <t>PPM02942A</t>
  </si>
  <si>
    <t>NM_031334</t>
  </si>
  <si>
    <t>Cadherin 1</t>
  </si>
  <si>
    <t>PPR42461A</t>
  </si>
  <si>
    <t>Col4a3</t>
  </si>
  <si>
    <t>CD27</t>
  </si>
  <si>
    <t>NM_001242</t>
  </si>
  <si>
    <t>PPH00269A</t>
  </si>
  <si>
    <t>NM_011617</t>
  </si>
  <si>
    <t>CD70 antigen</t>
  </si>
  <si>
    <t>PPM03552A</t>
  </si>
  <si>
    <t>Ctnnb1</t>
  </si>
  <si>
    <t>CD28</t>
  </si>
  <si>
    <t>NM_006139</t>
  </si>
  <si>
    <t>CD28 molecule</t>
  </si>
  <si>
    <t>PPH00822A</t>
  </si>
  <si>
    <t>NM_010545</t>
  </si>
  <si>
    <t>CD74 antigen (invariant polypeptide of major histocompatibility complex, class II antigen-associated)</t>
  </si>
  <si>
    <t>PPM06004A</t>
  </si>
  <si>
    <t>CD36</t>
  </si>
  <si>
    <t>NM_000072</t>
  </si>
  <si>
    <t>PPH01356A</t>
  </si>
  <si>
    <t>NM_009855</t>
  </si>
  <si>
    <t>CD80 antigen</t>
  </si>
  <si>
    <t>PPM03227A</t>
  </si>
  <si>
    <t>Fn1</t>
  </si>
  <si>
    <t>CD38</t>
  </si>
  <si>
    <t>NM_001775</t>
  </si>
  <si>
    <t>PPH00856A</t>
  </si>
  <si>
    <t>Icam1</t>
  </si>
  <si>
    <t>NM_019388</t>
  </si>
  <si>
    <t>CD86 antigen</t>
  </si>
  <si>
    <t>PPM03228A</t>
  </si>
  <si>
    <t>CD4</t>
  </si>
  <si>
    <t>NM_000616</t>
  </si>
  <si>
    <t>CD4 molecule</t>
  </si>
  <si>
    <t>PPH01629A</t>
  </si>
  <si>
    <t>NM_001081110</t>
  </si>
  <si>
    <t>CD8 antigen, alpha chain</t>
  </si>
  <si>
    <t>PPM04031A</t>
  </si>
  <si>
    <t>CD40</t>
  </si>
  <si>
    <t>NM_001250</t>
  </si>
  <si>
    <t>PPH00296A</t>
  </si>
  <si>
    <t>PPH00259A</t>
  </si>
  <si>
    <t>CD44</t>
  </si>
  <si>
    <t>NM_000610</t>
  </si>
  <si>
    <t>CD44 molecule (Indian blood group)</t>
  </si>
  <si>
    <t>PPH00114A</t>
  </si>
  <si>
    <t>CD5</t>
  </si>
  <si>
    <t>NM_014207</t>
  </si>
  <si>
    <t>CD5 molecule</t>
  </si>
  <si>
    <t>PPH00115A</t>
  </si>
  <si>
    <t>NM_023223</t>
  </si>
  <si>
    <t>PPM03449A</t>
  </si>
  <si>
    <t>NM_080782</t>
  </si>
  <si>
    <t>Cyclin-dependent kinase inhibitor 1A</t>
  </si>
  <si>
    <t>PPR06378A</t>
  </si>
  <si>
    <t>Itgax</t>
  </si>
  <si>
    <t>NM_031762</t>
  </si>
  <si>
    <t>Cyclin-dependent kinase inhibitor 1B</t>
  </si>
  <si>
    <t>PPR06391A</t>
  </si>
  <si>
    <t>Itgb2</t>
  </si>
  <si>
    <t>NM_031550</t>
  </si>
  <si>
    <t>Cyclin-dependent kinase inhibitor 2A</t>
  </si>
  <si>
    <t>PPR06449A</t>
  </si>
  <si>
    <t>NM_145436</t>
  </si>
  <si>
    <t>PPM30347A</t>
  </si>
  <si>
    <t>CFLAR</t>
  </si>
  <si>
    <t>NM_177613</t>
  </si>
  <si>
    <t>PPM26244A</t>
  </si>
  <si>
    <t>CIDEA</t>
  </si>
  <si>
    <t>CIDEB</t>
  </si>
  <si>
    <t>PPH00258A</t>
  </si>
  <si>
    <t>CRADD</t>
  </si>
  <si>
    <t>CYCS</t>
  </si>
  <si>
    <t>CD74</t>
  </si>
  <si>
    <t>NM_004355</t>
  </si>
  <si>
    <t>CD74 molecule, major histocompatibility complex, class II invariant chain</t>
  </si>
  <si>
    <t>PPH05587A</t>
  </si>
  <si>
    <t>DAPK1</t>
  </si>
  <si>
    <t>DIABLO</t>
  </si>
  <si>
    <t>CD80</t>
  </si>
  <si>
    <t>NM_005191</t>
  </si>
  <si>
    <t>CD80 molecule</t>
  </si>
  <si>
    <t>PPH00860A</t>
  </si>
  <si>
    <t>FADD</t>
  </si>
  <si>
    <t>NM_009864</t>
  </si>
  <si>
    <t>PPM03652A</t>
  </si>
  <si>
    <t>CD86</t>
  </si>
  <si>
    <t>NM_006889</t>
  </si>
  <si>
    <t>PPH00826A</t>
  </si>
  <si>
    <t>HRK</t>
  </si>
  <si>
    <t>CD8A</t>
  </si>
  <si>
    <t>NM_001768</t>
  </si>
  <si>
    <t>PPH01632A</t>
  </si>
  <si>
    <t>Cebpb</t>
  </si>
  <si>
    <t>NM_024125</t>
  </si>
  <si>
    <t>CCAAT/enhancer binding protein (C/EBP), beta</t>
  </si>
  <si>
    <t>PPR06461A</t>
  </si>
  <si>
    <t>Cebpg</t>
  </si>
  <si>
    <t>NM_012831</t>
  </si>
  <si>
    <t>CCAAT/enhancer binding protein (C/EBP), gamma</t>
  </si>
  <si>
    <t>PPR44792A</t>
  </si>
  <si>
    <t>LTBR</t>
  </si>
  <si>
    <t>NAIP</t>
  </si>
  <si>
    <t>CDC16</t>
  </si>
  <si>
    <t>NM_003903</t>
  </si>
  <si>
    <t>PPH00926A</t>
  </si>
  <si>
    <t>NOD1</t>
  </si>
  <si>
    <t>CDC20</t>
  </si>
  <si>
    <t>NM_001255</t>
  </si>
  <si>
    <t>PPH00306A</t>
  </si>
  <si>
    <t>NOL3</t>
  </si>
  <si>
    <t>PYCARD</t>
  </si>
  <si>
    <t>RIPK2</t>
  </si>
  <si>
    <t>Sele</t>
  </si>
  <si>
    <t>CDC27</t>
  </si>
  <si>
    <t>NM_001256</t>
  </si>
  <si>
    <t>PPH00931A</t>
  </si>
  <si>
    <t>CDC34</t>
  </si>
  <si>
    <t>NM_004359</t>
  </si>
  <si>
    <t>PPH00964A</t>
  </si>
  <si>
    <t>NM_133586</t>
  </si>
  <si>
    <t>Carboxylesterase 2C</t>
  </si>
  <si>
    <t>PPR45932A</t>
  </si>
  <si>
    <t>TNFRSF1B</t>
  </si>
  <si>
    <t>TNFRSF21</t>
  </si>
  <si>
    <t>Syt1</t>
  </si>
  <si>
    <t>TNFRSF25</t>
  </si>
  <si>
    <t>NM_007669</t>
  </si>
  <si>
    <t>Cyclin-dependent kinase inhibitor 1A (P21)</t>
  </si>
  <si>
    <t>PPM02901A</t>
  </si>
  <si>
    <t>TNFRSF9</t>
  </si>
  <si>
    <t>CDH1</t>
  </si>
  <si>
    <t>NM_004360</t>
  </si>
  <si>
    <t>Cadherin 1, type 1, E-cadherin (epithelial)</t>
  </si>
  <si>
    <t>PPH00135A</t>
  </si>
  <si>
    <t>NM_009875</t>
  </si>
  <si>
    <t>PPM02909A</t>
  </si>
  <si>
    <t>NM_009877</t>
  </si>
  <si>
    <t>PPM02906A</t>
  </si>
  <si>
    <t>Cfl1</t>
  </si>
  <si>
    <t>NM_017147</t>
  </si>
  <si>
    <t>Cofilin 1, non-muscle</t>
  </si>
  <si>
    <t>PPR45477A</t>
  </si>
  <si>
    <t>NM_057138</t>
  </si>
  <si>
    <t>CASP8 and FADD-like apoptosis regulator</t>
  </si>
  <si>
    <t>PPR06420A</t>
  </si>
  <si>
    <t>TP53BP2</t>
  </si>
  <si>
    <t>TP73</t>
  </si>
  <si>
    <t>Timp3</t>
  </si>
  <si>
    <t>TRADD</t>
  </si>
  <si>
    <t>TRAF2</t>
  </si>
  <si>
    <t>TRAF3</t>
  </si>
  <si>
    <t>XIAP</t>
  </si>
  <si>
    <t>NM_080400</t>
  </si>
  <si>
    <t>CHK1 checkpoint homolog (S. pombe)</t>
  </si>
  <si>
    <t>PPR06423A</t>
  </si>
  <si>
    <t>NM_009883</t>
  </si>
  <si>
    <t>PPM03505A</t>
  </si>
  <si>
    <t>NM_053677</t>
  </si>
  <si>
    <t>CHK2 checkpoint homolog (S. pombe)</t>
  </si>
  <si>
    <t>PPR06509A</t>
  </si>
  <si>
    <t>NM_009884</t>
  </si>
  <si>
    <t>PPM04677A</t>
  </si>
  <si>
    <t>NM_000389</t>
  </si>
  <si>
    <t>Cyclin-dependent kinase inhibitor 1A (p21, Cip1)</t>
  </si>
  <si>
    <t>PPH00211A</t>
  </si>
  <si>
    <t>Chrm1</t>
  </si>
  <si>
    <t>NM_080773</t>
  </si>
  <si>
    <t>Cholinergic receptor, muscarinic 1</t>
  </si>
  <si>
    <t>PPR06806A</t>
  </si>
  <si>
    <t>Chrm2</t>
  </si>
  <si>
    <t>NM_031016</t>
  </si>
  <si>
    <t>Cholinergic receptor, muscarinic 2</t>
  </si>
  <si>
    <t>PPR06780A</t>
  </si>
  <si>
    <t>Chrm4</t>
  </si>
  <si>
    <t>NM_031547</t>
  </si>
  <si>
    <t>Cholinergic receptor, muscarinic 4</t>
  </si>
  <si>
    <t>PPR06779A</t>
  </si>
  <si>
    <t>Chrm5</t>
  </si>
  <si>
    <t>NM_017362</t>
  </si>
  <si>
    <t>Cholinergic receptor, muscarinic 5</t>
  </si>
  <si>
    <t>PPR49739A</t>
  </si>
  <si>
    <t>FN1</t>
  </si>
  <si>
    <t>NM_145603</t>
  </si>
  <si>
    <t>PPM27211A</t>
  </si>
  <si>
    <t>ICAM1</t>
  </si>
  <si>
    <t>NM_007687</t>
  </si>
  <si>
    <t>PPM40747A</t>
  </si>
  <si>
    <t>NM_009805</t>
  </si>
  <si>
    <t>PPM03077A</t>
  </si>
  <si>
    <t>NM_001170467</t>
  </si>
  <si>
    <t>Cell death-inducing DFFA-like effector a</t>
  </si>
  <si>
    <t>PPR06597A</t>
  </si>
  <si>
    <t>CEBPB</t>
  </si>
  <si>
    <t>NM_005194</t>
  </si>
  <si>
    <t>PPH00991A</t>
  </si>
  <si>
    <t>NM_001108869</t>
  </si>
  <si>
    <t>Cell death-inducing DFFA-like effector b</t>
  </si>
  <si>
    <t>PPR06596A</t>
  </si>
  <si>
    <t>CEBPG</t>
  </si>
  <si>
    <t>NM_001806</t>
  </si>
  <si>
    <t>PPH02012A</t>
  </si>
  <si>
    <t>ITGB2</t>
  </si>
  <si>
    <t>Herpud1</t>
  </si>
  <si>
    <t>Cklf</t>
  </si>
  <si>
    <t>NM_139111</t>
  </si>
  <si>
    <t>Chemokine-like factor</t>
  </si>
  <si>
    <t>PPR06603A</t>
  </si>
  <si>
    <t>Id1</t>
  </si>
  <si>
    <t>Clcf1</t>
  </si>
  <si>
    <t>NM_207615</t>
  </si>
  <si>
    <t>Cardiotrophin-like cytokine factor 1</t>
  </si>
  <si>
    <t>PPR54127A</t>
  </si>
  <si>
    <t>NM_007691</t>
  </si>
  <si>
    <t>Checkpoint kinase 1 homolog (S. pombe)</t>
  </si>
  <si>
    <t>PPM03253A</t>
  </si>
  <si>
    <t>Jag1</t>
  </si>
  <si>
    <t>NM_198061</t>
  </si>
  <si>
    <t>Carboxylesterase 2</t>
  </si>
  <si>
    <t>PPH15866A</t>
  </si>
  <si>
    <t>NM_016681</t>
  </si>
  <si>
    <t>PPM03254A</t>
  </si>
  <si>
    <t>Notch1</t>
  </si>
  <si>
    <t>NM_007698</t>
  </si>
  <si>
    <t>Cholinergic receptor, muscarinic 1, CNS</t>
  </si>
  <si>
    <t>PPM03990A</t>
  </si>
  <si>
    <t>NM_203491</t>
  </si>
  <si>
    <t>Cholinergic receptor, muscarinic 2, cardiac</t>
  </si>
  <si>
    <t>PPM34851A</t>
  </si>
  <si>
    <t>Olr1</t>
  </si>
  <si>
    <t>CFL1</t>
  </si>
  <si>
    <t>NM_005507</t>
  </si>
  <si>
    <t>Cofilin 1 (non-muscle)</t>
  </si>
  <si>
    <t>PPH13461A</t>
  </si>
  <si>
    <t>NM_007699</t>
  </si>
  <si>
    <t>PPM03988A</t>
  </si>
  <si>
    <t>Pcna</t>
  </si>
  <si>
    <t>NM_003879</t>
  </si>
  <si>
    <t>PPH00333A</t>
  </si>
  <si>
    <t>NM_205783</t>
  </si>
  <si>
    <t>PPM38763A</t>
  </si>
  <si>
    <t>SELE</t>
  </si>
  <si>
    <t>Stat1</t>
  </si>
  <si>
    <t>NM_007702</t>
  </si>
  <si>
    <t>Cell death-inducing DNA fragmentation factor, alpha subunit-like effector A</t>
  </si>
  <si>
    <t>PPM03423A</t>
  </si>
  <si>
    <t>TIMP3</t>
  </si>
  <si>
    <t>NM_001274</t>
  </si>
  <si>
    <t>PPH00940A</t>
  </si>
  <si>
    <t>NM_009894</t>
  </si>
  <si>
    <t>Cell death-inducing DNA fragmentation factor, alpha subunit-like effector B</t>
  </si>
  <si>
    <t>PPM03396A</t>
  </si>
  <si>
    <t>NM_007194</t>
  </si>
  <si>
    <t>PPH00921A</t>
  </si>
  <si>
    <t>CHRM1</t>
  </si>
  <si>
    <t>NM_000738</t>
  </si>
  <si>
    <t>PPH02686A</t>
  </si>
  <si>
    <t>CHRM2</t>
  </si>
  <si>
    <t>NM_000739</t>
  </si>
  <si>
    <t>PPH02690A</t>
  </si>
  <si>
    <t>CHRM4</t>
  </si>
  <si>
    <t>NM_000741</t>
  </si>
  <si>
    <t>PPH02691A</t>
  </si>
  <si>
    <t>Cmklr1</t>
  </si>
  <si>
    <t>NM_022218</t>
  </si>
  <si>
    <t>Chemokine-like receptor 1</t>
  </si>
  <si>
    <t>PPR06609A</t>
  </si>
  <si>
    <t>CHRM5</t>
  </si>
  <si>
    <t>NM_012125</t>
  </si>
  <si>
    <t>PPH02687A</t>
  </si>
  <si>
    <t>Cmtm2a</t>
  </si>
  <si>
    <t>NM_001013142</t>
  </si>
  <si>
    <t>CKLF-like MARVEL transmembrane domain containing 2A</t>
  </si>
  <si>
    <t>PPR49618A</t>
  </si>
  <si>
    <t>NM_019952</t>
  </si>
  <si>
    <t>PPM42069A</t>
  </si>
  <si>
    <t>Col18a1</t>
  </si>
  <si>
    <t>Cnr1</t>
  </si>
  <si>
    <t>NM_012784</t>
  </si>
  <si>
    <t>Cannabinoid receptor 1 (brain)</t>
  </si>
  <si>
    <t>PPR52793A</t>
  </si>
  <si>
    <t>Cnr2</t>
  </si>
  <si>
    <t>NM_020543</t>
  </si>
  <si>
    <t>Cannabinoid receptor 2 (macrophage)</t>
  </si>
  <si>
    <t>PPR50293A</t>
  </si>
  <si>
    <t>Cntfr</t>
  </si>
  <si>
    <t>NM_001003929</t>
  </si>
  <si>
    <t>Ciliary neurotrophic factor receptor</t>
  </si>
  <si>
    <t>PPR50854A</t>
  </si>
  <si>
    <t>Ednra</t>
  </si>
  <si>
    <t>NM_001279</t>
  </si>
  <si>
    <t>PPH00899A</t>
  </si>
  <si>
    <t>NM_014430</t>
  </si>
  <si>
    <t>PPH00913A</t>
  </si>
  <si>
    <t>F2r</t>
  </si>
  <si>
    <t>F2rl1</t>
  </si>
  <si>
    <t>F3</t>
  </si>
  <si>
    <t>Fgf1</t>
  </si>
  <si>
    <t>CKLF</t>
  </si>
  <si>
    <t>NM_181641</t>
  </si>
  <si>
    <t>PPH08022A</t>
  </si>
  <si>
    <t>NM_053489</t>
  </si>
  <si>
    <t>Collagen, type XVIII, alpha 1</t>
  </si>
  <si>
    <t>PPR45565A</t>
  </si>
  <si>
    <t>CLC</t>
  </si>
  <si>
    <t>NM_001828</t>
  </si>
  <si>
    <t>Charcot-Leyden crystal protein</t>
  </si>
  <si>
    <t>PPH06228A</t>
  </si>
  <si>
    <t>HERPUD1</t>
  </si>
  <si>
    <t>NM_001135759</t>
  </si>
  <si>
    <t>Collagen, type IV, alpha 3</t>
  </si>
  <si>
    <t>PPR53065A</t>
  </si>
  <si>
    <t>NM_008153</t>
  </si>
  <si>
    <t>PPM04825A</t>
  </si>
  <si>
    <t>Commd4</t>
  </si>
  <si>
    <t>NM_001108762</t>
  </si>
  <si>
    <t>COMM domain containing 4</t>
  </si>
  <si>
    <t>PPR46516A</t>
  </si>
  <si>
    <t>NM_027022</t>
  </si>
  <si>
    <t>PPM36578A</t>
  </si>
  <si>
    <t>JAG1</t>
  </si>
  <si>
    <t>NM_012531</t>
  </si>
  <si>
    <t>Catechol-O-methyltransferase</t>
  </si>
  <si>
    <t>PPR06789A</t>
  </si>
  <si>
    <t>Npr1</t>
  </si>
  <si>
    <t>OLR1</t>
  </si>
  <si>
    <t>PCNA</t>
  </si>
  <si>
    <t>Plg</t>
  </si>
  <si>
    <t>Procr</t>
  </si>
  <si>
    <t>NM_022503</t>
  </si>
  <si>
    <t>Cytochrome c oxidase subunit VIIa polypeptide 2</t>
  </si>
  <si>
    <t>PPR42576A</t>
  </si>
  <si>
    <t>NM_007726</t>
  </si>
  <si>
    <t>PPM04603A</t>
  </si>
  <si>
    <t>NM_009924</t>
  </si>
  <si>
    <t>PPM04826A</t>
  </si>
  <si>
    <t>NM_134345</t>
  </si>
  <si>
    <t>Cytochrome c oxidase subunit VIIIa</t>
  </si>
  <si>
    <t>PPR61719A</t>
  </si>
  <si>
    <t>STAT1</t>
  </si>
  <si>
    <t>NM_016673</t>
  </si>
  <si>
    <t>PPM03004A</t>
  </si>
  <si>
    <t>NM_031559</t>
  </si>
  <si>
    <t>Carnitine palmitoyltransferase 1a, liver</t>
  </si>
  <si>
    <t>PPR42876A</t>
  </si>
  <si>
    <t>NM_013200</t>
  </si>
  <si>
    <t>Carnitine palmitoyltransferase 1b, muscle</t>
  </si>
  <si>
    <t>PPR59395A</t>
  </si>
  <si>
    <t>Tymp</t>
  </si>
  <si>
    <t>NM_012930</t>
  </si>
  <si>
    <t>Carnitine palmitoyltransferase 2</t>
  </si>
  <si>
    <t>PPR45410A</t>
  </si>
  <si>
    <t>CMKLR1</t>
  </si>
  <si>
    <t>NM_004072</t>
  </si>
  <si>
    <t>CHEMOKINE-LIKE RECEPTOR 1</t>
  </si>
  <si>
    <t>PPH02349A</t>
  </si>
  <si>
    <t>CMTM1</t>
  </si>
  <si>
    <t>NM_181269</t>
  </si>
  <si>
    <t>CKLF-like MARVEL transmembrane domain containing 1</t>
  </si>
  <si>
    <t>PPH06055A</t>
  </si>
  <si>
    <t>CMTM2</t>
  </si>
  <si>
    <t>NM_144673</t>
  </si>
  <si>
    <t>CKLF-like MARVEL transmembrane domain containing 2</t>
  </si>
  <si>
    <t>PPH06056A</t>
  </si>
  <si>
    <t>NM_001004085</t>
  </si>
  <si>
    <t>Carnitine acetyltransferase</t>
  </si>
  <si>
    <t>PPR43555A</t>
  </si>
  <si>
    <t>NM_007734</t>
  </si>
  <si>
    <t>PPM05147A</t>
  </si>
  <si>
    <t>NM_025417</t>
  </si>
  <si>
    <t>PPM28877A</t>
  </si>
  <si>
    <t>CNR1</t>
  </si>
  <si>
    <t>NM_016083</t>
  </si>
  <si>
    <t>PPH01504A</t>
  </si>
  <si>
    <t>NM_007744</t>
  </si>
  <si>
    <t>PPM03950A</t>
  </si>
  <si>
    <t>CNR2</t>
  </si>
  <si>
    <t>NM_001841</t>
  </si>
  <si>
    <t>PPH02723A</t>
  </si>
  <si>
    <t>CNTFR</t>
  </si>
  <si>
    <t>NM_001842</t>
  </si>
  <si>
    <t>PPH00866A</t>
  </si>
  <si>
    <t>Crhr1</t>
  </si>
  <si>
    <t>NM_030999</t>
  </si>
  <si>
    <t>Corticotropin releasing hormone receptor 1</t>
  </si>
  <si>
    <t>PPR44886A</t>
  </si>
  <si>
    <t>Crhr2</t>
  </si>
  <si>
    <t>NM_022714</t>
  </si>
  <si>
    <t>Corticotropin releasing hormone receptor 2</t>
  </si>
  <si>
    <t>PPR44622A</t>
  </si>
  <si>
    <t>EDNRA</t>
  </si>
  <si>
    <t>F2R</t>
  </si>
  <si>
    <t>NM_031987</t>
  </si>
  <si>
    <t>Carnitine O-octanoyltransferase</t>
  </si>
  <si>
    <t>PPR43432A</t>
  </si>
  <si>
    <t>NM_017096</t>
  </si>
  <si>
    <t>C-reactive protein, pentraxin-related</t>
  </si>
  <si>
    <t>PPR46296A</t>
  </si>
  <si>
    <t>FGF1</t>
  </si>
  <si>
    <t>NM_025628</t>
  </si>
  <si>
    <t>Cytochrome c oxidase, subunit VIb polypeptide 1</t>
  </si>
  <si>
    <t>PPM24531A</t>
  </si>
  <si>
    <t>NM_009945</t>
  </si>
  <si>
    <t>Cytochrome c oxidase, subunit VIIa 2</t>
  </si>
  <si>
    <t>PPM60238A</t>
  </si>
  <si>
    <t>Cryaa</t>
  </si>
  <si>
    <t>NM_012534</t>
  </si>
  <si>
    <t>Crystallin, alpha A</t>
  </si>
  <si>
    <t>PPR49793A</t>
  </si>
  <si>
    <t>Ifna1</t>
  </si>
  <si>
    <t>Cryab</t>
  </si>
  <si>
    <t>NM_012935</t>
  </si>
  <si>
    <t>Crystallin, alpha B</t>
  </si>
  <si>
    <t>PPR53532A</t>
  </si>
  <si>
    <t>Ifna2</t>
  </si>
  <si>
    <t>Ifna4</t>
  </si>
  <si>
    <t>COL4A3</t>
  </si>
  <si>
    <t>NM_000091</t>
  </si>
  <si>
    <t>Collagen, type IV, alpha 3 (Goodpasture antigen)</t>
  </si>
  <si>
    <t>PPH02131A</t>
  </si>
  <si>
    <t>NM_007750</t>
  </si>
  <si>
    <t>Cytochrome c oxidase, subunit VIIIa</t>
  </si>
  <si>
    <t>PPM25766A</t>
  </si>
  <si>
    <t>Ifnar1</t>
  </si>
  <si>
    <t>Ifnar2</t>
  </si>
  <si>
    <t>Ifnb1</t>
  </si>
  <si>
    <t>NM_130755</t>
  </si>
  <si>
    <t>Citrate synthase</t>
  </si>
  <si>
    <t>PPR51651A</t>
  </si>
  <si>
    <t>Ifne</t>
  </si>
  <si>
    <t>NM_023981</t>
  </si>
  <si>
    <t>PPR52467A</t>
  </si>
  <si>
    <t>NM_053852</t>
  </si>
  <si>
    <t>PPR49732A</t>
  </si>
  <si>
    <t>Csf2ra</t>
  </si>
  <si>
    <t>NM_001037660</t>
  </si>
  <si>
    <t>Granulocyte-macrophage colony stimulating receptor alpha</t>
  </si>
  <si>
    <t>PPR47320A</t>
  </si>
  <si>
    <t>Csf2rb</t>
  </si>
  <si>
    <t>NM_133555</t>
  </si>
  <si>
    <t>Colony stimulating factor 2 receptor, beta, low-affinity (granulocyte-macrophage)</t>
  </si>
  <si>
    <t>PPR06613A</t>
  </si>
  <si>
    <t>NM_017104</t>
  </si>
  <si>
    <t>PPR50733A</t>
  </si>
  <si>
    <t>NM_013495</t>
  </si>
  <si>
    <t>PPM25930A</t>
  </si>
  <si>
    <t>Csf3r</t>
  </si>
  <si>
    <t>NM_001106685</t>
  </si>
  <si>
    <t>Colony stimulating factor 3 receptor (granulocyte)</t>
  </si>
  <si>
    <t>PPR62305A</t>
  </si>
  <si>
    <t>COMMD4</t>
  </si>
  <si>
    <t>NM_017828</t>
  </si>
  <si>
    <t>PPH17534A</t>
  </si>
  <si>
    <t>NM_009948</t>
  </si>
  <si>
    <t>PPM57688A</t>
  </si>
  <si>
    <t>Irf7</t>
  </si>
  <si>
    <t>NM_000754</t>
  </si>
  <si>
    <t>PPH01584A</t>
  </si>
  <si>
    <t>NM_009949</t>
  </si>
  <si>
    <t>PPM39903A</t>
  </si>
  <si>
    <t>Jak2</t>
  </si>
  <si>
    <t>NM_009950</t>
  </si>
  <si>
    <t>CASP2 and RIPK1 domain containing adaptor with death domain</t>
  </si>
  <si>
    <t>PPM03085A</t>
  </si>
  <si>
    <t>NPR1</t>
  </si>
  <si>
    <t>Mal</t>
  </si>
  <si>
    <t>NM_007760</t>
  </si>
  <si>
    <t>PPM03911A</t>
  </si>
  <si>
    <t>Mx2</t>
  </si>
  <si>
    <t>Myd88</t>
  </si>
  <si>
    <t>Nmi</t>
  </si>
  <si>
    <t>PLG</t>
  </si>
  <si>
    <t>PROCR</t>
  </si>
  <si>
    <t>NM_001863</t>
  </si>
  <si>
    <t>Cytochrome c oxidase subunit Vib polypeptide 1 (ubiquitous)</t>
  </si>
  <si>
    <t>PPH20073A</t>
  </si>
  <si>
    <t>Ctf1</t>
  </si>
  <si>
    <t>NM_017129</t>
  </si>
  <si>
    <t>Cardiotrophin 1</t>
  </si>
  <si>
    <t>PPR44750A</t>
  </si>
  <si>
    <t>Pml</t>
  </si>
  <si>
    <t>Ctf2</t>
  </si>
  <si>
    <t>NM_001135800</t>
  </si>
  <si>
    <t>Cardiotrophin 2</t>
  </si>
  <si>
    <t>PPR63367A</t>
  </si>
  <si>
    <t>Prkcz</t>
  </si>
  <si>
    <t>NM_004074</t>
  </si>
  <si>
    <t>Cytochrome c oxidase subunit VIIIA (ubiquitous)</t>
  </si>
  <si>
    <t>PPH20233A</t>
  </si>
  <si>
    <t>Socs1</t>
  </si>
  <si>
    <t>NM_007762</t>
  </si>
  <si>
    <t>PPM04312A</t>
  </si>
  <si>
    <t>NM_053357</t>
  </si>
  <si>
    <t>Catenin (cadherin associated protein), beta 1</t>
  </si>
  <si>
    <t>PPR57457A</t>
  </si>
  <si>
    <t>NM_009953</t>
  </si>
  <si>
    <t>PPM04313A</t>
  </si>
  <si>
    <t>SPHK1</t>
  </si>
  <si>
    <t>Stat3</t>
  </si>
  <si>
    <t>Ctsb</t>
  </si>
  <si>
    <t>NM_022597</t>
  </si>
  <si>
    <t>Cathepsin B</t>
  </si>
  <si>
    <t>PPR54411A</t>
  </si>
  <si>
    <t>Tlr3</t>
  </si>
  <si>
    <t>Tlr7</t>
  </si>
  <si>
    <t>NM_001876</t>
  </si>
  <si>
    <t>Carnitine palmitoyltransferase 1A (liver)</t>
  </si>
  <si>
    <t>PPH15298A</t>
  </si>
  <si>
    <t>NM_023733</t>
  </si>
  <si>
    <t>PPM27214A</t>
  </si>
  <si>
    <t>Ctse</t>
  </si>
  <si>
    <t>NM_012938</t>
  </si>
  <si>
    <t>Cathepsin E</t>
  </si>
  <si>
    <t>PPR53146A</t>
  </si>
  <si>
    <t>Tlr8</t>
  </si>
  <si>
    <t>NM_004377</t>
  </si>
  <si>
    <t>Carnitine palmitoyltransferase 1B (muscle)</t>
  </si>
  <si>
    <t>PPH20905A</t>
  </si>
  <si>
    <t>NM_007768</t>
  </si>
  <si>
    <t>PPM05334A</t>
  </si>
  <si>
    <t>Tlr9</t>
  </si>
  <si>
    <t>TYMP</t>
  </si>
  <si>
    <t>NM_000098</t>
  </si>
  <si>
    <t>PPH15572A</t>
  </si>
  <si>
    <t>NM_013501</t>
  </si>
  <si>
    <t>PPM04349A</t>
  </si>
  <si>
    <t>Cul1</t>
  </si>
  <si>
    <t>NM_001108627</t>
  </si>
  <si>
    <t>Cullin 1</t>
  </si>
  <si>
    <t>PPR51735A</t>
  </si>
  <si>
    <t>NM_003805</t>
  </si>
  <si>
    <t>PPH00334A</t>
  </si>
  <si>
    <t>NM_009964</t>
  </si>
  <si>
    <t>PPM03570A</t>
  </si>
  <si>
    <t>Cul2</t>
  </si>
  <si>
    <t>NM_001108417</t>
  </si>
  <si>
    <t>Cullin 2</t>
  </si>
  <si>
    <t>PPR06614A</t>
  </si>
  <si>
    <t>NM_000755</t>
  </si>
  <si>
    <t>Carnitine O-acetyltransferase</t>
  </si>
  <si>
    <t>PPH01561A</t>
  </si>
  <si>
    <t>Cul3</t>
  </si>
  <si>
    <t>NM_001106923</t>
  </si>
  <si>
    <t>Cullin 3</t>
  </si>
  <si>
    <t>PPR06615A</t>
  </si>
  <si>
    <t>Cul4b</t>
  </si>
  <si>
    <t>NM_001106951</t>
  </si>
  <si>
    <t>Cullin 4B</t>
  </si>
  <si>
    <t>PPR06617A</t>
  </si>
  <si>
    <t>Cul5</t>
  </si>
  <si>
    <t>NM_022683</t>
  </si>
  <si>
    <t>Cullin 5</t>
  </si>
  <si>
    <t>PPR06547A</t>
  </si>
  <si>
    <t>NM_026444</t>
  </si>
  <si>
    <t>PPM29621A</t>
  </si>
  <si>
    <t>Cul9</t>
  </si>
  <si>
    <t>NM_001191582</t>
  </si>
  <si>
    <t>Cullin 9</t>
  </si>
  <si>
    <t>PPR50361A</t>
  </si>
  <si>
    <t>NM_007778</t>
  </si>
  <si>
    <t>PPM03116A</t>
  </si>
  <si>
    <t>NM_134455</t>
  </si>
  <si>
    <t>Chemokine (C-X3-C motif) ligand 1</t>
  </si>
  <si>
    <t>PPR06433A</t>
  </si>
  <si>
    <t>NM_133534</t>
  </si>
  <si>
    <t>Chemokine (C-X3-C motif) receptor 1</t>
  </si>
  <si>
    <t>PPR06709A</t>
  </si>
  <si>
    <t>NM_009969</t>
  </si>
  <si>
    <t>PPM02990A</t>
  </si>
  <si>
    <t>NM_030845</t>
  </si>
  <si>
    <t>Chemokine (C-X-C motif) ligand 1 (melanoma growth stimulating activity, alpha)</t>
  </si>
  <si>
    <t>PPR06663A</t>
  </si>
  <si>
    <t>NM_139089</t>
  </si>
  <si>
    <t>Chemokine (C-X-C motif) ligand 10</t>
  </si>
  <si>
    <t>PPR06719A</t>
  </si>
  <si>
    <t>NM_009971</t>
  </si>
  <si>
    <t>PPM02989A</t>
  </si>
  <si>
    <t>NM_182952</t>
  </si>
  <si>
    <t>Chemokine (C-X-C motif) ligand 11</t>
  </si>
  <si>
    <t>PPR45861A</t>
  </si>
  <si>
    <t>NM_007782</t>
  </si>
  <si>
    <t>PPM03734A</t>
  </si>
  <si>
    <t>NM_022177</t>
  </si>
  <si>
    <t>Chemokine (C-X-C motif) ligand 12 (stromal cell-derived factor 1)</t>
  </si>
  <si>
    <t>PPR06722A</t>
  </si>
  <si>
    <t>NM_001017496</t>
  </si>
  <si>
    <t>Chemokine (C-X-C motif) ligand 13</t>
  </si>
  <si>
    <t>PPR63324A</t>
  </si>
  <si>
    <t>Cxcl14</t>
  </si>
  <si>
    <t>NM_001013137</t>
  </si>
  <si>
    <t>Chemokine (C-X-C motif) ligand 14</t>
  </si>
  <si>
    <t>PPR06580A</t>
  </si>
  <si>
    <t>Cxcl16</t>
  </si>
  <si>
    <t>NM_001017478</t>
  </si>
  <si>
    <t>Chemokine (C-X-C motif) ligand 16</t>
  </si>
  <si>
    <t>PPR65042A</t>
  </si>
  <si>
    <t>NM_053647</t>
  </si>
  <si>
    <t>Chemokine (C-X-C motif) ligand 2</t>
  </si>
  <si>
    <t>PPR06720A</t>
  </si>
  <si>
    <t>Cxcl3</t>
  </si>
  <si>
    <t>NM_138522</t>
  </si>
  <si>
    <t>Chemokine (C-X-C motif) ligand 3</t>
  </si>
  <si>
    <t>PPR06598A</t>
  </si>
  <si>
    <t>CRHR1</t>
  </si>
  <si>
    <t>NM_004382</t>
  </si>
  <si>
    <t>PPH01128A</t>
  </si>
  <si>
    <t>NM_022214</t>
  </si>
  <si>
    <t>Chemokine (C-X-C motif) ligand 5</t>
  </si>
  <si>
    <t>PPR06441A</t>
  </si>
  <si>
    <t>CRHR2</t>
  </si>
  <si>
    <t>NM_001883</t>
  </si>
  <si>
    <t>PPH01126A</t>
  </si>
  <si>
    <t>NM_145672</t>
  </si>
  <si>
    <t>Chemokine (C-X-C motif) ligand 9</t>
  </si>
  <si>
    <t>PPR06688A</t>
  </si>
  <si>
    <t>NM_019310</t>
  </si>
  <si>
    <t>Interleukin 8 receptor, alpha</t>
  </si>
  <si>
    <t>PPR06443A</t>
  </si>
  <si>
    <t>IFI16</t>
  </si>
  <si>
    <t>NM_017183</t>
  </si>
  <si>
    <t>Chemokine (C-X-C motif) receptor 2</t>
  </si>
  <si>
    <t>PPR06434A</t>
  </si>
  <si>
    <t>NM_053415</t>
  </si>
  <si>
    <t>Chemokine (C-X-C motif) receptor 3</t>
  </si>
  <si>
    <t>PPR06418A</t>
  </si>
  <si>
    <t>Cxcr4</t>
  </si>
  <si>
    <t>NM_022205</t>
  </si>
  <si>
    <t>Chemokine (C-X-C motif) receptor 4</t>
  </si>
  <si>
    <t>PPR06440A</t>
  </si>
  <si>
    <t>IFI6</t>
  </si>
  <si>
    <t>Drd1</t>
  </si>
  <si>
    <t>NM_053303</t>
  </si>
  <si>
    <t>Chemokine (C-X-C motif) receptor 5</t>
  </si>
  <si>
    <t>PPR06524A</t>
  </si>
  <si>
    <t>Drd2</t>
  </si>
  <si>
    <t>Cxcr6</t>
  </si>
  <si>
    <t>NM_001102587</t>
  </si>
  <si>
    <t>Chemokine receptor CXCR6</t>
  </si>
  <si>
    <t>PPR65864A</t>
  </si>
  <si>
    <t>NM_021151</t>
  </si>
  <si>
    <t>PPH07877A</t>
  </si>
  <si>
    <t>Galr1</t>
  </si>
  <si>
    <t>NM_000567</t>
  </si>
  <si>
    <t>PPH02632A</t>
  </si>
  <si>
    <t>Gcgr</t>
  </si>
  <si>
    <t>NM_007795</t>
  </si>
  <si>
    <t>PPM05017A</t>
  </si>
  <si>
    <t>NM_198858</t>
  </si>
  <si>
    <t>PPM38941A</t>
  </si>
  <si>
    <t>Ghr</t>
  </si>
  <si>
    <t>Cybb</t>
  </si>
  <si>
    <t>NM_023965</t>
  </si>
  <si>
    <t>Cytochrome b-245, beta polypeptide</t>
  </si>
  <si>
    <t>PPR53608A</t>
  </si>
  <si>
    <t>NM_001130491</t>
  </si>
  <si>
    <t>Cytochrome c-1</t>
  </si>
  <si>
    <t>PPR42483A</t>
  </si>
  <si>
    <t>Ghsr</t>
  </si>
  <si>
    <t>CRYAA</t>
  </si>
  <si>
    <t>NM_000394</t>
  </si>
  <si>
    <t>PPH01703A</t>
  </si>
  <si>
    <t>NM_012839</t>
  </si>
  <si>
    <t>Cytochrome c, somatic</t>
  </si>
  <si>
    <t>PPR42696A</t>
  </si>
  <si>
    <t>Glp1r</t>
  </si>
  <si>
    <t>CRYAB</t>
  </si>
  <si>
    <t>NM_001885</t>
  </si>
  <si>
    <t>PPH00123A</t>
  </si>
  <si>
    <t>IFNAR1</t>
  </si>
  <si>
    <t>IFNAR2</t>
  </si>
  <si>
    <t>Grpr</t>
  </si>
  <si>
    <t>NM_007614</t>
  </si>
  <si>
    <t>PPM03384A</t>
  </si>
  <si>
    <t>Cyld</t>
  </si>
  <si>
    <t>NM_001017380</t>
  </si>
  <si>
    <t>Cylindromatosis (turban tumor syndrome)</t>
  </si>
  <si>
    <t>PPR51623A</t>
  </si>
  <si>
    <t>IFNE</t>
  </si>
  <si>
    <t>Hcrtr1</t>
  </si>
  <si>
    <t>NM_004077</t>
  </si>
  <si>
    <t>PPH20055A</t>
  </si>
  <si>
    <t>IFNW1</t>
  </si>
  <si>
    <t>Hrh1</t>
  </si>
  <si>
    <t>Htr2c</t>
  </si>
  <si>
    <t>PPH00124A</t>
  </si>
  <si>
    <t>NM_007798</t>
  </si>
  <si>
    <t>PPM03626A</t>
  </si>
  <si>
    <t>PPH00576A</t>
  </si>
  <si>
    <t>NM_012540</t>
  </si>
  <si>
    <t>Cytochrome P450, family 1, subfamily a, polypeptide 1</t>
  </si>
  <si>
    <t>PPR57580A</t>
  </si>
  <si>
    <t>CSF2RA</t>
  </si>
  <si>
    <t>NM_006140</t>
  </si>
  <si>
    <t>Colony stimulating factor 2 receptor, alpha, low-affinity (granulocyte-macrophage)</t>
  </si>
  <si>
    <t>PPH00868A</t>
  </si>
  <si>
    <t>NM_012541</t>
  </si>
  <si>
    <t>Cytochrome P450, family 1, subfamily a, polypeptide 2</t>
  </si>
  <si>
    <t>PPR43442A</t>
  </si>
  <si>
    <t>CSF2RB</t>
  </si>
  <si>
    <t>NM_000395</t>
  </si>
  <si>
    <t>PPH01137A</t>
  </si>
  <si>
    <t>NM_007799</t>
  </si>
  <si>
    <t>PPM03847A</t>
  </si>
  <si>
    <t>PPH00723A</t>
  </si>
  <si>
    <t>CSF3R</t>
  </si>
  <si>
    <t>NM_000760</t>
  </si>
  <si>
    <t>PPH01138A</t>
  </si>
  <si>
    <t>IRF7</t>
  </si>
  <si>
    <t>Ins1</t>
  </si>
  <si>
    <t>Cyp26b1</t>
  </si>
  <si>
    <t>NM_181087</t>
  </si>
  <si>
    <t>Cytochrome P450, family 26, subfamily b, polypeptide 1</t>
  </si>
  <si>
    <t>PPR46923A</t>
  </si>
  <si>
    <t>Ins2</t>
  </si>
  <si>
    <t>Lepr</t>
  </si>
  <si>
    <t>NM_012042</t>
  </si>
  <si>
    <t>PPM03256A</t>
  </si>
  <si>
    <t>Mc3r</t>
  </si>
  <si>
    <t>NM_029402</t>
  </si>
  <si>
    <t>PPM03747A</t>
  </si>
  <si>
    <t>MAL</t>
  </si>
  <si>
    <t>Mchr1</t>
  </si>
  <si>
    <t>NM_016716</t>
  </si>
  <si>
    <t>PPM03257A</t>
  </si>
  <si>
    <t>NM_001198676</t>
  </si>
  <si>
    <t>Cytochrome P450, family 2, subfamily b, polypeptide 2</t>
  </si>
  <si>
    <t>PPR63384A</t>
  </si>
  <si>
    <t>Cul4a</t>
  </si>
  <si>
    <t>NM_146207</t>
  </si>
  <si>
    <t>Cullin 4A</t>
  </si>
  <si>
    <t>PPM03746A</t>
  </si>
  <si>
    <t>Nmbr</t>
  </si>
  <si>
    <t>NM_028288</t>
  </si>
  <si>
    <t>PPM03744A</t>
  </si>
  <si>
    <t>NM_019184</t>
  </si>
  <si>
    <t>Cytochrome P450, subfamily 2, polypeptide 11</t>
  </si>
  <si>
    <t>PPR45096A</t>
  </si>
  <si>
    <t>MX1</t>
  </si>
  <si>
    <t>NM_027807</t>
  </si>
  <si>
    <t>PPM03461A</t>
  </si>
  <si>
    <t>Nmur1</t>
  </si>
  <si>
    <t>Cul7</t>
  </si>
  <si>
    <t>NM_025611</t>
  </si>
  <si>
    <t>Cullin 7</t>
  </si>
  <si>
    <t>PPM40693A</t>
  </si>
  <si>
    <t>MYD88</t>
  </si>
  <si>
    <t>NMI</t>
  </si>
  <si>
    <t>Npy1r</t>
  </si>
  <si>
    <t>NOS2</t>
  </si>
  <si>
    <t>NM_009142</t>
  </si>
  <si>
    <t>PPM02959A</t>
  </si>
  <si>
    <t>Ntrk1</t>
  </si>
  <si>
    <t>NM_009987</t>
  </si>
  <si>
    <t>Chemokine (C-X3-C) receptor 1</t>
  </si>
  <si>
    <t>PPM03154A</t>
  </si>
  <si>
    <t>XM_001063361</t>
  </si>
  <si>
    <t>Cytochrome P450, family 2, subfamily c, polypeptide 37</t>
  </si>
  <si>
    <t>PPR54719A</t>
  </si>
  <si>
    <t>NM_008176</t>
  </si>
  <si>
    <t>Chemokine (C-X-C motif) ligand 1</t>
  </si>
  <si>
    <t>PPM03058A</t>
  </si>
  <si>
    <t>PML</t>
  </si>
  <si>
    <t>Ntsr1</t>
  </si>
  <si>
    <t>NM_021274</t>
  </si>
  <si>
    <t>PPM02978A</t>
  </si>
  <si>
    <t>PRKCZ</t>
  </si>
  <si>
    <t>Oprk1</t>
  </si>
  <si>
    <t>NM_019494</t>
  </si>
  <si>
    <t>PPM03192A</t>
  </si>
  <si>
    <t>Oprm1</t>
  </si>
  <si>
    <t>NM_021704</t>
  </si>
  <si>
    <t>Chemokine (C-X-C motif) ligand 12</t>
  </si>
  <si>
    <t>PPM02965A</t>
  </si>
  <si>
    <t>CTF1</t>
  </si>
  <si>
    <t>NM_001330</t>
  </si>
  <si>
    <t>PPH02069A</t>
  </si>
  <si>
    <t>NM_018866</t>
  </si>
  <si>
    <t>PPM02947A</t>
  </si>
  <si>
    <t>NM_138515</t>
  </si>
  <si>
    <t>Cytochrome P450, family 2, subfamily d, polypeptide 4</t>
  </si>
  <si>
    <t>PPR48063A</t>
  </si>
  <si>
    <t>NM_019568</t>
  </si>
  <si>
    <t>PPM03158A</t>
  </si>
  <si>
    <t>NM_031543</t>
  </si>
  <si>
    <t>Cytochrome P450, family 2, subfamily e, polypeptide 1</t>
  </si>
  <si>
    <t>PPR42474A</t>
  </si>
  <si>
    <t>SOCS1</t>
  </si>
  <si>
    <t>NM_011339</t>
  </si>
  <si>
    <t>Chemokine (C-X-C motif) ligand 15</t>
  </si>
  <si>
    <t>PPM03178A</t>
  </si>
  <si>
    <t>Ppargc1a</t>
  </si>
  <si>
    <t>NM_023158</t>
  </si>
  <si>
    <t>PPM03775A</t>
  </si>
  <si>
    <t>Prlhr</t>
  </si>
  <si>
    <t>NM_009140</t>
  </si>
  <si>
    <t>PPM02969A</t>
  </si>
  <si>
    <t>STAT3</t>
  </si>
  <si>
    <t>NM_009141</t>
  </si>
  <si>
    <t>PPM02966A</t>
  </si>
  <si>
    <t>NM_008599</t>
  </si>
  <si>
    <t>PPM02973A</t>
  </si>
  <si>
    <t>Sigmar1</t>
  </si>
  <si>
    <t>NM_178241</t>
  </si>
  <si>
    <t>Chemokine (C-X-C motif) receptor 1</t>
  </si>
  <si>
    <t>PPM05308A</t>
  </si>
  <si>
    <t>TLR3</t>
  </si>
  <si>
    <t>NM_009909</t>
  </si>
  <si>
    <t>PPM03029A</t>
  </si>
  <si>
    <t>TLR7</t>
  </si>
  <si>
    <t>Sst</t>
  </si>
  <si>
    <t>NM_009910</t>
  </si>
  <si>
    <t>PPM03145A</t>
  </si>
  <si>
    <t>NM_153312</t>
  </si>
  <si>
    <t>Cytochrome P450, family 3, subfamily a, polypeptide 2</t>
  </si>
  <si>
    <t>PPR48974A</t>
  </si>
  <si>
    <t>TLR8</t>
  </si>
  <si>
    <t>Sstr2</t>
  </si>
  <si>
    <t>Sstr1</t>
  </si>
  <si>
    <t>NM_009911</t>
  </si>
  <si>
    <t>PPM03149A</t>
  </si>
  <si>
    <t>NM_013105</t>
  </si>
  <si>
    <t>Cytochrome P450, family 3, subfamily a, polypeptide 23/polypeptide 1</t>
  </si>
  <si>
    <t>PPR52864A</t>
  </si>
  <si>
    <t>TLR9</t>
  </si>
  <si>
    <t>CTSB</t>
  </si>
  <si>
    <t>NM_001908</t>
  </si>
  <si>
    <t>PPH01053A</t>
  </si>
  <si>
    <t>NM_007551</t>
  </si>
  <si>
    <t>PPM03756A</t>
  </si>
  <si>
    <t>NM_030712</t>
  </si>
  <si>
    <t>Chemokine (C-X-C motif) receptor 6</t>
  </si>
  <si>
    <t>PPM03772A</t>
  </si>
  <si>
    <t>Trhr</t>
  </si>
  <si>
    <t>CTSE</t>
  </si>
  <si>
    <t>NM_001910</t>
  </si>
  <si>
    <t>PPH06130A</t>
  </si>
  <si>
    <t>Cyp4a3</t>
  </si>
  <si>
    <t>NM_175760</t>
  </si>
  <si>
    <t>Cytochrome P450, family 4, subfamily a, polypeptide 3</t>
  </si>
  <si>
    <t>PPR48625A</t>
  </si>
  <si>
    <t>Zfp91</t>
  </si>
  <si>
    <t>NM_007807</t>
  </si>
  <si>
    <t>PPM32951A</t>
  </si>
  <si>
    <t>NM_025567</t>
  </si>
  <si>
    <t>PPM27486A</t>
  </si>
  <si>
    <t>NM_007808</t>
  </si>
  <si>
    <t>PPM28320A</t>
  </si>
  <si>
    <t>CUL1</t>
  </si>
  <si>
    <t>NM_003592</t>
  </si>
  <si>
    <t>PPH00920A</t>
  </si>
  <si>
    <t>CUL2</t>
  </si>
  <si>
    <t>NM_003591</t>
  </si>
  <si>
    <t>PPH00974A</t>
  </si>
  <si>
    <t>Cyp7a1</t>
  </si>
  <si>
    <t>NM_012942</t>
  </si>
  <si>
    <t>Cytochrome P450, family 7, subfamily a, polypeptide 1</t>
  </si>
  <si>
    <t>PPR45025A</t>
  </si>
  <si>
    <t>CUL3</t>
  </si>
  <si>
    <t>NM_003590</t>
  </si>
  <si>
    <t>PPH00968A</t>
  </si>
  <si>
    <t>NM_173369</t>
  </si>
  <si>
    <t>PPM26587A</t>
  </si>
  <si>
    <t>Cyp7b1</t>
  </si>
  <si>
    <t>NM_019138</t>
  </si>
  <si>
    <t>Cytochrome P450, family 7, subfamily b, polypeptide 1</t>
  </si>
  <si>
    <t>PPR50729A</t>
  </si>
  <si>
    <t>CUL4A</t>
  </si>
  <si>
    <t>NM_003589</t>
  </si>
  <si>
    <t>PPH00934A</t>
  </si>
  <si>
    <t>CUL4B</t>
  </si>
  <si>
    <t>NM_003588</t>
  </si>
  <si>
    <t>PPH00925A</t>
  </si>
  <si>
    <t>CUL5</t>
  </si>
  <si>
    <t>NM_003478</t>
  </si>
  <si>
    <t>PPH00914A</t>
  </si>
  <si>
    <t>CUL7</t>
  </si>
  <si>
    <t>NM_014780</t>
  </si>
  <si>
    <t>PPH19874A</t>
  </si>
  <si>
    <t>Cysltr1</t>
  </si>
  <si>
    <t>NM_053641</t>
  </si>
  <si>
    <t>Cysteinyl leukotriene receptor 1</t>
  </si>
  <si>
    <t>PPR51989A</t>
  </si>
  <si>
    <t>NM_009992</t>
  </si>
  <si>
    <t>PPM03877A</t>
  </si>
  <si>
    <t>NM_002996</t>
  </si>
  <si>
    <t>PPH00689A</t>
  </si>
  <si>
    <t>NM_009993</t>
  </si>
  <si>
    <t>PPM03893A</t>
  </si>
  <si>
    <t>NM_001337</t>
  </si>
  <si>
    <t>PPH00620A</t>
  </si>
  <si>
    <t>NM_138910</t>
  </si>
  <si>
    <t>Defender against cell death 1</t>
  </si>
  <si>
    <t>PPR43803A</t>
  </si>
  <si>
    <t>Hmgb1</t>
  </si>
  <si>
    <t>Hras</t>
  </si>
  <si>
    <t>NM_001511</t>
  </si>
  <si>
    <t>PPH00696A</t>
  </si>
  <si>
    <t>Hspa1a</t>
  </si>
  <si>
    <t>NM_001565</t>
  </si>
  <si>
    <t>PPH00765A</t>
  </si>
  <si>
    <t>NM_001107335</t>
  </si>
  <si>
    <t>Death associated protein kinase 1</t>
  </si>
  <si>
    <t>PPR47529A</t>
  </si>
  <si>
    <t>Hspd1</t>
  </si>
  <si>
    <t>NM_005409</t>
  </si>
  <si>
    <t>PPH00506A</t>
  </si>
  <si>
    <t>NM_175475</t>
  </si>
  <si>
    <t>PPM35343A</t>
  </si>
  <si>
    <t>NM_000609</t>
  </si>
  <si>
    <t>PPH00528A</t>
  </si>
  <si>
    <t>Daxx</t>
  </si>
  <si>
    <t>NM_080891</t>
  </si>
  <si>
    <t>Death-domain associated protein</t>
  </si>
  <si>
    <t>PPR42340A</t>
  </si>
  <si>
    <t>NM_006419</t>
  </si>
  <si>
    <t>PPH01168A</t>
  </si>
  <si>
    <t>CXCL14</t>
  </si>
  <si>
    <t>NM_004887</t>
  </si>
  <si>
    <t>PPH01169A</t>
  </si>
  <si>
    <t>CXCL16</t>
  </si>
  <si>
    <t>NM_022059</t>
  </si>
  <si>
    <t>PPH01344A</t>
  </si>
  <si>
    <t>DRD1</t>
  </si>
  <si>
    <t>NM_002089</t>
  </si>
  <si>
    <t>PPH00552A</t>
  </si>
  <si>
    <t>Dbp</t>
  </si>
  <si>
    <t>NM_012543</t>
  </si>
  <si>
    <t>D site of albumin promoter (albumin D-box) binding protein</t>
  </si>
  <si>
    <t>PPR45340A</t>
  </si>
  <si>
    <t>DRD2</t>
  </si>
  <si>
    <t>Il12a</t>
  </si>
  <si>
    <t>NM_002090</t>
  </si>
  <si>
    <t>PPH00557A</t>
  </si>
  <si>
    <t>NM_002994</t>
  </si>
  <si>
    <t>PPH00698A</t>
  </si>
  <si>
    <t>Dcaf7</t>
  </si>
  <si>
    <t>NM_001107057</t>
  </si>
  <si>
    <t>DDB1 and CUL4 associated factor 7</t>
  </si>
  <si>
    <t>PPR55269A</t>
  </si>
  <si>
    <t>GALR1</t>
  </si>
  <si>
    <t>NM_002993</t>
  </si>
  <si>
    <t>Chemokine (C-X-C motif) ligand 6 (granulocyte chemotactic protein 2)</t>
  </si>
  <si>
    <t>PPH00704A</t>
  </si>
  <si>
    <t>PPH00568A</t>
  </si>
  <si>
    <t>GCGR</t>
  </si>
  <si>
    <t>Il2</t>
  </si>
  <si>
    <t>NM_002416</t>
  </si>
  <si>
    <t>PPH00700A</t>
  </si>
  <si>
    <t>NM_000634</t>
  </si>
  <si>
    <t>PPH01040A</t>
  </si>
  <si>
    <t>NM_001557</t>
  </si>
  <si>
    <t>PPH00608A</t>
  </si>
  <si>
    <t>GHR</t>
  </si>
  <si>
    <t>Irak1</t>
  </si>
  <si>
    <t>CXCR3</t>
  </si>
  <si>
    <t>NM_001504</t>
  </si>
  <si>
    <t>PPH01041A</t>
  </si>
  <si>
    <t>CXCR4</t>
  </si>
  <si>
    <t>NM_003467</t>
  </si>
  <si>
    <t>PPH00621A</t>
  </si>
  <si>
    <t>GHSR</t>
  </si>
  <si>
    <t>CXCR5</t>
  </si>
  <si>
    <t>NM_001716</t>
  </si>
  <si>
    <t>PPH01034A</t>
  </si>
  <si>
    <t>NM_019823</t>
  </si>
  <si>
    <t>Cytochrome P450, family 2, subfamily d, polypeptide 22</t>
  </si>
  <si>
    <t>PPM03896A</t>
  </si>
  <si>
    <t>GLP1R</t>
  </si>
  <si>
    <t>CXCR6</t>
  </si>
  <si>
    <t>NM_006564</t>
  </si>
  <si>
    <t>PPH01343A</t>
  </si>
  <si>
    <t>NM_021282</t>
  </si>
  <si>
    <t>PPM03920A</t>
  </si>
  <si>
    <t>GRPR</t>
  </si>
  <si>
    <t>Ly86</t>
  </si>
  <si>
    <t>Ddah2</t>
  </si>
  <si>
    <t>NM_212532</t>
  </si>
  <si>
    <t>Dimethylarginine dimethylaminohydrolase 2</t>
  </si>
  <si>
    <t>PPR42243A</t>
  </si>
  <si>
    <t>HCRTR1</t>
  </si>
  <si>
    <t>Ly96</t>
  </si>
  <si>
    <t>Ddb1</t>
  </si>
  <si>
    <t>NM_171995</t>
  </si>
  <si>
    <t>Damage-specific DNA binding protein 1</t>
  </si>
  <si>
    <t>PPR44085A</t>
  </si>
  <si>
    <t>HRH1</t>
  </si>
  <si>
    <t>Damage specific DNA binding protein 2</t>
  </si>
  <si>
    <t>HTR2C</t>
  </si>
  <si>
    <t>CYBB</t>
  </si>
  <si>
    <t>NM_000397</t>
  </si>
  <si>
    <t>PPH10407A</t>
  </si>
  <si>
    <t>NM_007818</t>
  </si>
  <si>
    <t>Cytochrome P450, family 3, subfamily a, polypeptide 11</t>
  </si>
  <si>
    <t>PPM03917A</t>
  </si>
  <si>
    <t>Map3k1</t>
  </si>
  <si>
    <t>NM_001916</t>
  </si>
  <si>
    <t>PPH00724A</t>
  </si>
  <si>
    <t>NM_024134</t>
  </si>
  <si>
    <t>DNA-damage inducible transcript 3</t>
  </si>
  <si>
    <t>PPR45281A</t>
  </si>
  <si>
    <t>NM_018947</t>
  </si>
  <si>
    <t>PPH20675A</t>
  </si>
  <si>
    <t>Mapk8</t>
  </si>
  <si>
    <t>Mapk9</t>
  </si>
  <si>
    <t>IL6R</t>
  </si>
  <si>
    <t>CYLD</t>
  </si>
  <si>
    <t>NM_015247</t>
  </si>
  <si>
    <t>PPH18819A</t>
  </si>
  <si>
    <t>INS</t>
  </si>
  <si>
    <t>Cyp4a14</t>
  </si>
  <si>
    <t>NM_007822</t>
  </si>
  <si>
    <t>Cytochrome P450, family 4, subfamily a, polypeptide 14</t>
  </si>
  <si>
    <t>PPM04000A</t>
  </si>
  <si>
    <t>LEPR</t>
  </si>
  <si>
    <t>MC3R</t>
  </si>
  <si>
    <t>MCHR1</t>
  </si>
  <si>
    <t>NM_000499</t>
  </si>
  <si>
    <t>Cytochrome P450, family 1, subfamily A, polypeptide 1</t>
  </si>
  <si>
    <t>PPH01271A</t>
  </si>
  <si>
    <t>Nfrkb</t>
  </si>
  <si>
    <t>NM_000761</t>
  </si>
  <si>
    <t>Cytochrome P450, family 1, subfamily A, polypeptide 2</t>
  </si>
  <si>
    <t>PPH01225A</t>
  </si>
  <si>
    <t>NMBR</t>
  </si>
  <si>
    <t>Peli1</t>
  </si>
  <si>
    <t>NM_007824</t>
  </si>
  <si>
    <t>PPM03986A</t>
  </si>
  <si>
    <t>NMUR1</t>
  </si>
  <si>
    <t>Pglyrp1</t>
  </si>
  <si>
    <t>NM_007825</t>
  </si>
  <si>
    <t>PPM03979A</t>
  </si>
  <si>
    <t>2,4-dienoyl CoA reductase 1, mitochondrial</t>
  </si>
  <si>
    <t>NPY1R</t>
  </si>
  <si>
    <t>CYP26B1</t>
  </si>
  <si>
    <t>NM_019885</t>
  </si>
  <si>
    <t>Cytochrome P450, family 26, subfamily B, polypeptide 1</t>
  </si>
  <si>
    <t>PPH01280A</t>
  </si>
  <si>
    <t>Rel</t>
  </si>
  <si>
    <t>Rela</t>
  </si>
  <si>
    <t>NM_021476</t>
  </si>
  <si>
    <t>PPM04827A</t>
  </si>
  <si>
    <t>Defb1</t>
  </si>
  <si>
    <t>NM_031810</t>
  </si>
  <si>
    <t>Defensin beta 1</t>
  </si>
  <si>
    <t>PPR48460A</t>
  </si>
  <si>
    <t>NTSR1</t>
  </si>
  <si>
    <t>Tbk1</t>
  </si>
  <si>
    <t>OPRK1</t>
  </si>
  <si>
    <t>Rnf138</t>
  </si>
  <si>
    <t>NM_000767</t>
  </si>
  <si>
    <t>Cytochrome P450, family 2, subfamily B, polypeptide 6</t>
  </si>
  <si>
    <t>PPH01224A</t>
  </si>
  <si>
    <t>Derl1</t>
  </si>
  <si>
    <t>NM_001014202</t>
  </si>
  <si>
    <t>Der1-like domain family, member 1</t>
  </si>
  <si>
    <t>PPR57187A</t>
  </si>
  <si>
    <t>OPRM1</t>
  </si>
  <si>
    <t>Tirap</t>
  </si>
  <si>
    <t>NM_000769</t>
  </si>
  <si>
    <t>Cytochrome P450, family 2, subfamily C, polypeptide 19</t>
  </si>
  <si>
    <t>PPH01241A</t>
  </si>
  <si>
    <t>Tlr1</t>
  </si>
  <si>
    <t>NM_010015</t>
  </si>
  <si>
    <t>PPM40262A</t>
  </si>
  <si>
    <t>NM_053679</t>
  </si>
  <si>
    <t>DNA fragmentation factor, alpha subunit</t>
  </si>
  <si>
    <t>PPR06548A</t>
  </si>
  <si>
    <t>Tlr2</t>
  </si>
  <si>
    <t>NM_000771</t>
  </si>
  <si>
    <t>Cytochrome P450, family 2, subfamily C, polypeptide 9</t>
  </si>
  <si>
    <t>PPH00478A</t>
  </si>
  <si>
    <t>NM_053362</t>
  </si>
  <si>
    <t>DNA fragmentation factor, beta polypeptide (caspase-activated DNase)</t>
  </si>
  <si>
    <t>PPR06565A</t>
  </si>
  <si>
    <t>NM_000106</t>
  </si>
  <si>
    <t>Cytochrome P450, family 2, subfamily D, polypeptide 6</t>
  </si>
  <si>
    <t>PPH01259A</t>
  </si>
  <si>
    <t>PRLHR</t>
  </si>
  <si>
    <t>NM_000773</t>
  </si>
  <si>
    <t>Cytochrome P450, family 2, subfamily E, polypeptide 1</t>
  </si>
  <si>
    <t>PPH01274A</t>
  </si>
  <si>
    <t>NM_029653</t>
  </si>
  <si>
    <t>PPM26547A</t>
  </si>
  <si>
    <t>Tlr5</t>
  </si>
  <si>
    <t>Tlr6</t>
  </si>
  <si>
    <t>NM_007829</t>
  </si>
  <si>
    <t>Fas death domain-associated protein</t>
  </si>
  <si>
    <t>PPM03086A</t>
  </si>
  <si>
    <t>SIGMAR1</t>
  </si>
  <si>
    <t>Dhcr24</t>
  </si>
  <si>
    <t>NM_001080148</t>
  </si>
  <si>
    <t>24-dehydrocholesterol reductase</t>
  </si>
  <si>
    <t>PPR44354A</t>
  </si>
  <si>
    <t>SST</t>
  </si>
  <si>
    <t>SSTR2</t>
  </si>
  <si>
    <t>Tnfaip3</t>
  </si>
  <si>
    <t>NM_016974</t>
  </si>
  <si>
    <t>D site albumin promoter binding protein</t>
  </si>
  <si>
    <t>PPM24977A</t>
  </si>
  <si>
    <t>NM_017460</t>
  </si>
  <si>
    <t>Cytochrome P450, family 3, subfamily A, polypeptide 4</t>
  </si>
  <si>
    <t>PPH01264A</t>
  </si>
  <si>
    <t>Tollip</t>
  </si>
  <si>
    <t>Traf6</t>
  </si>
  <si>
    <t>UCP1</t>
  </si>
  <si>
    <t>NM_001008292</t>
  </si>
  <si>
    <t>Diablo homolog (Drosophila)</t>
  </si>
  <si>
    <t>PPR44271A</t>
  </si>
  <si>
    <t>NM_016765</t>
  </si>
  <si>
    <t>PPM24676A</t>
  </si>
  <si>
    <t>NM_015735</t>
  </si>
  <si>
    <t>Damage specific DNA binding protein 1</t>
  </si>
  <si>
    <t>PPM04381A</t>
  </si>
  <si>
    <t>NM_028119</t>
  </si>
  <si>
    <t>PPM04387A</t>
  </si>
  <si>
    <t>CYP7A1</t>
  </si>
  <si>
    <t>NM_000780</t>
  </si>
  <si>
    <t>Cytochrome P450, family 7, subfamily A, polypeptide 1</t>
  </si>
  <si>
    <t>PPH01231A</t>
  </si>
  <si>
    <t>CYP7B1</t>
  </si>
  <si>
    <t>NM_004820</t>
  </si>
  <si>
    <t>Cytochrome P450, family 7, subfamily B, polypeptide 1</t>
  </si>
  <si>
    <t>PPH01227A</t>
  </si>
  <si>
    <t>NM_007837</t>
  </si>
  <si>
    <t>PPM03736A</t>
  </si>
  <si>
    <t>CYSLTR1</t>
  </si>
  <si>
    <t>NM_006639</t>
  </si>
  <si>
    <t>PPH02507A</t>
  </si>
  <si>
    <t>NM_031025</t>
  </si>
  <si>
    <t>Dihydrolipoamide S-acetyltransferase</t>
  </si>
  <si>
    <t>PPR46104A</t>
  </si>
  <si>
    <t>NM_199385</t>
  </si>
  <si>
    <t>Dihydrolipoamide dehydrogenase</t>
  </si>
  <si>
    <t>PPR52634A</t>
  </si>
  <si>
    <t>HMGB1</t>
  </si>
  <si>
    <t>HSPD1</t>
  </si>
  <si>
    <t>NM_004938</t>
  </si>
  <si>
    <t>Death-associated protein kinase 1</t>
  </si>
  <si>
    <t>PPH00273A</t>
  </si>
  <si>
    <t>DAXX</t>
  </si>
  <si>
    <t>NM_001350</t>
  </si>
  <si>
    <t>PPH00336A</t>
  </si>
  <si>
    <t>NM_001006981</t>
  </si>
  <si>
    <t>Dihydrolipoamide S-succinyltransferase (E2 component of 2-oxo-glutarate complex)</t>
  </si>
  <si>
    <t>PPR59415A</t>
  </si>
  <si>
    <t>DBP</t>
  </si>
  <si>
    <t>NM_001352</t>
  </si>
  <si>
    <t>PPH19697A</t>
  </si>
  <si>
    <t>NM_007843</t>
  </si>
  <si>
    <t>PPM25297A</t>
  </si>
  <si>
    <t>Dnaja1</t>
  </si>
  <si>
    <t>Dnaja2</t>
  </si>
  <si>
    <t>DDB1 and CUL4 associated factor 8</t>
  </si>
  <si>
    <t>IRAK1</t>
  </si>
  <si>
    <t>Dnaja3</t>
  </si>
  <si>
    <t>Dnajb1</t>
  </si>
  <si>
    <t>NM_024207</t>
  </si>
  <si>
    <t>PPM39853A</t>
  </si>
  <si>
    <t>NM_022934</t>
  </si>
  <si>
    <t>DnaJ (Hsp40) homolog, subfamily A, member 1</t>
  </si>
  <si>
    <t>PPR51537A</t>
  </si>
  <si>
    <t>LY86</t>
  </si>
  <si>
    <t>Det1</t>
  </si>
  <si>
    <t>NM_029585</t>
  </si>
  <si>
    <t>De-etiolated homolog 1 (Arabidopsis)</t>
  </si>
  <si>
    <t>PPM35066A</t>
  </si>
  <si>
    <t>NM_032079</t>
  </si>
  <si>
    <t>DnaJ (Hsp40) homolog, subfamily A, member 2</t>
  </si>
  <si>
    <t>PPR43270A</t>
  </si>
  <si>
    <t>LY96</t>
  </si>
  <si>
    <t>Dnajb6</t>
  </si>
  <si>
    <t>NM_001038595</t>
  </si>
  <si>
    <t>DnaJ (Hsp40) homolog, subfamily A, member 3</t>
  </si>
  <si>
    <t>PPR56281A</t>
  </si>
  <si>
    <t>DDAH2</t>
  </si>
  <si>
    <t>NM_013974</t>
  </si>
  <si>
    <t>PPH01139A</t>
  </si>
  <si>
    <t>DDB1</t>
  </si>
  <si>
    <t>NM_001923</t>
  </si>
  <si>
    <t>Damage-specific DNA binding protein 1, 127kDa</t>
  </si>
  <si>
    <t>PPH01515A</t>
  </si>
  <si>
    <t>NM_001108441</t>
  </si>
  <si>
    <t>DnaJ (Hsp40) homolog, subfamily B, member 1</t>
  </si>
  <si>
    <t>PPR43962A</t>
  </si>
  <si>
    <t>MAP3K1</t>
  </si>
  <si>
    <t>NM_000107</t>
  </si>
  <si>
    <t>Damage-specific DNA binding protein 2, 48kDa</t>
  </si>
  <si>
    <t>PPH01726A</t>
  </si>
  <si>
    <t>Dnajc5</t>
  </si>
  <si>
    <t>Dnajc6</t>
  </si>
  <si>
    <t>NM_004083</t>
  </si>
  <si>
    <t>DNA-damage-inducible transcript 3</t>
  </si>
  <si>
    <t>PPH00310A</t>
  </si>
  <si>
    <t>MAPK8</t>
  </si>
  <si>
    <t>NM_053272</t>
  </si>
  <si>
    <t>PPM05205A</t>
  </si>
  <si>
    <t>NM_001013209</t>
  </si>
  <si>
    <t>DnaJ (Hsp40) homolog, subfamily B, member 6</t>
  </si>
  <si>
    <t>PPR54691A</t>
  </si>
  <si>
    <t>Fmo4</t>
  </si>
  <si>
    <t>Fmo5</t>
  </si>
  <si>
    <t>NFRKB</t>
  </si>
  <si>
    <t>PELI1</t>
  </si>
  <si>
    <t>NM_023232</t>
  </si>
  <si>
    <t>PPM39347A</t>
  </si>
  <si>
    <t>PRKRA</t>
  </si>
  <si>
    <t>RELA</t>
  </si>
  <si>
    <t>NM_001359</t>
  </si>
  <si>
    <t>PPH19704A</t>
  </si>
  <si>
    <t>SIGIRR</t>
  </si>
  <si>
    <t>TBK1</t>
  </si>
  <si>
    <t>Hspa2</t>
  </si>
  <si>
    <t>DEFB1</t>
  </si>
  <si>
    <t>NM_005218</t>
  </si>
  <si>
    <t>Defensin, beta 1</t>
  </si>
  <si>
    <t>PPH08980A</t>
  </si>
  <si>
    <t>NM_022232</t>
  </si>
  <si>
    <t>DnaJ (Hsp40) homolog, subfamily C, member 3</t>
  </si>
  <si>
    <t>PPR49821A</t>
  </si>
  <si>
    <t>TIRAP</t>
  </si>
  <si>
    <t>NM_024161</t>
  </si>
  <si>
    <t>DnaJ (Hsp40) homolog, subfamily C, member 5</t>
  </si>
  <si>
    <t>PPR54149A</t>
  </si>
  <si>
    <t>TLR1</t>
  </si>
  <si>
    <t>Hspa8</t>
  </si>
  <si>
    <t>TLR10</t>
  </si>
  <si>
    <t>Hspa9</t>
  </si>
  <si>
    <t>TLR2</t>
  </si>
  <si>
    <t>Hspb1</t>
  </si>
  <si>
    <t>DERL1</t>
  </si>
  <si>
    <t>NM_024295</t>
  </si>
  <si>
    <t>PPH14876A</t>
  </si>
  <si>
    <t>NM_145614</t>
  </si>
  <si>
    <t>Dihydrolipoamide S-acetyltransferase (E2 component of pyruvate dehydrogenase complex)</t>
  </si>
  <si>
    <t>PPM37444A</t>
  </si>
  <si>
    <t>NM_001107949</t>
  </si>
  <si>
    <t>DnaJ (Hsp40) homolog, subfamily C, member 6</t>
  </si>
  <si>
    <t>PPR53481A</t>
  </si>
  <si>
    <t>Hspb2</t>
  </si>
  <si>
    <t>NM_007861</t>
  </si>
  <si>
    <t>PPM24924A</t>
  </si>
  <si>
    <t>TLR5</t>
  </si>
  <si>
    <t>TLR6</t>
  </si>
  <si>
    <t>Hspe1</t>
  </si>
  <si>
    <t>Dnm1</t>
  </si>
  <si>
    <t>NM_080689</t>
  </si>
  <si>
    <t>Dynamin 1</t>
  </si>
  <si>
    <t>PPR44805A</t>
  </si>
  <si>
    <t>DET1</t>
  </si>
  <si>
    <t>NM_017996</t>
  </si>
  <si>
    <t>PPH09164A</t>
  </si>
  <si>
    <t>Sod2</t>
  </si>
  <si>
    <t>TOLLIP</t>
  </si>
  <si>
    <t>TRAF6</t>
  </si>
  <si>
    <t>Tcp1</t>
  </si>
  <si>
    <t>NM_030225</t>
  </si>
  <si>
    <t>PPM38442A</t>
  </si>
  <si>
    <t>DHCR24</t>
  </si>
  <si>
    <t>NM_014762</t>
  </si>
  <si>
    <t>PPH02278A</t>
  </si>
  <si>
    <t>Dock2</t>
  </si>
  <si>
    <t>XM_008767630</t>
  </si>
  <si>
    <t>Dedicator of cytokinesis 2</t>
  </si>
  <si>
    <t>PPR53852A</t>
  </si>
  <si>
    <t>NM_019887</t>
  </si>
  <si>
    <t>Diablo, IAP-binding mitochondrial protein</t>
  </si>
  <si>
    <t>PPH05797A</t>
  </si>
  <si>
    <t>Dpysl4</t>
  </si>
  <si>
    <t>NM_012933</t>
  </si>
  <si>
    <t>Dihydropyrimidinase-like 4</t>
  </si>
  <si>
    <t>PPR44889A</t>
  </si>
  <si>
    <t>NM_008298</t>
  </si>
  <si>
    <t>PPM04790A</t>
  </si>
  <si>
    <t>NM_019794</t>
  </si>
  <si>
    <t>PPM37186A</t>
  </si>
  <si>
    <t>NM_023646</t>
  </si>
  <si>
    <t>PPM34923A</t>
  </si>
  <si>
    <t>NM_012546</t>
  </si>
  <si>
    <t>Dopamine receptor D1A</t>
  </si>
  <si>
    <t>PPR06790A</t>
  </si>
  <si>
    <t>NM_012547</t>
  </si>
  <si>
    <t>Dopamine receptor D2</t>
  </si>
  <si>
    <t>PPR06827A</t>
  </si>
  <si>
    <t>NM_018808</t>
  </si>
  <si>
    <t>PPM03330A</t>
  </si>
  <si>
    <t>Drd3</t>
  </si>
  <si>
    <t>NM_017140</t>
  </si>
  <si>
    <t>Dopamine receptor D3</t>
  </si>
  <si>
    <t>PPR06771A</t>
  </si>
  <si>
    <t>Drd4</t>
  </si>
  <si>
    <t>NM_012944</t>
  </si>
  <si>
    <t>Dopamine receptor D4</t>
  </si>
  <si>
    <t>PPR06762A</t>
  </si>
  <si>
    <t>Drd5</t>
  </si>
  <si>
    <t>NM_012768</t>
  </si>
  <si>
    <t>Dopamine receptor D5</t>
  </si>
  <si>
    <t>PPR06803A</t>
  </si>
  <si>
    <t>NM_001931</t>
  </si>
  <si>
    <t>PPH01560A</t>
  </si>
  <si>
    <t>NM_000108</t>
  </si>
  <si>
    <t>PPH09922A</t>
  </si>
  <si>
    <t>NM_011847</t>
  </si>
  <si>
    <t>PPM37736A</t>
  </si>
  <si>
    <t>DNAJA1</t>
  </si>
  <si>
    <t>DNAJA2</t>
  </si>
  <si>
    <t>Dtx2</t>
  </si>
  <si>
    <t>NM_001107157</t>
  </si>
  <si>
    <t>Deltex homolog 2 (Drosophila)</t>
  </si>
  <si>
    <t>PPR55290A</t>
  </si>
  <si>
    <t>DNAJA3</t>
  </si>
  <si>
    <t>Duox1</t>
  </si>
  <si>
    <t>NM_153739</t>
  </si>
  <si>
    <t>Dual oxidase 1</t>
  </si>
  <si>
    <t>PPR52621A</t>
  </si>
  <si>
    <t>NM_001933</t>
  </si>
  <si>
    <t>PPH16342A</t>
  </si>
  <si>
    <t>Duox2</t>
  </si>
  <si>
    <t>NM_024141</t>
  </si>
  <si>
    <t>Dual oxidase 2</t>
  </si>
  <si>
    <t>PPR50895A</t>
  </si>
  <si>
    <t>E2f1</t>
  </si>
  <si>
    <t>DNAJB6</t>
  </si>
  <si>
    <t>Gpr132</t>
  </si>
  <si>
    <t>DNAJC5</t>
  </si>
  <si>
    <t>Inha</t>
  </si>
  <si>
    <t>NM_008929</t>
  </si>
  <si>
    <t>PPM25697A</t>
  </si>
  <si>
    <t>DNAJC6</t>
  </si>
  <si>
    <t>NM_016775</t>
  </si>
  <si>
    <t>PPM31488A</t>
  </si>
  <si>
    <t>EPHX2</t>
  </si>
  <si>
    <t>NM_001539</t>
  </si>
  <si>
    <t>PPH01189A</t>
  </si>
  <si>
    <t>NM_198412</t>
  </si>
  <si>
    <t>PPM29944A</t>
  </si>
  <si>
    <t>Mdm2</t>
  </si>
  <si>
    <t>NM_005880</t>
  </si>
  <si>
    <t>PPH05916A</t>
  </si>
  <si>
    <t>FMO4</t>
  </si>
  <si>
    <t>Mki67</t>
  </si>
  <si>
    <t>NM_005147</t>
  </si>
  <si>
    <t>PPH05917A</t>
  </si>
  <si>
    <t>FMO5</t>
  </si>
  <si>
    <t>NM_006145</t>
  </si>
  <si>
    <t>PPH01207A</t>
  </si>
  <si>
    <t>NM_010065</t>
  </si>
  <si>
    <t>PPM29102A</t>
  </si>
  <si>
    <t>Notch2</t>
  </si>
  <si>
    <t>NM_001100778</t>
  </si>
  <si>
    <t>E2F transcription factor 1</t>
  </si>
  <si>
    <t>PPR55684A</t>
  </si>
  <si>
    <t>NM_005494</t>
  </si>
  <si>
    <t>PPH01212A</t>
  </si>
  <si>
    <t>NM_033374</t>
  </si>
  <si>
    <t>Dedicator of cyto-kinesis 2</t>
  </si>
  <si>
    <t>PPM33536A</t>
  </si>
  <si>
    <t>HSPA2</t>
  </si>
  <si>
    <t>NM_078623</t>
  </si>
  <si>
    <t>Enoyl Coenzyme A hydratase, short chain, 1, mitochondrial</t>
  </si>
  <si>
    <t>PPR43709A</t>
  </si>
  <si>
    <t>HSPA8</t>
  </si>
  <si>
    <t>HSPA9</t>
  </si>
  <si>
    <t>HSPB1</t>
  </si>
  <si>
    <t>Sfn</t>
  </si>
  <si>
    <t>HSPB2</t>
  </si>
  <si>
    <t>Skp2</t>
  </si>
  <si>
    <t>Edem1</t>
  </si>
  <si>
    <t>XM_238366</t>
  </si>
  <si>
    <t>ER degradation enhancer, mannosidase alpha-like 1</t>
  </si>
  <si>
    <t>PPR47594A</t>
  </si>
  <si>
    <t>HSPE1</t>
  </si>
  <si>
    <t>NM_011993</t>
  </si>
  <si>
    <t>PPM35050A</t>
  </si>
  <si>
    <t>NM_012550</t>
  </si>
  <si>
    <t>Endothelin receptor type A</t>
  </si>
  <si>
    <t>PPR45119A</t>
  </si>
  <si>
    <t>NM_006260</t>
  </si>
  <si>
    <t>PPH07375A</t>
  </si>
  <si>
    <t>Ednrb</t>
  </si>
  <si>
    <t>NM_017333</t>
  </si>
  <si>
    <t>Endothelin receptor type B</t>
  </si>
  <si>
    <t>PPR45420A</t>
  </si>
  <si>
    <t>TCP1</t>
  </si>
  <si>
    <t>NM_025219</t>
  </si>
  <si>
    <t>PPH05923A</t>
  </si>
  <si>
    <t>Eef1a2</t>
  </si>
  <si>
    <t>NM_012660</t>
  </si>
  <si>
    <t>Eukaryotic translation elongation factor 1 alpha 2</t>
  </si>
  <si>
    <t>PPR44466A</t>
  </si>
  <si>
    <t>NM_010076</t>
  </si>
  <si>
    <t>PPM04267A</t>
  </si>
  <si>
    <t>NM_010077</t>
  </si>
  <si>
    <t>PPM04288A</t>
  </si>
  <si>
    <t>NM_014787</t>
  </si>
  <si>
    <t>PPH05924A</t>
  </si>
  <si>
    <t>NM_007877</t>
  </si>
  <si>
    <t>PPM04829A</t>
  </si>
  <si>
    <t>NM_007878</t>
  </si>
  <si>
    <t>PPM04830A</t>
  </si>
  <si>
    <t>NM_013503</t>
  </si>
  <si>
    <t>PPM04828A</t>
  </si>
  <si>
    <t>DNM1</t>
  </si>
  <si>
    <t>NM_004408</t>
  </si>
  <si>
    <t>PPH20540A</t>
  </si>
  <si>
    <t>DOCK2</t>
  </si>
  <si>
    <t>NM_004946</t>
  </si>
  <si>
    <t>PPH08128A</t>
  </si>
  <si>
    <t>Fgf10</t>
  </si>
  <si>
    <t>NM_001099297</t>
  </si>
  <si>
    <t>PPM30752A</t>
  </si>
  <si>
    <t>Gdf2</t>
  </si>
  <si>
    <t>NM_133606</t>
  </si>
  <si>
    <t>Enoyl-Coenzyme A, hydratase/3-hydroxyacyl Coenzyme A dehydrogenase</t>
  </si>
  <si>
    <t>PPR43184A</t>
  </si>
  <si>
    <t>Gdf5</t>
  </si>
  <si>
    <t>Gdf9</t>
  </si>
  <si>
    <t>Grem1</t>
  </si>
  <si>
    <t>Eif2ak3</t>
  </si>
  <si>
    <t>NM_031599</t>
  </si>
  <si>
    <t>Eukaryotic translation initiation factor 2 alpha kinase 3</t>
  </si>
  <si>
    <t>PPR47940A</t>
  </si>
  <si>
    <t>Il12b</t>
  </si>
  <si>
    <t>DPYSL4</t>
  </si>
  <si>
    <t>NM_006426</t>
  </si>
  <si>
    <t>PPH10821A</t>
  </si>
  <si>
    <t>Il17c</t>
  </si>
  <si>
    <t>NM_000794</t>
  </si>
  <si>
    <t>Dopamine receptor D1</t>
  </si>
  <si>
    <t>PPH01857A</t>
  </si>
  <si>
    <t>NM_000795</t>
  </si>
  <si>
    <t>PPH01876A</t>
  </si>
  <si>
    <t>Il18</t>
  </si>
  <si>
    <t>DRD3</t>
  </si>
  <si>
    <t>NM_000796</t>
  </si>
  <si>
    <t>PPH01894A</t>
  </si>
  <si>
    <t>Il19</t>
  </si>
  <si>
    <t>DRD4</t>
  </si>
  <si>
    <t>NM_000797</t>
  </si>
  <si>
    <t>PPH10809A</t>
  </si>
  <si>
    <t>DRD5</t>
  </si>
  <si>
    <t>NM_000798</t>
  </si>
  <si>
    <t>PPH00800A</t>
  </si>
  <si>
    <t>Il20</t>
  </si>
  <si>
    <t>Dzip3</t>
  </si>
  <si>
    <t>NM_001110017</t>
  </si>
  <si>
    <t>DAZ interacting protein 3, zinc finger</t>
  </si>
  <si>
    <t>PPM36814A</t>
  </si>
  <si>
    <t>NM_007891</t>
  </si>
  <si>
    <t>PPM02892A</t>
  </si>
  <si>
    <t>Il23a</t>
  </si>
  <si>
    <t>Il24</t>
  </si>
  <si>
    <t>Il25</t>
  </si>
  <si>
    <t>Il22</t>
  </si>
  <si>
    <t>Ebi3</t>
  </si>
  <si>
    <t>NM_015766</t>
  </si>
  <si>
    <t>Epstein-Barr virus induced gene 3</t>
  </si>
  <si>
    <t>PPM04833A</t>
  </si>
  <si>
    <t>Il9</t>
  </si>
  <si>
    <t>DUOX1</t>
  </si>
  <si>
    <t>NM_175940</t>
  </si>
  <si>
    <t>PPH15525A</t>
  </si>
  <si>
    <t>DUOX2</t>
  </si>
  <si>
    <t>NM_014080</t>
  </si>
  <si>
    <t>PPH09835A</t>
  </si>
  <si>
    <t>Inhba</t>
  </si>
  <si>
    <t>NM_053119</t>
  </si>
  <si>
    <t>PPM04369A</t>
  </si>
  <si>
    <t>Lefty1</t>
  </si>
  <si>
    <t>Lif</t>
  </si>
  <si>
    <t>Mstn</t>
  </si>
  <si>
    <t>NM_138677</t>
  </si>
  <si>
    <t>PPM26189A</t>
  </si>
  <si>
    <t>NM_012554</t>
  </si>
  <si>
    <t>Enolase 1, (alpha)</t>
  </si>
  <si>
    <t>PPR43388A</t>
  </si>
  <si>
    <t>Edem3</t>
  </si>
  <si>
    <t>NM_001039644</t>
  </si>
  <si>
    <t>ER degradation enhancer, mannosidase alpha-like 3</t>
  </si>
  <si>
    <t>PPM40707A</t>
  </si>
  <si>
    <t>MDM2</t>
  </si>
  <si>
    <t>MKI67</t>
  </si>
  <si>
    <t>Nodal</t>
  </si>
  <si>
    <t>MNAT1</t>
  </si>
  <si>
    <t>Nrg1</t>
  </si>
  <si>
    <t>Thpo</t>
  </si>
  <si>
    <t>NM_010332</t>
  </si>
  <si>
    <t>PPM03063A</t>
  </si>
  <si>
    <t>NM_007904</t>
  </si>
  <si>
    <t>PPM04840A</t>
  </si>
  <si>
    <t>NM_007906</t>
  </si>
  <si>
    <t>PPM24839A</t>
  </si>
  <si>
    <t>Ep300</t>
  </si>
  <si>
    <t>XM_001076610</t>
  </si>
  <si>
    <t>E1A binding protein p300</t>
  </si>
  <si>
    <t>PPR50202A</t>
  </si>
  <si>
    <t>Tnfsf15</t>
  </si>
  <si>
    <t>SKP2</t>
  </si>
  <si>
    <t>Tnfsf18</t>
  </si>
  <si>
    <t>DZIP3</t>
  </si>
  <si>
    <t>NM_014648</t>
  </si>
  <si>
    <t>PPH19450A</t>
  </si>
  <si>
    <t>Tnfsf8</t>
  </si>
  <si>
    <t>Tnfsf9</t>
  </si>
  <si>
    <t>EBI3</t>
  </si>
  <si>
    <t>NM_005755</t>
  </si>
  <si>
    <t>Epstein-Barr virus induced 3</t>
  </si>
  <si>
    <t>PPH05568A</t>
  </si>
  <si>
    <t>NM_004092</t>
  </si>
  <si>
    <t>Enoyl CoA hydratase, short chain, 1, mitochondrial</t>
  </si>
  <si>
    <t>PPH01724A</t>
  </si>
  <si>
    <t>NM_012844</t>
  </si>
  <si>
    <t>Epoxide hydrolase 1, microsomal</t>
  </si>
  <si>
    <t>PPR43157A</t>
  </si>
  <si>
    <t>NM_022936</t>
  </si>
  <si>
    <t>Epoxide hydrolase 2, cytoplasmic</t>
  </si>
  <si>
    <t>PPR50815A</t>
  </si>
  <si>
    <t>NM_023737</t>
  </si>
  <si>
    <t>PPM04376A</t>
  </si>
  <si>
    <t>NM_017001</t>
  </si>
  <si>
    <t>Erythropoietin</t>
  </si>
  <si>
    <t>PPR06628A</t>
  </si>
  <si>
    <t>Epor</t>
  </si>
  <si>
    <t>NM_017002</t>
  </si>
  <si>
    <t>Erythropoietin receptor</t>
  </si>
  <si>
    <t>PPR47337A</t>
  </si>
  <si>
    <t>Epx</t>
  </si>
  <si>
    <t>NM_001107037</t>
  </si>
  <si>
    <t>Eosinophil peroxidase</t>
  </si>
  <si>
    <t>PPR63328A</t>
  </si>
  <si>
    <t>EDEM1</t>
  </si>
  <si>
    <t>NM_014674</t>
  </si>
  <si>
    <t>PPH12935A</t>
  </si>
  <si>
    <t>NM_010121</t>
  </si>
  <si>
    <t>PPM26428A</t>
  </si>
  <si>
    <t>NM_017003</t>
  </si>
  <si>
    <t>V-erb-b2 erythroblastic leukemia viral oncogene homolog 2, neuro/glioblastoma derived oncogene homolog (avian)</t>
  </si>
  <si>
    <t>PPR53235A</t>
  </si>
  <si>
    <t>EDEM3</t>
  </si>
  <si>
    <t>NM_025191</t>
  </si>
  <si>
    <t>PPH16713A</t>
  </si>
  <si>
    <t>NM_001106228</t>
  </si>
  <si>
    <t>Excision repair cross-complementing rodent repair deficiency, complementation group 1</t>
  </si>
  <si>
    <t>PPR43818A</t>
  </si>
  <si>
    <t>Ercc2</t>
  </si>
  <si>
    <t>NM_001172809</t>
  </si>
  <si>
    <t>Excision repair cross-complementing rodent repair deficiency, complementation group 2</t>
  </si>
  <si>
    <t>PPR52014A</t>
  </si>
  <si>
    <t>NM_001031644</t>
  </si>
  <si>
    <t>Excision repair cross-complementing rodent repair deficiency, complementation group 3</t>
  </si>
  <si>
    <t>PPR49679A</t>
  </si>
  <si>
    <t>NM_001957</t>
  </si>
  <si>
    <t>PPH00669A</t>
  </si>
  <si>
    <t>EDNRB</t>
  </si>
  <si>
    <t>NM_000115</t>
  </si>
  <si>
    <t>PPH00676A</t>
  </si>
  <si>
    <t>Ercc5</t>
  </si>
  <si>
    <t>NM_001106910</t>
  </si>
  <si>
    <t>Excision repair cross-complementing rodent repair deficiency, complementation group 5</t>
  </si>
  <si>
    <t>PPR48088A</t>
  </si>
  <si>
    <t>Ercc6</t>
  </si>
  <si>
    <t>NM_001107296</t>
  </si>
  <si>
    <t>Excision repair cross-complementing rodent repair deficiency, complementation group 6</t>
  </si>
  <si>
    <t>PPR46818A</t>
  </si>
  <si>
    <t>EEF1A2</t>
  </si>
  <si>
    <t>NM_001958</t>
  </si>
  <si>
    <t>PPH20228A</t>
  </si>
  <si>
    <t>Ercc8</t>
  </si>
  <si>
    <t>NM_001107650</t>
  </si>
  <si>
    <t>Excision repair cross-complementing rodent repair deficiency, complementation group 8</t>
  </si>
  <si>
    <t>PPR56617A</t>
  </si>
  <si>
    <t>Ern1</t>
  </si>
  <si>
    <t>NM_001191926</t>
  </si>
  <si>
    <t>Endoplasmic reticulum to nucleus signaling 1</t>
  </si>
  <si>
    <t>PPR65068A</t>
  </si>
  <si>
    <t>NM_198303</t>
  </si>
  <si>
    <t>Eukaryotic translation initiation factor 5B</t>
  </si>
  <si>
    <t>PPM35817A</t>
  </si>
  <si>
    <t>Ern2</t>
  </si>
  <si>
    <t>NM_001108919</t>
  </si>
  <si>
    <t>Endoplasmic reticulum to nucleus signaling 2</t>
  </si>
  <si>
    <t>PPR57774A</t>
  </si>
  <si>
    <t>Ero1a</t>
  </si>
  <si>
    <t>NM_138528</t>
  </si>
  <si>
    <t>ERO1-like (S. cerevisiae)</t>
  </si>
  <si>
    <t>PPR51562A</t>
  </si>
  <si>
    <t>Esd</t>
  </si>
  <si>
    <t>NM_001106051</t>
  </si>
  <si>
    <t>Esterase D/formylglutathione hydrolase</t>
  </si>
  <si>
    <t>PPR43190A</t>
  </si>
  <si>
    <t>NM_012689</t>
  </si>
  <si>
    <t>Estrogen receptor 1</t>
  </si>
  <si>
    <t>PPR44939A</t>
  </si>
  <si>
    <t>NM_012754</t>
  </si>
  <si>
    <t>Estrogen receptor 2 (ER beta)</t>
  </si>
  <si>
    <t>PPR48980A</t>
  </si>
  <si>
    <t>NM_001966</t>
  </si>
  <si>
    <t>Enoyl-CoA, hydratase/3-hydroxyacyl CoA dehydrogenase</t>
  </si>
  <si>
    <t>PPH01698A</t>
  </si>
  <si>
    <t>EI24</t>
  </si>
  <si>
    <t>NM_004879</t>
  </si>
  <si>
    <t>Etoposide induced 2.4 mRNA</t>
  </si>
  <si>
    <t>PPH00221A</t>
  </si>
  <si>
    <t>EIF2AK3</t>
  </si>
  <si>
    <t>NM_004836</t>
  </si>
  <si>
    <t>Eukaryotic translation initiation factor 2-alpha kinase 3</t>
  </si>
  <si>
    <t>PPH10874A</t>
  </si>
  <si>
    <t>NM_023119</t>
  </si>
  <si>
    <t>Enolase 1, alpha non-neuron</t>
  </si>
  <si>
    <t>PPM04408A</t>
  </si>
  <si>
    <t>F11r</t>
  </si>
  <si>
    <t>NM_053796</t>
  </si>
  <si>
    <t>F11 receptor</t>
  </si>
  <si>
    <t>PPR56532A</t>
  </si>
  <si>
    <t>Fpr1</t>
  </si>
  <si>
    <t>F2</t>
  </si>
  <si>
    <t>NM_022924</t>
  </si>
  <si>
    <t>Coagulation factor II (thrombin)</t>
  </si>
  <si>
    <t>PPR50816A</t>
  </si>
  <si>
    <t>Gpr17</t>
  </si>
  <si>
    <t>NM_012950</t>
  </si>
  <si>
    <t>Coagulation factor II (thrombin) receptor</t>
  </si>
  <si>
    <t>PPR42797A</t>
  </si>
  <si>
    <t>NM_053897</t>
  </si>
  <si>
    <t>Coagulation factor II (thrombin) receptor-like 1</t>
  </si>
  <si>
    <t>PPR44913A</t>
  </si>
  <si>
    <t>F2rl2</t>
  </si>
  <si>
    <t>NM_053313</t>
  </si>
  <si>
    <t>Coagulation factor II (thrombin) receptor-like 2</t>
  </si>
  <si>
    <t>PPR52267A</t>
  </si>
  <si>
    <t>F2rl3</t>
  </si>
  <si>
    <t>NM_053808</t>
  </si>
  <si>
    <t>Coagulation factor II (thrombin) receptor-like 3</t>
  </si>
  <si>
    <t>PPR52266A</t>
  </si>
  <si>
    <t>EIF5B</t>
  </si>
  <si>
    <t>NM_015904</t>
  </si>
  <si>
    <t>PPH13121A</t>
  </si>
  <si>
    <t>NM_177821</t>
  </si>
  <si>
    <t>PPM05448A</t>
  </si>
  <si>
    <t>NM_013057</t>
  </si>
  <si>
    <t>Coagulation factor III (thromboplastin, tissue factor)</t>
  </si>
  <si>
    <t>PPR44597A</t>
  </si>
  <si>
    <t>F8</t>
  </si>
  <si>
    <t>NM_183331</t>
  </si>
  <si>
    <t>Coagulation factor VIII, procoagulant component</t>
  </si>
  <si>
    <t>PPR53371A</t>
  </si>
  <si>
    <t>NM_012556</t>
  </si>
  <si>
    <t>Fatty acid binding protein 1, liver</t>
  </si>
  <si>
    <t>PPR48920A</t>
  </si>
  <si>
    <t>Ppbp</t>
  </si>
  <si>
    <t>NM_152937</t>
  </si>
  <si>
    <t>Fas (TNFRSF6)-associated via death domain</t>
  </si>
  <si>
    <t>PPR06629A</t>
  </si>
  <si>
    <t>NM_010145</t>
  </si>
  <si>
    <t>PPM04010A</t>
  </si>
  <si>
    <t>NM_080895</t>
  </si>
  <si>
    <t>Fas apoptotic inhibitory molecule</t>
  </si>
  <si>
    <t>PPR47442A</t>
  </si>
  <si>
    <t>NM_007940</t>
  </si>
  <si>
    <t>PPM03889A</t>
  </si>
  <si>
    <t>NM_001312875</t>
  </si>
  <si>
    <t>PPM02987A</t>
  </si>
  <si>
    <t>Xcl1</t>
  </si>
  <si>
    <t>NM_010149</t>
  </si>
  <si>
    <t>PPM05358A</t>
  </si>
  <si>
    <t>Xcr1</t>
  </si>
  <si>
    <t>NM_007946</t>
  </si>
  <si>
    <t>PPM24646A</t>
  </si>
  <si>
    <t>NM_001003817</t>
  </si>
  <si>
    <t>PPM03588A</t>
  </si>
  <si>
    <t>NM_001428</t>
  </si>
  <si>
    <t>PPH01708A</t>
  </si>
  <si>
    <t>NM_007948</t>
  </si>
  <si>
    <t>PPM04401A</t>
  </si>
  <si>
    <t>NM_007949</t>
  </si>
  <si>
    <t>PPM04402A</t>
  </si>
  <si>
    <t>NM_133658</t>
  </si>
  <si>
    <t>PPM04346A</t>
  </si>
  <si>
    <t>NM_139194</t>
  </si>
  <si>
    <t>Fas (TNF receptor superfamily, member 6)</t>
  </si>
  <si>
    <t>PPR47870A</t>
  </si>
  <si>
    <t>NM_011729</t>
  </si>
  <si>
    <t>PPM04364A</t>
  </si>
  <si>
    <t>NM_012908</t>
  </si>
  <si>
    <t>PPR06476A</t>
  </si>
  <si>
    <t>EP300</t>
  </si>
  <si>
    <t>NM_001429</t>
  </si>
  <si>
    <t>PPH00319A</t>
  </si>
  <si>
    <t>NM_001081221</t>
  </si>
  <si>
    <t>PPM04963A</t>
  </si>
  <si>
    <t>Fasn</t>
  </si>
  <si>
    <t>NM_017332</t>
  </si>
  <si>
    <t>Fatty acid synthase</t>
  </si>
  <si>
    <t>PPR44358A</t>
  </si>
  <si>
    <t>NM_028042</t>
  </si>
  <si>
    <t>Excision repaiross-complementing rodent repair deficiency, complementation group 8</t>
  </si>
  <si>
    <t>PPM04994A</t>
  </si>
  <si>
    <t>NM_023913</t>
  </si>
  <si>
    <t>Endoplasmic reticulum (ER) to nucleus signalling 1</t>
  </si>
  <si>
    <t>PPM36937A</t>
  </si>
  <si>
    <t>NM_012016</t>
  </si>
  <si>
    <t>Endoplasmic reticulum (ER) to nucleus signalling 2</t>
  </si>
  <si>
    <t>PPM26078A</t>
  </si>
  <si>
    <t>Ero1l</t>
  </si>
  <si>
    <t>NM_015774</t>
  </si>
  <si>
    <t>PPM36023A</t>
  </si>
  <si>
    <t>Ero1lb</t>
  </si>
  <si>
    <t>NM_026184</t>
  </si>
  <si>
    <t>ERO1-like beta (S. cerevisiae)</t>
  </si>
  <si>
    <t>PPM41422A</t>
  </si>
  <si>
    <t>Fbxl14</t>
  </si>
  <si>
    <t>F-box and leucine-rich repeat protein 14</t>
  </si>
  <si>
    <t>NM_016903</t>
  </si>
  <si>
    <t>PPM28501A</t>
  </si>
  <si>
    <t>Fbxl3</t>
  </si>
  <si>
    <t>NM_001100568</t>
  </si>
  <si>
    <t>F-box and leucine-rich repeat protein 3</t>
  </si>
  <si>
    <t>PPR48912A</t>
  </si>
  <si>
    <t>Fbxo11</t>
  </si>
  <si>
    <t>NM_181631</t>
  </si>
  <si>
    <t>F-box protein 11</t>
  </si>
  <si>
    <t>PPR48925A</t>
  </si>
  <si>
    <t>NM_007956</t>
  </si>
  <si>
    <t>Estrogen receptor 1 (alpha)</t>
  </si>
  <si>
    <t>PPM05075A</t>
  </si>
  <si>
    <t>Fbxo28</t>
  </si>
  <si>
    <t>NM_001107203</t>
  </si>
  <si>
    <t>F-box protein 28</t>
  </si>
  <si>
    <t>PPR45713A</t>
  </si>
  <si>
    <t>Fbxo31</t>
  </si>
  <si>
    <t>F-box protein 31</t>
  </si>
  <si>
    <t>NM_000120</t>
  </si>
  <si>
    <t>Epoxide hydrolase 1, microsomal (xenobiotic)</t>
  </si>
  <si>
    <t>PPH01613A</t>
  </si>
  <si>
    <t>Fbxo32</t>
  </si>
  <si>
    <t>NM_133521</t>
  </si>
  <si>
    <t>F-box protein 32</t>
  </si>
  <si>
    <t>PPR51893A</t>
  </si>
  <si>
    <t>NM_001979</t>
  </si>
  <si>
    <t>PPH01559A</t>
  </si>
  <si>
    <t>Fbxo38</t>
  </si>
  <si>
    <t>NM_001107385</t>
  </si>
  <si>
    <t>F-box protein 38</t>
  </si>
  <si>
    <t>PPR45813A</t>
  </si>
  <si>
    <t>NM_000799</t>
  </si>
  <si>
    <t>PPH01338A</t>
  </si>
  <si>
    <t>Fbxo4</t>
  </si>
  <si>
    <t>NM_001107672</t>
  </si>
  <si>
    <t>F-box protein 4</t>
  </si>
  <si>
    <t>PPR49881A</t>
  </si>
  <si>
    <t>EPOR</t>
  </si>
  <si>
    <t>NM_000121</t>
  </si>
  <si>
    <t>PPH02642A</t>
  </si>
  <si>
    <t>Fbxo5</t>
  </si>
  <si>
    <t>NM_001106206</t>
  </si>
  <si>
    <t>F-box protein 5</t>
  </si>
  <si>
    <t>PPR52325A</t>
  </si>
  <si>
    <t>Fbxo6</t>
  </si>
  <si>
    <t>NM_138917</t>
  </si>
  <si>
    <t>F-box protein 6</t>
  </si>
  <si>
    <t>PPR51000A</t>
  </si>
  <si>
    <t>Fbxo9</t>
  </si>
  <si>
    <t>NM_001011998</t>
  </si>
  <si>
    <t>F-box protein 9</t>
  </si>
  <si>
    <t>PPR43055A</t>
  </si>
  <si>
    <t>EPX</t>
  </si>
  <si>
    <t>NM_000502</t>
  </si>
  <si>
    <t>PPH06083A</t>
  </si>
  <si>
    <t>Fbxw11</t>
  </si>
  <si>
    <t>NM_001106993</t>
  </si>
  <si>
    <t>F-box and WD repeat domain containing 11</t>
  </si>
  <si>
    <t>PPR45806A</t>
  </si>
  <si>
    <t>Fbxw2</t>
  </si>
  <si>
    <t>NM_001107835</t>
  </si>
  <si>
    <t>F-box and WD repeat domain containing 2</t>
  </si>
  <si>
    <t>PPR06630A</t>
  </si>
  <si>
    <t>NM_004448</t>
  </si>
  <si>
    <t>PPH00209A</t>
  </si>
  <si>
    <t>Fbxw9</t>
  </si>
  <si>
    <t>NM_001081634</t>
  </si>
  <si>
    <t>F-box and WD repeat domain containing 9</t>
  </si>
  <si>
    <t>PPR48298A</t>
  </si>
  <si>
    <t>Il4ra</t>
  </si>
  <si>
    <t>Il4r</t>
  </si>
  <si>
    <t>NM_001983</t>
  </si>
  <si>
    <t>Excision repair cross-complementing rodent repair deficiency, complementation group 1 (includes overlapping antisense sequence)</t>
  </si>
  <si>
    <t>PPH01539A</t>
  </si>
  <si>
    <t>ERCC2</t>
  </si>
  <si>
    <t>NM_000400</t>
  </si>
  <si>
    <t>PPH01550A</t>
  </si>
  <si>
    <t>NM_000122</t>
  </si>
  <si>
    <t>Excision repair cross-complementing rodent repair deficiency, complementation group 3 (xeroderma pigmentosum group B complementing)</t>
  </si>
  <si>
    <t>PPH01543A</t>
  </si>
  <si>
    <t>ERCC5</t>
  </si>
  <si>
    <t>NM_000123</t>
  </si>
  <si>
    <t>PPH01538A</t>
  </si>
  <si>
    <t>ERCC6</t>
  </si>
  <si>
    <t>NM_000124</t>
  </si>
  <si>
    <t>PPH00270A</t>
  </si>
  <si>
    <t>ERN1</t>
  </si>
  <si>
    <t>NM_001433</t>
  </si>
  <si>
    <t>PPH12383A</t>
  </si>
  <si>
    <t>Fem1b</t>
  </si>
  <si>
    <t>NM_001108157</t>
  </si>
  <si>
    <t>Fem-1 homolog b (C. elegans)</t>
  </si>
  <si>
    <t>PPR47325A</t>
  </si>
  <si>
    <t>ERN2</t>
  </si>
  <si>
    <t>NM_033266</t>
  </si>
  <si>
    <t>PPH23909A</t>
  </si>
  <si>
    <t>NM_172647</t>
  </si>
  <si>
    <t>PPM03853A</t>
  </si>
  <si>
    <t>ERO1A</t>
  </si>
  <si>
    <t>NM_014584</t>
  </si>
  <si>
    <t>PPH07766A</t>
  </si>
  <si>
    <t>ERO1B</t>
  </si>
  <si>
    <t>NM_019891</t>
  </si>
  <si>
    <t>PPH19972A</t>
  </si>
  <si>
    <t>NM_010168</t>
  </si>
  <si>
    <t>Coagulation factor II</t>
  </si>
  <si>
    <t>PPM03689A</t>
  </si>
  <si>
    <t>NM_010169</t>
  </si>
  <si>
    <t>PPM03794A</t>
  </si>
  <si>
    <t>NM_007974</t>
  </si>
  <si>
    <t>PPM04841A</t>
  </si>
  <si>
    <t>NM_010170</t>
  </si>
  <si>
    <t>PPM04842A</t>
  </si>
  <si>
    <t>NM_007975</t>
  </si>
  <si>
    <t>PPM04843A</t>
  </si>
  <si>
    <t>NM_010171</t>
  </si>
  <si>
    <t>Coagulation factor III</t>
  </si>
  <si>
    <t>PPM05163A</t>
  </si>
  <si>
    <t>NM_012846</t>
  </si>
  <si>
    <t>Fibroblast growth factor 1</t>
  </si>
  <si>
    <t>PPR06631A</t>
  </si>
  <si>
    <t>ESD</t>
  </si>
  <si>
    <t>NM_001984</t>
  </si>
  <si>
    <t>Esterase D</t>
  </si>
  <si>
    <t>PPH20101A</t>
  </si>
  <si>
    <t>NM_012951</t>
  </si>
  <si>
    <t>Fibroblast growth factor 10</t>
  </si>
  <si>
    <t>PPR06632A</t>
  </si>
  <si>
    <t>NM_000125</t>
  </si>
  <si>
    <t>PPH01001A</t>
  </si>
  <si>
    <t>NM_007977</t>
  </si>
  <si>
    <t>Coagulation factor VIII</t>
  </si>
  <si>
    <t>PPM24711A</t>
  </si>
  <si>
    <t>Fgf12</t>
  </si>
  <si>
    <t>NM_130814</t>
  </si>
  <si>
    <t>Fibroblast growth factor 12</t>
  </si>
  <si>
    <t>PPR06634A</t>
  </si>
  <si>
    <t>Retn</t>
  </si>
  <si>
    <t>NM_017399</t>
  </si>
  <si>
    <t>PPM26259A</t>
  </si>
  <si>
    <t>NM_019305</t>
  </si>
  <si>
    <t>Fibroblast growth factor 2</t>
  </si>
  <si>
    <t>PPR06641A</t>
  </si>
  <si>
    <t>FPR1</t>
  </si>
  <si>
    <t>GPR17</t>
  </si>
  <si>
    <t>Srebf1</t>
  </si>
  <si>
    <t>NM_010175</t>
  </si>
  <si>
    <t>PPM03427A</t>
  </si>
  <si>
    <t>Fgf3</t>
  </si>
  <si>
    <t>NM_130817</t>
  </si>
  <si>
    <t>Fibroblast growth factor 3</t>
  </si>
  <si>
    <t>PPR06646A</t>
  </si>
  <si>
    <t>Fgf4</t>
  </si>
  <si>
    <t>NM_053809</t>
  </si>
  <si>
    <t>Fibroblast growth factor 4</t>
  </si>
  <si>
    <t>PPR52297A</t>
  </si>
  <si>
    <t>Fgf5</t>
  </si>
  <si>
    <t>NM_022211</t>
  </si>
  <si>
    <t>Fibroblast growth factor 5</t>
  </si>
  <si>
    <t>PPR06647A</t>
  </si>
  <si>
    <t>Fgf6</t>
  </si>
  <si>
    <t>NM_131908</t>
  </si>
  <si>
    <t>Fibroblast growth factor 6</t>
  </si>
  <si>
    <t>PPR06648A</t>
  </si>
  <si>
    <t>Fgf7</t>
  </si>
  <si>
    <t>NM_022182</t>
  </si>
  <si>
    <t>Fibroblast growth factor 7</t>
  </si>
  <si>
    <t>PPR06649A</t>
  </si>
  <si>
    <t>PF4V1</t>
  </si>
  <si>
    <t>Fgf8</t>
  </si>
  <si>
    <t>NM_133286</t>
  </si>
  <si>
    <t>Fibroblast growth factor 8</t>
  </si>
  <si>
    <t>PPR06650A</t>
  </si>
  <si>
    <t>PPBP</t>
  </si>
  <si>
    <t>Fgf9</t>
  </si>
  <si>
    <t>NM_012952</t>
  </si>
  <si>
    <t>Fibroblast growth factor 9</t>
  </si>
  <si>
    <t>PPR06651A</t>
  </si>
  <si>
    <t>XCL1</t>
  </si>
  <si>
    <t>XCR1</t>
  </si>
  <si>
    <t>F11R</t>
  </si>
  <si>
    <t>NM_016946</t>
  </si>
  <si>
    <t>PPH02605A</t>
  </si>
  <si>
    <t>NM_017005</t>
  </si>
  <si>
    <t>Fumarate hydratase 1</t>
  </si>
  <si>
    <t>PPR48327A</t>
  </si>
  <si>
    <t>NM_000506</t>
  </si>
  <si>
    <t>PPH01158A</t>
  </si>
  <si>
    <t>NM_001992</t>
  </si>
  <si>
    <t>PPH00450A</t>
  </si>
  <si>
    <t>F2RL1</t>
  </si>
  <si>
    <t>NM_005242</t>
  </si>
  <si>
    <t>PPH02512A</t>
  </si>
  <si>
    <t>Figf</t>
  </si>
  <si>
    <t>NM_031761</t>
  </si>
  <si>
    <t>C-fos induced growth factor</t>
  </si>
  <si>
    <t>PPR06656A</t>
  </si>
  <si>
    <t>F2RL2</t>
  </si>
  <si>
    <t>NM_004101</t>
  </si>
  <si>
    <t>PPH02521A</t>
  </si>
  <si>
    <t>NM_007987</t>
  </si>
  <si>
    <t>Fas (TNF receptor superfamily member 6)</t>
  </si>
  <si>
    <t>PPM03705A</t>
  </si>
  <si>
    <t>F2RL3</t>
  </si>
  <si>
    <t>NM_003950</t>
  </si>
  <si>
    <t>PPH02510A</t>
  </si>
  <si>
    <t>NM_010177</t>
  </si>
  <si>
    <t>PPM02926A</t>
  </si>
  <si>
    <t>NM_001993</t>
  </si>
  <si>
    <t>PPH02227A</t>
  </si>
  <si>
    <t>NM_007988</t>
  </si>
  <si>
    <t>PPM03816A</t>
  </si>
  <si>
    <t>NM_000132</t>
  </si>
  <si>
    <t>PPH19627A</t>
  </si>
  <si>
    <t>NM_001443</t>
  </si>
  <si>
    <t>PPH01718A</t>
  </si>
  <si>
    <t>NM_133940</t>
  </si>
  <si>
    <t>PPM31073A</t>
  </si>
  <si>
    <t>Fmo2</t>
  </si>
  <si>
    <t>NM_144737</t>
  </si>
  <si>
    <t>Flavin containing monooxygenase 2</t>
  </si>
  <si>
    <t>PPR43276A</t>
  </si>
  <si>
    <t>NM_003824</t>
  </si>
  <si>
    <t>PPH00367A</t>
  </si>
  <si>
    <t>Fmo3</t>
  </si>
  <si>
    <t>NM_053433</t>
  </si>
  <si>
    <t>Flavin containing monooxygenase 3</t>
  </si>
  <si>
    <t>PPR48231A</t>
  </si>
  <si>
    <t>NM_015822</t>
  </si>
  <si>
    <t>PPM33497A</t>
  </si>
  <si>
    <t>NM_144562</t>
  </si>
  <si>
    <t>Flavin containing monooxygenase 4</t>
  </si>
  <si>
    <t>PPR43603A</t>
  </si>
  <si>
    <t>NM_144739</t>
  </si>
  <si>
    <t>Flavin containing monooxygenase 5</t>
  </si>
  <si>
    <t>PPR43760A</t>
  </si>
  <si>
    <t>Fbxo3</t>
  </si>
  <si>
    <t>NM_020593</t>
  </si>
  <si>
    <t>F-box protein 3</t>
  </si>
  <si>
    <t>PPM31554A</t>
  </si>
  <si>
    <t>NM_133765</t>
  </si>
  <si>
    <t>PPM26692A</t>
  </si>
  <si>
    <t>NM_019143</t>
  </si>
  <si>
    <t>Fibronectin 1</t>
  </si>
  <si>
    <t>PPR42533A</t>
  </si>
  <si>
    <t>NM_026346</t>
  </si>
  <si>
    <t>PPM38061A</t>
  </si>
  <si>
    <t>NM_134099</t>
  </si>
  <si>
    <t>PPM34218A</t>
  </si>
  <si>
    <t>NM_022197</t>
  </si>
  <si>
    <t>FBJ osteosarcoma oncogene</t>
  </si>
  <si>
    <t>PPR55248A</t>
  </si>
  <si>
    <t>NM_025995</t>
  </si>
  <si>
    <t>PPM32917A</t>
  </si>
  <si>
    <t>NM_015797</t>
  </si>
  <si>
    <t>PPM27042A</t>
  </si>
  <si>
    <t>Hgf</t>
  </si>
  <si>
    <t>NM_023605</t>
  </si>
  <si>
    <t>PPM27316A</t>
  </si>
  <si>
    <t>Fbxw10</t>
  </si>
  <si>
    <t>NM_001033669</t>
  </si>
  <si>
    <t>F-box and WD-40 domain protein 10</t>
  </si>
  <si>
    <t>PPM30257A</t>
  </si>
  <si>
    <t>NM_134015</t>
  </si>
  <si>
    <t>F-box and WD-40 domain protein 11</t>
  </si>
  <si>
    <t>PPM27166A</t>
  </si>
  <si>
    <t>NM_013890</t>
  </si>
  <si>
    <t>F-box and WD-40 domain protein 2</t>
  </si>
  <si>
    <t>PPM25111A</t>
  </si>
  <si>
    <t>Fbxw4</t>
  </si>
  <si>
    <t>NM_013907</t>
  </si>
  <si>
    <t>F-box and WD-40 domain protein 4</t>
  </si>
  <si>
    <t>PPM35314A</t>
  </si>
  <si>
    <t>Foxi1</t>
  </si>
  <si>
    <t>NM_001105776</t>
  </si>
  <si>
    <t>Forkhead box I1</t>
  </si>
  <si>
    <t>PPR61739A</t>
  </si>
  <si>
    <t>IL4R</t>
  </si>
  <si>
    <t>Foxo1</t>
  </si>
  <si>
    <t>Forkhead box O1</t>
  </si>
  <si>
    <t>NM_000043</t>
  </si>
  <si>
    <t>PPH00141A</t>
  </si>
  <si>
    <t>Foxo3</t>
  </si>
  <si>
    <t>NM_001106395</t>
  </si>
  <si>
    <t>Forkhead box O3</t>
  </si>
  <si>
    <t>PPR47873A</t>
  </si>
  <si>
    <t>PPH00142A</t>
  </si>
  <si>
    <t>NM_004104</t>
  </si>
  <si>
    <t>PPH01012A</t>
  </si>
  <si>
    <t>Mdk</t>
  </si>
  <si>
    <t>NM_001106216</t>
  </si>
  <si>
    <t>Formyl peptide receptor 1</t>
  </si>
  <si>
    <t>PPR61919A</t>
  </si>
  <si>
    <t>NM_010193</t>
  </si>
  <si>
    <t>Feminization 1 homolog b (C. elegans)</t>
  </si>
  <si>
    <t>PPM03408A</t>
  </si>
  <si>
    <t>Pdgfa</t>
  </si>
  <si>
    <t>FBXL14</t>
  </si>
  <si>
    <t>NM_152441</t>
  </si>
  <si>
    <t>PPH17977A</t>
  </si>
  <si>
    <t>NM_010197</t>
  </si>
  <si>
    <t>PPM03043A</t>
  </si>
  <si>
    <t>NM_008002</t>
  </si>
  <si>
    <t>PPM03045A</t>
  </si>
  <si>
    <t>Pdgfb</t>
  </si>
  <si>
    <t>FBXL3</t>
  </si>
  <si>
    <t>NM_012158</t>
  </si>
  <si>
    <t>PPH16816A</t>
  </si>
  <si>
    <t>NM_010199</t>
  </si>
  <si>
    <t>PPM03737A</t>
  </si>
  <si>
    <t>FBXO3</t>
  </si>
  <si>
    <t>NM_012175</t>
  </si>
  <si>
    <t>PPH19300A</t>
  </si>
  <si>
    <t>FBXO31</t>
  </si>
  <si>
    <t>NM_024735</t>
  </si>
  <si>
    <t>PPH18171A</t>
  </si>
  <si>
    <t>S1pr1</t>
  </si>
  <si>
    <t>FBXO32</t>
  </si>
  <si>
    <t>NM_058229</t>
  </si>
  <si>
    <t>PPH19134A</t>
  </si>
  <si>
    <t>FBXO4</t>
  </si>
  <si>
    <t>NM_012176</t>
  </si>
  <si>
    <t>PPH20699A</t>
  </si>
  <si>
    <t>NM_008006</t>
  </si>
  <si>
    <t>PPM03040A</t>
  </si>
  <si>
    <t>FBXO5</t>
  </si>
  <si>
    <t>NM_012177</t>
  </si>
  <si>
    <t>PPH15456A</t>
  </si>
  <si>
    <t>Sphk1</t>
  </si>
  <si>
    <t>FBXO6</t>
  </si>
  <si>
    <t>NM_018438</t>
  </si>
  <si>
    <t>PPH15979A</t>
  </si>
  <si>
    <t>FBXO9</t>
  </si>
  <si>
    <t>NM_012347</t>
  </si>
  <si>
    <t>PPH18877A</t>
  </si>
  <si>
    <t>NM_008007</t>
  </si>
  <si>
    <t>PPM03733A</t>
  </si>
  <si>
    <t>FBXW10</t>
  </si>
  <si>
    <t>NM_031456</t>
  </si>
  <si>
    <t>F-box and WD repeat domain containing 10</t>
  </si>
  <si>
    <t>PPH13091A</t>
  </si>
  <si>
    <t>NM_010202</t>
  </si>
  <si>
    <t>PPM03044A</t>
  </si>
  <si>
    <t>RETN</t>
  </si>
  <si>
    <t>FBXW11</t>
  </si>
  <si>
    <t>NM_012300</t>
  </si>
  <si>
    <t>PPH15818A</t>
  </si>
  <si>
    <t>NM_010203</t>
  </si>
  <si>
    <t>PPM02970A</t>
  </si>
  <si>
    <t>FBXW2</t>
  </si>
  <si>
    <t>NM_012164</t>
  </si>
  <si>
    <t>PPH21179A</t>
  </si>
  <si>
    <t>NM_010204</t>
  </si>
  <si>
    <t>PPM02961A</t>
  </si>
  <si>
    <t>FBXW4</t>
  </si>
  <si>
    <t>NM_022039</t>
  </si>
  <si>
    <t>F-box and WD repeat domain containing 4</t>
  </si>
  <si>
    <t>PPH16461A</t>
  </si>
  <si>
    <t>NM_008008</t>
  </si>
  <si>
    <t>PPM03104A</t>
  </si>
  <si>
    <t>Fzd1</t>
  </si>
  <si>
    <t>NM_021266</t>
  </si>
  <si>
    <t>Frizzled homolog 1 (Drosophila)</t>
  </si>
  <si>
    <t>PPR57723A</t>
  </si>
  <si>
    <t>NM_010205</t>
  </si>
  <si>
    <t>PPM02962A</t>
  </si>
  <si>
    <t>Fzd2</t>
  </si>
  <si>
    <t>NM_172035</t>
  </si>
  <si>
    <t>Frizzled homolog 2 (Drosophila)</t>
  </si>
  <si>
    <t>PPR53045A</t>
  </si>
  <si>
    <t>NM_013518</t>
  </si>
  <si>
    <t>PPM02979A</t>
  </si>
  <si>
    <t>Fzd3</t>
  </si>
  <si>
    <t>NM_153474</t>
  </si>
  <si>
    <t>Frizzled homolog 3 (Drosophila)</t>
  </si>
  <si>
    <t>PPR46597A</t>
  </si>
  <si>
    <t>SREBF1</t>
  </si>
  <si>
    <t>Fzd4</t>
  </si>
  <si>
    <t>NM_022623</t>
  </si>
  <si>
    <t>Frizzled homolog 4 (Drosophila)</t>
  </si>
  <si>
    <t>PPR50270A</t>
  </si>
  <si>
    <t>Fzd5</t>
  </si>
  <si>
    <t>NM_173838</t>
  </si>
  <si>
    <t>Frizzled homolog 5 (Drosophila)</t>
  </si>
  <si>
    <t>PPR47915A</t>
  </si>
  <si>
    <t>Fzd6</t>
  </si>
  <si>
    <t>NM_001130536</t>
  </si>
  <si>
    <t>Frizzled homolog 6 (Drosophila)</t>
  </si>
  <si>
    <t>PPR53095A</t>
  </si>
  <si>
    <t>Fzd7</t>
  </si>
  <si>
    <t>XM_006226838</t>
  </si>
  <si>
    <t>Frizzled family receptor 7</t>
  </si>
  <si>
    <t>PPR59971A</t>
  </si>
  <si>
    <t>Fzd8</t>
  </si>
  <si>
    <t>NM_001044251</t>
  </si>
  <si>
    <t>Frizzled homolog 8 (Drosophila)</t>
  </si>
  <si>
    <t>PPR60549A</t>
  </si>
  <si>
    <t>Fzd9</t>
  </si>
  <si>
    <t>NM_153305</t>
  </si>
  <si>
    <t>Frizzled homolog 9 (Drosophila)</t>
  </si>
  <si>
    <t>PPR53449A</t>
  </si>
  <si>
    <t>NM_010209</t>
  </si>
  <si>
    <t>PPM28831A</t>
  </si>
  <si>
    <t>Vegfb</t>
  </si>
  <si>
    <t>NM_010216</t>
  </si>
  <si>
    <t>PPM03060A</t>
  </si>
  <si>
    <t>FEM1B</t>
  </si>
  <si>
    <t>NM_015322</t>
  </si>
  <si>
    <t>PPH17890A</t>
  </si>
  <si>
    <t>Gabbr1</t>
  </si>
  <si>
    <t>NM_031028</t>
  </si>
  <si>
    <t>Gamma-aminobutyric acid (GABA) B receptor 1</t>
  </si>
  <si>
    <t>PPR48401A</t>
  </si>
  <si>
    <t>Gabbr2</t>
  </si>
  <si>
    <t>NM_031802</t>
  </si>
  <si>
    <t>Gamma-aminobutyric acid (GABA) B receptor 2</t>
  </si>
  <si>
    <t>PPR52756A</t>
  </si>
  <si>
    <t>NM_000800</t>
  </si>
  <si>
    <t>Fibroblast growth factor 1 (acidic)</t>
  </si>
  <si>
    <t>PPH00067A</t>
  </si>
  <si>
    <t>FGF10</t>
  </si>
  <si>
    <t>NM_004465</t>
  </si>
  <si>
    <t>PPH01286A</t>
  </si>
  <si>
    <t>FGF12</t>
  </si>
  <si>
    <t>NM_021032</t>
  </si>
  <si>
    <t>PPH01283A</t>
  </si>
  <si>
    <t>Flt3l</t>
  </si>
  <si>
    <t>NM_013520</t>
  </si>
  <si>
    <t>FMS-like tyrosine kinase 3 ligand</t>
  </si>
  <si>
    <t>PPM24700A</t>
  </si>
  <si>
    <t>NM_018881</t>
  </si>
  <si>
    <t>PPM25634A</t>
  </si>
  <si>
    <t>NM_002006</t>
  </si>
  <si>
    <t>Fibroblast growth factor 2 (basic)</t>
  </si>
  <si>
    <t>PPH00257A</t>
  </si>
  <si>
    <t>NM_008030</t>
  </si>
  <si>
    <t>PPM06168A</t>
  </si>
  <si>
    <t>NM_144878</t>
  </si>
  <si>
    <t>PPM04310A</t>
  </si>
  <si>
    <t>NM_010232</t>
  </si>
  <si>
    <t>PPM04354A</t>
  </si>
  <si>
    <t>NM_010233</t>
  </si>
  <si>
    <t>PPM03786A</t>
  </si>
  <si>
    <t>NM_024127</t>
  </si>
  <si>
    <t>Growth arrest and DNA-damage-inducible, alpha</t>
  </si>
  <si>
    <t>PPR06489A</t>
  </si>
  <si>
    <t>FGF7</t>
  </si>
  <si>
    <t>NM_002009</t>
  </si>
  <si>
    <t>PPH00521A</t>
  </si>
  <si>
    <t>NM_010234</t>
  </si>
  <si>
    <t>PPM02940A</t>
  </si>
  <si>
    <t>Ikbkg</t>
  </si>
  <si>
    <t>NM_000143</t>
  </si>
  <si>
    <t>Fumarate hydratase</t>
  </si>
  <si>
    <t>PPH18967A</t>
  </si>
  <si>
    <t>NM_023907</t>
  </si>
  <si>
    <t>PPM28019A</t>
  </si>
  <si>
    <t>PPH00624A</t>
  </si>
  <si>
    <t>NM_019739</t>
  </si>
  <si>
    <t>PPM03381A</t>
  </si>
  <si>
    <t>Galnt5</t>
  </si>
  <si>
    <t>NM_031796</t>
  </si>
  <si>
    <t>UDP-N-acetyl-alpha-D-galactosamine:polypeptide N-acetylgalactosaminyltransferase 5 (GalNAc-T5)</t>
  </si>
  <si>
    <t>PPR48395A</t>
  </si>
  <si>
    <t>NM_019740</t>
  </si>
  <si>
    <t>PPM03393A</t>
  </si>
  <si>
    <t>NM_012958</t>
  </si>
  <si>
    <t>Galanin receptor 1</t>
  </si>
  <si>
    <t>PPR44731A</t>
  </si>
  <si>
    <t>Galr2</t>
  </si>
  <si>
    <t>NM_019172</t>
  </si>
  <si>
    <t>Galanin receptor 2</t>
  </si>
  <si>
    <t>PPR44482A</t>
  </si>
  <si>
    <t>NM_013521</t>
  </si>
  <si>
    <t>PPM04844A</t>
  </si>
  <si>
    <t>MDK</t>
  </si>
  <si>
    <t>FLT3LG</t>
  </si>
  <si>
    <t>NM_001459</t>
  </si>
  <si>
    <t>Fms-related tyrosine kinase 3 ligand</t>
  </si>
  <si>
    <t>PPH06324A</t>
  </si>
  <si>
    <t>Raf1</t>
  </si>
  <si>
    <t>FMO2</t>
  </si>
  <si>
    <t>NM_001460</t>
  </si>
  <si>
    <t>Flavin containing monooxygenase 2 (non-functional)</t>
  </si>
  <si>
    <t>PPH17876A</t>
  </si>
  <si>
    <t>FMO3</t>
  </si>
  <si>
    <t>NM_006894</t>
  </si>
  <si>
    <t>PPH05766A</t>
  </si>
  <si>
    <t>NM_002022</t>
  </si>
  <si>
    <t>PPH01709A</t>
  </si>
  <si>
    <t>NM_001461</t>
  </si>
  <si>
    <t>PPH01696A</t>
  </si>
  <si>
    <t>NM_002026</t>
  </si>
  <si>
    <t>PPH00143A</t>
  </si>
  <si>
    <t>PROK2</t>
  </si>
  <si>
    <t>NM_005252</t>
  </si>
  <si>
    <t>FBJ murine osteosarcoma viral oncogene homolog</t>
  </si>
  <si>
    <t>PPH00094A</t>
  </si>
  <si>
    <t>S1PR1</t>
  </si>
  <si>
    <t>NM_001108896</t>
  </si>
  <si>
    <t>Glutaryl-Coenzyme A dehydrogenase</t>
  </si>
  <si>
    <t>PPR44208A</t>
  </si>
  <si>
    <t>NM_172092</t>
  </si>
  <si>
    <t>Glucagon receptor</t>
  </si>
  <si>
    <t>PPR45309A</t>
  </si>
  <si>
    <t>FOXI1</t>
  </si>
  <si>
    <t>NM_012188</t>
  </si>
  <si>
    <t>PPH10363A</t>
  </si>
  <si>
    <t>NM_021457</t>
  </si>
  <si>
    <t>PPM04761A</t>
  </si>
  <si>
    <t>NM_020510</t>
  </si>
  <si>
    <t>PPM05457A</t>
  </si>
  <si>
    <t>NM_021458</t>
  </si>
  <si>
    <t>PPM04759A</t>
  </si>
  <si>
    <t>NM_008055</t>
  </si>
  <si>
    <t>PPM04778A</t>
  </si>
  <si>
    <t>NM_022721</t>
  </si>
  <si>
    <t>PPM05438A</t>
  </si>
  <si>
    <t>FOXO1</t>
  </si>
  <si>
    <t>NM_002015</t>
  </si>
  <si>
    <t>PPH01964A</t>
  </si>
  <si>
    <t>NM_008056</t>
  </si>
  <si>
    <t>PPM05464A</t>
  </si>
  <si>
    <t>Traf5</t>
  </si>
  <si>
    <t>FOXO3</t>
  </si>
  <si>
    <t>NM_001455</t>
  </si>
  <si>
    <t>PPH00807A</t>
  </si>
  <si>
    <t>NM_008057</t>
  </si>
  <si>
    <t>Frizzled homolog 7 (Drosophila)</t>
  </si>
  <si>
    <t>PPM04766A</t>
  </si>
  <si>
    <t>VEGFB</t>
  </si>
  <si>
    <t>NM_008058</t>
  </si>
  <si>
    <t>PPM04738A</t>
  </si>
  <si>
    <t>NM_010246</t>
  </si>
  <si>
    <t>PPM04775A</t>
  </si>
  <si>
    <t>Gdf3</t>
  </si>
  <si>
    <t>NM_001109671</t>
  </si>
  <si>
    <t>Growth differentiation factor 3</t>
  </si>
  <si>
    <t>PPR63353A</t>
  </si>
  <si>
    <t>XM_001066344</t>
  </si>
  <si>
    <t>PPR59958A</t>
  </si>
  <si>
    <t>NM_002029</t>
  </si>
  <si>
    <t>PPH02557A</t>
  </si>
  <si>
    <t>Gdf6</t>
  </si>
  <si>
    <t>NM_001013038</t>
  </si>
  <si>
    <t>Growth differentiation factor 6</t>
  </si>
  <si>
    <t>PPR50420A</t>
  </si>
  <si>
    <t>Gdf7</t>
  </si>
  <si>
    <t>NM_001170350</t>
  </si>
  <si>
    <t>Growth differentiation factor 7</t>
  </si>
  <si>
    <t>PPR53090A</t>
  </si>
  <si>
    <t>NM_021672</t>
  </si>
  <si>
    <t>PPR49514A</t>
  </si>
  <si>
    <t>Gdnf</t>
  </si>
  <si>
    <t>NM_019139</t>
  </si>
  <si>
    <t>Glial cell derived neurotrophic factor</t>
  </si>
  <si>
    <t>PPR50730A</t>
  </si>
  <si>
    <t>NM_019439</t>
  </si>
  <si>
    <t>Gamma-aminobutyric acid (GABA) B receptor, 1</t>
  </si>
  <si>
    <t>PPM27949A</t>
  </si>
  <si>
    <t>NM_001081141</t>
  </si>
  <si>
    <t>Gamma-aminobutyric acid (GABA) B receptor, 2</t>
  </si>
  <si>
    <t>PPM30556A</t>
  </si>
  <si>
    <t>Gfra1</t>
  </si>
  <si>
    <t>NM_012959</t>
  </si>
  <si>
    <t>GDNF family receptor alpha 1</t>
  </si>
  <si>
    <t>PPR52725A</t>
  </si>
  <si>
    <t>Gfra2</t>
  </si>
  <si>
    <t>NM_012750</t>
  </si>
  <si>
    <t>GDNF family receptor alpha 2</t>
  </si>
  <si>
    <t>PPR52814A</t>
  </si>
  <si>
    <t>NM_017094</t>
  </si>
  <si>
    <t>Growth hormone receptor</t>
  </si>
  <si>
    <t>PPR42689A</t>
  </si>
  <si>
    <t>Ghrhr</t>
  </si>
  <si>
    <t>NM_012850</t>
  </si>
  <si>
    <t>Growth hormone releasing hormone receptor</t>
  </si>
  <si>
    <t>PPR45129A</t>
  </si>
  <si>
    <t>NM_032075</t>
  </si>
  <si>
    <t>Growth hormone secretagogue receptor</t>
  </si>
  <si>
    <t>PPR51984A</t>
  </si>
  <si>
    <t>Gipr</t>
  </si>
  <si>
    <t>NM_012714</t>
  </si>
  <si>
    <t>Gastric inhibitory polypeptide receptor</t>
  </si>
  <si>
    <t>PPR44411A</t>
  </si>
  <si>
    <t>IKBKG</t>
  </si>
  <si>
    <t>FZD1</t>
  </si>
  <si>
    <t>NM_003505</t>
  </si>
  <si>
    <t>Frizzled family receptor 1</t>
  </si>
  <si>
    <t>PPH02476A</t>
  </si>
  <si>
    <t>FZD2</t>
  </si>
  <si>
    <t>NM_001466</t>
  </si>
  <si>
    <t>Frizzled family receptor 2</t>
  </si>
  <si>
    <t>PPH02470A</t>
  </si>
  <si>
    <t>FZD3</t>
  </si>
  <si>
    <t>NM_017412</t>
  </si>
  <si>
    <t>Frizzled family receptor 3</t>
  </si>
  <si>
    <t>PPH02457A</t>
  </si>
  <si>
    <t>NM_007836</t>
  </si>
  <si>
    <t>Growth arrest and DNA-damage-inducible 45 alpha</t>
  </si>
  <si>
    <t>PPM02927A</t>
  </si>
  <si>
    <t>FZD4</t>
  </si>
  <si>
    <t>NM_012193</t>
  </si>
  <si>
    <t>Frizzled family receptor 4</t>
  </si>
  <si>
    <t>PPH02427A</t>
  </si>
  <si>
    <t>FZD5</t>
  </si>
  <si>
    <t>NM_003468</t>
  </si>
  <si>
    <t>Frizzled family receptor 5</t>
  </si>
  <si>
    <t>PPH02411A</t>
  </si>
  <si>
    <t>FZD6</t>
  </si>
  <si>
    <t>NM_003506</t>
  </si>
  <si>
    <t>Frizzled family receptor 6</t>
  </si>
  <si>
    <t>PPH02402A</t>
  </si>
  <si>
    <t>FZD7</t>
  </si>
  <si>
    <t>NM_003507</t>
  </si>
  <si>
    <t>PPH02420A</t>
  </si>
  <si>
    <t>FZD8</t>
  </si>
  <si>
    <t>NM_031866</t>
  </si>
  <si>
    <t>Frizzled family receptor 8</t>
  </si>
  <si>
    <t>PPH02446A</t>
  </si>
  <si>
    <t>MALT1</t>
  </si>
  <si>
    <t>FZD9</t>
  </si>
  <si>
    <t>NM_003508</t>
  </si>
  <si>
    <t>Frizzled family receptor 9</t>
  </si>
  <si>
    <t>PPH02416A</t>
  </si>
  <si>
    <t>Gli2</t>
  </si>
  <si>
    <t>NM_001107169</t>
  </si>
  <si>
    <t>GLI family zinc finger 2</t>
  </si>
  <si>
    <t>PPR53818A</t>
  </si>
  <si>
    <t>GABBR1</t>
  </si>
  <si>
    <t>NM_001470</t>
  </si>
  <si>
    <t>PPH13349A</t>
  </si>
  <si>
    <t>NM_172855</t>
  </si>
  <si>
    <t>UDP-N-acetyl-alpha-D-galactosamine:polypeptide N-acetylgalactosaminyltransferase 5</t>
  </si>
  <si>
    <t>PPM29807A</t>
  </si>
  <si>
    <t>GABBR2</t>
  </si>
  <si>
    <t>NM_005458</t>
  </si>
  <si>
    <t>PPH14232A</t>
  </si>
  <si>
    <t>Glmn</t>
  </si>
  <si>
    <t>NM_001105993</t>
  </si>
  <si>
    <t>Glomulin, FKBP associated protein</t>
  </si>
  <si>
    <t>PPR49741A</t>
  </si>
  <si>
    <t>NM_012728</t>
  </si>
  <si>
    <t>Glucagon-like peptide 1 receptor</t>
  </si>
  <si>
    <t>PPR45419A</t>
  </si>
  <si>
    <t>NM_008082</t>
  </si>
  <si>
    <t>PPM04847A</t>
  </si>
  <si>
    <t>NM_010254</t>
  </si>
  <si>
    <t>PPM05170A</t>
  </si>
  <si>
    <t>NM_008084</t>
  </si>
  <si>
    <t>PPM02946A</t>
  </si>
  <si>
    <t>NM_001924</t>
  </si>
  <si>
    <t>PPH00148A</t>
  </si>
  <si>
    <t>NM_008097</t>
  </si>
  <si>
    <t>PPM24808A</t>
  </si>
  <si>
    <t>TNFAIP3</t>
  </si>
  <si>
    <t>NM_008101</t>
  </si>
  <si>
    <t>PPM04848A</t>
  </si>
  <si>
    <t>GALNT5</t>
  </si>
  <si>
    <t>NM_014568</t>
  </si>
  <si>
    <t>PPH21128A</t>
  </si>
  <si>
    <t>NM_022215</t>
  </si>
  <si>
    <t>Glycerol-3-phosphate dehydrogenase 1 (soluble)</t>
  </si>
  <si>
    <t>PPR49775A</t>
  </si>
  <si>
    <t>NM_001480</t>
  </si>
  <si>
    <t>PPH02616A</t>
  </si>
  <si>
    <t>NM_133573</t>
  </si>
  <si>
    <t>G protein-coupled estrogen receptor 1</t>
  </si>
  <si>
    <t>PPR44492A</t>
  </si>
  <si>
    <t>GALR2</t>
  </si>
  <si>
    <t>NM_003857</t>
  </si>
  <si>
    <t>GALANIN RECEPTOR 2</t>
  </si>
  <si>
    <t>PPH02346A</t>
  </si>
  <si>
    <t>Gdf1</t>
  </si>
  <si>
    <t>NM_008107</t>
  </si>
  <si>
    <t>Growth differentiation factor 1</t>
  </si>
  <si>
    <t>PPM04462A</t>
  </si>
  <si>
    <t>NM_207592</t>
  </si>
  <si>
    <t>Glucose phosphate isomerase</t>
  </si>
  <si>
    <t>PPR52501A</t>
  </si>
  <si>
    <t>NM_019506</t>
  </si>
  <si>
    <t>PPM04414A</t>
  </si>
  <si>
    <t>NM_001170595</t>
  </si>
  <si>
    <t>G protein-coupled receptor 132</t>
  </si>
  <si>
    <t>PPR57087A</t>
  </si>
  <si>
    <t>PPH00150A</t>
  </si>
  <si>
    <t>NM_008108</t>
  </si>
  <si>
    <t>PPM04446A</t>
  </si>
  <si>
    <t>NM_008109</t>
  </si>
  <si>
    <t>PPM04450A</t>
  </si>
  <si>
    <t>Gpr158</t>
  </si>
  <si>
    <t>G protein-coupled receptor 158</t>
  </si>
  <si>
    <t>NM_013526</t>
  </si>
  <si>
    <t>PPM04470A</t>
  </si>
  <si>
    <t>NM_001071777</t>
  </si>
  <si>
    <t>G protein-coupled receptor 17</t>
  </si>
  <si>
    <t>PPR66682A</t>
  </si>
  <si>
    <t>NM_013527</t>
  </si>
  <si>
    <t>PPM36328A</t>
  </si>
  <si>
    <t>Gpr18</t>
  </si>
  <si>
    <t>NM_001079710</t>
  </si>
  <si>
    <t>G protein-coupled receptor 18</t>
  </si>
  <si>
    <t>PPR66668A</t>
  </si>
  <si>
    <t>NM_008110</t>
  </si>
  <si>
    <t>PPM04468A</t>
  </si>
  <si>
    <t>Gpr37</t>
  </si>
  <si>
    <t>NM_057201</t>
  </si>
  <si>
    <t>G protein-coupled receptor 37</t>
  </si>
  <si>
    <t>PPR48210A</t>
  </si>
  <si>
    <t>NM_010275</t>
  </si>
  <si>
    <t>Glial cell line derived neurotrophic factor</t>
  </si>
  <si>
    <t>PPM04315A</t>
  </si>
  <si>
    <t>Gpt</t>
  </si>
  <si>
    <t>NM_031039</t>
  </si>
  <si>
    <t>Glutamic-pyruvate transaminase (alanine aminotransferase)</t>
  </si>
  <si>
    <t>PPR43579A</t>
  </si>
  <si>
    <t>NM_030826</t>
  </si>
  <si>
    <t>Glutathione peroxidase 1</t>
  </si>
  <si>
    <t>PPR45366A</t>
  </si>
  <si>
    <t>NM_183403</t>
  </si>
  <si>
    <t>Glutathione peroxidase 2</t>
  </si>
  <si>
    <t>PPR43125A</t>
  </si>
  <si>
    <t>NM_022525</t>
  </si>
  <si>
    <t>Glutathione peroxidase 3</t>
  </si>
  <si>
    <t>PPR56633A</t>
  </si>
  <si>
    <t>NM_017165</t>
  </si>
  <si>
    <t>Glutathione peroxidase 4</t>
  </si>
  <si>
    <t>PPR06662A</t>
  </si>
  <si>
    <t>NM_001105738</t>
  </si>
  <si>
    <t>Glutathione peroxidase 5</t>
  </si>
  <si>
    <t>PPR63329A</t>
  </si>
  <si>
    <t>Gpx6</t>
  </si>
  <si>
    <t>NM_147165</t>
  </si>
  <si>
    <t>Glutathione peroxidase 6</t>
  </si>
  <si>
    <t>PPR44518A</t>
  </si>
  <si>
    <t>NM_010279</t>
  </si>
  <si>
    <t>Glial cell line derived neurotrophic factor family receptor alpha 1</t>
  </si>
  <si>
    <t>PPM04316A</t>
  </si>
  <si>
    <t>Gpx7</t>
  </si>
  <si>
    <t>NM_001106673</t>
  </si>
  <si>
    <t>Glutathione peroxidase 7</t>
  </si>
  <si>
    <t>PPR43347A</t>
  </si>
  <si>
    <t>NM_008115</t>
  </si>
  <si>
    <t>Glial cell line derived neurotrophic factor family receptor alpha 2</t>
  </si>
  <si>
    <t>PPM04317A</t>
  </si>
  <si>
    <t>NM_030846</t>
  </si>
  <si>
    <t>Growth factor receptor bound protein 2</t>
  </si>
  <si>
    <t>PPR43063A</t>
  </si>
  <si>
    <t>NM_010284</t>
  </si>
  <si>
    <t>PPM05365A</t>
  </si>
  <si>
    <t>NM_019282</t>
  </si>
  <si>
    <t>Gremlin 1, cysteine knot superfamily, homolog (Xenopus laevis)</t>
  </si>
  <si>
    <t>PPR06606A</t>
  </si>
  <si>
    <t>NM_000159</t>
  </si>
  <si>
    <t>Glutaryl-CoA dehydrogenase</t>
  </si>
  <si>
    <t>PPH16248A</t>
  </si>
  <si>
    <t>NM_001003685</t>
  </si>
  <si>
    <t>PPM04849A</t>
  </si>
  <si>
    <t>NM_000160</t>
  </si>
  <si>
    <t>PPH02679A</t>
  </si>
  <si>
    <t>NM_177330</t>
  </si>
  <si>
    <t>PPM05304A</t>
  </si>
  <si>
    <t>Hdac1</t>
  </si>
  <si>
    <t>Lig4</t>
  </si>
  <si>
    <t>PPH01933A</t>
  </si>
  <si>
    <t>GDF3</t>
  </si>
  <si>
    <t>NM_020634</t>
  </si>
  <si>
    <t>PPH01951A</t>
  </si>
  <si>
    <t>Grm1</t>
  </si>
  <si>
    <t>NM_017011</t>
  </si>
  <si>
    <t>Glutamate receptor, metabotropic 1</t>
  </si>
  <si>
    <t>PPR06830A</t>
  </si>
  <si>
    <t>Mdm4</t>
  </si>
  <si>
    <t>PPH01912A</t>
  </si>
  <si>
    <t>Grm2</t>
  </si>
  <si>
    <t>NM_001105711</t>
  </si>
  <si>
    <t>Glutamate receptor, metabotropic 2</t>
  </si>
  <si>
    <t>PPR06837A</t>
  </si>
  <si>
    <t>Mlh1</t>
  </si>
  <si>
    <t>GDF6</t>
  </si>
  <si>
    <t>NM_001001557</t>
  </si>
  <si>
    <t>PPH19164A</t>
  </si>
  <si>
    <t>Grm3</t>
  </si>
  <si>
    <t>NM_001105712</t>
  </si>
  <si>
    <t>Glutamate receptor, metabotropic 3</t>
  </si>
  <si>
    <t>PPR06800A</t>
  </si>
  <si>
    <t>Grm4</t>
  </si>
  <si>
    <t>NM_022666</t>
  </si>
  <si>
    <t>Glutamate receptor, metabotropic 4</t>
  </si>
  <si>
    <t>PPR06832A</t>
  </si>
  <si>
    <t>PPH01925A</t>
  </si>
  <si>
    <t>Grm5</t>
  </si>
  <si>
    <t>NM_017012</t>
  </si>
  <si>
    <t>Glutamate receptor, metabotropic 5</t>
  </si>
  <si>
    <t>PPR06793A</t>
  </si>
  <si>
    <t>GDNF</t>
  </si>
  <si>
    <t>NM_000514</t>
  </si>
  <si>
    <t>PPH01120A</t>
  </si>
  <si>
    <t>Grm6</t>
  </si>
  <si>
    <t>NM_022920</t>
  </si>
  <si>
    <t>Glutamate receptor, metabotropic 6</t>
  </si>
  <si>
    <t>PPR06808A</t>
  </si>
  <si>
    <t>Grm7</t>
  </si>
  <si>
    <t>NM_031040</t>
  </si>
  <si>
    <t>Glutamate receptor, metabotropic 7</t>
  </si>
  <si>
    <t>PPR06774A</t>
  </si>
  <si>
    <t>Grm8</t>
  </si>
  <si>
    <t>NM_022202</t>
  </si>
  <si>
    <t>Glutamate receptor, metabotropic 8</t>
  </si>
  <si>
    <t>PPR49763A</t>
  </si>
  <si>
    <t>Grn</t>
  </si>
  <si>
    <t>NM_017113</t>
  </si>
  <si>
    <t>Granulin</t>
  </si>
  <si>
    <t>PPR43461A</t>
  </si>
  <si>
    <t>Pmaip1</t>
  </si>
  <si>
    <t>NM_012706</t>
  </si>
  <si>
    <t>Gastrin releasing peptide receptor</t>
  </si>
  <si>
    <t>PPR44782A</t>
  </si>
  <si>
    <t>NM_133248</t>
  </si>
  <si>
    <t>PPM28809A</t>
  </si>
  <si>
    <t>Pten</t>
  </si>
  <si>
    <t>GFRA1</t>
  </si>
  <si>
    <t>NM_005264</t>
  </si>
  <si>
    <t>PPH01108A</t>
  </si>
  <si>
    <t>NM_021332</t>
  </si>
  <si>
    <t>PPM04851A</t>
  </si>
  <si>
    <t>GFRA2</t>
  </si>
  <si>
    <t>NM_001495</t>
  </si>
  <si>
    <t>PPH01117A</t>
  </si>
  <si>
    <t>NM_032080</t>
  </si>
  <si>
    <t>Glycogen synthase kinase 3 beta</t>
  </si>
  <si>
    <t>PPR44848A</t>
  </si>
  <si>
    <t>NM_000163</t>
  </si>
  <si>
    <t>PPH02641A</t>
  </si>
  <si>
    <t>NM_001009920</t>
  </si>
  <si>
    <t>Glutathione S-transferase Yc2 subunit</t>
  </si>
  <si>
    <t>PPR59951A</t>
  </si>
  <si>
    <t>GHRHR</t>
  </si>
  <si>
    <t>NM_000823</t>
  </si>
  <si>
    <t>PPH02361A</t>
  </si>
  <si>
    <t>NM_004122</t>
  </si>
  <si>
    <t>PPH02613A</t>
  </si>
  <si>
    <t>GIPR</t>
  </si>
  <si>
    <t>NM_000164</t>
  </si>
  <si>
    <t>PPH02068A</t>
  </si>
  <si>
    <t>NM_001024304</t>
  </si>
  <si>
    <t>Glutathione S-transferase mu 4</t>
  </si>
  <si>
    <t>PPR50247A</t>
  </si>
  <si>
    <t>NM_012577</t>
  </si>
  <si>
    <t>Glutathione S-transferase pi 1</t>
  </si>
  <si>
    <t>PPR52644A</t>
  </si>
  <si>
    <t>Haao</t>
  </si>
  <si>
    <t>NM_020076</t>
  </si>
  <si>
    <t>3-hydroxyanthranilate 3,4-dioxygenase</t>
  </si>
  <si>
    <t>PPR50241A</t>
  </si>
  <si>
    <t>NM_130826</t>
  </si>
  <si>
    <t>Hydroxyacyl-Coenzyme A dehydrogenase/3-ketoacyl-Coenzyme A thiolase/enoyl-Coenzyme A hydratase (trifunctional protein), alpha subunit</t>
  </si>
  <si>
    <t>PPR43058A</t>
  </si>
  <si>
    <t>Hadhb</t>
  </si>
  <si>
    <t>NM_133618</t>
  </si>
  <si>
    <t>Hydroxyacyl-Coenzyme A dehydrogenase/3-ketoacyl-Coenzyme A thiolase/enoyl-Coenzyme A hydratase (trifunctional protein), beta subunit</t>
  </si>
  <si>
    <t>PPR45326A</t>
  </si>
  <si>
    <t>NM_002062</t>
  </si>
  <si>
    <t>PPH00019A</t>
  </si>
  <si>
    <t>NM_010271</t>
  </si>
  <si>
    <t>PPM03296A</t>
  </si>
  <si>
    <t>NM_008155</t>
  </si>
  <si>
    <t>Glucose phosphate isomerase 1</t>
  </si>
  <si>
    <t>PPM03345A</t>
  </si>
  <si>
    <t>NM_019925</t>
  </si>
  <si>
    <t>PPM04846A</t>
  </si>
  <si>
    <t>NM_001025381</t>
  </si>
  <si>
    <t>PPM63924A</t>
  </si>
  <si>
    <t>NM_182806</t>
  </si>
  <si>
    <t>PPM28447A</t>
  </si>
  <si>
    <t>NM_010338</t>
  </si>
  <si>
    <t>PPM04862A</t>
  </si>
  <si>
    <t>NM_182805</t>
  </si>
  <si>
    <t>Glutamic pyruvic transaminase, soluble</t>
  </si>
  <si>
    <t>PPM27740A</t>
  </si>
  <si>
    <t>Htatip2</t>
  </si>
  <si>
    <t>NM_008160</t>
  </si>
  <si>
    <t>PPM04345A</t>
  </si>
  <si>
    <t>NM_030677</t>
  </si>
  <si>
    <t>PPM04403A</t>
  </si>
  <si>
    <t>NM_008161</t>
  </si>
  <si>
    <t>PPM06171A</t>
  </si>
  <si>
    <t>NM_008162</t>
  </si>
  <si>
    <t>PPM06010A</t>
  </si>
  <si>
    <t>NM_010343</t>
  </si>
  <si>
    <t>PPM03305A</t>
  </si>
  <si>
    <t>NM_145451</t>
  </si>
  <si>
    <t>PPM29304A</t>
  </si>
  <si>
    <t>NM_024198</t>
  </si>
  <si>
    <t>PPM26039A</t>
  </si>
  <si>
    <t>NM_013064</t>
  </si>
  <si>
    <t>Hypocretin (orexin) receptor 1</t>
  </si>
  <si>
    <t>PPR52713A</t>
  </si>
  <si>
    <t>Kiss1r</t>
  </si>
  <si>
    <t>Hcrtr2</t>
  </si>
  <si>
    <t>NM_013074</t>
  </si>
  <si>
    <t>Hypocretin (orexin) receptor 2</t>
  </si>
  <si>
    <t>PPR44541A</t>
  </si>
  <si>
    <t>NM_001025409</t>
  </si>
  <si>
    <t>Histone deacetylase 1</t>
  </si>
  <si>
    <t>PPR42605A</t>
  </si>
  <si>
    <t>Lpar6</t>
  </si>
  <si>
    <t>NM_008163</t>
  </si>
  <si>
    <t>PPM03710A</t>
  </si>
  <si>
    <t>NM_011824</t>
  </si>
  <si>
    <t>Gremlin 1</t>
  </si>
  <si>
    <t>PPM04435A</t>
  </si>
  <si>
    <t>Hdac3</t>
  </si>
  <si>
    <t>NM_053448</t>
  </si>
  <si>
    <t>Histone deacetylase 3</t>
  </si>
  <si>
    <t>PPR46455A</t>
  </si>
  <si>
    <t>Hdac4</t>
  </si>
  <si>
    <t>NM_053449</t>
  </si>
  <si>
    <t>Histone deacetylase 4</t>
  </si>
  <si>
    <t>PPR47615A</t>
  </si>
  <si>
    <t>Hdac5</t>
  </si>
  <si>
    <t>NM_053450</t>
  </si>
  <si>
    <t>Histone deacetylase 5</t>
  </si>
  <si>
    <t>PPR52213A</t>
  </si>
  <si>
    <t>Hdac7</t>
  </si>
  <si>
    <t>XM_006226246</t>
  </si>
  <si>
    <t>Histone deacetylase 7</t>
  </si>
  <si>
    <t>PPR53048A</t>
  </si>
  <si>
    <t>Hdac9</t>
  </si>
  <si>
    <t>NM_001200045</t>
  </si>
  <si>
    <t>Histone deacetylase 9</t>
  </si>
  <si>
    <t>PPR62544A</t>
  </si>
  <si>
    <t>Hectd2</t>
  </si>
  <si>
    <t>NM_001107608</t>
  </si>
  <si>
    <t>HECT domain containing 2</t>
  </si>
  <si>
    <t>PPR48826A</t>
  </si>
  <si>
    <t>NM_005276</t>
  </si>
  <si>
    <t>PPH00033A</t>
  </si>
  <si>
    <t>Hecw2</t>
  </si>
  <si>
    <t>NM_001108218</t>
  </si>
  <si>
    <t>HECT, C2 and WW domain containing E3 ubiquitin protein ligase 2</t>
  </si>
  <si>
    <t>PPR44177A</t>
  </si>
  <si>
    <t>Herc3</t>
  </si>
  <si>
    <t>NM_001108631</t>
  </si>
  <si>
    <t>Hect domain and RLD 3</t>
  </si>
  <si>
    <t>PPR56622A</t>
  </si>
  <si>
    <t>NM_001505</t>
  </si>
  <si>
    <t>PPH11263A</t>
  </si>
  <si>
    <t>NM_053523</t>
  </si>
  <si>
    <t>Homocysteine-inducible, endoplasmic reticulum stress-inducible, ubiquitin-like domain member 1</t>
  </si>
  <si>
    <t>PPR43306A</t>
  </si>
  <si>
    <t>NM_000175</t>
  </si>
  <si>
    <t>Glucose-6-phosphate isomerase</t>
  </si>
  <si>
    <t>PPH00897A</t>
  </si>
  <si>
    <t>NM_016976</t>
  </si>
  <si>
    <t>PPM04275A</t>
  </si>
  <si>
    <t>NM_001160353</t>
  </si>
  <si>
    <t>PPM38203A</t>
  </si>
  <si>
    <t>NM_181850</t>
  </si>
  <si>
    <t>PPM04280A</t>
  </si>
  <si>
    <t>NM_001013385</t>
  </si>
  <si>
    <t>PPM33168A</t>
  </si>
  <si>
    <t>GPR156</t>
  </si>
  <si>
    <t>NM_153002</t>
  </si>
  <si>
    <t>G protein-coupled receptor 156</t>
  </si>
  <si>
    <t>PPH16703A</t>
  </si>
  <si>
    <t>NM_001081414</t>
  </si>
  <si>
    <t>PPM04247A</t>
  </si>
  <si>
    <t>NM_005291</t>
  </si>
  <si>
    <t>PPH09292A</t>
  </si>
  <si>
    <t>NM_173372</t>
  </si>
  <si>
    <t>PPM05152A</t>
  </si>
  <si>
    <t>GPR18</t>
  </si>
  <si>
    <t>NM_005292</t>
  </si>
  <si>
    <t>PPH10393A</t>
  </si>
  <si>
    <t>NM_177328</t>
  </si>
  <si>
    <t>PPM05258A</t>
  </si>
  <si>
    <t>GPR37</t>
  </si>
  <si>
    <t>NM_005302</t>
  </si>
  <si>
    <t>G protein-coupled receptor 37 (endothelin receptor type B-like)</t>
  </si>
  <si>
    <t>PPH19214A</t>
  </si>
  <si>
    <t>NM_008174</t>
  </si>
  <si>
    <t>PPM04295A</t>
  </si>
  <si>
    <t>NM_008175</t>
  </si>
  <si>
    <t>PPM24687A</t>
  </si>
  <si>
    <t>GPT</t>
  </si>
  <si>
    <t>NM_005309</t>
  </si>
  <si>
    <t>PPH10907A</t>
  </si>
  <si>
    <t>NM_017017</t>
  </si>
  <si>
    <t>Hepatocyte growth factor</t>
  </si>
  <si>
    <t>PPR44869A</t>
  </si>
  <si>
    <t>Syk</t>
  </si>
  <si>
    <t>NM_000581</t>
  </si>
  <si>
    <t>PPH00154A</t>
  </si>
  <si>
    <t>NM_002083</t>
  </si>
  <si>
    <t>Glutathione peroxidase 2 (gastrointestinal)</t>
  </si>
  <si>
    <t>PPH01710A</t>
  </si>
  <si>
    <t>NM_008177</t>
  </si>
  <si>
    <t>PPM25155A</t>
  </si>
  <si>
    <t>NM_002084</t>
  </si>
  <si>
    <t>Glutathione peroxidase 3 (plasma)</t>
  </si>
  <si>
    <t>PPH05746A</t>
  </si>
  <si>
    <t>NM_002085</t>
  </si>
  <si>
    <t>Glutathione peroxidase 4 (phospholipid hydroperoxidase)</t>
  </si>
  <si>
    <t>PPH05586A</t>
  </si>
  <si>
    <t>NM_001509</t>
  </si>
  <si>
    <t>Glutathione peroxidase 5 (epididymal androgen-related protein)</t>
  </si>
  <si>
    <t>PPH00454A</t>
  </si>
  <si>
    <t>NM_019827</t>
  </si>
  <si>
    <t>PPM03380A</t>
  </si>
  <si>
    <t>GPX6</t>
  </si>
  <si>
    <t>NM_182701</t>
  </si>
  <si>
    <t>Glutathione peroxidase 6 (olfactory)</t>
  </si>
  <si>
    <t>PPH06081A</t>
  </si>
  <si>
    <t>GPX7</t>
  </si>
  <si>
    <t>NM_015696</t>
  </si>
  <si>
    <t>PPH09224A</t>
  </si>
  <si>
    <t>NM_024359</t>
  </si>
  <si>
    <t>Hypoxia-inducible factor 1, alpha subunit (basic helix-loop-helix transcription factor)</t>
  </si>
  <si>
    <t>PPR45087A</t>
  </si>
  <si>
    <t>Tshr</t>
  </si>
  <si>
    <t>NM_002086</t>
  </si>
  <si>
    <t>Growth factor receptor-bound protein 2</t>
  </si>
  <si>
    <t>PPH00714A</t>
  </si>
  <si>
    <t>NM_010356</t>
  </si>
  <si>
    <t>Glutathione S-transferase, alpha 3</t>
  </si>
  <si>
    <t>PPM03885A</t>
  </si>
  <si>
    <t>GREM1</t>
  </si>
  <si>
    <t>NM_013372</t>
  </si>
  <si>
    <t>PPH01941A</t>
  </si>
  <si>
    <t>Hip1</t>
  </si>
  <si>
    <t>NM_001100475</t>
  </si>
  <si>
    <t>Huntingtin interacting protein 1</t>
  </si>
  <si>
    <t>PPR45532A</t>
  </si>
  <si>
    <t>Hipk2</t>
  </si>
  <si>
    <t>NM_001108622</t>
  </si>
  <si>
    <t>Homeodomain interacting protein kinase 2</t>
  </si>
  <si>
    <t>PPR51022A</t>
  </si>
  <si>
    <t>Hipk3</t>
  </si>
  <si>
    <t>NM_031787</t>
  </si>
  <si>
    <t>Homeodomain interacting protein kinase 3</t>
  </si>
  <si>
    <t>PPR44004A</t>
  </si>
  <si>
    <t>NM_026764</t>
  </si>
  <si>
    <t>Glutathione S-transferase, mu 4</t>
  </si>
  <si>
    <t>PPM27858A</t>
  </si>
  <si>
    <t>Hltf</t>
  </si>
  <si>
    <t>NM_001106478</t>
  </si>
  <si>
    <t>Helicase-like transcription factor</t>
  </si>
  <si>
    <t>PPR42384A</t>
  </si>
  <si>
    <t>NM_013541</t>
  </si>
  <si>
    <t>Glutathione S-transferase, pi 1</t>
  </si>
  <si>
    <t>PPM03971A</t>
  </si>
  <si>
    <t>NM_012963</t>
  </si>
  <si>
    <t>High mobility group box 1</t>
  </si>
  <si>
    <t>PPR43345A</t>
  </si>
  <si>
    <t>GRM1</t>
  </si>
  <si>
    <t>NM_000838</t>
  </si>
  <si>
    <t>PPH01866A</t>
  </si>
  <si>
    <t>GRM2</t>
  </si>
  <si>
    <t>NM_000839</t>
  </si>
  <si>
    <t>PPH02342A</t>
  </si>
  <si>
    <t>GRM3</t>
  </si>
  <si>
    <t>NM_000840</t>
  </si>
  <si>
    <t>PPH01870A</t>
  </si>
  <si>
    <t>GRM4</t>
  </si>
  <si>
    <t>NM_000841</t>
  </si>
  <si>
    <t>PPH01839A</t>
  </si>
  <si>
    <t>NM_010368</t>
  </si>
  <si>
    <t>Glucuronidase, beta</t>
  </si>
  <si>
    <t>PPM05490A</t>
  </si>
  <si>
    <t>GRM5</t>
  </si>
  <si>
    <t>NM_000842</t>
  </si>
  <si>
    <t>PPH01836A</t>
  </si>
  <si>
    <t>GRM6</t>
  </si>
  <si>
    <t>NM_000843</t>
  </si>
  <si>
    <t>PPH02353A</t>
  </si>
  <si>
    <t>GRM7</t>
  </si>
  <si>
    <t>NM_000844</t>
  </si>
  <si>
    <t>PPH01879A</t>
  </si>
  <si>
    <t>GRM8</t>
  </si>
  <si>
    <t>NM_000845</t>
  </si>
  <si>
    <t>PPH01882A</t>
  </si>
  <si>
    <t>GRN</t>
  </si>
  <si>
    <t>NM_002087</t>
  </si>
  <si>
    <t>PPH02482A</t>
  </si>
  <si>
    <t>NM_005314</t>
  </si>
  <si>
    <t>Gastrin-releasing peptide receptor</t>
  </si>
  <si>
    <t>PPH09889A</t>
  </si>
  <si>
    <t>Mbd4</t>
  </si>
  <si>
    <t>Mgmt</t>
  </si>
  <si>
    <t>H2-Eb1</t>
  </si>
  <si>
    <t>NM_010382</t>
  </si>
  <si>
    <t>Histocompatibility 2, class II antigen E beta</t>
  </si>
  <si>
    <t>PPM03229A</t>
  </si>
  <si>
    <t>NM_000847</t>
  </si>
  <si>
    <t>Glutathione S-transferase alpha 3</t>
  </si>
  <si>
    <t>PPH01554A</t>
  </si>
  <si>
    <t>HDAC1</t>
  </si>
  <si>
    <t>NM_025325</t>
  </si>
  <si>
    <t>PPM27731A</t>
  </si>
  <si>
    <t>Ogg1</t>
  </si>
  <si>
    <t>GSTM4</t>
  </si>
  <si>
    <t>NM_000850</t>
  </si>
  <si>
    <t>PPH17374A</t>
  </si>
  <si>
    <t>NM_178878</t>
  </si>
  <si>
    <t>PPM32964A</t>
  </si>
  <si>
    <t>NM_145558</t>
  </si>
  <si>
    <t>PPM37951A</t>
  </si>
  <si>
    <t>NM_000852</t>
  </si>
  <si>
    <t>PPH00318A</t>
  </si>
  <si>
    <t>MDM4</t>
  </si>
  <si>
    <t>MLH1</t>
  </si>
  <si>
    <t>Hpn</t>
  </si>
  <si>
    <t>NM_017112</t>
  </si>
  <si>
    <t>Hepsin</t>
  </si>
  <si>
    <t>PPR45256A</t>
  </si>
  <si>
    <t>PIDD1</t>
  </si>
  <si>
    <t>Rad18</t>
  </si>
  <si>
    <t>NM_012583</t>
  </si>
  <si>
    <t>PPR42247A</t>
  </si>
  <si>
    <t>Hpx</t>
  </si>
  <si>
    <t>NM_053318</t>
  </si>
  <si>
    <t>Hemopexin</t>
  </si>
  <si>
    <t>PPR42737A</t>
  </si>
  <si>
    <t>PTEN</t>
  </si>
  <si>
    <t>NM_001098241</t>
  </si>
  <si>
    <t>Harvey rat sarcoma virus oncogene</t>
  </si>
  <si>
    <t>PPR54834A</t>
  </si>
  <si>
    <t>Hrg</t>
  </si>
  <si>
    <t>NM_133428</t>
  </si>
  <si>
    <t>Histidine-rich glycoprotein</t>
  </si>
  <si>
    <t>PPR46228A</t>
  </si>
  <si>
    <t>NM_017018</t>
  </si>
  <si>
    <t>Histamine receptor H 1</t>
  </si>
  <si>
    <t>PPR06822A</t>
  </si>
  <si>
    <t>Hrh4</t>
  </si>
  <si>
    <t>NM_131909</t>
  </si>
  <si>
    <t>Histamine receptor H4</t>
  </si>
  <si>
    <t>PPR52242A</t>
  </si>
  <si>
    <t>NM_057130</t>
  </si>
  <si>
    <t>Harakiri, BCL2 interacting protein (contains only BH3 domain)</t>
  </si>
  <si>
    <t>PPR06399A</t>
  </si>
  <si>
    <t>Rnf8</t>
  </si>
  <si>
    <t>SIAH1</t>
  </si>
  <si>
    <t>NM_198959</t>
  </si>
  <si>
    <t>PPM04333A</t>
  </si>
  <si>
    <t>NM_198962</t>
  </si>
  <si>
    <t>PPM57601A</t>
  </si>
  <si>
    <t>HAAO</t>
  </si>
  <si>
    <t>NM_012205</t>
  </si>
  <si>
    <t>PPH11087A</t>
  </si>
  <si>
    <t>NM_008228</t>
  </si>
  <si>
    <t>PPM04372A</t>
  </si>
  <si>
    <t>TNFRSF10D</t>
  </si>
  <si>
    <t>NM_000182</t>
  </si>
  <si>
    <t>Hydroxyacyl-CoA dehydrogenase/3-ketoacyl-CoA thiolase/enoyl-CoA hydratase (trifunctional protein), alpha subunit</t>
  </si>
  <si>
    <t>PPH10000A</t>
  </si>
  <si>
    <t>NM_010411</t>
  </si>
  <si>
    <t>PPM26084A</t>
  </si>
  <si>
    <t>HADHB</t>
  </si>
  <si>
    <t>NM_000183</t>
  </si>
  <si>
    <t>Hydroxyacyl-CoA dehydrogenase/3-ketoacyl-CoA thiolase/enoyl-CoA hydratase (trifunctional protein), beta subunit</t>
  </si>
  <si>
    <t>PPH15404A</t>
  </si>
  <si>
    <t>NM_207225</t>
  </si>
  <si>
    <t>PPM59048A</t>
  </si>
  <si>
    <t>Hsf1</t>
  </si>
  <si>
    <t>NM_024393</t>
  </si>
  <si>
    <t>Heat shock transcription factor 1</t>
  </si>
  <si>
    <t>PPR47022A</t>
  </si>
  <si>
    <t>NM_010412</t>
  </si>
  <si>
    <t>PPM26332A</t>
  </si>
  <si>
    <t>Hsf2</t>
  </si>
  <si>
    <t>NM_031694</t>
  </si>
  <si>
    <t>Heat shock transcription factor 2</t>
  </si>
  <si>
    <t>PPR42343A</t>
  </si>
  <si>
    <t>TP63</t>
  </si>
  <si>
    <t>NM_019572</t>
  </si>
  <si>
    <t>PPM35692A</t>
  </si>
  <si>
    <t>NM_175761</t>
  </si>
  <si>
    <t>Heat shock protein 90, alpha (cytosolic), class A member 1</t>
  </si>
  <si>
    <t>PPR43033A</t>
  </si>
  <si>
    <t>Xrcc1</t>
  </si>
  <si>
    <t>NM_001004082</t>
  </si>
  <si>
    <t>Heat shock protein 90 alpha (cytosolic), class B member 1</t>
  </si>
  <si>
    <t>PPR53655A</t>
  </si>
  <si>
    <t>NM_024124</t>
  </si>
  <si>
    <t>PPM40008A</t>
  </si>
  <si>
    <t>NM_001012197</t>
  </si>
  <si>
    <t>Heat shock protein 90, beta, member 1</t>
  </si>
  <si>
    <t>PPR54502A</t>
  </si>
  <si>
    <t>NM_172637</t>
  </si>
  <si>
    <t>PPM29669A</t>
  </si>
  <si>
    <t>Hecw1</t>
  </si>
  <si>
    <t>NM_001081348</t>
  </si>
  <si>
    <t>HECT, C2 and WW domain containing E3 ubiquitin protein ligase 1</t>
  </si>
  <si>
    <t>PPM31071A</t>
  </si>
  <si>
    <t>NM_031971</t>
  </si>
  <si>
    <t>Heat shock 70kD protein 1A</t>
  </si>
  <si>
    <t>PPR42631A</t>
  </si>
  <si>
    <t>NM_212504</t>
  </si>
  <si>
    <t>Heat shock 70kD protein 1B (mapped)</t>
  </si>
  <si>
    <t>PPR68962A</t>
  </si>
  <si>
    <t>NM_212546</t>
  </si>
  <si>
    <t>Heat shock protein 1-like</t>
  </si>
  <si>
    <t>PPR57741A</t>
  </si>
  <si>
    <t>NM_021863</t>
  </si>
  <si>
    <t>Heat shock protein 2</t>
  </si>
  <si>
    <t>PPR57449A</t>
  </si>
  <si>
    <t>NM_028705</t>
  </si>
  <si>
    <t>PPM60298A</t>
  </si>
  <si>
    <t>NM_153629</t>
  </si>
  <si>
    <t>Heat shock protein 4</t>
  </si>
  <si>
    <t>PPR48357A</t>
  </si>
  <si>
    <t>Herc6</t>
  </si>
  <si>
    <t>NM_025992</t>
  </si>
  <si>
    <t>Hect domain and RLD 6</t>
  </si>
  <si>
    <t>PPM38673A</t>
  </si>
  <si>
    <t>NM_022331</t>
  </si>
  <si>
    <t>PPM27469A</t>
  </si>
  <si>
    <t>NM_013083</t>
  </si>
  <si>
    <t>Heat shock protein 5</t>
  </si>
  <si>
    <t>PPR45224A</t>
  </si>
  <si>
    <t>NM_001100658</t>
  </si>
  <si>
    <t>Heat shock protein 9</t>
  </si>
  <si>
    <t>PPR43870A</t>
  </si>
  <si>
    <t>NM_031970</t>
  </si>
  <si>
    <t>Heat shock protein 1</t>
  </si>
  <si>
    <t>PPR57591A</t>
  </si>
  <si>
    <t>NM_130431</t>
  </si>
  <si>
    <t>Heat shock protein beta 2</t>
  </si>
  <si>
    <t>PPR47368A</t>
  </si>
  <si>
    <t>NM_001525</t>
  </si>
  <si>
    <t>PPH01112A</t>
  </si>
  <si>
    <t>Hspb6</t>
  </si>
  <si>
    <t>NM_138887</t>
  </si>
  <si>
    <t>Heat shock protein, alpha-crystallin-related, B6</t>
  </si>
  <si>
    <t>PPR42998A</t>
  </si>
  <si>
    <t>HCRTR2</t>
  </si>
  <si>
    <t>NM_001526</t>
  </si>
  <si>
    <t>PPH01113A</t>
  </si>
  <si>
    <t>Hspb7</t>
  </si>
  <si>
    <t>NM_031607</t>
  </si>
  <si>
    <t>Heat shock protein family, member 7 (cardiovascular)</t>
  </si>
  <si>
    <t>PPR47207A</t>
  </si>
  <si>
    <t>NM_004964</t>
  </si>
  <si>
    <t>PPH01735A</t>
  </si>
  <si>
    <t>Hspb8</t>
  </si>
  <si>
    <t>NM_053612</t>
  </si>
  <si>
    <t>Heat shock protein B8</t>
  </si>
  <si>
    <t>PPR54971A</t>
  </si>
  <si>
    <t>Hspbap1</t>
  </si>
  <si>
    <t>NM_134419</t>
  </si>
  <si>
    <t>Hspb associated protein 1</t>
  </si>
  <si>
    <t>PPR49030A</t>
  </si>
  <si>
    <t>NM_022229</t>
  </si>
  <si>
    <t>Heat shock protein 1 (chaperonin)</t>
  </si>
  <si>
    <t>PPR54801A</t>
  </si>
  <si>
    <t>HDAC3</t>
  </si>
  <si>
    <t>NM_003883</t>
  </si>
  <si>
    <t>PPH05911A</t>
  </si>
  <si>
    <t>NM_010427</t>
  </si>
  <si>
    <t>PPM02953A</t>
  </si>
  <si>
    <t>NM_012966</t>
  </si>
  <si>
    <t>Heat shock protein 1 (chaperonin 10)</t>
  </si>
  <si>
    <t>PPR56206A</t>
  </si>
  <si>
    <t>HDAC4</t>
  </si>
  <si>
    <t>NM_006037</t>
  </si>
  <si>
    <t>PPH05912A</t>
  </si>
  <si>
    <t>Hsph1</t>
  </si>
  <si>
    <t>NM_001011901</t>
  </si>
  <si>
    <t>Heat shock 105/110 protein 1</t>
  </si>
  <si>
    <t>PPR49020A</t>
  </si>
  <si>
    <t>HDAC5</t>
  </si>
  <si>
    <t>NM_005474</t>
  </si>
  <si>
    <t>PPH05913A</t>
  </si>
  <si>
    <t>NM_001106263</t>
  </si>
  <si>
    <t>HIV-1 tat interactive protein 2, homolog (human)</t>
  </si>
  <si>
    <t>PPR55056A</t>
  </si>
  <si>
    <t>Htr1a</t>
  </si>
  <si>
    <t>NM_012585</t>
  </si>
  <si>
    <t>5-hydroxytryptamine (serotonin) receptor 1A</t>
  </si>
  <si>
    <t>PPR06804A</t>
  </si>
  <si>
    <t>HDAC7</t>
  </si>
  <si>
    <t>NM_001098416</t>
  </si>
  <si>
    <t>PPH05914A</t>
  </si>
  <si>
    <t>Htr1b</t>
  </si>
  <si>
    <t>NM_022225</t>
  </si>
  <si>
    <t>5-hydroxytryptamine (serotonin) receptor 1B</t>
  </si>
  <si>
    <t>PPR06805A</t>
  </si>
  <si>
    <t>Htr1d</t>
  </si>
  <si>
    <t>NM_012852</t>
  </si>
  <si>
    <t>5-Hydroxytryptamine (serotonin) receptor 1D</t>
  </si>
  <si>
    <t>PPR06797A</t>
  </si>
  <si>
    <t>HDAC9</t>
  </si>
  <si>
    <t>NM_178425</t>
  </si>
  <si>
    <t>PPH06942A</t>
  </si>
  <si>
    <t>Htr1f</t>
  </si>
  <si>
    <t>NM_021857</t>
  </si>
  <si>
    <t>5-hydroxytryptamine (serotonin) receptor 1F</t>
  </si>
  <si>
    <t>PPR06802A</t>
  </si>
  <si>
    <t>Htr2a</t>
  </si>
  <si>
    <t>NM_017254</t>
  </si>
  <si>
    <t>5-hydroxytryptamine (serotonin) receptor 2A</t>
  </si>
  <si>
    <t>PPR06766A</t>
  </si>
  <si>
    <t>Htr2b</t>
  </si>
  <si>
    <t>NM_017250</t>
  </si>
  <si>
    <t>5-hydroxytryptamine (serotonin) receptor 2B</t>
  </si>
  <si>
    <t>PPR06775A</t>
  </si>
  <si>
    <t>NM_001313919</t>
  </si>
  <si>
    <t>Hypoxia inducible factor 1, alpha subunit</t>
  </si>
  <si>
    <t>PPM03799A</t>
  </si>
  <si>
    <t>NM_012765</t>
  </si>
  <si>
    <t>5-hydroxytryptamine (serotonin) receptor 2C</t>
  </si>
  <si>
    <t>PPR06849A</t>
  </si>
  <si>
    <t>Htr3a</t>
  </si>
  <si>
    <t>NM_024394</t>
  </si>
  <si>
    <t>5-hydroxytryptamine (serotonin) receptor 3a</t>
  </si>
  <si>
    <t>PPR06815A</t>
  </si>
  <si>
    <t>HECW1</t>
  </si>
  <si>
    <t>NM_015052</t>
  </si>
  <si>
    <t>PPH20019A</t>
  </si>
  <si>
    <t>Htr3b</t>
  </si>
  <si>
    <t>NM_022189</t>
  </si>
  <si>
    <t>5-hydroxytryptamine (serotonin) receptor 3b</t>
  </si>
  <si>
    <t>PPR52649A</t>
  </si>
  <si>
    <t>Htr4</t>
  </si>
  <si>
    <t>NM_012853</t>
  </si>
  <si>
    <t>5-hydroxytryptamine (serotonin) receptor 4</t>
  </si>
  <si>
    <t>PPR06757A</t>
  </si>
  <si>
    <t>HTATIP2</t>
  </si>
  <si>
    <t>NM_146001</t>
  </si>
  <si>
    <t>PPM37273A</t>
  </si>
  <si>
    <t>Htr5a</t>
  </si>
  <si>
    <t>NM_013148</t>
  </si>
  <si>
    <t>5-hydroxytryptamine (serotonin) receptor 5A</t>
  </si>
  <si>
    <t>PPR06778A</t>
  </si>
  <si>
    <t>NM_010433</t>
  </si>
  <si>
    <t>PPM05063A</t>
  </si>
  <si>
    <t>Htr6</t>
  </si>
  <si>
    <t>NM_024365</t>
  </si>
  <si>
    <t>5-hydroxytryptamine (serotonin) receptor 6</t>
  </si>
  <si>
    <t>PPR06777A</t>
  </si>
  <si>
    <t>HERC3</t>
  </si>
  <si>
    <t>NM_014606</t>
  </si>
  <si>
    <t>PPH58051A</t>
  </si>
  <si>
    <t>NM_010434</t>
  </si>
  <si>
    <t>PPM35479A</t>
  </si>
  <si>
    <t>Htr7</t>
  </si>
  <si>
    <t>NM_022938</t>
  </si>
  <si>
    <t>5-hydroxytryptamine (serotonin) receptor 7</t>
  </si>
  <si>
    <t>PPR06826A</t>
  </si>
  <si>
    <t>HERC5</t>
  </si>
  <si>
    <t>NM_016323</t>
  </si>
  <si>
    <t>Hect domain and RLD 5</t>
  </si>
  <si>
    <t>PPH08688A</t>
  </si>
  <si>
    <t>NM_014685</t>
  </si>
  <si>
    <t>PPH12606A</t>
  </si>
  <si>
    <t>Htra2</t>
  </si>
  <si>
    <t>NM_001106599</t>
  </si>
  <si>
    <t>HtrA serine peptidase 2</t>
  </si>
  <si>
    <t>PPR55540A</t>
  </si>
  <si>
    <t>Htra4</t>
  </si>
  <si>
    <t>NM_001107321</t>
  </si>
  <si>
    <t>HtrA serine peptidase 4</t>
  </si>
  <si>
    <t>PPR55784A</t>
  </si>
  <si>
    <t>Htt</t>
  </si>
  <si>
    <t>NM_024357</t>
  </si>
  <si>
    <t>Huntingtin</t>
  </si>
  <si>
    <t>PPR45288A</t>
  </si>
  <si>
    <t>KISS1R</t>
  </si>
  <si>
    <t>NM_144959</t>
  </si>
  <si>
    <t>PPM33257A</t>
  </si>
  <si>
    <t>METAP2</t>
  </si>
  <si>
    <t>NM_012967</t>
  </si>
  <si>
    <t>Intercellular adhesion molecule 1</t>
  </si>
  <si>
    <t>PPR42235A</t>
  </si>
  <si>
    <t>NM_012797</t>
  </si>
  <si>
    <t>Inhibitor of DNA binding 1</t>
  </si>
  <si>
    <t>PPR56667A</t>
  </si>
  <si>
    <t>PPH65835A</t>
  </si>
  <si>
    <t>NM_031510</t>
  </si>
  <si>
    <t>Isocitrate dehydrogenase 1 (NADP+), soluble</t>
  </si>
  <si>
    <t>PPR43141A</t>
  </si>
  <si>
    <t>NM_001014161</t>
  </si>
  <si>
    <t>Isocitrate dehydrogenase 2 (NADP+), mitochondrial</t>
  </si>
  <si>
    <t>PPR43120A</t>
  </si>
  <si>
    <t>NM_053638</t>
  </si>
  <si>
    <t>Isocitrate dehydrogenase 3 (NAD+) alpha</t>
  </si>
  <si>
    <t>PPR53330A</t>
  </si>
  <si>
    <t>NM_053581</t>
  </si>
  <si>
    <t>Isocitrate dehydrogenase 3 (NAD+) beta</t>
  </si>
  <si>
    <t>PPR42397A</t>
  </si>
  <si>
    <t>Pik3ca</t>
  </si>
  <si>
    <t>NM_031551</t>
  </si>
  <si>
    <t>Isocitrate dehydrogenase 3 (NAD), gamma</t>
  </si>
  <si>
    <t>PPR42868A</t>
  </si>
  <si>
    <t>Pik3r2</t>
  </si>
  <si>
    <t>Ier3</t>
  </si>
  <si>
    <t>NM_212505</t>
  </si>
  <si>
    <t>Immediate early response 3</t>
  </si>
  <si>
    <t>PPR47651A</t>
  </si>
  <si>
    <t>HIP1</t>
  </si>
  <si>
    <t>NM_005338</t>
  </si>
  <si>
    <t>PPH21229A</t>
  </si>
  <si>
    <t>HIPK2</t>
  </si>
  <si>
    <t>NM_022740</t>
  </si>
  <si>
    <t>PPH02178A</t>
  </si>
  <si>
    <t>HIPK3</t>
  </si>
  <si>
    <t>NM_005734</t>
  </si>
  <si>
    <t>PPH08859A</t>
  </si>
  <si>
    <t>Prl</t>
  </si>
  <si>
    <t>NM_001014786</t>
  </si>
  <si>
    <t>Interferon-alpha 1</t>
  </si>
  <si>
    <t>PPR06851A</t>
  </si>
  <si>
    <t>NM_001271218</t>
  </si>
  <si>
    <t>Interferon alpha 2</t>
  </si>
  <si>
    <t>PPR63351A</t>
  </si>
  <si>
    <t>NM_001106667</t>
  </si>
  <si>
    <t>PPR63369A</t>
  </si>
  <si>
    <t>SYK</t>
  </si>
  <si>
    <t>NM_001105893</t>
  </si>
  <si>
    <t>Interferon (alpha, beta and omega) receptor 1</t>
  </si>
  <si>
    <t>PPR56096A</t>
  </si>
  <si>
    <t>Homeobox A3</t>
  </si>
  <si>
    <t>NM_019127</t>
  </si>
  <si>
    <t>Interferon beta 1, fibroblast</t>
  </si>
  <si>
    <t>PPR06442A</t>
  </si>
  <si>
    <t>NM_138880</t>
  </si>
  <si>
    <t>Interferon gamma</t>
  </si>
  <si>
    <t>PPR45050A</t>
  </si>
  <si>
    <t>HLA-DRB1</t>
  </si>
  <si>
    <t>NM_002124</t>
  </si>
  <si>
    <t>Major histocompatibility complex, class II, DR beta 1</t>
  </si>
  <si>
    <t>PPH65871A</t>
  </si>
  <si>
    <t>Ifngr1</t>
  </si>
  <si>
    <t>NM_053783</t>
  </si>
  <si>
    <t>Interferon gamma receptor 1</t>
  </si>
  <si>
    <t>PPR06409A</t>
  </si>
  <si>
    <t>Ifngr2</t>
  </si>
  <si>
    <t>NM_001108313</t>
  </si>
  <si>
    <t>Interferon gamma receptor 2</t>
  </si>
  <si>
    <t>PPR47563A</t>
  </si>
  <si>
    <t>Ifnk</t>
  </si>
  <si>
    <t>NM_001107925</t>
  </si>
  <si>
    <t>Interferon kappa</t>
  </si>
  <si>
    <t>PPR55556A</t>
  </si>
  <si>
    <t>HLTF</t>
  </si>
  <si>
    <t>NM_003071</t>
  </si>
  <si>
    <t>PPH07182A</t>
  </si>
  <si>
    <t>TSHR</t>
  </si>
  <si>
    <t>Ift57</t>
  </si>
  <si>
    <t>NM_001107093</t>
  </si>
  <si>
    <t>Intraflagellar transport 57 homolog (Chlamydomonas)</t>
  </si>
  <si>
    <t>PPR51439A</t>
  </si>
  <si>
    <t>NM_002128</t>
  </si>
  <si>
    <t>PPH00999A</t>
  </si>
  <si>
    <t>NM_178866</t>
  </si>
  <si>
    <t>Insulin-like growth factor 1</t>
  </si>
  <si>
    <t>PPR06664A</t>
  </si>
  <si>
    <t>NM_052807</t>
  </si>
  <si>
    <t>Insulin-like growth factor 1 receptor</t>
  </si>
  <si>
    <t>PPR45139A</t>
  </si>
  <si>
    <t>NM_012756</t>
  </si>
  <si>
    <t>Insulin-like growth factor 2 receptor</t>
  </si>
  <si>
    <t>PPR42295A</t>
  </si>
  <si>
    <t>NM_008281</t>
  </si>
  <si>
    <t>PPM05212A</t>
  </si>
  <si>
    <t>NM_199103</t>
  </si>
  <si>
    <t>Inhibitor of kappa light polypeptide gene enhancer in B-cells, kinase gamma</t>
  </si>
  <si>
    <t>PPR56487A</t>
  </si>
  <si>
    <t>NM_017371</t>
  </si>
  <si>
    <t>PPM06178A</t>
  </si>
  <si>
    <t>NM_012854</t>
  </si>
  <si>
    <t>PPR06479A</t>
  </si>
  <si>
    <t>NM_053176</t>
  </si>
  <si>
    <t>PPM60016A</t>
  </si>
  <si>
    <t>NM_057193</t>
  </si>
  <si>
    <t>Interleukin 10 receptor, alpha</t>
  </si>
  <si>
    <t>PPR06460A</t>
  </si>
  <si>
    <t>NM_008285</t>
  </si>
  <si>
    <t>Histamine receptor H1</t>
  </si>
  <si>
    <t>PPM04806A</t>
  </si>
  <si>
    <t>NM_001107111</t>
  </si>
  <si>
    <t>Interleukin 10 receptor, beta</t>
  </si>
  <si>
    <t>PPR47298A</t>
  </si>
  <si>
    <t>HOXA3</t>
  </si>
  <si>
    <t>NM_030661</t>
  </si>
  <si>
    <t>PPH14990A</t>
  </si>
  <si>
    <t>NM_153087</t>
  </si>
  <si>
    <t>PPM04894A</t>
  </si>
  <si>
    <t>NM_133519</t>
  </si>
  <si>
    <t>PPR06463A</t>
  </si>
  <si>
    <t>NM_007545</t>
  </si>
  <si>
    <t>PPM03428A</t>
  </si>
  <si>
    <t>Il11ra1</t>
  </si>
  <si>
    <t>NM_139116</t>
  </si>
  <si>
    <t>Interleukin 11 receptor, alpha chain 1</t>
  </si>
  <si>
    <t>PPR06666A</t>
  </si>
  <si>
    <t>NM_053390</t>
  </si>
  <si>
    <t>Interleukin 12a</t>
  </si>
  <si>
    <t>PPR06450A</t>
  </si>
  <si>
    <t>NM_022611</t>
  </si>
  <si>
    <t>Interleukin 12b</t>
  </si>
  <si>
    <t>PPR06446A</t>
  </si>
  <si>
    <t>Il12rb1</t>
  </si>
  <si>
    <t>NM_001170604</t>
  </si>
  <si>
    <t>Interleukin 12 receptor, beta 1</t>
  </si>
  <si>
    <t>PPR53079A</t>
  </si>
  <si>
    <t>Il12rb2</t>
  </si>
  <si>
    <t>NM_001191750</t>
  </si>
  <si>
    <t>Interleukin 12 receptor, beta 2</t>
  </si>
  <si>
    <t>PPR53398A</t>
  </si>
  <si>
    <t>MBD4</t>
  </si>
  <si>
    <t>NM_053828</t>
  </si>
  <si>
    <t>PPR06485A</t>
  </si>
  <si>
    <t>Il13ra1</t>
  </si>
  <si>
    <t>NM_145789</t>
  </si>
  <si>
    <t>Interleukin 13 receptor, alpha 1</t>
  </si>
  <si>
    <t>PPR06667A</t>
  </si>
  <si>
    <t>Il13ra2</t>
  </si>
  <si>
    <t>NM_133538</t>
  </si>
  <si>
    <t>Interleukin 13 receptor, alpha 2</t>
  </si>
  <si>
    <t>PPR06668A</t>
  </si>
  <si>
    <t>NM_013129</t>
  </si>
  <si>
    <t>PPR06419A</t>
  </si>
  <si>
    <t>NM_001105749</t>
  </si>
  <si>
    <t>PPR55554A</t>
  </si>
  <si>
    <t>NM_001106897</t>
  </si>
  <si>
    <t>PPR57758A</t>
  </si>
  <si>
    <t>NM_008296</t>
  </si>
  <si>
    <t>Heat shock factor 1</t>
  </si>
  <si>
    <t>PPM02939A</t>
  </si>
  <si>
    <t>NM_053789</t>
  </si>
  <si>
    <t>PPR50438A</t>
  </si>
  <si>
    <t>NM_008297</t>
  </si>
  <si>
    <t>Heat shock factor 2</t>
  </si>
  <si>
    <t>PPM03581A</t>
  </si>
  <si>
    <t>NM_001191115</t>
  </si>
  <si>
    <t>PPR68651A</t>
  </si>
  <si>
    <t>Lifr</t>
  </si>
  <si>
    <t>Il17d</t>
  </si>
  <si>
    <t>XM_008768930</t>
  </si>
  <si>
    <t>Interleukin 17D</t>
  </si>
  <si>
    <t>PPR68652A</t>
  </si>
  <si>
    <t>NM_010480</t>
  </si>
  <si>
    <t>PPM02944A</t>
  </si>
  <si>
    <t>NM_001015011</t>
  </si>
  <si>
    <t>Interleukin 17F</t>
  </si>
  <si>
    <t>PPR48656A</t>
  </si>
  <si>
    <t>Mc2r</t>
  </si>
  <si>
    <t>NM_008302</t>
  </si>
  <si>
    <t>PPM04803A</t>
  </si>
  <si>
    <t>Il17ra</t>
  </si>
  <si>
    <t>NM_001107883</t>
  </si>
  <si>
    <t>Interleukin 17 receptor A</t>
  </si>
  <si>
    <t>PPR56238A</t>
  </si>
  <si>
    <t>OGG1</t>
  </si>
  <si>
    <t>NM_011631</t>
  </si>
  <si>
    <t>Heat shock protein 90, beta (Grp94), member 1</t>
  </si>
  <si>
    <t>PPM05658A</t>
  </si>
  <si>
    <t>Il17rb</t>
  </si>
  <si>
    <t>NM_001107290</t>
  </si>
  <si>
    <t>Interleukin 17 receptor B</t>
  </si>
  <si>
    <t>PPR51662A</t>
  </si>
  <si>
    <t>NM_010479</t>
  </si>
  <si>
    <t>Heat shock protein 1A</t>
  </si>
  <si>
    <t>PPM04801A</t>
  </si>
  <si>
    <t>NM_019165</t>
  </si>
  <si>
    <t>Interleukin 18</t>
  </si>
  <si>
    <t>PPR06394A</t>
  </si>
  <si>
    <t>Ngf</t>
  </si>
  <si>
    <t>Ngfr</t>
  </si>
  <si>
    <t>NM_013558</t>
  </si>
  <si>
    <t>PPM04793A</t>
  </si>
  <si>
    <t>Il18r1</t>
  </si>
  <si>
    <t>NM_001106905</t>
  </si>
  <si>
    <t>Interleukin 18 receptor 1</t>
  </si>
  <si>
    <t>PPR56897A</t>
  </si>
  <si>
    <t>NM_008301</t>
  </si>
  <si>
    <t>PPM04802A</t>
  </si>
  <si>
    <t>Il18rap</t>
  </si>
  <si>
    <t>NM_184047</t>
  </si>
  <si>
    <t>Interleukin 18 receptor accessory protein</t>
  </si>
  <si>
    <t>PPR56050A</t>
  </si>
  <si>
    <t>Npffr2</t>
  </si>
  <si>
    <t>NM_008300</t>
  </si>
  <si>
    <t>PPM04794A</t>
  </si>
  <si>
    <t>NM_017019</t>
  </si>
  <si>
    <t>Interleukin 1 alpha</t>
  </si>
  <si>
    <t>PPR06403A</t>
  </si>
  <si>
    <t>NM_031512</t>
  </si>
  <si>
    <t>Interleukin 1 beta</t>
  </si>
  <si>
    <t>PPR06480A</t>
  </si>
  <si>
    <t>NM_022310</t>
  </si>
  <si>
    <t>PPM03586A</t>
  </si>
  <si>
    <t>NM_013123</t>
  </si>
  <si>
    <t>Interleukin 1 receptor, type I</t>
  </si>
  <si>
    <t>PPR06477A</t>
  </si>
  <si>
    <t>Npy2r</t>
  </si>
  <si>
    <t>NM_031165</t>
  </si>
  <si>
    <t>Heat shock protein 8</t>
  </si>
  <si>
    <t>PPM04795A</t>
  </si>
  <si>
    <t>Il1r2</t>
  </si>
  <si>
    <t>NM_053953</t>
  </si>
  <si>
    <t>Interleukin 1 receptor, type II</t>
  </si>
  <si>
    <t>PPR06390A</t>
  </si>
  <si>
    <t>RAD18</t>
  </si>
  <si>
    <t>NM_010481</t>
  </si>
  <si>
    <t>PPM04796A</t>
  </si>
  <si>
    <t>Il1rap</t>
  </si>
  <si>
    <t>NM_012968</t>
  </si>
  <si>
    <t>Interleukin 1 receptor accessory protein</t>
  </si>
  <si>
    <t>PPR06383A</t>
  </si>
  <si>
    <t>NM_013560</t>
  </si>
  <si>
    <t>PPM02936A</t>
  </si>
  <si>
    <t>Il1rl1</t>
  </si>
  <si>
    <t>NM_013037</t>
  </si>
  <si>
    <t>Interleukin 1 receptor-like 1</t>
  </si>
  <si>
    <t>PPR06669A</t>
  </si>
  <si>
    <t>Nrg2</t>
  </si>
  <si>
    <t>NM_024441</t>
  </si>
  <si>
    <t>PPM05506A</t>
  </si>
  <si>
    <t>NM_022194</t>
  </si>
  <si>
    <t>PPR06438A</t>
  </si>
  <si>
    <t>Ntf3</t>
  </si>
  <si>
    <t>NM_053836</t>
  </si>
  <si>
    <t>PPR06481A</t>
  </si>
  <si>
    <t>NM_001012401</t>
  </si>
  <si>
    <t>PPM28268A</t>
  </si>
  <si>
    <t>NM_001143881</t>
  </si>
  <si>
    <t>PPR63373A</t>
  </si>
  <si>
    <t>NM_013868</t>
  </si>
  <si>
    <t>PPM29296A</t>
  </si>
  <si>
    <t>Il20ra</t>
  </si>
  <si>
    <t>NM_001107521</t>
  </si>
  <si>
    <t>Interleukin 20 receptor, alpha</t>
  </si>
  <si>
    <t>PPR51357A</t>
  </si>
  <si>
    <t>NM_030704</t>
  </si>
  <si>
    <t>PPM26183A</t>
  </si>
  <si>
    <t>NM_001108943</t>
  </si>
  <si>
    <t>PPR57762A</t>
  </si>
  <si>
    <t>HPN</t>
  </si>
  <si>
    <t>NM_002151</t>
  </si>
  <si>
    <t>PPH02283A</t>
  </si>
  <si>
    <t>Il21r</t>
  </si>
  <si>
    <t>NM_001012469</t>
  </si>
  <si>
    <t>Interleukin 21 receptor</t>
  </si>
  <si>
    <t>PPR55050A</t>
  </si>
  <si>
    <t>RNF168</t>
  </si>
  <si>
    <t>Npy4r</t>
  </si>
  <si>
    <t>PPH01018A</t>
  </si>
  <si>
    <t>NM_175111</t>
  </si>
  <si>
    <t>PPM05367A</t>
  </si>
  <si>
    <t>NM_001191988</t>
  </si>
  <si>
    <t>PPR63374A</t>
  </si>
  <si>
    <t>RNF8</t>
  </si>
  <si>
    <t>NM_010477</t>
  </si>
  <si>
    <t>PPM04797A</t>
  </si>
  <si>
    <t>Il22ra2</t>
  </si>
  <si>
    <t>NM_001003404</t>
  </si>
  <si>
    <t>Interleukin 22 receptor, alpha 2</t>
  </si>
  <si>
    <t>PPR45779A</t>
  </si>
  <si>
    <t>Ptger2</t>
  </si>
  <si>
    <t>HPX</t>
  </si>
  <si>
    <t>NM_000613</t>
  </si>
  <si>
    <t>PPH05749A</t>
  </si>
  <si>
    <t>NM_008303</t>
  </si>
  <si>
    <t>PPM04798A</t>
  </si>
  <si>
    <t>NM_130410</t>
  </si>
  <si>
    <t>PPR06670A</t>
  </si>
  <si>
    <t>NM_013559</t>
  </si>
  <si>
    <t>Heat shock 105kDa/110kDa protein 1</t>
  </si>
  <si>
    <t>PPM04791A</t>
  </si>
  <si>
    <t>Il23r</t>
  </si>
  <si>
    <t>XM_001072576</t>
  </si>
  <si>
    <t>Interleukin 23 receptor</t>
  </si>
  <si>
    <t>PPR68653A</t>
  </si>
  <si>
    <t>NM_016865</t>
  </si>
  <si>
    <t>PPM26091A</t>
  </si>
  <si>
    <t>NM_133311</t>
  </si>
  <si>
    <t>PPR06448A</t>
  </si>
  <si>
    <t>HRG</t>
  </si>
  <si>
    <t>NM_000412</t>
  </si>
  <si>
    <t>PPH07081A</t>
  </si>
  <si>
    <t>NM_008308</t>
  </si>
  <si>
    <t>PPM04895A</t>
  </si>
  <si>
    <t>NM_001192007</t>
  </si>
  <si>
    <t>PPR63372A</t>
  </si>
  <si>
    <t>NM_000861</t>
  </si>
  <si>
    <t>PPH02592A</t>
  </si>
  <si>
    <t>NM_010482</t>
  </si>
  <si>
    <t>PPM04239A</t>
  </si>
  <si>
    <t>XM_344962</t>
  </si>
  <si>
    <t>PPR63375A</t>
  </si>
  <si>
    <t>Tacr1</t>
  </si>
  <si>
    <t>HRH4</t>
  </si>
  <si>
    <t>NM_021624</t>
  </si>
  <si>
    <t>PPH16053A</t>
  </si>
  <si>
    <t>NM_008309</t>
  </si>
  <si>
    <t>5-hydroxytryptamine (serotonin) receptor 1D</t>
  </si>
  <si>
    <t>PPM04896A</t>
  </si>
  <si>
    <t>Il27ra</t>
  </si>
  <si>
    <t>NM_001105943</t>
  </si>
  <si>
    <t>Interleukin 27 receptor, alpha</t>
  </si>
  <si>
    <t>PPR50127A</t>
  </si>
  <si>
    <t>NM_003806</t>
  </si>
  <si>
    <t>PPH00369A</t>
  </si>
  <si>
    <t>NM_008310</t>
  </si>
  <si>
    <t>PPM04262A</t>
  </si>
  <si>
    <t>Il2ra</t>
  </si>
  <si>
    <t>NM_013163</t>
  </si>
  <si>
    <t>Interleukin 2 receptor, alpha</t>
  </si>
  <si>
    <t>PPR06482A</t>
  </si>
  <si>
    <t>NM_172812</t>
  </si>
  <si>
    <t>PPM28608A</t>
  </si>
  <si>
    <t>NM_013195</t>
  </si>
  <si>
    <t>Interleukin 2 receptor, beta</t>
  </si>
  <si>
    <t>PPR06454A</t>
  </si>
  <si>
    <t>NM_008311</t>
  </si>
  <si>
    <t>PPM04264A</t>
  </si>
  <si>
    <t>NM_080889</t>
  </si>
  <si>
    <t>Interleukin 2 receptor, gamma</t>
  </si>
  <si>
    <t>PPR45917A</t>
  </si>
  <si>
    <t>NM_008312</t>
  </si>
  <si>
    <t>PPM04283A</t>
  </si>
  <si>
    <t>NM_031513</t>
  </si>
  <si>
    <t>Interleukin 3</t>
  </si>
  <si>
    <t>PPR06385A</t>
  </si>
  <si>
    <t>NM_013561</t>
  </si>
  <si>
    <t>5-hydroxytryptamine (serotonin) receptor 3A</t>
  </si>
  <si>
    <t>PPM04254A</t>
  </si>
  <si>
    <t>XRCC1</t>
  </si>
  <si>
    <t>NM_020274</t>
  </si>
  <si>
    <t>5-hydroxytryptamine (serotonin) receptor 3B</t>
  </si>
  <si>
    <t>PPM04897A</t>
  </si>
  <si>
    <t>Il3ra</t>
  </si>
  <si>
    <t>NM_139260</t>
  </si>
  <si>
    <t>Interleukin 3 receptor, alpha</t>
  </si>
  <si>
    <t>PPR06620A</t>
  </si>
  <si>
    <t>NM_008313</t>
  </si>
  <si>
    <t>5 hydroxytryptamine (serotonin) receptor 4</t>
  </si>
  <si>
    <t>PPM26074A</t>
  </si>
  <si>
    <t>NM_201270</t>
  </si>
  <si>
    <t>PPR56680A</t>
  </si>
  <si>
    <t>NM_008314</t>
  </si>
  <si>
    <t>PPM04263A</t>
  </si>
  <si>
    <t>NM_133380</t>
  </si>
  <si>
    <t>Interleukin 4 receptor, alpha</t>
  </si>
  <si>
    <t>PPR06382A</t>
  </si>
  <si>
    <t>NM_021358</t>
  </si>
  <si>
    <t>PPM04255A</t>
  </si>
  <si>
    <t>NM_021834</t>
  </si>
  <si>
    <t>Interleukin 5</t>
  </si>
  <si>
    <t>PPR06436A</t>
  </si>
  <si>
    <t>NM_008315</t>
  </si>
  <si>
    <t>PPM04287A</t>
  </si>
  <si>
    <t>NM_053645</t>
  </si>
  <si>
    <t>Interleukin 5 receptor, alpha</t>
  </si>
  <si>
    <t>PPR06462A</t>
  </si>
  <si>
    <t>NM_012589</t>
  </si>
  <si>
    <t>Interleukin 6</t>
  </si>
  <si>
    <t>PPR06483A</t>
  </si>
  <si>
    <t>NM_019752</t>
  </si>
  <si>
    <t>PPM26230A</t>
  </si>
  <si>
    <t>NM_017020</t>
  </si>
  <si>
    <t>Interleukin 6 receptor</t>
  </si>
  <si>
    <t>PPR06407A</t>
  </si>
  <si>
    <t>HSF1</t>
  </si>
  <si>
    <t>NM_005526</t>
  </si>
  <si>
    <t>PPH00164A</t>
  </si>
  <si>
    <t>NM_001081187</t>
  </si>
  <si>
    <t>PPM33291A</t>
  </si>
  <si>
    <t>NM_001008725</t>
  </si>
  <si>
    <t>Interleukin 6 signal transducer</t>
  </si>
  <si>
    <t>PPR06402A</t>
  </si>
  <si>
    <t>HSF2</t>
  </si>
  <si>
    <t>NM_004506</t>
  </si>
  <si>
    <t>PPH00465A</t>
  </si>
  <si>
    <t>NM_010414</t>
  </si>
  <si>
    <t>PPM06174A</t>
  </si>
  <si>
    <t>NM_013110</t>
  </si>
  <si>
    <t>PPR06392A</t>
  </si>
  <si>
    <t>Il7r</t>
  </si>
  <si>
    <t>NM_001106418</t>
  </si>
  <si>
    <t>Interleukin 7 receptor</t>
  </si>
  <si>
    <t>PPR55204A</t>
  </si>
  <si>
    <t>NM_001017963</t>
  </si>
  <si>
    <t>Heat shock protein 90kDa alpha (cytosolic), class A member 1</t>
  </si>
  <si>
    <t>PPH63391A</t>
  </si>
  <si>
    <t>Huwe1</t>
  </si>
  <si>
    <t>NM_021523</t>
  </si>
  <si>
    <t>HECT, UBA and WWE domain containing 1</t>
  </si>
  <si>
    <t>PPM34520A</t>
  </si>
  <si>
    <t>NM_001105747</t>
  </si>
  <si>
    <t>PPR53064A</t>
  </si>
  <si>
    <t>HSP90AB1</t>
  </si>
  <si>
    <t>NM_007355</t>
  </si>
  <si>
    <t>Heat shock protein 90kDa alpha (cytosolic), class B member 1</t>
  </si>
  <si>
    <t>PPH01201A</t>
  </si>
  <si>
    <t>Il9r</t>
  </si>
  <si>
    <t>NM_017021</t>
  </si>
  <si>
    <t>Interleukin 9 receptor</t>
  </si>
  <si>
    <t>PPR06377A</t>
  </si>
  <si>
    <t>NM_003299</t>
  </si>
  <si>
    <t>Heat shock protein 90kDa beta (Grp94), member 1</t>
  </si>
  <si>
    <t>PPH05569A</t>
  </si>
  <si>
    <t>NM_005345</t>
  </si>
  <si>
    <t>Heat shock 70kDa protein 1A</t>
  </si>
  <si>
    <t>PPH01193A</t>
  </si>
  <si>
    <t>NM_010493</t>
  </si>
  <si>
    <t>PPM03196A</t>
  </si>
  <si>
    <t>NM_005346</t>
  </si>
  <si>
    <t>Heat shock 70kDa protein 1B</t>
  </si>
  <si>
    <t>PPH01216A</t>
  </si>
  <si>
    <t>NM_005527</t>
  </si>
  <si>
    <t>Heat shock 70kDa protein 1-like</t>
  </si>
  <si>
    <t>PPH01206A</t>
  </si>
  <si>
    <t>NM_021979</t>
  </si>
  <si>
    <t>Heat shock 70kDa protein 2</t>
  </si>
  <si>
    <t>PPH01202A</t>
  </si>
  <si>
    <t>NM_002154</t>
  </si>
  <si>
    <t>Heat shock 70kDa protein 4</t>
  </si>
  <si>
    <t>PPH01188A</t>
  </si>
  <si>
    <t>NM_005347</t>
  </si>
  <si>
    <t>Heat shock 70kDa protein 5 (glucose-regulated protein, 78kDa)</t>
  </si>
  <si>
    <t>PPH00158A</t>
  </si>
  <si>
    <t>NM_012590</t>
  </si>
  <si>
    <t>Inhibin alpha</t>
  </si>
  <si>
    <t>PPR44211A</t>
  </si>
  <si>
    <t>NM_006597</t>
  </si>
  <si>
    <t>Heat shock 70kDa protein 8</t>
  </si>
  <si>
    <t>PPH01211A</t>
  </si>
  <si>
    <t>NM_017128</t>
  </si>
  <si>
    <t>Inhibin beta-A</t>
  </si>
  <si>
    <t>PPR44530A</t>
  </si>
  <si>
    <t>NM_004134</t>
  </si>
  <si>
    <t>Heat shock 70kDa protein 9 (mortalin)</t>
  </si>
  <si>
    <t>PPH01191A</t>
  </si>
  <si>
    <t>NM_010497</t>
  </si>
  <si>
    <t>PPM25551A</t>
  </si>
  <si>
    <t>Inhbb</t>
  </si>
  <si>
    <t>NM_080771</t>
  </si>
  <si>
    <t>Inhibin beta-B</t>
  </si>
  <si>
    <t>PPR53036A</t>
  </si>
  <si>
    <t>NM_001540</t>
  </si>
  <si>
    <t>Heat shock 27kDa protein 1</t>
  </si>
  <si>
    <t>PPH00165A</t>
  </si>
  <si>
    <t>NM_173011</t>
  </si>
  <si>
    <t>PPM34700A</t>
  </si>
  <si>
    <t>Inhbe</t>
  </si>
  <si>
    <t>NM_031815</t>
  </si>
  <si>
    <t>Inhibin beta E</t>
  </si>
  <si>
    <t>PPR48377A</t>
  </si>
  <si>
    <t>NM_001541</t>
  </si>
  <si>
    <t>Heat shock 27kDa protein 2</t>
  </si>
  <si>
    <t>PPH01204A</t>
  </si>
  <si>
    <t>NM_029573</t>
  </si>
  <si>
    <t>PPM37169A</t>
  </si>
  <si>
    <t>NM_130884</t>
  </si>
  <si>
    <t>PPM27573A</t>
  </si>
  <si>
    <t>HSPB6</t>
  </si>
  <si>
    <t>NM_144617</t>
  </si>
  <si>
    <t>PPH17557A</t>
  </si>
  <si>
    <t>NM_008323</t>
  </si>
  <si>
    <t>Isocitrate dehydrogenase 3 (NAD+), gamma</t>
  </si>
  <si>
    <t>PPM25811A</t>
  </si>
  <si>
    <t>HSPB8</t>
  </si>
  <si>
    <t>NM_014365</t>
  </si>
  <si>
    <t>Heat shock 22kDa protein 8</t>
  </si>
  <si>
    <t>PPH11188A</t>
  </si>
  <si>
    <t>NM_019129</t>
  </si>
  <si>
    <t>Insulin 1</t>
  </si>
  <si>
    <t>PPR42359A</t>
  </si>
  <si>
    <t>HSPBAP1</t>
  </si>
  <si>
    <t>NM_024610</t>
  </si>
  <si>
    <t>HSPB (heat shock 27kDa) associated protein 1</t>
  </si>
  <si>
    <t>PPH02579A</t>
  </si>
  <si>
    <t>NM_019130</t>
  </si>
  <si>
    <t>Insulin 2</t>
  </si>
  <si>
    <t>PPR42369A</t>
  </si>
  <si>
    <t>NM_002156</t>
  </si>
  <si>
    <t>Heat shock 60kDa protein 1 (chaperonin)</t>
  </si>
  <si>
    <t>PPH01205A</t>
  </si>
  <si>
    <t>NM_133662</t>
  </si>
  <si>
    <t>PPM26788A</t>
  </si>
  <si>
    <t>NM_002157</t>
  </si>
  <si>
    <t>Heat shock 10kDa protein 1 (chaperonin 10)</t>
  </si>
  <si>
    <t>PPH01190A</t>
  </si>
  <si>
    <t>HSPH1</t>
  </si>
  <si>
    <t>NM_006644</t>
  </si>
  <si>
    <t>PPH01195A</t>
  </si>
  <si>
    <t>NM_006410</t>
  </si>
  <si>
    <t>HIV-1 Tat interactive protein 2, 30kDa</t>
  </si>
  <si>
    <t>PPH06957A</t>
  </si>
  <si>
    <t>HTR1A</t>
  </si>
  <si>
    <t>NM_000524</t>
  </si>
  <si>
    <t>PPH02530A</t>
  </si>
  <si>
    <t>HTR1B</t>
  </si>
  <si>
    <t>NM_000863</t>
  </si>
  <si>
    <t>PPH01828A</t>
  </si>
  <si>
    <t>HTR1D</t>
  </si>
  <si>
    <t>NM_000864</t>
  </si>
  <si>
    <t>PPH02506A</t>
  </si>
  <si>
    <t>HTR1E</t>
  </si>
  <si>
    <t>NM_000865</t>
  </si>
  <si>
    <t>5-hydroxytryptamine (serotonin) receptor 1E</t>
  </si>
  <si>
    <t>PPH02673A</t>
  </si>
  <si>
    <t>HTR1F</t>
  </si>
  <si>
    <t>NM_000866</t>
  </si>
  <si>
    <t>PPH01852A</t>
  </si>
  <si>
    <t>HTR2A</t>
  </si>
  <si>
    <t>NM_000621</t>
  </si>
  <si>
    <t>PPH01861A</t>
  </si>
  <si>
    <t>HTR2B</t>
  </si>
  <si>
    <t>NM_000867</t>
  </si>
  <si>
    <t>PPH01855A</t>
  </si>
  <si>
    <t>NM_000868</t>
  </si>
  <si>
    <t>PPH01872A</t>
  </si>
  <si>
    <t>HTR3A</t>
  </si>
  <si>
    <t>NM_000869</t>
  </si>
  <si>
    <t>PPH01842A</t>
  </si>
  <si>
    <t>NM_001127555</t>
  </si>
  <si>
    <t>Interleukin-1 receptor-associated kinase 1</t>
  </si>
  <si>
    <t>PPR47293A</t>
  </si>
  <si>
    <t>HTR3B</t>
  </si>
  <si>
    <t>NM_006028</t>
  </si>
  <si>
    <t>PPH14854A</t>
  </si>
  <si>
    <t>Ifna11</t>
  </si>
  <si>
    <t>NM_008333</t>
  </si>
  <si>
    <t>Interferon alpha 11</t>
  </si>
  <si>
    <t>PPM03050A</t>
  </si>
  <si>
    <t>HTR4</t>
  </si>
  <si>
    <t>NM_000870</t>
  </si>
  <si>
    <t>PPH02656A</t>
  </si>
  <si>
    <t>HTR5A</t>
  </si>
  <si>
    <t>NM_024012</t>
  </si>
  <si>
    <t>PPH01853A</t>
  </si>
  <si>
    <t>Ifna14</t>
  </si>
  <si>
    <t>NM_206975</t>
  </si>
  <si>
    <t>Interferon, alpha 14</t>
  </si>
  <si>
    <t>PPM60013A</t>
  </si>
  <si>
    <t>HTR6</t>
  </si>
  <si>
    <t>NM_000871</t>
  </si>
  <si>
    <t>PPH01843A</t>
  </si>
  <si>
    <t>NM_010503</t>
  </si>
  <si>
    <t>PPM03543A</t>
  </si>
  <si>
    <t>HTR7</t>
  </si>
  <si>
    <t>NM_000872</t>
  </si>
  <si>
    <t>5-hydroxytryptamine (serotonin) receptor 7 (adenylate cyclase-coupled)</t>
  </si>
  <si>
    <t>PPH01875A</t>
  </si>
  <si>
    <t>NM_010504</t>
  </si>
  <si>
    <t>Interferon alpha 4</t>
  </si>
  <si>
    <t>PPM03549A</t>
  </si>
  <si>
    <t>Ifna9</t>
  </si>
  <si>
    <t>NM_010507</t>
  </si>
  <si>
    <t>Interferon alpha 9</t>
  </si>
  <si>
    <t>PPM03544A</t>
  </si>
  <si>
    <t>HTRA2</t>
  </si>
  <si>
    <t>NM_013247</t>
  </si>
  <si>
    <t>PPH11316A</t>
  </si>
  <si>
    <t>Ifnab</t>
  </si>
  <si>
    <t>NM_008336</t>
  </si>
  <si>
    <t>Interferon alpha B</t>
  </si>
  <si>
    <t>PPM03754A</t>
  </si>
  <si>
    <t>HTRA4</t>
  </si>
  <si>
    <t>NM_153692</t>
  </si>
  <si>
    <t>PPH16906A</t>
  </si>
  <si>
    <t>NM_010508</t>
  </si>
  <si>
    <t>Interferon (alpha and beta) receptor 1</t>
  </si>
  <si>
    <t>PPM03009A</t>
  </si>
  <si>
    <t>MAPK1</t>
  </si>
  <si>
    <t>HTT</t>
  </si>
  <si>
    <t>NM_002111</t>
  </si>
  <si>
    <t>PPH05750A</t>
  </si>
  <si>
    <t>NM_010509</t>
  </si>
  <si>
    <t>Interferon (alpha and beta) receptor 2</t>
  </si>
  <si>
    <t>PPM03551A</t>
  </si>
  <si>
    <t>Irf4</t>
  </si>
  <si>
    <t>NM_001106108</t>
  </si>
  <si>
    <t>Interferon regulatory factor 4</t>
  </si>
  <si>
    <t>PPR53726A</t>
  </si>
  <si>
    <t>NM_010510</t>
  </si>
  <si>
    <t>PPM03594A</t>
  </si>
  <si>
    <t>HUWE1</t>
  </si>
  <si>
    <t>NM_031407</t>
  </si>
  <si>
    <t>PPH19349A</t>
  </si>
  <si>
    <t>NM_177348</t>
  </si>
  <si>
    <t>Interferon epsilon</t>
  </si>
  <si>
    <t>PPM34747A</t>
  </si>
  <si>
    <t>Irf6</t>
  </si>
  <si>
    <t>Interferon regulatory factor 6</t>
  </si>
  <si>
    <t>NM_008337</t>
  </si>
  <si>
    <t>PPM03121A</t>
  </si>
  <si>
    <t>NM_001033691</t>
  </si>
  <si>
    <t>Interferon regulatory factor 7</t>
  </si>
  <si>
    <t>PPR54505A</t>
  </si>
  <si>
    <t>NM_010511</t>
  </si>
  <si>
    <t>PPM03134A</t>
  </si>
  <si>
    <t>NM_008338</t>
  </si>
  <si>
    <t>PPM03739A</t>
  </si>
  <si>
    <t>NM_199157</t>
  </si>
  <si>
    <t>PPM57683A</t>
  </si>
  <si>
    <t>PIK3CA</t>
  </si>
  <si>
    <t>NM_000201</t>
  </si>
  <si>
    <t>PPH00640A</t>
  </si>
  <si>
    <t>Ifnlr1</t>
  </si>
  <si>
    <t>NM_174851</t>
  </si>
  <si>
    <t>Interleukin 28 receptor alpha</t>
  </si>
  <si>
    <t>PPM35657A</t>
  </si>
  <si>
    <t>PIK3R2</t>
  </si>
  <si>
    <t>NM_028680</t>
  </si>
  <si>
    <t>PPM34492A</t>
  </si>
  <si>
    <t>PRL</t>
  </si>
  <si>
    <t>NM_005896</t>
  </si>
  <si>
    <t>PPH06067A</t>
  </si>
  <si>
    <t>NM_002168</t>
  </si>
  <si>
    <t>PPH07326A</t>
  </si>
  <si>
    <t>NM_010512</t>
  </si>
  <si>
    <t>PPM03387A</t>
  </si>
  <si>
    <t>Itch</t>
  </si>
  <si>
    <t>NM_001005887</t>
  </si>
  <si>
    <t>Itchy E3 ubiquitin protein ligase homolog (mouse)</t>
  </si>
  <si>
    <t>PPR59505A</t>
  </si>
  <si>
    <t>NM_005530</t>
  </si>
  <si>
    <t>PPH15075A</t>
  </si>
  <si>
    <t>NM_010513</t>
  </si>
  <si>
    <t>Insulin-like growth factor I receptor</t>
  </si>
  <si>
    <t>PPM04714A</t>
  </si>
  <si>
    <t>NM_174856</t>
  </si>
  <si>
    <t>PPH20580A</t>
  </si>
  <si>
    <t>NM_174869</t>
  </si>
  <si>
    <t>Isocitrate dehydrogenase 3 (NAD+) gamma</t>
  </si>
  <si>
    <t>PPH19492A</t>
  </si>
  <si>
    <t>IER3</t>
  </si>
  <si>
    <t>NM_003897</t>
  </si>
  <si>
    <t>PPH10008A</t>
  </si>
  <si>
    <t>NM_005531</t>
  </si>
  <si>
    <t>Interferon, gamma-inducible protein 16</t>
  </si>
  <si>
    <t>PPH01330A</t>
  </si>
  <si>
    <t>Slc2a3</t>
  </si>
  <si>
    <t>Txnip</t>
  </si>
  <si>
    <t>NM_002038</t>
  </si>
  <si>
    <t>Interferon, alpha-inducible protein 6</t>
  </si>
  <si>
    <t>PPH01322A</t>
  </si>
  <si>
    <t>XM_001080404</t>
  </si>
  <si>
    <t>Integrin, alpha X</t>
  </si>
  <si>
    <t>PPR65293A</t>
  </si>
  <si>
    <t>NM_001037780</t>
  </si>
  <si>
    <t>Integrin, beta 2</t>
  </si>
  <si>
    <t>PPR49562A</t>
  </si>
  <si>
    <t>NM_010547</t>
  </si>
  <si>
    <t>Inhibitor of kappaB kinase gamma</t>
  </si>
  <si>
    <t>PPM03199A</t>
  </si>
  <si>
    <t>PPH01321A</t>
  </si>
  <si>
    <t>IFNA14</t>
  </si>
  <si>
    <t>NM_002172</t>
  </si>
  <si>
    <t>PPH01063A</t>
  </si>
  <si>
    <t>NM_010548</t>
  </si>
  <si>
    <t>PPM03017A</t>
  </si>
  <si>
    <t>NM_008348</t>
  </si>
  <si>
    <t>PPM03031A</t>
  </si>
  <si>
    <t>PPH00379A</t>
  </si>
  <si>
    <t>NM_008349</t>
  </si>
  <si>
    <t>PPM03130A</t>
  </si>
  <si>
    <t>NM_008350</t>
  </si>
  <si>
    <t>PPM03018A</t>
  </si>
  <si>
    <t>PPH01067A</t>
  </si>
  <si>
    <t>NM_008351</t>
  </si>
  <si>
    <t>Interleukin 12A</t>
  </si>
  <si>
    <t>PPM03019A</t>
  </si>
  <si>
    <t>NM_001303244</t>
  </si>
  <si>
    <t>PPM03020A</t>
  </si>
  <si>
    <t>NM_008353</t>
  </si>
  <si>
    <t>PPM03131A</t>
  </si>
  <si>
    <t>NM_008354</t>
  </si>
  <si>
    <t>PPM03132A</t>
  </si>
  <si>
    <t>IFNA8</t>
  </si>
  <si>
    <t>NM_002170</t>
  </si>
  <si>
    <t>Interferon, alpha 8</t>
  </si>
  <si>
    <t>PPH01071A</t>
  </si>
  <si>
    <t>NM_008355</t>
  </si>
  <si>
    <t>PPM03021A</t>
  </si>
  <si>
    <t>NM_000629</t>
  </si>
  <si>
    <t>PPH00869A</t>
  </si>
  <si>
    <t>NM_133990</t>
  </si>
  <si>
    <t>PPM03133A</t>
  </si>
  <si>
    <t>NM_000874</t>
  </si>
  <si>
    <t>Interferon (alpha, beta and omega) receptor 2</t>
  </si>
  <si>
    <t>PPH00870A</t>
  </si>
  <si>
    <t>NM_008356</t>
  </si>
  <si>
    <t>PPM03556A</t>
  </si>
  <si>
    <t>PPH00384A</t>
  </si>
  <si>
    <t>NM_008357</t>
  </si>
  <si>
    <t>PPM03022A</t>
  </si>
  <si>
    <t>NM_019147</t>
  </si>
  <si>
    <t>Jagged 1</t>
  </si>
  <si>
    <t>PPR52744A</t>
  </si>
  <si>
    <t>NM_176891</t>
  </si>
  <si>
    <t>Interferon, epsilon</t>
  </si>
  <si>
    <t>PPH21033A</t>
  </si>
  <si>
    <t>NM_010551</t>
  </si>
  <si>
    <t>PPM03111A</t>
  </si>
  <si>
    <t>PPH00380A</t>
  </si>
  <si>
    <t>NM_010552</t>
  </si>
  <si>
    <t>PPM03023A</t>
  </si>
  <si>
    <t>IFNGR1</t>
  </si>
  <si>
    <t>NM_000416</t>
  </si>
  <si>
    <t>PPH00871A</t>
  </si>
  <si>
    <t>NM_019508</t>
  </si>
  <si>
    <t>PPM03540A</t>
  </si>
  <si>
    <t>NM_031514</t>
  </si>
  <si>
    <t>Janus kinase 2</t>
  </si>
  <si>
    <t>PPR46731A</t>
  </si>
  <si>
    <t>IFNGR2</t>
  </si>
  <si>
    <t>NM_005534</t>
  </si>
  <si>
    <t>Interferon gamma receptor 2 (interferon gamma transducer 1)</t>
  </si>
  <si>
    <t>PPH00872A</t>
  </si>
  <si>
    <t>NM_145834</t>
  </si>
  <si>
    <t>PPM05399A</t>
  </si>
  <si>
    <t>IFNK</t>
  </si>
  <si>
    <t>NM_020124</t>
  </si>
  <si>
    <t>Interferon, kappa</t>
  </si>
  <si>
    <t>PPH15948A</t>
  </si>
  <si>
    <t>NM_145837</t>
  </si>
  <si>
    <t>PPM05421A</t>
  </si>
  <si>
    <t>IFNL1</t>
  </si>
  <si>
    <t>NM_172140</t>
  </si>
  <si>
    <t>Interleukin 29 (interferon, lambda 1)</t>
  </si>
  <si>
    <t>PPH05849A</t>
  </si>
  <si>
    <t>NM_145856</t>
  </si>
  <si>
    <t>PPM05398A</t>
  </si>
  <si>
    <t>NM_008359</t>
  </si>
  <si>
    <t>PPM03033A</t>
  </si>
  <si>
    <t>IFNLR1</t>
  </si>
  <si>
    <t>NM_173065</t>
  </si>
  <si>
    <t>Interleukin 28 receptor, alpha (interferon, lambda receptor)</t>
  </si>
  <si>
    <t>PPH06227A</t>
  </si>
  <si>
    <t>NM_019583</t>
  </si>
  <si>
    <t>PPM03757A</t>
  </si>
  <si>
    <t>NM_002177</t>
  </si>
  <si>
    <t>Interferon, omega 1</t>
  </si>
  <si>
    <t>PPH01072A</t>
  </si>
  <si>
    <t>NM_008360</t>
  </si>
  <si>
    <t>PPM03112A</t>
  </si>
  <si>
    <t>NM_008365</t>
  </si>
  <si>
    <t>PPM03555A</t>
  </si>
  <si>
    <t>NM_010553</t>
  </si>
  <si>
    <t>PPM03137A</t>
  </si>
  <si>
    <t>IFT57</t>
  </si>
  <si>
    <t>NM_018010</t>
  </si>
  <si>
    <t>PPH13451A</t>
  </si>
  <si>
    <t>NM_001009940</t>
  </si>
  <si>
    <t>PPM05300A</t>
  </si>
  <si>
    <t>NM_010554</t>
  </si>
  <si>
    <t>PPM03010A</t>
  </si>
  <si>
    <t>NM_008361</t>
  </si>
  <si>
    <t>PPM03109A</t>
  </si>
  <si>
    <t>NM_008362</t>
  </si>
  <si>
    <t>PPM03011A</t>
  </si>
  <si>
    <t>NM_010555</t>
  </si>
  <si>
    <t>PPM03124A</t>
  </si>
  <si>
    <t>NM_000875</t>
  </si>
  <si>
    <t>PPH00350A</t>
  </si>
  <si>
    <t>NM_008364</t>
  </si>
  <si>
    <t>PPM04203A</t>
  </si>
  <si>
    <t>NM_010743</t>
  </si>
  <si>
    <t>PPM03546A</t>
  </si>
  <si>
    <t>NM_031167</t>
  </si>
  <si>
    <t>PPM03547A</t>
  </si>
  <si>
    <t>NM_008366</t>
  </si>
  <si>
    <t>PPM02937A</t>
  </si>
  <si>
    <t>IL6ST</t>
  </si>
  <si>
    <t>NM_021380</t>
  </si>
  <si>
    <t>PPM03541A</t>
  </si>
  <si>
    <t>NM_172786</t>
  </si>
  <si>
    <t>PPM34245A</t>
  </si>
  <si>
    <t>LIFR</t>
  </si>
  <si>
    <t>NM_021782</t>
  </si>
  <si>
    <t>PPM03761A</t>
  </si>
  <si>
    <t>NM_021887</t>
  </si>
  <si>
    <t>PPM03762A</t>
  </si>
  <si>
    <t>MC2R</t>
  </si>
  <si>
    <t>NM_016971</t>
  </si>
  <si>
    <t>PPM05481A</t>
  </si>
  <si>
    <t>NM_178258</t>
  </si>
  <si>
    <t>PPM41011A</t>
  </si>
  <si>
    <t>NM_031252</t>
  </si>
  <si>
    <t>PPM03763A</t>
  </si>
  <si>
    <t>NM_144548</t>
  </si>
  <si>
    <t>PPM33761A</t>
  </si>
  <si>
    <t>NM_053095</t>
  </si>
  <si>
    <t>PPM04205A</t>
  </si>
  <si>
    <t>NM_145636</t>
  </si>
  <si>
    <t>PPM33809A</t>
  </si>
  <si>
    <t>NGFR</t>
  </si>
  <si>
    <t>NM_008367</t>
  </si>
  <si>
    <t>Interleukin 2 receptor, alpha chain</t>
  </si>
  <si>
    <t>PPM03125A</t>
  </si>
  <si>
    <t>NM_008368</t>
  </si>
  <si>
    <t>Interleukin 2 receptor, beta chain</t>
  </si>
  <si>
    <t>PPM03126A</t>
  </si>
  <si>
    <t>NPFFR2</t>
  </si>
  <si>
    <t>NM_013563</t>
  </si>
  <si>
    <t>Interleukin 2 receptor, gamma chain</t>
  </si>
  <si>
    <t>PPM03127A</t>
  </si>
  <si>
    <t>NM_003639</t>
  </si>
  <si>
    <t>PPH00660A</t>
  </si>
  <si>
    <t>NM_010556</t>
  </si>
  <si>
    <t>PPM03012A</t>
  </si>
  <si>
    <t>Il31</t>
  </si>
  <si>
    <t>NM_029594</t>
  </si>
  <si>
    <t>Interleukin 31</t>
  </si>
  <si>
    <t>PPM29928A</t>
  </si>
  <si>
    <t>NPY2R</t>
  </si>
  <si>
    <t>Il31ra</t>
  </si>
  <si>
    <t>NM_139299</t>
  </si>
  <si>
    <t>Interleukin 31 receptor A</t>
  </si>
  <si>
    <t>PPM34133A</t>
  </si>
  <si>
    <t>PPH00572A</t>
  </si>
  <si>
    <t>NM_001558</t>
  </si>
  <si>
    <t>PPH00591A</t>
  </si>
  <si>
    <t>NM_008369</t>
  </si>
  <si>
    <t>Interleukin 3 receptor, alpha chain</t>
  </si>
  <si>
    <t>PPM03128A</t>
  </si>
  <si>
    <t>Kcnip1</t>
  </si>
  <si>
    <t>NM_022929</t>
  </si>
  <si>
    <t>Kv channel-interacting protein 1</t>
  </si>
  <si>
    <t>PPR50802A</t>
  </si>
  <si>
    <t>NRG2</t>
  </si>
  <si>
    <t>Serpinb2</t>
  </si>
  <si>
    <t>NM_000628</t>
  </si>
  <si>
    <t>PPH00592A</t>
  </si>
  <si>
    <t>NM_021283</t>
  </si>
  <si>
    <t>PPM03013A</t>
  </si>
  <si>
    <t>PPH00573A</t>
  </si>
  <si>
    <t>NM_001008700</t>
  </si>
  <si>
    <t>PPM03025A</t>
  </si>
  <si>
    <t>NTF3</t>
  </si>
  <si>
    <t>IL11RA</t>
  </si>
  <si>
    <t>NM_004512</t>
  </si>
  <si>
    <t>Interleukin 11 receptor, alpha</t>
  </si>
  <si>
    <t>PPH00593A</t>
  </si>
  <si>
    <t>NM_010558</t>
  </si>
  <si>
    <t>PPM03014A</t>
  </si>
  <si>
    <t>PPH00544A</t>
  </si>
  <si>
    <t>NM_008370</t>
  </si>
  <si>
    <t>PPM03026A</t>
  </si>
  <si>
    <t>PPH00545A</t>
  </si>
  <si>
    <t>NM_001314054</t>
  </si>
  <si>
    <t>PPM03015A</t>
  </si>
  <si>
    <t>IL12RB1</t>
  </si>
  <si>
    <t>NM_005535</t>
  </si>
  <si>
    <t>PPH00594A</t>
  </si>
  <si>
    <t>NM_010559</t>
  </si>
  <si>
    <t>Interleukin 6 receptor, alpha</t>
  </si>
  <si>
    <t>PPM03027A</t>
  </si>
  <si>
    <t>IL12RB2</t>
  </si>
  <si>
    <t>NM_001559</t>
  </si>
  <si>
    <t>PPH00595A</t>
  </si>
  <si>
    <t>NM_010560</t>
  </si>
  <si>
    <t>PPM03123A</t>
  </si>
  <si>
    <t>PPH00688A</t>
  </si>
  <si>
    <t>NM_008371</t>
  </si>
  <si>
    <t>PPM03016A</t>
  </si>
  <si>
    <t>NPY4R</t>
  </si>
  <si>
    <t>IL13RA1</t>
  </si>
  <si>
    <t>NM_001560</t>
  </si>
  <si>
    <t>PPH01257A</t>
  </si>
  <si>
    <t>NM_008372</t>
  </si>
  <si>
    <t>PPM03028A</t>
  </si>
  <si>
    <t>IL13RA2</t>
  </si>
  <si>
    <t>NM_000640</t>
  </si>
  <si>
    <t>PPH00597A</t>
  </si>
  <si>
    <t>NM_008373</t>
  </si>
  <si>
    <t>PPM03110A</t>
  </si>
  <si>
    <t>PTGER2</t>
  </si>
  <si>
    <t>PPH00694A</t>
  </si>
  <si>
    <t>NM_008374</t>
  </si>
  <si>
    <t>PPM03030A</t>
  </si>
  <si>
    <t>PPH00586A</t>
  </si>
  <si>
    <t>PPH00537A</t>
  </si>
  <si>
    <t>PPH01073A</t>
  </si>
  <si>
    <t>PPH01074A</t>
  </si>
  <si>
    <t>TACR1</t>
  </si>
  <si>
    <t>IL17D</t>
  </si>
  <si>
    <t>NM_138284</t>
  </si>
  <si>
    <t>PPH20245A</t>
  </si>
  <si>
    <t>NM_052872</t>
  </si>
  <si>
    <t>PPH01680A</t>
  </si>
  <si>
    <t>IL17RA</t>
  </si>
  <si>
    <t>NM_014339</t>
  </si>
  <si>
    <t>PPH00873A</t>
  </si>
  <si>
    <t>IL17RB</t>
  </si>
  <si>
    <t>NM_018725</t>
  </si>
  <si>
    <t>PPH57567A</t>
  </si>
  <si>
    <t>PPH00580A</t>
  </si>
  <si>
    <t>IL18R1</t>
  </si>
  <si>
    <t>NM_003855</t>
  </si>
  <si>
    <t>PPH00599A</t>
  </si>
  <si>
    <t>NM_010564</t>
  </si>
  <si>
    <t>PPM04412A</t>
  </si>
  <si>
    <t>IL18RAP</t>
  </si>
  <si>
    <t>NM_003853</t>
  </si>
  <si>
    <t>PPH01674A</t>
  </si>
  <si>
    <t>NM_008380</t>
  </si>
  <si>
    <t>PPM02994A</t>
  </si>
  <si>
    <t>PPH01075A</t>
  </si>
  <si>
    <t>NM_008381</t>
  </si>
  <si>
    <t>PPM02995A</t>
  </si>
  <si>
    <t>PPH00690A</t>
  </si>
  <si>
    <t>NM_008382</t>
  </si>
  <si>
    <t>PPM04473A</t>
  </si>
  <si>
    <t>PPH00171A</t>
  </si>
  <si>
    <t>NM_000877</t>
  </si>
  <si>
    <t>PPH00274A</t>
  </si>
  <si>
    <t>IL1R2</t>
  </si>
  <si>
    <t>NM_004633</t>
  </si>
  <si>
    <t>PPH00313A</t>
  </si>
  <si>
    <t>IL1RAP</t>
  </si>
  <si>
    <t>NM_002182</t>
  </si>
  <si>
    <t>PPH00590A</t>
  </si>
  <si>
    <t>IL1RL1</t>
  </si>
  <si>
    <t>NM_016232</t>
  </si>
  <si>
    <t>PPH01076A</t>
  </si>
  <si>
    <t>PPH00555A</t>
  </si>
  <si>
    <t>PPH00172A</t>
  </si>
  <si>
    <t>PPH01078A</t>
  </si>
  <si>
    <t>NM_008386</t>
  </si>
  <si>
    <t>Insulin I</t>
  </si>
  <si>
    <t>PPM02964A</t>
  </si>
  <si>
    <t>IL20RA</t>
  </si>
  <si>
    <t>NM_014432</t>
  </si>
  <si>
    <t>PPH01678A</t>
  </si>
  <si>
    <t>NM_008387</t>
  </si>
  <si>
    <t>Insulin II</t>
  </si>
  <si>
    <t>PPM25215A</t>
  </si>
  <si>
    <t>PPH01684A</t>
  </si>
  <si>
    <t>IL21R</t>
  </si>
  <si>
    <t>NM_021798</t>
  </si>
  <si>
    <t>PPH01677A</t>
  </si>
  <si>
    <t>NM_023992</t>
  </si>
  <si>
    <t>KISS1 receptor</t>
  </si>
  <si>
    <t>PPR50246A</t>
  </si>
  <si>
    <t>PPH01079A</t>
  </si>
  <si>
    <t>IL22RA2</t>
  </si>
  <si>
    <t>NM_052962</t>
  </si>
  <si>
    <t>PPH01673A</t>
  </si>
  <si>
    <t>Kitlg</t>
  </si>
  <si>
    <t>NM_021843</t>
  </si>
  <si>
    <t>KIT ligand</t>
  </si>
  <si>
    <t>PPR06678A</t>
  </si>
  <si>
    <t>PPH01688A</t>
  </si>
  <si>
    <t>Klf1</t>
  </si>
  <si>
    <t>NM_001107164</t>
  </si>
  <si>
    <t>Kruppel-like factor 1 (erythroid)</t>
  </si>
  <si>
    <t>PPR47524A</t>
  </si>
  <si>
    <t>IL23R</t>
  </si>
  <si>
    <t>NM_144701</t>
  </si>
  <si>
    <t>PPH18331A</t>
  </si>
  <si>
    <t>PPH01686A</t>
  </si>
  <si>
    <t>PPH01685A</t>
  </si>
  <si>
    <t>PPH18307A</t>
  </si>
  <si>
    <t>IL2RA</t>
  </si>
  <si>
    <t>NM_000417</t>
  </si>
  <si>
    <t>PPH00600A</t>
  </si>
  <si>
    <t>IL2RB</t>
  </si>
  <si>
    <t>NM_000878</t>
  </si>
  <si>
    <t>PPH00601A</t>
  </si>
  <si>
    <t>IL2RG</t>
  </si>
  <si>
    <t>NM_000206</t>
  </si>
  <si>
    <t>PPH00602A</t>
  </si>
  <si>
    <t>PPH00691A</t>
  </si>
  <si>
    <t>NM_008363</t>
  </si>
  <si>
    <t>PPM03201A</t>
  </si>
  <si>
    <t>IL31RA</t>
  </si>
  <si>
    <t>NM_139017</t>
  </si>
  <si>
    <t>PPH17574A</t>
  </si>
  <si>
    <t>IL32</t>
  </si>
  <si>
    <t>NM_004221</t>
  </si>
  <si>
    <t>Interleukin 32</t>
  </si>
  <si>
    <t>PPH01154A</t>
  </si>
  <si>
    <t>IL3RA</t>
  </si>
  <si>
    <t>NM_002183</t>
  </si>
  <si>
    <t>Interleukin 3 receptor, alpha (low affinity)</t>
  </si>
  <si>
    <t>PPH00603A</t>
  </si>
  <si>
    <t>Klhl10</t>
  </si>
  <si>
    <t>NM_001001510</t>
  </si>
  <si>
    <t>Kelch-like 10 (Drosophila)</t>
  </si>
  <si>
    <t>PPR50533A</t>
  </si>
  <si>
    <t>PPH00565A</t>
  </si>
  <si>
    <t>NM_000418</t>
  </si>
  <si>
    <t>Interleukin 4 receptor</t>
  </si>
  <si>
    <t>PPH00604A</t>
  </si>
  <si>
    <t>Klhl2</t>
  </si>
  <si>
    <t>XM_008771199</t>
  </si>
  <si>
    <t>Kelch-like family member 2</t>
  </si>
  <si>
    <t>PPR45503A</t>
  </si>
  <si>
    <t>PPH00692A</t>
  </si>
  <si>
    <t>Klhl24</t>
  </si>
  <si>
    <t>NM_181473</t>
  </si>
  <si>
    <t>Kelch-like 24 (Drosophila)</t>
  </si>
  <si>
    <t>PPR53408A</t>
  </si>
  <si>
    <t>NM_000564</t>
  </si>
  <si>
    <t>PPH00605A</t>
  </si>
  <si>
    <t>PPH00560A</t>
  </si>
  <si>
    <t>NM_013674</t>
  </si>
  <si>
    <t>PPM04693A</t>
  </si>
  <si>
    <t>NM_000565</t>
  </si>
  <si>
    <t>PPH00606A</t>
  </si>
  <si>
    <t>Klhl41</t>
  </si>
  <si>
    <t>NM_057191</t>
  </si>
  <si>
    <t>Kelch repeat and BTB (POZ) domain containing 10</t>
  </si>
  <si>
    <t>PPR48266A</t>
  </si>
  <si>
    <t>NM_002184</t>
  </si>
  <si>
    <t>Interleukin 6 signal transducer (gp130, oncostatin M receptor)</t>
  </si>
  <si>
    <t>PPH00589A</t>
  </si>
  <si>
    <t>NM_016851</t>
  </si>
  <si>
    <t>PPM04695A</t>
  </si>
  <si>
    <t>PPH00567A</t>
  </si>
  <si>
    <t>NM_016850</t>
  </si>
  <si>
    <t>PPM04696A</t>
  </si>
  <si>
    <t>IL7R</t>
  </si>
  <si>
    <t>NM_002185</t>
  </si>
  <si>
    <t>PPH00607A</t>
  </si>
  <si>
    <t>PPH00693A</t>
  </si>
  <si>
    <t>NM_002186</t>
  </si>
  <si>
    <t>PPH00609A</t>
  </si>
  <si>
    <t>Kng1</t>
  </si>
  <si>
    <t>NM_012696</t>
  </si>
  <si>
    <t>Kininogen 1</t>
  </si>
  <si>
    <t>PPR49791A</t>
  </si>
  <si>
    <t>PPH01916A</t>
  </si>
  <si>
    <t>NM_008395</t>
  </si>
  <si>
    <t>Itchy, E3 ubiquitin protein ligase</t>
  </si>
  <si>
    <t>PPM33191A</t>
  </si>
  <si>
    <t>PPH01945A</t>
  </si>
  <si>
    <t>INHBB</t>
  </si>
  <si>
    <t>NM_002193</t>
  </si>
  <si>
    <t>Inhibin, beta B</t>
  </si>
  <si>
    <t>PPH01917A</t>
  </si>
  <si>
    <t>INHBE</t>
  </si>
  <si>
    <t>NM_031479</t>
  </si>
  <si>
    <t>inhibin, beta E</t>
  </si>
  <si>
    <t>PPH06334A</t>
  </si>
  <si>
    <t>Krt18</t>
  </si>
  <si>
    <t>NM_053976</t>
  </si>
  <si>
    <t>Keratin 18</t>
  </si>
  <si>
    <t>PPR59526A</t>
  </si>
  <si>
    <t>Pcgf2</t>
  </si>
  <si>
    <t>Ptprc</t>
  </si>
  <si>
    <t>Krt8</t>
  </si>
  <si>
    <t>NM_199370</t>
  </si>
  <si>
    <t>Keratin 8</t>
  </si>
  <si>
    <t>PPR45221A</t>
  </si>
  <si>
    <t>TXNIP</t>
  </si>
  <si>
    <t>Sftpd</t>
  </si>
  <si>
    <t>NM_000207</t>
  </si>
  <si>
    <t>Insulin</t>
  </si>
  <si>
    <t>PPH00561A</t>
  </si>
  <si>
    <t>Socs5</t>
  </si>
  <si>
    <t>NM_021334</t>
  </si>
  <si>
    <t>Integrin alpha X</t>
  </si>
  <si>
    <t>PPM03624A</t>
  </si>
  <si>
    <t>NM_008404</t>
  </si>
  <si>
    <t>Integrin beta 2</t>
  </si>
  <si>
    <t>PPM03592A</t>
  </si>
  <si>
    <t>Tnfrsf4</t>
  </si>
  <si>
    <t>Tnfrsf8</t>
  </si>
  <si>
    <t>NM_001569</t>
  </si>
  <si>
    <t>PPH00835A</t>
  </si>
  <si>
    <t>SLC2A3</t>
  </si>
  <si>
    <t>Lat</t>
  </si>
  <si>
    <t>NM_030853</t>
  </si>
  <si>
    <t>Linker for activation of T cells</t>
  </si>
  <si>
    <t>PPR44474A</t>
  </si>
  <si>
    <t>NM_013822</t>
  </si>
  <si>
    <t>PPM26291A</t>
  </si>
  <si>
    <t>IRF4</t>
  </si>
  <si>
    <t>NM_002460</t>
  </si>
  <si>
    <t>PPH02030A</t>
  </si>
  <si>
    <t>Lbp</t>
  </si>
  <si>
    <t>NM_017208</t>
  </si>
  <si>
    <t>Lipopolysaccharide binding protein</t>
  </si>
  <si>
    <t>PPR50324A</t>
  </si>
  <si>
    <t>Lck</t>
  </si>
  <si>
    <t>NM_001100709</t>
  </si>
  <si>
    <t>Lymphocyte-specific protein tyrosine kinase</t>
  </si>
  <si>
    <t>PPR47441A</t>
  </si>
  <si>
    <t>NM_001572</t>
  </si>
  <si>
    <t>PPH02014A</t>
  </si>
  <si>
    <t>NM_017025</t>
  </si>
  <si>
    <t>Lactate dehydrogenase A</t>
  </si>
  <si>
    <t>PPR56603A</t>
  </si>
  <si>
    <t>Jmy</t>
  </si>
  <si>
    <t>NM_021310</t>
  </si>
  <si>
    <t>Junction-mediating and regulatory protein</t>
  </si>
  <si>
    <t>PPM04594A</t>
  </si>
  <si>
    <t>Jph3</t>
  </si>
  <si>
    <t>NM_020605</t>
  </si>
  <si>
    <t>Junctophilin 3</t>
  </si>
  <si>
    <t>PPM39862A</t>
  </si>
  <si>
    <t>NM_001109080</t>
  </si>
  <si>
    <t>Left right determination factor 1</t>
  </si>
  <si>
    <t>PPR63354A</t>
  </si>
  <si>
    <t>Lefty2</t>
  </si>
  <si>
    <t>NM_001007556</t>
  </si>
  <si>
    <t>PPR57757A</t>
  </si>
  <si>
    <t>NM_012596</t>
  </si>
  <si>
    <t>Leptin receptor</t>
  </si>
  <si>
    <t>PPR44540A</t>
  </si>
  <si>
    <t>NM_019904</t>
  </si>
  <si>
    <t>Lectin, galactoside-binding, soluble, 1</t>
  </si>
  <si>
    <t>PPR42250A</t>
  </si>
  <si>
    <t>ITCH</t>
  </si>
  <si>
    <t>NM_031483</t>
  </si>
  <si>
    <t>PPH06910A</t>
  </si>
  <si>
    <t>Lgr5</t>
  </si>
  <si>
    <t>NM_001106784</t>
  </si>
  <si>
    <t>Leucine rich repeat containing G protein coupled receptor 5</t>
  </si>
  <si>
    <t>PPR62329A</t>
  </si>
  <si>
    <t>Lhcgr</t>
  </si>
  <si>
    <t>NM_012978</t>
  </si>
  <si>
    <t>Luteinizing hormone/choriogonadotropin receptor</t>
  </si>
  <si>
    <t>PPR45301A</t>
  </si>
  <si>
    <t>NM_022196</t>
  </si>
  <si>
    <t>Leukemia inhibitory factor</t>
  </si>
  <si>
    <t>PPR06674A</t>
  </si>
  <si>
    <t>NM_031048</t>
  </si>
  <si>
    <t>Leukemia inhibitory factor receptor alpha</t>
  </si>
  <si>
    <t>PPR45926A</t>
  </si>
  <si>
    <t>NM_001106095</t>
  </si>
  <si>
    <t>Ligase IV, DNA, ATP-dependent</t>
  </si>
  <si>
    <t>PPR49599A</t>
  </si>
  <si>
    <t>ITGAX</t>
  </si>
  <si>
    <t>NM_000887</t>
  </si>
  <si>
    <t>Integrin, alpha X (complement component 3 receptor 4 subunit)</t>
  </si>
  <si>
    <t>PPH00661A</t>
  </si>
  <si>
    <t>NM_000211</t>
  </si>
  <si>
    <t>Integrin, beta 2 (complement component 3 receptor 3 and 4 subunit)</t>
  </si>
  <si>
    <t>PPH00679A</t>
  </si>
  <si>
    <t>Lmna</t>
  </si>
  <si>
    <t>NM_001002016</t>
  </si>
  <si>
    <t>Lamin A</t>
  </si>
  <si>
    <t>PPR49702A</t>
  </si>
  <si>
    <t>NM_027398</t>
  </si>
  <si>
    <t>PPM31656A</t>
  </si>
  <si>
    <t>NM_000214</t>
  </si>
  <si>
    <t>PPH06022A</t>
  </si>
  <si>
    <t>Lmo7</t>
  </si>
  <si>
    <t>NM_001001515</t>
  </si>
  <si>
    <t>LIM domain 7</t>
  </si>
  <si>
    <t>PPR53585A</t>
  </si>
  <si>
    <t>JMY</t>
  </si>
  <si>
    <t>NM_152405</t>
  </si>
  <si>
    <t>Junction mediating and regulatory protein, p53 cofactor</t>
  </si>
  <si>
    <t>PPH19018A</t>
  </si>
  <si>
    <t>Smurf1</t>
  </si>
  <si>
    <t>JPH3</t>
  </si>
  <si>
    <t>NM_020655</t>
  </si>
  <si>
    <t>PPH07264A</t>
  </si>
  <si>
    <t>Tdgf1</t>
  </si>
  <si>
    <t>Lpar1</t>
  </si>
  <si>
    <t>NM_053936</t>
  </si>
  <si>
    <t>Lysophosphatidic acid receptor 1</t>
  </si>
  <si>
    <t>PPR45291A</t>
  </si>
  <si>
    <t>Lpar2</t>
  </si>
  <si>
    <t>NM_001109109</t>
  </si>
  <si>
    <t>Lysophosphatidic acid receptor 2</t>
  </si>
  <si>
    <t>PPR65170A</t>
  </si>
  <si>
    <t>NM_012598</t>
  </si>
  <si>
    <t>Lipoprotein lipase</t>
  </si>
  <si>
    <t>PPR43250A</t>
  </si>
  <si>
    <t>Kdm2b</t>
  </si>
  <si>
    <t>Lysine (K)-specific demethylase 2B</t>
  </si>
  <si>
    <t>NM_053244</t>
  </si>
  <si>
    <t>PPM04867A</t>
  </si>
  <si>
    <t>Kitl</t>
  </si>
  <si>
    <t>NM_013598</t>
  </si>
  <si>
    <t>Kit ligand</t>
  </si>
  <si>
    <t>PPM02983A</t>
  </si>
  <si>
    <t>Lss</t>
  </si>
  <si>
    <t>NM_031049</t>
  </si>
  <si>
    <t>Lanosterol synthase (2,3-oxidosqualene-lanosterol cyclase)</t>
  </si>
  <si>
    <t>PPR44730A</t>
  </si>
  <si>
    <t>NM_010635</t>
  </si>
  <si>
    <t>PPM25194A</t>
  </si>
  <si>
    <t>NM_080769</t>
  </si>
  <si>
    <t>PPR06575A</t>
  </si>
  <si>
    <t>NM_212507</t>
  </si>
  <si>
    <t>PPR06679A</t>
  </si>
  <si>
    <t>Ltb4r</t>
  </si>
  <si>
    <t>NM_021656</t>
  </si>
  <si>
    <t>Leukotriene B4 receptor</t>
  </si>
  <si>
    <t>PPR49351A</t>
  </si>
  <si>
    <t>KCNIP1</t>
  </si>
  <si>
    <t>NM_014592</t>
  </si>
  <si>
    <t>Kv channel interacting protein 1</t>
  </si>
  <si>
    <t>PPH12032A</t>
  </si>
  <si>
    <t>NM_001008315</t>
  </si>
  <si>
    <t>Lymphotoxin beta receptor (TNFR superfamily, member 3)</t>
  </si>
  <si>
    <t>PPR46808A</t>
  </si>
  <si>
    <t>NM_001024279</t>
  </si>
  <si>
    <t>Lymphocyte antigen 96</t>
  </si>
  <si>
    <t>PPR63293A</t>
  </si>
  <si>
    <t>Klhl13</t>
  </si>
  <si>
    <t>NM_026167</t>
  </si>
  <si>
    <t>Kelch-like 13 (Drosophila)</t>
  </si>
  <si>
    <t>PPM34002A</t>
  </si>
  <si>
    <t>NM_178633</t>
  </si>
  <si>
    <t>Kelch-like 2, Mayven (Drosophila)</t>
  </si>
  <si>
    <t>PPM34824A</t>
  </si>
  <si>
    <t>Lyz2</t>
  </si>
  <si>
    <t>NM_012771</t>
  </si>
  <si>
    <t>Lysozyme 2</t>
  </si>
  <si>
    <t>PPR42717A</t>
  </si>
  <si>
    <t>NM_029436</t>
  </si>
  <si>
    <t>PPM36757A</t>
  </si>
  <si>
    <t>NM_001081087</t>
  </si>
  <si>
    <t>PPM32430A</t>
  </si>
  <si>
    <t>Madd</t>
  </si>
  <si>
    <t>NM_053585</t>
  </si>
  <si>
    <t>MAP-kinase activating death domain</t>
  </si>
  <si>
    <t>PPR06562A</t>
  </si>
  <si>
    <t>Mag</t>
  </si>
  <si>
    <t>NM_017190</t>
  </si>
  <si>
    <t>Myelin-associated glycoprotein</t>
  </si>
  <si>
    <t>PPR52661A</t>
  </si>
  <si>
    <t>NM_012798</t>
  </si>
  <si>
    <t>Mal, T-cell differentiation protein</t>
  </si>
  <si>
    <t>PPR44712A</t>
  </si>
  <si>
    <t>Malt1</t>
  </si>
  <si>
    <t>XM_225927</t>
  </si>
  <si>
    <t>Mucosa associated lymphoid tissue lymphoma translocation gene 1</t>
  </si>
  <si>
    <t>PPR52579A</t>
  </si>
  <si>
    <t>LIG4</t>
  </si>
  <si>
    <t>NM_023125</t>
  </si>
  <si>
    <t>PPM60015A</t>
  </si>
  <si>
    <t>Manba</t>
  </si>
  <si>
    <t>NM_001031655</t>
  </si>
  <si>
    <t>Mannosidase, beta A, lysosomal</t>
  </si>
  <si>
    <t>PPR43816A</t>
  </si>
  <si>
    <t>Maoa</t>
  </si>
  <si>
    <t>NM_033653</t>
  </si>
  <si>
    <t>Monoamine oxidase A</t>
  </si>
  <si>
    <t>PPR46359A</t>
  </si>
  <si>
    <t>Maob</t>
  </si>
  <si>
    <t>NM_013198</t>
  </si>
  <si>
    <t>Monoamine oxidase B</t>
  </si>
  <si>
    <t>PPR06817A</t>
  </si>
  <si>
    <t>POLB</t>
  </si>
  <si>
    <t>SERPINB2</t>
  </si>
  <si>
    <t>NM_032551</t>
  </si>
  <si>
    <t>PPH14411A</t>
  </si>
  <si>
    <t>KITLG</t>
  </si>
  <si>
    <t>NM_003994</t>
  </si>
  <si>
    <t>PPH00507A</t>
  </si>
  <si>
    <t>Lag3</t>
  </si>
  <si>
    <t>Lymphocyte-activation gene 3</t>
  </si>
  <si>
    <t>NM_053887</t>
  </si>
  <si>
    <t>Mitogen activated protein kinase kinase kinase 1</t>
  </si>
  <si>
    <t>PPR45219A</t>
  </si>
  <si>
    <t>KLF1</t>
  </si>
  <si>
    <t>NM_006563</t>
  </si>
  <si>
    <t>PPH09084A</t>
  </si>
  <si>
    <t>Map3k10</t>
  </si>
  <si>
    <t>NM_001191621</t>
  </si>
  <si>
    <t>Mitogen activated protein kinase kinase kinase 10</t>
  </si>
  <si>
    <t>PPR45544A</t>
  </si>
  <si>
    <t>Mitogen-activated protein kinase kinase kinase 5</t>
  </si>
  <si>
    <t>KLHL13</t>
  </si>
  <si>
    <t>NM_033495</t>
  </si>
  <si>
    <t>PPH17360A</t>
  </si>
  <si>
    <t>KLHL2</t>
  </si>
  <si>
    <t>NM_007246</t>
  </si>
  <si>
    <t>PPH11609A</t>
  </si>
  <si>
    <t>KLHL24</t>
  </si>
  <si>
    <t>NM_017644</t>
  </si>
  <si>
    <t>PPH14941A</t>
  </si>
  <si>
    <t>NM_053842</t>
  </si>
  <si>
    <t>Mitogen activated protein kinase 1</t>
  </si>
  <si>
    <t>PPR48780A</t>
  </si>
  <si>
    <t>KLHL41</t>
  </si>
  <si>
    <t>NM_006063</t>
  </si>
  <si>
    <t>PPH58028A</t>
  </si>
  <si>
    <t>NM_008489</t>
  </si>
  <si>
    <t>PPM04170A</t>
  </si>
  <si>
    <t>NM_010693</t>
  </si>
  <si>
    <t>Lymphocyte protein tyrosine kinase</t>
  </si>
  <si>
    <t>PPM04021A</t>
  </si>
  <si>
    <t>NM_053829</t>
  </si>
  <si>
    <t>Mitogen-activated protein kinase 8</t>
  </si>
  <si>
    <t>PPR43333A</t>
  </si>
  <si>
    <t>Mapk8ip2</t>
  </si>
  <si>
    <t>XM_235565</t>
  </si>
  <si>
    <t>Mitogen-activated protein kinase 8 interacting protein 2</t>
  </si>
  <si>
    <t>PPR52919A</t>
  </si>
  <si>
    <t>NM_017322</t>
  </si>
  <si>
    <t>Mitogen-activated protein kinase 9</t>
  </si>
  <si>
    <t>PPR44553A</t>
  </si>
  <si>
    <t>NM_010094</t>
  </si>
  <si>
    <t>PPM04413A</t>
  </si>
  <si>
    <t>NM_177099</t>
  </si>
  <si>
    <t>PPM04464A</t>
  </si>
  <si>
    <t>PTGDR2</t>
  </si>
  <si>
    <t>NM_010704</t>
  </si>
  <si>
    <t>PPM05512A</t>
  </si>
  <si>
    <t>KNG1</t>
  </si>
  <si>
    <t>NM_000893</t>
  </si>
  <si>
    <t>PPH05826A</t>
  </si>
  <si>
    <t>NM_008495</t>
  </si>
  <si>
    <t>Lectin, galactose binding, soluble 1</t>
  </si>
  <si>
    <t>PPM29016A</t>
  </si>
  <si>
    <t>March5</t>
  </si>
  <si>
    <t>NM_001106372</t>
  </si>
  <si>
    <t>Membrane-associated ring finger (C3HC4) 5</t>
  </si>
  <si>
    <t>PPR43838A</t>
  </si>
  <si>
    <t>NM_010195</t>
  </si>
  <si>
    <t>PPM04866A</t>
  </si>
  <si>
    <t>NM_013582</t>
  </si>
  <si>
    <t>PPM04900A</t>
  </si>
  <si>
    <t>Mas1</t>
  </si>
  <si>
    <t>NM_012757</t>
  </si>
  <si>
    <t>MAS1 oncogene</t>
  </si>
  <si>
    <t>PPR47225A</t>
  </si>
  <si>
    <t>NM_008501</t>
  </si>
  <si>
    <t>PPM02988A</t>
  </si>
  <si>
    <t>NM_013584</t>
  </si>
  <si>
    <t>Leukemia inhibitory factor receptor</t>
  </si>
  <si>
    <t>PPM03135A</t>
  </si>
  <si>
    <t>NM_176953</t>
  </si>
  <si>
    <t>PPM03139A</t>
  </si>
  <si>
    <t>XM_001059437</t>
  </si>
  <si>
    <t>Methyl-CpG binding domain protein 4</t>
  </si>
  <si>
    <t>PPR53255A</t>
  </si>
  <si>
    <t>Mbtps1</t>
  </si>
  <si>
    <t>NM_053569</t>
  </si>
  <si>
    <t>Membrane-bound transcription factor peptidase, site 1</t>
  </si>
  <si>
    <t>PPR42734A</t>
  </si>
  <si>
    <t>NM_019390</t>
  </si>
  <si>
    <t>PPM34536A</t>
  </si>
  <si>
    <t>Mbtps2</t>
  </si>
  <si>
    <t>NM_001035007</t>
  </si>
  <si>
    <t>Membrane-bound transcription factor peptidase, site 2</t>
  </si>
  <si>
    <t>PPR53992A</t>
  </si>
  <si>
    <t>NM_001100491</t>
  </si>
  <si>
    <t>Melanocortin 2 receptor</t>
  </si>
  <si>
    <t>PPR59581A</t>
  </si>
  <si>
    <t>NM_001025270</t>
  </si>
  <si>
    <t>Melanocortin 3 receptor</t>
  </si>
  <si>
    <t>PPR59983A</t>
  </si>
  <si>
    <t>NM_201529</t>
  </si>
  <si>
    <t>LIM domain only 7</t>
  </si>
  <si>
    <t>PPM33653A</t>
  </si>
  <si>
    <t>Nosip</t>
  </si>
  <si>
    <t>NM_031758</t>
  </si>
  <si>
    <t>Melanin-concentrating hormone receptor 1</t>
  </si>
  <si>
    <t>PPR45071A</t>
  </si>
  <si>
    <t>NM_021846</t>
  </si>
  <si>
    <t>Myeloid cell leukemia sequence 1</t>
  </si>
  <si>
    <t>PPR06541A</t>
  </si>
  <si>
    <t>NM_010336</t>
  </si>
  <si>
    <t>PPM04834A</t>
  </si>
  <si>
    <t>PCGF2</t>
  </si>
  <si>
    <t>NM_020028</t>
  </si>
  <si>
    <t>PPM04836A</t>
  </si>
  <si>
    <t>PTPRC</t>
  </si>
  <si>
    <t>NM_175116</t>
  </si>
  <si>
    <t>Lysophosphatidic acid receptor 6</t>
  </si>
  <si>
    <t>PPM57670A</t>
  </si>
  <si>
    <t>SFTPD</t>
  </si>
  <si>
    <t>NM_008509</t>
  </si>
  <si>
    <t>PPM04353A</t>
  </si>
  <si>
    <t>NM_033235</t>
  </si>
  <si>
    <t>Malate dehydrogenase 1, NAD (soluble)</t>
  </si>
  <si>
    <t>PPR45840A</t>
  </si>
  <si>
    <t>LBP</t>
  </si>
  <si>
    <t>NM_004139</t>
  </si>
  <si>
    <t>PPH01424A</t>
  </si>
  <si>
    <t>NM_001108221</t>
  </si>
  <si>
    <t>Malate dehydrogenase 1B, NAD (soluble)</t>
  </si>
  <si>
    <t>PPR54972A</t>
  </si>
  <si>
    <t>SOCS5</t>
  </si>
  <si>
    <t>NM_031151</t>
  </si>
  <si>
    <t>Malate dehydrogenase 2, NAD (mitochondrial)</t>
  </si>
  <si>
    <t>PPR42377A</t>
  </si>
  <si>
    <t>NM_030859</t>
  </si>
  <si>
    <t>Midkine</t>
  </si>
  <si>
    <t>PPR46478A</t>
  </si>
  <si>
    <t>NM_001108099</t>
  </si>
  <si>
    <t>Mdm2 p53 binding protein homolog (mouse)</t>
  </si>
  <si>
    <t>PPR06687A</t>
  </si>
  <si>
    <t>Ptgir</t>
  </si>
  <si>
    <t>LCK</t>
  </si>
  <si>
    <t>NM_005356</t>
  </si>
  <si>
    <t>PPH00185A</t>
  </si>
  <si>
    <t>NM_001012026</t>
  </si>
  <si>
    <t>Mdm4 p53 binding protein homolog (mouse)</t>
  </si>
  <si>
    <t>PPR52849A</t>
  </si>
  <si>
    <t>TNFRSF8</t>
  </si>
  <si>
    <t>LEFTY1</t>
  </si>
  <si>
    <t>NM_020997</t>
  </si>
  <si>
    <t>Left-right determination factor 1</t>
  </si>
  <si>
    <t>PPH01932A</t>
  </si>
  <si>
    <t>PPH01928A</t>
  </si>
  <si>
    <t>NM_002303</t>
  </si>
  <si>
    <t>PPH00028A</t>
  </si>
  <si>
    <t>Uts2r</t>
  </si>
  <si>
    <t>NM_002305</t>
  </si>
  <si>
    <t>PPH19360A</t>
  </si>
  <si>
    <t>LGR5</t>
  </si>
  <si>
    <t>NM_003667</t>
  </si>
  <si>
    <t>Leucine-rich repeat containing G protein-coupled receptor 5</t>
  </si>
  <si>
    <t>PPH13346A</t>
  </si>
  <si>
    <t>LHCGR</t>
  </si>
  <si>
    <t>NM_000233</t>
  </si>
  <si>
    <t>PPH01310A</t>
  </si>
  <si>
    <t>Mefv</t>
  </si>
  <si>
    <t>NM_031634</t>
  </si>
  <si>
    <t>Mediterranean fever</t>
  </si>
  <si>
    <t>PPR48287A</t>
  </si>
  <si>
    <t>NM_146006</t>
  </si>
  <si>
    <t>Lanosterol synthase</t>
  </si>
  <si>
    <t>PPM29518A</t>
  </si>
  <si>
    <t>PPH00813A</t>
  </si>
  <si>
    <t>NM_010735</t>
  </si>
  <si>
    <t>Lymphotoxin A</t>
  </si>
  <si>
    <t>PPM03114A</t>
  </si>
  <si>
    <t>NM_002310</t>
  </si>
  <si>
    <t>PPH00874A</t>
  </si>
  <si>
    <t>NM_008518</t>
  </si>
  <si>
    <t>Lymphotoxin B</t>
  </si>
  <si>
    <t>PPM03119A</t>
  </si>
  <si>
    <t>Ltb4r1</t>
  </si>
  <si>
    <t>NM_008519</t>
  </si>
  <si>
    <t>Leukotriene B4 receptor 1</t>
  </si>
  <si>
    <t>PPM04902A</t>
  </si>
  <si>
    <t>NM_002312</t>
  </si>
  <si>
    <t>PPH00746A</t>
  </si>
  <si>
    <t>NM_010736</t>
  </si>
  <si>
    <t>Lymphotoxin B receptor</t>
  </si>
  <si>
    <t>PPM03416A</t>
  </si>
  <si>
    <t>Metap2</t>
  </si>
  <si>
    <t>Methionyl aminopeptidase 2</t>
  </si>
  <si>
    <t>NM_010745</t>
  </si>
  <si>
    <t>Lymphocyte antigen 86</t>
  </si>
  <si>
    <t>PPM06259A</t>
  </si>
  <si>
    <t>NM_016923</t>
  </si>
  <si>
    <t>PPM02951A</t>
  </si>
  <si>
    <t>LMNA</t>
  </si>
  <si>
    <t>NM_005572</t>
  </si>
  <si>
    <t>Lamin A/C</t>
  </si>
  <si>
    <t>PPH20587A</t>
  </si>
  <si>
    <t>NM_017372</t>
  </si>
  <si>
    <t>PPM05783A</t>
  </si>
  <si>
    <t>LMO7</t>
  </si>
  <si>
    <t>NM_005358</t>
  </si>
  <si>
    <t>PPH07371A</t>
  </si>
  <si>
    <t>NM_145527</t>
  </si>
  <si>
    <t>PPM28385A</t>
  </si>
  <si>
    <t>Mgll</t>
  </si>
  <si>
    <t>NM_138502</t>
  </si>
  <si>
    <t>Monoglyceride lipase</t>
  </si>
  <si>
    <t>PPR49266A</t>
  </si>
  <si>
    <t>NM_012861</t>
  </si>
  <si>
    <t>O-6-methylguanine-DNA methyltransferase</t>
  </si>
  <si>
    <t>PPR44512A</t>
  </si>
  <si>
    <t>NM_010758</t>
  </si>
  <si>
    <t>PPM34494A</t>
  </si>
  <si>
    <t>LPAR1</t>
  </si>
  <si>
    <t>NM_057159</t>
  </si>
  <si>
    <t>PPH02360A</t>
  </si>
  <si>
    <t>LPAR2</t>
  </si>
  <si>
    <t>NM_004720</t>
  </si>
  <si>
    <t>PPH02343A</t>
  </si>
  <si>
    <t>Mib1</t>
  </si>
  <si>
    <t>NM_001107405</t>
  </si>
  <si>
    <t>Mindbomb homolog 1 (Drosophila)</t>
  </si>
  <si>
    <t>PPR55796A</t>
  </si>
  <si>
    <t>LPAR6</t>
  </si>
  <si>
    <t>NM_005767</t>
  </si>
  <si>
    <t>PPH11631A</t>
  </si>
  <si>
    <t>Mid1</t>
  </si>
  <si>
    <t>NM_022927</t>
  </si>
  <si>
    <t>Midline 1</t>
  </si>
  <si>
    <t>PPR50266A</t>
  </si>
  <si>
    <t>NM_000237</t>
  </si>
  <si>
    <t>PPH00023A</t>
  </si>
  <si>
    <t>NM_010762</t>
  </si>
  <si>
    <t>Myelin and lymphocyte protein, T-cell differentiation protein</t>
  </si>
  <si>
    <t>PPM06248A</t>
  </si>
  <si>
    <t>NM_172833</t>
  </si>
  <si>
    <t>PPM31268A</t>
  </si>
  <si>
    <t>NM_031051</t>
  </si>
  <si>
    <t>Macrophage migration inhibitory factor</t>
  </si>
  <si>
    <t>PPR42812A</t>
  </si>
  <si>
    <t>NM_001271366</t>
  </si>
  <si>
    <t>Marker of proliferation Ki-67</t>
  </si>
  <si>
    <t>PPR06672A</t>
  </si>
  <si>
    <t>NM_027288</t>
  </si>
  <si>
    <t>PPM37249A</t>
  </si>
  <si>
    <t>NM_031053</t>
  </si>
  <si>
    <t>MutL homolog 1 (E. coli)</t>
  </si>
  <si>
    <t>PPR47017A</t>
  </si>
  <si>
    <t>NM_173740</t>
  </si>
  <si>
    <t>PPM04363A</t>
  </si>
  <si>
    <t>NM_172778</t>
  </si>
  <si>
    <t>PPM34506A</t>
  </si>
  <si>
    <t>PDGFB</t>
  </si>
  <si>
    <t>Pdgfrb</t>
  </si>
  <si>
    <t>SMURF1</t>
  </si>
  <si>
    <t>NM_011945</t>
  </si>
  <si>
    <t>Mitogen-activated protein kinase kinase kinase 1</t>
  </si>
  <si>
    <t>PPM03569A</t>
  </si>
  <si>
    <t>NM_001081292</t>
  </si>
  <si>
    <t>Mitogen-activated protein kinase kinase kinase 10</t>
  </si>
  <si>
    <t>PPM36213A</t>
  </si>
  <si>
    <t>LSS</t>
  </si>
  <si>
    <t>NM_002340</t>
  </si>
  <si>
    <t>PPH06366A</t>
  </si>
  <si>
    <t>PPH00337A</t>
  </si>
  <si>
    <t>PPH00342A</t>
  </si>
  <si>
    <t>LTB4R</t>
  </si>
  <si>
    <t>NM_181657</t>
  </si>
  <si>
    <t>PPH01341A</t>
  </si>
  <si>
    <t>NM_031055</t>
  </si>
  <si>
    <t>Matrix metallopeptidase 9</t>
  </si>
  <si>
    <t>PPR44728A</t>
  </si>
  <si>
    <t>NM_002342</t>
  </si>
  <si>
    <t>PPH00816A</t>
  </si>
  <si>
    <t>NM_004271</t>
  </si>
  <si>
    <t>PPH06038A</t>
  </si>
  <si>
    <t>NM_015364</t>
  </si>
  <si>
    <t>PPH06052A</t>
  </si>
  <si>
    <t>NM_011949</t>
  </si>
  <si>
    <t>Mitogen-activated protein kinase 1</t>
  </si>
  <si>
    <t>PPM03571A</t>
  </si>
  <si>
    <t>LYZ</t>
  </si>
  <si>
    <t>NM_000239</t>
  </si>
  <si>
    <t>Lysozyme</t>
  </si>
  <si>
    <t>PPH14748A</t>
  </si>
  <si>
    <t>MADD</t>
  </si>
  <si>
    <t>NM_003682</t>
  </si>
  <si>
    <t>PPH10254A</t>
  </si>
  <si>
    <t>Mpl</t>
  </si>
  <si>
    <t>XM_345572</t>
  </si>
  <si>
    <t>Myeloproliferative leukemia virus oncogene</t>
  </si>
  <si>
    <t>PPR62706A</t>
  </si>
  <si>
    <t>NM_001107036</t>
  </si>
  <si>
    <t>Myeloperoxidase</t>
  </si>
  <si>
    <t>PPR50140A</t>
  </si>
  <si>
    <t>NM_016700</t>
  </si>
  <si>
    <t>PPM03234A</t>
  </si>
  <si>
    <t>NM_021921</t>
  </si>
  <si>
    <t>PPM04545A</t>
  </si>
  <si>
    <t>MAG</t>
  </si>
  <si>
    <t>NM_002361</t>
  </si>
  <si>
    <t>Myelin associated glycoprotein</t>
  </si>
  <si>
    <t>PPH07097A</t>
  </si>
  <si>
    <t>NM_016961</t>
  </si>
  <si>
    <t>PPM03584A</t>
  </si>
  <si>
    <t>NM_002371</t>
  </si>
  <si>
    <t>PPH05827A</t>
  </si>
  <si>
    <t>Mrps18b</t>
  </si>
  <si>
    <t>NM_212534</t>
  </si>
  <si>
    <t>Mitochondrial ribosomal protein S18B</t>
  </si>
  <si>
    <t>PPR42268A</t>
  </si>
  <si>
    <t>NM_173844</t>
  </si>
  <si>
    <t>PPH13758A</t>
  </si>
  <si>
    <t>NM_031058</t>
  </si>
  <si>
    <t>MutS homolog 2 (E. coli)</t>
  </si>
  <si>
    <t>PPR42987A</t>
  </si>
  <si>
    <t>NM_027314</t>
  </si>
  <si>
    <t>PPM32398A</t>
  </si>
  <si>
    <t>Msh6</t>
  </si>
  <si>
    <t>MANBA</t>
  </si>
  <si>
    <t>NM_005908</t>
  </si>
  <si>
    <t>PPH19046A</t>
  </si>
  <si>
    <t>NM_008552</t>
  </si>
  <si>
    <t>PPM29594A</t>
  </si>
  <si>
    <t>NM_019151</t>
  </si>
  <si>
    <t>PPR49777A</t>
  </si>
  <si>
    <t>MAOA</t>
  </si>
  <si>
    <t>NM_000240</t>
  </si>
  <si>
    <t>PPH01702A</t>
  </si>
  <si>
    <t>MAOB</t>
  </si>
  <si>
    <t>NM_000898</t>
  </si>
  <si>
    <t>PPH01731A</t>
  </si>
  <si>
    <t>NM_010774</t>
  </si>
  <si>
    <t>PPM05489A</t>
  </si>
  <si>
    <t>NM_005921</t>
  </si>
  <si>
    <t>PPH00706A</t>
  </si>
  <si>
    <t>NM_019709</t>
  </si>
  <si>
    <t>PPM33114A</t>
  </si>
  <si>
    <t>MAP3K10</t>
  </si>
  <si>
    <t>NM_002446</t>
  </si>
  <si>
    <t>PPH05815A</t>
  </si>
  <si>
    <t>NM_172307</t>
  </si>
  <si>
    <t>PPM28456A</t>
  </si>
  <si>
    <t>NM_008560</t>
  </si>
  <si>
    <t>PPM04904A</t>
  </si>
  <si>
    <t>NM_008561</t>
  </si>
  <si>
    <t>PPM29595A</t>
  </si>
  <si>
    <t>Mtnr1a</t>
  </si>
  <si>
    <t>NM_053676</t>
  </si>
  <si>
    <t>Melatonin receptor 1A</t>
  </si>
  <si>
    <t>PPR53055A</t>
  </si>
  <si>
    <t>Mtnr1b</t>
  </si>
  <si>
    <t>NM_001100641</t>
  </si>
  <si>
    <t>Melatonin receptor 1B</t>
  </si>
  <si>
    <t>PPR52453A</t>
  </si>
  <si>
    <t>Pias1</t>
  </si>
  <si>
    <t>Pias2</t>
  </si>
  <si>
    <t>MAP3K5</t>
  </si>
  <si>
    <t>NM_005923</t>
  </si>
  <si>
    <t>PPH00744A</t>
  </si>
  <si>
    <t>NM_145132</t>
  </si>
  <si>
    <t>PPM40421A</t>
  </si>
  <si>
    <t>NM_008562</t>
  </si>
  <si>
    <t>PPM03405A</t>
  </si>
  <si>
    <t>Mul1</t>
  </si>
  <si>
    <t>NM_001106695</t>
  </si>
  <si>
    <t>Mitochondrial ubiquitin ligase activator of NFKB 1</t>
  </si>
  <si>
    <t>PPR54146A</t>
  </si>
  <si>
    <t>NM_002745</t>
  </si>
  <si>
    <t>PPH00715A</t>
  </si>
  <si>
    <t>NM_008618</t>
  </si>
  <si>
    <t>PPM05231A</t>
  </si>
  <si>
    <t>NM_029696</t>
  </si>
  <si>
    <t>PPM27792A</t>
  </si>
  <si>
    <t>Socs2</t>
  </si>
  <si>
    <t>NM_008617</t>
  </si>
  <si>
    <t>PPM38619A</t>
  </si>
  <si>
    <t>NM_010784</t>
  </si>
  <si>
    <t>PPM03800A</t>
  </si>
  <si>
    <t>NM_134350</t>
  </si>
  <si>
    <t>Myxovirus (influenza virus) resistance 2</t>
  </si>
  <si>
    <t>PPR44818A</t>
  </si>
  <si>
    <t>Socs4</t>
  </si>
  <si>
    <t>NM_010786</t>
  </si>
  <si>
    <t>Transformed mouse 3T3 cell double minute 2</t>
  </si>
  <si>
    <t>PPM02929A</t>
  </si>
  <si>
    <t>NM_008575</t>
  </si>
  <si>
    <t>Transformed mouse 3T3 cell double minute 4</t>
  </si>
  <si>
    <t>PPM40527A</t>
  </si>
  <si>
    <t>Mybl2</t>
  </si>
  <si>
    <t>NM_001106536</t>
  </si>
  <si>
    <t>Myeloblastosis oncogene-like 2</t>
  </si>
  <si>
    <t>PPR47086A</t>
  </si>
  <si>
    <t>NM_012603</t>
  </si>
  <si>
    <t>Myelocytomatosis oncogene</t>
  </si>
  <si>
    <t>PPR45580A</t>
  </si>
  <si>
    <t>NM_002750</t>
  </si>
  <si>
    <t>PPH00720A</t>
  </si>
  <si>
    <t>MAPK8IP2</t>
  </si>
  <si>
    <t>NM_012324</t>
  </si>
  <si>
    <t>PPH01786A</t>
  </si>
  <si>
    <t>NM_198130</t>
  </si>
  <si>
    <t>Myeloid differentiation primary response gene 88</t>
  </si>
  <si>
    <t>PPR48967A</t>
  </si>
  <si>
    <t>Stat5a</t>
  </si>
  <si>
    <t>Stat5b</t>
  </si>
  <si>
    <t>Stub1</t>
  </si>
  <si>
    <t>MARCH5</t>
  </si>
  <si>
    <t>NM_017824</t>
  </si>
  <si>
    <t>PPH17304A</t>
  </si>
  <si>
    <t>MARCH6</t>
  </si>
  <si>
    <t>NM_005885</t>
  </si>
  <si>
    <t>Membrane-associated ring finger (C3HC4) 6</t>
  </si>
  <si>
    <t>PPH18613A</t>
  </si>
  <si>
    <t>NM_019453</t>
  </si>
  <si>
    <t>PPM03471A</t>
  </si>
  <si>
    <t>Mylip</t>
  </si>
  <si>
    <t>NM_001107344</t>
  </si>
  <si>
    <t>Myosin regulatory light chain interacting protein</t>
  </si>
  <si>
    <t>PPR55407A</t>
  </si>
  <si>
    <t>MAS1</t>
  </si>
  <si>
    <t>NM_002377</t>
  </si>
  <si>
    <t>PPH10808A</t>
  </si>
  <si>
    <t>NM_019648</t>
  </si>
  <si>
    <t>Methionine aminopeptidase 2</t>
  </si>
  <si>
    <t>PPM37663A</t>
  </si>
  <si>
    <t>NM_003925</t>
  </si>
  <si>
    <t>PPH02709A</t>
  </si>
  <si>
    <t>XM_006223993</t>
  </si>
  <si>
    <t>NLR family, apoptosis inhibitory protein 6</t>
  </si>
  <si>
    <t>PPR53085A</t>
  </si>
  <si>
    <t>NM_177928</t>
  </si>
  <si>
    <t>Nicotinamide phosphoribosyltransferase</t>
  </si>
  <si>
    <t>PPR49036A</t>
  </si>
  <si>
    <t>MBTPS1</t>
  </si>
  <si>
    <t>NM_003791</t>
  </si>
  <si>
    <t>PPH06373A</t>
  </si>
  <si>
    <t>MBTPS2</t>
  </si>
  <si>
    <t>NM_015884</t>
  </si>
  <si>
    <t>PPH06358A</t>
  </si>
  <si>
    <t>Mouse Genomic DNA Contamination</t>
  </si>
  <si>
    <t>PPM65836A</t>
  </si>
  <si>
    <t>NM_000529</t>
  </si>
  <si>
    <t>Melanocortin 2 receptor (adrenocorticotropic hormone)</t>
  </si>
  <si>
    <t>PPH02531A</t>
  </si>
  <si>
    <t>NM_019888</t>
  </si>
  <si>
    <t>PPH02689A</t>
  </si>
  <si>
    <t>NM_011844</t>
  </si>
  <si>
    <t>PPM36510A</t>
  </si>
  <si>
    <t>NM_008598</t>
  </si>
  <si>
    <t>PPM03362A</t>
  </si>
  <si>
    <t>NM_005297</t>
  </si>
  <si>
    <t>PPH14997A</t>
  </si>
  <si>
    <t>NM_138873</t>
  </si>
  <si>
    <t>Nibrin</t>
  </si>
  <si>
    <t>PPR06520A</t>
  </si>
  <si>
    <t>NM_021960</t>
  </si>
  <si>
    <t>Myeloid cell leukemia sequence 1 (BCL2-related)</t>
  </si>
  <si>
    <t>PPH00397A</t>
  </si>
  <si>
    <t>NM_144860</t>
  </si>
  <si>
    <t>PPM26177A</t>
  </si>
  <si>
    <t>NM_010797</t>
  </si>
  <si>
    <t>PPM28212A</t>
  </si>
  <si>
    <t>Ncf1</t>
  </si>
  <si>
    <t>NM_053734</t>
  </si>
  <si>
    <t>Neutrophil cytosolic factor 1</t>
  </si>
  <si>
    <t>PPR49089A</t>
  </si>
  <si>
    <t>NM_010798</t>
  </si>
  <si>
    <t>PPM02985A</t>
  </si>
  <si>
    <t>NM_001081117</t>
  </si>
  <si>
    <t>Antigen identified by monoclonal antibody Ki 67</t>
  </si>
  <si>
    <t>PPM03457A</t>
  </si>
  <si>
    <t>NM_005917</t>
  </si>
  <si>
    <t>PPH02274A</t>
  </si>
  <si>
    <t>NM_001039845</t>
  </si>
  <si>
    <t>PPH12679A</t>
  </si>
  <si>
    <t>NM_005918</t>
  </si>
  <si>
    <t>PPH19185A</t>
  </si>
  <si>
    <t>NM_002391</t>
  </si>
  <si>
    <t>Midkine (neurite growth-promoting factor 2)</t>
  </si>
  <si>
    <t>PPH00587A</t>
  </si>
  <si>
    <t>NM_002392</t>
  </si>
  <si>
    <t>PPH00193A</t>
  </si>
  <si>
    <t>NM_002393</t>
  </si>
  <si>
    <t>PPH00875A</t>
  </si>
  <si>
    <t>NM_026810</t>
  </si>
  <si>
    <t>PPM04973A</t>
  </si>
  <si>
    <t>NOSIP</t>
  </si>
  <si>
    <t>MEFV</t>
  </si>
  <si>
    <t>NM_000243</t>
  </si>
  <si>
    <t>PPH13601A</t>
  </si>
  <si>
    <t>PTGIR</t>
  </si>
  <si>
    <t>NM_013599</t>
  </si>
  <si>
    <t>PPM03661A</t>
  </si>
  <si>
    <t>NM_006838</t>
  </si>
  <si>
    <t>PPH12531A</t>
  </si>
  <si>
    <t>NM_001106489</t>
  </si>
  <si>
    <t>NADH dehydrogenase (ubiquinone) Fe-S protein 3</t>
  </si>
  <si>
    <t>PPR42444A</t>
  </si>
  <si>
    <t>UTS2R</t>
  </si>
  <si>
    <t>MGLL</t>
  </si>
  <si>
    <t>NM_007283</t>
  </si>
  <si>
    <t>PPH19478A</t>
  </si>
  <si>
    <t>NM_010823</t>
  </si>
  <si>
    <t>PPM05370A</t>
  </si>
  <si>
    <t>MGMT</t>
  </si>
  <si>
    <t>NM_002412</t>
  </si>
  <si>
    <t>PPH01519A</t>
  </si>
  <si>
    <t>NM_010824</t>
  </si>
  <si>
    <t>PPM06205A</t>
  </si>
  <si>
    <t>MIB1</t>
  </si>
  <si>
    <t>NM_020774</t>
  </si>
  <si>
    <t>PPH09022A</t>
  </si>
  <si>
    <t>MID1</t>
  </si>
  <si>
    <t>NM_000381</t>
  </si>
  <si>
    <t>Midline 1 (Opitz/BBB syndrome)</t>
  </si>
  <si>
    <t>PPH08761A</t>
  </si>
  <si>
    <t>NM_025878</t>
  </si>
  <si>
    <t>PPM27551A</t>
  </si>
  <si>
    <t>NM_002415</t>
  </si>
  <si>
    <t>Macrophage migration inhibitory factor (glycosylation-inhibiting factor)</t>
  </si>
  <si>
    <t>PPH00548A</t>
  </si>
  <si>
    <t>Neurl1</t>
  </si>
  <si>
    <t>NM_001107605</t>
  </si>
  <si>
    <t>Neuralized homolog (Drosophila)</t>
  </si>
  <si>
    <t>PPR53766A</t>
  </si>
  <si>
    <t>NM_008628</t>
  </si>
  <si>
    <t>PPM04993A</t>
  </si>
  <si>
    <t>NM_010830</t>
  </si>
  <si>
    <t>MutS homolog 6 (E. coli)</t>
  </si>
  <si>
    <t>PPM04971A</t>
  </si>
  <si>
    <t>NM_002417</t>
  </si>
  <si>
    <t>Antigen identified by monoclonal antibody Ki-67</t>
  </si>
  <si>
    <t>PPH01024A</t>
  </si>
  <si>
    <t>NM_010834</t>
  </si>
  <si>
    <t>PPM04441A</t>
  </si>
  <si>
    <t>Nfatc3</t>
  </si>
  <si>
    <t>NM_001108447</t>
  </si>
  <si>
    <t>Nuclear factor of activated T-cells, cytoplasmic, calcineurin-dependent 3</t>
  </si>
  <si>
    <t>PPR51084A</t>
  </si>
  <si>
    <t>NM_000249</t>
  </si>
  <si>
    <t>MutL homolog 1, colon cancer, nonpolyposis type 2 (E. coli)</t>
  </si>
  <si>
    <t>PPH00196A</t>
  </si>
  <si>
    <t>Nfatc4</t>
  </si>
  <si>
    <t>NM_001107264</t>
  </si>
  <si>
    <t>Nuclear factor of activated T-cells, cytoplasmic, calcineurin-dependent 4</t>
  </si>
  <si>
    <t>PPR47669A</t>
  </si>
  <si>
    <t>Nfe2l1</t>
  </si>
  <si>
    <t>NM_001108293</t>
  </si>
  <si>
    <t>Nuclear factor, erythroid derived 2,-like 1</t>
  </si>
  <si>
    <t>PPR47224A</t>
  </si>
  <si>
    <t>NM_001276711</t>
  </si>
  <si>
    <t>Nuclear factor of kappa light polypeptide gene enhancer in B-cells 1</t>
  </si>
  <si>
    <t>PPR42746A</t>
  </si>
  <si>
    <t>NM_001008349</t>
  </si>
  <si>
    <t>Nuclear factor of kappa light polypeptide gene enhancer in B-cells 2, p49/p100</t>
  </si>
  <si>
    <t>PPR48039A</t>
  </si>
  <si>
    <t>NM_001108133</t>
  </si>
  <si>
    <t>Nuclear factor related to kappa B binding protein</t>
  </si>
  <si>
    <t>PPR53438A</t>
  </si>
  <si>
    <t>NM_008639</t>
  </si>
  <si>
    <t>PPM04906A</t>
  </si>
  <si>
    <t>NM_145712</t>
  </si>
  <si>
    <t>PPM33808A</t>
  </si>
  <si>
    <t>NM_001277055</t>
  </si>
  <si>
    <t>Nerve growth factor (beta polypeptide)</t>
  </si>
  <si>
    <t>PPR47274A</t>
  </si>
  <si>
    <t>NM_012610</t>
  </si>
  <si>
    <t>Nerve growth factor receptor (TNFR superfamily, member 16)</t>
  </si>
  <si>
    <t>PPR45155A</t>
  </si>
  <si>
    <t>NM_002431</t>
  </si>
  <si>
    <t>Menage a trois homolog 1, cyclin H assembly factor (Xenopus laevis)</t>
  </si>
  <si>
    <t>PPH02714A</t>
  </si>
  <si>
    <t>NM_026689</t>
  </si>
  <si>
    <t>PPM30615A</t>
  </si>
  <si>
    <t>PDGFRB</t>
  </si>
  <si>
    <t>Nlrc4</t>
  </si>
  <si>
    <t>NM_001106707</t>
  </si>
  <si>
    <t>NLR family, CARD domain containing 4</t>
  </si>
  <si>
    <t>PPR52484A</t>
  </si>
  <si>
    <t>Ppp2ca</t>
  </si>
  <si>
    <t>Nlrp12</t>
  </si>
  <si>
    <t>NM_001169142</t>
  </si>
  <si>
    <t>NLR family, pyrin domain containing 12</t>
  </si>
  <si>
    <t>PPR56773A</t>
  </si>
  <si>
    <t>MPL</t>
  </si>
  <si>
    <t>NM_005373</t>
  </si>
  <si>
    <t>PPH00098A</t>
  </si>
  <si>
    <t>NM_008652</t>
  </si>
  <si>
    <t>PPM04672A</t>
  </si>
  <si>
    <t>Nlrp1a</t>
  </si>
  <si>
    <t>NM_001145755</t>
  </si>
  <si>
    <t>NLR family, pyrin domain containing 1A</t>
  </si>
  <si>
    <t>PPR45641A</t>
  </si>
  <si>
    <t>NM_000250</t>
  </si>
  <si>
    <t>PPH06082A</t>
  </si>
  <si>
    <t>NM_010849</t>
  </si>
  <si>
    <t>PPM02924A</t>
  </si>
  <si>
    <t>Nlrp3</t>
  </si>
  <si>
    <t>NM_001191642</t>
  </si>
  <si>
    <t>NLR family, pyrin domain containing 3</t>
  </si>
  <si>
    <t>PPR56639A</t>
  </si>
  <si>
    <t>Rhoa</t>
  </si>
  <si>
    <t>NM_010851</t>
  </si>
  <si>
    <t>PPM03399A</t>
  </si>
  <si>
    <t>NM_012799</t>
  </si>
  <si>
    <t>Neuromedin B receptor</t>
  </si>
  <si>
    <t>PPR52789A</t>
  </si>
  <si>
    <t>NM_001034148</t>
  </si>
  <si>
    <t>N-myc (and STAT) interactor</t>
  </si>
  <si>
    <t>PPR46650A</t>
  </si>
  <si>
    <t>MRPS18B</t>
  </si>
  <si>
    <t>NM_014046</t>
  </si>
  <si>
    <t>PPH15586A</t>
  </si>
  <si>
    <t>NM_023100</t>
  </si>
  <si>
    <t>Neuromedin U receptor 1</t>
  </si>
  <si>
    <t>PPR50801A</t>
  </si>
  <si>
    <t>NM_000251</t>
  </si>
  <si>
    <t>MutS homolog 2, colon cancer, nonpolyposis type 1 (E. coli)</t>
  </si>
  <si>
    <t>PPH00197A</t>
  </si>
  <si>
    <t>NM_153789</t>
  </si>
  <si>
    <t>PPM33412A</t>
  </si>
  <si>
    <t>Nucleotide-binding oligomerization domain containing 1</t>
  </si>
  <si>
    <t>MSH6</t>
  </si>
  <si>
    <t>NM_000179</t>
  </si>
  <si>
    <t>PPH02190A</t>
  </si>
  <si>
    <t>Nod2</t>
  </si>
  <si>
    <t>NM_001106172</t>
  </si>
  <si>
    <t>Nucleotide-binding oligomerization domain containing 2</t>
  </si>
  <si>
    <t>PPR66480A</t>
  </si>
  <si>
    <t>NM_001106394</t>
  </si>
  <si>
    <t>PPR57763A</t>
  </si>
  <si>
    <t>NM_053516</t>
  </si>
  <si>
    <t>Nucleolar protein 3 (apoptosis repressor with CARD domain)</t>
  </si>
  <si>
    <t>PPR57597A</t>
  </si>
  <si>
    <t>PPH01942A</t>
  </si>
  <si>
    <t>NM_012611</t>
  </si>
  <si>
    <t>Nitric oxide synthase 2, inducible</t>
  </si>
  <si>
    <t>PPR44835A</t>
  </si>
  <si>
    <t>NM_001106260</t>
  </si>
  <si>
    <t>Nitric oxide synthase interacting protein</t>
  </si>
  <si>
    <t>PPR47709A</t>
  </si>
  <si>
    <t>NM_001105721</t>
  </si>
  <si>
    <t>Notch homolog 1, translocation-associated (Drosophila)</t>
  </si>
  <si>
    <t>PPR47971A</t>
  </si>
  <si>
    <t>NM_024358</t>
  </si>
  <si>
    <t>Notch homolog 2 (Drosophila)</t>
  </si>
  <si>
    <t>PPR51608A</t>
  </si>
  <si>
    <t>NM_008670</t>
  </si>
  <si>
    <t>NLR family, apoptosis inhibitory protein 1</t>
  </si>
  <si>
    <t>PPM03430A</t>
  </si>
  <si>
    <t>NM_021524</t>
  </si>
  <si>
    <t>PPM33014A</t>
  </si>
  <si>
    <t>MTL5</t>
  </si>
  <si>
    <t>NM_004923</t>
  </si>
  <si>
    <t>Metallothionein-like 5, testis-specific (tesmin)</t>
  </si>
  <si>
    <t>PPH11539A</t>
  </si>
  <si>
    <t>NM_023980</t>
  </si>
  <si>
    <t>Neuropeptide FF receptor 2</t>
  </si>
  <si>
    <t>PPR51530A</t>
  </si>
  <si>
    <t>MTNR1A</t>
  </si>
  <si>
    <t>NM_005958</t>
  </si>
  <si>
    <t>PPH02532A</t>
  </si>
  <si>
    <t>MTNR1B</t>
  </si>
  <si>
    <t>NM_005959</t>
  </si>
  <si>
    <t>PPH02671A</t>
  </si>
  <si>
    <t>Nploc4</t>
  </si>
  <si>
    <t>NM_080577</t>
  </si>
  <si>
    <t>Nuclear protein localization 4 homolog (S. cerevisiae)</t>
  </si>
  <si>
    <t>PPR46226A</t>
  </si>
  <si>
    <t>Nucleophosmin (nucleolar phosphoprotein B23, numatrin)</t>
  </si>
  <si>
    <t>NM_012613</t>
  </si>
  <si>
    <t>Natriuretic peptide receptor A/guanylate cyclase A (atrionatriuretic peptide receptor A)</t>
  </si>
  <si>
    <t>PPR57579A</t>
  </si>
  <si>
    <t>Npr2</t>
  </si>
  <si>
    <t>NM_053838</t>
  </si>
  <si>
    <t>Natriuretic peptide receptor B/guanylate cyclase B (atrionatriuretic peptide receptor B)</t>
  </si>
  <si>
    <t>PPR48583A</t>
  </si>
  <si>
    <t>Npr3</t>
  </si>
  <si>
    <t>NM_012868</t>
  </si>
  <si>
    <t>Natriuretic peptide receptor C/guanylate cyclase C (atrionatriuretic peptide receptor C)</t>
  </si>
  <si>
    <t>PPR45352A</t>
  </si>
  <si>
    <t>PIAS1</t>
  </si>
  <si>
    <t>PIAS2</t>
  </si>
  <si>
    <t>NM_002462</t>
  </si>
  <si>
    <t>Myxovirus (influenza virus) resistance 1, interferon-inducible protein p78 (mouse)</t>
  </si>
  <si>
    <t>PPH01325A</t>
  </si>
  <si>
    <t>NM_001113357</t>
  </si>
  <si>
    <t>Neuropeptide Y receptor Y1</t>
  </si>
  <si>
    <t>PPR56359A</t>
  </si>
  <si>
    <t>NM_023968</t>
  </si>
  <si>
    <t>Neuropeptide Y receptor Y2</t>
  </si>
  <si>
    <t>PPR06816A</t>
  </si>
  <si>
    <t>PRLR</t>
  </si>
  <si>
    <t>NM_031581</t>
  </si>
  <si>
    <t>Pancreatic polypeptide receptor 1</t>
  </si>
  <si>
    <t>PPR44931A</t>
  </si>
  <si>
    <t>Npy5r</t>
  </si>
  <si>
    <t>NM_012869</t>
  </si>
  <si>
    <t>Neuropeptide Y receptor Y5</t>
  </si>
  <si>
    <t>PPR44906A</t>
  </si>
  <si>
    <t>NM_017000</t>
  </si>
  <si>
    <t>NAD(P)H dehydrogenase, quinone 1</t>
  </si>
  <si>
    <t>PPR45314A</t>
  </si>
  <si>
    <t>MYBL2</t>
  </si>
  <si>
    <t>NM_002466</t>
  </si>
  <si>
    <t>V-myb myeloblastosis viral oncogene homolog (avian)-like 2</t>
  </si>
  <si>
    <t>PPH00074A</t>
  </si>
  <si>
    <t>NM_002467</t>
  </si>
  <si>
    <t>V-myc myelocytomatosis viral oncogene homolog (avian)</t>
  </si>
  <si>
    <t>PPH00100A</t>
  </si>
  <si>
    <t>NM_057133</t>
  </si>
  <si>
    <t>Nuclear receptor subfamily 0, group B, member 2</t>
  </si>
  <si>
    <t>PPR45011A</t>
  </si>
  <si>
    <t>NM_002468</t>
  </si>
  <si>
    <t>Myeloid differentiation primary response gene (88)</t>
  </si>
  <si>
    <t>PPH00911A</t>
  </si>
  <si>
    <t>Nr1h4</t>
  </si>
  <si>
    <t>NM_021745</t>
  </si>
  <si>
    <t>Nuclear receptor subfamily 1, group H, member 4</t>
  </si>
  <si>
    <t>PPR49558A</t>
  </si>
  <si>
    <t>SOCS2</t>
  </si>
  <si>
    <t>SOCS4</t>
  </si>
  <si>
    <t>NM_012576</t>
  </si>
  <si>
    <t>Nuclear receptor subfamily 3, group C, member 1</t>
  </si>
  <si>
    <t>PPR52805A</t>
  </si>
  <si>
    <t>MYLIP</t>
  </si>
  <si>
    <t>NM_013262</t>
  </si>
  <si>
    <t>PPH21137A</t>
  </si>
  <si>
    <t>Nr4a1</t>
  </si>
  <si>
    <t>NM_024388</t>
  </si>
  <si>
    <t>Nuclear receptor subfamily 4, group A, member 1</t>
  </si>
  <si>
    <t>PPR44607A</t>
  </si>
  <si>
    <t>STAT5A</t>
  </si>
  <si>
    <t>STAT5B</t>
  </si>
  <si>
    <t>NM_021742</t>
  </si>
  <si>
    <t>Nuclear receptor subfamily 5, group A, member 2</t>
  </si>
  <si>
    <t>PPR49556A</t>
  </si>
  <si>
    <t>STUB1</t>
  </si>
  <si>
    <t>NM_031588</t>
  </si>
  <si>
    <t>Neuregulin 1</t>
  </si>
  <si>
    <t>PPR48978A</t>
  </si>
  <si>
    <t>NM_026688</t>
  </si>
  <si>
    <t>PPM27735A</t>
  </si>
  <si>
    <t>NM_001136151</t>
  </si>
  <si>
    <t>Neuregulin 2</t>
  </si>
  <si>
    <t>PPR47347A</t>
  </si>
  <si>
    <t>NM_004536</t>
  </si>
  <si>
    <t>NLR family, apoptosis inhibitory protein</t>
  </si>
  <si>
    <t>PPH00909A</t>
  </si>
  <si>
    <t>NM_005746</t>
  </si>
  <si>
    <t>PPH16287A</t>
  </si>
  <si>
    <t>NM_031073</t>
  </si>
  <si>
    <t>Neurotrophin 3</t>
  </si>
  <si>
    <t>PPR44429A</t>
  </si>
  <si>
    <t>NM_021589</t>
  </si>
  <si>
    <t>Neurotrophic tyrosine kinase, receptor, type 1</t>
  </si>
  <si>
    <t>PPR49157A</t>
  </si>
  <si>
    <t>NM_001108967</t>
  </si>
  <si>
    <t>Neurotensin receptor 1</t>
  </si>
  <si>
    <t>PPR54061A</t>
  </si>
  <si>
    <t>Ntsr2</t>
  </si>
  <si>
    <t>NM_022695</t>
  </si>
  <si>
    <t>Neurotensin receptor 2</t>
  </si>
  <si>
    <t>PPR50836A</t>
  </si>
  <si>
    <t>Nucb1</t>
  </si>
  <si>
    <t>NM_053463</t>
  </si>
  <si>
    <t>Nucleobindin 1</t>
  </si>
  <si>
    <t>PPR42514A</t>
  </si>
  <si>
    <t>Nudt1</t>
  </si>
  <si>
    <t>NM_057120</t>
  </si>
  <si>
    <t>Nudix (nucleoside diphosphate linked moiety X)-type motif 1</t>
  </si>
  <si>
    <t>PPR44984A</t>
  </si>
  <si>
    <t>Nudt15</t>
  </si>
  <si>
    <t>NM_001106049</t>
  </si>
  <si>
    <t>Nudix (nucleoside diphosphate linked moiety X)-type motif 15</t>
  </si>
  <si>
    <t>PPR52315A</t>
  </si>
  <si>
    <t>Neurl1a</t>
  </si>
  <si>
    <t>NM_021360</t>
  </si>
  <si>
    <t>Neuralized homolog 1A (Drosophila)</t>
  </si>
  <si>
    <t>PPM40777A</t>
  </si>
  <si>
    <t>NM_001106062</t>
  </si>
  <si>
    <t>Oxoglutarate dehydrogenase-like</t>
  </si>
  <si>
    <t>PPR49049A</t>
  </si>
  <si>
    <t>NM_030870</t>
  </si>
  <si>
    <t>8-oxoguanine DNA glycosylase</t>
  </si>
  <si>
    <t>PPR47399A</t>
  </si>
  <si>
    <t>NM_010901</t>
  </si>
  <si>
    <t>PPM04561A</t>
  </si>
  <si>
    <t>NM_023699</t>
  </si>
  <si>
    <t>PPM04552A</t>
  </si>
  <si>
    <t>NM_008686</t>
  </si>
  <si>
    <t>PPM05652A</t>
  </si>
  <si>
    <t>NM_133306</t>
  </si>
  <si>
    <t>Oxidized low density lipoprotein (lectin-like) receptor 1</t>
  </si>
  <si>
    <t>PPR52671A</t>
  </si>
  <si>
    <t>Olr1583</t>
  </si>
  <si>
    <t>NM_001000080</t>
  </si>
  <si>
    <t>Olfactory receptor 1583</t>
  </si>
  <si>
    <t>PPR61863A</t>
  </si>
  <si>
    <t>Opa1</t>
  </si>
  <si>
    <t>NM_133585</t>
  </si>
  <si>
    <t>Optic atrophy 1 homolog (human)</t>
  </si>
  <si>
    <t>PPR44480A</t>
  </si>
  <si>
    <t>NM_008689</t>
  </si>
  <si>
    <t>Nuclear factor of kappa light polypeptide gene enhancer in B-cells 1, p105</t>
  </si>
  <si>
    <t>PPM02930A</t>
  </si>
  <si>
    <t>NM_019408</t>
  </si>
  <si>
    <t>PPM03204A</t>
  </si>
  <si>
    <t>Opn3</t>
  </si>
  <si>
    <t>Opsin 3</t>
  </si>
  <si>
    <t>Opn4</t>
  </si>
  <si>
    <t>NM_138860</t>
  </si>
  <si>
    <t>Opsin 4</t>
  </si>
  <si>
    <t>PPR50772A</t>
  </si>
  <si>
    <t>Oprd1</t>
  </si>
  <si>
    <t>NM_012617</t>
  </si>
  <si>
    <t>Opioid receptor, delta 1</t>
  </si>
  <si>
    <t>PPR06770A</t>
  </si>
  <si>
    <t>NM_017167</t>
  </si>
  <si>
    <t>Opioid receptor, kappa 1</t>
  </si>
  <si>
    <t>PPR06833A</t>
  </si>
  <si>
    <t>NM_013071</t>
  </si>
  <si>
    <t>Opioid receptor, mu 1</t>
  </si>
  <si>
    <t>PPR06761A</t>
  </si>
  <si>
    <t>NM_172766</t>
  </si>
  <si>
    <t>PPM34394A</t>
  </si>
  <si>
    <t>Os9</t>
  </si>
  <si>
    <t>NM_001007265</t>
  </si>
  <si>
    <t>Osteosarcoma amplified 9</t>
  </si>
  <si>
    <t>PPR42527A</t>
  </si>
  <si>
    <t>NM_001006961</t>
  </si>
  <si>
    <t>PPR57764A</t>
  </si>
  <si>
    <t>Osmr</t>
  </si>
  <si>
    <t>NM_001005384</t>
  </si>
  <si>
    <t>Oncostatin M receptor</t>
  </si>
  <si>
    <t>PPR53006A</t>
  </si>
  <si>
    <t>NM_033217</t>
  </si>
  <si>
    <t>PPM04327A</t>
  </si>
  <si>
    <t>NM_004551</t>
  </si>
  <si>
    <t>NADH dehydrogenase (ubiquinone) Fe-S protein 3, 30kDa (NADH-coenzyme Q reductase)</t>
  </si>
  <si>
    <t>PPH05975A</t>
  </si>
  <si>
    <t>Oxtr</t>
  </si>
  <si>
    <t>NM_012871</t>
  </si>
  <si>
    <t>Oxytocin receptor</t>
  </si>
  <si>
    <t>PPR43708A</t>
  </si>
  <si>
    <t>P2ry1</t>
  </si>
  <si>
    <t>NM_012800</t>
  </si>
  <si>
    <t>Purinergic receptor P2Y, G-protein coupled, 1</t>
  </si>
  <si>
    <t>PPR06765A</t>
  </si>
  <si>
    <t>NM_001033367</t>
  </si>
  <si>
    <t>PPM31278A</t>
  </si>
  <si>
    <t>NM_001033431</t>
  </si>
  <si>
    <t>PPM37047A</t>
  </si>
  <si>
    <t>NM_001004142</t>
  </si>
  <si>
    <t>PPM41628A</t>
  </si>
  <si>
    <t>NM_145827</t>
  </si>
  <si>
    <t>PPM29506A</t>
  </si>
  <si>
    <t>NM_008703</t>
  </si>
  <si>
    <t>PPM04907A</t>
  </si>
  <si>
    <t>NM_080637</t>
  </si>
  <si>
    <t>Non-metastatic cells 5, protein expressed in (nucleoside-diphosphate kinase)</t>
  </si>
  <si>
    <t>PPM36854A</t>
  </si>
  <si>
    <t>NM_019401</t>
  </si>
  <si>
    <t>PPM05374A</t>
  </si>
  <si>
    <t>Pak7</t>
  </si>
  <si>
    <t>NM_001107781</t>
  </si>
  <si>
    <t>P21 protein (Cdc42/Rac)-activated kinase 7</t>
  </si>
  <si>
    <t>PPR55839A</t>
  </si>
  <si>
    <t>NEURL1</t>
  </si>
  <si>
    <t>NM_004210</t>
  </si>
  <si>
    <t>PPH06878A</t>
  </si>
  <si>
    <t>NM_010341</t>
  </si>
  <si>
    <t>PPM04870A</t>
  </si>
  <si>
    <t>NM_172729</t>
  </si>
  <si>
    <t>PPM27293A</t>
  </si>
  <si>
    <t>NM_145857</t>
  </si>
  <si>
    <t>PPM33810A</t>
  </si>
  <si>
    <t>NM_013611</t>
  </si>
  <si>
    <t>PPM04458A</t>
  </si>
  <si>
    <t>NM_030152</t>
  </si>
  <si>
    <t>PPM03743A</t>
  </si>
  <si>
    <t>Park2</t>
  </si>
  <si>
    <t>NM_020093</t>
  </si>
  <si>
    <t>Parkinson disease (autosomal recessive, juvenile) 2, parkin</t>
  </si>
  <si>
    <t>PPR50238A</t>
  </si>
  <si>
    <t>NFATC3</t>
  </si>
  <si>
    <t>NM_004555</t>
  </si>
  <si>
    <t>PPH01473A</t>
  </si>
  <si>
    <t>NFATC4</t>
  </si>
  <si>
    <t>NM_004554</t>
  </si>
  <si>
    <t>PPH01472A</t>
  </si>
  <si>
    <t>NM_001313921</t>
  </si>
  <si>
    <t>PPM02928A</t>
  </si>
  <si>
    <t>NM_013063</t>
  </si>
  <si>
    <t>Poly (ADP-ribose) polymerase 1</t>
  </si>
  <si>
    <t>PPR45370A</t>
  </si>
  <si>
    <t>NFE2L1</t>
  </si>
  <si>
    <t>NM_003204</t>
  </si>
  <si>
    <t>Nuclear factor (erythroid-derived 2)-like 1</t>
  </si>
  <si>
    <t>PPH02887A</t>
  </si>
  <si>
    <t>NM_001106030</t>
  </si>
  <si>
    <t>Poly (ADP-ribose) polymerase 2</t>
  </si>
  <si>
    <t>PPR47419A</t>
  </si>
  <si>
    <t>NM_025533</t>
  </si>
  <si>
    <t>PPM36504A</t>
  </si>
  <si>
    <t>NM_010928</t>
  </si>
  <si>
    <t>Notch gene homolog 2 (Drosophila)</t>
  </si>
  <si>
    <t>PPM05137A</t>
  </si>
  <si>
    <t>NM_003998</t>
  </si>
  <si>
    <t>PPH00204A</t>
  </si>
  <si>
    <t>NM_002502</t>
  </si>
  <si>
    <t>Nuclear factor of kappa light polypeptide gene enhancer in B-cells 2 (p49/p100)</t>
  </si>
  <si>
    <t>PPH00782A</t>
  </si>
  <si>
    <t>Pax6</t>
  </si>
  <si>
    <t>NM_013001</t>
  </si>
  <si>
    <t>Paired box 6</t>
  </si>
  <si>
    <t>PPR52791A</t>
  </si>
  <si>
    <t>Pax7</t>
  </si>
  <si>
    <t>Paired box 7</t>
  </si>
  <si>
    <t>NM_006165</t>
  </si>
  <si>
    <t>Nuclear factor related to kappaB binding protein</t>
  </si>
  <si>
    <t>PPH01997A</t>
  </si>
  <si>
    <t>Pcca</t>
  </si>
  <si>
    <t>NM_019330</t>
  </si>
  <si>
    <t>Propionyl-coenzyme A carboxylase, alpha polypeptide</t>
  </si>
  <si>
    <t>PPR43498A</t>
  </si>
  <si>
    <t>NM_002507</t>
  </si>
  <si>
    <t>Nerve growth factor receptor</t>
  </si>
  <si>
    <t>PPH00821A</t>
  </si>
  <si>
    <t>NM_133192</t>
  </si>
  <si>
    <t>PPM04618A</t>
  </si>
  <si>
    <t>Pcgf1</t>
  </si>
  <si>
    <t>NM_001007000</t>
  </si>
  <si>
    <t>Polycomb group ring finger 1</t>
  </si>
  <si>
    <t>PPR48560A</t>
  </si>
  <si>
    <t>NM_001105836</t>
  </si>
  <si>
    <t>Polycomb group ring finger 2</t>
  </si>
  <si>
    <t>PPR45516A</t>
  </si>
  <si>
    <t>Pcgf3</t>
  </si>
  <si>
    <t>NM_001107245</t>
  </si>
  <si>
    <t>Polycomb group ring finger 3</t>
  </si>
  <si>
    <t>PPR48541A</t>
  </si>
  <si>
    <t>NM_199469</t>
  </si>
  <si>
    <t>PPM39982A</t>
  </si>
  <si>
    <t>Pcgf6</t>
  </si>
  <si>
    <t>NM_001013154</t>
  </si>
  <si>
    <t>Polycomb group ring finger 6</t>
  </si>
  <si>
    <t>PPR56203A</t>
  </si>
  <si>
    <t>Sfrp1</t>
  </si>
  <si>
    <t>NM_022381</t>
  </si>
  <si>
    <t>Proliferating cell nuclear antigen</t>
  </si>
  <si>
    <t>PPR06518A</t>
  </si>
  <si>
    <t>NM_008727</t>
  </si>
  <si>
    <t>Natriuretic peptide receptor 1</t>
  </si>
  <si>
    <t>PPM25139A</t>
  </si>
  <si>
    <t>NLRC4</t>
  </si>
  <si>
    <t>NM_021209</t>
  </si>
  <si>
    <t>PPH06124A</t>
  </si>
  <si>
    <t>NM_173788</t>
  </si>
  <si>
    <t>Natriuretic peptide receptor 2</t>
  </si>
  <si>
    <t>PPM30620A</t>
  </si>
  <si>
    <t>NM_008728</t>
  </si>
  <si>
    <t>Natriuretic peptide receptor 3</t>
  </si>
  <si>
    <t>PPM29599A</t>
  </si>
  <si>
    <t>NLRP1</t>
  </si>
  <si>
    <t>NM_033004</t>
  </si>
  <si>
    <t>NLR family, pyrin domain containing 1</t>
  </si>
  <si>
    <t>PPH06155A</t>
  </si>
  <si>
    <t>NLRP12</t>
  </si>
  <si>
    <t>NM_033297</t>
  </si>
  <si>
    <t>PPH17981A</t>
  </si>
  <si>
    <t>Pdcd6</t>
  </si>
  <si>
    <t>NM_001107452</t>
  </si>
  <si>
    <t>Programmed cell death 6</t>
  </si>
  <si>
    <t>PPR55354A</t>
  </si>
  <si>
    <t>NLRP3</t>
  </si>
  <si>
    <t>NM_183395</t>
  </si>
  <si>
    <t>PPH13170A</t>
  </si>
  <si>
    <t>NM_010934</t>
  </si>
  <si>
    <t>PPM04248A</t>
  </si>
  <si>
    <t>NM_008731</t>
  </si>
  <si>
    <t>PPM04278A</t>
  </si>
  <si>
    <t>NM_008919</t>
  </si>
  <si>
    <t>PPM03129A</t>
  </si>
  <si>
    <t>PPP2CA</t>
  </si>
  <si>
    <t>NM_016708</t>
  </si>
  <si>
    <t>PPM04629A</t>
  </si>
  <si>
    <t>NM_008706</t>
  </si>
  <si>
    <t>PPM03466A</t>
  </si>
  <si>
    <t>NM_002511</t>
  </si>
  <si>
    <t>PPH21220A</t>
  </si>
  <si>
    <t>NM_011850</t>
  </si>
  <si>
    <t>PPM41772A</t>
  </si>
  <si>
    <t>RASA1</t>
  </si>
  <si>
    <t>NME5</t>
  </si>
  <si>
    <t>NM_003551</t>
  </si>
  <si>
    <t>PPH09848A</t>
  </si>
  <si>
    <t>NM_004688</t>
  </si>
  <si>
    <t>PPH02736A</t>
  </si>
  <si>
    <t>NM_012801</t>
  </si>
  <si>
    <t>PPR06694A</t>
  </si>
  <si>
    <t>NM_031524</t>
  </si>
  <si>
    <t>Platelet-derived growth factor beta polypeptide (simian sarcoma viral (v-sis) oncogene homolog)</t>
  </si>
  <si>
    <t>PPR52586A</t>
  </si>
  <si>
    <t>Pdgfc</t>
  </si>
  <si>
    <t>NM_031317</t>
  </si>
  <si>
    <t>Platelet derived growth factor C</t>
  </si>
  <si>
    <t>PPR06695A</t>
  </si>
  <si>
    <t>NM_009108</t>
  </si>
  <si>
    <t>PPM24915A</t>
  </si>
  <si>
    <t>NM_006056</t>
  </si>
  <si>
    <t>PPH15104A</t>
  </si>
  <si>
    <t>NM_031525</t>
  </si>
  <si>
    <t>Platelet derived growth factor receptor, beta polypeptide</t>
  </si>
  <si>
    <t>PPR06697A</t>
  </si>
  <si>
    <t>NM_006092</t>
  </si>
  <si>
    <t>PPH00891A</t>
  </si>
  <si>
    <t>NOD2</t>
  </si>
  <si>
    <t>NM_022162</t>
  </si>
  <si>
    <t>PPH06126A</t>
  </si>
  <si>
    <t>PPH01944A</t>
  </si>
  <si>
    <t>NM_003946</t>
  </si>
  <si>
    <t>PPH00902A</t>
  </si>
  <si>
    <t>NM_008173</t>
  </si>
  <si>
    <t>PPM05371A</t>
  </si>
  <si>
    <t>NM_000625</t>
  </si>
  <si>
    <t>PPH00173A</t>
  </si>
  <si>
    <t>NM_015953</t>
  </si>
  <si>
    <t>PPH07491A</t>
  </si>
  <si>
    <t>NM_030676</t>
  </si>
  <si>
    <t>PPM25851A</t>
  </si>
  <si>
    <t>NOTCH2</t>
  </si>
  <si>
    <t>NM_024408</t>
  </si>
  <si>
    <t>Notch 2</t>
  </si>
  <si>
    <t>PPH06330A</t>
  </si>
  <si>
    <t>Pdyn</t>
  </si>
  <si>
    <t>NM_019374</t>
  </si>
  <si>
    <t>Prodynorphin</t>
  </si>
  <si>
    <t>PPR49782A</t>
  </si>
  <si>
    <t>Pea15</t>
  </si>
  <si>
    <t>NM_001013231</t>
  </si>
  <si>
    <t>Phosphoprotein enriched in astrocytes 15A</t>
  </si>
  <si>
    <t>PPR42918A</t>
  </si>
  <si>
    <t>NM_178591</t>
  </si>
  <si>
    <t>PPM57587A</t>
  </si>
  <si>
    <t>NM_001100565</t>
  </si>
  <si>
    <t>Pellino 1</t>
  </si>
  <si>
    <t>PPR47444A</t>
  </si>
  <si>
    <t>NOX5</t>
  </si>
  <si>
    <t>NM_024505</t>
  </si>
  <si>
    <t>NADPH oxidase, EF-hand calcium binding domain 5</t>
  </si>
  <si>
    <t>PPH17569A</t>
  </si>
  <si>
    <t>NM_001007729</t>
  </si>
  <si>
    <t>Platelet factor 4</t>
  </si>
  <si>
    <t>PPR06698A</t>
  </si>
  <si>
    <t>NM_053036</t>
  </si>
  <si>
    <t>PPH01992A</t>
  </si>
  <si>
    <t>Pfdn5</t>
  </si>
  <si>
    <t>NM_001106794</t>
  </si>
  <si>
    <t>Prefoldin subunit 5</t>
  </si>
  <si>
    <t>PPR43082A</t>
  </si>
  <si>
    <t>NM_008742</t>
  </si>
  <si>
    <t>PPM04325A</t>
  </si>
  <si>
    <t>NPLOC4</t>
  </si>
  <si>
    <t>NM_017921</t>
  </si>
  <si>
    <t>PPH17673A</t>
  </si>
  <si>
    <t>NPM1</t>
  </si>
  <si>
    <t>NM_199185</t>
  </si>
  <si>
    <t>PPH19534A</t>
  </si>
  <si>
    <t>NM_000906</t>
  </si>
  <si>
    <t>PPH20821A</t>
  </si>
  <si>
    <t>NM_018766</t>
  </si>
  <si>
    <t>PPM04910A</t>
  </si>
  <si>
    <t>NPR2</t>
  </si>
  <si>
    <t>NM_003995</t>
  </si>
  <si>
    <t>PPH10110A</t>
  </si>
  <si>
    <t>NM_008747</t>
  </si>
  <si>
    <t>PPM04911A</t>
  </si>
  <si>
    <t>NPR3</t>
  </si>
  <si>
    <t>NM_000908</t>
  </si>
  <si>
    <t>PPH14801A</t>
  </si>
  <si>
    <t>NM_008749</t>
  </si>
  <si>
    <t>PPM35558A</t>
  </si>
  <si>
    <t>Nudt13</t>
  </si>
  <si>
    <t>NM_026341</t>
  </si>
  <si>
    <t>Nudix (nucleoside diphosphate linked moiety X)-type motif 13</t>
  </si>
  <si>
    <t>PPM40213A</t>
  </si>
  <si>
    <t>NM_172527</t>
  </si>
  <si>
    <t>PPM29478A</t>
  </si>
  <si>
    <t>NM_000909</t>
  </si>
  <si>
    <t>PPH01837A</t>
  </si>
  <si>
    <t>NM_053373</t>
  </si>
  <si>
    <t>Peptidoglycan recognition protein 1</t>
  </si>
  <si>
    <t>PPR42867A</t>
  </si>
  <si>
    <t>NM_000910</t>
  </si>
  <si>
    <t>PPH01869A</t>
  </si>
  <si>
    <t>NM_005972</t>
  </si>
  <si>
    <t>PPH02239A</t>
  </si>
  <si>
    <t>NPY5R</t>
  </si>
  <si>
    <t>NM_006174</t>
  </si>
  <si>
    <t>PPH01960A</t>
  </si>
  <si>
    <t>NM_000903</t>
  </si>
  <si>
    <t>PPH01546A</t>
  </si>
  <si>
    <t>NM_021969</t>
  </si>
  <si>
    <t>PPH05889A</t>
  </si>
  <si>
    <t>NR1H4</t>
  </si>
  <si>
    <t>NM_005123</t>
  </si>
  <si>
    <t>PPH05878A</t>
  </si>
  <si>
    <t>NM_001081130</t>
  </si>
  <si>
    <t>PPM40228A</t>
  </si>
  <si>
    <t>Ptpra</t>
  </si>
  <si>
    <t>NM_010957</t>
  </si>
  <si>
    <t>8-oxoguanine DNA-glycosylase 1</t>
  </si>
  <si>
    <t>PPM05282A</t>
  </si>
  <si>
    <t>Olfr1404</t>
  </si>
  <si>
    <t>NM_146881</t>
  </si>
  <si>
    <t>Olfactory receptor 1404</t>
  </si>
  <si>
    <t>PPM61393A</t>
  </si>
  <si>
    <t>Phf7</t>
  </si>
  <si>
    <t>NM_001012211</t>
  </si>
  <si>
    <t>PHD finger protein 7</t>
  </si>
  <si>
    <t>PPR47831A</t>
  </si>
  <si>
    <t>NM_138648</t>
  </si>
  <si>
    <t>PPM05339A</t>
  </si>
  <si>
    <t>NM_000176</t>
  </si>
  <si>
    <t>Nuclear receptor subfamily 3, group C, member 1 (glucocorticoid receptor)</t>
  </si>
  <si>
    <t>PPH02652A</t>
  </si>
  <si>
    <t>NM_133752</t>
  </si>
  <si>
    <t>PPM36725A</t>
  </si>
  <si>
    <t>NM_010098</t>
  </si>
  <si>
    <t>PPM27996A</t>
  </si>
  <si>
    <t>NM_013887</t>
  </si>
  <si>
    <t>Opsin 4 (melanopsin)</t>
  </si>
  <si>
    <t>PPM30657A</t>
  </si>
  <si>
    <t>NM_013622</t>
  </si>
  <si>
    <t>PPM04279A</t>
  </si>
  <si>
    <t>NM_011011</t>
  </si>
  <si>
    <t>PPM04296A</t>
  </si>
  <si>
    <t>PTN</t>
  </si>
  <si>
    <t>NM_003822</t>
  </si>
  <si>
    <t>PPH05888A</t>
  </si>
  <si>
    <t>NM_001039652</t>
  </si>
  <si>
    <t>PPM04257A</t>
  </si>
  <si>
    <t>SLCO1A2</t>
  </si>
  <si>
    <t>NM_001106829</t>
  </si>
  <si>
    <t>Protein inhibitor of activated STAT, 1</t>
  </si>
  <si>
    <t>PPR47830A</t>
  </si>
  <si>
    <t>NM_053337</t>
  </si>
  <si>
    <t>Protein inhibitor of activated STAT, 2</t>
  </si>
  <si>
    <t>PPR48037A</t>
  </si>
  <si>
    <t>TDGF1</t>
  </si>
  <si>
    <t>NM_177614</t>
  </si>
  <si>
    <t>Amplified in osteosarcoma</t>
  </si>
  <si>
    <t>PPM38306A</t>
  </si>
  <si>
    <t>Pias3</t>
  </si>
  <si>
    <t>NM_031784</t>
  </si>
  <si>
    <t>Protein inhibitor of activated STAT, 3</t>
  </si>
  <si>
    <t>PPR45938A</t>
  </si>
  <si>
    <t>Pidd1</t>
  </si>
  <si>
    <t>NM_001106318</t>
  </si>
  <si>
    <t>Leucine-rich repeats and death domain containing</t>
  </si>
  <si>
    <t>PPR62075A</t>
  </si>
  <si>
    <t>NM_001013365</t>
  </si>
  <si>
    <t>PPM05385A</t>
  </si>
  <si>
    <t>NM_013982</t>
  </si>
  <si>
    <t>PPH01109A</t>
  </si>
  <si>
    <t>NM_011019</t>
  </si>
  <si>
    <t>PPM25624A</t>
  </si>
  <si>
    <t>NM_133399</t>
  </si>
  <si>
    <t>Phosphoinositide-3-kinase, catalytic, alpha polypeptide</t>
  </si>
  <si>
    <t>PPR59984A</t>
  </si>
  <si>
    <t>NM_022185</t>
  </si>
  <si>
    <t>Phosphoinositide-3-kinase, regulatory subunit 2 (beta)</t>
  </si>
  <si>
    <t>PPR47372A</t>
  </si>
  <si>
    <t>NM_001081147</t>
  </si>
  <si>
    <t>PPM41174A</t>
  </si>
  <si>
    <t>Pim2</t>
  </si>
  <si>
    <t>Pim-2 oncogene</t>
  </si>
  <si>
    <t>NM_008772</t>
  </si>
  <si>
    <t>Purinergic receptor P2Y, G-protein coupled 1</t>
  </si>
  <si>
    <t>PPM04912A</t>
  </si>
  <si>
    <t>NM_002527</t>
  </si>
  <si>
    <t>PPH00687A</t>
  </si>
  <si>
    <t>NM_002531</t>
  </si>
  <si>
    <t>Neurotensin receptor 1 (high affinity)</t>
  </si>
  <si>
    <t>PPH11152A</t>
  </si>
  <si>
    <t>NTSR2</t>
  </si>
  <si>
    <t>NM_012344</t>
  </si>
  <si>
    <t>PPH02509A</t>
  </si>
  <si>
    <t>NUCB1</t>
  </si>
  <si>
    <t>NM_006184</t>
  </si>
  <si>
    <t>PPH13532A</t>
  </si>
  <si>
    <t>NUDT1</t>
  </si>
  <si>
    <t>NM_002452</t>
  </si>
  <si>
    <t>PPH02092A</t>
  </si>
  <si>
    <t>NUDT13</t>
  </si>
  <si>
    <t>NM_015901</t>
  </si>
  <si>
    <t>PPH20529A</t>
  </si>
  <si>
    <t>NM_172858</t>
  </si>
  <si>
    <t>PPM31222A</t>
  </si>
  <si>
    <t>Pla2g2d</t>
  </si>
  <si>
    <t>NM_001013428</t>
  </si>
  <si>
    <t>Phospholipase A2, group IID</t>
  </si>
  <si>
    <t>PPR56849A</t>
  </si>
  <si>
    <t>NM_002541</t>
  </si>
  <si>
    <t>Oxoglutarate (alpha-ketoglutarate) dehydrogenase (lipoamide)</t>
  </si>
  <si>
    <t>PPH13376A</t>
  </si>
  <si>
    <t>NM_002542</t>
  </si>
  <si>
    <t>PPH02103A</t>
  </si>
  <si>
    <t>PARP2</t>
  </si>
  <si>
    <t>NM_016694</t>
  </si>
  <si>
    <t>PPM40016A</t>
  </si>
  <si>
    <t>NM_002543</t>
  </si>
  <si>
    <t>PPH02319A</t>
  </si>
  <si>
    <t>NM_007415</t>
  </si>
  <si>
    <t>Poly (ADP-ribose) polymerase family, member 1</t>
  </si>
  <si>
    <t>PPM05150A</t>
  </si>
  <si>
    <t>OPA1</t>
  </si>
  <si>
    <t>NM_130837</t>
  </si>
  <si>
    <t>Optic atrophy 1 (autosomal dominant)</t>
  </si>
  <si>
    <t>PPH12084A</t>
  </si>
  <si>
    <t>NM_009632</t>
  </si>
  <si>
    <t>Poly (ADP-ribose) polymerase family, member 2</t>
  </si>
  <si>
    <t>PPM05429A</t>
  </si>
  <si>
    <t>OPN3</t>
  </si>
  <si>
    <t>NM_014322</t>
  </si>
  <si>
    <t>PPH60026A</t>
  </si>
  <si>
    <t>Parp4</t>
  </si>
  <si>
    <t>NM_001145978</t>
  </si>
  <si>
    <t>Poly (ADP-ribose) polymerase family, member 4</t>
  </si>
  <si>
    <t>PPM33425A</t>
  </si>
  <si>
    <t>OPN4</t>
  </si>
  <si>
    <t>NM_033282</t>
  </si>
  <si>
    <t>PPH15961A</t>
  </si>
  <si>
    <t>OPRD1</t>
  </si>
  <si>
    <t>NM_000911</t>
  </si>
  <si>
    <t>PPH01488A</t>
  </si>
  <si>
    <t>NM_000912</t>
  </si>
  <si>
    <t>PPH01883A</t>
  </si>
  <si>
    <t>NM_000914</t>
  </si>
  <si>
    <t>PPH01847A</t>
  </si>
  <si>
    <t>OR10J3</t>
  </si>
  <si>
    <t>NM_001004467</t>
  </si>
  <si>
    <t>Olfactory receptor, family 10, subfamily J, member 3</t>
  </si>
  <si>
    <t>PPH60517A</t>
  </si>
  <si>
    <t>OS9</t>
  </si>
  <si>
    <t>NM_006812</t>
  </si>
  <si>
    <t>Osteosarcoma amplified 9, endoplasmic reticulum lectin</t>
  </si>
  <si>
    <t>PPH10013A</t>
  </si>
  <si>
    <t>NM_013627</t>
  </si>
  <si>
    <t>Paired box gene 6</t>
  </si>
  <si>
    <t>PPM04498A</t>
  </si>
  <si>
    <t>Plekhf1</t>
  </si>
  <si>
    <t>NM_001013148</t>
  </si>
  <si>
    <t>Pleckstrin homology domain containing, family F (with FYVE domain) member 1</t>
  </si>
  <si>
    <t>PPR44327A</t>
  </si>
  <si>
    <t>NM_011039</t>
  </si>
  <si>
    <t>Paired box gene 7</t>
  </si>
  <si>
    <t>PPM33632A</t>
  </si>
  <si>
    <t>NM_053491</t>
  </si>
  <si>
    <t>Plasminogen</t>
  </si>
  <si>
    <t>PPR46984A</t>
  </si>
  <si>
    <t>PPH02646A</t>
  </si>
  <si>
    <t>OSMR</t>
  </si>
  <si>
    <t>NM_003999</t>
  </si>
  <si>
    <t>PPH00876A</t>
  </si>
  <si>
    <t>Prkcsh</t>
  </si>
  <si>
    <t>NM_144844</t>
  </si>
  <si>
    <t>Propionyl-Coenzyme A carboxylase, alpha polypeptide</t>
  </si>
  <si>
    <t>PPM26505A</t>
  </si>
  <si>
    <t>NM_001008385</t>
  </si>
  <si>
    <t>Phorbol-12-myristate-13-acetate-induced protein 1</t>
  </si>
  <si>
    <t>PPR59723A</t>
  </si>
  <si>
    <t>OXTR</t>
  </si>
  <si>
    <t>NM_000916</t>
  </si>
  <si>
    <t>PPH06902A</t>
  </si>
  <si>
    <t>NM_009545</t>
  </si>
  <si>
    <t>PPM03438A</t>
  </si>
  <si>
    <t>NM_172716</t>
  </si>
  <si>
    <t>PPM35848A</t>
  </si>
  <si>
    <t>Pcgf5</t>
  </si>
  <si>
    <t>NM_029508</t>
  </si>
  <si>
    <t>Polycomb group ring finger 5</t>
  </si>
  <si>
    <t>PPM35598A</t>
  </si>
  <si>
    <t>XM_006226414</t>
  </si>
  <si>
    <t>Promyelocytic leukemia</t>
  </si>
  <si>
    <t>PPR55885A</t>
  </si>
  <si>
    <t>P2RY1</t>
  </si>
  <si>
    <t>NM_002563</t>
  </si>
  <si>
    <t>PPH02683A</t>
  </si>
  <si>
    <t>NM_011045</t>
  </si>
  <si>
    <t>PPM03456A</t>
  </si>
  <si>
    <t>NM_011051</t>
  </si>
  <si>
    <t>PPM26583A</t>
  </si>
  <si>
    <t>Pogk</t>
  </si>
  <si>
    <t>NM_001107194</t>
  </si>
  <si>
    <t>Pogo transposable element with KRAB domain</t>
  </si>
  <si>
    <t>PPR55163A</t>
  </si>
  <si>
    <t>NM_017141</t>
  </si>
  <si>
    <t>Polymerase (DNA directed), beta</t>
  </si>
  <si>
    <t>PPR44316A</t>
  </si>
  <si>
    <t>PAK7</t>
  </si>
  <si>
    <t>NM_177990</t>
  </si>
  <si>
    <t>PPH08969A</t>
  </si>
  <si>
    <t>NM_008808</t>
  </si>
  <si>
    <t>Platelet derived growth factor, alpha</t>
  </si>
  <si>
    <t>PPM03103A</t>
  </si>
  <si>
    <t>NM_011057</t>
  </si>
  <si>
    <t>Platelet derived growth factor, B polypeptide</t>
  </si>
  <si>
    <t>PPM03102A</t>
  </si>
  <si>
    <t>NM_019971</t>
  </si>
  <si>
    <t>Platelet-derived growth factor, C polypeptide</t>
  </si>
  <si>
    <t>PPM40911A</t>
  </si>
  <si>
    <t>NM_032077</t>
  </si>
  <si>
    <t>Paraoxonase 1</t>
  </si>
  <si>
    <t>PPR47072A</t>
  </si>
  <si>
    <t>NM_008809</t>
  </si>
  <si>
    <t>PPM03658A</t>
  </si>
  <si>
    <t>PARK2</t>
  </si>
  <si>
    <t>NM_004562</t>
  </si>
  <si>
    <t>Parkinson protein 2, E3 ubiquitin protein ligase (parkin)</t>
  </si>
  <si>
    <t>PPH05959A</t>
  </si>
  <si>
    <t>NM_001618</t>
  </si>
  <si>
    <t>PPH00686A</t>
  </si>
  <si>
    <t>NM_005484</t>
  </si>
  <si>
    <t>PPH02684A</t>
  </si>
  <si>
    <t>Pou3f3</t>
  </si>
  <si>
    <t>NM_138837</t>
  </si>
  <si>
    <t>POU class 3 homeobox 3</t>
  </si>
  <si>
    <t>PPR45388A</t>
  </si>
  <si>
    <t>PARP4</t>
  </si>
  <si>
    <t>NM_006437</t>
  </si>
  <si>
    <t>PPH20757A</t>
  </si>
  <si>
    <t>Pou4f1</t>
  </si>
  <si>
    <t>XM_006222050</t>
  </si>
  <si>
    <t>POU class 4 homeobox 1</t>
  </si>
  <si>
    <t>PPR56252A</t>
  </si>
  <si>
    <t>NM_018863</t>
  </si>
  <si>
    <t>PPM25340A</t>
  </si>
  <si>
    <t>Pea15a</t>
  </si>
  <si>
    <t>NM_011063</t>
  </si>
  <si>
    <t>PPM03343A</t>
  </si>
  <si>
    <t>SFRP1</t>
  </si>
  <si>
    <t>NM_013196</t>
  </si>
  <si>
    <t>Peroxisome proliferator activated receptor alpha</t>
  </si>
  <si>
    <t>PPR44459A</t>
  </si>
  <si>
    <t>NM_023324</t>
  </si>
  <si>
    <t>PPM06256A</t>
  </si>
  <si>
    <t>NM_013124</t>
  </si>
  <si>
    <t>Peroxisome proliferator-activated receptor gamma</t>
  </si>
  <si>
    <t>PPR47599A</t>
  </si>
  <si>
    <t>NM_031347</t>
  </si>
  <si>
    <t>Peroxisome proliferator-activated receptor gamma, coactivator 1 alpha</t>
  </si>
  <si>
    <t>PPR46783A</t>
  </si>
  <si>
    <t>PAX6</t>
  </si>
  <si>
    <t>NM_000280</t>
  </si>
  <si>
    <t>PPH02598A</t>
  </si>
  <si>
    <t>PAX7</t>
  </si>
  <si>
    <t>NM_002584</t>
  </si>
  <si>
    <t>PPH06872A</t>
  </si>
  <si>
    <t>NM_153721</t>
  </si>
  <si>
    <t>Pro-platelet basic protein (chemokine (C-X-C motif) ligand 7)</t>
  </si>
  <si>
    <t>PPR06711A</t>
  </si>
  <si>
    <t>Psen1</t>
  </si>
  <si>
    <t>NM_019932</t>
  </si>
  <si>
    <t>PPM02986A</t>
  </si>
  <si>
    <t>Ppia</t>
  </si>
  <si>
    <t>NM_017101</t>
  </si>
  <si>
    <t>Peptidylprolyl isomerase A (cyclophilin A)</t>
  </si>
  <si>
    <t>PPR06504A</t>
  </si>
  <si>
    <t>NM_027044</t>
  </si>
  <si>
    <t>Prefoldin 5</t>
  </si>
  <si>
    <t>PPM31941A</t>
  </si>
  <si>
    <t>PCCA</t>
  </si>
  <si>
    <t>NM_000282</t>
  </si>
  <si>
    <t>Propionyl CoA carboxylase, alpha polypeptide</t>
  </si>
  <si>
    <t>PPH10195A</t>
  </si>
  <si>
    <t>NM_007144</t>
  </si>
  <si>
    <t>PPH00265A</t>
  </si>
  <si>
    <t>PCGF3</t>
  </si>
  <si>
    <t>NM_006315</t>
  </si>
  <si>
    <t>PPH20418A</t>
  </si>
  <si>
    <t>PCGF5</t>
  </si>
  <si>
    <t>NM_032373</t>
  </si>
  <si>
    <t>PPH14942A</t>
  </si>
  <si>
    <t>Smo</t>
  </si>
  <si>
    <t>NM_182649</t>
  </si>
  <si>
    <t>PPH00216A</t>
  </si>
  <si>
    <t>NM_009402</t>
  </si>
  <si>
    <t>PPM06263A</t>
  </si>
  <si>
    <t>Ppp1r13b</t>
  </si>
  <si>
    <t>NM_001108062</t>
  </si>
  <si>
    <t>Protein phosphatase 1, regulatory (inhibitor) subunit 13B</t>
  </si>
  <si>
    <t>PPR48419A</t>
  </si>
  <si>
    <t>PDCD6</t>
  </si>
  <si>
    <t>NM_013232</t>
  </si>
  <si>
    <t>PPH00068A</t>
  </si>
  <si>
    <t>Ppp1r15b</t>
  </si>
  <si>
    <t>NM_001107175</t>
  </si>
  <si>
    <t>Protein phosphatase 1, regulatory (inhibitor) subunit 15b</t>
  </si>
  <si>
    <t>PPR52117A</t>
  </si>
  <si>
    <t>NM_017039</t>
  </si>
  <si>
    <t>Protein phosphatase 2, catalytic subunit, alpha isoform</t>
  </si>
  <si>
    <t>PPR42448A</t>
  </si>
  <si>
    <t>NM_057140</t>
  </si>
  <si>
    <t>Protein phosphatase 2 (formerly 2A), regulatory subunit A, alpha isoform</t>
  </si>
  <si>
    <t>PPR43338A</t>
  </si>
  <si>
    <t>NM_001025418</t>
  </si>
  <si>
    <t>Protein phosphatase 2 (formerly 2A), regulatory subunit A, beta isoform</t>
  </si>
  <si>
    <t>PPR49687A</t>
  </si>
  <si>
    <t>PPH00217A</t>
  </si>
  <si>
    <t>NM_002608</t>
  </si>
  <si>
    <t>Platelet-derived growth factor beta polypeptide</t>
  </si>
  <si>
    <t>PPH00488A</t>
  </si>
  <si>
    <t>NM_002609</t>
  </si>
  <si>
    <t>Platelet-derived growth factor receptor, beta polypeptide</t>
  </si>
  <si>
    <t>PPH00477A</t>
  </si>
  <si>
    <t>NM_019663</t>
  </si>
  <si>
    <t>Protein inhibitor of activated STAT 1</t>
  </si>
  <si>
    <t>PPM05128A</t>
  </si>
  <si>
    <t>NM_008602</t>
  </si>
  <si>
    <t>Protein inhibitor of activated STAT 2</t>
  </si>
  <si>
    <t>PPM05373A</t>
  </si>
  <si>
    <t>NM_022654</t>
  </si>
  <si>
    <t>Leucine-rich and death domain containing</t>
  </si>
  <si>
    <t>PPM04964A</t>
  </si>
  <si>
    <t>NM_057114</t>
  </si>
  <si>
    <t>Peroxiredoxin 1</t>
  </si>
  <si>
    <t>PPR42871A</t>
  </si>
  <si>
    <t>NM_017169</t>
  </si>
  <si>
    <t>Peroxiredoxin 2</t>
  </si>
  <si>
    <t>PPR42774A</t>
  </si>
  <si>
    <t>NM_008839</t>
  </si>
  <si>
    <t>Phosphatidylinositol 3-kinase, catalytic, alpha polypeptide</t>
  </si>
  <si>
    <t>PPM05112A</t>
  </si>
  <si>
    <t>Prdx5</t>
  </si>
  <si>
    <t>NM_053610</t>
  </si>
  <si>
    <t>Peroxiredoxin 5</t>
  </si>
  <si>
    <t>PPR42917A</t>
  </si>
  <si>
    <t>Prdx6</t>
  </si>
  <si>
    <t>NM_053576</t>
  </si>
  <si>
    <t>Peroxiredoxin 6</t>
  </si>
  <si>
    <t>PPR42245A</t>
  </si>
  <si>
    <t>PDYN</t>
  </si>
  <si>
    <t>NM_024411</t>
  </si>
  <si>
    <t>PPH08406A</t>
  </si>
  <si>
    <t>NM_008841</t>
  </si>
  <si>
    <t>Phosphatidylinositol 3-kinase, regulatory subunit, polypeptide 2 (p85 beta)</t>
  </si>
  <si>
    <t>PPM05078A</t>
  </si>
  <si>
    <t>Prg2</t>
  </si>
  <si>
    <t>NM_031619</t>
  </si>
  <si>
    <t>Proteoglycan 2, bone marrow</t>
  </si>
  <si>
    <t>PPR44989A</t>
  </si>
  <si>
    <t>PEA15</t>
  </si>
  <si>
    <t>NM_003768</t>
  </si>
  <si>
    <t>Phosphoprotein enriched in astrocytes 15</t>
  </si>
  <si>
    <t>PPH02372A</t>
  </si>
  <si>
    <t>NM_019142</t>
  </si>
  <si>
    <t>Protein kinase, AMP-activated, alpha 1 catalytic subunit</t>
  </si>
  <si>
    <t>PPR52686A</t>
  </si>
  <si>
    <t>NM_020651</t>
  </si>
  <si>
    <t>Pellino homolog 1 (Drosophila)</t>
  </si>
  <si>
    <t>PPH06053A</t>
  </si>
  <si>
    <t>NM_002620</t>
  </si>
  <si>
    <t>Platelet factor 4 variant 1</t>
  </si>
  <si>
    <t>PPH09868A</t>
  </si>
  <si>
    <t>PFDN5</t>
  </si>
  <si>
    <t>NM_002624</t>
  </si>
  <si>
    <t>PPH16171A</t>
  </si>
  <si>
    <t>NM_001105713</t>
  </si>
  <si>
    <t>Protein kinase C, alpha</t>
  </si>
  <si>
    <t>PPR52624A</t>
  </si>
  <si>
    <t>Prkce</t>
  </si>
  <si>
    <t>NM_017171</t>
  </si>
  <si>
    <t>Protein kinase C, epsilon</t>
  </si>
  <si>
    <t>PPR46938A</t>
  </si>
  <si>
    <t>NM_001106806</t>
  </si>
  <si>
    <t>Protein kinase C substrate 80K-H</t>
  </si>
  <si>
    <t>PPR55464A</t>
  </si>
  <si>
    <t>NM_022507</t>
  </si>
  <si>
    <t>Protein kinase C, zeta</t>
  </si>
  <si>
    <t>PPR42403A</t>
  </si>
  <si>
    <t>NM_001108327</t>
  </si>
  <si>
    <t>Protein kinase, DNA activated, catalytic polypeptide</t>
  </si>
  <si>
    <t>PPR47768A</t>
  </si>
  <si>
    <t>NM_012629</t>
  </si>
  <si>
    <t>Prolactin</t>
  </si>
  <si>
    <t>PPR06703A</t>
  </si>
  <si>
    <t>NM_011109</t>
  </si>
  <si>
    <t>PPM05290A</t>
  </si>
  <si>
    <t>NM_139193</t>
  </si>
  <si>
    <t>Prolactin releasing hormone receptor</t>
  </si>
  <si>
    <t>PPR61723A</t>
  </si>
  <si>
    <t>PGLYRP1</t>
  </si>
  <si>
    <t>NM_005091</t>
  </si>
  <si>
    <t>PPH06035A</t>
  </si>
  <si>
    <t>NM_012630</t>
  </si>
  <si>
    <t>Prolactin receptor</t>
  </si>
  <si>
    <t>PPR44463A</t>
  </si>
  <si>
    <t>Prnp</t>
  </si>
  <si>
    <t>NM_012631</t>
  </si>
  <si>
    <t>Prion protein</t>
  </si>
  <si>
    <t>PPR43278A</t>
  </si>
  <si>
    <t>NM_001025733</t>
  </si>
  <si>
    <t>Protein C receptor, endothelial</t>
  </si>
  <si>
    <t>PPR51064A</t>
  </si>
  <si>
    <t>Prodh</t>
  </si>
  <si>
    <t>NM_001135778</t>
  </si>
  <si>
    <t>Proline dehydrogenase</t>
  </si>
  <si>
    <t>PPR51272A</t>
  </si>
  <si>
    <t>Prok2</t>
  </si>
  <si>
    <t>NM_138852</t>
  </si>
  <si>
    <t>Prokineticin 2</t>
  </si>
  <si>
    <t>PPR52403A</t>
  </si>
  <si>
    <t>Tagln</t>
  </si>
  <si>
    <t>Prokr2</t>
  </si>
  <si>
    <t>NM_138978</t>
  </si>
  <si>
    <t>Prokineticin receptor 2</t>
  </si>
  <si>
    <t>PPR52400A</t>
  </si>
  <si>
    <t>Prop1</t>
  </si>
  <si>
    <t>NM_153627</t>
  </si>
  <si>
    <t>PROP paired-like homeobox 1</t>
  </si>
  <si>
    <t>PPR52620A</t>
  </si>
  <si>
    <t>NM_024413</t>
  </si>
  <si>
    <t>PPM41239A</t>
  </si>
  <si>
    <t>NM_008877</t>
  </si>
  <si>
    <t>PPM05323A</t>
  </si>
  <si>
    <t>NM_019163</t>
  </si>
  <si>
    <t>Presenilin 1</t>
  </si>
  <si>
    <t>PPR49772A</t>
  </si>
  <si>
    <t>NM_016166</t>
  </si>
  <si>
    <t>PPH00774A</t>
  </si>
  <si>
    <t>NM_004671</t>
  </si>
  <si>
    <t>PPH00757A</t>
  </si>
  <si>
    <t>NM_145886</t>
  </si>
  <si>
    <t>P53-induced death domain protein</t>
  </si>
  <si>
    <t>PPH02157A</t>
  </si>
  <si>
    <t>NM_021451</t>
  </si>
  <si>
    <t>PPM03403A</t>
  </si>
  <si>
    <t>NM_006218</t>
  </si>
  <si>
    <t>PPH01355A</t>
  </si>
  <si>
    <t>NM_008884</t>
  </si>
  <si>
    <t>PPM05070A</t>
  </si>
  <si>
    <t>NM_005027</t>
  </si>
  <si>
    <t>PPH00709A</t>
  </si>
  <si>
    <t>NM_031606</t>
  </si>
  <si>
    <t>Phosphatase and tensin homolog</t>
  </si>
  <si>
    <t>PPR47268A</t>
  </si>
  <si>
    <t>Ptgdr2</t>
  </si>
  <si>
    <t>NM_001012070</t>
  </si>
  <si>
    <t>G protein-coupled receptor 44</t>
  </si>
  <si>
    <t>PPR59472A</t>
  </si>
  <si>
    <t>Ptger1</t>
  </si>
  <si>
    <t>NM_013100</t>
  </si>
  <si>
    <t>Prostaglandin E receptor 1 (subtype EP1)</t>
  </si>
  <si>
    <t>PPR45426A</t>
  </si>
  <si>
    <t>NM_031088</t>
  </si>
  <si>
    <t>Prostaglandin E receptor 2 (subtype EP2)</t>
  </si>
  <si>
    <t>PPR44757A</t>
  </si>
  <si>
    <t>Ptger3</t>
  </si>
  <si>
    <t>NM_012704</t>
  </si>
  <si>
    <t>Prostaglandin E receptor 3 (subtype EP3)</t>
  </si>
  <si>
    <t>PPR44810A</t>
  </si>
  <si>
    <t>NM_175170</t>
  </si>
  <si>
    <t>PPM32714A</t>
  </si>
  <si>
    <t>Ptger4</t>
  </si>
  <si>
    <t>NM_032076</t>
  </si>
  <si>
    <t>Prostaglandin E receptor 4 (subtype EP4)</t>
  </si>
  <si>
    <t>PPR46217A</t>
  </si>
  <si>
    <t>NM_011130</t>
  </si>
  <si>
    <t>PPM34103A</t>
  </si>
  <si>
    <t>NM_001077644</t>
  </si>
  <si>
    <t>Prostaglandin I2 (prostacyclin) receptor (IP)</t>
  </si>
  <si>
    <t>PPR54409A</t>
  </si>
  <si>
    <t>NM_017232</t>
  </si>
  <si>
    <t>Prostaglandin-endoperoxide synthase 2</t>
  </si>
  <si>
    <t>PPR49747A</t>
  </si>
  <si>
    <t>Pth</t>
  </si>
  <si>
    <t>NM_017044</t>
  </si>
  <si>
    <t>Parathyroid hormone</t>
  </si>
  <si>
    <t>PPR44470A</t>
  </si>
  <si>
    <t>Pth1r</t>
  </si>
  <si>
    <t>NM_020073</t>
  </si>
  <si>
    <t>Parathyroid hormone 1 receptor</t>
  </si>
  <si>
    <t>PPR50167A</t>
  </si>
  <si>
    <t>NM_011134</t>
  </si>
  <si>
    <t>PPM34379A</t>
  </si>
  <si>
    <t>Ptn</t>
  </si>
  <si>
    <t>NM_017066</t>
  </si>
  <si>
    <t>Pleiotrophin</t>
  </si>
  <si>
    <t>PPR06704A</t>
  </si>
  <si>
    <t>PLA2G2D</t>
  </si>
  <si>
    <t>NM_012400</t>
  </si>
  <si>
    <t>PPH00485A</t>
  </si>
  <si>
    <t>NM_008900</t>
  </si>
  <si>
    <t>POU domain, class 3, transcription factor 3</t>
  </si>
  <si>
    <t>PPM04514A</t>
  </si>
  <si>
    <t>PTPRA</t>
  </si>
  <si>
    <t>NM_011143</t>
  </si>
  <si>
    <t>POU domain, class 4, transcription factor 1</t>
  </si>
  <si>
    <t>PPM34723A</t>
  </si>
  <si>
    <t>Shh</t>
  </si>
  <si>
    <t>NM_011144</t>
  </si>
  <si>
    <t>PPM03307A</t>
  </si>
  <si>
    <t>NM_012763</t>
  </si>
  <si>
    <t>Protein tyrosine phosphatase, receptor type, A</t>
  </si>
  <si>
    <t>PPR46574A</t>
  </si>
  <si>
    <t>NM_011146</t>
  </si>
  <si>
    <t>Peroxisome proliferator activated receptor gamma</t>
  </si>
  <si>
    <t>PPM05108A</t>
  </si>
  <si>
    <t>NM_001109887</t>
  </si>
  <si>
    <t>Protein tyrosine phosphatase, receptor type, C</t>
  </si>
  <si>
    <t>PPR52818A</t>
  </si>
  <si>
    <t>Tsc22d3</t>
  </si>
  <si>
    <t>NM_023785</t>
  </si>
  <si>
    <t>Pro-platelet basic protein</t>
  </si>
  <si>
    <t>PPM03773A</t>
  </si>
  <si>
    <t>NM_008907</t>
  </si>
  <si>
    <t>Peptidylprolyl isomerase A</t>
  </si>
  <si>
    <t>PPM03717A</t>
  </si>
  <si>
    <t>PLEKHF1</t>
  </si>
  <si>
    <t>NM_024310</t>
  </si>
  <si>
    <t>PPH09596A</t>
  </si>
  <si>
    <t>NM_000301</t>
  </si>
  <si>
    <t>PPH02587A</t>
  </si>
  <si>
    <t>NM_017076</t>
  </si>
  <si>
    <t>Poliovirus receptor</t>
  </si>
  <si>
    <t>PPR44991A</t>
  </si>
  <si>
    <t>PMAIP1</t>
  </si>
  <si>
    <t>NM_021127</t>
  </si>
  <si>
    <t>PPH02090A</t>
  </si>
  <si>
    <t>NM_011625</t>
  </si>
  <si>
    <t>PPM40072A</t>
  </si>
  <si>
    <t>NM_033238</t>
  </si>
  <si>
    <t>PPH02205A</t>
  </si>
  <si>
    <t>NM_172322</t>
  </si>
  <si>
    <t>PYD and CARD domain containing</t>
  </si>
  <si>
    <t>PPR06566A</t>
  </si>
  <si>
    <t>NM_133819</t>
  </si>
  <si>
    <t>PPM38190A</t>
  </si>
  <si>
    <t>NM_019411</t>
  </si>
  <si>
    <t>Protein phosphatase 2 (formerly 2A), catalytic subunit, alpha isoform</t>
  </si>
  <si>
    <t>PPM05011A</t>
  </si>
  <si>
    <t>NM_016891</t>
  </si>
  <si>
    <t>Protein phosphatase 2 (formerly 2A), regulatory subunit A (PR 65), alpha isoform</t>
  </si>
  <si>
    <t>PPM38226A</t>
  </si>
  <si>
    <t>NM_001034085</t>
  </si>
  <si>
    <t>Protein phosphatase 2 (formerly 2A), regulatory subunit A (PR 65), beta isoform</t>
  </si>
  <si>
    <t>PPM25446A</t>
  </si>
  <si>
    <t>PNPLA3</t>
  </si>
  <si>
    <t>NM_025225</t>
  </si>
  <si>
    <t>Patatin-like phospholipase domain containing 3</t>
  </si>
  <si>
    <t>PPH15342A</t>
  </si>
  <si>
    <t>POGK</t>
  </si>
  <si>
    <t>NM_017542</t>
  </si>
  <si>
    <t>PPH20124A</t>
  </si>
  <si>
    <t>Rab25</t>
  </si>
  <si>
    <t>NM_001107687</t>
  </si>
  <si>
    <t>RAB25, member RAS oncogene family</t>
  </si>
  <si>
    <t>PPR43969A</t>
  </si>
  <si>
    <t>NM_002690</t>
  </si>
  <si>
    <t>PPH13735A</t>
  </si>
  <si>
    <t>NM_000446</t>
  </si>
  <si>
    <t>PPH05940A</t>
  </si>
  <si>
    <t>NM_001077673</t>
  </si>
  <si>
    <t>RAD18 homolog (S. cerevisiae)</t>
  </si>
  <si>
    <t>PPR49895A</t>
  </si>
  <si>
    <t>NM_011034</t>
  </si>
  <si>
    <t>PPM04383A</t>
  </si>
  <si>
    <t>NM_011563</t>
  </si>
  <si>
    <t>PPM41323A</t>
  </si>
  <si>
    <t>NM_001109204</t>
  </si>
  <si>
    <t>RAD51 homolog (RecA homolog, E. coli) (S. cerevisiae)</t>
  </si>
  <si>
    <t>PPR55283A</t>
  </si>
  <si>
    <t>NM_012021</t>
  </si>
  <si>
    <t>PPM60228A</t>
  </si>
  <si>
    <t>POU3F3</t>
  </si>
  <si>
    <t>NM_006236</t>
  </si>
  <si>
    <t>PPH02393A</t>
  </si>
  <si>
    <t>NM_007453</t>
  </si>
  <si>
    <t>PPM04531A</t>
  </si>
  <si>
    <t>POU4F1</t>
  </si>
  <si>
    <t>NM_006237</t>
  </si>
  <si>
    <t>PPH14485A</t>
  </si>
  <si>
    <t>NM_008920</t>
  </si>
  <si>
    <t>PPM31524A</t>
  </si>
  <si>
    <t>NM_012639</t>
  </si>
  <si>
    <t>V-raf-leukemia viral oncogene 1</t>
  </si>
  <si>
    <t>PPR48609A</t>
  </si>
  <si>
    <t>NM_001013367</t>
  </si>
  <si>
    <t>PPM33117A</t>
  </si>
  <si>
    <t>Rag1</t>
  </si>
  <si>
    <t>NM_053468</t>
  </si>
  <si>
    <t>Recombination activating gene 1</t>
  </si>
  <si>
    <t>PPR53049A</t>
  </si>
  <si>
    <t>NM_005036</t>
  </si>
  <si>
    <t>Peroxisome proliferator-activated receptor alpha</t>
  </si>
  <si>
    <t>PPH01281A</t>
  </si>
  <si>
    <t>Ranbp2</t>
  </si>
  <si>
    <t>RAN binding protein 2</t>
  </si>
  <si>
    <t>NM_002704</t>
  </si>
  <si>
    <t>PPH00533A</t>
  </si>
  <si>
    <t>NM_011101</t>
  </si>
  <si>
    <t>PPM03501A</t>
  </si>
  <si>
    <t>NM_013135</t>
  </si>
  <si>
    <t>RAS p21 protein activator (GTPase activating protein) 1</t>
  </si>
  <si>
    <t>PPR45603A</t>
  </si>
  <si>
    <t>NM_011104</t>
  </si>
  <si>
    <t>PPM03827A</t>
  </si>
  <si>
    <t>Tbx3</t>
  </si>
  <si>
    <t>NM_008860</t>
  </si>
  <si>
    <t>PPM05103A</t>
  </si>
  <si>
    <t>NM_011159</t>
  </si>
  <si>
    <t>PPM03711A</t>
  </si>
  <si>
    <t>NM_011164</t>
  </si>
  <si>
    <t>PPM03106A</t>
  </si>
  <si>
    <t>PPP1R13B</t>
  </si>
  <si>
    <t>NM_015316</t>
  </si>
  <si>
    <t>PPH00638A</t>
  </si>
  <si>
    <t>NM_201615</t>
  </si>
  <si>
    <t>PPM57603A</t>
  </si>
  <si>
    <t>NM_011169</t>
  </si>
  <si>
    <t>PPM03108A</t>
  </si>
  <si>
    <t>NM_002715</t>
  </si>
  <si>
    <t>Protein phosphatase 2, catalytic subunit, alpha isozyme</t>
  </si>
  <si>
    <t>PPH02088A</t>
  </si>
  <si>
    <t>NM_014225</t>
  </si>
  <si>
    <t>Protein phosphatase 2, regulatory subunit A, alpha</t>
  </si>
  <si>
    <t>PPH05852A</t>
  </si>
  <si>
    <t>NM_002716</t>
  </si>
  <si>
    <t>Protein phosphatase 2, regulatory subunit A, beta</t>
  </si>
  <si>
    <t>PPH05853A</t>
  </si>
  <si>
    <t>NM_011171</t>
  </si>
  <si>
    <t>PPM24943A</t>
  </si>
  <si>
    <t>NM_011172</t>
  </si>
  <si>
    <t>PPM27283A</t>
  </si>
  <si>
    <t>NM_015768</t>
  </si>
  <si>
    <t>PPM30250A</t>
  </si>
  <si>
    <t>NM_144944</t>
  </si>
  <si>
    <t>PPM37390A</t>
  </si>
  <si>
    <t>NM_008936</t>
  </si>
  <si>
    <t>Paired like homeodomain factor 1</t>
  </si>
  <si>
    <t>PPM24663A</t>
  </si>
  <si>
    <t>Rdx</t>
  </si>
  <si>
    <t>NM_001005889</t>
  </si>
  <si>
    <t>Radixin</t>
  </si>
  <si>
    <t>PPR59751A</t>
  </si>
  <si>
    <t>XM_006221869</t>
  </si>
  <si>
    <t>V-rel avian reticuloendotheliosis viral oncogene homolog</t>
  </si>
  <si>
    <t>PPR56447A</t>
  </si>
  <si>
    <t>NM_199267</t>
  </si>
  <si>
    <t>V-rel reticuloendotheliosis viral oncogene homolog A (avian)</t>
  </si>
  <si>
    <t>PPR46841A</t>
  </si>
  <si>
    <t>NM_008943</t>
  </si>
  <si>
    <t>PPM06211A</t>
  </si>
  <si>
    <t>NM_144741</t>
  </si>
  <si>
    <t>Resistin</t>
  </si>
  <si>
    <t>PPR46338A</t>
  </si>
  <si>
    <t>NM_002574</t>
  </si>
  <si>
    <t>PPH01700A</t>
  </si>
  <si>
    <t>PRDX2</t>
  </si>
  <si>
    <t>NM_005809</t>
  </si>
  <si>
    <t>PPH00069A</t>
  </si>
  <si>
    <t>Rfwd2</t>
  </si>
  <si>
    <t>Ring finger and WD repeat domain 2</t>
  </si>
  <si>
    <t>PRDX5</t>
  </si>
  <si>
    <t>NM_181652</t>
  </si>
  <si>
    <t>PPH08936A</t>
  </si>
  <si>
    <t>PRDX6</t>
  </si>
  <si>
    <t>NM_004905</t>
  </si>
  <si>
    <t>PPH00370A</t>
  </si>
  <si>
    <t>RGD1311517</t>
  </si>
  <si>
    <t>NM_001014072</t>
  </si>
  <si>
    <t>Similar to RIKEN cDNA 9430015G10</t>
  </si>
  <si>
    <t>PPR62541A</t>
  </si>
  <si>
    <t>PREX1</t>
  </si>
  <si>
    <t>NM_020820</t>
  </si>
  <si>
    <t>Phosphatidylinositol-3,4,5-trisphosphate-dependent Rac exchange factor 1</t>
  </si>
  <si>
    <t>PPH05873A</t>
  </si>
  <si>
    <t>PRG2</t>
  </si>
  <si>
    <t>NM_002728</t>
  </si>
  <si>
    <t>Proteoglycan 2, bone marrow (natural killer cell activator, eosinophil granule major basic protein)</t>
  </si>
  <si>
    <t>PPH06094A</t>
  </si>
  <si>
    <t>PRG3</t>
  </si>
  <si>
    <t>NM_006093</t>
  </si>
  <si>
    <t>Proteoglycan 3</t>
  </si>
  <si>
    <t>PPH06095A</t>
  </si>
  <si>
    <t>NM_006251</t>
  </si>
  <si>
    <t>PPH00043A</t>
  </si>
  <si>
    <t>Rat Genomic DNA Contamination</t>
  </si>
  <si>
    <t>PPR63338A</t>
  </si>
  <si>
    <t>NM_008960</t>
  </si>
  <si>
    <t>PPM03379A</t>
  </si>
  <si>
    <t>PSEN1</t>
  </si>
  <si>
    <t>Ptgdr</t>
  </si>
  <si>
    <t>NM_008962</t>
  </si>
  <si>
    <t>Prostaglandin D receptor</t>
  </si>
  <si>
    <t>PPM05169A</t>
  </si>
  <si>
    <t>NM_009962</t>
  </si>
  <si>
    <t>PPM04864A</t>
  </si>
  <si>
    <t>NM_013641</t>
  </si>
  <si>
    <t>PPM05159A</t>
  </si>
  <si>
    <t>Rho</t>
  </si>
  <si>
    <t>NM_033441</t>
  </si>
  <si>
    <t>Rhodopsin</t>
  </si>
  <si>
    <t>PPR53118A</t>
  </si>
  <si>
    <t>NM_008964</t>
  </si>
  <si>
    <t>PPM04659A</t>
  </si>
  <si>
    <t>NM_057132</t>
  </si>
  <si>
    <t>Ras homolog gene family, member A</t>
  </si>
  <si>
    <t>PPR56555A</t>
  </si>
  <si>
    <t>NM_011196</t>
  </si>
  <si>
    <t>PPM04249A</t>
  </si>
  <si>
    <t>NM_008965</t>
  </si>
  <si>
    <t>PPM25928A</t>
  </si>
  <si>
    <t>NM_002737</t>
  </si>
  <si>
    <t>PPH00977A</t>
  </si>
  <si>
    <t>PRKCE</t>
  </si>
  <si>
    <t>NM_005400</t>
  </si>
  <si>
    <t>PPH01467A</t>
  </si>
  <si>
    <t>NM_008967</t>
  </si>
  <si>
    <t>Prostaglandin I receptor (IP)</t>
  </si>
  <si>
    <t>PPM04916A</t>
  </si>
  <si>
    <t>NM_011198</t>
  </si>
  <si>
    <t>PPM03647A</t>
  </si>
  <si>
    <t>NM_020623</t>
  </si>
  <si>
    <t>PPM37406A</t>
  </si>
  <si>
    <t>Ring1</t>
  </si>
  <si>
    <t>NM_212549</t>
  </si>
  <si>
    <t>Ring finger protein 1</t>
  </si>
  <si>
    <t>PPR54295A</t>
  </si>
  <si>
    <t>NM_011199</t>
  </si>
  <si>
    <t>PPM04917A</t>
  </si>
  <si>
    <t>NM_001107350</t>
  </si>
  <si>
    <t>Receptor (TNFRSF)-interacting serine-threonine kinase 1</t>
  </si>
  <si>
    <t>PPR64906A</t>
  </si>
  <si>
    <t>NM_002744</t>
  </si>
  <si>
    <t>PPH02321A</t>
  </si>
  <si>
    <t>NM_001191865</t>
  </si>
  <si>
    <t>Receptor-interacting serine-threonine kinase 2</t>
  </si>
  <si>
    <t>PPR54833A</t>
  </si>
  <si>
    <t>NM_006904</t>
  </si>
  <si>
    <t>Protein kinase, DNA-activated, catalytic polypeptide</t>
  </si>
  <si>
    <t>PPH01309A</t>
  </si>
  <si>
    <t>NM_139342</t>
  </si>
  <si>
    <t>Receptor-interacting serine-threonine kinase 3</t>
  </si>
  <si>
    <t>PPR43779A</t>
  </si>
  <si>
    <t>SMO</t>
  </si>
  <si>
    <t>NM_003690</t>
  </si>
  <si>
    <t>Protein kinase, interferon-inducible double stranded RNA dependent activator</t>
  </si>
  <si>
    <t>PPH02171A</t>
  </si>
  <si>
    <t>NM_000948</t>
  </si>
  <si>
    <t>PPH00584A</t>
  </si>
  <si>
    <t>NM_008973</t>
  </si>
  <si>
    <t>PPM03042A</t>
  </si>
  <si>
    <t>NM_004248</t>
  </si>
  <si>
    <t>PPH14996A</t>
  </si>
  <si>
    <t>Rlim</t>
  </si>
  <si>
    <t>NM_001024892</t>
  </si>
  <si>
    <t>Ring finger protein, LIM domain interacting</t>
  </si>
  <si>
    <t>PPR52533A</t>
  </si>
  <si>
    <t>NM_000949</t>
  </si>
  <si>
    <t>PPH01157A</t>
  </si>
  <si>
    <t>Rnf135</t>
  </si>
  <si>
    <t>NM_001012010</t>
  </si>
  <si>
    <t>Ring finger protein 135</t>
  </si>
  <si>
    <t>PPR53849A</t>
  </si>
  <si>
    <t>NM_053588</t>
  </si>
  <si>
    <t>Ring finger protein 138</t>
  </si>
  <si>
    <t>PPR43698A</t>
  </si>
  <si>
    <t>Rnf139</t>
  </si>
  <si>
    <t>NM_001127545</t>
  </si>
  <si>
    <t>Ring finger protein 139</t>
  </si>
  <si>
    <t>PPR51309A</t>
  </si>
  <si>
    <t>Rnf144b</t>
  </si>
  <si>
    <t>NM_001108881</t>
  </si>
  <si>
    <t>Ring finger protein 144B</t>
  </si>
  <si>
    <t>PPR62640A</t>
  </si>
  <si>
    <t>Rnf150</t>
  </si>
  <si>
    <t>NM_001191093</t>
  </si>
  <si>
    <t>Ring finger protein 150</t>
  </si>
  <si>
    <t>PPR55141A</t>
  </si>
  <si>
    <t>Rnf167</t>
  </si>
  <si>
    <t>NM_001008361</t>
  </si>
  <si>
    <t>Ring finger protein 167</t>
  </si>
  <si>
    <t>PPR48069A</t>
  </si>
  <si>
    <t>NM_006404</t>
  </si>
  <si>
    <t>PPH10243A</t>
  </si>
  <si>
    <t>Rnf180</t>
  </si>
  <si>
    <t>NM_001134986</t>
  </si>
  <si>
    <t>Ring finger protein 180</t>
  </si>
  <si>
    <t>PPR56804A</t>
  </si>
  <si>
    <t>PRODH</t>
  </si>
  <si>
    <t>NM_016335</t>
  </si>
  <si>
    <t>Proline dehydrogenase (oxidase) 1</t>
  </si>
  <si>
    <t>PPH00877A</t>
  </si>
  <si>
    <t>Rnf2</t>
  </si>
  <si>
    <t>NM_001025667</t>
  </si>
  <si>
    <t>Ring finger protein 2</t>
  </si>
  <si>
    <t>PPR46890A</t>
  </si>
  <si>
    <t>Rnf20</t>
  </si>
  <si>
    <t>NM_001107929</t>
  </si>
  <si>
    <t>Ring finger protein 20</t>
  </si>
  <si>
    <t>PPR46198A</t>
  </si>
  <si>
    <t>Rnf34</t>
  </si>
  <si>
    <t>NM_001004075</t>
  </si>
  <si>
    <t>Ring finger protein 34</t>
  </si>
  <si>
    <t>PPR46010A</t>
  </si>
  <si>
    <t>NM_021935</t>
  </si>
  <si>
    <t>PPH24188A</t>
  </si>
  <si>
    <t>Rnf4</t>
  </si>
  <si>
    <t>NM_019182</t>
  </si>
  <si>
    <t>Ring finger protein 4</t>
  </si>
  <si>
    <t>PPR48373A</t>
  </si>
  <si>
    <t>PROKR2</t>
  </si>
  <si>
    <t>NM_144773</t>
  </si>
  <si>
    <t>PPH18301A</t>
  </si>
  <si>
    <t>NM_008980</t>
  </si>
  <si>
    <t>PPM34001A</t>
  </si>
  <si>
    <t>Rnf40</t>
  </si>
  <si>
    <t>NM_153471</t>
  </si>
  <si>
    <t>Ring finger protein 40</t>
  </si>
  <si>
    <t>PPR51837A</t>
  </si>
  <si>
    <t>Rnf44</t>
  </si>
  <si>
    <t>NM_001024795</t>
  </si>
  <si>
    <t>Ring finger protein 44</t>
  </si>
  <si>
    <t>PPR47153A</t>
  </si>
  <si>
    <t>PROP1</t>
  </si>
  <si>
    <t>NM_006261</t>
  </si>
  <si>
    <t>PPH13087A</t>
  </si>
  <si>
    <t>NM_011210</t>
  </si>
  <si>
    <t>PPM04023A</t>
  </si>
  <si>
    <t>Rnf6</t>
  </si>
  <si>
    <t>NM_001107118</t>
  </si>
  <si>
    <t>Ring finger protein (C3H2C3 type) 6</t>
  </si>
  <si>
    <t>PPR50650A</t>
  </si>
  <si>
    <t>NM_001025727</t>
  </si>
  <si>
    <t>Ring finger protein 8</t>
  </si>
  <si>
    <t>PPR45635A</t>
  </si>
  <si>
    <t>NM_000021</t>
  </si>
  <si>
    <t>PPH05960A</t>
  </si>
  <si>
    <t>Ptx3</t>
  </si>
  <si>
    <t>NM_008987</t>
  </si>
  <si>
    <t>Pentraxin related gene</t>
  </si>
  <si>
    <t>PPM03342A</t>
  </si>
  <si>
    <t>NM_027514</t>
  </si>
  <si>
    <t>PPM34066A</t>
  </si>
  <si>
    <t>NM_001007604</t>
  </si>
  <si>
    <t>Ribosomal protein, large, P1</t>
  </si>
  <si>
    <t>PPR42363A</t>
  </si>
  <si>
    <t>Rpn1</t>
  </si>
  <si>
    <t>NM_013067</t>
  </si>
  <si>
    <t>Ribophorin I</t>
  </si>
  <si>
    <t>PPR43381A</t>
  </si>
  <si>
    <t>NM_023258</t>
  </si>
  <si>
    <t>PPM03476A</t>
  </si>
  <si>
    <t>NM_000314</t>
  </si>
  <si>
    <t>PPH00327A</t>
  </si>
  <si>
    <t>PTGDR</t>
  </si>
  <si>
    <t>NM_000953</t>
  </si>
  <si>
    <t>Prostaglandin D2 receptor (DP)</t>
  </si>
  <si>
    <t>PPH00345A</t>
  </si>
  <si>
    <t>NM_004778</t>
  </si>
  <si>
    <t>Prostaglandin D2 receptor 2</t>
  </si>
  <si>
    <t>PPH00418A</t>
  </si>
  <si>
    <t>PTGER1</t>
  </si>
  <si>
    <t>NM_000955</t>
  </si>
  <si>
    <t>Prostaglandin E receptor 1 (subtype EP1), 42kDa</t>
  </si>
  <si>
    <t>PPH02347A</t>
  </si>
  <si>
    <t>NM_000956</t>
  </si>
  <si>
    <t>Prostaglandin E receptor 2 (subtype EP2), 53kDa</t>
  </si>
  <si>
    <t>PPH01967A</t>
  </si>
  <si>
    <t>NM_016899</t>
  </si>
  <si>
    <t>PPM26957A</t>
  </si>
  <si>
    <t>PTGER3</t>
  </si>
  <si>
    <t>NM_198715</t>
  </si>
  <si>
    <t>PPH01838A</t>
  </si>
  <si>
    <t>PTGER4</t>
  </si>
  <si>
    <t>NM_000958</t>
  </si>
  <si>
    <t>PPH02677A</t>
  </si>
  <si>
    <t>NM_000960</t>
  </si>
  <si>
    <t>PPH02553A</t>
  </si>
  <si>
    <t>RT1-Db1</t>
  </si>
  <si>
    <t>NM_001008884</t>
  </si>
  <si>
    <t>RT1 class II, locus Db1</t>
  </si>
  <si>
    <t>PPR48613A</t>
  </si>
  <si>
    <t>NM_000963</t>
  </si>
  <si>
    <t>Prostaglandin-endoperoxide synthase 2 (prostaglandin G/H synthase and cyclooxygenase)</t>
  </si>
  <si>
    <t>PPH01136A</t>
  </si>
  <si>
    <t>PTH</t>
  </si>
  <si>
    <t>NM_000315</t>
  </si>
  <si>
    <t>PPH09061A</t>
  </si>
  <si>
    <t>PTH1R</t>
  </si>
  <si>
    <t>NM_000316</t>
  </si>
  <si>
    <t>PPH00740A</t>
  </si>
  <si>
    <t>NM_021385</t>
  </si>
  <si>
    <t>PPM05378A</t>
  </si>
  <si>
    <t>Rtn4</t>
  </si>
  <si>
    <t>NM_031831</t>
  </si>
  <si>
    <t>Reticulon 4</t>
  </si>
  <si>
    <t>PPR42469A</t>
  </si>
  <si>
    <t>NM_002825</t>
  </si>
  <si>
    <t>PPH00355A</t>
  </si>
  <si>
    <t>NM_011234</t>
  </si>
  <si>
    <t>RAD51 homolog (S. cerevisiae)</t>
  </si>
  <si>
    <t>PPM03278A</t>
  </si>
  <si>
    <t>Runx3</t>
  </si>
  <si>
    <t>NM_130425</t>
  </si>
  <si>
    <t>Runt-related transcription factor 3</t>
  </si>
  <si>
    <t>PPR48674A</t>
  </si>
  <si>
    <t>TAGLN</t>
  </si>
  <si>
    <t>NM_029780</t>
  </si>
  <si>
    <t>PPM03707A</t>
  </si>
  <si>
    <t>NM_011240</t>
  </si>
  <si>
    <t>PPM31526A</t>
  </si>
  <si>
    <t>S100a8</t>
  </si>
  <si>
    <t>NM_053822</t>
  </si>
  <si>
    <t>S100 calcium binding protein A8</t>
  </si>
  <si>
    <t>PPR48464A</t>
  </si>
  <si>
    <t>S100b</t>
  </si>
  <si>
    <t>NM_013191</t>
  </si>
  <si>
    <t>S100 calcium binding protein B</t>
  </si>
  <si>
    <t>PPR44245A</t>
  </si>
  <si>
    <t>NM_002836</t>
  </si>
  <si>
    <t>PPH16631A</t>
  </si>
  <si>
    <t>NM_017301</t>
  </si>
  <si>
    <t>Sphingosine-1-phosphate receptor 1</t>
  </si>
  <si>
    <t>PPR56836A</t>
  </si>
  <si>
    <t>S1pr2</t>
  </si>
  <si>
    <t>NM_017192</t>
  </si>
  <si>
    <t>Sphingosine-1-phosphate receptor 2</t>
  </si>
  <si>
    <t>PPR42768A</t>
  </si>
  <si>
    <t>NM_002838</t>
  </si>
  <si>
    <t>PPH01510A</t>
  </si>
  <si>
    <t>S1pr3</t>
  </si>
  <si>
    <t>NM_001271143</t>
  </si>
  <si>
    <t>Sphingosine-1-phosphate receptor 3</t>
  </si>
  <si>
    <t>PPR56645A</t>
  </si>
  <si>
    <t>Rarg</t>
  </si>
  <si>
    <t>NM_011244</t>
  </si>
  <si>
    <t>Retinoic acid receptor, gamma</t>
  </si>
  <si>
    <t>PPM04718A</t>
  </si>
  <si>
    <t>NM_145452</t>
  </si>
  <si>
    <t>RAS p21 protein activator 1</t>
  </si>
  <si>
    <t>PPM02958A</t>
  </si>
  <si>
    <t>NM_031596</t>
  </si>
  <si>
    <t>Squamous cell carcinoma antigen recognized by T cells</t>
  </si>
  <si>
    <t>PPR47987A</t>
  </si>
  <si>
    <t>PTX3</t>
  </si>
  <si>
    <t>NM_002852</t>
  </si>
  <si>
    <t>Pentraxin 3, long</t>
  </si>
  <si>
    <t>PPH01105A</t>
  </si>
  <si>
    <t>Scd1</t>
  </si>
  <si>
    <t>NM_139192</t>
  </si>
  <si>
    <t>Stearoyl-Coenzyme A desaturase 1</t>
  </si>
  <si>
    <t>PPR42381A</t>
  </si>
  <si>
    <t>NM_006505</t>
  </si>
  <si>
    <t>PPH13505A</t>
  </si>
  <si>
    <t>Scg2</t>
  </si>
  <si>
    <t>NM_022669</t>
  </si>
  <si>
    <t>Secretogranin II (chromogranin C)</t>
  </si>
  <si>
    <t>PPR49919A</t>
  </si>
  <si>
    <t>NM_013258</t>
  </si>
  <si>
    <t>PPH00907A</t>
  </si>
  <si>
    <t>NM_009041</t>
  </si>
  <si>
    <t>PPM34653A</t>
  </si>
  <si>
    <t>Sctr</t>
  </si>
  <si>
    <t>NM_031115</t>
  </si>
  <si>
    <t>Secretin receptor</t>
  </si>
  <si>
    <t>PPR48512A</t>
  </si>
  <si>
    <t>NM_130428</t>
  </si>
  <si>
    <t>Succinate dehydrogenase complex, subunit A, flavoprotein (Fp)</t>
  </si>
  <si>
    <t>PPR54686A</t>
  </si>
  <si>
    <t>NM_009045</t>
  </si>
  <si>
    <t>PPM04224A</t>
  </si>
  <si>
    <t>NM_001100539</t>
  </si>
  <si>
    <t>Succinate dehydrogenase complex, subunit B, iron sulfur (Ip)</t>
  </si>
  <si>
    <t>PPR43268A</t>
  </si>
  <si>
    <t>NM_001005534</t>
  </si>
  <si>
    <t>Succinate dehydrogenase complex, subunit C, integral membrane protein</t>
  </si>
  <si>
    <t>PPR42561A</t>
  </si>
  <si>
    <t>NM_198788</t>
  </si>
  <si>
    <t>Succinate dehydrogenase complex, subunit D, integral membrane protein</t>
  </si>
  <si>
    <t>PPR42950A</t>
  </si>
  <si>
    <t>RAB25</t>
  </si>
  <si>
    <t>NM_020387</t>
  </si>
  <si>
    <t>PPH12800A</t>
  </si>
  <si>
    <t>Sec62</t>
  </si>
  <si>
    <t>NM_001034129</t>
  </si>
  <si>
    <t>SEC62 homolog (S. cerevisiae)</t>
  </si>
  <si>
    <t>PPR53565A</t>
  </si>
  <si>
    <t>Sel1l</t>
  </si>
  <si>
    <t>NM_177933</t>
  </si>
  <si>
    <t>Sel-1 suppressor of lin-12-like (C. elegans)</t>
  </si>
  <si>
    <t>PPR47081A</t>
  </si>
  <si>
    <t>NM_138879</t>
  </si>
  <si>
    <t>Selectin E</t>
  </si>
  <si>
    <t>PPR44808A</t>
  </si>
  <si>
    <t>NM_022984</t>
  </si>
  <si>
    <t>PPM05076A</t>
  </si>
  <si>
    <t>NM_011931</t>
  </si>
  <si>
    <t>PPM26629A</t>
  </si>
  <si>
    <t>NM_020165</t>
  </si>
  <si>
    <t>PPH02740A</t>
  </si>
  <si>
    <t>Serp1</t>
  </si>
  <si>
    <t>NM_030835</t>
  </si>
  <si>
    <t>Stress-associated endoplasmic reticulum protein 1</t>
  </si>
  <si>
    <t>PPR42674A</t>
  </si>
  <si>
    <t>Serpina1</t>
  </si>
  <si>
    <t>NM_022519</t>
  </si>
  <si>
    <t>Serpin peptidase inhibitor, clade A (alpha-1 antiproteinase, antitrypsin), member 1</t>
  </si>
  <si>
    <t>PPR42486A</t>
  </si>
  <si>
    <t>Serpina3c</t>
  </si>
  <si>
    <t>NM_012657</t>
  </si>
  <si>
    <t>Serine (or cysteine) peptidase inhibitor, clade A, member 3K</t>
  </si>
  <si>
    <t>PPR52887A</t>
  </si>
  <si>
    <t>Serpina3n</t>
  </si>
  <si>
    <t>NM_031531</t>
  </si>
  <si>
    <t>Serine (or cysteine) peptidase inhibitor, clade A, member 3N</t>
  </si>
  <si>
    <t>PPR42275A</t>
  </si>
  <si>
    <t>NM_002875</t>
  </si>
  <si>
    <t>PPH00942A</t>
  </si>
  <si>
    <t>NM_145383</t>
  </si>
  <si>
    <t>PPM04941A</t>
  </si>
  <si>
    <t>NM_021696</t>
  </si>
  <si>
    <t>Serpin peptidase inhibitor, clade B (ovalbumin), member 2</t>
  </si>
  <si>
    <t>PPR49538A</t>
  </si>
  <si>
    <t>TSC22D3</t>
  </si>
  <si>
    <t>Serpinb9</t>
  </si>
  <si>
    <t>NM_001007732</t>
  </si>
  <si>
    <t>Serpin peptidase inhibitor, clade B (ovalbumin), member 9</t>
  </si>
  <si>
    <t>PPR53344A</t>
  </si>
  <si>
    <t>Trim10</t>
  </si>
  <si>
    <t>RANBP2</t>
  </si>
  <si>
    <t>NM_006267</t>
  </si>
  <si>
    <t>PPH14237A</t>
  </si>
  <si>
    <t>NM_009066</t>
  </si>
  <si>
    <t>PPM26059A</t>
  </si>
  <si>
    <t>NM_009068</t>
  </si>
  <si>
    <t>PPM03078A</t>
  </si>
  <si>
    <t>NM_138952</t>
  </si>
  <si>
    <t>Receptor (TNFRSF)-interacting serine-threonine kinase 2</t>
  </si>
  <si>
    <t>PPM06268A</t>
  </si>
  <si>
    <t>NM_019955</t>
  </si>
  <si>
    <t>PPM29372A</t>
  </si>
  <si>
    <t>NM_000966</t>
  </si>
  <si>
    <t>PPH00458A</t>
  </si>
  <si>
    <t>XM_001065560</t>
  </si>
  <si>
    <t>Stratifin</t>
  </si>
  <si>
    <t>PPR49429A</t>
  </si>
  <si>
    <t>NM_001276712</t>
  </si>
  <si>
    <t>Secreted frizzled-related protein 1</t>
  </si>
  <si>
    <t>PPR54165A</t>
  </si>
  <si>
    <t>NM_002890</t>
  </si>
  <si>
    <t>PPH00718A</t>
  </si>
  <si>
    <t>Rnf123</t>
  </si>
  <si>
    <t>NM_032543</t>
  </si>
  <si>
    <t>Ring finger protein 123</t>
  </si>
  <si>
    <t>PPM26317A</t>
  </si>
  <si>
    <t>Rnf128</t>
  </si>
  <si>
    <t>NM_023270</t>
  </si>
  <si>
    <t>Ring finger protein 128</t>
  </si>
  <si>
    <t>PPM27113A</t>
  </si>
  <si>
    <t>NM_175226</t>
  </si>
  <si>
    <t>PPM25125A</t>
  </si>
  <si>
    <t>NM_012878</t>
  </si>
  <si>
    <t>Surfactant protein D</t>
  </si>
  <si>
    <t>PPR45384A</t>
  </si>
  <si>
    <t>NM_146042</t>
  </si>
  <si>
    <t>PPM37545A</t>
  </si>
  <si>
    <t>NM_177378</t>
  </si>
  <si>
    <t>PPM41753A</t>
  </si>
  <si>
    <t>NM_011277</t>
  </si>
  <si>
    <t>PPM27885A</t>
  </si>
  <si>
    <t>NM_182999</t>
  </si>
  <si>
    <t>PPM26677A</t>
  </si>
  <si>
    <t>NM_011278</t>
  </si>
  <si>
    <t>PPM26152A</t>
  </si>
  <si>
    <t>NM_134064</t>
  </si>
  <si>
    <t>PPM26763A</t>
  </si>
  <si>
    <t>Rnf5</t>
  </si>
  <si>
    <t>NM_019403</t>
  </si>
  <si>
    <t>Ring finger protein 5</t>
  </si>
  <si>
    <t>PPM36754A</t>
  </si>
  <si>
    <t>NM_021419</t>
  </si>
  <si>
    <t>PPM39830A</t>
  </si>
  <si>
    <t>Sh3glb1</t>
  </si>
  <si>
    <t>NM_001011929</t>
  </si>
  <si>
    <t>SH3-domain GRB2-like endophilin B1</t>
  </si>
  <si>
    <t>PPR59796A</t>
  </si>
  <si>
    <t>Sh3rf1</t>
  </si>
  <si>
    <t>NM_198764</t>
  </si>
  <si>
    <t>SH3 domain containing ring finger 1</t>
  </si>
  <si>
    <t>PPR48765A</t>
  </si>
  <si>
    <t>NM_017221</t>
  </si>
  <si>
    <t>Sonic hedgehog</t>
  </si>
  <si>
    <t>PPR44853A</t>
  </si>
  <si>
    <t>Shprh</t>
  </si>
  <si>
    <t>NM_001107470</t>
  </si>
  <si>
    <t>SNF2 histone linker PHD RING helicase</t>
  </si>
  <si>
    <t>PPR42775A</t>
  </si>
  <si>
    <t>Siglec1</t>
  </si>
  <si>
    <t>Sialic acid binding Ig-like lectin 1, sialoadhesin</t>
  </si>
  <si>
    <t>NM_030996</t>
  </si>
  <si>
    <t>Sigma non-opioid intracellular receptor 1</t>
  </si>
  <si>
    <t>PPR42414A</t>
  </si>
  <si>
    <t>RDX</t>
  </si>
  <si>
    <t>NM_002906</t>
  </si>
  <si>
    <t>PPH02808A</t>
  </si>
  <si>
    <t>REG3G</t>
  </si>
  <si>
    <t>NM_198448</t>
  </si>
  <si>
    <t>Regenerating islet-derived 3 gamma</t>
  </si>
  <si>
    <t>PPH21465A</t>
  </si>
  <si>
    <t>NM_021975</t>
  </si>
  <si>
    <t>PPH01812A</t>
  </si>
  <si>
    <t>Skp1</t>
  </si>
  <si>
    <t>NM_001007608</t>
  </si>
  <si>
    <t>S-phase kinase-associated protein 1</t>
  </si>
  <si>
    <t>PPR06729A</t>
  </si>
  <si>
    <t>NM_001106416</t>
  </si>
  <si>
    <t>S-phase kinase-associated protein 2 (p45)</t>
  </si>
  <si>
    <t>PPR55670A</t>
  </si>
  <si>
    <t>Slc10a1</t>
  </si>
  <si>
    <t>NM_017047</t>
  </si>
  <si>
    <t>Solute carrier family 10 (sodium/bile acid cotransporter family), member 1</t>
  </si>
  <si>
    <t>PPR44556A</t>
  </si>
  <si>
    <t>NM_020415</t>
  </si>
  <si>
    <t>PPH02309A</t>
  </si>
  <si>
    <t>RFWD2</t>
  </si>
  <si>
    <t>NM_022457</t>
  </si>
  <si>
    <t>PPH19615A</t>
  </si>
  <si>
    <t>RHO</t>
  </si>
  <si>
    <t>NM_000539</t>
  </si>
  <si>
    <t>PPH02351A</t>
  </si>
  <si>
    <t>TBX3</t>
  </si>
  <si>
    <t>NM_194053</t>
  </si>
  <si>
    <t>PPM32727A</t>
  </si>
  <si>
    <t>NM_019732</t>
  </si>
  <si>
    <t>Runt related transcription factor 3</t>
  </si>
  <si>
    <t>PPM34867A</t>
  </si>
  <si>
    <t>RING1</t>
  </si>
  <si>
    <t>NM_002931</t>
  </si>
  <si>
    <t>PPH14334A</t>
  </si>
  <si>
    <t>NM_003804</t>
  </si>
  <si>
    <t>PPH00335A</t>
  </si>
  <si>
    <t>NM_003821</t>
  </si>
  <si>
    <t>PPH00881A</t>
  </si>
  <si>
    <t>RIPK3</t>
  </si>
  <si>
    <t>NM_006871</t>
  </si>
  <si>
    <t>PPH15378A</t>
  </si>
  <si>
    <t>S100a7a</t>
  </si>
  <si>
    <t>NM_199422</t>
  </si>
  <si>
    <t>S100 calcium binding protein A7A</t>
  </si>
  <si>
    <t>PPM37972A</t>
  </si>
  <si>
    <t>NM_013650</t>
  </si>
  <si>
    <t>S100 calcium binding protein A8 (calgranulin A)</t>
  </si>
  <si>
    <t>PPM05051A</t>
  </si>
  <si>
    <t>NM_009115</t>
  </si>
  <si>
    <t>S100 protein, beta polypeptide, neural</t>
  </si>
  <si>
    <t>PPM04492A</t>
  </si>
  <si>
    <t>RNF123</t>
  </si>
  <si>
    <t>NM_022064</t>
  </si>
  <si>
    <t>PPH23350A</t>
  </si>
  <si>
    <t>NM_007901</t>
  </si>
  <si>
    <t>PPM03787A</t>
  </si>
  <si>
    <t>RNF128</t>
  </si>
  <si>
    <t>NM_194463</t>
  </si>
  <si>
    <t>PPH07678A</t>
  </si>
  <si>
    <t>NM_010333</t>
  </si>
  <si>
    <t>PPM05309A</t>
  </si>
  <si>
    <t>RNF139</t>
  </si>
  <si>
    <t>NM_007218</t>
  </si>
  <si>
    <t>PPH01187A</t>
  </si>
  <si>
    <t>NM_010101</t>
  </si>
  <si>
    <t>PPM04835A</t>
  </si>
  <si>
    <t>RNF144B</t>
  </si>
  <si>
    <t>NM_182757</t>
  </si>
  <si>
    <t>PPH20115A</t>
  </si>
  <si>
    <t>RNF150</t>
  </si>
  <si>
    <t>NM_020724</t>
  </si>
  <si>
    <t>PPH58099A</t>
  </si>
  <si>
    <t>NM_152617</t>
  </si>
  <si>
    <t>Ring finger protein 168</t>
  </si>
  <si>
    <t>PPH14759A</t>
  </si>
  <si>
    <t>RNF2</t>
  </si>
  <si>
    <t>NM_007212</t>
  </si>
  <si>
    <t>PPH11659A</t>
  </si>
  <si>
    <t>RNF20</t>
  </si>
  <si>
    <t>NM_019592</t>
  </si>
  <si>
    <t>PPH13371A</t>
  </si>
  <si>
    <t>RNF4</t>
  </si>
  <si>
    <t>NM_002938</t>
  </si>
  <si>
    <t>PPH09773A</t>
  </si>
  <si>
    <t>RNF44</t>
  </si>
  <si>
    <t>NM_014901</t>
  </si>
  <si>
    <t>PPH58066A</t>
  </si>
  <si>
    <t>RNF5</t>
  </si>
  <si>
    <t>NM_006913</t>
  </si>
  <si>
    <t>PPH23045A</t>
  </si>
  <si>
    <t>RNF7</t>
  </si>
  <si>
    <t>NM_014245</t>
  </si>
  <si>
    <t>Ring finger protein 7</t>
  </si>
  <si>
    <t>PPH01033A</t>
  </si>
  <si>
    <t>NM_016882</t>
  </si>
  <si>
    <t>Squamous cell carcinoma antigen recognized by T-cells 1</t>
  </si>
  <si>
    <t>PPM28228A</t>
  </si>
  <si>
    <t>NM_183078</t>
  </si>
  <si>
    <t>PPH08534A</t>
  </si>
  <si>
    <t>NM_009127</t>
  </si>
  <si>
    <t>PPM05664A</t>
  </si>
  <si>
    <t>NM_009129</t>
  </si>
  <si>
    <t>Secretogranin II</t>
  </si>
  <si>
    <t>PPM05039A</t>
  </si>
  <si>
    <t>PPH21138A</t>
  </si>
  <si>
    <t>NM_017102</t>
  </si>
  <si>
    <t>Solute carrier family 2 (facilitated glucose transporter), member 3</t>
  </si>
  <si>
    <t>PPR53325A</t>
  </si>
  <si>
    <t>NM_001012322</t>
  </si>
  <si>
    <t>PPM32676A</t>
  </si>
  <si>
    <t>NM_023281</t>
  </si>
  <si>
    <t>PPM31938A</t>
  </si>
  <si>
    <t>NM_023374</t>
  </si>
  <si>
    <t>PPM34823A</t>
  </si>
  <si>
    <t>NM_025321</t>
  </si>
  <si>
    <t>PPM32935A</t>
  </si>
  <si>
    <t>NM_025848</t>
  </si>
  <si>
    <t>PPM25593A</t>
  </si>
  <si>
    <t>NM_027016</t>
  </si>
  <si>
    <t>PPM26843A</t>
  </si>
  <si>
    <t>SERPINA1</t>
  </si>
  <si>
    <t>NM_001039089</t>
  </si>
  <si>
    <t>PPM35076A</t>
  </si>
  <si>
    <t>NM_011345</t>
  </si>
  <si>
    <t>Selectin, endothelial cell</t>
  </si>
  <si>
    <t>PPM03195A</t>
  </si>
  <si>
    <t>Slc51a</t>
  </si>
  <si>
    <t>NM_001107087</t>
  </si>
  <si>
    <t>Organic solute transporter alpha</t>
  </si>
  <si>
    <t>PPR46762A</t>
  </si>
  <si>
    <t>RTN4</t>
  </si>
  <si>
    <t>NM_007008</t>
  </si>
  <si>
    <t>PPH20572A</t>
  </si>
  <si>
    <t>TRIM5</t>
  </si>
  <si>
    <t>NM_030685</t>
  </si>
  <si>
    <t>PPM27612A</t>
  </si>
  <si>
    <t>RUNX3</t>
  </si>
  <si>
    <t>NM_004350</t>
  </si>
  <si>
    <t>PPH13428A</t>
  </si>
  <si>
    <t>Serpina1a</t>
  </si>
  <si>
    <t>NM_009243</t>
  </si>
  <si>
    <t>Serine (or cysteine) peptidase inhibitor, clade A, member 1a</t>
  </si>
  <si>
    <t>PPM35608A</t>
  </si>
  <si>
    <t>NM_009252</t>
  </si>
  <si>
    <t>PPM05779A</t>
  </si>
  <si>
    <t>NM_011111</t>
  </si>
  <si>
    <t>Serine (or cysteine) peptidase inhibitor, clade B, member 2</t>
  </si>
  <si>
    <t>PPM03094A</t>
  </si>
  <si>
    <t>NM_009256</t>
  </si>
  <si>
    <t>Serine (or cysteine) peptidase inhibitor, clade B, member 9</t>
  </si>
  <si>
    <t>PPM36555A</t>
  </si>
  <si>
    <t>S100A12</t>
  </si>
  <si>
    <t>NM_005621</t>
  </si>
  <si>
    <t>S100 calcium binding protein A12</t>
  </si>
  <si>
    <t>PPH02242A</t>
  </si>
  <si>
    <t>S100A7A</t>
  </si>
  <si>
    <t>NM_176823</t>
  </si>
  <si>
    <t>PPH21044A</t>
  </si>
  <si>
    <t>Slco1a2</t>
  </si>
  <si>
    <t>NM_131906</t>
  </si>
  <si>
    <t>Solute carrier organic anion transporter family, member 1a4</t>
  </si>
  <si>
    <t>PPR43444A</t>
  </si>
  <si>
    <t>S100A8</t>
  </si>
  <si>
    <t>NM_002964</t>
  </si>
  <si>
    <t>PPH19755A</t>
  </si>
  <si>
    <t>S100B</t>
  </si>
  <si>
    <t>NM_006272</t>
  </si>
  <si>
    <t>PPH02472A</t>
  </si>
  <si>
    <t>NM_001400</t>
  </si>
  <si>
    <t>PPH01350A</t>
  </si>
  <si>
    <t>S1PR2</t>
  </si>
  <si>
    <t>NM_004230</t>
  </si>
  <si>
    <t>PPH02350A</t>
  </si>
  <si>
    <t>S1PR3</t>
  </si>
  <si>
    <t>NM_005226</t>
  </si>
  <si>
    <t>PPH02352A</t>
  </si>
  <si>
    <t>NM_018754</t>
  </si>
  <si>
    <t>PPM03467A</t>
  </si>
  <si>
    <t>NM_005146</t>
  </si>
  <si>
    <t>PPH20140A</t>
  </si>
  <si>
    <t>NM_013834</t>
  </si>
  <si>
    <t>PPM04438A</t>
  </si>
  <si>
    <t>NM_009160</t>
  </si>
  <si>
    <t>Surfactant associated protein D</t>
  </si>
  <si>
    <t>PPM24647A</t>
  </si>
  <si>
    <t>SCD</t>
  </si>
  <si>
    <t>NM_005063</t>
  </si>
  <si>
    <t>Arylacetamide deacetylase</t>
  </si>
  <si>
    <t>PPH00015A</t>
  </si>
  <si>
    <t>NM_012807</t>
  </si>
  <si>
    <t>Smoothened homolog (Drosophila)</t>
  </si>
  <si>
    <t>PPR49767A</t>
  </si>
  <si>
    <t>NM_019464</t>
  </si>
  <si>
    <t>SH3-domain GRB2-like B1 (endophilin)</t>
  </si>
  <si>
    <t>PPM36438A</t>
  </si>
  <si>
    <t>NM_001109598</t>
  </si>
  <si>
    <t>Similar to RIKEN cDNA 4930431E10</t>
  </si>
  <si>
    <t>PPR52223A</t>
  </si>
  <si>
    <t>Smurf2</t>
  </si>
  <si>
    <t>NM_001107061</t>
  </si>
  <si>
    <t>SMAD specific E3 ubiquitin protein ligase 2</t>
  </si>
  <si>
    <t>PPR48759A</t>
  </si>
  <si>
    <t>NM_011426</t>
  </si>
  <si>
    <t>PPM24660A</t>
  </si>
  <si>
    <t>NM_011014</t>
  </si>
  <si>
    <t>PPM26342A</t>
  </si>
  <si>
    <t>Snca</t>
  </si>
  <si>
    <t>NM_019169</t>
  </si>
  <si>
    <t>Synuclein, alpha (non A4 component of amyloid precursor)</t>
  </si>
  <si>
    <t>PPR42596A</t>
  </si>
  <si>
    <t>SCTR</t>
  </si>
  <si>
    <t>NM_002980</t>
  </si>
  <si>
    <t>PPH18173A</t>
  </si>
  <si>
    <t>NM_004168</t>
  </si>
  <si>
    <t>PPH20936A</t>
  </si>
  <si>
    <t>NM_003000</t>
  </si>
  <si>
    <t>PPH06977A</t>
  </si>
  <si>
    <t>NM_003001</t>
  </si>
  <si>
    <t>Succinate dehydrogenase complex, subunit C, integral membrane protein, 15kDa</t>
  </si>
  <si>
    <t>PPH20236A</t>
  </si>
  <si>
    <t>NM_003002</t>
  </si>
  <si>
    <t>PPH17790A</t>
  </si>
  <si>
    <t>SEC62</t>
  </si>
  <si>
    <t>NM_003262</t>
  </si>
  <si>
    <t>PPH01455A</t>
  </si>
  <si>
    <t>SEL1L</t>
  </si>
  <si>
    <t>NM_005065</t>
  </si>
  <si>
    <t>PPH06886A</t>
  </si>
  <si>
    <t>NM_000450</t>
  </si>
  <si>
    <t>PPH00683A</t>
  </si>
  <si>
    <t>NM_145879</t>
  </si>
  <si>
    <t>Suppressor of cytokine signaling 1</t>
  </si>
  <si>
    <t>PPR52395A</t>
  </si>
  <si>
    <t>NM_058208</t>
  </si>
  <si>
    <t>Suppressor of cytokine signaling 2</t>
  </si>
  <si>
    <t>PPR06601A</t>
  </si>
  <si>
    <t>NM_053565</t>
  </si>
  <si>
    <t>Suppressor of cytokine signaling 3</t>
  </si>
  <si>
    <t>PPR06602A</t>
  </si>
  <si>
    <t>Skp1a</t>
  </si>
  <si>
    <t>NM_011543</t>
  </si>
  <si>
    <t>S-phase kinase-associated protein 1A</t>
  </si>
  <si>
    <t>PPM02914A</t>
  </si>
  <si>
    <t>NM_001107256</t>
  </si>
  <si>
    <t>Suppressor of cytokine signaling 4</t>
  </si>
  <si>
    <t>PPR51359A</t>
  </si>
  <si>
    <t>NM_013787</t>
  </si>
  <si>
    <t>PPM02915A</t>
  </si>
  <si>
    <t>NM_001109274</t>
  </si>
  <si>
    <t>Suppressor of cytokine signaling 5</t>
  </si>
  <si>
    <t>PPR63381A</t>
  </si>
  <si>
    <t>NM_011387</t>
  </si>
  <si>
    <t>PPM30690A</t>
  </si>
  <si>
    <t>NM_017050</t>
  </si>
  <si>
    <t>Superoxide dismutase 1, soluble</t>
  </si>
  <si>
    <t>PPR43506A</t>
  </si>
  <si>
    <t>NM_017051</t>
  </si>
  <si>
    <t>Superoxide dismutase 2, mitochondrial</t>
  </si>
  <si>
    <t>PPR57578A</t>
  </si>
  <si>
    <t>SERP1</t>
  </si>
  <si>
    <t>NM_014445</t>
  </si>
  <si>
    <t>PPH20909A</t>
  </si>
  <si>
    <t>NM_000295</t>
  </si>
  <si>
    <t>PPH06905A</t>
  </si>
  <si>
    <t>SERPINA3</t>
  </si>
  <si>
    <t>NM_001085</t>
  </si>
  <si>
    <t>Serpin peptidase inhibitor, clade A (alpha-1 antiproteinase, antitrypsin), member 3</t>
  </si>
  <si>
    <t>PPH00395A</t>
  </si>
  <si>
    <t>NM_002575</t>
  </si>
  <si>
    <t>PPH00793A</t>
  </si>
  <si>
    <t>SERPINB9</t>
  </si>
  <si>
    <t>NM_004155</t>
  </si>
  <si>
    <t>PPH10965A</t>
  </si>
  <si>
    <t>Spata2</t>
  </si>
  <si>
    <t>NM_053675</t>
  </si>
  <si>
    <t>Spermatogenesis associated 2</t>
  </si>
  <si>
    <t>PPR52940A</t>
  </si>
  <si>
    <t>NM_133386</t>
  </si>
  <si>
    <t>Sphingosine kinase 1</t>
  </si>
  <si>
    <t>PPR46656A</t>
  </si>
  <si>
    <t>SFN</t>
  </si>
  <si>
    <t>NM_006142</t>
  </si>
  <si>
    <t>PPH00388A</t>
  </si>
  <si>
    <t>NM_003012</t>
  </si>
  <si>
    <t>PPH00344A</t>
  </si>
  <si>
    <t>NM_012881</t>
  </si>
  <si>
    <t>PPR44222A</t>
  </si>
  <si>
    <t>Spsb1</t>
  </si>
  <si>
    <t>NM_001107994</t>
  </si>
  <si>
    <t>SplA/ryanodine receptor domain and SOCS box containing 1</t>
  </si>
  <si>
    <t>PPR50501A</t>
  </si>
  <si>
    <t>NM_003019</t>
  </si>
  <si>
    <t>PPH15147A</t>
  </si>
  <si>
    <t>NM_001276707</t>
  </si>
  <si>
    <t>Sterol regulatory element binding transcription factor 1</t>
  </si>
  <si>
    <t>PPR53360A</t>
  </si>
  <si>
    <t>SH3GLB1</t>
  </si>
  <si>
    <t>NM_016009</t>
  </si>
  <si>
    <t>PPH12341A</t>
  </si>
  <si>
    <t>NM_012659</t>
  </si>
  <si>
    <t>Somatostatin</t>
  </si>
  <si>
    <t>PPR48700A</t>
  </si>
  <si>
    <t>NM_003031</t>
  </si>
  <si>
    <t>Seven in absentia homolog 1 (Drosophila)</t>
  </si>
  <si>
    <t>PPH00294A</t>
  </si>
  <si>
    <t>NM_012719</t>
  </si>
  <si>
    <t>Somatostatin receptor 1</t>
  </si>
  <si>
    <t>PPR49539A</t>
  </si>
  <si>
    <t>NM_021805</t>
  </si>
  <si>
    <t>Single immunoglobulin and toll-interleukin 1 receptor (TIR) domain</t>
  </si>
  <si>
    <t>PPH06049A</t>
  </si>
  <si>
    <t>NM_019348</t>
  </si>
  <si>
    <t>Somatostatin receptor 2</t>
  </si>
  <si>
    <t>PPR06848A</t>
  </si>
  <si>
    <t>SIGLEC1</t>
  </si>
  <si>
    <t>NM_023068</t>
  </si>
  <si>
    <t>PPH08945A</t>
  </si>
  <si>
    <t>Sstr3</t>
  </si>
  <si>
    <t>NM_133522</t>
  </si>
  <si>
    <t>Somatostatin receptor 3</t>
  </si>
  <si>
    <t>PPR44865A</t>
  </si>
  <si>
    <t>Sstr4</t>
  </si>
  <si>
    <t>NM_013036</t>
  </si>
  <si>
    <t>Somatostatin receptor 4</t>
  </si>
  <si>
    <t>PPR44569A</t>
  </si>
  <si>
    <t>NM_005866</t>
  </si>
  <si>
    <t>PPH08535A</t>
  </si>
  <si>
    <t>NM_011401</t>
  </si>
  <si>
    <t>PPM04164A</t>
  </si>
  <si>
    <t>SKP1</t>
  </si>
  <si>
    <t>NM_006930</t>
  </si>
  <si>
    <t>PPH00231A</t>
  </si>
  <si>
    <t>NM_005983</t>
  </si>
  <si>
    <t>PPH00232A</t>
  </si>
  <si>
    <t>SLC10A1</t>
  </si>
  <si>
    <t>NM_003049</t>
  </si>
  <si>
    <t>PPH07034A</t>
  </si>
  <si>
    <t>NM_032612</t>
  </si>
  <si>
    <t>Signal transducer and activator of transcription 1</t>
  </si>
  <si>
    <t>PPR48601A</t>
  </si>
  <si>
    <t>NM_145932</t>
  </si>
  <si>
    <t>PPM30446A</t>
  </si>
  <si>
    <t>NM_012747</t>
  </si>
  <si>
    <t>Signal transducer and activator of transcription 3</t>
  </si>
  <si>
    <t>PPR44745A</t>
  </si>
  <si>
    <t>NM_017064</t>
  </si>
  <si>
    <t>Signal transducer and activator of transcription 5A</t>
  </si>
  <si>
    <t>PPR45389A</t>
  </si>
  <si>
    <t>NM_022380</t>
  </si>
  <si>
    <t>Signal transducer and activator of transcription 5B</t>
  </si>
  <si>
    <t>PPR50811A</t>
  </si>
  <si>
    <t>NM_001025625</t>
  </si>
  <si>
    <t>STIP1 homology and U-Box containing protein 1</t>
  </si>
  <si>
    <t>PPR43625A</t>
  </si>
  <si>
    <t>Slco1a4</t>
  </si>
  <si>
    <t>NM_030687</t>
  </si>
  <si>
    <t>PPM30541A</t>
  </si>
  <si>
    <t>NM_001108387</t>
  </si>
  <si>
    <t>Succinate-CoA ligase, ADP-forming, beta subunit</t>
  </si>
  <si>
    <t>PPR51297A</t>
  </si>
  <si>
    <t>NM_053752</t>
  </si>
  <si>
    <t>Succinate-CoA ligase, alpha subunit</t>
  </si>
  <si>
    <t>PPR43223A</t>
  </si>
  <si>
    <t>NM_001100750</t>
  </si>
  <si>
    <t>Succinate-CoA ligase, GDP-forming, beta subunit</t>
  </si>
  <si>
    <t>PPR43335A</t>
  </si>
  <si>
    <t>Sycp2</t>
  </si>
  <si>
    <t>NM_130735</t>
  </si>
  <si>
    <t>Synaptonemal complex protein 2</t>
  </si>
  <si>
    <t>PPR45924A</t>
  </si>
  <si>
    <t>NM_012758</t>
  </si>
  <si>
    <t>Spleen tyrosine kinase</t>
  </si>
  <si>
    <t>PPR52668A</t>
  </si>
  <si>
    <t>NM_176996</t>
  </si>
  <si>
    <t>PPM04741A</t>
  </si>
  <si>
    <t>NM_029438</t>
  </si>
  <si>
    <t>SMAD specific E3 ubiquitin protein ligase 1</t>
  </si>
  <si>
    <t>PPM27106A</t>
  </si>
  <si>
    <t>NM_001033680</t>
  </si>
  <si>
    <t>Synaptotagmin I</t>
  </si>
  <si>
    <t>PPR53291A</t>
  </si>
  <si>
    <t>NM_025481</t>
  </si>
  <si>
    <t>PPM32943A</t>
  </si>
  <si>
    <t>Syvn1</t>
  </si>
  <si>
    <t>NM_001100739</t>
  </si>
  <si>
    <t>Synovial apoptosis inhibitor 1, synoviolin</t>
  </si>
  <si>
    <t>PPR54163A</t>
  </si>
  <si>
    <t>NM_012667</t>
  </si>
  <si>
    <t>Tachykinin receptor 1</t>
  </si>
  <si>
    <t>PPR06834A</t>
  </si>
  <si>
    <t>NM_009221</t>
  </si>
  <si>
    <t>Synuclein, alpha</t>
  </si>
  <si>
    <t>PPM25867A</t>
  </si>
  <si>
    <t>Tacr2</t>
  </si>
  <si>
    <t>NM_080768</t>
  </si>
  <si>
    <t>Tachykinin receptor 2</t>
  </si>
  <si>
    <t>PPR06824A</t>
  </si>
  <si>
    <t>Tacr3</t>
  </si>
  <si>
    <t>NM_017053</t>
  </si>
  <si>
    <t>Tachykinin receptor 3</t>
  </si>
  <si>
    <t>PPR06842A</t>
  </si>
  <si>
    <t>NM_006931</t>
  </si>
  <si>
    <t>PPH02044A</t>
  </si>
  <si>
    <t>NM_031549</t>
  </si>
  <si>
    <t>Transgelin</t>
  </si>
  <si>
    <t>PPR48695A</t>
  </si>
  <si>
    <t>NM_009896</t>
  </si>
  <si>
    <t>PPM05151A</t>
  </si>
  <si>
    <t>NM_007706</t>
  </si>
  <si>
    <t>PPM03554A</t>
  </si>
  <si>
    <t>NM_007707</t>
  </si>
  <si>
    <t>PPM05161A</t>
  </si>
  <si>
    <t>Tas1r2</t>
  </si>
  <si>
    <t>NM_001271266</t>
  </si>
  <si>
    <t>Taste receptor, type 1, member 2</t>
  </si>
  <si>
    <t>PPR45850A</t>
  </si>
  <si>
    <t>NM_080843</t>
  </si>
  <si>
    <t>PPM03361A</t>
  </si>
  <si>
    <t>NM_019654</t>
  </si>
  <si>
    <t>PPM03536A</t>
  </si>
  <si>
    <t>NM_011434</t>
  </si>
  <si>
    <t>PPM03582A</t>
  </si>
  <si>
    <t>NM_013671</t>
  </si>
  <si>
    <t>PPM04371A</t>
  </si>
  <si>
    <t>SLC51A</t>
  </si>
  <si>
    <t>NM_152672</t>
  </si>
  <si>
    <t>PPH20945A</t>
  </si>
  <si>
    <t>NM_001106786</t>
  </si>
  <si>
    <t>TANK-binding kinase 1</t>
  </si>
  <si>
    <t>PPR52588A</t>
  </si>
  <si>
    <t>NM_181638</t>
  </si>
  <si>
    <t>T-box 3</t>
  </si>
  <si>
    <t>PPR53340A</t>
  </si>
  <si>
    <t>Tbx5</t>
  </si>
  <si>
    <t>NM_001009964</t>
  </si>
  <si>
    <t>T-box 5</t>
  </si>
  <si>
    <t>PPR59824A</t>
  </si>
  <si>
    <t>Tceb1</t>
  </si>
  <si>
    <t>NM_022593</t>
  </si>
  <si>
    <t>Transcription elongation factor B (SIII), polypeptide 1</t>
  </si>
  <si>
    <t>PPR43487A</t>
  </si>
  <si>
    <t>NM_012670</t>
  </si>
  <si>
    <t>T-complex 1</t>
  </si>
  <si>
    <t>PPR43775A</t>
  </si>
  <si>
    <t>NM_170756</t>
  </si>
  <si>
    <t>PPM28192A</t>
  </si>
  <si>
    <t>NM_021094</t>
  </si>
  <si>
    <t>Solute carrier organic anion transporter family, member 1A2</t>
  </si>
  <si>
    <t>PPH09290A</t>
  </si>
  <si>
    <t>XM_001056317</t>
  </si>
  <si>
    <t>Teratocarcinoma-derived growth factor 1</t>
  </si>
  <si>
    <t>PPR63355A</t>
  </si>
  <si>
    <t>NM_025367</t>
  </si>
  <si>
    <t>PPM26123A</t>
  </si>
  <si>
    <t>NM_009263</t>
  </si>
  <si>
    <t>PPM03648A</t>
  </si>
  <si>
    <t>NM_029035</t>
  </si>
  <si>
    <t>PPM24480A</t>
  </si>
  <si>
    <t>NM_011480</t>
  </si>
  <si>
    <t>PPM05094A</t>
  </si>
  <si>
    <t>Tff3</t>
  </si>
  <si>
    <t>NM_013042</t>
  </si>
  <si>
    <t>Trefoil factor 3, intestinal</t>
  </si>
  <si>
    <t>PPR52672A</t>
  </si>
  <si>
    <t>TRIM10</t>
  </si>
  <si>
    <t>NM_005631</t>
  </si>
  <si>
    <t>Smoothened, frizzled family receptor</t>
  </si>
  <si>
    <t>PPH02222A</t>
  </si>
  <si>
    <t>NM_021578</t>
  </si>
  <si>
    <t>PPR06430A</t>
  </si>
  <si>
    <t>NM_020429</t>
  </si>
  <si>
    <t>PPH20561A</t>
  </si>
  <si>
    <t>NM_009215</t>
  </si>
  <si>
    <t>PPM05021A</t>
  </si>
  <si>
    <t>SMURF2</t>
  </si>
  <si>
    <t>NM_022739</t>
  </si>
  <si>
    <t>PPH18834A</t>
  </si>
  <si>
    <t>NM_009216</t>
  </si>
  <si>
    <t>PPM04945A</t>
  </si>
  <si>
    <t>NM_009217</t>
  </si>
  <si>
    <t>PPM04946A</t>
  </si>
  <si>
    <t>NM_009218</t>
  </si>
  <si>
    <t>PPM04947A</t>
  </si>
  <si>
    <t>NM_009219</t>
  </si>
  <si>
    <t>PPM04948A</t>
  </si>
  <si>
    <t>SNCA</t>
  </si>
  <si>
    <t>NM_000345</t>
  </si>
  <si>
    <t>PPH05943A</t>
  </si>
  <si>
    <t>NM_031133</t>
  </si>
  <si>
    <t>PPR44933A</t>
  </si>
  <si>
    <t>Stab1</t>
  </si>
  <si>
    <t>NM_138672</t>
  </si>
  <si>
    <t>Stabilin 1</t>
  </si>
  <si>
    <t>PPM33734A</t>
  </si>
  <si>
    <t>NM_003745</t>
  </si>
  <si>
    <t>PPH00769A</t>
  </si>
  <si>
    <t>NM_003877</t>
  </si>
  <si>
    <t>PPH00756A</t>
  </si>
  <si>
    <t>NM_003955</t>
  </si>
  <si>
    <t>PPH00763A</t>
  </si>
  <si>
    <t>NM_080867</t>
  </si>
  <si>
    <t>PPH00421A</t>
  </si>
  <si>
    <t>NM_009283</t>
  </si>
  <si>
    <t>PPM04025A</t>
  </si>
  <si>
    <t>NM_144949</t>
  </si>
  <si>
    <t>PPH00263A</t>
  </si>
  <si>
    <t>NM_000454</t>
  </si>
  <si>
    <t>PPH00234A</t>
  </si>
  <si>
    <t>NM_011486</t>
  </si>
  <si>
    <t>PPM04643A</t>
  </si>
  <si>
    <t>Timm10b</t>
  </si>
  <si>
    <t>NM_053371</t>
  </si>
  <si>
    <t>Fractured callus expressed transcript 1</t>
  </si>
  <si>
    <t>PPR45826A</t>
  </si>
  <si>
    <t>NM_011488</t>
  </si>
  <si>
    <t>PPM04026A</t>
  </si>
  <si>
    <t>NM_011489</t>
  </si>
  <si>
    <t>PPM04645A</t>
  </si>
  <si>
    <t>NM_012886</t>
  </si>
  <si>
    <t>TIMP metallopeptidase inhibitor 3</t>
  </si>
  <si>
    <t>PPR06533A</t>
  </si>
  <si>
    <t>XM_001055833</t>
  </si>
  <si>
    <t>Toll-interleukin 1 receptor (TIR) domain-containing adaptor protein</t>
  </si>
  <si>
    <t>PPR66777A</t>
  </si>
  <si>
    <t>NM_019719</t>
  </si>
  <si>
    <t>PPM05360A</t>
  </si>
  <si>
    <t>NM_001172120</t>
  </si>
  <si>
    <t>Toll-like receptor 1</t>
  </si>
  <si>
    <t>PPR56524A</t>
  </si>
  <si>
    <t>NM_198769</t>
  </si>
  <si>
    <t>Toll-like receptor 2</t>
  </si>
  <si>
    <t>PPR49997A</t>
  </si>
  <si>
    <t>SPATA2</t>
  </si>
  <si>
    <t>NM_006038</t>
  </si>
  <si>
    <t>PPH09354A</t>
  </si>
  <si>
    <t>NM_198791</t>
  </si>
  <si>
    <t>Toll-like receptor 3</t>
  </si>
  <si>
    <t>PPR46073A</t>
  </si>
  <si>
    <t>NM_019178</t>
  </si>
  <si>
    <t>Toll-like receptor 4</t>
  </si>
  <si>
    <t>PPR45931A</t>
  </si>
  <si>
    <t>NM_001145828</t>
  </si>
  <si>
    <t>Toll-like receptor 5</t>
  </si>
  <si>
    <t>PPR53099A</t>
  </si>
  <si>
    <t>NM_207604</t>
  </si>
  <si>
    <t>Toll-like receptor 6</t>
  </si>
  <si>
    <t>PPR51368A</t>
  </si>
  <si>
    <t>NM_001097582</t>
  </si>
  <si>
    <t>Toll-like receptor 7</t>
  </si>
  <si>
    <t>PPR45993A</t>
  </si>
  <si>
    <t>NM_198131</t>
  </si>
  <si>
    <t>Toll-like receptor 9</t>
  </si>
  <si>
    <t>PPR53113A</t>
  </si>
  <si>
    <t>NM_021972</t>
  </si>
  <si>
    <t>PPH02491A</t>
  </si>
  <si>
    <t>NM_011506</t>
  </si>
  <si>
    <t>Succinate-Coenzyme A ligase, ADP-forming, beta subunit</t>
  </si>
  <si>
    <t>PPM28592A</t>
  </si>
  <si>
    <t>NM_019879</t>
  </si>
  <si>
    <t>Succinate-CoA ligase, GDP-forming, alpha subunit</t>
  </si>
  <si>
    <t>PPM27658A</t>
  </si>
  <si>
    <t>NM_011507</t>
  </si>
  <si>
    <t>Succinate-Coenzyme A ligase, GDP-forming, beta subunit</t>
  </si>
  <si>
    <t>PPM28242A</t>
  </si>
  <si>
    <t>PPH00582A</t>
  </si>
  <si>
    <t>SPSB1</t>
  </si>
  <si>
    <t>NM_025106</t>
  </si>
  <si>
    <t>PPH22257A</t>
  </si>
  <si>
    <t>Tmem57</t>
  </si>
  <si>
    <t>NM_001025699</t>
  </si>
  <si>
    <t>Transmembrane protein 57</t>
  </si>
  <si>
    <t>PPR55562A</t>
  </si>
  <si>
    <t>NM_004176</t>
  </si>
  <si>
    <t>PPH00393A</t>
  </si>
  <si>
    <t>NM_177191</t>
  </si>
  <si>
    <t>PPM34217A</t>
  </si>
  <si>
    <t>NM_012675</t>
  </si>
  <si>
    <t>Tumor necrosis factor (TNF superfamily, member 2)</t>
  </si>
  <si>
    <t>PPR06411A</t>
  </si>
  <si>
    <t>NM_011518</t>
  </si>
  <si>
    <t>PPM04037A</t>
  </si>
  <si>
    <t>NM_001108873</t>
  </si>
  <si>
    <t>Tumor necrosis factor receptor superfamily, member 10b</t>
  </si>
  <si>
    <t>PPR56024A</t>
  </si>
  <si>
    <t>NM_012870</t>
  </si>
  <si>
    <t>PPR06478A</t>
  </si>
  <si>
    <t>NM_009306</t>
  </si>
  <si>
    <t>PPM04243A</t>
  </si>
  <si>
    <t>NM_013091</t>
  </si>
  <si>
    <t>Tumor necrosis factor receptor superfamily, member 1a</t>
  </si>
  <si>
    <t>PPR06395A</t>
  </si>
  <si>
    <t>NM_130426</t>
  </si>
  <si>
    <t>Tumor necrosis factor receptor superfamily, member 1b</t>
  </si>
  <si>
    <t>PPR06734A</t>
  </si>
  <si>
    <t>NM_028769</t>
  </si>
  <si>
    <t>PPM31645A</t>
  </si>
  <si>
    <t>Tnfrsf21</t>
  </si>
  <si>
    <t>NM_001108207</t>
  </si>
  <si>
    <t>Tumor necrosis factor receptor superfamily, member 21</t>
  </si>
  <si>
    <t>PPR53553A</t>
  </si>
  <si>
    <t>Tnfrsf25</t>
  </si>
  <si>
    <t>NM_001137644</t>
  </si>
  <si>
    <t>Tumor necrosis factor receptor superfamily, member 25</t>
  </si>
  <si>
    <t>PPR56325A</t>
  </si>
  <si>
    <t>NM_013049</t>
  </si>
  <si>
    <t>Tumor necrosis factor receptor superfamily, member 4</t>
  </si>
  <si>
    <t>PPR06452A</t>
  </si>
  <si>
    <t>NM_001048</t>
  </si>
  <si>
    <t>PPH02056A</t>
  </si>
  <si>
    <t>NM_019135</t>
  </si>
  <si>
    <t>Tumor necrosis factor receptor superfamily, member 8</t>
  </si>
  <si>
    <t>PPR06398A</t>
  </si>
  <si>
    <t>SSTR1</t>
  </si>
  <si>
    <t>NM_001049</t>
  </si>
  <si>
    <t>PPH02694A</t>
  </si>
  <si>
    <t>Tnfrsf9</t>
  </si>
  <si>
    <t>NM_001025773</t>
  </si>
  <si>
    <t>Tumor necrosis factor receptor superfamily, member 9</t>
  </si>
  <si>
    <t>PPR47308A</t>
  </si>
  <si>
    <t>NM_001050</t>
  </si>
  <si>
    <t>PPH02064A</t>
  </si>
  <si>
    <t>NM_145681</t>
  </si>
  <si>
    <t>PPR06735A</t>
  </si>
  <si>
    <t>SSTR3</t>
  </si>
  <si>
    <t>NM_001051</t>
  </si>
  <si>
    <t>PPH02681A</t>
  </si>
  <si>
    <t>NM_009313</t>
  </si>
  <si>
    <t>PPM04236A</t>
  </si>
  <si>
    <t>NM_057149</t>
  </si>
  <si>
    <t>PPR06458A</t>
  </si>
  <si>
    <t>SSTR4</t>
  </si>
  <si>
    <t>NM_001052</t>
  </si>
  <si>
    <t>PPH02682A</t>
  </si>
  <si>
    <t>NM_009314</t>
  </si>
  <si>
    <t>PPM04245A</t>
  </si>
  <si>
    <t>NM_001001513</t>
  </si>
  <si>
    <t>Tumor necrosis factor ligand superfamily member 12</t>
  </si>
  <si>
    <t>PPR43003A</t>
  </si>
  <si>
    <t>NM_021382</t>
  </si>
  <si>
    <t>PPM04303A</t>
  </si>
  <si>
    <t>NM_001009623</t>
  </si>
  <si>
    <t>PPR46941A</t>
  </si>
  <si>
    <t>NM_001191803</t>
  </si>
  <si>
    <t>PPR57765A</t>
  </si>
  <si>
    <t>NM_011526</t>
  </si>
  <si>
    <t>PPM37374A</t>
  </si>
  <si>
    <t>NM_145765</t>
  </si>
  <si>
    <t>Tumor necrosis factor (ligand) superfamily, member 15</t>
  </si>
  <si>
    <t>PPR06736A</t>
  </si>
  <si>
    <t>XM_008762608</t>
  </si>
  <si>
    <t>Tumor necrosis factor (ligand) superfamily, member 18</t>
  </si>
  <si>
    <t>PPR57766A</t>
  </si>
  <si>
    <t>NM_053552</t>
  </si>
  <si>
    <t>PPR06422A</t>
  </si>
  <si>
    <t>NM_181384</t>
  </si>
  <si>
    <t>Tumor necrosis factor (ligand) superfamily, member 9</t>
  </si>
  <si>
    <t>PPR50039A</t>
  </si>
  <si>
    <t>STAB1</t>
  </si>
  <si>
    <t>NM_015136</t>
  </si>
  <si>
    <t>PPH16512A</t>
  </si>
  <si>
    <t>STAMBP</t>
  </si>
  <si>
    <t>NM_006463</t>
  </si>
  <si>
    <t>STAM binding protein</t>
  </si>
  <si>
    <t>PPH19368A</t>
  </si>
  <si>
    <t>NM_019786</t>
  </si>
  <si>
    <t>PPM04209A</t>
  </si>
  <si>
    <t>NM_007315</t>
  </si>
  <si>
    <t>Signal transducer and activator of transcription 1, 91kDa</t>
  </si>
  <si>
    <t>PPH00811A</t>
  </si>
  <si>
    <t>NM_003150</t>
  </si>
  <si>
    <t>Signal transducer and activator of transcription 3 (acute-phase response factor)</t>
  </si>
  <si>
    <t>PPH00708A</t>
  </si>
  <si>
    <t>NM_003152</t>
  </si>
  <si>
    <t>PPH00759A</t>
  </si>
  <si>
    <t>NM_012448</t>
  </si>
  <si>
    <t>PPH01972A</t>
  </si>
  <si>
    <t>NM_001109668</t>
  </si>
  <si>
    <t>Toll interacting protein</t>
  </si>
  <si>
    <t>PPR51237A</t>
  </si>
  <si>
    <t>NM_011535</t>
  </si>
  <si>
    <t>PPM33656A</t>
  </si>
  <si>
    <t>NM_011537</t>
  </si>
  <si>
    <t>PPM30642A</t>
  </si>
  <si>
    <t>NM_026456</t>
  </si>
  <si>
    <t>PPM37660A</t>
  </si>
  <si>
    <t>Topors</t>
  </si>
  <si>
    <t>NM_001108658</t>
  </si>
  <si>
    <t>Topoisomerase I binding, arginine/serine-rich</t>
  </si>
  <si>
    <t>PPR50902A</t>
  </si>
  <si>
    <t>NM_013686</t>
  </si>
  <si>
    <t>T-complex protein 1</t>
  </si>
  <si>
    <t>PPM27935A</t>
  </si>
  <si>
    <t>NM_030989</t>
  </si>
  <si>
    <t>Tumor protein p53</t>
  </si>
  <si>
    <t>PPR06553A</t>
  </si>
  <si>
    <t>XM_223012</t>
  </si>
  <si>
    <t>Tumor protein p53 binding protein, 2</t>
  </si>
  <si>
    <t>PPR50465A</t>
  </si>
  <si>
    <t>NM_011562</t>
  </si>
  <si>
    <t>PPM02971A</t>
  </si>
  <si>
    <t>NM_019221</t>
  </si>
  <si>
    <t>Tumor protein p63</t>
  </si>
  <si>
    <t>PPR06539A</t>
  </si>
  <si>
    <t>NM_001108696</t>
  </si>
  <si>
    <t>Tumor protein p73</t>
  </si>
  <si>
    <t>PPR55284A</t>
  </si>
  <si>
    <t>NM_005861</t>
  </si>
  <si>
    <t>STIP1 homology and U-box containing protein 1, E3 ubiquitin protein ligase</t>
  </si>
  <si>
    <t>PPH02647A</t>
  </si>
  <si>
    <t>Tpo</t>
  </si>
  <si>
    <t>NM_019353</t>
  </si>
  <si>
    <t>Thyroid peroxidase</t>
  </si>
  <si>
    <t>PPR52879A</t>
  </si>
  <si>
    <t>NM_003850</t>
  </si>
  <si>
    <t>PPH13812A</t>
  </si>
  <si>
    <t>NM_003849</t>
  </si>
  <si>
    <t>PPH15417A</t>
  </si>
  <si>
    <t>NM_003848</t>
  </si>
  <si>
    <t>PPH14947A</t>
  </si>
  <si>
    <t>NM_001100480</t>
  </si>
  <si>
    <t>TNFRSF1A-associated via death domain</t>
  </si>
  <si>
    <t>PPR06738A</t>
  </si>
  <si>
    <t>NM_001107815</t>
  </si>
  <si>
    <t>Tnf receptor-associated factor 2</t>
  </si>
  <si>
    <t>PPR55844A</t>
  </si>
  <si>
    <t>NM_001108724</t>
  </si>
  <si>
    <t>Tnf receptor-associated factor 3</t>
  </si>
  <si>
    <t>PPR50724A</t>
  </si>
  <si>
    <t>Traf4</t>
  </si>
  <si>
    <t>NM_001107017</t>
  </si>
  <si>
    <t>Tnf receptor associated factor 4</t>
  </si>
  <si>
    <t>PPR43006A</t>
  </si>
  <si>
    <t>NM_001107754</t>
  </si>
  <si>
    <t>Tnf receptor-associated factor 6</t>
  </si>
  <si>
    <t>PPR06740A</t>
  </si>
  <si>
    <t>Traf7</t>
  </si>
  <si>
    <t>NM_001127548</t>
  </si>
  <si>
    <t>Tnf receptor-associated factor 7</t>
  </si>
  <si>
    <t>PPR48416A</t>
  </si>
  <si>
    <t>NM_011575</t>
  </si>
  <si>
    <t>PPM05197A</t>
  </si>
  <si>
    <t>NM_013047</t>
  </si>
  <si>
    <t>Thyrotropin releasing hormone receptor</t>
  </si>
  <si>
    <t>PPR44583A</t>
  </si>
  <si>
    <t>Tripartite motif-containing 10</t>
  </si>
  <si>
    <t>Trim25</t>
  </si>
  <si>
    <t>NM_001009536</t>
  </si>
  <si>
    <t>Tripartite motif-containing 25</t>
  </si>
  <si>
    <t>PPR59837A</t>
  </si>
  <si>
    <t>Trim27</t>
  </si>
  <si>
    <t>NM_001106115</t>
  </si>
  <si>
    <t>Tripartite motif-containing 27</t>
  </si>
  <si>
    <t>PPR44076A</t>
  </si>
  <si>
    <t>Trim28</t>
  </si>
  <si>
    <t>NM_053916</t>
  </si>
  <si>
    <t>Tripartite motif-containing 28</t>
  </si>
  <si>
    <t>PPR50384A</t>
  </si>
  <si>
    <t>NM_011577</t>
  </si>
  <si>
    <t>PPM02991A</t>
  </si>
  <si>
    <t>Trim36</t>
  </si>
  <si>
    <t>NM_001106147</t>
  </si>
  <si>
    <t>Tripartite motif-containing 36</t>
  </si>
  <si>
    <t>PPR53945A</t>
  </si>
  <si>
    <t>Trim63</t>
  </si>
  <si>
    <t>NM_080903</t>
  </si>
  <si>
    <t>Tripartite motif-containing 63</t>
  </si>
  <si>
    <t>PPR49300A</t>
  </si>
  <si>
    <t>Trim71</t>
  </si>
  <si>
    <t>Tripartite motif-containing 71</t>
  </si>
  <si>
    <t>SYCP2</t>
  </si>
  <si>
    <t>NM_014258</t>
  </si>
  <si>
    <t>PPH14340A</t>
  </si>
  <si>
    <t>Trim9</t>
  </si>
  <si>
    <t>NM_130420</t>
  </si>
  <si>
    <t>Tripartite motif-containing 9</t>
  </si>
  <si>
    <t>PPR52265A</t>
  </si>
  <si>
    <t>NM_003177</t>
  </si>
  <si>
    <t>PPH01639A</t>
  </si>
  <si>
    <t>Trpc4ap</t>
  </si>
  <si>
    <t>NM_001100748</t>
  </si>
  <si>
    <t>Transient receptor potential cation channel, subfamily C, member 4 associated protein</t>
  </si>
  <si>
    <t>PPR46540A</t>
  </si>
  <si>
    <t>SYT1</t>
  </si>
  <si>
    <t>NM_005639</t>
  </si>
  <si>
    <t>PPH01832A</t>
  </si>
  <si>
    <t>SYVN1</t>
  </si>
  <si>
    <t>NM_172230</t>
  </si>
  <si>
    <t>PPH16893A</t>
  </si>
  <si>
    <t>NM_009379</t>
  </si>
  <si>
    <t>PPM02984A</t>
  </si>
  <si>
    <t>NM_001058</t>
  </si>
  <si>
    <t>PPH01825A</t>
  </si>
  <si>
    <t>TACR2</t>
  </si>
  <si>
    <t>NM_001057</t>
  </si>
  <si>
    <t>PPH01834A</t>
  </si>
  <si>
    <t>TACR3</t>
  </si>
  <si>
    <t>NM_001059</t>
  </si>
  <si>
    <t>PPH01890A</t>
  </si>
  <si>
    <t>NM_031345</t>
  </si>
  <si>
    <t>TSC22 domain family, member 3</t>
  </si>
  <si>
    <t>PPR47227A</t>
  </si>
  <si>
    <t>NM_003186</t>
  </si>
  <si>
    <t>PPH19531A</t>
  </si>
  <si>
    <t>NM_012888</t>
  </si>
  <si>
    <t>Thyroid stimulating hormone receptor</t>
  </si>
  <si>
    <t>PPR52695A</t>
  </si>
  <si>
    <t>NM_019502</t>
  </si>
  <si>
    <t>PPM33721A</t>
  </si>
  <si>
    <t>Ttn</t>
  </si>
  <si>
    <t>XM_008761978</t>
  </si>
  <si>
    <t>Titin</t>
  </si>
  <si>
    <t>PPR53220A</t>
  </si>
  <si>
    <t>NM_013254</t>
  </si>
  <si>
    <t>PPH01797A</t>
  </si>
  <si>
    <t>NM_011595</t>
  </si>
  <si>
    <t>Tissue inhibitor of metalloproteinase 3</t>
  </si>
  <si>
    <t>PPM03453A</t>
  </si>
  <si>
    <t>NM_016569</t>
  </si>
  <si>
    <t>PPH11992A</t>
  </si>
  <si>
    <t>NM_054096</t>
  </si>
  <si>
    <t>PPM06262A</t>
  </si>
  <si>
    <t>TBX5</t>
  </si>
  <si>
    <t>NM_181486</t>
  </si>
  <si>
    <t>PPH06918A</t>
  </si>
  <si>
    <t>TCEB1</t>
  </si>
  <si>
    <t>NM_005648</t>
  </si>
  <si>
    <t>Transcription elongation factor B (SIII), polypeptide 1 (15kDa, elongin C)</t>
  </si>
  <si>
    <t>PPH20429A</t>
  </si>
  <si>
    <t>TCEB2</t>
  </si>
  <si>
    <t>NM_007108</t>
  </si>
  <si>
    <t>Transcription elongation factor B (SIII), polypeptide 2 (18kDa, elongin B)</t>
  </si>
  <si>
    <t>PPH13542A</t>
  </si>
  <si>
    <t>NM_001008767</t>
  </si>
  <si>
    <t>Thioredoxin interacting protein</t>
  </si>
  <si>
    <t>PPR42837A</t>
  </si>
  <si>
    <t>NM_001013891</t>
  </si>
  <si>
    <t>Thioredoxin-like 4B</t>
  </si>
  <si>
    <t>PPR43813A</t>
  </si>
  <si>
    <t>NM_030682</t>
  </si>
  <si>
    <t>PPM04211A</t>
  </si>
  <si>
    <t>NM_011905</t>
  </si>
  <si>
    <t>PPM04220A</t>
  </si>
  <si>
    <t>Txnrd2</t>
  </si>
  <si>
    <t>NM_022584</t>
  </si>
  <si>
    <t>Thioredoxin reductase 2</t>
  </si>
  <si>
    <t>PPR43571A</t>
  </si>
  <si>
    <t>NM_126166</t>
  </si>
  <si>
    <t>PPM04216A</t>
  </si>
  <si>
    <t>Ubc</t>
  </si>
  <si>
    <t>NM_021297</t>
  </si>
  <si>
    <t>PPM04207A</t>
  </si>
  <si>
    <t>NM_001012122</t>
  </si>
  <si>
    <t>Thymidine phosphorylase</t>
  </si>
  <si>
    <t>PPR54367A</t>
  </si>
  <si>
    <t>NM_030752</t>
  </si>
  <si>
    <t>PPH05929A</t>
  </si>
  <si>
    <t>NM_016928</t>
  </si>
  <si>
    <t>PPM04206A</t>
  </si>
  <si>
    <t>NM_011604</t>
  </si>
  <si>
    <t>PPM04210A</t>
  </si>
  <si>
    <t>NM_133211</t>
  </si>
  <si>
    <t>PPM04208A</t>
  </si>
  <si>
    <t>NM_003212</t>
  </si>
  <si>
    <t>PPH00551A</t>
  </si>
  <si>
    <t>NM_133212</t>
  </si>
  <si>
    <t>Toll-like receptor 8</t>
  </si>
  <si>
    <t>PPM04213A</t>
  </si>
  <si>
    <t>NM_031178</t>
  </si>
  <si>
    <t>PPM04221A</t>
  </si>
  <si>
    <t>Ubb</t>
  </si>
  <si>
    <t>NM_138895</t>
  </si>
  <si>
    <t>Ubiquitin B</t>
  </si>
  <si>
    <t>PPR42440A</t>
  </si>
  <si>
    <t>NM_017314</t>
  </si>
  <si>
    <t>Ubiquitin C</t>
  </si>
  <si>
    <t>PPR06536A</t>
  </si>
  <si>
    <t>Ube2g2</t>
  </si>
  <si>
    <t>NM_001106380</t>
  </si>
  <si>
    <t>Ubiquitin-conjugating enzyme E2G 2 (UBC7 homolog, yeast)</t>
  </si>
  <si>
    <t>PPR47549A</t>
  </si>
  <si>
    <t>NM_025382</t>
  </si>
  <si>
    <t>PPM30471A</t>
  </si>
  <si>
    <t>Ube2j2</t>
  </si>
  <si>
    <t>NM_001007655</t>
  </si>
  <si>
    <t>Ubiquitin-conjugating enzyme E2, J2 (UBC6 homolog, yeast)</t>
  </si>
  <si>
    <t>PPR56265A</t>
  </si>
  <si>
    <t>NM_013693</t>
  </si>
  <si>
    <t>PPM03113A</t>
  </si>
  <si>
    <t>NM_009397</t>
  </si>
  <si>
    <t>Tumor necrosis factor, alpha-induced protein 3</t>
  </si>
  <si>
    <t>PPM03207A</t>
  </si>
  <si>
    <t>NM_020275</t>
  </si>
  <si>
    <t>PPM02933A</t>
  </si>
  <si>
    <t>TFF3</t>
  </si>
  <si>
    <t>NM_003226</t>
  </si>
  <si>
    <t>Trefoil factor 3 (intestinal)</t>
  </si>
  <si>
    <t>PPH00449A</t>
  </si>
  <si>
    <t>NM_008764</t>
  </si>
  <si>
    <t>Tumor necrosis factor receptor superfamily, member 11b (osteoprotegerin)</t>
  </si>
  <si>
    <t>PPM03404A</t>
  </si>
  <si>
    <t>Ube3c</t>
  </si>
  <si>
    <t>Ubiquitin protein ligase E3C</t>
  </si>
  <si>
    <t>Ube4a</t>
  </si>
  <si>
    <t>NM_207610</t>
  </si>
  <si>
    <t>Ubiquitination factor E4A (UFD2 homolog, yeast)</t>
  </si>
  <si>
    <t>PPR54842A</t>
  </si>
  <si>
    <t>Tnfrsf18</t>
  </si>
  <si>
    <t>NM_009400</t>
  </si>
  <si>
    <t>Tumor necrosis factor receptor superfamily, member 18</t>
  </si>
  <si>
    <t>PPM03742A</t>
  </si>
  <si>
    <t>PPH00508A</t>
  </si>
  <si>
    <t>Tnfrsf19</t>
  </si>
  <si>
    <t>NM_013869</t>
  </si>
  <si>
    <t>Tumor necrosis factor receptor superfamily, member 19</t>
  </si>
  <si>
    <t>PPM37301A</t>
  </si>
  <si>
    <t>NM_011609</t>
  </si>
  <si>
    <t>PPM03087A</t>
  </si>
  <si>
    <t>NM_011610</t>
  </si>
  <si>
    <t>PPM03091A</t>
  </si>
  <si>
    <t>Ubxn4</t>
  </si>
  <si>
    <t>NM_001012025</t>
  </si>
  <si>
    <t>UBX domain protein 4</t>
  </si>
  <si>
    <t>PPR42651A</t>
  </si>
  <si>
    <t>NM_178589</t>
  </si>
  <si>
    <t>PPM03435A</t>
  </si>
  <si>
    <t>NM_033042</t>
  </si>
  <si>
    <t>PPM03741A</t>
  </si>
  <si>
    <t>NM_009401</t>
  </si>
  <si>
    <t>PPM03398A</t>
  </si>
  <si>
    <t>NM_011612</t>
  </si>
  <si>
    <t>PPM03484A</t>
  </si>
  <si>
    <t>NM_009425</t>
  </si>
  <si>
    <t>PPM02925A</t>
  </si>
  <si>
    <t>NM_011613</t>
  </si>
  <si>
    <t>PPM03047A</t>
  </si>
  <si>
    <t>NM_012682</t>
  </si>
  <si>
    <t>Uncoupling protein 1 (mitochondrial, proton carrier)</t>
  </si>
  <si>
    <t>PPR44766A</t>
  </si>
  <si>
    <t>NM_019354</t>
  </si>
  <si>
    <t>Uncoupling protein 2 (mitochondrial, proton carrier)</t>
  </si>
  <si>
    <t>PPR45810A</t>
  </si>
  <si>
    <t>NM_023517</t>
  </si>
  <si>
    <t>PPM03748A</t>
  </si>
  <si>
    <t>NM_013167</t>
  </si>
  <si>
    <t>Uncoupling protein 3 (mitochondrial, proton carrier)</t>
  </si>
  <si>
    <t>PPR44548A</t>
  </si>
  <si>
    <t>NM_033622</t>
  </si>
  <si>
    <t>PPM03751A</t>
  </si>
  <si>
    <t>NM_019418</t>
  </si>
  <si>
    <t>PPM03553A</t>
  </si>
  <si>
    <t>NM_177371</t>
  </si>
  <si>
    <t>PPM33828A</t>
  </si>
  <si>
    <t>NM_183391</t>
  </si>
  <si>
    <t>PPM37031A</t>
  </si>
  <si>
    <t>NM_009452</t>
  </si>
  <si>
    <t>PPM03240A</t>
  </si>
  <si>
    <t>Ugt1a1</t>
  </si>
  <si>
    <t>NM_012683</t>
  </si>
  <si>
    <t>UDP glucuronosyltransferase 1 family, polypeptide A1</t>
  </si>
  <si>
    <t>PPR66735A</t>
  </si>
  <si>
    <t>NM_009403</t>
  </si>
  <si>
    <t>PPM03224A</t>
  </si>
  <si>
    <t>NM_009404</t>
  </si>
  <si>
    <t>PPM03485A</t>
  </si>
  <si>
    <t>PPH00511A</t>
  </si>
  <si>
    <t>Ugt2a1</t>
  </si>
  <si>
    <t>NM_022228</t>
  </si>
  <si>
    <t>UDP glucuronosyltransferase 2 family, polypeptide A1</t>
  </si>
  <si>
    <t>PPR57743A</t>
  </si>
  <si>
    <t>Ugt2b1</t>
  </si>
  <si>
    <t>NM_173295</t>
  </si>
  <si>
    <t>UDP glucuronosyltransferase 2 family, polypeptide B1</t>
  </si>
  <si>
    <t>PPR44589A</t>
  </si>
  <si>
    <t>Uhrf1</t>
  </si>
  <si>
    <t>NM_001008882</t>
  </si>
  <si>
    <t>Ubiquitin-like with PHD and ring finger domains 1</t>
  </si>
  <si>
    <t>PPR59844A</t>
  </si>
  <si>
    <t>Uhrf2</t>
  </si>
  <si>
    <t>NM_001107585</t>
  </si>
  <si>
    <t>Ubiquitin-like with PHD and ring finger domains 2</t>
  </si>
  <si>
    <t>PPR55506A</t>
  </si>
  <si>
    <t>TIMM10B</t>
  </si>
  <si>
    <t>NM_012192</t>
  </si>
  <si>
    <t>Fracture callus 1 homolog (rat)</t>
  </si>
  <si>
    <t>PPH09484A</t>
  </si>
  <si>
    <t>NM_023764</t>
  </si>
  <si>
    <t>PPM06269A</t>
  </si>
  <si>
    <t>NM_000362</t>
  </si>
  <si>
    <t>PPH00762A</t>
  </si>
  <si>
    <t>NM_134097</t>
  </si>
  <si>
    <t>PPM35152A</t>
  </si>
  <si>
    <t>NM_001039661</t>
  </si>
  <si>
    <t>Toll-interleukin 1 receptor (TIR) domain containing adaptor protein</t>
  </si>
  <si>
    <t>PPH06246A</t>
  </si>
  <si>
    <t>NM_020537</t>
  </si>
  <si>
    <t>Urotensin 2 receptor</t>
  </si>
  <si>
    <t>PPR49719A</t>
  </si>
  <si>
    <t>NM_009417</t>
  </si>
  <si>
    <t>PPM03777A</t>
  </si>
  <si>
    <t>NM_003263</t>
  </si>
  <si>
    <t>PPH01799A</t>
  </si>
  <si>
    <t>NM_030956</t>
  </si>
  <si>
    <t>Toll-like receptor 10</t>
  </si>
  <si>
    <t>PPH01794A</t>
  </si>
  <si>
    <t>NM_003264</t>
  </si>
  <si>
    <t>PPH01808A</t>
  </si>
  <si>
    <t>NM_003265</t>
  </si>
  <si>
    <t>PPH01803A</t>
  </si>
  <si>
    <t>NM_138554</t>
  </si>
  <si>
    <t>PPH01795A</t>
  </si>
  <si>
    <t>NM_003268</t>
  </si>
  <si>
    <t>PPH01793A</t>
  </si>
  <si>
    <t>NM_001033161</t>
  </si>
  <si>
    <t>PPM04474A</t>
  </si>
  <si>
    <t>NM_006068</t>
  </si>
  <si>
    <t>PPH01798A</t>
  </si>
  <si>
    <t>NM_016562</t>
  </si>
  <si>
    <t>PPH01796A</t>
  </si>
  <si>
    <t>NM_009422</t>
  </si>
  <si>
    <t>PPM03083A</t>
  </si>
  <si>
    <t>NM_138636</t>
  </si>
  <si>
    <t>PPH01801A</t>
  </si>
  <si>
    <t>NM_011632</t>
  </si>
  <si>
    <t>PPM03088A</t>
  </si>
  <si>
    <t>NM_017442</t>
  </si>
  <si>
    <t>PPH01809A</t>
  </si>
  <si>
    <t>NM_009423</t>
  </si>
  <si>
    <t>PPM03424A</t>
  </si>
  <si>
    <t>NM_011633</t>
  </si>
  <si>
    <t>Tnf receptor-associated factor 5</t>
  </si>
  <si>
    <t>PPM03081A</t>
  </si>
  <si>
    <t>NM_009424</t>
  </si>
  <si>
    <t>PPM03082A</t>
  </si>
  <si>
    <t>Vcp</t>
  </si>
  <si>
    <t>NM_053864</t>
  </si>
  <si>
    <t>Valosin-containing protein</t>
  </si>
  <si>
    <t>PPR53703A</t>
  </si>
  <si>
    <t>NM_031836</t>
  </si>
  <si>
    <t>PPR06748A</t>
  </si>
  <si>
    <t>NM_053549</t>
  </si>
  <si>
    <t>Vascular endothelial growth factor B</t>
  </si>
  <si>
    <t>PPR51827A</t>
  </si>
  <si>
    <t>NM_011280</t>
  </si>
  <si>
    <t>PPM38987A</t>
  </si>
  <si>
    <t>NM_009546</t>
  </si>
  <si>
    <t>PPM03832A</t>
  </si>
  <si>
    <t>NM_009054</t>
  </si>
  <si>
    <t>PPM40127A</t>
  </si>
  <si>
    <t>Vhl</t>
  </si>
  <si>
    <t>NM_052801</t>
  </si>
  <si>
    <t>Von Hippel-Lindau tumor suppressor</t>
  </si>
  <si>
    <t>PPR45204A</t>
  </si>
  <si>
    <t>NM_011588</t>
  </si>
  <si>
    <t>PPM05248A</t>
  </si>
  <si>
    <t>NM_178872</t>
  </si>
  <si>
    <t>PPM30245A</t>
  </si>
  <si>
    <t>Vimp</t>
  </si>
  <si>
    <t>NM_173120</t>
  </si>
  <si>
    <t>Selenoprotein S</t>
  </si>
  <si>
    <t>PPR43368A</t>
  </si>
  <si>
    <t>NM_001039048</t>
  </si>
  <si>
    <t>PPM61645A</t>
  </si>
  <si>
    <t>Vipr1</t>
  </si>
  <si>
    <t>NM_012685</t>
  </si>
  <si>
    <t>Vasoactive intestinal peptide receptor 1</t>
  </si>
  <si>
    <t>PPR44591A</t>
  </si>
  <si>
    <t>TMEM57</t>
  </si>
  <si>
    <t>NM_018202</t>
  </si>
  <si>
    <t>PPH13993A</t>
  </si>
  <si>
    <t>NM_001042503</t>
  </si>
  <si>
    <t>PPM25896A</t>
  </si>
  <si>
    <t>NM_053167</t>
  </si>
  <si>
    <t>PPM32572A</t>
  </si>
  <si>
    <t>NM_011640</t>
  </si>
  <si>
    <t>Transformation related protein 53</t>
  </si>
  <si>
    <t>PPM02931A</t>
  </si>
  <si>
    <t>NM_173378</t>
  </si>
  <si>
    <t>Transformation related protein 53 binding protein 2</t>
  </si>
  <si>
    <t>PPM03183A</t>
  </si>
  <si>
    <t>PPH00341A</t>
  </si>
  <si>
    <t>NM_011641</t>
  </si>
  <si>
    <t>Transformation related protein 63</t>
  </si>
  <si>
    <t>PPM03458A</t>
  </si>
  <si>
    <t>NM_006290</t>
  </si>
  <si>
    <t>PPH00063A</t>
  </si>
  <si>
    <t>NM_011642</t>
  </si>
  <si>
    <t>Transformation related protein 73</t>
  </si>
  <si>
    <t>PPM03436A</t>
  </si>
  <si>
    <t>NM_003844</t>
  </si>
  <si>
    <t>Tumor necrosis factor receptor superfamily, member 10a</t>
  </si>
  <si>
    <t>PPH00842A</t>
  </si>
  <si>
    <t>NM_003842</t>
  </si>
  <si>
    <t>PPH00241A</t>
  </si>
  <si>
    <t>NM_003840</t>
  </si>
  <si>
    <t>Tumor necrosis factor receptor superfamily, member 10d, decoy with truncated death domain</t>
  </si>
  <si>
    <t>PPH00838A</t>
  </si>
  <si>
    <t>PPH01049A</t>
  </si>
  <si>
    <t>TNFRSF18</t>
  </si>
  <si>
    <t>NM_004195</t>
  </si>
  <si>
    <t>PPH00823A</t>
  </si>
  <si>
    <t>TNFRSF19</t>
  </si>
  <si>
    <t>NM_018647</t>
  </si>
  <si>
    <t>PPH17126A</t>
  </si>
  <si>
    <t>NM_001065</t>
  </si>
  <si>
    <t>Tumor necrosis factor receptor superfamily, member 1A</t>
  </si>
  <si>
    <t>PPH00346A</t>
  </si>
  <si>
    <t>NM_001066</t>
  </si>
  <si>
    <t>Tumor necrosis factor receptor superfamily, member 1B</t>
  </si>
  <si>
    <t>PPH00348A</t>
  </si>
  <si>
    <t>Wipi1</t>
  </si>
  <si>
    <t>NM_001127297</t>
  </si>
  <si>
    <t>WD repeat domain, phosphoinositide interacting 1</t>
  </si>
  <si>
    <t>PPR46906A</t>
  </si>
  <si>
    <t>NM_014452</t>
  </si>
  <si>
    <t>PPH00262A</t>
  </si>
  <si>
    <t>NM_003790</t>
  </si>
  <si>
    <t>PPH00349A</t>
  </si>
  <si>
    <t>TNFRSF6B</t>
  </si>
  <si>
    <t>NM_003823</t>
  </si>
  <si>
    <t>Tumor necrosis factor receptor superfamily, member 6b, decoy</t>
  </si>
  <si>
    <t>PPH01179A</t>
  </si>
  <si>
    <t>NM_001243</t>
  </si>
  <si>
    <t>PPH00275A</t>
  </si>
  <si>
    <t>NM_010286</t>
  </si>
  <si>
    <t>PPM05624A</t>
  </si>
  <si>
    <t>NM_001561</t>
  </si>
  <si>
    <t>PPH00827A</t>
  </si>
  <si>
    <t>PPH00242A</t>
  </si>
  <si>
    <t>PPH01048A</t>
  </si>
  <si>
    <t>NM_011648</t>
  </si>
  <si>
    <t>PPM05166A</t>
  </si>
  <si>
    <t>PPH01047A</t>
  </si>
  <si>
    <t>PPH01180A</t>
  </si>
  <si>
    <t>PPH00817A</t>
  </si>
  <si>
    <t>TNFSF15</t>
  </si>
  <si>
    <t>NM_005118</t>
  </si>
  <si>
    <t>PPH00385A</t>
  </si>
  <si>
    <t>TNFSF18</t>
  </si>
  <si>
    <t>NM_005092</t>
  </si>
  <si>
    <t>PPH00824A</t>
  </si>
  <si>
    <t>PPH00820A</t>
  </si>
  <si>
    <t>PPH00268A</t>
  </si>
  <si>
    <t>TNFSF9</t>
  </si>
  <si>
    <t>NM_003811</t>
  </si>
  <si>
    <t>PPH00819A</t>
  </si>
  <si>
    <t>NM_011652</t>
  </si>
  <si>
    <t>PPM31413A</t>
  </si>
  <si>
    <t>Wsb2</t>
  </si>
  <si>
    <t>NM_001007616</t>
  </si>
  <si>
    <t>WD repeat and SOCS box-containing 2</t>
  </si>
  <si>
    <t>PPR59944A</t>
  </si>
  <si>
    <t>Wwp1</t>
  </si>
  <si>
    <t>NM_001024757</t>
  </si>
  <si>
    <t>WW domain containing E3 ubiquitin protein ligase 1</t>
  </si>
  <si>
    <t>PPR52302A</t>
  </si>
  <si>
    <t>NM_019009</t>
  </si>
  <si>
    <t>PPH05844A</t>
  </si>
  <si>
    <t>NM_001004210</t>
  </si>
  <si>
    <t>X-box binding protein 1</t>
  </si>
  <si>
    <t>PPR54461A</t>
  </si>
  <si>
    <t>NM_134361</t>
  </si>
  <si>
    <t>Chemokine (C motif) ligand 1</t>
  </si>
  <si>
    <t>PPR06721A</t>
  </si>
  <si>
    <t>NM_022231</t>
  </si>
  <si>
    <t>X-linked inhibitor of apoptosis</t>
  </si>
  <si>
    <t>PPR06444A</t>
  </si>
  <si>
    <t>NM_001107874</t>
  </si>
  <si>
    <t>Xeroderma pigmentosum, complementation group C</t>
  </si>
  <si>
    <t>PPR47446A</t>
  </si>
  <si>
    <t>NM_053435</t>
  </si>
  <si>
    <t>X-ray repair complementing defective repair in Chinese hamster cells 1</t>
  </si>
  <si>
    <t>PPR45876A</t>
  </si>
  <si>
    <t>NM_177419</t>
  </si>
  <si>
    <t>X-ray repair complementing defective repair in Chinese hamster cells 5</t>
  </si>
  <si>
    <t>PPR50588A</t>
  </si>
  <si>
    <t>TOPORS</t>
  </si>
  <si>
    <t>NM_005802</t>
  </si>
  <si>
    <t>Topoisomerase I binding, arginine/serine-rich, E3 ubiquitin protein ligase</t>
  </si>
  <si>
    <t>PPH21341A</t>
  </si>
  <si>
    <t>NM_023719</t>
  </si>
  <si>
    <t>PPM05656A</t>
  </si>
  <si>
    <t>NM_175646</t>
  </si>
  <si>
    <t>PPM28465A</t>
  </si>
  <si>
    <t>NM_000546</t>
  </si>
  <si>
    <t>PPH00213A</t>
  </si>
  <si>
    <t>NM_013711</t>
  </si>
  <si>
    <t>PPM06198A</t>
  </si>
  <si>
    <t>NM_005426</t>
  </si>
  <si>
    <t>PPH00394A</t>
  </si>
  <si>
    <t>NM_138302</t>
  </si>
  <si>
    <t>PPM05397A</t>
  </si>
  <si>
    <t>NM_003722</t>
  </si>
  <si>
    <t>PPH01032A</t>
  </si>
  <si>
    <t>NM_005427</t>
  </si>
  <si>
    <t>PPH00725A</t>
  </si>
  <si>
    <t>Ywhaz</t>
  </si>
  <si>
    <t>NM_013011</t>
  </si>
  <si>
    <t>Tyrosine 3-monooxygenase/tryptophan 5-monooxygenase activation protein, zeta polypeptide</t>
  </si>
  <si>
    <t>PPR42455A</t>
  </si>
  <si>
    <t>NM_011664</t>
  </si>
  <si>
    <t>PPM37335A</t>
  </si>
  <si>
    <t>Zbtb16</t>
  </si>
  <si>
    <t>NM_001013181</t>
  </si>
  <si>
    <t>Zinc finger and BTB domain containing 16</t>
  </si>
  <si>
    <t>PPR53422A</t>
  </si>
  <si>
    <t>TPO</t>
  </si>
  <si>
    <t>NM_000547</t>
  </si>
  <si>
    <t>PPH01339A</t>
  </si>
  <si>
    <t>NM_019639</t>
  </si>
  <si>
    <t>PPM03450A</t>
  </si>
  <si>
    <t>Zbtb5</t>
  </si>
  <si>
    <t>NM_001106657</t>
  </si>
  <si>
    <t>Zinc finger and BTB domain containing 5</t>
  </si>
  <si>
    <t>PPR54131A</t>
  </si>
  <si>
    <t>Zbtb7a</t>
  </si>
  <si>
    <t>NM_054002</t>
  </si>
  <si>
    <t>Zinc finger and BTB domain containing 7a</t>
  </si>
  <si>
    <t>PPR45475A</t>
  </si>
  <si>
    <t>NM_003789</t>
  </si>
  <si>
    <t>PPH00392A</t>
  </si>
  <si>
    <t>NM_021138</t>
  </si>
  <si>
    <t>TNF receptor-associated factor 2</t>
  </si>
  <si>
    <t>PPH00352A</t>
  </si>
  <si>
    <t>NM_003300</t>
  </si>
  <si>
    <t>TNF receptor-associated factor 3</t>
  </si>
  <si>
    <t>PPH00338A</t>
  </si>
  <si>
    <t>TRAF4</t>
  </si>
  <si>
    <t>NM_004295</t>
  </si>
  <si>
    <t>TNF receptor-associated factor 4</t>
  </si>
  <si>
    <t>PPH00753A</t>
  </si>
  <si>
    <t>NM_004620</t>
  </si>
  <si>
    <t>TNF receptor-associated factor 6</t>
  </si>
  <si>
    <t>PPH00329A</t>
  </si>
  <si>
    <t>NM_019803</t>
  </si>
  <si>
    <t>Ubiquitin-conjugating enzyme E2G 2</t>
  </si>
  <si>
    <t>PPM39917A</t>
  </si>
  <si>
    <t>NM_001039157</t>
  </si>
  <si>
    <t>Ubiquitin-conjugating enzyme E2, J2 homolog (yeast)</t>
  </si>
  <si>
    <t>PPM36073A</t>
  </si>
  <si>
    <t>NM_006778</t>
  </si>
  <si>
    <t>Tripartite motif containing 10</t>
  </si>
  <si>
    <t>PPH15568A</t>
  </si>
  <si>
    <t>TRIM25</t>
  </si>
  <si>
    <t>NM_005082</t>
  </si>
  <si>
    <t>Tripartite motif containing 25</t>
  </si>
  <si>
    <t>PPH01000A</t>
  </si>
  <si>
    <t>TRIM27</t>
  </si>
  <si>
    <t>NM_006510</t>
  </si>
  <si>
    <t>Tripartite motif containing 27</t>
  </si>
  <si>
    <t>PPH20928A</t>
  </si>
  <si>
    <t>TRIM28</t>
  </si>
  <si>
    <t>NM_005762</t>
  </si>
  <si>
    <t>Tripartite motif containing 28</t>
  </si>
  <si>
    <t>PPH02253A</t>
  </si>
  <si>
    <t>NM_001169120</t>
  </si>
  <si>
    <t>Zinc finger protein 91</t>
  </si>
  <si>
    <t>PPR52918A</t>
  </si>
  <si>
    <t>TRIM36</t>
  </si>
  <si>
    <t>NM_018700</t>
  </si>
  <si>
    <t>Tripartite motif containing 36</t>
  </si>
  <si>
    <t>PPH20032A</t>
  </si>
  <si>
    <t>NM_033093</t>
  </si>
  <si>
    <t>Tripartite motif containing 5</t>
  </si>
  <si>
    <t>PPH17464A</t>
  </si>
  <si>
    <t>TRIM63</t>
  </si>
  <si>
    <t>NM_032588</t>
  </si>
  <si>
    <t>Tripartite motif containing 63</t>
  </si>
  <si>
    <t>PPH15765A</t>
  </si>
  <si>
    <t>TRIM67</t>
  </si>
  <si>
    <t>NM_001004342</t>
  </si>
  <si>
    <t>Tripartite motif containing 67</t>
  </si>
  <si>
    <t>PPH57860A</t>
  </si>
  <si>
    <t>TRIM71</t>
  </si>
  <si>
    <t>NM_001039111</t>
  </si>
  <si>
    <t>Tripartite motif containing 71</t>
  </si>
  <si>
    <t>PPH23763A</t>
  </si>
  <si>
    <t>NM_133907</t>
  </si>
  <si>
    <t>PPM31401A</t>
  </si>
  <si>
    <t>TRIM9</t>
  </si>
  <si>
    <t>NM_015163</t>
  </si>
  <si>
    <t>Tripartite motif containing 9</t>
  </si>
  <si>
    <t>PPH09930A</t>
  </si>
  <si>
    <t>NM_145400</t>
  </si>
  <si>
    <t>Ubiquitination factor E4A, UFD2 homolog (S. cerevisiae)</t>
  </si>
  <si>
    <t>PPM33514A</t>
  </si>
  <si>
    <t>Ube4b</t>
  </si>
  <si>
    <t>NM_022022</t>
  </si>
  <si>
    <t>Ubiquitination factor E4B, UFD2 homolog (S. cerevisiae)</t>
  </si>
  <si>
    <t>PPM37643A</t>
  </si>
  <si>
    <t>Ubr1</t>
  </si>
  <si>
    <t>NM_009461</t>
  </si>
  <si>
    <t>Ubiquitin protein ligase E3 component n-recognin 1</t>
  </si>
  <si>
    <t>PPM36821A</t>
  </si>
  <si>
    <t>Ubr2</t>
  </si>
  <si>
    <t>NM_146078</t>
  </si>
  <si>
    <t>Ubiquitin protein ligase E3 component n-recognin 2</t>
  </si>
  <si>
    <t>PPM27226A</t>
  </si>
  <si>
    <t>NM_026390</t>
  </si>
  <si>
    <t>PPM38170A</t>
  </si>
  <si>
    <t>NM_009463</t>
  </si>
  <si>
    <t>PPM05164A</t>
  </si>
  <si>
    <t>NM_011671</t>
  </si>
  <si>
    <t>PPM03034A</t>
  </si>
  <si>
    <t>NM_009464</t>
  </si>
  <si>
    <t>PPM25342A</t>
  </si>
  <si>
    <t>NM_201645</t>
  </si>
  <si>
    <t>PPM57722A</t>
  </si>
  <si>
    <t>NM_004089</t>
  </si>
  <si>
    <t>PPH02879A</t>
  </si>
  <si>
    <t>NM_053184</t>
  </si>
  <si>
    <t>PPM03892A</t>
  </si>
  <si>
    <t>NM_000369</t>
  </si>
  <si>
    <t>PPH02344A</t>
  </si>
  <si>
    <t>NM_152811</t>
  </si>
  <si>
    <t>PPM26924A</t>
  </si>
  <si>
    <t>NM_144873</t>
  </si>
  <si>
    <t>Ubiquitin-like, containing PHD and RING finger domains 2</t>
  </si>
  <si>
    <t>PPM35540A</t>
  </si>
  <si>
    <t>TTN</t>
  </si>
  <si>
    <t>NM_003319</t>
  </si>
  <si>
    <t>PPH06931A</t>
  </si>
  <si>
    <t>NM_145440</t>
  </si>
  <si>
    <t>PPM26033A</t>
  </si>
  <si>
    <t>NM_006472</t>
  </si>
  <si>
    <t>PPH02855A</t>
  </si>
  <si>
    <t>NM_017853</t>
  </si>
  <si>
    <t>PPH12269A</t>
  </si>
  <si>
    <t>TXNRD2</t>
  </si>
  <si>
    <t>NM_006440</t>
  </si>
  <si>
    <t>PPH05754A</t>
  </si>
  <si>
    <t>NM_001953</t>
  </si>
  <si>
    <t>PPH02651A</t>
  </si>
  <si>
    <t>UBB</t>
  </si>
  <si>
    <t>NM_018955</t>
  </si>
  <si>
    <t>PPH17778A</t>
  </si>
  <si>
    <t>NM_009503</t>
  </si>
  <si>
    <t>Valosin containing protein</t>
  </si>
  <si>
    <t>PPM35947A</t>
  </si>
  <si>
    <t>NM_009505</t>
  </si>
  <si>
    <t>PPM03041A</t>
  </si>
  <si>
    <t>NM_011697</t>
  </si>
  <si>
    <t>PPM03059A</t>
  </si>
  <si>
    <t>UBE2G2</t>
  </si>
  <si>
    <t>NM_182688</t>
  </si>
  <si>
    <t>PPH15063A</t>
  </si>
  <si>
    <t>UBE2J2</t>
  </si>
  <si>
    <t>NM_194458</t>
  </si>
  <si>
    <t>Ubiquitin-conjugating enzyme E2, J2</t>
  </si>
  <si>
    <t>PPH21004A</t>
  </si>
  <si>
    <t>NM_009507</t>
  </si>
  <si>
    <t>PPM27529A</t>
  </si>
  <si>
    <t>NM_024439</t>
  </si>
  <si>
    <t>Histocompatibility 47</t>
  </si>
  <si>
    <t>PPM26285A</t>
  </si>
  <si>
    <t>NM_011703</t>
  </si>
  <si>
    <t>PPM04958A</t>
  </si>
  <si>
    <t>UBE3C</t>
  </si>
  <si>
    <t>NM_014671</t>
  </si>
  <si>
    <t>PPH58055A</t>
  </si>
  <si>
    <t>UBE4A</t>
  </si>
  <si>
    <t>NM_004788</t>
  </si>
  <si>
    <t>Ubiquitination factor E4A</t>
  </si>
  <si>
    <t>PPH09953A</t>
  </si>
  <si>
    <t>UBE4B</t>
  </si>
  <si>
    <t>NM_006048</t>
  </si>
  <si>
    <t>Ubiquitination factor E4B</t>
  </si>
  <si>
    <t>PPH18803A</t>
  </si>
  <si>
    <t>UBR1</t>
  </si>
  <si>
    <t>NM_174916</t>
  </si>
  <si>
    <t>PPH12548A</t>
  </si>
  <si>
    <t>UBR2</t>
  </si>
  <si>
    <t>NM_015255</t>
  </si>
  <si>
    <t>PPH12128A</t>
  </si>
  <si>
    <t>UBXN4</t>
  </si>
  <si>
    <t>NM_014607</t>
  </si>
  <si>
    <t>PPH17500A</t>
  </si>
  <si>
    <t>NM_021833</t>
  </si>
  <si>
    <t>PPH02223A</t>
  </si>
  <si>
    <t>UCP2</t>
  </si>
  <si>
    <t>NM_003355</t>
  </si>
  <si>
    <t>PPH00476A</t>
  </si>
  <si>
    <t>UCP3</t>
  </si>
  <si>
    <t>NM_003356</t>
  </si>
  <si>
    <t>PPH06066A</t>
  </si>
  <si>
    <t>Whsc1</t>
  </si>
  <si>
    <t>NM_001081102</t>
  </si>
  <si>
    <t>Wolf-Hirschhorn syndrome candidate 1 (human)</t>
  </si>
  <si>
    <t>PPM26011A</t>
  </si>
  <si>
    <t>UGT1A1</t>
  </si>
  <si>
    <t>NM_000463</t>
  </si>
  <si>
    <t>PPH01593A</t>
  </si>
  <si>
    <t>NM_145940</t>
  </si>
  <si>
    <t>PPM28369A</t>
  </si>
  <si>
    <t>UGT2A1</t>
  </si>
  <si>
    <t>NM_006798</t>
  </si>
  <si>
    <t>UDP glucuronosyltransferase 2 family, polypeptide A1, complex locus</t>
  </si>
  <si>
    <t>PPH01583A</t>
  </si>
  <si>
    <t>UGT2B4</t>
  </si>
  <si>
    <t>NM_021139</t>
  </si>
  <si>
    <t>UDP glucuronosyltransferase 2 family, polypeptide B4</t>
  </si>
  <si>
    <t>PPH01614A</t>
  </si>
  <si>
    <t>UHRF2</t>
  </si>
  <si>
    <t>NM_152896</t>
  </si>
  <si>
    <t>PPH18983A</t>
  </si>
  <si>
    <t>NM_177327</t>
  </si>
  <si>
    <t>PPM29987A</t>
  </si>
  <si>
    <t>NM_013842</t>
  </si>
  <si>
    <t>PPM05627A</t>
  </si>
  <si>
    <t>NM_008510</t>
  </si>
  <si>
    <t>PPM02956A</t>
  </si>
  <si>
    <t>NM_011798</t>
  </si>
  <si>
    <t>Chemokine (C motif) receptor 1</t>
  </si>
  <si>
    <t>PPM03188A</t>
  </si>
  <si>
    <t>NM_009688</t>
  </si>
  <si>
    <t>PPM03079A</t>
  </si>
  <si>
    <t>NM_011728</t>
  </si>
  <si>
    <t>Xeroderma pigmentosum, complementation group A</t>
  </si>
  <si>
    <t>PPM04990A</t>
  </si>
  <si>
    <t>NM_009531</t>
  </si>
  <si>
    <t>PPM04375A</t>
  </si>
  <si>
    <t>NM_009532</t>
  </si>
  <si>
    <t>PPM04396A</t>
  </si>
  <si>
    <t>NM_018949</t>
  </si>
  <si>
    <t>PPH14061A</t>
  </si>
  <si>
    <t>NM_009533</t>
  </si>
  <si>
    <t>PPM04373A</t>
  </si>
  <si>
    <t>NM_011740</t>
  </si>
  <si>
    <t>PPM03697A</t>
  </si>
  <si>
    <t>VCP</t>
  </si>
  <si>
    <t>NM_007126</t>
  </si>
  <si>
    <t>PPH19422A</t>
  </si>
  <si>
    <t>Zak</t>
  </si>
  <si>
    <t>NM_178084</t>
  </si>
  <si>
    <t>RIKEN cDNA B230120H23 gene</t>
  </si>
  <si>
    <t>PPM28031A</t>
  </si>
  <si>
    <t>NM_001033324</t>
  </si>
  <si>
    <t>PPM28151A</t>
  </si>
  <si>
    <t>PPH00251A</t>
  </si>
  <si>
    <t>NM_003377</t>
  </si>
  <si>
    <t>PPH00671A</t>
  </si>
  <si>
    <t>VHL</t>
  </si>
  <si>
    <t>NM_000551</t>
  </si>
  <si>
    <t>PPH00252A</t>
  </si>
  <si>
    <t>VIMP</t>
  </si>
  <si>
    <t>NM_203472</t>
  </si>
  <si>
    <t>PPH58228A</t>
  </si>
  <si>
    <t>VIPR1</t>
  </si>
  <si>
    <t>NM_004624</t>
  </si>
  <si>
    <t>PPH02550A</t>
  </si>
  <si>
    <t>WHSC1</t>
  </si>
  <si>
    <t>NM_007331</t>
  </si>
  <si>
    <t>Wolf-Hirschhorn syndrome candidate 1</t>
  </si>
  <si>
    <t>PPH11148A</t>
  </si>
  <si>
    <t>WIPI1</t>
  </si>
  <si>
    <t>NM_017983</t>
  </si>
  <si>
    <t>PPH07685A</t>
  </si>
  <si>
    <t>WWP1</t>
  </si>
  <si>
    <t>NM_007013</t>
  </si>
  <si>
    <t>PPH21925A</t>
  </si>
  <si>
    <t>NM_005080</t>
  </si>
  <si>
    <t>PPH02850A</t>
  </si>
  <si>
    <t>NM_002995</t>
  </si>
  <si>
    <t>PPH00702A</t>
  </si>
  <si>
    <t>NM_005283</t>
  </si>
  <si>
    <t>PPH01042A</t>
  </si>
  <si>
    <t>NM_001167</t>
  </si>
  <si>
    <t>PPH00323A</t>
  </si>
  <si>
    <t>NM_000380</t>
  </si>
  <si>
    <t>PPH01524A</t>
  </si>
  <si>
    <t>NM_004628</t>
  </si>
  <si>
    <t>PPH01536A</t>
  </si>
  <si>
    <t>NM_006297</t>
  </si>
  <si>
    <t>PPH01741A</t>
  </si>
  <si>
    <t>NM_021141</t>
  </si>
  <si>
    <t>X-ray repair complementing defective repair in Chinese hamster cells 5 (double-strand-break rejoining)</t>
  </si>
  <si>
    <t>PPH01734A</t>
  </si>
  <si>
    <t>YWHAZ</t>
  </si>
  <si>
    <t>NM_003406</t>
  </si>
  <si>
    <t>PPH01017A</t>
  </si>
  <si>
    <t>ZAK</t>
  </si>
  <si>
    <t>NM_016653</t>
  </si>
  <si>
    <t>Sterile alpha motif and leucine zipper containing kinase AZK</t>
  </si>
  <si>
    <t>PPH05541A</t>
  </si>
  <si>
    <t>ZBTB16</t>
  </si>
  <si>
    <t>NM_006006</t>
  </si>
  <si>
    <t>PPH06320A</t>
  </si>
  <si>
    <t>Array Cat #:POS</t>
  </si>
  <si>
    <t>Assay Catalog #</t>
  </si>
  <si>
    <r>
      <t>AVG ΔC</t>
    </r>
    <r>
      <rPr>
        <b/>
        <vertAlign val="subscript"/>
        <sz val="10"/>
        <rFont val="Arial"/>
        <family val="2"/>
      </rPr>
      <t xml:space="preserve">t
</t>
    </r>
    <r>
      <rPr>
        <b/>
        <sz val="10"/>
        <rFont val="Arial"/>
        <family val="2"/>
      </rPr>
      <t>(Ct(GOI) - Ave Ct (HKG))</t>
    </r>
  </si>
  <si>
    <t>HS:AASS</t>
  </si>
  <si>
    <t>HS:ABCB1</t>
  </si>
  <si>
    <t>HS:ABCB4</t>
  </si>
  <si>
    <t>HS:ABCC1</t>
  </si>
  <si>
    <t>HS:ABCC2</t>
  </si>
  <si>
    <t>HS:ABCC3</t>
  </si>
  <si>
    <t>HS:ABL1</t>
  </si>
  <si>
    <t>HS:ACAA1</t>
  </si>
  <si>
    <t>HS:ACAA2</t>
  </si>
  <si>
    <t>HS:ACACA</t>
  </si>
  <si>
    <t>HS:ACAD11</t>
  </si>
  <si>
    <t>HS:ACAD9</t>
  </si>
  <si>
    <t>HS:ACADL</t>
  </si>
  <si>
    <t>HS:ACADM</t>
  </si>
  <si>
    <t>HS:ACADS</t>
  </si>
  <si>
    <t>HS:ACADSB</t>
  </si>
  <si>
    <t>HS:ACADVL</t>
  </si>
  <si>
    <t>HS:ACAT1</t>
  </si>
  <si>
    <t>HS:ACAT2</t>
  </si>
  <si>
    <t>HS:ACKR1</t>
  </si>
  <si>
    <t>HS:ACKR2</t>
  </si>
  <si>
    <t>HS:ACKR3</t>
  </si>
  <si>
    <t>HS:ACKR4</t>
  </si>
  <si>
    <t>HS:ACLY</t>
  </si>
  <si>
    <t>HS:ACO1</t>
  </si>
  <si>
    <t>HS:ACO2</t>
  </si>
  <si>
    <t>HS:ACOT1</t>
  </si>
  <si>
    <t>HS:ACOT12</t>
  </si>
  <si>
    <t>HS:ACOT6</t>
  </si>
  <si>
    <t>HS:ACOT7</t>
  </si>
  <si>
    <t>HS:ACOT8</t>
  </si>
  <si>
    <t>HS:ACOT9</t>
  </si>
  <si>
    <t>HS:ACOX1</t>
  </si>
  <si>
    <t>HS:ACOX2</t>
  </si>
  <si>
    <t>HS:ACOX3</t>
  </si>
  <si>
    <t>HS:ACTB</t>
  </si>
  <si>
    <t>HS:ACVR1B</t>
  </si>
  <si>
    <t>HS:ADCYAP1R1</t>
  </si>
  <si>
    <t>HS:ADGRB1</t>
  </si>
  <si>
    <t>HS:ADGRE1</t>
  </si>
  <si>
    <t>HS:ADGRG2</t>
  </si>
  <si>
    <t>HS:ADH1C</t>
  </si>
  <si>
    <t>HS:ADK</t>
  </si>
  <si>
    <t>HS:ADORA1</t>
  </si>
  <si>
    <t>HS:ADORA2A</t>
  </si>
  <si>
    <t>HS:ADORA2B</t>
  </si>
  <si>
    <t>HS:ADRA1A</t>
  </si>
  <si>
    <t>HS:ADRA1B</t>
  </si>
  <si>
    <t>HS:ADRA1D</t>
  </si>
  <si>
    <t>HS:ADRA2A</t>
  </si>
  <si>
    <t>HS:ADRA2B</t>
  </si>
  <si>
    <t>HS:ADRA2C</t>
  </si>
  <si>
    <t>HS:ADRB1</t>
  </si>
  <si>
    <t>HS:ADRB2</t>
  </si>
  <si>
    <t>HS:ADRB3</t>
  </si>
  <si>
    <t>HS:AGTR1</t>
  </si>
  <si>
    <t>HS:AGTR2</t>
  </si>
  <si>
    <t>HS:AHR</t>
  </si>
  <si>
    <t>HS:AHSG</t>
  </si>
  <si>
    <t>HS:AIFM1</t>
  </si>
  <si>
    <t>HS:AIFM2</t>
  </si>
  <si>
    <t>HS:AIFM3</t>
  </si>
  <si>
    <t>HS:AIMP1</t>
  </si>
  <si>
    <t>HS:AKT1</t>
  </si>
  <si>
    <t>HS:ALB</t>
  </si>
  <si>
    <t>HS:ALDH1A1</t>
  </si>
  <si>
    <t>HS:ALDH2</t>
  </si>
  <si>
    <t>HS:ALOX12</t>
  </si>
  <si>
    <t>HS:AMFR</t>
  </si>
  <si>
    <t>HS:ANAPC11</t>
  </si>
  <si>
    <t>HS:ANAPC2</t>
  </si>
  <si>
    <t>HS:ANXA1</t>
  </si>
  <si>
    <t>HS:ANXA4</t>
  </si>
  <si>
    <t>HS:APAF1</t>
  </si>
  <si>
    <t>HS:APCS</t>
  </si>
  <si>
    <t>HS:APEX1</t>
  </si>
  <si>
    <t>HS:APOA2</t>
  </si>
  <si>
    <t>HS:APOA5</t>
  </si>
  <si>
    <t>HS:APOE</t>
  </si>
  <si>
    <t>HS:APOF</t>
  </si>
  <si>
    <t>HS:APOL2</t>
  </si>
  <si>
    <t>HS:APOL3</t>
  </si>
  <si>
    <t>HS:AQP4</t>
  </si>
  <si>
    <t>HS:AREG</t>
  </si>
  <si>
    <t>HS:ARIH1</t>
  </si>
  <si>
    <t>HS:ASAH1</t>
  </si>
  <si>
    <t>HS:ASB1</t>
  </si>
  <si>
    <t>HS:ASB2</t>
  </si>
  <si>
    <t>HS:ASNS</t>
  </si>
  <si>
    <t>HS:ATF4</t>
  </si>
  <si>
    <t>HS:ATF6</t>
  </si>
  <si>
    <t>HS:ATM</t>
  </si>
  <si>
    <t>HS:ATP6V1G2</t>
  </si>
  <si>
    <t>HS:ATP8B1</t>
  </si>
  <si>
    <t>HS:ATR</t>
  </si>
  <si>
    <t>HS:ATRX</t>
  </si>
  <si>
    <t>HS:AVPR1A</t>
  </si>
  <si>
    <t>HS:AVPR1B</t>
  </si>
  <si>
    <t>HS:AVPR2</t>
  </si>
  <si>
    <t>HS:B2M</t>
  </si>
  <si>
    <t>HS:BAD</t>
  </si>
  <si>
    <t>HS:BAG1</t>
  </si>
  <si>
    <t>HS:BAG3</t>
  </si>
  <si>
    <t>HS:BAG4</t>
  </si>
  <si>
    <t>HS:BAK1</t>
  </si>
  <si>
    <t>HS:BARD1</t>
  </si>
  <si>
    <t>HS:BAX</t>
  </si>
  <si>
    <t>HS:BBC3</t>
  </si>
  <si>
    <t>HS:BCL10</t>
  </si>
  <si>
    <t>HS:BCL2</t>
  </si>
  <si>
    <t>HS:BCL2A1</t>
  </si>
  <si>
    <t>HS:BCL2L1</t>
  </si>
  <si>
    <t>HS:BCL2L10</t>
  </si>
  <si>
    <t>HS:BCL2L11</t>
  </si>
  <si>
    <t>HS:BCL2L2</t>
  </si>
  <si>
    <t>HS:BCL3</t>
  </si>
  <si>
    <t>HS:BCL6</t>
  </si>
  <si>
    <t>HS:BDH2</t>
  </si>
  <si>
    <t>HS:BDKRB1</t>
  </si>
  <si>
    <t>HS:BDKRB2</t>
  </si>
  <si>
    <t>HS:BDNF</t>
  </si>
  <si>
    <t>HS:BECN1</t>
  </si>
  <si>
    <t>HS:BFAR</t>
  </si>
  <si>
    <t>HS:BID</t>
  </si>
  <si>
    <t>HS:BIK</t>
  </si>
  <si>
    <t>HS:BIRC2</t>
  </si>
  <si>
    <t>HS:BIRC3</t>
  </si>
  <si>
    <t>HS:BIRC5</t>
  </si>
  <si>
    <t>HS:BIRC6</t>
  </si>
  <si>
    <t>HS:BLNK</t>
  </si>
  <si>
    <t>HS:BMF</t>
  </si>
  <si>
    <t>HS:BMI1</t>
  </si>
  <si>
    <t>HS:BMP1</t>
  </si>
  <si>
    <t>HS:BMP2</t>
  </si>
  <si>
    <t>HS:BMP3</t>
  </si>
  <si>
    <t>HS:BMP7</t>
  </si>
  <si>
    <t>HS:BNIP2</t>
  </si>
  <si>
    <t>HS:BNIP3</t>
  </si>
  <si>
    <t>HS:BNIP3L</t>
  </si>
  <si>
    <t>HS:BRAF</t>
  </si>
  <si>
    <t>HS:BRCA1</t>
  </si>
  <si>
    <t>HS:BRCA2</t>
  </si>
  <si>
    <t>HS:BRCC3</t>
  </si>
  <si>
    <t>HS:BRS3</t>
  </si>
  <si>
    <t>HS:BTK</t>
  </si>
  <si>
    <t>HS:BTRC</t>
  </si>
  <si>
    <t>HS:C3</t>
  </si>
  <si>
    <t>HS:C3AR1</t>
  </si>
  <si>
    <t>HS:C5AR1</t>
  </si>
  <si>
    <t>HS:C9</t>
  </si>
  <si>
    <t>HS:CALCR</t>
  </si>
  <si>
    <t>HS:CALCRL</t>
  </si>
  <si>
    <t>HS:CARD11</t>
  </si>
  <si>
    <t>HS:CARD18</t>
  </si>
  <si>
    <t>HS:CARD6</t>
  </si>
  <si>
    <t>HS:CARD9</t>
  </si>
  <si>
    <t>HS:CASP1</t>
  </si>
  <si>
    <t>HS:CASP10</t>
  </si>
  <si>
    <t>HS:CASP14</t>
  </si>
  <si>
    <t>HS:CASP2</t>
  </si>
  <si>
    <t>HS:CASP3</t>
  </si>
  <si>
    <t>HS:CASP4</t>
  </si>
  <si>
    <t>HS:CASP5</t>
  </si>
  <si>
    <t>HS:CASP6</t>
  </si>
  <si>
    <t>HS:CASP7</t>
  </si>
  <si>
    <t>HS:CASP8</t>
  </si>
  <si>
    <t>HS:CASP8AP2</t>
  </si>
  <si>
    <t>HS:CASP9</t>
  </si>
  <si>
    <t>HS:CASR</t>
  </si>
  <si>
    <t>HS:CAST</t>
  </si>
  <si>
    <t>HS:CAT</t>
  </si>
  <si>
    <t>HS:CBL</t>
  </si>
  <si>
    <t>HS:CBLB</t>
  </si>
  <si>
    <t>HS:CBLL1</t>
  </si>
  <si>
    <t>HS:CBX4</t>
  </si>
  <si>
    <t>HS:CCDC103</t>
  </si>
  <si>
    <t>HS:CCKAR</t>
  </si>
  <si>
    <t>HS:CCKBR</t>
  </si>
  <si>
    <t>HS:CCL1</t>
  </si>
  <si>
    <t>HS:CCL11</t>
  </si>
  <si>
    <t>HS:CCL13</t>
  </si>
  <si>
    <t>HS:CCL16</t>
  </si>
  <si>
    <t>HS:CCL17</t>
  </si>
  <si>
    <t>HS:CCL18</t>
  </si>
  <si>
    <t>HS:CCL19</t>
  </si>
  <si>
    <t>HS:CCL2</t>
  </si>
  <si>
    <t>HS:CCL20</t>
  </si>
  <si>
    <t>HS:CCL21</t>
  </si>
  <si>
    <t>HS:CCL22</t>
  </si>
  <si>
    <t>HS:CCL23</t>
  </si>
  <si>
    <t>HS:CCL24</t>
  </si>
  <si>
    <t>HS:CCL25</t>
  </si>
  <si>
    <t>HS:CCL26</t>
  </si>
  <si>
    <t>HS:CCL27</t>
  </si>
  <si>
    <t>HS:CCL28</t>
  </si>
  <si>
    <t>HS:CCL3</t>
  </si>
  <si>
    <t>HS:CCL4</t>
  </si>
  <si>
    <t>HS:CCL5</t>
  </si>
  <si>
    <t>HS:CCL7</t>
  </si>
  <si>
    <t>HS:CCL8</t>
  </si>
  <si>
    <t>HS:CCNF</t>
  </si>
  <si>
    <t>HS:CCR1</t>
  </si>
  <si>
    <t>HS:CCR10</t>
  </si>
  <si>
    <t>HS:CCR2</t>
  </si>
  <si>
    <t>HS:CCR3</t>
  </si>
  <si>
    <t>HS:CCR4</t>
  </si>
  <si>
    <t>HS:CCR5</t>
  </si>
  <si>
    <t>HS:CCR6</t>
  </si>
  <si>
    <t>HS:CCR7</t>
  </si>
  <si>
    <t>HS:CCR8</t>
  </si>
  <si>
    <t>HS:CCR9</t>
  </si>
  <si>
    <t>HS:CCRL2</t>
  </si>
  <si>
    <t>HS:CD14</t>
  </si>
  <si>
    <t>HS:CD180</t>
  </si>
  <si>
    <t>HS:CD19</t>
  </si>
  <si>
    <t>HS:CD2</t>
  </si>
  <si>
    <t>HS:CD27</t>
  </si>
  <si>
    <t>HS:CD28</t>
  </si>
  <si>
    <t>HS:CD36</t>
  </si>
  <si>
    <t>HS:CD38</t>
  </si>
  <si>
    <t>HS:CD4</t>
  </si>
  <si>
    <t>HS:CD40</t>
  </si>
  <si>
    <t>HS:CD40LG</t>
  </si>
  <si>
    <t>HS:CD44</t>
  </si>
  <si>
    <t>HS:CD5</t>
  </si>
  <si>
    <t>HS:CD70</t>
  </si>
  <si>
    <t>HS:CD74</t>
  </si>
  <si>
    <t>HS:CD80</t>
  </si>
  <si>
    <t>HS:CD86</t>
  </si>
  <si>
    <t>HS:CD8A</t>
  </si>
  <si>
    <t>HS:CDC16</t>
  </si>
  <si>
    <t>HS:CDC20</t>
  </si>
  <si>
    <t>HS:CDC27</t>
  </si>
  <si>
    <t>HS:CDC34</t>
  </si>
  <si>
    <t>HS:CDH1</t>
  </si>
  <si>
    <t>HS:CDKN1A</t>
  </si>
  <si>
    <t>HS:CEBPB</t>
  </si>
  <si>
    <t>HS:CEBPG</t>
  </si>
  <si>
    <t>HS:CES2</t>
  </si>
  <si>
    <t>HS:CFL1</t>
  </si>
  <si>
    <t>HS:CFLAR</t>
  </si>
  <si>
    <t>HS:CHEK1</t>
  </si>
  <si>
    <t>HS:CHEK2</t>
  </si>
  <si>
    <t>HS:CHRM1</t>
  </si>
  <si>
    <t>HS:CHRM2</t>
  </si>
  <si>
    <t>HS:CHRM4</t>
  </si>
  <si>
    <t>HS:CHRM5</t>
  </si>
  <si>
    <t>HS:CIDEA</t>
  </si>
  <si>
    <t>HS:CIDEB</t>
  </si>
  <si>
    <t>HS:CKLF</t>
  </si>
  <si>
    <t>HS:CLC</t>
  </si>
  <si>
    <t>HS:CMKLR1</t>
  </si>
  <si>
    <t>HS:CMTM1</t>
  </si>
  <si>
    <t>HS:CMTM2</t>
  </si>
  <si>
    <t>HS:CNR1</t>
  </si>
  <si>
    <t>HS:CNR2</t>
  </si>
  <si>
    <t>HS:CNTFR</t>
  </si>
  <si>
    <t>HS:COL4A3</t>
  </si>
  <si>
    <t>HS:COMMD4</t>
  </si>
  <si>
    <t>HS:COMT</t>
  </si>
  <si>
    <t>HS:COX6B1</t>
  </si>
  <si>
    <t>HS:COX8A</t>
  </si>
  <si>
    <t>HS:CPT1A</t>
  </si>
  <si>
    <t>HS:CPT1B</t>
  </si>
  <si>
    <t>HS:CPT2</t>
  </si>
  <si>
    <t>HS:CRADD</t>
  </si>
  <si>
    <t>HS:CRAT</t>
  </si>
  <si>
    <t>HS:CRHR1</t>
  </si>
  <si>
    <t>HS:CRHR2</t>
  </si>
  <si>
    <t>HS:CROT</t>
  </si>
  <si>
    <t>HS:CRP</t>
  </si>
  <si>
    <t>HS:CRYAA</t>
  </si>
  <si>
    <t>HS:CRYAB</t>
  </si>
  <si>
    <t>HS:CS</t>
  </si>
  <si>
    <t>HS:CSF1</t>
  </si>
  <si>
    <t>HS:CSF2</t>
  </si>
  <si>
    <t>HS:CSF2RA</t>
  </si>
  <si>
    <t>HS:CSF2RB</t>
  </si>
  <si>
    <t>HS:CSF3</t>
  </si>
  <si>
    <t>HS:CSF3R</t>
  </si>
  <si>
    <t>HS:CTF1</t>
  </si>
  <si>
    <t>HS:CTSB</t>
  </si>
  <si>
    <t>HS:CTSE</t>
  </si>
  <si>
    <t>HS:CUL1</t>
  </si>
  <si>
    <t>HS:CUL2</t>
  </si>
  <si>
    <t>HS:CUL3</t>
  </si>
  <si>
    <t>HS:CUL4A</t>
  </si>
  <si>
    <t>HS:CUL4B</t>
  </si>
  <si>
    <t>HS:CUL5</t>
  </si>
  <si>
    <t>HS:CUL7</t>
  </si>
  <si>
    <t>HS:CX3CL1</t>
  </si>
  <si>
    <t>HS:CX3CR1</t>
  </si>
  <si>
    <t>HS:CXCL1</t>
  </si>
  <si>
    <t>HS:CXCL10</t>
  </si>
  <si>
    <t>HS:CXCL11</t>
  </si>
  <si>
    <t>HS:CXCL12</t>
  </si>
  <si>
    <t>HS:CXCL13</t>
  </si>
  <si>
    <t>HS:CXCL14</t>
  </si>
  <si>
    <t>HS:CXCL16</t>
  </si>
  <si>
    <t>HS:CXCL2</t>
  </si>
  <si>
    <t>HS:CXCL3</t>
  </si>
  <si>
    <t>HS:CXCL5</t>
  </si>
  <si>
    <t>HS:CXCL6</t>
  </si>
  <si>
    <t>HS:CXCL8</t>
  </si>
  <si>
    <t>HS:CXCL9</t>
  </si>
  <si>
    <t>HS:CXCR1</t>
  </si>
  <si>
    <t>HS:CXCR2</t>
  </si>
  <si>
    <t>HS:CXCR3</t>
  </si>
  <si>
    <t>HS:CXCR4</t>
  </si>
  <si>
    <t>HS:CXCR5</t>
  </si>
  <si>
    <t>HS:CXCR6</t>
  </si>
  <si>
    <t>HS:CYBB</t>
  </si>
  <si>
    <t>HS:CYC1</t>
  </si>
  <si>
    <t>HS:CYCS</t>
  </si>
  <si>
    <t>HS:CYLD</t>
  </si>
  <si>
    <t>HS:CYP1A1</t>
  </si>
  <si>
    <t>HS:CYP1A2</t>
  </si>
  <si>
    <t>HS:CYP26B1</t>
  </si>
  <si>
    <t>HS:CYP2B6</t>
  </si>
  <si>
    <t>HS:CYP2C19</t>
  </si>
  <si>
    <t>HS:CYP2C9</t>
  </si>
  <si>
    <t>HS:CYP2D6</t>
  </si>
  <si>
    <t>HS:CYP2E1</t>
  </si>
  <si>
    <t>HS:CYP3A4</t>
  </si>
  <si>
    <t>HS:CYP7A1</t>
  </si>
  <si>
    <t>HS:CYP7B1</t>
  </si>
  <si>
    <t>HS:CYSLTR1</t>
  </si>
  <si>
    <t>HS:DAPK1</t>
  </si>
  <si>
    <t>HS:DAXX</t>
  </si>
  <si>
    <t>HS:DBP</t>
  </si>
  <si>
    <t>HS:DDAH2</t>
  </si>
  <si>
    <t>HS:DDB1</t>
  </si>
  <si>
    <t>HS:DDB2</t>
  </si>
  <si>
    <t>HS:DDIT3</t>
  </si>
  <si>
    <t>HS:DECR1</t>
  </si>
  <si>
    <t>HS:DEFB1</t>
  </si>
  <si>
    <t>HS:DERL1</t>
  </si>
  <si>
    <t>HS:DET1</t>
  </si>
  <si>
    <t>HS:DHCR24</t>
  </si>
  <si>
    <t>HS:DIABLO</t>
  </si>
  <si>
    <t>HS:DLAT</t>
  </si>
  <si>
    <t>HS:DLD</t>
  </si>
  <si>
    <t>HS:DLST</t>
  </si>
  <si>
    <t>HS:DNAJA1</t>
  </si>
  <si>
    <t>HS:DNAJA2</t>
  </si>
  <si>
    <t>HS:DNAJA3</t>
  </si>
  <si>
    <t>HS:DNAJB1</t>
  </si>
  <si>
    <t>HS:DNAJB6</t>
  </si>
  <si>
    <t>HS:DNAJC3</t>
  </si>
  <si>
    <t>HS:DNAJC5</t>
  </si>
  <si>
    <t>HS:DNAJC6</t>
  </si>
  <si>
    <t>HS:DNM1</t>
  </si>
  <si>
    <t>HS:DOCK2</t>
  </si>
  <si>
    <t>HS:DPYSL4</t>
  </si>
  <si>
    <t>HS:DRD1</t>
  </si>
  <si>
    <t>HS:DRD2</t>
  </si>
  <si>
    <t>HS:DRD3</t>
  </si>
  <si>
    <t>HS:DRD4</t>
  </si>
  <si>
    <t>HS:DRD5</t>
  </si>
  <si>
    <t>HS:DUOX1</t>
  </si>
  <si>
    <t>HS:DUOX2</t>
  </si>
  <si>
    <t>HS:DZIP3</t>
  </si>
  <si>
    <t>HS:EBI3</t>
  </si>
  <si>
    <t>HS:ECHS1</t>
  </si>
  <si>
    <t>HS:EDEM1</t>
  </si>
  <si>
    <t>HS:EDEM3</t>
  </si>
  <si>
    <t>HS:EDNRA</t>
  </si>
  <si>
    <t>HS:EDNRB</t>
  </si>
  <si>
    <t>HS:EEF1A2</t>
  </si>
  <si>
    <t>HS:EHHADH</t>
  </si>
  <si>
    <t>HS:EI24</t>
  </si>
  <si>
    <t>HS:EIF2AK3</t>
  </si>
  <si>
    <t>HS:EIF5B</t>
  </si>
  <si>
    <t>HS:ENO1</t>
  </si>
  <si>
    <t>HS:EP300</t>
  </si>
  <si>
    <t>HS:EPHX1</t>
  </si>
  <si>
    <t>HS:EPHX2</t>
  </si>
  <si>
    <t>HS:EPO</t>
  </si>
  <si>
    <t>HS:EPOR</t>
  </si>
  <si>
    <t>HS:EPX</t>
  </si>
  <si>
    <t>HS:ERBB2</t>
  </si>
  <si>
    <t>HS:ERCC1</t>
  </si>
  <si>
    <t>HS:ERCC2</t>
  </si>
  <si>
    <t>HS:ERCC3</t>
  </si>
  <si>
    <t>HS:ERCC5</t>
  </si>
  <si>
    <t>HS:ERCC6</t>
  </si>
  <si>
    <t>HS:ERN1</t>
  </si>
  <si>
    <t>HS:ERN2</t>
  </si>
  <si>
    <t>HS:ERO1A</t>
  </si>
  <si>
    <t>HS:ERO1B</t>
  </si>
  <si>
    <t>HS:ESD</t>
  </si>
  <si>
    <t>HS:ESR1</t>
  </si>
  <si>
    <t>HS:F11R</t>
  </si>
  <si>
    <t>HS:F2</t>
  </si>
  <si>
    <t>HS:F2R</t>
  </si>
  <si>
    <t>HS:F2RL1</t>
  </si>
  <si>
    <t>HS:F2RL2</t>
  </si>
  <si>
    <t>HS:F2RL3</t>
  </si>
  <si>
    <t>HS:F3</t>
  </si>
  <si>
    <t>HS:F8</t>
  </si>
  <si>
    <t>HS:FABP1</t>
  </si>
  <si>
    <t>HS:FADD</t>
  </si>
  <si>
    <t>HS:FAS</t>
  </si>
  <si>
    <t>HS:FASLG</t>
  </si>
  <si>
    <t>HS:FASN</t>
  </si>
  <si>
    <t>HS:FBXL14</t>
  </si>
  <si>
    <t>HS:FBXL3</t>
  </si>
  <si>
    <t>HS:FBXO3</t>
  </si>
  <si>
    <t>HS:FBXO31</t>
  </si>
  <si>
    <t>HS:FBXO32</t>
  </si>
  <si>
    <t>HS:FBXO4</t>
  </si>
  <si>
    <t>HS:FBXO5</t>
  </si>
  <si>
    <t>HS:FBXO6</t>
  </si>
  <si>
    <t>HS:FBXO9</t>
  </si>
  <si>
    <t>HS:FBXW10</t>
  </si>
  <si>
    <t>HS:FBXW11</t>
  </si>
  <si>
    <t>HS:FBXW2</t>
  </si>
  <si>
    <t>HS:FBXW4</t>
  </si>
  <si>
    <t>HS:FEM1B</t>
  </si>
  <si>
    <t>HS:FGF1</t>
  </si>
  <si>
    <t>HS:FGF10</t>
  </si>
  <si>
    <t>HS:FGF12</t>
  </si>
  <si>
    <t>HS:FGF2</t>
  </si>
  <si>
    <t>HS:FGF7</t>
  </si>
  <si>
    <t>HS:FH</t>
  </si>
  <si>
    <t>HS:FIGF</t>
  </si>
  <si>
    <t>HS:FLT3LG</t>
  </si>
  <si>
    <t>HS:FMO2</t>
  </si>
  <si>
    <t>HS:FMO3</t>
  </si>
  <si>
    <t>HS:FMO4</t>
  </si>
  <si>
    <t>HS:FMO5</t>
  </si>
  <si>
    <t>HS:FN1</t>
  </si>
  <si>
    <t>HS:FOS</t>
  </si>
  <si>
    <t>HS:FOXI1</t>
  </si>
  <si>
    <t>HS:FOXO1</t>
  </si>
  <si>
    <t>HS:FOXO3</t>
  </si>
  <si>
    <t>HS:FPR1</t>
  </si>
  <si>
    <t>HS:FZD1</t>
  </si>
  <si>
    <t>HS:FZD2</t>
  </si>
  <si>
    <t>HS:FZD3</t>
  </si>
  <si>
    <t>HS:FZD4</t>
  </si>
  <si>
    <t>HS:FZD5</t>
  </si>
  <si>
    <t>HS:FZD6</t>
  </si>
  <si>
    <t>HS:FZD7</t>
  </si>
  <si>
    <t>HS:FZD8</t>
  </si>
  <si>
    <t>HS:FZD9</t>
  </si>
  <si>
    <t>HS:GABBR1</t>
  </si>
  <si>
    <t>HS:GABBR2</t>
  </si>
  <si>
    <t>HS:GADD45A</t>
  </si>
  <si>
    <t>HS:GALNT5</t>
  </si>
  <si>
    <t>HS:GALR1</t>
  </si>
  <si>
    <t>HS:GALR2</t>
  </si>
  <si>
    <t>HS:GAPDH</t>
  </si>
  <si>
    <t>HS:GCDH</t>
  </si>
  <si>
    <t>HS:GCGR</t>
  </si>
  <si>
    <t>HS:GDF2</t>
  </si>
  <si>
    <t>HS:GDF3</t>
  </si>
  <si>
    <t>HS:GDF5</t>
  </si>
  <si>
    <t>HS:GDF6</t>
  </si>
  <si>
    <t>HS:GDF9</t>
  </si>
  <si>
    <t>HS:GDNF</t>
  </si>
  <si>
    <t>HS:GFRA1</t>
  </si>
  <si>
    <t>HS:GFRA2</t>
  </si>
  <si>
    <t>HS:GHR</t>
  </si>
  <si>
    <t>HS:GHRHR</t>
  </si>
  <si>
    <t>HS:GHSR</t>
  </si>
  <si>
    <t>HS:GIPR</t>
  </si>
  <si>
    <t>HS:GLP1R</t>
  </si>
  <si>
    <t>HS:GPD1</t>
  </si>
  <si>
    <t>HS:GPER1</t>
  </si>
  <si>
    <t>HS:GPI</t>
  </si>
  <si>
    <t>HS:GPR156</t>
  </si>
  <si>
    <t>HS:GPR17</t>
  </si>
  <si>
    <t>HS:GPR18</t>
  </si>
  <si>
    <t>HS:GPR37</t>
  </si>
  <si>
    <t>HS:GPT</t>
  </si>
  <si>
    <t>HS:GPX1</t>
  </si>
  <si>
    <t>HS:GPX2</t>
  </si>
  <si>
    <t>HS:GPX3</t>
  </si>
  <si>
    <t>HS:GPX4</t>
  </si>
  <si>
    <t>HS:GPX5</t>
  </si>
  <si>
    <t>HS:GPX6</t>
  </si>
  <si>
    <t>HS:GPX7</t>
  </si>
  <si>
    <t>HS:GRB2</t>
  </si>
  <si>
    <t>HS:GREM1</t>
  </si>
  <si>
    <t>HS:GRM1</t>
  </si>
  <si>
    <t>HS:GRM2</t>
  </si>
  <si>
    <t>HS:GRM3</t>
  </si>
  <si>
    <t>HS:GRM4</t>
  </si>
  <si>
    <t>HS:GRM5</t>
  </si>
  <si>
    <t>HS:GRM6</t>
  </si>
  <si>
    <t>HS:GRM7</t>
  </si>
  <si>
    <t>HS:GRM8</t>
  </si>
  <si>
    <t>HS:GRN</t>
  </si>
  <si>
    <t>HS:GRPR</t>
  </si>
  <si>
    <t>HS:GSTA3</t>
  </si>
  <si>
    <t>HS:GSTM4</t>
  </si>
  <si>
    <t>HS:GSTP1</t>
  </si>
  <si>
    <t>HS:HAAO</t>
  </si>
  <si>
    <t>HS:HADHA</t>
  </si>
  <si>
    <t>HS:HADHB</t>
  </si>
  <si>
    <t>HS:HCRTR1</t>
  </si>
  <si>
    <t>HS:HCRTR2</t>
  </si>
  <si>
    <t>HS:HDAC1</t>
  </si>
  <si>
    <t>HS:HDAC3</t>
  </si>
  <si>
    <t>HS:HDAC4</t>
  </si>
  <si>
    <t>HS:HDAC5</t>
  </si>
  <si>
    <t>HS:HDAC7</t>
  </si>
  <si>
    <t>HS:HDAC9</t>
  </si>
  <si>
    <t>HS:HECW1</t>
  </si>
  <si>
    <t>HS:HERC3</t>
  </si>
  <si>
    <t>HS:HERC5</t>
  </si>
  <si>
    <t>HS:HERPUD1</t>
  </si>
  <si>
    <t>HS:HGDC</t>
  </si>
  <si>
    <t>HS:HIP1</t>
  </si>
  <si>
    <t>HS:HIPK2</t>
  </si>
  <si>
    <t>HS:HIPK3</t>
  </si>
  <si>
    <t>HS:HLA-DRB1</t>
  </si>
  <si>
    <t>HS:HLTF</t>
  </si>
  <si>
    <t>HS:HMGB1</t>
  </si>
  <si>
    <t>HS:HOXA3</t>
  </si>
  <si>
    <t>HS:HPN</t>
  </si>
  <si>
    <t>HS:HPRT1</t>
  </si>
  <si>
    <t>HS:HPX</t>
  </si>
  <si>
    <t>HS:HRG</t>
  </si>
  <si>
    <t>HS:HRH1</t>
  </si>
  <si>
    <t>HS:HRH4</t>
  </si>
  <si>
    <t>HS:HRK</t>
  </si>
  <si>
    <t>HS:HSF1</t>
  </si>
  <si>
    <t>HS:HSF2</t>
  </si>
  <si>
    <t>HS:HSP90AA1</t>
  </si>
  <si>
    <t>HS:HSP90AB1</t>
  </si>
  <si>
    <t>HS:HSP90B1</t>
  </si>
  <si>
    <t>HS:HSPA1A</t>
  </si>
  <si>
    <t>HS:HSPA1B</t>
  </si>
  <si>
    <t>HS:HSPA1L</t>
  </si>
  <si>
    <t>HS:HSPA2</t>
  </si>
  <si>
    <t>HS:HSPA4</t>
  </si>
  <si>
    <t>HS:HSPA5</t>
  </si>
  <si>
    <t>HS:HSPA8</t>
  </si>
  <si>
    <t>HS:HSPA9</t>
  </si>
  <si>
    <t>HS:HSPB1</t>
  </si>
  <si>
    <t>HS:HSPB2</t>
  </si>
  <si>
    <t>HS:HSPB6</t>
  </si>
  <si>
    <t>HS:HSPB8</t>
  </si>
  <si>
    <t>HS:HSPBAP1</t>
  </si>
  <si>
    <t>HS:HSPD1</t>
  </si>
  <si>
    <t>HS:HSPE1</t>
  </si>
  <si>
    <t>HS:HSPH1</t>
  </si>
  <si>
    <t>HS:HTATIP2</t>
  </si>
  <si>
    <t>HS:HTR1A</t>
  </si>
  <si>
    <t>HS:HTR1B</t>
  </si>
  <si>
    <t>HS:HTR1D</t>
  </si>
  <si>
    <t>HS:HTR1E</t>
  </si>
  <si>
    <t>HS:HTR1F</t>
  </si>
  <si>
    <t>HS:HTR2A</t>
  </si>
  <si>
    <t>HS:HTR2B</t>
  </si>
  <si>
    <t>HS:HTR2C</t>
  </si>
  <si>
    <t>HS:HTR3A</t>
  </si>
  <si>
    <t>HS:HTR3B</t>
  </si>
  <si>
    <t>HS:HTR4</t>
  </si>
  <si>
    <t>HS:HTR5A</t>
  </si>
  <si>
    <t>HS:HTR6</t>
  </si>
  <si>
    <t>HS:HTR7</t>
  </si>
  <si>
    <t>HS:HTRA2</t>
  </si>
  <si>
    <t>HS:HTRA4</t>
  </si>
  <si>
    <t>HS:HTT</t>
  </si>
  <si>
    <t>HS:HUWE1</t>
  </si>
  <si>
    <t>HS:ICAM1</t>
  </si>
  <si>
    <t>HS:IDH1</t>
  </si>
  <si>
    <t>HS:IDH2</t>
  </si>
  <si>
    <t>HS:IDH3A</t>
  </si>
  <si>
    <t>HS:IDH3B</t>
  </si>
  <si>
    <t>HS:IDH3G</t>
  </si>
  <si>
    <t>HS:IER3</t>
  </si>
  <si>
    <t>HS:IFI16</t>
  </si>
  <si>
    <t>HS:IFI6</t>
  </si>
  <si>
    <t>HS:IFNA1</t>
  </si>
  <si>
    <t>HS:IFNA14</t>
  </si>
  <si>
    <t>HS:IFNA2</t>
  </si>
  <si>
    <t>HS:IFNA4</t>
  </si>
  <si>
    <t>HS:IFNA8</t>
  </si>
  <si>
    <t>HS:IFNAR1</t>
  </si>
  <si>
    <t>HS:IFNAR2</t>
  </si>
  <si>
    <t>HS:IFNB1</t>
  </si>
  <si>
    <t>HS:IFNE</t>
  </si>
  <si>
    <t>HS:IFNG</t>
  </si>
  <si>
    <t>HS:IFNGR1</t>
  </si>
  <si>
    <t>HS:IFNGR2</t>
  </si>
  <si>
    <t>HS:IFNK</t>
  </si>
  <si>
    <t>HS:IFNL1</t>
  </si>
  <si>
    <t>HS:IFNLR1</t>
  </si>
  <si>
    <t>HS:IFNW1</t>
  </si>
  <si>
    <t>HS:IFT57</t>
  </si>
  <si>
    <t>HS:IGF1R</t>
  </si>
  <si>
    <t>HS:IKBKG</t>
  </si>
  <si>
    <t>HS:IL10</t>
  </si>
  <si>
    <t>HS:IL10RA</t>
  </si>
  <si>
    <t>HS:IL10RB</t>
  </si>
  <si>
    <t>HS:IL11</t>
  </si>
  <si>
    <t>HS:IL11RA</t>
  </si>
  <si>
    <t>HS:IL12A</t>
  </si>
  <si>
    <t>HS:IL12B</t>
  </si>
  <si>
    <t>HS:IL12RB1</t>
  </si>
  <si>
    <t>HS:IL12RB2</t>
  </si>
  <si>
    <t>HS:IL13</t>
  </si>
  <si>
    <t>HS:IL13RA1</t>
  </si>
  <si>
    <t>HS:IL13RA2</t>
  </si>
  <si>
    <t>HS:IL15</t>
  </si>
  <si>
    <t>HS:IL16</t>
  </si>
  <si>
    <t>HS:IL17A</t>
  </si>
  <si>
    <t>HS:IL17B</t>
  </si>
  <si>
    <t>HS:IL17C</t>
  </si>
  <si>
    <t>HS:IL17D</t>
  </si>
  <si>
    <t>HS:IL17F</t>
  </si>
  <si>
    <t>HS:IL17RA</t>
  </si>
  <si>
    <t>HS:IL17RB</t>
  </si>
  <si>
    <t>HS:IL18</t>
  </si>
  <si>
    <t>HS:IL18R1</t>
  </si>
  <si>
    <t>HS:IL18RAP</t>
  </si>
  <si>
    <t>HS:IL19</t>
  </si>
  <si>
    <t>HS:IL1A</t>
  </si>
  <si>
    <t>HS:IL1B</t>
  </si>
  <si>
    <t>HS:IL1R1</t>
  </si>
  <si>
    <t>HS:IL1R2</t>
  </si>
  <si>
    <t>HS:IL1RAP</t>
  </si>
  <si>
    <t>HS:IL1RL1</t>
  </si>
  <si>
    <t>HS:IL1RN</t>
  </si>
  <si>
    <t>HS:IL2</t>
  </si>
  <si>
    <t>HS:IL20</t>
  </si>
  <si>
    <t>HS:IL20RA</t>
  </si>
  <si>
    <t>HS:IL21</t>
  </si>
  <si>
    <t>HS:IL21R</t>
  </si>
  <si>
    <t>HS:IL22</t>
  </si>
  <si>
    <t>HS:IL22RA2</t>
  </si>
  <si>
    <t>HS:IL23A</t>
  </si>
  <si>
    <t>HS:IL23R</t>
  </si>
  <si>
    <t>HS:IL24</t>
  </si>
  <si>
    <t>HS:IL25</t>
  </si>
  <si>
    <t>HS:IL27</t>
  </si>
  <si>
    <t>HS:IL2RA</t>
  </si>
  <si>
    <t>HS:IL2RB</t>
  </si>
  <si>
    <t>HS:IL2RG</t>
  </si>
  <si>
    <t>HS:IL3</t>
  </si>
  <si>
    <t>HS:IL31RA</t>
  </si>
  <si>
    <t>HS:IL32</t>
  </si>
  <si>
    <t>HS:IL3RA</t>
  </si>
  <si>
    <t>HS:IL4</t>
  </si>
  <si>
    <t>HS:IL4R</t>
  </si>
  <si>
    <t>HS:IL5</t>
  </si>
  <si>
    <t>HS:IL5RA</t>
  </si>
  <si>
    <t>HS:IL6</t>
  </si>
  <si>
    <t>HS:IL6R</t>
  </si>
  <si>
    <t>HS:IL6ST</t>
  </si>
  <si>
    <t>HS:IL7</t>
  </si>
  <si>
    <t>HS:IL7R</t>
  </si>
  <si>
    <t>HS:IL9</t>
  </si>
  <si>
    <t>HS:IL9R</t>
  </si>
  <si>
    <t>HS:INHA</t>
  </si>
  <si>
    <t>HS:INHBA</t>
  </si>
  <si>
    <t>HS:INHBB</t>
  </si>
  <si>
    <t>HS:INHBE</t>
  </si>
  <si>
    <t>HS:INS</t>
  </si>
  <si>
    <t>HS:IRAK1</t>
  </si>
  <si>
    <t>HS:IRF4</t>
  </si>
  <si>
    <t>HS:IRF7</t>
  </si>
  <si>
    <t>HS:ITCH</t>
  </si>
  <si>
    <t>HS:ITGAX</t>
  </si>
  <si>
    <t>HS:ITGB2</t>
  </si>
  <si>
    <t>HS:JAG1</t>
  </si>
  <si>
    <t>HS:JMY</t>
  </si>
  <si>
    <t>HS:JPH3</t>
  </si>
  <si>
    <t>HS:KCNIP1</t>
  </si>
  <si>
    <t>HS:KISS1R</t>
  </si>
  <si>
    <t>HS:KITLG</t>
  </si>
  <si>
    <t>HS:KLF1</t>
  </si>
  <si>
    <t>HS:KLHL13</t>
  </si>
  <si>
    <t>HS:KLHL2</t>
  </si>
  <si>
    <t>HS:KLHL24</t>
  </si>
  <si>
    <t>HS:KLHL41</t>
  </si>
  <si>
    <t>HS:KNG1</t>
  </si>
  <si>
    <t>HS:LBP</t>
  </si>
  <si>
    <t>HS:LCK</t>
  </si>
  <si>
    <t>HS:LEFTY1</t>
  </si>
  <si>
    <t>HS:LEFTY2</t>
  </si>
  <si>
    <t>HS:LEPR</t>
  </si>
  <si>
    <t>HS:LGALS1</t>
  </si>
  <si>
    <t>HS:LGR5</t>
  </si>
  <si>
    <t>HS:LHCGR</t>
  </si>
  <si>
    <t>HS:LIF</t>
  </si>
  <si>
    <t>HS:LIFR</t>
  </si>
  <si>
    <t>HS:LIG4</t>
  </si>
  <si>
    <t>HS:LMNA</t>
  </si>
  <si>
    <t>HS:LMO7</t>
  </si>
  <si>
    <t>HS:LPAR1</t>
  </si>
  <si>
    <t>HS:LPAR2</t>
  </si>
  <si>
    <t>HS:LPAR6</t>
  </si>
  <si>
    <t>HS:LPL</t>
  </si>
  <si>
    <t>HS:LSS</t>
  </si>
  <si>
    <t>HS:LTA</t>
  </si>
  <si>
    <t>HS:LTB</t>
  </si>
  <si>
    <t>HS:LTB4R</t>
  </si>
  <si>
    <t>HS:LTBR</t>
  </si>
  <si>
    <t>HS:LY86</t>
  </si>
  <si>
    <t>HS:LY96</t>
  </si>
  <si>
    <t>HS:LYZ</t>
  </si>
  <si>
    <t>HS:MADD</t>
  </si>
  <si>
    <t>HS:MAG</t>
  </si>
  <si>
    <t>HS:MAL</t>
  </si>
  <si>
    <t>HS:MALT1</t>
  </si>
  <si>
    <t>HS:MANBA</t>
  </si>
  <si>
    <t>HS:MAOA</t>
  </si>
  <si>
    <t>HS:MAOB</t>
  </si>
  <si>
    <t>HS:MAP3K1</t>
  </si>
  <si>
    <t>HS:MAP3K10</t>
  </si>
  <si>
    <t>HS:MAP3K5</t>
  </si>
  <si>
    <t>HS:MAPK1</t>
  </si>
  <si>
    <t>HS:MAPK8</t>
  </si>
  <si>
    <t>HS:MAPK8IP2</t>
  </si>
  <si>
    <t>HS:MARCH5</t>
  </si>
  <si>
    <t>HS:MARCH6</t>
  </si>
  <si>
    <t>HS:MAS1</t>
  </si>
  <si>
    <t>HS:MBD4</t>
  </si>
  <si>
    <t>HS:MBTPS1</t>
  </si>
  <si>
    <t>HS:MBTPS2</t>
  </si>
  <si>
    <t>HS:MC2R</t>
  </si>
  <si>
    <t>HS:MC3R</t>
  </si>
  <si>
    <t>HS:MCHR1</t>
  </si>
  <si>
    <t>HS:MCL1</t>
  </si>
  <si>
    <t>HS:MDH1</t>
  </si>
  <si>
    <t>HS:MDH1B</t>
  </si>
  <si>
    <t>HS:MDH2</t>
  </si>
  <si>
    <t>HS:MDK</t>
  </si>
  <si>
    <t>HS:MDM2</t>
  </si>
  <si>
    <t>HS:MDM4</t>
  </si>
  <si>
    <t>HS:MEFV</t>
  </si>
  <si>
    <t>HS:METAP2</t>
  </si>
  <si>
    <t>HS:MGLL</t>
  </si>
  <si>
    <t>HS:MGMT</t>
  </si>
  <si>
    <t>HS:MIB1</t>
  </si>
  <si>
    <t>HS:MID1</t>
  </si>
  <si>
    <t>HS:MIF</t>
  </si>
  <si>
    <t>HS:MKI67</t>
  </si>
  <si>
    <t>HS:MLH1</t>
  </si>
  <si>
    <t>HS:MNAT1</t>
  </si>
  <si>
    <t>HS:MPL</t>
  </si>
  <si>
    <t>HS:MPO</t>
  </si>
  <si>
    <t>HS:MRPS18B</t>
  </si>
  <si>
    <t>HS:MSH2</t>
  </si>
  <si>
    <t>HS:MSH6</t>
  </si>
  <si>
    <t>HS:MSTN</t>
  </si>
  <si>
    <t>HS:MTL5</t>
  </si>
  <si>
    <t>HS:MTNR1A</t>
  </si>
  <si>
    <t>HS:MTNR1B</t>
  </si>
  <si>
    <t>HS:MX1</t>
  </si>
  <si>
    <t>HS:MYBL2</t>
  </si>
  <si>
    <t>HS:MYC</t>
  </si>
  <si>
    <t>HS:MYD88</t>
  </si>
  <si>
    <t>HS:MYLIP</t>
  </si>
  <si>
    <t>HS:NAIP</t>
  </si>
  <si>
    <t>HS:NAMPT</t>
  </si>
  <si>
    <t>HS:NDUFS3</t>
  </si>
  <si>
    <t>HS:NEURL1</t>
  </si>
  <si>
    <t>HS:NFATC3</t>
  </si>
  <si>
    <t>HS:NFATC4</t>
  </si>
  <si>
    <t>HS:NFE2L1</t>
  </si>
  <si>
    <t>HS:NFKB1</t>
  </si>
  <si>
    <t>HS:NFKB2</t>
  </si>
  <si>
    <t>HS:NFRKB</t>
  </si>
  <si>
    <t>HS:NGFR</t>
  </si>
  <si>
    <t>HS:NLRC4</t>
  </si>
  <si>
    <t>HS:NLRP1</t>
  </si>
  <si>
    <t>HS:NLRP12</t>
  </si>
  <si>
    <t>HS:NLRP3</t>
  </si>
  <si>
    <t>HS:NMBR</t>
  </si>
  <si>
    <t>HS:NME5</t>
  </si>
  <si>
    <t>HS:NMI</t>
  </si>
  <si>
    <t>HS:NMUR1</t>
  </si>
  <si>
    <t>HS:NOD1</t>
  </si>
  <si>
    <t>HS:NOD2</t>
  </si>
  <si>
    <t>HS:NODAL</t>
  </si>
  <si>
    <t>HS:NOL3</t>
  </si>
  <si>
    <t>HS:NOS2</t>
  </si>
  <si>
    <t>HS:NOSIP</t>
  </si>
  <si>
    <t>HS:NOTCH2</t>
  </si>
  <si>
    <t>HS:NOX5</t>
  </si>
  <si>
    <t>HS:NPFFR2</t>
  </si>
  <si>
    <t>HS:NPLOC4</t>
  </si>
  <si>
    <t>HS:NPM1</t>
  </si>
  <si>
    <t>HS:NPR1</t>
  </si>
  <si>
    <t>HS:NPR2</t>
  </si>
  <si>
    <t>HS:NPR3</t>
  </si>
  <si>
    <t>HS:NPY1R</t>
  </si>
  <si>
    <t>HS:NPY2R</t>
  </si>
  <si>
    <t>HS:NPY4R</t>
  </si>
  <si>
    <t>HS:NPY5R</t>
  </si>
  <si>
    <t>HS:NQO1</t>
  </si>
  <si>
    <t>HS:NR0B2</t>
  </si>
  <si>
    <t>HS:NR1H4</t>
  </si>
  <si>
    <t>HS:NR3C1</t>
  </si>
  <si>
    <t>HS:NR5A2</t>
  </si>
  <si>
    <t>HS:NRG2</t>
  </si>
  <si>
    <t>HS:NTF3</t>
  </si>
  <si>
    <t>HS:NTSR1</t>
  </si>
  <si>
    <t>HS:NTSR2</t>
  </si>
  <si>
    <t>HS:NUCB1</t>
  </si>
  <si>
    <t>HS:NUDT1</t>
  </si>
  <si>
    <t>HS:NUDT13</t>
  </si>
  <si>
    <t>HS:OGDH</t>
  </si>
  <si>
    <t>HS:OGG1</t>
  </si>
  <si>
    <t>HS:OLR1</t>
  </si>
  <si>
    <t>HS:OPA1</t>
  </si>
  <si>
    <t>HS:OPN3</t>
  </si>
  <si>
    <t>HS:OPN4</t>
  </si>
  <si>
    <t>HS:OPRD1</t>
  </si>
  <si>
    <t>HS:OPRK1</t>
  </si>
  <si>
    <t>HS:OPRM1</t>
  </si>
  <si>
    <t>HS:OR10J3</t>
  </si>
  <si>
    <t>HS:OS9</t>
  </si>
  <si>
    <t>HS:OSM</t>
  </si>
  <si>
    <t>HS:OSMR</t>
  </si>
  <si>
    <t>HS:OXTR</t>
  </si>
  <si>
    <t>HS:P2RY1</t>
  </si>
  <si>
    <t>HS:PAK7</t>
  </si>
  <si>
    <t>HS:PARK2</t>
  </si>
  <si>
    <t>HS:PARP1</t>
  </si>
  <si>
    <t>HS:PARP2</t>
  </si>
  <si>
    <t>HS:PARP4</t>
  </si>
  <si>
    <t>HS:PAX6</t>
  </si>
  <si>
    <t>HS:PAX7</t>
  </si>
  <si>
    <t>HS:PCCA</t>
  </si>
  <si>
    <t>HS:PCGF2</t>
  </si>
  <si>
    <t>HS:PCGF3</t>
  </si>
  <si>
    <t>HS:PCGF5</t>
  </si>
  <si>
    <t>HS:PCNA</t>
  </si>
  <si>
    <t>HS:PDCD6</t>
  </si>
  <si>
    <t>HS:PDGFA</t>
  </si>
  <si>
    <t>HS:PDGFB</t>
  </si>
  <si>
    <t>HS:PDGFRB</t>
  </si>
  <si>
    <t>HS:PDYN</t>
  </si>
  <si>
    <t>HS:PEA15</t>
  </si>
  <si>
    <t>HS:PELI1</t>
  </si>
  <si>
    <t>HS:PF4V1</t>
  </si>
  <si>
    <t>HS:PFDN5</t>
  </si>
  <si>
    <t>HS:PGLYRP1</t>
  </si>
  <si>
    <t>HS:PIAS1</t>
  </si>
  <si>
    <t>HS:PIAS2</t>
  </si>
  <si>
    <t>HS:PIDD1</t>
  </si>
  <si>
    <t>HS:PIK3CA</t>
  </si>
  <si>
    <t>HS:PIK3R2</t>
  </si>
  <si>
    <t>HS:PLA2G2D</t>
  </si>
  <si>
    <t>HS:PLEKHF1</t>
  </si>
  <si>
    <t>HS:PLG</t>
  </si>
  <si>
    <t>HS:PMAIP1</t>
  </si>
  <si>
    <t>HS:PML</t>
  </si>
  <si>
    <t>HS:PNPLA3</t>
  </si>
  <si>
    <t>HS:POGK</t>
  </si>
  <si>
    <t>HS:POLB</t>
  </si>
  <si>
    <t>HS:PON1</t>
  </si>
  <si>
    <t>HS:POU3F3</t>
  </si>
  <si>
    <t>HS:POU4F1</t>
  </si>
  <si>
    <t>HS:PPARA</t>
  </si>
  <si>
    <t>HS:PPBP</t>
  </si>
  <si>
    <t>HS:PPP1R13B</t>
  </si>
  <si>
    <t>HS:PPP2CA</t>
  </si>
  <si>
    <t>HS:PPP2R1A</t>
  </si>
  <si>
    <t>HS:PPP2R1B</t>
  </si>
  <si>
    <t>HS:PRDX1</t>
  </si>
  <si>
    <t>HS:PRDX2</t>
  </si>
  <si>
    <t>HS:PRDX5</t>
  </si>
  <si>
    <t>HS:PRDX6</t>
  </si>
  <si>
    <t>HS:PREX1</t>
  </si>
  <si>
    <t>HS:PRG2</t>
  </si>
  <si>
    <t>HS:PRG3</t>
  </si>
  <si>
    <t>HS:PRKAA1</t>
  </si>
  <si>
    <t>HS:PRKCA</t>
  </si>
  <si>
    <t>HS:PRKCE</t>
  </si>
  <si>
    <t>HS:PRKCZ</t>
  </si>
  <si>
    <t>HS:PRKDC</t>
  </si>
  <si>
    <t>HS:PRKRA</t>
  </si>
  <si>
    <t>HS:PRL</t>
  </si>
  <si>
    <t>HS:PRLHR</t>
  </si>
  <si>
    <t>HS:PRLR</t>
  </si>
  <si>
    <t>HS:PROCR</t>
  </si>
  <si>
    <t>HS:PRODH</t>
  </si>
  <si>
    <t>HS:PROK2</t>
  </si>
  <si>
    <t>HS:PROKR2</t>
  </si>
  <si>
    <t>HS:PROP1</t>
  </si>
  <si>
    <t>HS:PSEN1</t>
  </si>
  <si>
    <t>HS:PTEN</t>
  </si>
  <si>
    <t>HS:PTGDR</t>
  </si>
  <si>
    <t>HS:PTGDR2</t>
  </si>
  <si>
    <t>HS:PTGER1</t>
  </si>
  <si>
    <t>HS:PTGER2</t>
  </si>
  <si>
    <t>HS:PTGER3</t>
  </si>
  <si>
    <t>HS:PTGER4</t>
  </si>
  <si>
    <t>HS:PTGIR</t>
  </si>
  <si>
    <t>HS:PTGS2</t>
  </si>
  <si>
    <t>HS:PTH</t>
  </si>
  <si>
    <t>HS:PTH1R</t>
  </si>
  <si>
    <t>HS:PTN</t>
  </si>
  <si>
    <t>HS:PTPRA</t>
  </si>
  <si>
    <t>HS:PTPRC</t>
  </si>
  <si>
    <t>HS:PTX3</t>
  </si>
  <si>
    <t>HS:PVR</t>
  </si>
  <si>
    <t>HS:PYCARD</t>
  </si>
  <si>
    <t>HS:RAB25</t>
  </si>
  <si>
    <t>HS:RAD18</t>
  </si>
  <si>
    <t>HS:RAD51</t>
  </si>
  <si>
    <t>HS:RANBP2</t>
  </si>
  <si>
    <t>HS:RARG</t>
  </si>
  <si>
    <t>HS:RASA1</t>
  </si>
  <si>
    <t>HS:RDX</t>
  </si>
  <si>
    <t>HS:REG3G</t>
  </si>
  <si>
    <t>HS:RELA</t>
  </si>
  <si>
    <t>HS:RETN</t>
  </si>
  <si>
    <t>HS:RFWD2</t>
  </si>
  <si>
    <t>HS:RHO</t>
  </si>
  <si>
    <t>HS:RING1</t>
  </si>
  <si>
    <t>HS:RIPK1</t>
  </si>
  <si>
    <t>HS:RIPK2</t>
  </si>
  <si>
    <t>HS:RIPK3</t>
  </si>
  <si>
    <t>HS:RNF123</t>
  </si>
  <si>
    <t>HS:RNF128</t>
  </si>
  <si>
    <t>HS:RNF139</t>
  </si>
  <si>
    <t>HS:RNF144B</t>
  </si>
  <si>
    <t>HS:RNF150</t>
  </si>
  <si>
    <t>HS:RNF168</t>
  </si>
  <si>
    <t>HS:RNF2</t>
  </si>
  <si>
    <t>HS:RNF20</t>
  </si>
  <si>
    <t>HS:RNF4</t>
  </si>
  <si>
    <t>HS:RNF44</t>
  </si>
  <si>
    <t>HS:RNF5</t>
  </si>
  <si>
    <t>HS:RNF7</t>
  </si>
  <si>
    <t>HS:RNF8</t>
  </si>
  <si>
    <t>HS:RPLP0</t>
  </si>
  <si>
    <t>HS:RTN4</t>
  </si>
  <si>
    <t>HS:RUNX3</t>
  </si>
  <si>
    <t>HS:S100A12</t>
  </si>
  <si>
    <t>HS:S100A7A</t>
  </si>
  <si>
    <t>HS:S100A8</t>
  </si>
  <si>
    <t>HS:S100B</t>
  </si>
  <si>
    <t>HS:S1PR1</t>
  </si>
  <si>
    <t>HS:S1PR2</t>
  </si>
  <si>
    <t>HS:S1PR3</t>
  </si>
  <si>
    <t>HS:SART1</t>
  </si>
  <si>
    <t>HS:SCD</t>
  </si>
  <si>
    <t>HS:SCTR</t>
  </si>
  <si>
    <t>HS:SDHA</t>
  </si>
  <si>
    <t>HS:SDHB</t>
  </si>
  <si>
    <t>HS:SDHC</t>
  </si>
  <si>
    <t>HS:SDHD</t>
  </si>
  <si>
    <t>HS:SEC62</t>
  </si>
  <si>
    <t>HS:SEL1L</t>
  </si>
  <si>
    <t>HS:SELE</t>
  </si>
  <si>
    <t>HS:SERP1</t>
  </si>
  <si>
    <t>HS:SERPINA1</t>
  </si>
  <si>
    <t>HS:SERPINA3</t>
  </si>
  <si>
    <t>HS:SERPINB2</t>
  </si>
  <si>
    <t>HS:SERPINB9</t>
  </si>
  <si>
    <t>HS:SFN</t>
  </si>
  <si>
    <t>HS:SFRP1</t>
  </si>
  <si>
    <t>HS:SFTPD</t>
  </si>
  <si>
    <t>HS:SH3GLB1</t>
  </si>
  <si>
    <t>HS:SIAH1</t>
  </si>
  <si>
    <t>HS:SIGIRR</t>
  </si>
  <si>
    <t>HS:SIGLEC1</t>
  </si>
  <si>
    <t>HS:SIGMAR1</t>
  </si>
  <si>
    <t>HS:SKP1</t>
  </si>
  <si>
    <t>HS:SKP2</t>
  </si>
  <si>
    <t>HS:SLC10A1</t>
  </si>
  <si>
    <t>HS:SLC2A3</t>
  </si>
  <si>
    <t>HS:SLC51A</t>
  </si>
  <si>
    <t>HS:SLCO1A2</t>
  </si>
  <si>
    <t>HS:SMO</t>
  </si>
  <si>
    <t>HS:SMURF1</t>
  </si>
  <si>
    <t>HS:SMURF2</t>
  </si>
  <si>
    <t>HS:SNCA</t>
  </si>
  <si>
    <t>HS:SOCS1</t>
  </si>
  <si>
    <t>HS:SOCS2</t>
  </si>
  <si>
    <t>HS:SOCS3</t>
  </si>
  <si>
    <t>HS:SOCS4</t>
  </si>
  <si>
    <t>HS:SOCS5</t>
  </si>
  <si>
    <t>HS:SOD1</t>
  </si>
  <si>
    <t>HS:SPATA2</t>
  </si>
  <si>
    <t>HS:SPHK1</t>
  </si>
  <si>
    <t>HS:SPP1</t>
  </si>
  <si>
    <t>HS:SPSB1</t>
  </si>
  <si>
    <t>HS:SREBF1</t>
  </si>
  <si>
    <t>HS:SST</t>
  </si>
  <si>
    <t>HS:SSTR1</t>
  </si>
  <si>
    <t>HS:SSTR2</t>
  </si>
  <si>
    <t>HS:SSTR3</t>
  </si>
  <si>
    <t>HS:SSTR4</t>
  </si>
  <si>
    <t>HS:STAB1</t>
  </si>
  <si>
    <t>HS:STAMBP</t>
  </si>
  <si>
    <t>HS:STAT1</t>
  </si>
  <si>
    <t>HS:STAT3</t>
  </si>
  <si>
    <t>HS:STAT5A</t>
  </si>
  <si>
    <t>HS:STAT5B</t>
  </si>
  <si>
    <t>HS:STUB1</t>
  </si>
  <si>
    <t>HS:SUCLA2</t>
  </si>
  <si>
    <t>HS:SUCLG1</t>
  </si>
  <si>
    <t>HS:SUCLG2</t>
  </si>
  <si>
    <t>HS:SYCP2</t>
  </si>
  <si>
    <t>HS:SYK</t>
  </si>
  <si>
    <t>HS:SYT1</t>
  </si>
  <si>
    <t>HS:SYVN1</t>
  </si>
  <si>
    <t>HS:TACR1</t>
  </si>
  <si>
    <t>HS:TACR2</t>
  </si>
  <si>
    <t>HS:TACR3</t>
  </si>
  <si>
    <t>HS:TAGLN</t>
  </si>
  <si>
    <t>HS:TBK1</t>
  </si>
  <si>
    <t>HS:TBX3</t>
  </si>
  <si>
    <t>HS:TBX5</t>
  </si>
  <si>
    <t>HS:TCEB1</t>
  </si>
  <si>
    <t>HS:TCEB2</t>
  </si>
  <si>
    <t>HS:TCP1</t>
  </si>
  <si>
    <t>HS:TDGF1</t>
  </si>
  <si>
    <t>HS:TFF3</t>
  </si>
  <si>
    <t>HS:TGFB1</t>
  </si>
  <si>
    <t>HS:THPO</t>
  </si>
  <si>
    <t>HS:TIMM10B</t>
  </si>
  <si>
    <t>HS:TIMP3</t>
  </si>
  <si>
    <t>HS:TIRAP</t>
  </si>
  <si>
    <t>HS:TLR1</t>
  </si>
  <si>
    <t>HS:TLR10</t>
  </si>
  <si>
    <t>HS:TLR2</t>
  </si>
  <si>
    <t>HS:TLR3</t>
  </si>
  <si>
    <t>HS:TLR4</t>
  </si>
  <si>
    <t>HS:TLR5</t>
  </si>
  <si>
    <t>HS:TLR6</t>
  </si>
  <si>
    <t>HS:TLR7</t>
  </si>
  <si>
    <t>HS:TLR8</t>
  </si>
  <si>
    <t>HS:TLR9</t>
  </si>
  <si>
    <t>HS:TMEM57</t>
  </si>
  <si>
    <t>HS:TNF</t>
  </si>
  <si>
    <t>HS:TNFAIP3</t>
  </si>
  <si>
    <t>HS:TNFRSF10A</t>
  </si>
  <si>
    <t>HS:TNFRSF10B</t>
  </si>
  <si>
    <t>HS:TNFRSF10D</t>
  </si>
  <si>
    <t>HS:TNFRSF11B</t>
  </si>
  <si>
    <t>HS:TNFRSF18</t>
  </si>
  <si>
    <t>HS:TNFRSF19</t>
  </si>
  <si>
    <t>HS:TNFRSF1A</t>
  </si>
  <si>
    <t>HS:TNFRSF1B</t>
  </si>
  <si>
    <t>HS:TNFRSF21</t>
  </si>
  <si>
    <t>HS:TNFRSF25</t>
  </si>
  <si>
    <t>HS:TNFRSF6B</t>
  </si>
  <si>
    <t>HS:TNFRSF8</t>
  </si>
  <si>
    <t>HS:TNFRSF9</t>
  </si>
  <si>
    <t>HS:TNFSF10</t>
  </si>
  <si>
    <t>HS:TNFSF11</t>
  </si>
  <si>
    <t>HS:TNFSF13</t>
  </si>
  <si>
    <t>HS:TNFSF13B</t>
  </si>
  <si>
    <t>HS:TNFSF14</t>
  </si>
  <si>
    <t>HS:TNFSF15</t>
  </si>
  <si>
    <t>HS:TNFSF18</t>
  </si>
  <si>
    <t>HS:TNFSF4</t>
  </si>
  <si>
    <t>HS:TNFSF8</t>
  </si>
  <si>
    <t>HS:TNFSF9</t>
  </si>
  <si>
    <t>HS:TOLLIP</t>
  </si>
  <si>
    <t>HS:TOPORS</t>
  </si>
  <si>
    <t>HS:TP53</t>
  </si>
  <si>
    <t>HS:TP53BP2</t>
  </si>
  <si>
    <t>HS:TP63</t>
  </si>
  <si>
    <t>HS:TP73</t>
  </si>
  <si>
    <t>HS:TPO</t>
  </si>
  <si>
    <t>HS:TRADD</t>
  </si>
  <si>
    <t>HS:TRAF2</t>
  </si>
  <si>
    <t>HS:TRAF3</t>
  </si>
  <si>
    <t>HS:TRAF4</t>
  </si>
  <si>
    <t>HS:TRAF6</t>
  </si>
  <si>
    <t>HS:TRIM10</t>
  </si>
  <si>
    <t>HS:TRIM25</t>
  </si>
  <si>
    <t>HS:TRIM27</t>
  </si>
  <si>
    <t>HS:TRIM28</t>
  </si>
  <si>
    <t>HS:TRIM36</t>
  </si>
  <si>
    <t>HS:TRIM5</t>
  </si>
  <si>
    <t>HS:TRIM63</t>
  </si>
  <si>
    <t>HS:TRIM67</t>
  </si>
  <si>
    <t>HS:TRIM71</t>
  </si>
  <si>
    <t>HS:TRIM9</t>
  </si>
  <si>
    <t>HS:TSC22D3</t>
  </si>
  <si>
    <t>HS:TSHR</t>
  </si>
  <si>
    <t>HS:TTN</t>
  </si>
  <si>
    <t>HS:TXNIP</t>
  </si>
  <si>
    <t>HS:TXNL4B</t>
  </si>
  <si>
    <t>HS:TXNRD2</t>
  </si>
  <si>
    <t>HS:TYMP</t>
  </si>
  <si>
    <t>HS:UBB</t>
  </si>
  <si>
    <t>HS:UBE2G2</t>
  </si>
  <si>
    <t>HS:UBE2J2</t>
  </si>
  <si>
    <t>HS:UBE3C</t>
  </si>
  <si>
    <t>HS:UBE4A</t>
  </si>
  <si>
    <t>HS:UBE4B</t>
  </si>
  <si>
    <t>HS:UBR1</t>
  </si>
  <si>
    <t>HS:UBR2</t>
  </si>
  <si>
    <t>HS:UBXN4</t>
  </si>
  <si>
    <t>HS:UCP1</t>
  </si>
  <si>
    <t>HS:UCP2</t>
  </si>
  <si>
    <t>HS:UCP3</t>
  </si>
  <si>
    <t>HS:UGT1A1</t>
  </si>
  <si>
    <t>HS:UGT2A1</t>
  </si>
  <si>
    <t>HS:UGT2B4</t>
  </si>
  <si>
    <t>HS:UHRF2</t>
  </si>
  <si>
    <t>HS:UTS2R</t>
  </si>
  <si>
    <t>HS:VCP</t>
  </si>
  <si>
    <t>HS:VEGFA</t>
  </si>
  <si>
    <t>HS:VEGFB</t>
  </si>
  <si>
    <t>HS:VHL</t>
  </si>
  <si>
    <t>HS:VIMP</t>
  </si>
  <si>
    <t>HS:VIPR1</t>
  </si>
  <si>
    <t>HS:WHSC1</t>
  </si>
  <si>
    <t>HS:WIPI1</t>
  </si>
  <si>
    <t>HS:WWP1</t>
  </si>
  <si>
    <t>HS:XBP1</t>
  </si>
  <si>
    <t>HS:XCL1</t>
  </si>
  <si>
    <t>HS:XCR1</t>
  </si>
  <si>
    <t>HS:XIAP</t>
  </si>
  <si>
    <t>HS:XPA</t>
  </si>
  <si>
    <t>HS:XPC</t>
  </si>
  <si>
    <t>HS:XRCC1</t>
  </si>
  <si>
    <t>HS:XRCC5</t>
  </si>
  <si>
    <t>HS:YWHAZ</t>
  </si>
  <si>
    <t>HS:ZAK</t>
  </si>
  <si>
    <t>HS:ZBTB16</t>
  </si>
  <si>
    <t>MM:9430015G10Rik</t>
  </si>
  <si>
    <t>MM:Aass</t>
  </si>
  <si>
    <t>MM:Abcb1a</t>
  </si>
  <si>
    <t>MM:Abcb1b</t>
  </si>
  <si>
    <t>MM:Abcb4</t>
  </si>
  <si>
    <t>MM:Abcc1</t>
  </si>
  <si>
    <t>MM:Abcc2</t>
  </si>
  <si>
    <t>MM:Abcc3</t>
  </si>
  <si>
    <t>MM:Abl1</t>
  </si>
  <si>
    <t>MM:Acaa1a</t>
  </si>
  <si>
    <t>MM:Acaa2</t>
  </si>
  <si>
    <t>MM:Acaca</t>
  </si>
  <si>
    <t>MM:Acad11</t>
  </si>
  <si>
    <t>MM:Acad9</t>
  </si>
  <si>
    <t>MM:Acadl</t>
  </si>
  <si>
    <t>MM:Acadm</t>
  </si>
  <si>
    <t>MM:Acads</t>
  </si>
  <si>
    <t>MM:Acadsb</t>
  </si>
  <si>
    <t>MM:Acadvl</t>
  </si>
  <si>
    <t>MM:Acat1</t>
  </si>
  <si>
    <t>MM:Acat2</t>
  </si>
  <si>
    <t>MM:Ackr1</t>
  </si>
  <si>
    <t>MM:Ackr2</t>
  </si>
  <si>
    <t>MM:Ackr3</t>
  </si>
  <si>
    <t>MM:Ackr4</t>
  </si>
  <si>
    <t>MM:Acly</t>
  </si>
  <si>
    <t>MM:Aco1</t>
  </si>
  <si>
    <t>MM:Aco2</t>
  </si>
  <si>
    <t>MM:Acot12</t>
  </si>
  <si>
    <t>MM:Acot2</t>
  </si>
  <si>
    <t>MM:Acot3</t>
  </si>
  <si>
    <t>MM:Acot6</t>
  </si>
  <si>
    <t>MM:Acot7</t>
  </si>
  <si>
    <t>MM:Acot8</t>
  </si>
  <si>
    <t>MM:Acot9</t>
  </si>
  <si>
    <t>MM:Acox1</t>
  </si>
  <si>
    <t>MM:Acox2</t>
  </si>
  <si>
    <t>MM:Acox3</t>
  </si>
  <si>
    <t>MM:Actb</t>
  </si>
  <si>
    <t>MM:Acvr1b</t>
  </si>
  <si>
    <t>MM:Adcyap1r1</t>
  </si>
  <si>
    <t>MM:Adgrb1</t>
  </si>
  <si>
    <t>MM:Adgre1</t>
  </si>
  <si>
    <t>MM:Adgrg2</t>
  </si>
  <si>
    <t>MM:Adh1</t>
  </si>
  <si>
    <t>MM:Adk</t>
  </si>
  <si>
    <t>MM:Adora1</t>
  </si>
  <si>
    <t>MM:Adora2a</t>
  </si>
  <si>
    <t>MM:Adora2b</t>
  </si>
  <si>
    <t>MM:Adra1a</t>
  </si>
  <si>
    <t>MM:Adra1b</t>
  </si>
  <si>
    <t>MM:Adra1d</t>
  </si>
  <si>
    <t>MM:Adra2a</t>
  </si>
  <si>
    <t>MM:Adra2b</t>
  </si>
  <si>
    <t>MM:Adra2c</t>
  </si>
  <si>
    <t>MM:Adrb1</t>
  </si>
  <si>
    <t>MM:Adrb2</t>
  </si>
  <si>
    <t>MM:Adrb3</t>
  </si>
  <si>
    <t>MM:Agt</t>
  </si>
  <si>
    <t>MM:Agtr1a</t>
  </si>
  <si>
    <t>MM:Agtr1b</t>
  </si>
  <si>
    <t>MM:Agtr2</t>
  </si>
  <si>
    <t>MM:Ahr</t>
  </si>
  <si>
    <t>MM:Ahsg</t>
  </si>
  <si>
    <t>MM:Aifm1</t>
  </si>
  <si>
    <t>MM:Aifm2</t>
  </si>
  <si>
    <t>MM:Aifm3</t>
  </si>
  <si>
    <t>MM:Aimp1</t>
  </si>
  <si>
    <t>MM:Akt1</t>
  </si>
  <si>
    <t>MM:Alb</t>
  </si>
  <si>
    <t>MM:Aldh1a1</t>
  </si>
  <si>
    <t>MM:Aldh2</t>
  </si>
  <si>
    <t>MM:Alox12</t>
  </si>
  <si>
    <t>MM:Amfr</t>
  </si>
  <si>
    <t>MM:Anapc11</t>
  </si>
  <si>
    <t>MM:Anapc2</t>
  </si>
  <si>
    <t>MM:Ankib1</t>
  </si>
  <si>
    <t>MM:Anxa1</t>
  </si>
  <si>
    <t>MM:Anxa4</t>
  </si>
  <si>
    <t>MM:Apaf1</t>
  </si>
  <si>
    <t>MM:Apc</t>
  </si>
  <si>
    <t>MM:Apcs</t>
  </si>
  <si>
    <t>MM:Apex1</t>
  </si>
  <si>
    <t>MM:Api5</t>
  </si>
  <si>
    <t>MM:Apoa2</t>
  </si>
  <si>
    <t>MM:Apoa5</t>
  </si>
  <si>
    <t>MM:Apoe</t>
  </si>
  <si>
    <t>MM:Apof</t>
  </si>
  <si>
    <t>MM:Apol7a</t>
  </si>
  <si>
    <t>MM:Apol8</t>
  </si>
  <si>
    <t>MM:App</t>
  </si>
  <si>
    <t>MM:Aqp4</t>
  </si>
  <si>
    <t>MM:Areg</t>
  </si>
  <si>
    <t>MM:Arih1</t>
  </si>
  <si>
    <t>MM:Asah1</t>
  </si>
  <si>
    <t>MM:Asb1</t>
  </si>
  <si>
    <t>MM:Asb2</t>
  </si>
  <si>
    <t>MM:Asns</t>
  </si>
  <si>
    <t>MM:Atf4</t>
  </si>
  <si>
    <t>MM:Atf5</t>
  </si>
  <si>
    <t>MM:Atf6</t>
  </si>
  <si>
    <t>MM:Atm</t>
  </si>
  <si>
    <t>MM:Atp6v1g2</t>
  </si>
  <si>
    <t>MM:Atp8b1</t>
  </si>
  <si>
    <t>MM:Atrx</t>
  </si>
  <si>
    <t>MM:Avpr1a</t>
  </si>
  <si>
    <t>MM:Avpr1b</t>
  </si>
  <si>
    <t>MM:Avpr2</t>
  </si>
  <si>
    <t>MM:B2m</t>
  </si>
  <si>
    <t>MM:Bad</t>
  </si>
  <si>
    <t>MM:Bag1</t>
  </si>
  <si>
    <t>MM:Bag3</t>
  </si>
  <si>
    <t>MM:Bag4</t>
  </si>
  <si>
    <t>MM:Bak1</t>
  </si>
  <si>
    <t>MM:Bard1</t>
  </si>
  <si>
    <t>MM:Bax</t>
  </si>
  <si>
    <t>MM:Bbc3</t>
  </si>
  <si>
    <t>MM:Bcl10</t>
  </si>
  <si>
    <t>MM:Bcl2</t>
  </si>
  <si>
    <t>MM:Bcl2a1a</t>
  </si>
  <si>
    <t>MM:Bcl2l1</t>
  </si>
  <si>
    <t>MM:Bcl2l10</t>
  </si>
  <si>
    <t>MM:Bcl2l11</t>
  </si>
  <si>
    <t>MM:Bcl2l2</t>
  </si>
  <si>
    <t>MM:Bcl3</t>
  </si>
  <si>
    <t>MM:Bcl6</t>
  </si>
  <si>
    <t>MM:Bdkrb1</t>
  </si>
  <si>
    <t>MM:Bdkrb2</t>
  </si>
  <si>
    <t>MM:Bdnf</t>
  </si>
  <si>
    <t>MM:Becn1</t>
  </si>
  <si>
    <t>MM:Bid</t>
  </si>
  <si>
    <t>MM:Bik</t>
  </si>
  <si>
    <t>MM:Birc2</t>
  </si>
  <si>
    <t>MM:Birc3</t>
  </si>
  <si>
    <t>MM:Birc5</t>
  </si>
  <si>
    <t>MM:Blnk</t>
  </si>
  <si>
    <t>MM:Bmf</t>
  </si>
  <si>
    <t>MM:Bmi1</t>
  </si>
  <si>
    <t>MM:Bmp1</t>
  </si>
  <si>
    <t>MM:Bmp2</t>
  </si>
  <si>
    <t>MM:Bmp3</t>
  </si>
  <si>
    <t>MM:Bmp7</t>
  </si>
  <si>
    <t>MM:Bnip2</t>
  </si>
  <si>
    <t>MM:Bnip3</t>
  </si>
  <si>
    <t>MM:Bnip3l</t>
  </si>
  <si>
    <t>MM:Bok</t>
  </si>
  <si>
    <t>MM:Braf</t>
  </si>
  <si>
    <t>MM:Brca1</t>
  </si>
  <si>
    <t>MM:Brca2</t>
  </si>
  <si>
    <t>MM:Brcc3</t>
  </si>
  <si>
    <t>MM:Brs3</t>
  </si>
  <si>
    <t>MM:Btk</t>
  </si>
  <si>
    <t>MM:Btrc</t>
  </si>
  <si>
    <t>MM:C3</t>
  </si>
  <si>
    <t>MM:C3ar1</t>
  </si>
  <si>
    <t>MM:C4a</t>
  </si>
  <si>
    <t>MM:C5ar1</t>
  </si>
  <si>
    <t>MM:C9</t>
  </si>
  <si>
    <t>MM:Calcr</t>
  </si>
  <si>
    <t>MM:Calcrl</t>
  </si>
  <si>
    <t>MM:Card10</t>
  </si>
  <si>
    <t>MM:Card11</t>
  </si>
  <si>
    <t>MM:Card6</t>
  </si>
  <si>
    <t>MM:Card9</t>
  </si>
  <si>
    <t>MM:Casp1</t>
  </si>
  <si>
    <t>MM:Casp14</t>
  </si>
  <si>
    <t>MM:Casp2</t>
  </si>
  <si>
    <t>MM:Casp3</t>
  </si>
  <si>
    <t>MM:Casp4</t>
  </si>
  <si>
    <t>MM:Casp6</t>
  </si>
  <si>
    <t>MM:Casp7</t>
  </si>
  <si>
    <t>MM:Casp8</t>
  </si>
  <si>
    <t>MM:Casp8ap2</t>
  </si>
  <si>
    <t>MM:Casp9</t>
  </si>
  <si>
    <t>MM:Casr</t>
  </si>
  <si>
    <t>MM:Cast</t>
  </si>
  <si>
    <t>MM:Cat</t>
  </si>
  <si>
    <t>MM:Cbl</t>
  </si>
  <si>
    <t>MM:Cblb</t>
  </si>
  <si>
    <t>MM:Cbll1</t>
  </si>
  <si>
    <t>MM:Cbx4</t>
  </si>
  <si>
    <t>MM:Cbx8</t>
  </si>
  <si>
    <t>MM:Cckar</t>
  </si>
  <si>
    <t>MM:Cckbr</t>
  </si>
  <si>
    <t>MM:Ccl1</t>
  </si>
  <si>
    <t>MM:Ccl11</t>
  </si>
  <si>
    <t>MM:Ccl12</t>
  </si>
  <si>
    <t>MM:Ccl17</t>
  </si>
  <si>
    <t>MM:Ccl19</t>
  </si>
  <si>
    <t>MM:Ccl2</t>
  </si>
  <si>
    <t>MM:Ccl20</t>
  </si>
  <si>
    <t>MM:Ccl22</t>
  </si>
  <si>
    <t>MM:Ccl24</t>
  </si>
  <si>
    <t>MM:Ccl25</t>
  </si>
  <si>
    <t>MM:Ccl28</t>
  </si>
  <si>
    <t>MM:Ccl3</t>
  </si>
  <si>
    <t>MM:Ccl4</t>
  </si>
  <si>
    <t>MM:Ccl5</t>
  </si>
  <si>
    <t>MM:Ccl6</t>
  </si>
  <si>
    <t>MM:Ccl7</t>
  </si>
  <si>
    <t>MM:Ccl8</t>
  </si>
  <si>
    <t>MM:Ccl9</t>
  </si>
  <si>
    <t>MM:Ccnf</t>
  </si>
  <si>
    <t>MM:Ccr1</t>
  </si>
  <si>
    <t>MM:Ccr10</t>
  </si>
  <si>
    <t>MM:Ccr2</t>
  </si>
  <si>
    <t>MM:Ccr3</t>
  </si>
  <si>
    <t>MM:Ccr4</t>
  </si>
  <si>
    <t>MM:Ccr5</t>
  </si>
  <si>
    <t>MM:Ccr6</t>
  </si>
  <si>
    <t>MM:Ccr7</t>
  </si>
  <si>
    <t>MM:Ccr8</t>
  </si>
  <si>
    <t>MM:Ccr9</t>
  </si>
  <si>
    <t>MM:Ccrl2</t>
  </si>
  <si>
    <t>MM:Cd14</t>
  </si>
  <si>
    <t>MM:Cd19</t>
  </si>
  <si>
    <t>MM:Cd2</t>
  </si>
  <si>
    <t>MM:Cd27</t>
  </si>
  <si>
    <t>MM:Cd28</t>
  </si>
  <si>
    <t>MM:Cd36</t>
  </si>
  <si>
    <t>MM:Cd38</t>
  </si>
  <si>
    <t>MM:Cd4</t>
  </si>
  <si>
    <t>MM:Cd40</t>
  </si>
  <si>
    <t>MM:Cd40lg</t>
  </si>
  <si>
    <t>MM:Cd44</t>
  </si>
  <si>
    <t>MM:Cd5</t>
  </si>
  <si>
    <t>MM:Cd70</t>
  </si>
  <si>
    <t>MM:Cd74</t>
  </si>
  <si>
    <t>MM:Cd80</t>
  </si>
  <si>
    <t>MM:Cd86</t>
  </si>
  <si>
    <t>MM:Cd8a</t>
  </si>
  <si>
    <t>MM:Cdc20</t>
  </si>
  <si>
    <t>MM:Cdc27</t>
  </si>
  <si>
    <t>MM:Cdc34</t>
  </si>
  <si>
    <t>MM:Cdh1</t>
  </si>
  <si>
    <t>MM:Cdkn1a</t>
  </si>
  <si>
    <t>MM:Cdkn1b</t>
  </si>
  <si>
    <t>MM:Cdkn2a</t>
  </si>
  <si>
    <t>MM:Cebpb</t>
  </si>
  <si>
    <t>MM:Cebpg</t>
  </si>
  <si>
    <t>MM:Ces2c</t>
  </si>
  <si>
    <t>MM:Cfl1</t>
  </si>
  <si>
    <t>MM:Cflar</t>
  </si>
  <si>
    <t>MM:Chek1</t>
  </si>
  <si>
    <t>MM:Chek2</t>
  </si>
  <si>
    <t>MM:Chrm1</t>
  </si>
  <si>
    <t>MM:Chrm2</t>
  </si>
  <si>
    <t>MM:Chrm4</t>
  </si>
  <si>
    <t>MM:Chrm5</t>
  </si>
  <si>
    <t>MM:Cidea</t>
  </si>
  <si>
    <t>MM:Cideb</t>
  </si>
  <si>
    <t>MM:Clcf1</t>
  </si>
  <si>
    <t>MM:Cmklr1</t>
  </si>
  <si>
    <t>MM:Cmtm2a</t>
  </si>
  <si>
    <t>MM:Cnr1</t>
  </si>
  <si>
    <t>MM:Cnr2</t>
  </si>
  <si>
    <t>MM:Cntfr</t>
  </si>
  <si>
    <t>MM:Col4a3</t>
  </si>
  <si>
    <t>MM:Commd4</t>
  </si>
  <si>
    <t>MM:Comt</t>
  </si>
  <si>
    <t>MM:Cox6b1</t>
  </si>
  <si>
    <t>MM:Cox7a2</t>
  </si>
  <si>
    <t>MM:Cox8a</t>
  </si>
  <si>
    <t>MM:Cpt1a</t>
  </si>
  <si>
    <t>MM:Cpt1b</t>
  </si>
  <si>
    <t>MM:Cpt2</t>
  </si>
  <si>
    <t>MM:Cradd</t>
  </si>
  <si>
    <t>MM:Crat</t>
  </si>
  <si>
    <t>MM:Crhr1</t>
  </si>
  <si>
    <t>MM:Crhr2</t>
  </si>
  <si>
    <t>MM:Crot</t>
  </si>
  <si>
    <t>MM:Crp</t>
  </si>
  <si>
    <t>MM:Cryaa</t>
  </si>
  <si>
    <t>MM:Cryab</t>
  </si>
  <si>
    <t>MM:Cs</t>
  </si>
  <si>
    <t>MM:Csf1</t>
  </si>
  <si>
    <t>MM:Csf2</t>
  </si>
  <si>
    <t>MM:Csf3</t>
  </si>
  <si>
    <t>MM:Csf3r</t>
  </si>
  <si>
    <t>MM:Ctf1</t>
  </si>
  <si>
    <t>MM:Ctf2</t>
  </si>
  <si>
    <t>MM:Ctnnb1</t>
  </si>
  <si>
    <t>MM:Ctsb</t>
  </si>
  <si>
    <t>MM:Ctse</t>
  </si>
  <si>
    <t>MM:Cul1</t>
  </si>
  <si>
    <t>MM:Cul2</t>
  </si>
  <si>
    <t>MM:Cul3</t>
  </si>
  <si>
    <t>MM:Cul4a</t>
  </si>
  <si>
    <t>MM:Cul4b</t>
  </si>
  <si>
    <t>MM:Cul5</t>
  </si>
  <si>
    <t>MM:Cul7</t>
  </si>
  <si>
    <t>MM:Cx3cl1</t>
  </si>
  <si>
    <t>MM:Cx3cr1</t>
  </si>
  <si>
    <t>MM:Cxcl1</t>
  </si>
  <si>
    <t>MM:Cxcl10</t>
  </si>
  <si>
    <t>MM:Cxcl11</t>
  </si>
  <si>
    <t>MM:Cxcl12</t>
  </si>
  <si>
    <t>MM:Cxcl13</t>
  </si>
  <si>
    <t>MM:Cxcl14</t>
  </si>
  <si>
    <t>MM:Cxcl15</t>
  </si>
  <si>
    <t>MM:Cxcl16</t>
  </si>
  <si>
    <t>MM:Cxcl2</t>
  </si>
  <si>
    <t>MM:Cxcl5</t>
  </si>
  <si>
    <t>MM:Cxcl9</t>
  </si>
  <si>
    <t>MM:Cxcr1</t>
  </si>
  <si>
    <t>MM:Cxcr2</t>
  </si>
  <si>
    <t>MM:Cxcr3</t>
  </si>
  <si>
    <t>MM:Cxcr4</t>
  </si>
  <si>
    <t>MM:Cxcr5</t>
  </si>
  <si>
    <t>MM:Cxcr6</t>
  </si>
  <si>
    <t>MM:Cybb</t>
  </si>
  <si>
    <t>MM:Cyc1</t>
  </si>
  <si>
    <t>MM:Cycs</t>
  </si>
  <si>
    <t>MM:Cyld</t>
  </si>
  <si>
    <t>MM:Cyp1a1</t>
  </si>
  <si>
    <t>MM:Cyp1a2</t>
  </si>
  <si>
    <t>MM:Cyp26b1</t>
  </si>
  <si>
    <t>MM:Cyp2d22</t>
  </si>
  <si>
    <t>MM:Cyp2e1</t>
  </si>
  <si>
    <t>MM:Cyp3a11</t>
  </si>
  <si>
    <t>MM:Cyp4a14</t>
  </si>
  <si>
    <t>MM:Cyp7a1</t>
  </si>
  <si>
    <t>MM:Cyp7b1</t>
  </si>
  <si>
    <t>MM:Cysltr1</t>
  </si>
  <si>
    <t>MM:Dad1</t>
  </si>
  <si>
    <t>MM:Dapk1</t>
  </si>
  <si>
    <t>MM:Daxx</t>
  </si>
  <si>
    <t>MM:Dbp</t>
  </si>
  <si>
    <t>MM:Ddah2</t>
  </si>
  <si>
    <t>MM:Ddb1</t>
  </si>
  <si>
    <t>MM:Ddb2</t>
  </si>
  <si>
    <t>MM:Ddit3</t>
  </si>
  <si>
    <t>MM:Defb1</t>
  </si>
  <si>
    <t>MM:Derl1</t>
  </si>
  <si>
    <t>MM:Det1</t>
  </si>
  <si>
    <t>MM:Dhcr24</t>
  </si>
  <si>
    <t>MM:Diablo</t>
  </si>
  <si>
    <t>MM:Dlat</t>
  </si>
  <si>
    <t>MM:Dld</t>
  </si>
  <si>
    <t>MM:Dlst</t>
  </si>
  <si>
    <t>MM:Dnaja1</t>
  </si>
  <si>
    <t>MM:Dnaja2</t>
  </si>
  <si>
    <t>MM:Dnaja3</t>
  </si>
  <si>
    <t>MM:Dnajb1</t>
  </si>
  <si>
    <t>MM:Dnajb6</t>
  </si>
  <si>
    <t>MM:Dnajc3</t>
  </si>
  <si>
    <t>MM:Dnajc5</t>
  </si>
  <si>
    <t>MM:Dnajc6</t>
  </si>
  <si>
    <t>MM:Dnm1</t>
  </si>
  <si>
    <t>MM:Dock2</t>
  </si>
  <si>
    <t>MM:Dpysl4</t>
  </si>
  <si>
    <t>MM:Drd1</t>
  </si>
  <si>
    <t>MM:Drd2</t>
  </si>
  <si>
    <t>MM:Drd3</t>
  </si>
  <si>
    <t>MM:Drd4</t>
  </si>
  <si>
    <t>MM:Drd5</t>
  </si>
  <si>
    <t>MM:Duox1</t>
  </si>
  <si>
    <t>MM:Dzip3</t>
  </si>
  <si>
    <t>MM:E2f1</t>
  </si>
  <si>
    <t>MM:Ebi3</t>
  </si>
  <si>
    <t>MM:Echs1</t>
  </si>
  <si>
    <t>MM:Edem1</t>
  </si>
  <si>
    <t>MM:Edem3</t>
  </si>
  <si>
    <t>MM:Ednra</t>
  </si>
  <si>
    <t>MM:Ednrb</t>
  </si>
  <si>
    <t>MM:Eef1a2</t>
  </si>
  <si>
    <t>MM:Ehhadh</t>
  </si>
  <si>
    <t>MM:Eif2ak3</t>
  </si>
  <si>
    <t>MM:Eif5b</t>
  </si>
  <si>
    <t>MM:Eno1</t>
  </si>
  <si>
    <t>MM:Ep300</t>
  </si>
  <si>
    <t>MM:Ephx1</t>
  </si>
  <si>
    <t>MM:Ephx2</t>
  </si>
  <si>
    <t>MM:Epo</t>
  </si>
  <si>
    <t>MM:Epor</t>
  </si>
  <si>
    <t>MM:Epx</t>
  </si>
  <si>
    <t>MM:Erbb2</t>
  </si>
  <si>
    <t>MM:Ercc1</t>
  </si>
  <si>
    <t>MM:Ercc2</t>
  </si>
  <si>
    <t>MM:Ercc3</t>
  </si>
  <si>
    <t>MM:Ercc5</t>
  </si>
  <si>
    <t>MM:Ercc6</t>
  </si>
  <si>
    <t>MM:Ercc8</t>
  </si>
  <si>
    <t>MM:Ern1</t>
  </si>
  <si>
    <t>MM:Ern2</t>
  </si>
  <si>
    <t>MM:Ero1l</t>
  </si>
  <si>
    <t>MM:Ero1lb</t>
  </si>
  <si>
    <t>MM:Esd</t>
  </si>
  <si>
    <t>MM:Esr1</t>
  </si>
  <si>
    <t>MM:F11r</t>
  </si>
  <si>
    <t>MM:F2</t>
  </si>
  <si>
    <t>MM:F2r</t>
  </si>
  <si>
    <t>MM:F2rl1</t>
  </si>
  <si>
    <t>MM:F2rl2</t>
  </si>
  <si>
    <t>MM:F2rl3</t>
  </si>
  <si>
    <t>MM:F3</t>
  </si>
  <si>
    <t>MM:F8</t>
  </si>
  <si>
    <t>MM:Fabp1</t>
  </si>
  <si>
    <t>MM:Fadd</t>
  </si>
  <si>
    <t>MM:Fas</t>
  </si>
  <si>
    <t>MM:Fasl</t>
  </si>
  <si>
    <t>MM:Fasn</t>
  </si>
  <si>
    <t>MM:Fbxl14</t>
  </si>
  <si>
    <t>MM:Fbxl3</t>
  </si>
  <si>
    <t>MM:Fbxo3</t>
  </si>
  <si>
    <t>MM:Fbxo31</t>
  </si>
  <si>
    <t>MM:Fbxo32</t>
  </si>
  <si>
    <t>MM:Fbxo4</t>
  </si>
  <si>
    <t>MM:Fbxo5</t>
  </si>
  <si>
    <t>MM:Fbxo6</t>
  </si>
  <si>
    <t>MM:Fbxo9</t>
  </si>
  <si>
    <t>MM:Fbxw10</t>
  </si>
  <si>
    <t>MM:Fbxw11</t>
  </si>
  <si>
    <t>MM:Fbxw2</t>
  </si>
  <si>
    <t>MM:Fbxw4</t>
  </si>
  <si>
    <t>MM:Fem1b</t>
  </si>
  <si>
    <t>MM:Fgf1</t>
  </si>
  <si>
    <t>MM:Fgf10</t>
  </si>
  <si>
    <t>MM:Fgf12</t>
  </si>
  <si>
    <t>MM:Fgf2</t>
  </si>
  <si>
    <t>MM:Fgf3</t>
  </si>
  <si>
    <t>MM:Fgf4</t>
  </si>
  <si>
    <t>MM:Fgf5</t>
  </si>
  <si>
    <t>MM:Fgf6</t>
  </si>
  <si>
    <t>MM:Fgf7</t>
  </si>
  <si>
    <t>MM:Fgf8</t>
  </si>
  <si>
    <t>MM:Fgf9</t>
  </si>
  <si>
    <t>MM:Fh1</t>
  </si>
  <si>
    <t>MM:Figf</t>
  </si>
  <si>
    <t>MM:Flt3l</t>
  </si>
  <si>
    <t>MM:Fmo2</t>
  </si>
  <si>
    <t>MM:Fmo3</t>
  </si>
  <si>
    <t>MM:Fmo4</t>
  </si>
  <si>
    <t>MM:Fmo5</t>
  </si>
  <si>
    <t>MM:Fn1</t>
  </si>
  <si>
    <t>MM:Fos</t>
  </si>
  <si>
    <t>MM:Foxi1</t>
  </si>
  <si>
    <t>MM:Foxo1</t>
  </si>
  <si>
    <t>MM:Foxo3</t>
  </si>
  <si>
    <t>MM:Fpr1</t>
  </si>
  <si>
    <t>MM:Fzd1</t>
  </si>
  <si>
    <t>MM:Fzd2</t>
  </si>
  <si>
    <t>MM:Fzd3</t>
  </si>
  <si>
    <t>MM:Fzd4</t>
  </si>
  <si>
    <t>MM:Fzd5</t>
  </si>
  <si>
    <t>MM:Fzd6</t>
  </si>
  <si>
    <t>MM:Fzd7</t>
  </si>
  <si>
    <t>MM:Fzd8</t>
  </si>
  <si>
    <t>MM:Fzd9</t>
  </si>
  <si>
    <t>MM:Gabbr1</t>
  </si>
  <si>
    <t>MM:Gabbr2</t>
  </si>
  <si>
    <t>MM:Gadd45a</t>
  </si>
  <si>
    <t>MM:Galnt5</t>
  </si>
  <si>
    <t>MM:Galr1</t>
  </si>
  <si>
    <t>MM:Galr2</t>
  </si>
  <si>
    <t>MM:Gapdh</t>
  </si>
  <si>
    <t>MM:Gcdh</t>
  </si>
  <si>
    <t>MM:Gcgr</t>
  </si>
  <si>
    <t>MM:Gdf1</t>
  </si>
  <si>
    <t>MM:Gdf2</t>
  </si>
  <si>
    <t>MM:Gdf3</t>
  </si>
  <si>
    <t>MM:Gdf5</t>
  </si>
  <si>
    <t>MM:Gdf6</t>
  </si>
  <si>
    <t>MM:Gdf7</t>
  </si>
  <si>
    <t>MM:Gdf9</t>
  </si>
  <si>
    <t>MM:Gdnf</t>
  </si>
  <si>
    <t>MM:Gfra1</t>
  </si>
  <si>
    <t>MM:Gfra2</t>
  </si>
  <si>
    <t>MM:Ghr</t>
  </si>
  <si>
    <t>MM:Ghrhr</t>
  </si>
  <si>
    <t>MM:Ghsr</t>
  </si>
  <si>
    <t>MM:Glmn</t>
  </si>
  <si>
    <t>MM:Glp1r</t>
  </si>
  <si>
    <t>MM:Gpd1</t>
  </si>
  <si>
    <t>MM:Gpi1</t>
  </si>
  <si>
    <t>MM:Gpr132</t>
  </si>
  <si>
    <t>MM:Gpr17</t>
  </si>
  <si>
    <t>MM:Gpr18</t>
  </si>
  <si>
    <t>MM:Gpr37</t>
  </si>
  <si>
    <t>MM:Gpt</t>
  </si>
  <si>
    <t>MM:Gpx1</t>
  </si>
  <si>
    <t>MM:Gpx2</t>
  </si>
  <si>
    <t>MM:Gpx3</t>
  </si>
  <si>
    <t>MM:Gpx4</t>
  </si>
  <si>
    <t>MM:Gpx5</t>
  </si>
  <si>
    <t>MM:Gpx6</t>
  </si>
  <si>
    <t>MM:Gpx7</t>
  </si>
  <si>
    <t>MM:Grb2</t>
  </si>
  <si>
    <t>MM:Grem1</t>
  </si>
  <si>
    <t>MM:Grm1</t>
  </si>
  <si>
    <t>MM:Grm2</t>
  </si>
  <si>
    <t>MM:Grm3</t>
  </si>
  <si>
    <t>MM:Grm4</t>
  </si>
  <si>
    <t>MM:Grm5</t>
  </si>
  <si>
    <t>MM:Grm6</t>
  </si>
  <si>
    <t>MM:Grm7</t>
  </si>
  <si>
    <t>MM:Grm8</t>
  </si>
  <si>
    <t>MM:Grn</t>
  </si>
  <si>
    <t>MM:Grpr</t>
  </si>
  <si>
    <t>MM:Gsk3b</t>
  </si>
  <si>
    <t>MM:Gsta3</t>
  </si>
  <si>
    <t>MM:Gstm4</t>
  </si>
  <si>
    <t>MM:Gstp1</t>
  </si>
  <si>
    <t>MM:Gusb</t>
  </si>
  <si>
    <t>MM:H2-Eb1</t>
  </si>
  <si>
    <t>MM:Haao</t>
  </si>
  <si>
    <t>MM:Hadha</t>
  </si>
  <si>
    <t>MM:Hadhb</t>
  </si>
  <si>
    <t>MM:Hcrtr1</t>
  </si>
  <si>
    <t>MM:Hcrtr2</t>
  </si>
  <si>
    <t>MM:Hdac1</t>
  </si>
  <si>
    <t>MM:Hdac3</t>
  </si>
  <si>
    <t>MM:Hdac4</t>
  </si>
  <si>
    <t>MM:Hdac5</t>
  </si>
  <si>
    <t>MM:Hdac7</t>
  </si>
  <si>
    <t>MM:Hdac9</t>
  </si>
  <si>
    <t>MM:Hectd2</t>
  </si>
  <si>
    <t>MM:Hecw1</t>
  </si>
  <si>
    <t>MM:Herc3</t>
  </si>
  <si>
    <t>MM:Herc6</t>
  </si>
  <si>
    <t>MM:Herpud1</t>
  </si>
  <si>
    <t>MM:Hgf</t>
  </si>
  <si>
    <t>MM:Hif1a</t>
  </si>
  <si>
    <t>MM:Hip1</t>
  </si>
  <si>
    <t>MM:Hipk2</t>
  </si>
  <si>
    <t>MM:Hipk3</t>
  </si>
  <si>
    <t>MM:Hltf</t>
  </si>
  <si>
    <t>MM:Hpn</t>
  </si>
  <si>
    <t>MM:Hpx</t>
  </si>
  <si>
    <t>MM:Hrg</t>
  </si>
  <si>
    <t>MM:Hrh1</t>
  </si>
  <si>
    <t>MM:Hrh4</t>
  </si>
  <si>
    <t>MM:Hrk</t>
  </si>
  <si>
    <t>MM:Hsf1</t>
  </si>
  <si>
    <t>MM:Hsf2</t>
  </si>
  <si>
    <t>MM:Hsp90aa1</t>
  </si>
  <si>
    <t>MM:Hsp90ab1</t>
  </si>
  <si>
    <t>MM:Hsp90b1</t>
  </si>
  <si>
    <t>MM:Hspa1a</t>
  </si>
  <si>
    <t>MM:Hspa1l</t>
  </si>
  <si>
    <t>MM:Hspa2</t>
  </si>
  <si>
    <t>MM:Hspa4</t>
  </si>
  <si>
    <t>MM:Hspa5</t>
  </si>
  <si>
    <t>MM:Hspa8</t>
  </si>
  <si>
    <t>MM:Hspa9</t>
  </si>
  <si>
    <t>MM:Hspb1</t>
  </si>
  <si>
    <t>MM:Hspb2</t>
  </si>
  <si>
    <t>MM:Hspb6</t>
  </si>
  <si>
    <t>MM:Hspb7</t>
  </si>
  <si>
    <t>MM:Hspb8</t>
  </si>
  <si>
    <t>MM:Hspbap1</t>
  </si>
  <si>
    <t>MM:Hspd1</t>
  </si>
  <si>
    <t>MM:Hspe1</t>
  </si>
  <si>
    <t>MM:Hsph1</t>
  </si>
  <si>
    <t>MM:Htatip2</t>
  </si>
  <si>
    <t>MM:Htr1a</t>
  </si>
  <si>
    <t>MM:Htr1b</t>
  </si>
  <si>
    <t>MM:Htr1d</t>
  </si>
  <si>
    <t>MM:Htr1f</t>
  </si>
  <si>
    <t>MM:Htr2a</t>
  </si>
  <si>
    <t>MM:Htr2b</t>
  </si>
  <si>
    <t>MM:Htr2c</t>
  </si>
  <si>
    <t>MM:Htr3a</t>
  </si>
  <si>
    <t>MM:Htr3b</t>
  </si>
  <si>
    <t>MM:Htr4</t>
  </si>
  <si>
    <t>MM:Htr5a</t>
  </si>
  <si>
    <t>MM:Htr6</t>
  </si>
  <si>
    <t>MM:Htr7</t>
  </si>
  <si>
    <t>MM:Htra2</t>
  </si>
  <si>
    <t>MM:Htra4</t>
  </si>
  <si>
    <t>MM:Htt</t>
  </si>
  <si>
    <t>MM:Huwe1</t>
  </si>
  <si>
    <t>MM:Icam1</t>
  </si>
  <si>
    <t>MM:Idh1</t>
  </si>
  <si>
    <t>MM:Idh2</t>
  </si>
  <si>
    <t>MM:Idh3a</t>
  </si>
  <si>
    <t>MM:Idh3b</t>
  </si>
  <si>
    <t>MM:Idh3g</t>
  </si>
  <si>
    <t>MM:Ier3</t>
  </si>
  <si>
    <t>MM:Ifna11</t>
  </si>
  <si>
    <t>MM:Ifna14</t>
  </si>
  <si>
    <t>MM:Ifna2</t>
  </si>
  <si>
    <t>MM:Ifna4</t>
  </si>
  <si>
    <t>MM:Ifna9</t>
  </si>
  <si>
    <t>MM:Ifnab</t>
  </si>
  <si>
    <t>MM:Ifnar1</t>
  </si>
  <si>
    <t>MM:Ifnar2</t>
  </si>
  <si>
    <t>MM:Ifnb1</t>
  </si>
  <si>
    <t>MM:Ifne</t>
  </si>
  <si>
    <t>MM:Ifng</t>
  </si>
  <si>
    <t>MM:Ifngr1</t>
  </si>
  <si>
    <t>MM:Ifngr2</t>
  </si>
  <si>
    <t>MM:Ifnk</t>
  </si>
  <si>
    <t>MM:Ifnlr1</t>
  </si>
  <si>
    <t>MM:Ift57</t>
  </si>
  <si>
    <t>MM:Igf1</t>
  </si>
  <si>
    <t>MM:Igf1r</t>
  </si>
  <si>
    <t>MM:Ikbkg</t>
  </si>
  <si>
    <t>MM:Il10</t>
  </si>
  <si>
    <t>MM:Il10ra</t>
  </si>
  <si>
    <t>MM:Il10rb</t>
  </si>
  <si>
    <t>MM:Il11</t>
  </si>
  <si>
    <t>MM:Il12a</t>
  </si>
  <si>
    <t>MM:Il12b</t>
  </si>
  <si>
    <t>MM:Il12rb1</t>
  </si>
  <si>
    <t>MM:Il12rb2</t>
  </si>
  <si>
    <t>MM:Il13</t>
  </si>
  <si>
    <t>MM:Il13ra1</t>
  </si>
  <si>
    <t>MM:Il13ra2</t>
  </si>
  <si>
    <t>MM:Il15</t>
  </si>
  <si>
    <t>MM:Il16</t>
  </si>
  <si>
    <t>MM:Il17a</t>
  </si>
  <si>
    <t>MM:Il17b</t>
  </si>
  <si>
    <t>MM:Il17c</t>
  </si>
  <si>
    <t>MM:Il17d</t>
  </si>
  <si>
    <t>MM:Il17f</t>
  </si>
  <si>
    <t>MM:Il17ra</t>
  </si>
  <si>
    <t>MM:Il17rb</t>
  </si>
  <si>
    <t>MM:Il18</t>
  </si>
  <si>
    <t>MM:Il18r1</t>
  </si>
  <si>
    <t>MM:Il18rap</t>
  </si>
  <si>
    <t>MM:Il19</t>
  </si>
  <si>
    <t>MM:Il1a</t>
  </si>
  <si>
    <t>MM:Il1b</t>
  </si>
  <si>
    <t>MM:Il1r1</t>
  </si>
  <si>
    <t>MM:Il1r2</t>
  </si>
  <si>
    <t>MM:Il1rap</t>
  </si>
  <si>
    <t>MM:Il1rl1</t>
  </si>
  <si>
    <t>MM:Il1rn</t>
  </si>
  <si>
    <t>MM:Il2</t>
  </si>
  <si>
    <t>MM:Il20</t>
  </si>
  <si>
    <t>MM:Il20ra</t>
  </si>
  <si>
    <t>MM:Il21</t>
  </si>
  <si>
    <t>MM:Il21r</t>
  </si>
  <si>
    <t>MM:Il22</t>
  </si>
  <si>
    <t>MM:Il22ra2</t>
  </si>
  <si>
    <t>MM:Il23a</t>
  </si>
  <si>
    <t>MM:Il23r</t>
  </si>
  <si>
    <t>MM:Il24</t>
  </si>
  <si>
    <t>MM:Il27</t>
  </si>
  <si>
    <t>MM:Il2ra</t>
  </si>
  <si>
    <t>MM:Il2rb</t>
  </si>
  <si>
    <t>MM:Il2rg</t>
  </si>
  <si>
    <t>MM:Il3</t>
  </si>
  <si>
    <t>MM:Il31</t>
  </si>
  <si>
    <t>MM:Il31ra</t>
  </si>
  <si>
    <t>MM:Il3ra</t>
  </si>
  <si>
    <t>MM:Il4</t>
  </si>
  <si>
    <t>MM:Il4ra</t>
  </si>
  <si>
    <t>MM:Il5</t>
  </si>
  <si>
    <t>MM:Il5ra</t>
  </si>
  <si>
    <t>MM:Il6</t>
  </si>
  <si>
    <t>MM:Il6ra</t>
  </si>
  <si>
    <t>MM:Il6st</t>
  </si>
  <si>
    <t>MM:Il7</t>
  </si>
  <si>
    <t>MM:Il7r</t>
  </si>
  <si>
    <t>MM:Il9</t>
  </si>
  <si>
    <t>MM:Il9r</t>
  </si>
  <si>
    <t>MM:Inha</t>
  </si>
  <si>
    <t>MM:Inhba</t>
  </si>
  <si>
    <t>MM:Inhbb</t>
  </si>
  <si>
    <t>MM:Inhbe</t>
  </si>
  <si>
    <t>MM:Ins1</t>
  </si>
  <si>
    <t>MM:Ins2</t>
  </si>
  <si>
    <t>MM:Irak1</t>
  </si>
  <si>
    <t>MM:Irf4</t>
  </si>
  <si>
    <t>MM:Irf6</t>
  </si>
  <si>
    <t>MM:Irf7</t>
  </si>
  <si>
    <t>MM:Itch</t>
  </si>
  <si>
    <t>MM:Itgax</t>
  </si>
  <si>
    <t>MM:Itgb2</t>
  </si>
  <si>
    <t>MM:Jag1</t>
  </si>
  <si>
    <t>MM:Jmy</t>
  </si>
  <si>
    <t>MM:Jph3</t>
  </si>
  <si>
    <t>MM:Kcnip1</t>
  </si>
  <si>
    <t>MM:Kiss1r</t>
  </si>
  <si>
    <t>MM:Kitl</t>
  </si>
  <si>
    <t>MM:Klf1</t>
  </si>
  <si>
    <t>MM:Klhl13</t>
  </si>
  <si>
    <t>MM:Klhl2</t>
  </si>
  <si>
    <t>MM:Klhl24</t>
  </si>
  <si>
    <t>MM:Klhl41</t>
  </si>
  <si>
    <t>MM:Kng1</t>
  </si>
  <si>
    <t>MM:Lbp</t>
  </si>
  <si>
    <t>MM:Lck</t>
  </si>
  <si>
    <t>MM:Lefty1</t>
  </si>
  <si>
    <t>MM:Lefty2</t>
  </si>
  <si>
    <t>MM:Lepr</t>
  </si>
  <si>
    <t>MM:Lgals1</t>
  </si>
  <si>
    <t>MM:Lgr5</t>
  </si>
  <si>
    <t>MM:Lhcgr</t>
  </si>
  <si>
    <t>MM:Lif</t>
  </si>
  <si>
    <t>MM:Lifr</t>
  </si>
  <si>
    <t>MM:Lig4</t>
  </si>
  <si>
    <t>MM:Lmna</t>
  </si>
  <si>
    <t>MM:Lmo7</t>
  </si>
  <si>
    <t>MM:Lpar1</t>
  </si>
  <si>
    <t>MM:Lpar2</t>
  </si>
  <si>
    <t>MM:Lpar6</t>
  </si>
  <si>
    <t>MM:Lpl</t>
  </si>
  <si>
    <t>MM:Lss</t>
  </si>
  <si>
    <t>MM:Lta</t>
  </si>
  <si>
    <t>MM:Ltb</t>
  </si>
  <si>
    <t>MM:Ltb4r1</t>
  </si>
  <si>
    <t>MM:Ltbr</t>
  </si>
  <si>
    <t>MM:Ly86</t>
  </si>
  <si>
    <t>MM:Ly96</t>
  </si>
  <si>
    <t>MM:Lyz2</t>
  </si>
  <si>
    <t>MM:Madd</t>
  </si>
  <si>
    <t>MM:Mag</t>
  </si>
  <si>
    <t>MM:Mal</t>
  </si>
  <si>
    <t>MM:Malt1</t>
  </si>
  <si>
    <t>MM:Manba</t>
  </si>
  <si>
    <t>MM:Maoa</t>
  </si>
  <si>
    <t>MM:Maob</t>
  </si>
  <si>
    <t>MM:Map3k1</t>
  </si>
  <si>
    <t>MM:Map3k10</t>
  </si>
  <si>
    <t>MM:Mapk1</t>
  </si>
  <si>
    <t>MM:Mapk8</t>
  </si>
  <si>
    <t>MM:Mapk8ip2</t>
  </si>
  <si>
    <t>MM:Mapk9</t>
  </si>
  <si>
    <t>MM:March5</t>
  </si>
  <si>
    <t>MM:Mas1</t>
  </si>
  <si>
    <t>MM:Mbd4</t>
  </si>
  <si>
    <t>MM:Mbtps1</t>
  </si>
  <si>
    <t>MM:Mbtps2</t>
  </si>
  <si>
    <t>MM:Mc2r</t>
  </si>
  <si>
    <t>MM:Mc3r</t>
  </si>
  <si>
    <t>MM:Mchr1</t>
  </si>
  <si>
    <t>MM:Mcl1</t>
  </si>
  <si>
    <t>MM:Mdh1</t>
  </si>
  <si>
    <t>MM:Mdh1b</t>
  </si>
  <si>
    <t>MM:Mdh2</t>
  </si>
  <si>
    <t>MM:Mdk</t>
  </si>
  <si>
    <t>MM:Mdm2</t>
  </si>
  <si>
    <t>MM:Mdm4</t>
  </si>
  <si>
    <t>MM:Mefv</t>
  </si>
  <si>
    <t>MM:Metap2</t>
  </si>
  <si>
    <t>MM:MGDC</t>
  </si>
  <si>
    <t>MM:Mgll</t>
  </si>
  <si>
    <t>MM:Mgmt</t>
  </si>
  <si>
    <t>MM:Mib1</t>
  </si>
  <si>
    <t>MM:Mid1</t>
  </si>
  <si>
    <t>MM:Mif</t>
  </si>
  <si>
    <t>MM:Mki67</t>
  </si>
  <si>
    <t>MM:Mlh1</t>
  </si>
  <si>
    <t>MM:Mmp9</t>
  </si>
  <si>
    <t>MM:Mpl</t>
  </si>
  <si>
    <t>MM:Mpo</t>
  </si>
  <si>
    <t>MM:Mrps18b</t>
  </si>
  <si>
    <t>MM:Msh2</t>
  </si>
  <si>
    <t>MM:Msh6</t>
  </si>
  <si>
    <t>MM:Mstn</t>
  </si>
  <si>
    <t>MM:Mtnr1a</t>
  </si>
  <si>
    <t>MM:Mtnr1b</t>
  </si>
  <si>
    <t>MM:Mul1</t>
  </si>
  <si>
    <t>MM:Mybl2</t>
  </si>
  <si>
    <t>MM:Myc</t>
  </si>
  <si>
    <t>MM:Myd88</t>
  </si>
  <si>
    <t>MM:Mylip</t>
  </si>
  <si>
    <t>MM:Naip1</t>
  </si>
  <si>
    <t>MM:Nampt</t>
  </si>
  <si>
    <t>MM:Ndufs3</t>
  </si>
  <si>
    <t>MM:Neurl1a</t>
  </si>
  <si>
    <t>MM:Nfatc3</t>
  </si>
  <si>
    <t>MM:Nfatc4</t>
  </si>
  <si>
    <t>MM:Nfe2l1</t>
  </si>
  <si>
    <t>MM:Nfkb1</t>
  </si>
  <si>
    <t>MM:Nfkb2</t>
  </si>
  <si>
    <t>MM:Nfrkb</t>
  </si>
  <si>
    <t>MM:Ngfr</t>
  </si>
  <si>
    <t>MM:Nlrc4</t>
  </si>
  <si>
    <t>MM:Nlrp12</t>
  </si>
  <si>
    <t>MM:Nlrp1a</t>
  </si>
  <si>
    <t>MM:Nlrp3</t>
  </si>
  <si>
    <t>MM:Nmbr</t>
  </si>
  <si>
    <t>MM:Nme5</t>
  </si>
  <si>
    <t>MM:Nmi</t>
  </si>
  <si>
    <t>MM:Nmur1</t>
  </si>
  <si>
    <t>MM:Nod1</t>
  </si>
  <si>
    <t>MM:Nod2</t>
  </si>
  <si>
    <t>MM:Nodal</t>
  </si>
  <si>
    <t>MM:Nol3</t>
  </si>
  <si>
    <t>MM:Nos2</t>
  </si>
  <si>
    <t>MM:Nosip</t>
  </si>
  <si>
    <t>MM:Notch2</t>
  </si>
  <si>
    <t>MM:Npffr2</t>
  </si>
  <si>
    <t>MM:Nploc4</t>
  </si>
  <si>
    <t>MM:Npr1</t>
  </si>
  <si>
    <t>MM:Npr2</t>
  </si>
  <si>
    <t>MM:Npr3</t>
  </si>
  <si>
    <t>MM:Npy1r</t>
  </si>
  <si>
    <t>MM:Npy2r</t>
  </si>
  <si>
    <t>MM:Npy4r</t>
  </si>
  <si>
    <t>MM:Npy5r</t>
  </si>
  <si>
    <t>MM:Nqo1</t>
  </si>
  <si>
    <t>MM:Nr0b2</t>
  </si>
  <si>
    <t>MM:Nr1h4</t>
  </si>
  <si>
    <t>MM:Nr3c1</t>
  </si>
  <si>
    <t>MM:Nr5a2</t>
  </si>
  <si>
    <t>MM:Nrg1</t>
  </si>
  <si>
    <t>MM:Ntf3</t>
  </si>
  <si>
    <t>MM:Ntsr1</t>
  </si>
  <si>
    <t>MM:Ntsr2</t>
  </si>
  <si>
    <t>MM:Nucb1</t>
  </si>
  <si>
    <t>MM:Nudt13</t>
  </si>
  <si>
    <t>MM:Nudt15</t>
  </si>
  <si>
    <t>MM:Ogdhl</t>
  </si>
  <si>
    <t>MM:Ogg1</t>
  </si>
  <si>
    <t>MM:Olfr1404</t>
  </si>
  <si>
    <t>MM:Olr1</t>
  </si>
  <si>
    <t>MM:Opa1</t>
  </si>
  <si>
    <t>MM:Opn3</t>
  </si>
  <si>
    <t>MM:Opn4</t>
  </si>
  <si>
    <t>MM:Oprd1</t>
  </si>
  <si>
    <t>MM:Oprk1</t>
  </si>
  <si>
    <t>MM:Oprm1</t>
  </si>
  <si>
    <t>MM:Os9</t>
  </si>
  <si>
    <t>MM:Osm</t>
  </si>
  <si>
    <t>MM:Osmr</t>
  </si>
  <si>
    <t>MM:Oxtr</t>
  </si>
  <si>
    <t>MM:P2ry1</t>
  </si>
  <si>
    <t>MM:Pak7</t>
  </si>
  <si>
    <t>MM:Park2</t>
  </si>
  <si>
    <t>MM:Parp1</t>
  </si>
  <si>
    <t>MM:Parp2</t>
  </si>
  <si>
    <t>MM:Parp4</t>
  </si>
  <si>
    <t>MM:Pax6</t>
  </si>
  <si>
    <t>MM:Pax7</t>
  </si>
  <si>
    <t>MM:Pcca</t>
  </si>
  <si>
    <t>MM:Pcgf2</t>
  </si>
  <si>
    <t>MM:Pcgf3</t>
  </si>
  <si>
    <t>MM:Pcgf5</t>
  </si>
  <si>
    <t>MM:Pcna</t>
  </si>
  <si>
    <t>MM:Pdcd6</t>
  </si>
  <si>
    <t>MM:Pdgfa</t>
  </si>
  <si>
    <t>MM:Pdgfb</t>
  </si>
  <si>
    <t>MM:Pdgfc</t>
  </si>
  <si>
    <t>MM:Pdgfrb</t>
  </si>
  <si>
    <t>MM:Pdyn</t>
  </si>
  <si>
    <t>MM:Pea15a</t>
  </si>
  <si>
    <t>MM:Peli1</t>
  </si>
  <si>
    <t>MM:Pf4</t>
  </si>
  <si>
    <t>MM:Pfdn5</t>
  </si>
  <si>
    <t>MM:Pglyrp1</t>
  </si>
  <si>
    <t>MM:Pias1</t>
  </si>
  <si>
    <t>MM:Pias2</t>
  </si>
  <si>
    <t>MM:Pidd1</t>
  </si>
  <si>
    <t>MM:Pik3ca</t>
  </si>
  <si>
    <t>MM:Pik3r2</t>
  </si>
  <si>
    <t>MM:Pla2g2d</t>
  </si>
  <si>
    <t>MM:Plekhf1</t>
  </si>
  <si>
    <t>MM:Plg</t>
  </si>
  <si>
    <t>MM:Pmaip1</t>
  </si>
  <si>
    <t>MM:Pml</t>
  </si>
  <si>
    <t>MM:Pogk</t>
  </si>
  <si>
    <t>MM:Polb</t>
  </si>
  <si>
    <t>MM:Pon1</t>
  </si>
  <si>
    <t>MM:Pou3f3</t>
  </si>
  <si>
    <t>MM:Pou4f1</t>
  </si>
  <si>
    <t>MM:Ppara</t>
  </si>
  <si>
    <t>MM:Pparg</t>
  </si>
  <si>
    <t>MM:Ppbp</t>
  </si>
  <si>
    <t>MM:Ppia</t>
  </si>
  <si>
    <t>MM:Ppp1r13b</t>
  </si>
  <si>
    <t>MM:Ppp1r15b</t>
  </si>
  <si>
    <t>MM:Ppp2ca</t>
  </si>
  <si>
    <t>MM:Ppp2r1a</t>
  </si>
  <si>
    <t>MM:Ppp2r1b</t>
  </si>
  <si>
    <t>MM:Prdx1</t>
  </si>
  <si>
    <t>MM:Prdx2</t>
  </si>
  <si>
    <t>MM:Prdx5</t>
  </si>
  <si>
    <t>MM:Prdx6</t>
  </si>
  <si>
    <t>MM:Prg2</t>
  </si>
  <si>
    <t>MM:Prkaa1</t>
  </si>
  <si>
    <t>MM:Prkca</t>
  </si>
  <si>
    <t>MM:Prkce</t>
  </si>
  <si>
    <t>MM:Prkcz</t>
  </si>
  <si>
    <t>MM:Prkdc</t>
  </si>
  <si>
    <t>MM:Prl</t>
  </si>
  <si>
    <t>MM:Prlhr</t>
  </si>
  <si>
    <t>MM:Prlr</t>
  </si>
  <si>
    <t>MM:Procr</t>
  </si>
  <si>
    <t>MM:Prodh</t>
  </si>
  <si>
    <t>MM:Prok2</t>
  </si>
  <si>
    <t>MM:Prokr2</t>
  </si>
  <si>
    <t>MM:Prop1</t>
  </si>
  <si>
    <t>MM:Psen1</t>
  </si>
  <si>
    <t>MM:Pten</t>
  </si>
  <si>
    <t>MM:Ptgdr</t>
  </si>
  <si>
    <t>MM:Ptgdr2</t>
  </si>
  <si>
    <t>MM:Ptger1</t>
  </si>
  <si>
    <t>MM:Ptger2</t>
  </si>
  <si>
    <t>MM:Ptger3</t>
  </si>
  <si>
    <t>MM:Ptger4</t>
  </si>
  <si>
    <t>MM:Ptgir</t>
  </si>
  <si>
    <t>MM:Ptgs2</t>
  </si>
  <si>
    <t>MM:Pth</t>
  </si>
  <si>
    <t>MM:Pth1r</t>
  </si>
  <si>
    <t>MM:Ptn</t>
  </si>
  <si>
    <t>MM:Ptpra</t>
  </si>
  <si>
    <t>MM:Ptprc</t>
  </si>
  <si>
    <t>MM:Ptx3</t>
  </si>
  <si>
    <t>MM:Pvr</t>
  </si>
  <si>
    <t>MM:Pycard</t>
  </si>
  <si>
    <t>MM:Rab25</t>
  </si>
  <si>
    <t>MM:Rad18</t>
  </si>
  <si>
    <t>MM:Rad51</t>
  </si>
  <si>
    <t>MM:Raf1</t>
  </si>
  <si>
    <t>MM:Ranbp2</t>
  </si>
  <si>
    <t>MM:Rarg</t>
  </si>
  <si>
    <t>MM:Rasa1</t>
  </si>
  <si>
    <t>MM:Rdx</t>
  </si>
  <si>
    <t>MM:Rela</t>
  </si>
  <si>
    <t>MM:Retn</t>
  </si>
  <si>
    <t>MM:Rfwd2</t>
  </si>
  <si>
    <t>MM:Rho</t>
  </si>
  <si>
    <t>MM:Ring1</t>
  </si>
  <si>
    <t>MM:Ripk1</t>
  </si>
  <si>
    <t>MM:Ripk2</t>
  </si>
  <si>
    <t>MM:Ripk3</t>
  </si>
  <si>
    <t>MM:Rnf123</t>
  </si>
  <si>
    <t>MM:Rnf128</t>
  </si>
  <si>
    <t>MM:Rnf139</t>
  </si>
  <si>
    <t>MM:Rnf144b</t>
  </si>
  <si>
    <t>MM:Rnf150</t>
  </si>
  <si>
    <t>MM:Rnf2</t>
  </si>
  <si>
    <t>MM:Rnf20</t>
  </si>
  <si>
    <t>MM:Rnf4</t>
  </si>
  <si>
    <t>MM:Rnf44</t>
  </si>
  <si>
    <t>MM:Rnf5</t>
  </si>
  <si>
    <t>MM:Rnf8</t>
  </si>
  <si>
    <t>MM:Rtn4</t>
  </si>
  <si>
    <t>MM:Runx3</t>
  </si>
  <si>
    <t>MM:S100a7a</t>
  </si>
  <si>
    <t>MM:S100a8</t>
  </si>
  <si>
    <t>MM:S100b</t>
  </si>
  <si>
    <t>MM:S1pr1</t>
  </si>
  <si>
    <t>MM:S1pr2</t>
  </si>
  <si>
    <t>MM:S1pr3</t>
  </si>
  <si>
    <t>MM:Sart1</t>
  </si>
  <si>
    <t>MM:Scd1</t>
  </si>
  <si>
    <t>MM:Scg2</t>
  </si>
  <si>
    <t>MM:Sctr</t>
  </si>
  <si>
    <t>MM:Sdha</t>
  </si>
  <si>
    <t>MM:Sdhb</t>
  </si>
  <si>
    <t>MM:Sdhc</t>
  </si>
  <si>
    <t>MM:Sdhd</t>
  </si>
  <si>
    <t>MM:Sec62</t>
  </si>
  <si>
    <t>MM:Sel1l</t>
  </si>
  <si>
    <t>MM:Sele</t>
  </si>
  <si>
    <t>MM:Serp1</t>
  </si>
  <si>
    <t>MM:Serpina1a</t>
  </si>
  <si>
    <t>MM:Serpina3n</t>
  </si>
  <si>
    <t>MM:Serpinb2</t>
  </si>
  <si>
    <t>MM:Serpinb9</t>
  </si>
  <si>
    <t>MM:Sfn</t>
  </si>
  <si>
    <t>MM:Sfrp1</t>
  </si>
  <si>
    <t>MM:Sftpd</t>
  </si>
  <si>
    <t>MM:Sh3glb1</t>
  </si>
  <si>
    <t>MM:Siglec1</t>
  </si>
  <si>
    <t>MM:Sigmar1</t>
  </si>
  <si>
    <t>MM:Skp1a</t>
  </si>
  <si>
    <t>MM:Skp2</t>
  </si>
  <si>
    <t>MM:Slc10a1</t>
  </si>
  <si>
    <t>MM:Slc2a3</t>
  </si>
  <si>
    <t>MM:Slc51a</t>
  </si>
  <si>
    <t>MM:Slco1a4</t>
  </si>
  <si>
    <t>MM:Smo</t>
  </si>
  <si>
    <t>MM:Smurf1</t>
  </si>
  <si>
    <t>MM:Smurf2</t>
  </si>
  <si>
    <t>MM:Snca</t>
  </si>
  <si>
    <t>MM:Socs1</t>
  </si>
  <si>
    <t>MM:Socs2</t>
  </si>
  <si>
    <t>MM:Socs3</t>
  </si>
  <si>
    <t>MM:Socs4</t>
  </si>
  <si>
    <t>MM:Socs5</t>
  </si>
  <si>
    <t>MM:Sod1</t>
  </si>
  <si>
    <t>MM:Sod2</t>
  </si>
  <si>
    <t>MM:Spata2</t>
  </si>
  <si>
    <t>MM:Sphk1</t>
  </si>
  <si>
    <t>MM:Spp1</t>
  </si>
  <si>
    <t>MM:Spsb1</t>
  </si>
  <si>
    <t>MM:Srebf1</t>
  </si>
  <si>
    <t>MM:Sst</t>
  </si>
  <si>
    <t>MM:Sstr1</t>
  </si>
  <si>
    <t>MM:Sstr2</t>
  </si>
  <si>
    <t>MM:Sstr3</t>
  </si>
  <si>
    <t>MM:Sstr4</t>
  </si>
  <si>
    <t>MM:Stab1</t>
  </si>
  <si>
    <t>MM:Stat1</t>
  </si>
  <si>
    <t>MM:Stat3</t>
  </si>
  <si>
    <t>MM:Stat5a</t>
  </si>
  <si>
    <t>MM:Stat5b</t>
  </si>
  <si>
    <t>MM:Stub1</t>
  </si>
  <si>
    <t>MM:Sucla2</t>
  </si>
  <si>
    <t>MM:Suclg1</t>
  </si>
  <si>
    <t>MM:Suclg2</t>
  </si>
  <si>
    <t>MM:Sycp2</t>
  </si>
  <si>
    <t>MM:Syk</t>
  </si>
  <si>
    <t>MM:Syt1</t>
  </si>
  <si>
    <t>MM:Syvn1</t>
  </si>
  <si>
    <t>MM:Tacr1</t>
  </si>
  <si>
    <t>MM:Tacr2</t>
  </si>
  <si>
    <t>MM:Tacr3</t>
  </si>
  <si>
    <t>MM:Tagln</t>
  </si>
  <si>
    <t>MM:Tbk1</t>
  </si>
  <si>
    <t>MM:Tbx3</t>
  </si>
  <si>
    <t>MM:Tbx5</t>
  </si>
  <si>
    <t>MM:Tceb1</t>
  </si>
  <si>
    <t>MM:Tcp1</t>
  </si>
  <si>
    <t>MM:Tdgf1</t>
  </si>
  <si>
    <t>MM:Tff3</t>
  </si>
  <si>
    <t>MM:Tgfb1</t>
  </si>
  <si>
    <t>MM:Thpo</t>
  </si>
  <si>
    <t>MM:Timm10b</t>
  </si>
  <si>
    <t>MM:Timp3</t>
  </si>
  <si>
    <t>MM:Tirap</t>
  </si>
  <si>
    <t>MM:Tlr1</t>
  </si>
  <si>
    <t>MM:Tlr2</t>
  </si>
  <si>
    <t>MM:Tlr3</t>
  </si>
  <si>
    <t>MM:Tlr4</t>
  </si>
  <si>
    <t>MM:Tlr5</t>
  </si>
  <si>
    <t>MM:Tlr6</t>
  </si>
  <si>
    <t>MM:Tlr7</t>
  </si>
  <si>
    <t>MM:Tlr8</t>
  </si>
  <si>
    <t>MM:Tlr9</t>
  </si>
  <si>
    <t>MM:Tmem57</t>
  </si>
  <si>
    <t>MM:Tnf</t>
  </si>
  <si>
    <t>MM:Tnfaip3</t>
  </si>
  <si>
    <t>MM:Tnfrsf10b</t>
  </si>
  <si>
    <t>MM:Tnfrsf11b</t>
  </si>
  <si>
    <t>MM:Tnfrsf18</t>
  </si>
  <si>
    <t>MM:Tnfrsf19</t>
  </si>
  <si>
    <t>MM:Tnfrsf1a</t>
  </si>
  <si>
    <t>MM:Tnfrsf1b</t>
  </si>
  <si>
    <t>MM:Tnfrsf21</t>
  </si>
  <si>
    <t>MM:Tnfrsf25</t>
  </si>
  <si>
    <t>MM:Tnfrsf8</t>
  </si>
  <si>
    <t>MM:Tnfrsf9</t>
  </si>
  <si>
    <t>MM:Tnfsf10</t>
  </si>
  <si>
    <t>MM:Tnfsf11</t>
  </si>
  <si>
    <t>MM:Tnfsf13</t>
  </si>
  <si>
    <t>MM:Tnfsf13b</t>
  </si>
  <si>
    <t>MM:Tnfsf14</t>
  </si>
  <si>
    <t>MM:Tnfsf15</t>
  </si>
  <si>
    <t>MM:Tnfsf18</t>
  </si>
  <si>
    <t>MM:Tnfsf4</t>
  </si>
  <si>
    <t>MM:Tnfsf8</t>
  </si>
  <si>
    <t>MM:Tnfsf9</t>
  </si>
  <si>
    <t>MM:Tollip</t>
  </si>
  <si>
    <t>MM:Topors</t>
  </si>
  <si>
    <t>MM:Tpo</t>
  </si>
  <si>
    <t>MM:Tradd</t>
  </si>
  <si>
    <t>MM:Traf2</t>
  </si>
  <si>
    <t>MM:Traf3</t>
  </si>
  <si>
    <t>MM:Traf4</t>
  </si>
  <si>
    <t>MM:Traf5</t>
  </si>
  <si>
    <t>MM:Traf6</t>
  </si>
  <si>
    <t>MM:Trim10</t>
  </si>
  <si>
    <t>MM:Trim25</t>
  </si>
  <si>
    <t>MM:Trim27</t>
  </si>
  <si>
    <t>MM:Trim28</t>
  </si>
  <si>
    <t>MM:Trim36</t>
  </si>
  <si>
    <t>MM:Trim63</t>
  </si>
  <si>
    <t>MM:Trim71</t>
  </si>
  <si>
    <t>MM:Trim9</t>
  </si>
  <si>
    <t>MM:Trp53</t>
  </si>
  <si>
    <t>MM:Trp53bp2</t>
  </si>
  <si>
    <t>MM:Trp63</t>
  </si>
  <si>
    <t>MM:Trp73</t>
  </si>
  <si>
    <t>MM:Tsc22d3</t>
  </si>
  <si>
    <t>MM:Tshr</t>
  </si>
  <si>
    <t>MM:Ttn</t>
  </si>
  <si>
    <t>MM:Txnip</t>
  </si>
  <si>
    <t>MM:Txnl4b</t>
  </si>
  <si>
    <t>MM:Txnrd2</t>
  </si>
  <si>
    <t>MM:Tymp</t>
  </si>
  <si>
    <t>MM:Ubb</t>
  </si>
  <si>
    <t>MM:Ubc</t>
  </si>
  <si>
    <t>MM:Ube2g2</t>
  </si>
  <si>
    <t>MM:Ube2j2</t>
  </si>
  <si>
    <t>MM:Ube3c</t>
  </si>
  <si>
    <t>MM:Ube4a</t>
  </si>
  <si>
    <t>MM:Ube4b</t>
  </si>
  <si>
    <t>MM:Ubr1</t>
  </si>
  <si>
    <t>MM:Ubr2</t>
  </si>
  <si>
    <t>MM:Ubxn4</t>
  </si>
  <si>
    <t>MM:Ucp1</t>
  </si>
  <si>
    <t>MM:Ucp2</t>
  </si>
  <si>
    <t>MM:Ucp3</t>
  </si>
  <si>
    <t>MM:Ugt1a1</t>
  </si>
  <si>
    <t>MM:Ugt2a1</t>
  </si>
  <si>
    <t>MM:Ugt2b1</t>
  </si>
  <si>
    <t>MM:Uhrf2</t>
  </si>
  <si>
    <t>MM:Uts2r</t>
  </si>
  <si>
    <t>MM:Vcp</t>
  </si>
  <si>
    <t>MM:Vegfa</t>
  </si>
  <si>
    <t>MM:Vegfb</t>
  </si>
  <si>
    <t>MM:Vhl</t>
  </si>
  <si>
    <t>MM:Vimp</t>
  </si>
  <si>
    <t>MM:Vipr1</t>
  </si>
  <si>
    <t>MM:Whsc1</t>
  </si>
  <si>
    <t>MM:Wipi1</t>
  </si>
  <si>
    <t>MM:Wwp1</t>
  </si>
  <si>
    <t>MM:Xbp1</t>
  </si>
  <si>
    <t>MM:Xcl1</t>
  </si>
  <si>
    <t>MM:Xcr1</t>
  </si>
  <si>
    <t>MM:Xiap</t>
  </si>
  <si>
    <t>MM:Xpa</t>
  </si>
  <si>
    <t>MM:Xpc</t>
  </si>
  <si>
    <t>MM:Xrcc1</t>
  </si>
  <si>
    <t>MM:Xrcc5</t>
  </si>
  <si>
    <t>MM:Ywhaz</t>
  </si>
  <si>
    <t>MM:Zak</t>
  </si>
  <si>
    <t>MM:Zbtb16</t>
  </si>
  <si>
    <t>RN:Aass</t>
  </si>
  <si>
    <t>RN:Abcb11</t>
  </si>
  <si>
    <t>RN:Abcb1a</t>
  </si>
  <si>
    <t>RN:Abcb1b</t>
  </si>
  <si>
    <t>RN:Abcb4</t>
  </si>
  <si>
    <t>RN:Abcc1</t>
  </si>
  <si>
    <t>RN:Abcc2</t>
  </si>
  <si>
    <t>RN:Abcc3</t>
  </si>
  <si>
    <t>RN:Abl1</t>
  </si>
  <si>
    <t>RN:Acaa1</t>
  </si>
  <si>
    <t>RN:Acaa2</t>
  </si>
  <si>
    <t>RN:Acaca</t>
  </si>
  <si>
    <t>RN:Acad11</t>
  </si>
  <si>
    <t>RN:Acad9</t>
  </si>
  <si>
    <t>RN:Acadl</t>
  </si>
  <si>
    <t>RN:Acadm</t>
  </si>
  <si>
    <t>RN:Acads</t>
  </si>
  <si>
    <t>RN:Acadsb</t>
  </si>
  <si>
    <t>RN:Acadvl</t>
  </si>
  <si>
    <t>RN:Acat1</t>
  </si>
  <si>
    <t>RN:Acat2</t>
  </si>
  <si>
    <t>RN:Ackr2</t>
  </si>
  <si>
    <t>RN:Ackr3</t>
  </si>
  <si>
    <t>RN:Acly</t>
  </si>
  <si>
    <t>RN:Aco1</t>
  </si>
  <si>
    <t>RN:Aco2</t>
  </si>
  <si>
    <t>RN:Acot12</t>
  </si>
  <si>
    <t>RN:Acot2</t>
  </si>
  <si>
    <t>RN:Acot3</t>
  </si>
  <si>
    <t>RN:Acot7</t>
  </si>
  <si>
    <t>RN:Acot8</t>
  </si>
  <si>
    <t>RN:Acot9</t>
  </si>
  <si>
    <t>RN:Acox1</t>
  </si>
  <si>
    <t>RN:Acox2</t>
  </si>
  <si>
    <t>RN:Acox3</t>
  </si>
  <si>
    <t>RN:Acsl1</t>
  </si>
  <si>
    <t>RN:Actb</t>
  </si>
  <si>
    <t>RN:Acvr1b</t>
  </si>
  <si>
    <t>RN:Adcyap1r1</t>
  </si>
  <si>
    <t>RN:Adgrb1</t>
  </si>
  <si>
    <t>RN:Adgre1</t>
  </si>
  <si>
    <t>RN:Adgrg2</t>
  </si>
  <si>
    <t>RN:Adh1</t>
  </si>
  <si>
    <t>RN:Adk</t>
  </si>
  <si>
    <t>RN:Adora1</t>
  </si>
  <si>
    <t>RN:Adora2a</t>
  </si>
  <si>
    <t>RN:Adora2b</t>
  </si>
  <si>
    <t>RN:Adra1a</t>
  </si>
  <si>
    <t>RN:Adra1b</t>
  </si>
  <si>
    <t>RN:Adra1d</t>
  </si>
  <si>
    <t>RN:Adra2a</t>
  </si>
  <si>
    <t>RN:Adra2b</t>
  </si>
  <si>
    <t>RN:Adra2c</t>
  </si>
  <si>
    <t>RN:Adrb1</t>
  </si>
  <si>
    <t>RN:Adrb2</t>
  </si>
  <si>
    <t>RN:Adrb3</t>
  </si>
  <si>
    <t>RN:Agt</t>
  </si>
  <si>
    <t>RN:Agtr1a</t>
  </si>
  <si>
    <t>RN:Agtr1b</t>
  </si>
  <si>
    <t>RN:Agtr2</t>
  </si>
  <si>
    <t>RN:Ahr</t>
  </si>
  <si>
    <t>RN:Ahsg</t>
  </si>
  <si>
    <t>RN:Aifm1</t>
  </si>
  <si>
    <t>RN:Aifm2</t>
  </si>
  <si>
    <t>RN:Aimp1</t>
  </si>
  <si>
    <t>RN:Akt1</t>
  </si>
  <si>
    <t>RN:Akt1s1</t>
  </si>
  <si>
    <t>RN:Alb</t>
  </si>
  <si>
    <t>RN:Aldh1a1</t>
  </si>
  <si>
    <t>RN:Aldh2</t>
  </si>
  <si>
    <t>RN:Alox12</t>
  </si>
  <si>
    <t>RN:Anapc2</t>
  </si>
  <si>
    <t>RN:Anxa1</t>
  </si>
  <si>
    <t>RN:Anxa4</t>
  </si>
  <si>
    <t>RN:Apaf1</t>
  </si>
  <si>
    <t>RN:Apc</t>
  </si>
  <si>
    <t>RN:Apcs</t>
  </si>
  <si>
    <t>RN:Apex1</t>
  </si>
  <si>
    <t>RN:Api5</t>
  </si>
  <si>
    <t>RN:Apoa2</t>
  </si>
  <si>
    <t>RN:Apoa5</t>
  </si>
  <si>
    <t>RN:Apoe</t>
  </si>
  <si>
    <t>RN:Apof</t>
  </si>
  <si>
    <t>RN:Apol2</t>
  </si>
  <si>
    <t>RN:App</t>
  </si>
  <si>
    <t>RN:Aqp4</t>
  </si>
  <si>
    <t>RN:Areg</t>
  </si>
  <si>
    <t>RN:Arih1</t>
  </si>
  <si>
    <t>RN:Asah1</t>
  </si>
  <si>
    <t>RN:Asb1</t>
  </si>
  <si>
    <t>RN:Asb13</t>
  </si>
  <si>
    <t>RN:Asb2</t>
  </si>
  <si>
    <t>RN:Asns</t>
  </si>
  <si>
    <t>RN:Atf4</t>
  </si>
  <si>
    <t>RN:Atf6</t>
  </si>
  <si>
    <t>RN:Atm</t>
  </si>
  <si>
    <t>RN:Atp6v1g2</t>
  </si>
  <si>
    <t>RN:Atp8b1</t>
  </si>
  <si>
    <t>RN:Atrx</t>
  </si>
  <si>
    <t>RN:Aven</t>
  </si>
  <si>
    <t>RN:Avpr1a</t>
  </si>
  <si>
    <t>RN:Avpr1b</t>
  </si>
  <si>
    <t>RN:Avpr2</t>
  </si>
  <si>
    <t>RN:B2m</t>
  </si>
  <si>
    <t>RN:Bad</t>
  </si>
  <si>
    <t>RN:Bag1</t>
  </si>
  <si>
    <t>RN:Bag3</t>
  </si>
  <si>
    <t>RN:Bag4</t>
  </si>
  <si>
    <t>RN:Bak1</t>
  </si>
  <si>
    <t>RN:Bard1</t>
  </si>
  <si>
    <t>RN:Bax</t>
  </si>
  <si>
    <t>RN:Bbc3</t>
  </si>
  <si>
    <t>RN:Bcl10</t>
  </si>
  <si>
    <t>RN:Bcl2</t>
  </si>
  <si>
    <t>RN:Bcl2a1</t>
  </si>
  <si>
    <t>RN:Bcl2l1</t>
  </si>
  <si>
    <t>RN:Bcl2l11</t>
  </si>
  <si>
    <t>RN:Bcl2l2</t>
  </si>
  <si>
    <t>RN:Bcl6</t>
  </si>
  <si>
    <t>RN:Bcor</t>
  </si>
  <si>
    <t>RN:Bdkrb1</t>
  </si>
  <si>
    <t>RN:Bdkrb2</t>
  </si>
  <si>
    <t>RN:Bdnf</t>
  </si>
  <si>
    <t>RN:Becn1</t>
  </si>
  <si>
    <t>RN:Bid</t>
  </si>
  <si>
    <t>RN:Bik</t>
  </si>
  <si>
    <t>RN:Birc2</t>
  </si>
  <si>
    <t>RN:Birc3</t>
  </si>
  <si>
    <t>RN:Birc5</t>
  </si>
  <si>
    <t>RN:Blnk</t>
  </si>
  <si>
    <t>RN:Bmf</t>
  </si>
  <si>
    <t>RN:Bmi1</t>
  </si>
  <si>
    <t>RN:Bmp1</t>
  </si>
  <si>
    <t>RN:Bmp2</t>
  </si>
  <si>
    <t>RN:Bmp3</t>
  </si>
  <si>
    <t>RN:Bmp7</t>
  </si>
  <si>
    <t>RN:Bnip2</t>
  </si>
  <si>
    <t>RN:Bnip3</t>
  </si>
  <si>
    <t>RN:Bnip3l</t>
  </si>
  <si>
    <t>RN:Bok</t>
  </si>
  <si>
    <t>RN:Braf</t>
  </si>
  <si>
    <t>RN:Brca1</t>
  </si>
  <si>
    <t>RN:Brca2</t>
  </si>
  <si>
    <t>RN:Brcc3</t>
  </si>
  <si>
    <t>RN:Brs3</t>
  </si>
  <si>
    <t>RN:Brwd1</t>
  </si>
  <si>
    <t>RN:Btk</t>
  </si>
  <si>
    <t>RN:Btla</t>
  </si>
  <si>
    <t>RN:Btrc</t>
  </si>
  <si>
    <t>RN:C3</t>
  </si>
  <si>
    <t>RN:C3ar1</t>
  </si>
  <si>
    <t>RN:C4a</t>
  </si>
  <si>
    <t>RN:C5ar1</t>
  </si>
  <si>
    <t>RN:C9</t>
  </si>
  <si>
    <t>RN:Calcr</t>
  </si>
  <si>
    <t>RN:Calcrl</t>
  </si>
  <si>
    <t>RN:Calr</t>
  </si>
  <si>
    <t>RN:Card10</t>
  </si>
  <si>
    <t>RN:Card11</t>
  </si>
  <si>
    <t>RN:Card6</t>
  </si>
  <si>
    <t>RN:Card9</t>
  </si>
  <si>
    <t>RN:Casp1</t>
  </si>
  <si>
    <t>RN:Casp14</t>
  </si>
  <si>
    <t>RN:Casp2</t>
  </si>
  <si>
    <t>RN:Casp3</t>
  </si>
  <si>
    <t>RN:Casp4</t>
  </si>
  <si>
    <t>RN:Casp6</t>
  </si>
  <si>
    <t>RN:Casp7</t>
  </si>
  <si>
    <t>RN:Casp8</t>
  </si>
  <si>
    <t>RN:Casp8ap2</t>
  </si>
  <si>
    <t>RN:Casp9</t>
  </si>
  <si>
    <t>RN:Casr</t>
  </si>
  <si>
    <t>RN:Cast</t>
  </si>
  <si>
    <t>RN:Cat</t>
  </si>
  <si>
    <t>RN:Cbl</t>
  </si>
  <si>
    <t>RN:Cblb</t>
  </si>
  <si>
    <t>RN:Cbll1</t>
  </si>
  <si>
    <t>RN:Cbx8</t>
  </si>
  <si>
    <t>RN:Cckar</t>
  </si>
  <si>
    <t>RN:Cckbr</t>
  </si>
  <si>
    <t>RN:Ccl1</t>
  </si>
  <si>
    <t>RN:Ccl11</t>
  </si>
  <si>
    <t>RN:Ccl12</t>
  </si>
  <si>
    <t>RN:Ccl17</t>
  </si>
  <si>
    <t>RN:Ccl19</t>
  </si>
  <si>
    <t>RN:Ccl2</t>
  </si>
  <si>
    <t>RN:Ccl20</t>
  </si>
  <si>
    <t>RN:Ccl21</t>
  </si>
  <si>
    <t>RN:Ccl22</t>
  </si>
  <si>
    <t>RN:Ccl24</t>
  </si>
  <si>
    <t>RN:Ccl25</t>
  </si>
  <si>
    <t>RN:Ccl28</t>
  </si>
  <si>
    <t>RN:Ccl3</t>
  </si>
  <si>
    <t>RN:Ccl4</t>
  </si>
  <si>
    <t>RN:Ccl5</t>
  </si>
  <si>
    <t>RN:Ccl6</t>
  </si>
  <si>
    <t>RN:Ccl7</t>
  </si>
  <si>
    <t>RN:Ccl9</t>
  </si>
  <si>
    <t>RN:Ccnf</t>
  </si>
  <si>
    <t>RN:Ccr1</t>
  </si>
  <si>
    <t>RN:Ccr10</t>
  </si>
  <si>
    <t>RN:Ccr1l1</t>
  </si>
  <si>
    <t>RN:Ccr2</t>
  </si>
  <si>
    <t>RN:Ccr3</t>
  </si>
  <si>
    <t>RN:Ccr4</t>
  </si>
  <si>
    <t>RN:Ccr5</t>
  </si>
  <si>
    <t>RN:Ccr6</t>
  </si>
  <si>
    <t>RN:Ccr7</t>
  </si>
  <si>
    <t>RN:Ccr8</t>
  </si>
  <si>
    <t>RN:Ccr9</t>
  </si>
  <si>
    <t>RN:Ccrl2</t>
  </si>
  <si>
    <t>RN:Cd14</t>
  </si>
  <si>
    <t>RN:Cd180</t>
  </si>
  <si>
    <t>RN:Cd19</t>
  </si>
  <si>
    <t>RN:Cd2</t>
  </si>
  <si>
    <t>RN:Cd27</t>
  </si>
  <si>
    <t>RN:Cd28</t>
  </si>
  <si>
    <t>RN:Cd36</t>
  </si>
  <si>
    <t>RN:Cd38</t>
  </si>
  <si>
    <t>RN:Cd4</t>
  </si>
  <si>
    <t>RN:Cd40</t>
  </si>
  <si>
    <t>RN:Cd40lg</t>
  </si>
  <si>
    <t>RN:Cd44</t>
  </si>
  <si>
    <t>RN:Cd5</t>
  </si>
  <si>
    <t>RN:Cd70</t>
  </si>
  <si>
    <t>RN:Cd74</t>
  </si>
  <si>
    <t>RN:Cd80</t>
  </si>
  <si>
    <t>RN:Cd86</t>
  </si>
  <si>
    <t>RN:Cd8a</t>
  </si>
  <si>
    <t>RN:Cdc16</t>
  </si>
  <si>
    <t>RN:Cdc20</t>
  </si>
  <si>
    <t>RN:Cdc23</t>
  </si>
  <si>
    <t>RN:Cdc27</t>
  </si>
  <si>
    <t>RN:Cdc34</t>
  </si>
  <si>
    <t>RN:Cdh1</t>
  </si>
  <si>
    <t>RN:Cdkn1a</t>
  </si>
  <si>
    <t>RN:Cdkn1b</t>
  </si>
  <si>
    <t>RN:Cdkn2a</t>
  </si>
  <si>
    <t>RN:Cebpb</t>
  </si>
  <si>
    <t>RN:Cebpg</t>
  </si>
  <si>
    <t>RN:Ces2c</t>
  </si>
  <si>
    <t>RN:Cfl1</t>
  </si>
  <si>
    <t>RN:Cflar</t>
  </si>
  <si>
    <t>RN:Chek1</t>
  </si>
  <si>
    <t>RN:Chek2</t>
  </si>
  <si>
    <t>RN:Chrm1</t>
  </si>
  <si>
    <t>RN:Chrm2</t>
  </si>
  <si>
    <t>RN:Chrm4</t>
  </si>
  <si>
    <t>RN:Chrm5</t>
  </si>
  <si>
    <t>RN:Cidea</t>
  </si>
  <si>
    <t>RN:Cideb</t>
  </si>
  <si>
    <t>RN:Cklf</t>
  </si>
  <si>
    <t>RN:Clcf1</t>
  </si>
  <si>
    <t>RN:Cmklr1</t>
  </si>
  <si>
    <t>RN:Cmtm2a</t>
  </si>
  <si>
    <t>RN:Cnr1</t>
  </si>
  <si>
    <t>RN:Cnr2</t>
  </si>
  <si>
    <t>RN:Cntfr</t>
  </si>
  <si>
    <t>RN:Col18a1</t>
  </si>
  <si>
    <t>RN:Col4a3</t>
  </si>
  <si>
    <t>RN:Commd4</t>
  </si>
  <si>
    <t>RN:Comt</t>
  </si>
  <si>
    <t>RN:Cox7a2</t>
  </si>
  <si>
    <t>RN:Cox8a</t>
  </si>
  <si>
    <t>RN:Cpt1a</t>
  </si>
  <si>
    <t>RN:Cpt1b</t>
  </si>
  <si>
    <t>RN:Cpt2</t>
  </si>
  <si>
    <t>RN:Crat</t>
  </si>
  <si>
    <t>RN:Crhr1</t>
  </si>
  <si>
    <t>RN:Crhr2</t>
  </si>
  <si>
    <t>RN:Crot</t>
  </si>
  <si>
    <t>RN:Crp</t>
  </si>
  <si>
    <t>RN:Cryaa</t>
  </si>
  <si>
    <t>RN:Cryab</t>
  </si>
  <si>
    <t>RN:Cs</t>
  </si>
  <si>
    <t>RN:Csf1</t>
  </si>
  <si>
    <t>RN:Csf2</t>
  </si>
  <si>
    <t>RN:Csf2ra</t>
  </si>
  <si>
    <t>RN:Csf2rb</t>
  </si>
  <si>
    <t>RN:Csf3</t>
  </si>
  <si>
    <t>RN:Csf3r</t>
  </si>
  <si>
    <t>RN:Ctf1</t>
  </si>
  <si>
    <t>RN:Ctf2</t>
  </si>
  <si>
    <t>RN:Ctnnb1</t>
  </si>
  <si>
    <t>RN:Ctsb</t>
  </si>
  <si>
    <t>RN:Ctse</t>
  </si>
  <si>
    <t>RN:Cul1</t>
  </si>
  <si>
    <t>RN:Cul2</t>
  </si>
  <si>
    <t>RN:Cul3</t>
  </si>
  <si>
    <t>RN:Cul4b</t>
  </si>
  <si>
    <t>RN:Cul5</t>
  </si>
  <si>
    <t>RN:Cul9</t>
  </si>
  <si>
    <t>RN:Cx3cl1</t>
  </si>
  <si>
    <t>RN:Cx3cr1</t>
  </si>
  <si>
    <t>RN:Cxcl1</t>
  </si>
  <si>
    <t>RN:Cxcl10</t>
  </si>
  <si>
    <t>RN:Cxcl11</t>
  </si>
  <si>
    <t>RN:Cxcl12</t>
  </si>
  <si>
    <t>RN:Cxcl13</t>
  </si>
  <si>
    <t>RN:Cxcl14</t>
  </si>
  <si>
    <t>RN:Cxcl16</t>
  </si>
  <si>
    <t>RN:Cxcl2</t>
  </si>
  <si>
    <t>RN:Cxcl3</t>
  </si>
  <si>
    <t>RN:Cxcl6</t>
  </si>
  <si>
    <t>RN:Cxcl9</t>
  </si>
  <si>
    <t>RN:Cxcr1</t>
  </si>
  <si>
    <t>RN:Cxcr2</t>
  </si>
  <si>
    <t>RN:Cxcr3</t>
  </si>
  <si>
    <t>RN:Cxcr4</t>
  </si>
  <si>
    <t>RN:Cxcr5</t>
  </si>
  <si>
    <t>RN:Cxcr6</t>
  </si>
  <si>
    <t>RN:Cybb</t>
  </si>
  <si>
    <t>RN:Cyc1</t>
  </si>
  <si>
    <t>RN:Cycs</t>
  </si>
  <si>
    <t>RN:Cyld</t>
  </si>
  <si>
    <t>RN:Cyp1a1</t>
  </si>
  <si>
    <t>RN:Cyp1a2</t>
  </si>
  <si>
    <t>RN:Cyp26b1</t>
  </si>
  <si>
    <t>RN:Cyp2b2</t>
  </si>
  <si>
    <t>RN:Cyp2c11</t>
  </si>
  <si>
    <t>RN:Cyp2c6v2</t>
  </si>
  <si>
    <t>RN:Cyp2d4</t>
  </si>
  <si>
    <t>RN:Cyp2e1</t>
  </si>
  <si>
    <t>RN:Cyp3a2</t>
  </si>
  <si>
    <t>RN:Cyp3a23/3a1</t>
  </si>
  <si>
    <t>RN:Cyp4a3</t>
  </si>
  <si>
    <t>RN:Cyp7a1</t>
  </si>
  <si>
    <t>RN:Cyp7b1</t>
  </si>
  <si>
    <t>RN:Cysltr1</t>
  </si>
  <si>
    <t>RN:Dad1</t>
  </si>
  <si>
    <t>RN:Dapk1</t>
  </si>
  <si>
    <t>RN:Daxx</t>
  </si>
  <si>
    <t>RN:Dbp</t>
  </si>
  <si>
    <t>RN:Dcaf7</t>
  </si>
  <si>
    <t>RN:Ddah2</t>
  </si>
  <si>
    <t>RN:Ddb1</t>
  </si>
  <si>
    <t>RN:Ddit3</t>
  </si>
  <si>
    <t>RN:Defb1</t>
  </si>
  <si>
    <t>RN:Derl1</t>
  </si>
  <si>
    <t>RN:Dffa</t>
  </si>
  <si>
    <t>RN:Dffb</t>
  </si>
  <si>
    <t>RN:Dhcr24</t>
  </si>
  <si>
    <t>RN:Diablo</t>
  </si>
  <si>
    <t>RN:Dlat</t>
  </si>
  <si>
    <t>RN:Dld</t>
  </si>
  <si>
    <t>RN:Dlst</t>
  </si>
  <si>
    <t>RN:Dnaja1</t>
  </si>
  <si>
    <t>RN:Dnaja2</t>
  </si>
  <si>
    <t>RN:Dnaja3</t>
  </si>
  <si>
    <t>RN:Dnajb1</t>
  </si>
  <si>
    <t>RN:Dnajb6</t>
  </si>
  <si>
    <t>RN:Dnajc3</t>
  </si>
  <si>
    <t>RN:Dnajc5</t>
  </si>
  <si>
    <t>RN:Dnajc6</t>
  </si>
  <si>
    <t>RN:Dnm1</t>
  </si>
  <si>
    <t>RN:Dock2</t>
  </si>
  <si>
    <t>RN:Dpysl4</t>
  </si>
  <si>
    <t>RN:Drd1</t>
  </si>
  <si>
    <t>RN:Drd2</t>
  </si>
  <si>
    <t>RN:Drd3</t>
  </si>
  <si>
    <t>RN:Drd4</t>
  </si>
  <si>
    <t>RN:Drd5</t>
  </si>
  <si>
    <t>RN:Dtx2</t>
  </si>
  <si>
    <t>RN:Duox1</t>
  </si>
  <si>
    <t>RN:Duox2</t>
  </si>
  <si>
    <t>RN:E2f1</t>
  </si>
  <si>
    <t>RN:Echs1</t>
  </si>
  <si>
    <t>RN:Edem1</t>
  </si>
  <si>
    <t>RN:Ednra</t>
  </si>
  <si>
    <t>RN:Ednrb</t>
  </si>
  <si>
    <t>RN:Eef1a2</t>
  </si>
  <si>
    <t>RN:Ehhadh</t>
  </si>
  <si>
    <t>RN:Eif2ak3</t>
  </si>
  <si>
    <t>RN:Eno1</t>
  </si>
  <si>
    <t>RN:Ep300</t>
  </si>
  <si>
    <t>RN:Ephx1</t>
  </si>
  <si>
    <t>RN:Ephx2</t>
  </si>
  <si>
    <t>RN:Epo</t>
  </si>
  <si>
    <t>RN:Epor</t>
  </si>
  <si>
    <t>RN:Epx</t>
  </si>
  <si>
    <t>RN:Erbb2</t>
  </si>
  <si>
    <t>RN:Ercc1</t>
  </si>
  <si>
    <t>RN:Ercc2</t>
  </si>
  <si>
    <t>RN:Ercc3</t>
  </si>
  <si>
    <t>RN:Ercc5</t>
  </si>
  <si>
    <t>RN:Ercc6</t>
  </si>
  <si>
    <t>RN:Ercc8</t>
  </si>
  <si>
    <t>RN:Ern1</t>
  </si>
  <si>
    <t>RN:Ern2</t>
  </si>
  <si>
    <t>RN:Ero1a</t>
  </si>
  <si>
    <t>RN:Esd</t>
  </si>
  <si>
    <t>RN:Esr1</t>
  </si>
  <si>
    <t>RN:Esr2</t>
  </si>
  <si>
    <t>RN:F11r</t>
  </si>
  <si>
    <t>RN:F2</t>
  </si>
  <si>
    <t>RN:F2r</t>
  </si>
  <si>
    <t>RN:F2rl1</t>
  </si>
  <si>
    <t>RN:F2rl2</t>
  </si>
  <si>
    <t>RN:F2rl3</t>
  </si>
  <si>
    <t>RN:F3</t>
  </si>
  <si>
    <t>RN:F8</t>
  </si>
  <si>
    <t>RN:Fabp1</t>
  </si>
  <si>
    <t>RN:Fadd</t>
  </si>
  <si>
    <t>RN:Faim</t>
  </si>
  <si>
    <t>RN:Fas</t>
  </si>
  <si>
    <t>RN:Faslg</t>
  </si>
  <si>
    <t>RN:Fasn</t>
  </si>
  <si>
    <t>RN:Fbxl3</t>
  </si>
  <si>
    <t>RN:Fbxo11</t>
  </si>
  <si>
    <t>RN:Fbxo28</t>
  </si>
  <si>
    <t>RN:Fbxo32</t>
  </si>
  <si>
    <t>RN:Fbxo38</t>
  </si>
  <si>
    <t>RN:Fbxo4</t>
  </si>
  <si>
    <t>RN:Fbxo5</t>
  </si>
  <si>
    <t>RN:Fbxo6</t>
  </si>
  <si>
    <t>RN:Fbxo9</t>
  </si>
  <si>
    <t>RN:Fbxw11</t>
  </si>
  <si>
    <t>RN:Fbxw2</t>
  </si>
  <si>
    <t>RN:Fbxw9</t>
  </si>
  <si>
    <t>RN:Fem1b</t>
  </si>
  <si>
    <t>RN:Fgf1</t>
  </si>
  <si>
    <t>RN:Fgf10</t>
  </si>
  <si>
    <t>RN:Fgf12</t>
  </si>
  <si>
    <t>RN:Fgf2</t>
  </si>
  <si>
    <t>RN:Fgf3</t>
  </si>
  <si>
    <t>RN:Fgf4</t>
  </si>
  <si>
    <t>RN:Fgf5</t>
  </si>
  <si>
    <t>RN:Fgf6</t>
  </si>
  <si>
    <t>RN:Fgf7</t>
  </si>
  <si>
    <t>RN:Fgf8</t>
  </si>
  <si>
    <t>RN:Fgf9</t>
  </si>
  <si>
    <t>RN:Fh</t>
  </si>
  <si>
    <t>RN:Figf</t>
  </si>
  <si>
    <t>RN:Fmo2</t>
  </si>
  <si>
    <t>RN:Fmo3</t>
  </si>
  <si>
    <t>RN:Fmo4</t>
  </si>
  <si>
    <t>RN:Fmo5</t>
  </si>
  <si>
    <t>RN:Fn1</t>
  </si>
  <si>
    <t>RN:Fos</t>
  </si>
  <si>
    <t>RN:Foxi1</t>
  </si>
  <si>
    <t>RN:Foxo3</t>
  </si>
  <si>
    <t>RN:Fpr1</t>
  </si>
  <si>
    <t>RN:Fzd1</t>
  </si>
  <si>
    <t>RN:Fzd2</t>
  </si>
  <si>
    <t>RN:Fzd3</t>
  </si>
  <si>
    <t>RN:Fzd4</t>
  </si>
  <si>
    <t>RN:Fzd5</t>
  </si>
  <si>
    <t>RN:Fzd6</t>
  </si>
  <si>
    <t>RN:Fzd7</t>
  </si>
  <si>
    <t>RN:Fzd8</t>
  </si>
  <si>
    <t>RN:Fzd9</t>
  </si>
  <si>
    <t>RN:Gabbr1</t>
  </si>
  <si>
    <t>RN:Gabbr2</t>
  </si>
  <si>
    <t>RN:Gadd45a</t>
  </si>
  <si>
    <t>RN:Galnt5</t>
  </si>
  <si>
    <t>RN:Galr1</t>
  </si>
  <si>
    <t>RN:Galr2</t>
  </si>
  <si>
    <t>RN:Gcdh</t>
  </si>
  <si>
    <t>RN:Gcgr</t>
  </si>
  <si>
    <t>RN:Gdf3</t>
  </si>
  <si>
    <t>RN:Gdf5</t>
  </si>
  <si>
    <t>RN:Gdf6</t>
  </si>
  <si>
    <t>RN:Gdf7</t>
  </si>
  <si>
    <t>RN:Gdf9</t>
  </si>
  <si>
    <t>RN:Gdnf</t>
  </si>
  <si>
    <t>RN:Gfra1</t>
  </si>
  <si>
    <t>RN:Gfra2</t>
  </si>
  <si>
    <t>RN:Ghr</t>
  </si>
  <si>
    <t>RN:Ghrhr</t>
  </si>
  <si>
    <t>RN:Ghsr</t>
  </si>
  <si>
    <t>RN:Gipr</t>
  </si>
  <si>
    <t>RN:Gli2</t>
  </si>
  <si>
    <t>RN:Glmn</t>
  </si>
  <si>
    <t>RN:Glp1r</t>
  </si>
  <si>
    <t>RN:Gpd1</t>
  </si>
  <si>
    <t>RN:Gper1</t>
  </si>
  <si>
    <t>RN:Gpi</t>
  </si>
  <si>
    <t>RN:Gpr132</t>
  </si>
  <si>
    <t>RN:Gpr17</t>
  </si>
  <si>
    <t>RN:Gpr18</t>
  </si>
  <si>
    <t>RN:Gpr37</t>
  </si>
  <si>
    <t>RN:Gpt</t>
  </si>
  <si>
    <t>RN:Gpx1</t>
  </si>
  <si>
    <t>RN:Gpx2</t>
  </si>
  <si>
    <t>RN:Gpx3</t>
  </si>
  <si>
    <t>RN:Gpx4</t>
  </si>
  <si>
    <t>RN:Gpx5</t>
  </si>
  <si>
    <t>RN:Gpx6</t>
  </si>
  <si>
    <t>RN:Gpx7</t>
  </si>
  <si>
    <t>RN:Grb2</t>
  </si>
  <si>
    <t>RN:Grem1</t>
  </si>
  <si>
    <t>RN:Grm1</t>
  </si>
  <si>
    <t>RN:Grm2</t>
  </si>
  <si>
    <t>RN:Grm3</t>
  </si>
  <si>
    <t>RN:Grm4</t>
  </si>
  <si>
    <t>RN:Grm5</t>
  </si>
  <si>
    <t>RN:Grm6</t>
  </si>
  <si>
    <t>RN:Grm7</t>
  </si>
  <si>
    <t>RN:Grm8</t>
  </si>
  <si>
    <t>RN:Grn</t>
  </si>
  <si>
    <t>RN:Grpr</t>
  </si>
  <si>
    <t>RN:Gsk3b</t>
  </si>
  <si>
    <t>RN:Gsta3</t>
  </si>
  <si>
    <t>RN:Gstm4</t>
  </si>
  <si>
    <t>RN:Gstp1</t>
  </si>
  <si>
    <t>RN:Haao</t>
  </si>
  <si>
    <t>RN:Hadha</t>
  </si>
  <si>
    <t>RN:Hadhb</t>
  </si>
  <si>
    <t>RN:Hcrtr1</t>
  </si>
  <si>
    <t>RN:Hcrtr2</t>
  </si>
  <si>
    <t>RN:Hdac1</t>
  </si>
  <si>
    <t>RN:Hdac3</t>
  </si>
  <si>
    <t>RN:Hdac4</t>
  </si>
  <si>
    <t>RN:Hdac5</t>
  </si>
  <si>
    <t>RN:Hdac7</t>
  </si>
  <si>
    <t>RN:Hdac9</t>
  </si>
  <si>
    <t>RN:Hectd2</t>
  </si>
  <si>
    <t>RN:Hecw2</t>
  </si>
  <si>
    <t>RN:Herc3</t>
  </si>
  <si>
    <t>RN:Herpud1</t>
  </si>
  <si>
    <t>RN:Hgf</t>
  </si>
  <si>
    <t>RN:Hif1a</t>
  </si>
  <si>
    <t>RN:Hip1</t>
  </si>
  <si>
    <t>RN:Hipk2</t>
  </si>
  <si>
    <t>RN:Hipk3</t>
  </si>
  <si>
    <t>RN:Hltf</t>
  </si>
  <si>
    <t>RN:Hmgb1</t>
  </si>
  <si>
    <t>RN:Hpn</t>
  </si>
  <si>
    <t>RN:Hprt1</t>
  </si>
  <si>
    <t>RN:Hpx</t>
  </si>
  <si>
    <t>RN:Hras</t>
  </si>
  <si>
    <t>RN:Hrg</t>
  </si>
  <si>
    <t>RN:Hrh1</t>
  </si>
  <si>
    <t>RN:Hrh4</t>
  </si>
  <si>
    <t>RN:Hrk</t>
  </si>
  <si>
    <t>RN:Hsf1</t>
  </si>
  <si>
    <t>RN:Hsf2</t>
  </si>
  <si>
    <t>RN:Hsp90aa1</t>
  </si>
  <si>
    <t>RN:Hsp90ab1</t>
  </si>
  <si>
    <t>RN:Hsp90b1</t>
  </si>
  <si>
    <t>RN:Hspa1a</t>
  </si>
  <si>
    <t>RN:Hspa1b</t>
  </si>
  <si>
    <t>RN:Hspa1l</t>
  </si>
  <si>
    <t>RN:Hspa2</t>
  </si>
  <si>
    <t>RN:Hspa4</t>
  </si>
  <si>
    <t>RN:Hspa5</t>
  </si>
  <si>
    <t>RN:Hspa9</t>
  </si>
  <si>
    <t>RN:Hspb1</t>
  </si>
  <si>
    <t>RN:Hspb2</t>
  </si>
  <si>
    <t>RN:Hspb6</t>
  </si>
  <si>
    <t>RN:Hspb7</t>
  </si>
  <si>
    <t>RN:Hspb8</t>
  </si>
  <si>
    <t>RN:Hspbap1</t>
  </si>
  <si>
    <t>RN:Hspd1</t>
  </si>
  <si>
    <t>RN:Hspe1</t>
  </si>
  <si>
    <t>RN:Hsph1</t>
  </si>
  <si>
    <t>RN:Htatip2</t>
  </si>
  <si>
    <t>RN:Htr1a</t>
  </si>
  <si>
    <t>RN:Htr1b</t>
  </si>
  <si>
    <t>RN:Htr1d</t>
  </si>
  <si>
    <t>RN:Htr1f</t>
  </si>
  <si>
    <t>RN:Htr2a</t>
  </si>
  <si>
    <t>RN:Htr2b</t>
  </si>
  <si>
    <t>RN:Htr2c</t>
  </si>
  <si>
    <t>RN:Htr3a</t>
  </si>
  <si>
    <t>RN:Htr3b</t>
  </si>
  <si>
    <t>RN:Htr4</t>
  </si>
  <si>
    <t>RN:Htr5a</t>
  </si>
  <si>
    <t>RN:Htr6</t>
  </si>
  <si>
    <t>RN:Htr7</t>
  </si>
  <si>
    <t>RN:Htra2</t>
  </si>
  <si>
    <t>RN:Htra4</t>
  </si>
  <si>
    <t>RN:Htt</t>
  </si>
  <si>
    <t>RN:Icam1</t>
  </si>
  <si>
    <t>RN:Id1</t>
  </si>
  <si>
    <t>RN:Idh1</t>
  </si>
  <si>
    <t>RN:Idh2</t>
  </si>
  <si>
    <t>RN:Idh3a</t>
  </si>
  <si>
    <t>RN:Idh3b</t>
  </si>
  <si>
    <t>RN:Idh3g</t>
  </si>
  <si>
    <t>RN:Ier3</t>
  </si>
  <si>
    <t>RN:Ifna1</t>
  </si>
  <si>
    <t>RN:Ifna2</t>
  </si>
  <si>
    <t>RN:Ifna4</t>
  </si>
  <si>
    <t>RN:Ifnar1</t>
  </si>
  <si>
    <t>RN:Ifnb1</t>
  </si>
  <si>
    <t>RN:Ifng</t>
  </si>
  <si>
    <t>RN:Ifngr1</t>
  </si>
  <si>
    <t>RN:Ifngr2</t>
  </si>
  <si>
    <t>RN:Ifnk</t>
  </si>
  <si>
    <t>RN:Ift57</t>
  </si>
  <si>
    <t>RN:Igf1</t>
  </si>
  <si>
    <t>RN:Igf1r</t>
  </si>
  <si>
    <t>RN:Igf2r</t>
  </si>
  <si>
    <t>RN:Ikbkg</t>
  </si>
  <si>
    <t>RN:Il10</t>
  </si>
  <si>
    <t>RN:Il10ra</t>
  </si>
  <si>
    <t>RN:Il10rb</t>
  </si>
  <si>
    <t>RN:Il11</t>
  </si>
  <si>
    <t>RN:Il11ra1</t>
  </si>
  <si>
    <t>RN:Il12a</t>
  </si>
  <si>
    <t>RN:Il12b</t>
  </si>
  <si>
    <t>RN:Il12rb1</t>
  </si>
  <si>
    <t>RN:Il12rb2</t>
  </si>
  <si>
    <t>RN:Il13</t>
  </si>
  <si>
    <t>RN:Il13ra1</t>
  </si>
  <si>
    <t>RN:Il13ra2</t>
  </si>
  <si>
    <t>RN:Il15</t>
  </si>
  <si>
    <t>RN:Il16</t>
  </si>
  <si>
    <t>RN:Il17a</t>
  </si>
  <si>
    <t>RN:Il17b</t>
  </si>
  <si>
    <t>RN:Il17c</t>
  </si>
  <si>
    <t>RN:Il17d</t>
  </si>
  <si>
    <t>RN:Il17f</t>
  </si>
  <si>
    <t>RN:Il17ra</t>
  </si>
  <si>
    <t>RN:Il17rb</t>
  </si>
  <si>
    <t>RN:Il18</t>
  </si>
  <si>
    <t>RN:Il18r1</t>
  </si>
  <si>
    <t>RN:Il18rap</t>
  </si>
  <si>
    <t>RN:Il1a</t>
  </si>
  <si>
    <t>RN:Il1b</t>
  </si>
  <si>
    <t>RN:Il1r1</t>
  </si>
  <si>
    <t>RN:Il1r2</t>
  </si>
  <si>
    <t>RN:Il1rap</t>
  </si>
  <si>
    <t>RN:Il1rl1</t>
  </si>
  <si>
    <t>RN:Il1rn</t>
  </si>
  <si>
    <t>RN:Il2</t>
  </si>
  <si>
    <t>RN:Il20</t>
  </si>
  <si>
    <t>RN:Il20ra</t>
  </si>
  <si>
    <t>RN:Il21</t>
  </si>
  <si>
    <t>RN:Il21r</t>
  </si>
  <si>
    <t>RN:Il22</t>
  </si>
  <si>
    <t>RN:Il22ra2</t>
  </si>
  <si>
    <t>RN:Il23a</t>
  </si>
  <si>
    <t>RN:Il23r</t>
  </si>
  <si>
    <t>RN:Il24</t>
  </si>
  <si>
    <t>RN:Il25</t>
  </si>
  <si>
    <t>RN:Il27</t>
  </si>
  <si>
    <t>RN:Il27ra</t>
  </si>
  <si>
    <t>RN:Il2ra</t>
  </si>
  <si>
    <t>RN:Il2rb</t>
  </si>
  <si>
    <t>RN:Il2rg</t>
  </si>
  <si>
    <t>RN:Il3</t>
  </si>
  <si>
    <t>RN:Il3ra</t>
  </si>
  <si>
    <t>RN:Il4</t>
  </si>
  <si>
    <t>RN:Il4r</t>
  </si>
  <si>
    <t>RN:Il5</t>
  </si>
  <si>
    <t>RN:Il5ra</t>
  </si>
  <si>
    <t>RN:Il6</t>
  </si>
  <si>
    <t>RN:Il6r</t>
  </si>
  <si>
    <t>RN:Il6st</t>
  </si>
  <si>
    <t>RN:Il7</t>
  </si>
  <si>
    <t>RN:Il7r</t>
  </si>
  <si>
    <t>RN:Il9</t>
  </si>
  <si>
    <t>RN:Il9r</t>
  </si>
  <si>
    <t>RN:Inha</t>
  </si>
  <si>
    <t>RN:Inhba</t>
  </si>
  <si>
    <t>RN:Inhbb</t>
  </si>
  <si>
    <t>RN:Inhbe</t>
  </si>
  <si>
    <t>RN:Ins1</t>
  </si>
  <si>
    <t>RN:Ins2</t>
  </si>
  <si>
    <t>RN:Irak1</t>
  </si>
  <si>
    <t>RN:Irf4</t>
  </si>
  <si>
    <t>RN:Irf7</t>
  </si>
  <si>
    <t>RN:Itch</t>
  </si>
  <si>
    <t>RN:Itgax</t>
  </si>
  <si>
    <t>RN:Itgb2</t>
  </si>
  <si>
    <t>RN:Jag1</t>
  </si>
  <si>
    <t>RN:Jak2</t>
  </si>
  <si>
    <t>RN:Kcnip1</t>
  </si>
  <si>
    <t>RN:Kiss1r</t>
  </si>
  <si>
    <t>RN:Kitlg</t>
  </si>
  <si>
    <t>RN:Klf1</t>
  </si>
  <si>
    <t>RN:Klhl10</t>
  </si>
  <si>
    <t>RN:Klhl2</t>
  </si>
  <si>
    <t>RN:Klhl24</t>
  </si>
  <si>
    <t>RN:Klhl41</t>
  </si>
  <si>
    <t>RN:Kng1</t>
  </si>
  <si>
    <t>RN:Krt18</t>
  </si>
  <si>
    <t>RN:Krt8</t>
  </si>
  <si>
    <t>RN:Lat</t>
  </si>
  <si>
    <t>RN:Lbp</t>
  </si>
  <si>
    <t>RN:Lck</t>
  </si>
  <si>
    <t>RN:Ldha</t>
  </si>
  <si>
    <t>RN:Lefty1</t>
  </si>
  <si>
    <t>RN:Lefty2</t>
  </si>
  <si>
    <t>RN:Lepr</t>
  </si>
  <si>
    <t>RN:Lgals1</t>
  </si>
  <si>
    <t>RN:Lgr5</t>
  </si>
  <si>
    <t>RN:Lhcgr</t>
  </si>
  <si>
    <t>RN:Lif</t>
  </si>
  <si>
    <t>RN:Lifr</t>
  </si>
  <si>
    <t>RN:Lig4</t>
  </si>
  <si>
    <t>RN:Lmna</t>
  </si>
  <si>
    <t>RN:Lmo7</t>
  </si>
  <si>
    <t>RN:Lpar1</t>
  </si>
  <si>
    <t>RN:Lpar2</t>
  </si>
  <si>
    <t>RN:Lpl</t>
  </si>
  <si>
    <t>RN:Lss</t>
  </si>
  <si>
    <t>RN:Lta</t>
  </si>
  <si>
    <t>RN:Ltb</t>
  </si>
  <si>
    <t>RN:Ltb4r</t>
  </si>
  <si>
    <t>RN:Ltbr</t>
  </si>
  <si>
    <t>RN:Ly96</t>
  </si>
  <si>
    <t>RN:Lyz2</t>
  </si>
  <si>
    <t>RN:Madd</t>
  </si>
  <si>
    <t>RN:Mag</t>
  </si>
  <si>
    <t>RN:Mal</t>
  </si>
  <si>
    <t>RN:Malt1</t>
  </si>
  <si>
    <t>RN:Manba</t>
  </si>
  <si>
    <t>RN:Maoa</t>
  </si>
  <si>
    <t>RN:Maob</t>
  </si>
  <si>
    <t>RN:Map3k1</t>
  </si>
  <si>
    <t>RN:Map3k10</t>
  </si>
  <si>
    <t>RN:Mapk1</t>
  </si>
  <si>
    <t>RN:Mapk8</t>
  </si>
  <si>
    <t>RN:Mapk8ip2</t>
  </si>
  <si>
    <t>RN:Mapk9</t>
  </si>
  <si>
    <t>RN:March5</t>
  </si>
  <si>
    <t>RN:Mas1</t>
  </si>
  <si>
    <t>RN:Mbd4</t>
  </si>
  <si>
    <t>RN:Mbtps1</t>
  </si>
  <si>
    <t>RN:Mbtps2</t>
  </si>
  <si>
    <t>RN:Mc2r</t>
  </si>
  <si>
    <t>RN:Mc3r</t>
  </si>
  <si>
    <t>RN:Mchr1</t>
  </si>
  <si>
    <t>RN:Mcl1</t>
  </si>
  <si>
    <t>RN:Mdh1</t>
  </si>
  <si>
    <t>RN:Mdh1b</t>
  </si>
  <si>
    <t>RN:Mdh2</t>
  </si>
  <si>
    <t>RN:Mdk</t>
  </si>
  <si>
    <t>RN:Mdm2</t>
  </si>
  <si>
    <t>RN:Mdm4</t>
  </si>
  <si>
    <t>RN:Mefv</t>
  </si>
  <si>
    <t>RN:Mgll</t>
  </si>
  <si>
    <t>RN:Mgmt</t>
  </si>
  <si>
    <t>RN:Mib1</t>
  </si>
  <si>
    <t>RN:Mid1</t>
  </si>
  <si>
    <t>RN:Mif</t>
  </si>
  <si>
    <t>RN:Mki67</t>
  </si>
  <si>
    <t>RN:Mlh1</t>
  </si>
  <si>
    <t>RN:Mmp9</t>
  </si>
  <si>
    <t>RN:Mpl</t>
  </si>
  <si>
    <t>RN:Mpo</t>
  </si>
  <si>
    <t>RN:Mrps18b</t>
  </si>
  <si>
    <t>RN:Msh2</t>
  </si>
  <si>
    <t>RN:Mstn</t>
  </si>
  <si>
    <t>RN:Mtnr1a</t>
  </si>
  <si>
    <t>RN:Mtnr1b</t>
  </si>
  <si>
    <t>RN:Mul1</t>
  </si>
  <si>
    <t>RN:Mx2</t>
  </si>
  <si>
    <t>RN:Mybl2</t>
  </si>
  <si>
    <t>RN:Myc</t>
  </si>
  <si>
    <t>RN:Myd88</t>
  </si>
  <si>
    <t>RN:Mylip</t>
  </si>
  <si>
    <t>RN:Naip6</t>
  </si>
  <si>
    <t>RN:Nampt</t>
  </si>
  <si>
    <t>RN:Nbn</t>
  </si>
  <si>
    <t>RN:Ncf1</t>
  </si>
  <si>
    <t>RN:Ndufs3</t>
  </si>
  <si>
    <t>RN:Neurl1</t>
  </si>
  <si>
    <t>RN:Nfatc3</t>
  </si>
  <si>
    <t>RN:Nfatc4</t>
  </si>
  <si>
    <t>RN:Nfe2l1</t>
  </si>
  <si>
    <t>RN:Nfkb1</t>
  </si>
  <si>
    <t>RN:Nfkb2</t>
  </si>
  <si>
    <t>RN:Nfrkb</t>
  </si>
  <si>
    <t>RN:Ngf</t>
  </si>
  <si>
    <t>RN:Ngfr</t>
  </si>
  <si>
    <t>RN:Nlrc4</t>
  </si>
  <si>
    <t>RN:Nlrp12</t>
  </si>
  <si>
    <t>RN:Nlrp1a</t>
  </si>
  <si>
    <t>RN:Nlrp3</t>
  </si>
  <si>
    <t>RN:Nmbr</t>
  </si>
  <si>
    <t>RN:Nmi</t>
  </si>
  <si>
    <t>RN:Nmur1</t>
  </si>
  <si>
    <t>RN:Nod2</t>
  </si>
  <si>
    <t>RN:Nodal</t>
  </si>
  <si>
    <t>RN:Nol3</t>
  </si>
  <si>
    <t>RN:Nos2</t>
  </si>
  <si>
    <t>RN:Nosip</t>
  </si>
  <si>
    <t>RN:Notch1</t>
  </si>
  <si>
    <t>RN:Notch2</t>
  </si>
  <si>
    <t>RN:Npffr2</t>
  </si>
  <si>
    <t>RN:Nploc4</t>
  </si>
  <si>
    <t>RN:Npr1</t>
  </si>
  <si>
    <t>RN:Npr2</t>
  </si>
  <si>
    <t>RN:Npr3</t>
  </si>
  <si>
    <t>RN:Npy1r</t>
  </si>
  <si>
    <t>RN:Npy2r</t>
  </si>
  <si>
    <t>RN:Npy4r</t>
  </si>
  <si>
    <t>RN:Npy5r</t>
  </si>
  <si>
    <t>RN:Nqo1</t>
  </si>
  <si>
    <t>RN:Nr0b2</t>
  </si>
  <si>
    <t>RN:Nr1h4</t>
  </si>
  <si>
    <t>RN:Nr3c1</t>
  </si>
  <si>
    <t>RN:Nr4a1</t>
  </si>
  <si>
    <t>RN:Nr5a2</t>
  </si>
  <si>
    <t>RN:Nrg1</t>
  </si>
  <si>
    <t>RN:Nrg2</t>
  </si>
  <si>
    <t>RN:Ntf3</t>
  </si>
  <si>
    <t>RN:Ntrk1</t>
  </si>
  <si>
    <t>RN:Ntsr1</t>
  </si>
  <si>
    <t>RN:Ntsr2</t>
  </si>
  <si>
    <t>RN:Nucb1</t>
  </si>
  <si>
    <t>RN:Nudt1</t>
  </si>
  <si>
    <t>RN:Nudt15</t>
  </si>
  <si>
    <t>RN:Ogdhl</t>
  </si>
  <si>
    <t>RN:Ogg1</t>
  </si>
  <si>
    <t>RN:Olr1</t>
  </si>
  <si>
    <t>RN:Olr1583</t>
  </si>
  <si>
    <t>RN:Opa1</t>
  </si>
  <si>
    <t>RN:Opn4</t>
  </si>
  <si>
    <t>RN:Oprd1</t>
  </si>
  <si>
    <t>RN:Oprk1</t>
  </si>
  <si>
    <t>RN:Oprm1</t>
  </si>
  <si>
    <t>RN:Os9</t>
  </si>
  <si>
    <t>RN:Osm</t>
  </si>
  <si>
    <t>RN:Osmr</t>
  </si>
  <si>
    <t>RN:Oxtr</t>
  </si>
  <si>
    <t>RN:P2ry1</t>
  </si>
  <si>
    <t>RN:Pak7</t>
  </si>
  <si>
    <t>RN:Park2</t>
  </si>
  <si>
    <t>RN:Parp1</t>
  </si>
  <si>
    <t>RN:Parp2</t>
  </si>
  <si>
    <t>RN:Pax6</t>
  </si>
  <si>
    <t>RN:Pcca</t>
  </si>
  <si>
    <t>RN:Pcgf1</t>
  </si>
  <si>
    <t>RN:Pcgf2</t>
  </si>
  <si>
    <t>RN:Pcgf3</t>
  </si>
  <si>
    <t>RN:Pcgf6</t>
  </si>
  <si>
    <t>RN:Pcna</t>
  </si>
  <si>
    <t>RN:Pdcd6</t>
  </si>
  <si>
    <t>RN:Pdgfa</t>
  </si>
  <si>
    <t>RN:Pdgfb</t>
  </si>
  <si>
    <t>RN:Pdgfc</t>
  </si>
  <si>
    <t>RN:Pdgfrb</t>
  </si>
  <si>
    <t>RN:Pdyn</t>
  </si>
  <si>
    <t>RN:Pea15</t>
  </si>
  <si>
    <t>RN:Peli1</t>
  </si>
  <si>
    <t>RN:Pf4</t>
  </si>
  <si>
    <t>RN:Pfdn5</t>
  </si>
  <si>
    <t>RN:Pglyrp1</t>
  </si>
  <si>
    <t>RN:Phf7</t>
  </si>
  <si>
    <t>RN:Pias1</t>
  </si>
  <si>
    <t>RN:Pias2</t>
  </si>
  <si>
    <t>RN:Pias3</t>
  </si>
  <si>
    <t>RN:Pidd1</t>
  </si>
  <si>
    <t>RN:Pik3ca</t>
  </si>
  <si>
    <t>RN:Pik3r2</t>
  </si>
  <si>
    <t>RN:Pla2g2d</t>
  </si>
  <si>
    <t>RN:Plekhf1</t>
  </si>
  <si>
    <t>RN:Plg</t>
  </si>
  <si>
    <t>RN:Pmaip1</t>
  </si>
  <si>
    <t>RN:Pml</t>
  </si>
  <si>
    <t>RN:Pogk</t>
  </si>
  <si>
    <t>RN:Polb</t>
  </si>
  <si>
    <t>RN:Pon1</t>
  </si>
  <si>
    <t>RN:Pou3f3</t>
  </si>
  <si>
    <t>RN:Pou4f1</t>
  </si>
  <si>
    <t>RN:Ppara</t>
  </si>
  <si>
    <t>RN:Pparg</t>
  </si>
  <si>
    <t>RN:Ppargc1a</t>
  </si>
  <si>
    <t>RN:Ppbp</t>
  </si>
  <si>
    <t>RN:Ppia</t>
  </si>
  <si>
    <t>RN:Ppp1r13b</t>
  </si>
  <si>
    <t>RN:Ppp1r15b</t>
  </si>
  <si>
    <t>RN:Ppp2ca</t>
  </si>
  <si>
    <t>RN:Ppp2r1a</t>
  </si>
  <si>
    <t>RN:Ppp2r1b</t>
  </si>
  <si>
    <t>RN:Prdx1</t>
  </si>
  <si>
    <t>RN:Prdx2</t>
  </si>
  <si>
    <t>RN:Prdx5</t>
  </si>
  <si>
    <t>RN:Prdx6</t>
  </si>
  <si>
    <t>RN:Prg2</t>
  </si>
  <si>
    <t>RN:Prkaa1</t>
  </si>
  <si>
    <t>RN:Prkca</t>
  </si>
  <si>
    <t>RN:Prkce</t>
  </si>
  <si>
    <t>RN:Prkcsh</t>
  </si>
  <si>
    <t>RN:Prkcz</t>
  </si>
  <si>
    <t>RN:Prkdc</t>
  </si>
  <si>
    <t>RN:Prl</t>
  </si>
  <si>
    <t>RN:Prlhr</t>
  </si>
  <si>
    <t>RN:Prlr</t>
  </si>
  <si>
    <t>RN:Prnp</t>
  </si>
  <si>
    <t>RN:Procr</t>
  </si>
  <si>
    <t>RN:Prodh</t>
  </si>
  <si>
    <t>RN:Prok2</t>
  </si>
  <si>
    <t>RN:Prokr2</t>
  </si>
  <si>
    <t>RN:Prop1</t>
  </si>
  <si>
    <t>RN:Psen1</t>
  </si>
  <si>
    <t>RN:Pten</t>
  </si>
  <si>
    <t>RN:Ptgdr2</t>
  </si>
  <si>
    <t>RN:Ptger1</t>
  </si>
  <si>
    <t>RN:Ptger2</t>
  </si>
  <si>
    <t>RN:Ptger3</t>
  </si>
  <si>
    <t>RN:Ptger4</t>
  </si>
  <si>
    <t>RN:Ptgir</t>
  </si>
  <si>
    <t>RN:Ptgs2</t>
  </si>
  <si>
    <t>RN:Pth</t>
  </si>
  <si>
    <t>RN:Pth1r</t>
  </si>
  <si>
    <t>RN:Ptn</t>
  </si>
  <si>
    <t>RN:Ptpra</t>
  </si>
  <si>
    <t>RN:Ptprc</t>
  </si>
  <si>
    <t>RN:Pvr</t>
  </si>
  <si>
    <t>RN:Pycard</t>
  </si>
  <si>
    <t>RN:Rab25</t>
  </si>
  <si>
    <t>RN:Rad18</t>
  </si>
  <si>
    <t>RN:Rad51</t>
  </si>
  <si>
    <t>RN:Raf1</t>
  </si>
  <si>
    <t>RN:Rag1</t>
  </si>
  <si>
    <t>RN:Rasa1</t>
  </si>
  <si>
    <t>RN:Rdx</t>
  </si>
  <si>
    <t>RN:Rel</t>
  </si>
  <si>
    <t>RN:Rela</t>
  </si>
  <si>
    <t>RN:Retn</t>
  </si>
  <si>
    <t>RN:RGD1311517</t>
  </si>
  <si>
    <t>RN:RGDC</t>
  </si>
  <si>
    <t>RN:Rho</t>
  </si>
  <si>
    <t>RN:Rhoa</t>
  </si>
  <si>
    <t>RN:Ring1</t>
  </si>
  <si>
    <t>RN:Ripk1</t>
  </si>
  <si>
    <t>RN:Ripk2</t>
  </si>
  <si>
    <t>RN:Ripk3</t>
  </si>
  <si>
    <t>RN:Rlim</t>
  </si>
  <si>
    <t>RN:Rnf135</t>
  </si>
  <si>
    <t>RN:Rnf138</t>
  </si>
  <si>
    <t>RN:Rnf139</t>
  </si>
  <si>
    <t>RN:Rnf144b</t>
  </si>
  <si>
    <t>RN:Rnf150</t>
  </si>
  <si>
    <t>RN:Rnf167</t>
  </si>
  <si>
    <t>RN:Rnf180</t>
  </si>
  <si>
    <t>RN:Rnf2</t>
  </si>
  <si>
    <t>RN:Rnf20</t>
  </si>
  <si>
    <t>RN:Rnf34</t>
  </si>
  <si>
    <t>RN:Rnf4</t>
  </si>
  <si>
    <t>RN:Rnf40</t>
  </si>
  <si>
    <t>RN:Rnf44</t>
  </si>
  <si>
    <t>RN:Rnf6</t>
  </si>
  <si>
    <t>RN:Rnf8</t>
  </si>
  <si>
    <t>RN:Rplp1</t>
  </si>
  <si>
    <t>RN:Rpn1</t>
  </si>
  <si>
    <t>RN:RT1-Db1</t>
  </si>
  <si>
    <t>RN:Rtn4</t>
  </si>
  <si>
    <t>RN:Runx3</t>
  </si>
  <si>
    <t>RN:S100a8</t>
  </si>
  <si>
    <t>RN:S100b</t>
  </si>
  <si>
    <t>RN:S1pr1</t>
  </si>
  <si>
    <t>RN:S1pr2</t>
  </si>
  <si>
    <t>RN:S1pr3</t>
  </si>
  <si>
    <t>RN:Sart1</t>
  </si>
  <si>
    <t>RN:Scd1</t>
  </si>
  <si>
    <t>RN:Scg2</t>
  </si>
  <si>
    <t>RN:Sctr</t>
  </si>
  <si>
    <t>RN:Sdha</t>
  </si>
  <si>
    <t>RN:Sdhb</t>
  </si>
  <si>
    <t>RN:Sdhc</t>
  </si>
  <si>
    <t>RN:Sdhd</t>
  </si>
  <si>
    <t>RN:Sec62</t>
  </si>
  <si>
    <t>RN:Sel1l</t>
  </si>
  <si>
    <t>RN:Sele</t>
  </si>
  <si>
    <t>RN:Serp1</t>
  </si>
  <si>
    <t>RN:Serpina1</t>
  </si>
  <si>
    <t>RN:Serpina3c</t>
  </si>
  <si>
    <t>RN:Serpina3n</t>
  </si>
  <si>
    <t>RN:Serpinb2</t>
  </si>
  <si>
    <t>RN:Serpinb9</t>
  </si>
  <si>
    <t>RN:Sfn</t>
  </si>
  <si>
    <t>RN:Sfrp1</t>
  </si>
  <si>
    <t>RN:Sftpd</t>
  </si>
  <si>
    <t>RN:Sh3glb1</t>
  </si>
  <si>
    <t>RN:Sh3rf1</t>
  </si>
  <si>
    <t>RN:Shh</t>
  </si>
  <si>
    <t>RN:Shprh</t>
  </si>
  <si>
    <t>RN:Sigmar1</t>
  </si>
  <si>
    <t>RN:Skp1</t>
  </si>
  <si>
    <t>RN:Skp2</t>
  </si>
  <si>
    <t>RN:Slc10a1</t>
  </si>
  <si>
    <t>RN:Slc2a3</t>
  </si>
  <si>
    <t>RN:Slc51a</t>
  </si>
  <si>
    <t>RN:Slco1a2</t>
  </si>
  <si>
    <t>RN:Smo</t>
  </si>
  <si>
    <t>RN:Smurf1</t>
  </si>
  <si>
    <t>RN:Smurf2</t>
  </si>
  <si>
    <t>RN:Snca</t>
  </si>
  <si>
    <t>RN:Socs1</t>
  </si>
  <si>
    <t>RN:Socs2</t>
  </si>
  <si>
    <t>RN:Socs3</t>
  </si>
  <si>
    <t>RN:Socs4</t>
  </si>
  <si>
    <t>RN:Socs5</t>
  </si>
  <si>
    <t>RN:Sod1</t>
  </si>
  <si>
    <t>RN:Sod2</t>
  </si>
  <si>
    <t>RN:Spata2</t>
  </si>
  <si>
    <t>RN:Sphk1</t>
  </si>
  <si>
    <t>RN:Spp1</t>
  </si>
  <si>
    <t>RN:Spsb1</t>
  </si>
  <si>
    <t>RN:Srebf1</t>
  </si>
  <si>
    <t>RN:Sst</t>
  </si>
  <si>
    <t>RN:Sstr1</t>
  </si>
  <si>
    <t>RN:Sstr2</t>
  </si>
  <si>
    <t>RN:Sstr3</t>
  </si>
  <si>
    <t>RN:Sstr4</t>
  </si>
  <si>
    <t>RN:Stat1</t>
  </si>
  <si>
    <t>RN:Stat3</t>
  </si>
  <si>
    <t>RN:Stat5a</t>
  </si>
  <si>
    <t>RN:Stat5b</t>
  </si>
  <si>
    <t>RN:Stub1</t>
  </si>
  <si>
    <t>RN:Sucla2</t>
  </si>
  <si>
    <t>RN:Suclg1</t>
  </si>
  <si>
    <t>RN:Suclg2</t>
  </si>
  <si>
    <t>RN:Sycp2</t>
  </si>
  <si>
    <t>RN:Syk</t>
  </si>
  <si>
    <t>RN:Syt1</t>
  </si>
  <si>
    <t>RN:Syvn1</t>
  </si>
  <si>
    <t>RN:Tacr1</t>
  </si>
  <si>
    <t>RN:Tacr2</t>
  </si>
  <si>
    <t>RN:Tacr3</t>
  </si>
  <si>
    <t>RN:Tagln</t>
  </si>
  <si>
    <t>RN:Tas1r2</t>
  </si>
  <si>
    <t>RN:Tbk1</t>
  </si>
  <si>
    <t>RN:Tbx3</t>
  </si>
  <si>
    <t>RN:Tbx5</t>
  </si>
  <si>
    <t>RN:Tceb1</t>
  </si>
  <si>
    <t>RN:Tcp1</t>
  </si>
  <si>
    <t>RN:Tdgf1</t>
  </si>
  <si>
    <t>RN:Tff3</t>
  </si>
  <si>
    <t>RN:Tgfb1</t>
  </si>
  <si>
    <t>RN:Thpo</t>
  </si>
  <si>
    <t>RN:Timm10b</t>
  </si>
  <si>
    <t>RN:Timp3</t>
  </si>
  <si>
    <t>RN:Tirap</t>
  </si>
  <si>
    <t>RN:Tlr1</t>
  </si>
  <si>
    <t>RN:Tlr2</t>
  </si>
  <si>
    <t>RN:Tlr3</t>
  </si>
  <si>
    <t>RN:Tlr4</t>
  </si>
  <si>
    <t>RN:Tlr5</t>
  </si>
  <si>
    <t>RN:Tlr6</t>
  </si>
  <si>
    <t>RN:Tlr7</t>
  </si>
  <si>
    <t>RN:Tlr9</t>
  </si>
  <si>
    <t>RN:Tmem57</t>
  </si>
  <si>
    <t>RN:Tnf</t>
  </si>
  <si>
    <t>RN:Tnfrsf10b</t>
  </si>
  <si>
    <t>RN:Tnfrsf11b</t>
  </si>
  <si>
    <t>RN:Tnfrsf1a</t>
  </si>
  <si>
    <t>RN:Tnfrsf1b</t>
  </si>
  <si>
    <t>RN:Tnfrsf21</t>
  </si>
  <si>
    <t>RN:Tnfrsf25</t>
  </si>
  <si>
    <t>RN:Tnfrsf4</t>
  </si>
  <si>
    <t>RN:Tnfrsf8</t>
  </si>
  <si>
    <t>RN:Tnfrsf9</t>
  </si>
  <si>
    <t>RN:Tnfsf10</t>
  </si>
  <si>
    <t>RN:Tnfsf11</t>
  </si>
  <si>
    <t>RN:Tnfsf12</t>
  </si>
  <si>
    <t>RN:Tnfsf13</t>
  </si>
  <si>
    <t>RN:Tnfsf14</t>
  </si>
  <si>
    <t>RN:Tnfsf15</t>
  </si>
  <si>
    <t>RN:Tnfsf18</t>
  </si>
  <si>
    <t>RN:Tnfsf4</t>
  </si>
  <si>
    <t>RN:Tnfsf9</t>
  </si>
  <si>
    <t>RN:Tollip</t>
  </si>
  <si>
    <t>RN:Topors</t>
  </si>
  <si>
    <t>RN:Tp53</t>
  </si>
  <si>
    <t>RN:Tp53bp2</t>
  </si>
  <si>
    <t>RN:Tp63</t>
  </si>
  <si>
    <t>RN:Tp73</t>
  </si>
  <si>
    <t>RN:Tpo</t>
  </si>
  <si>
    <t>RN:Tradd</t>
  </si>
  <si>
    <t>RN:Traf2</t>
  </si>
  <si>
    <t>RN:Traf3</t>
  </si>
  <si>
    <t>RN:Traf4</t>
  </si>
  <si>
    <t>RN:Traf6</t>
  </si>
  <si>
    <t>RN:Traf7</t>
  </si>
  <si>
    <t>RN:Trhr</t>
  </si>
  <si>
    <t>RN:Trim25</t>
  </si>
  <si>
    <t>RN:Trim27</t>
  </si>
  <si>
    <t>RN:Trim28</t>
  </si>
  <si>
    <t>RN:Trim36</t>
  </si>
  <si>
    <t>RN:Trim63</t>
  </si>
  <si>
    <t>RN:Trim9</t>
  </si>
  <si>
    <t>RN:Trpc4ap</t>
  </si>
  <si>
    <t>RN:Tsc22d3</t>
  </si>
  <si>
    <t>RN:Tshr</t>
  </si>
  <si>
    <t>RN:Ttn</t>
  </si>
  <si>
    <t>RN:Txnip</t>
  </si>
  <si>
    <t>RN:Txnl4b</t>
  </si>
  <si>
    <t>RN:Txnrd2</t>
  </si>
  <si>
    <t>RN:Tymp</t>
  </si>
  <si>
    <t>RN:Ubb</t>
  </si>
  <si>
    <t>RN:Ubc</t>
  </si>
  <si>
    <t>RN:Ube2g2</t>
  </si>
  <si>
    <t>RN:Ube2j2</t>
  </si>
  <si>
    <t>RN:Ube4a</t>
  </si>
  <si>
    <t>RN:Ubxn4</t>
  </si>
  <si>
    <t>RN:Ucp1</t>
  </si>
  <si>
    <t>RN:Ucp2</t>
  </si>
  <si>
    <t>RN:Ucp3</t>
  </si>
  <si>
    <t>RN:Ugt1a1</t>
  </si>
  <si>
    <t>RN:Ugt2a1</t>
  </si>
  <si>
    <t>RN:Ugt2b1</t>
  </si>
  <si>
    <t>RN:Uhrf1</t>
  </si>
  <si>
    <t>RN:Uhrf2</t>
  </si>
  <si>
    <t>RN:Uts2r</t>
  </si>
  <si>
    <t>RN:Vcp</t>
  </si>
  <si>
    <t>RN:Vegfa</t>
  </si>
  <si>
    <t>RN:Vegfb</t>
  </si>
  <si>
    <t>RN:Vhl</t>
  </si>
  <si>
    <t>RN:Vimp</t>
  </si>
  <si>
    <t>RN:Vipr1</t>
  </si>
  <si>
    <t>RN:Wipi1</t>
  </si>
  <si>
    <t>RN:Wsb2</t>
  </si>
  <si>
    <t>RN:Wwp1</t>
  </si>
  <si>
    <t>RN:Xbp1</t>
  </si>
  <si>
    <t>RN:Xcl1</t>
  </si>
  <si>
    <t>RN:Xiap</t>
  </si>
  <si>
    <t>RN:Xpc</t>
  </si>
  <si>
    <t>RN:Xrcc1</t>
  </si>
  <si>
    <t>RN:Xrcc5</t>
  </si>
  <si>
    <t>RN:Ywhaz</t>
  </si>
  <si>
    <t>RN:Zbtb16</t>
  </si>
  <si>
    <t>RN:Zbtb5</t>
  </si>
  <si>
    <t>RN:Zbtb7a</t>
  </si>
  <si>
    <t>RN:Zfp91</t>
  </si>
  <si>
    <t>Species:POS</t>
  </si>
  <si>
    <t>UBC</t>
  </si>
  <si>
    <t>Species:Symbol</t>
  </si>
  <si>
    <t>PA Control</t>
  </si>
  <si>
    <r>
      <t>Criteria:</t>
    </r>
    <r>
      <rPr>
        <sz val="10"/>
        <color theme="1"/>
        <rFont val="Arial"/>
        <family val="2"/>
      </rPr>
      <t xml:space="preserve"> </t>
    </r>
  </si>
  <si>
    <t>1. One the listed cDNA Synthesis Kits must to be used for reverse transcription, because only these kits provide the correct external RNA control assayed by the RTC.</t>
  </si>
  <si>
    <t>3. There may be impurities in your RNA samples that affect reverse transcription. Re-purification of the RNA is recommended if the RTC reports "Inquiry".</t>
  </si>
  <si>
    <t>Reverse Transcription Control: For the RT² First Strand Synthesis Kit, if Delta CT (AVG RTC - AVG PPC) ≤ 5, RT Efficiency reports "Pass"; otherwise, RT Efficiency reports "Inquiry". For the RT2 PreAMP cDNA Synthsis Kit, f Delta CT (AVG RTC - AVG PPC) ≤ 7, RT Efficiency reports "Pass"; otherwise, RT Efficiency reports "Inquiry". If "Inquiry" is reported, see the Troubleshooting Guide of the PCR Array Handbook or contact Technical Support.</t>
  </si>
  <si>
    <t>2. Other vendors" reverse transcription kit components sometimes affect QIAGEN qRT-PCR assays due to different salt concentrations.</t>
  </si>
  <si>
    <t>Choose Your Plate Format:</t>
  </si>
  <si>
    <t>This data analysis template accommodates all of the following cDNA Synthesis Kits:</t>
  </si>
  <si>
    <t>This data analysis template accommodates two array plate formats:</t>
  </si>
  <si>
    <t>96-Well Format (A, C, D, F)</t>
  </si>
  <si>
    <t>100-Well Ring (R)</t>
  </si>
  <si>
    <t>Genomic DNA Contamination Control:  For the RT² First Strand Synthesis Kit, if CT(GDC) ≥ 35 for 96-well array plate formats or  if CT(GDC) ≥ 33 for the 100-well ring format, then the GDC QC reports "Pass"; otherwise, "Inquiry" will be reported. For the RT² PreAMP cDNA Synthesis Kit regardless of array plate format, if Ct(GDC) ≥ 30, then the GDC QC reports "Pass"; if 28≤Ct(GDC)&lt;30, then the GDC QC reports "Validate"; or if Ct(GDC)&lt;28, then "Inquiry" will be reported. If "Inquiry" is reported, refer to the Troubleshooting Guide of the PCR Array Handbook or contact Technical Support. Validate the results of your gene(s) of interest with a no reverse transcription control, if necessary.</t>
  </si>
  <si>
    <t>PAHS-3009Z:A01</t>
  </si>
  <si>
    <t>PAHS-3009Z:A02</t>
  </si>
  <si>
    <t>PAHS-3009Z:A03</t>
  </si>
  <si>
    <t>PAHS-3009Z:A04</t>
  </si>
  <si>
    <t>PAHS-3009Z:A05</t>
  </si>
  <si>
    <t>ADORA3</t>
  </si>
  <si>
    <t>PAHS-3009Z:A06</t>
  </si>
  <si>
    <t>PAHS-3009Z:A07</t>
  </si>
  <si>
    <t>PAHS-3009Z:A08</t>
  </si>
  <si>
    <t>PAHS-3009Z:A09</t>
  </si>
  <si>
    <t>PAHS-3009Z:A10</t>
  </si>
  <si>
    <t>PAHS-3009Z:A11</t>
  </si>
  <si>
    <t>PAHS-3009Z:A12</t>
  </si>
  <si>
    <t>PAHS-3009Z:A13</t>
  </si>
  <si>
    <t>PAHS-3009Z:A14</t>
  </si>
  <si>
    <t>PAHS-3009Z:A15</t>
  </si>
  <si>
    <t>PAHS-3009Z:A16</t>
  </si>
  <si>
    <t>PAHS-3009Z:A17</t>
  </si>
  <si>
    <t>APLNR</t>
  </si>
  <si>
    <t>PAHS-3009Z:A18</t>
  </si>
  <si>
    <t>PAHS-3009Z:A19</t>
  </si>
  <si>
    <t>PAHS-3009Z:A20</t>
  </si>
  <si>
    <t>PAHS-3009Z:A21</t>
  </si>
  <si>
    <t>PAHS-3009Z:A22</t>
  </si>
  <si>
    <t>ADGRB2</t>
  </si>
  <si>
    <t>PAHS-3009Z:A23</t>
  </si>
  <si>
    <t>ADGRB3</t>
  </si>
  <si>
    <t>PAHS-3009Z:A24</t>
  </si>
  <si>
    <t>PAHS-3009Z:B01</t>
  </si>
  <si>
    <t>PAHS-3009Z:B02</t>
  </si>
  <si>
    <t>PAHS-3009Z:B03</t>
  </si>
  <si>
    <t>PAHS-3009Z:B04</t>
  </si>
  <si>
    <t>PAHS-3009Z:B05</t>
  </si>
  <si>
    <t>PAHS-3009Z:B06</t>
  </si>
  <si>
    <t>PAHS-3009Z:B07</t>
  </si>
  <si>
    <t>PAHS-3009Z:B08</t>
  </si>
  <si>
    <t>PAHS-3009Z:B09</t>
  </si>
  <si>
    <t>PAHS-3009Z:B10</t>
  </si>
  <si>
    <t>PAHS-3009Z:B11</t>
  </si>
  <si>
    <t>PAHS-3009Z:B12</t>
  </si>
  <si>
    <t>PAHS-3009Z:B13</t>
  </si>
  <si>
    <t>PAHS-3009Z:B14</t>
  </si>
  <si>
    <t>PAHS-3009Z:B15</t>
  </si>
  <si>
    <t>PAHS-3009Z:B16</t>
  </si>
  <si>
    <t>PAHS-3009Z:B17</t>
  </si>
  <si>
    <t>PAHS-3009Z:B18</t>
  </si>
  <si>
    <t>PAHS-3009Z:B19</t>
  </si>
  <si>
    <t>PAHS-3009Z:B20</t>
  </si>
  <si>
    <t>PAHS-3009Z:B21</t>
  </si>
  <si>
    <t>PAHS-3009Z:B22</t>
  </si>
  <si>
    <t>PAHS-3009Z:B23</t>
  </si>
  <si>
    <t>ADGRE5</t>
  </si>
  <si>
    <t>PAHS-3009Z:B24</t>
  </si>
  <si>
    <t>CELSR1</t>
  </si>
  <si>
    <t>PAHS-3009Z:C01</t>
  </si>
  <si>
    <t>CELSR2</t>
  </si>
  <si>
    <t>PAHS-3009Z:C02</t>
  </si>
  <si>
    <t>CELSR3</t>
  </si>
  <si>
    <t>PAHS-3009Z:C03</t>
  </si>
  <si>
    <t>PAHS-3009Z:C04</t>
  </si>
  <si>
    <t>PAHS-3009Z:C05</t>
  </si>
  <si>
    <t>CHRM3</t>
  </si>
  <si>
    <t>PAHS-3009Z:C06</t>
  </si>
  <si>
    <t>PAHS-3009Z:C07</t>
  </si>
  <si>
    <t>PAHS-3009Z:C08</t>
  </si>
  <si>
    <t>PAHS-3009Z:C09</t>
  </si>
  <si>
    <t>PAHS-3009Z:C10</t>
  </si>
  <si>
    <t>PAHS-3009Z:C11</t>
  </si>
  <si>
    <t>CRCP</t>
  </si>
  <si>
    <t>PAHS-3009Z:C12</t>
  </si>
  <si>
    <t>PAHS-3009Z:C13</t>
  </si>
  <si>
    <t>PAHS-3009Z:C14</t>
  </si>
  <si>
    <t>PAHS-3009Z:C15</t>
  </si>
  <si>
    <t>PAHS-3009Z:C16</t>
  </si>
  <si>
    <t>PAHS-3009Z:C17</t>
  </si>
  <si>
    <t>PAHS-3009Z:C18</t>
  </si>
  <si>
    <t>PAHS-3009Z:C19</t>
  </si>
  <si>
    <t>PAHS-3009Z:C20</t>
  </si>
  <si>
    <t>PAHS-3009Z:C21</t>
  </si>
  <si>
    <t>PAHS-3009Z:C22</t>
  </si>
  <si>
    <t>PAHS-3009Z:C23</t>
  </si>
  <si>
    <t>CYSLTR2</t>
  </si>
  <si>
    <t>PAHS-3009Z:C24</t>
  </si>
  <si>
    <t>PAHS-3009Z:D01</t>
  </si>
  <si>
    <t>PAHS-3009Z:D02</t>
  </si>
  <si>
    <t>PAHS-3009Z:D03</t>
  </si>
  <si>
    <t>PAHS-3009Z:D04</t>
  </si>
  <si>
    <t>PAHS-3009Z:D05</t>
  </si>
  <si>
    <t>PAHS-3009Z:D06</t>
  </si>
  <si>
    <t>PAHS-3009Z:D07</t>
  </si>
  <si>
    <t>PAHS-3009Z:D08</t>
  </si>
  <si>
    <t>ADGRL4</t>
  </si>
  <si>
    <t>PAHS-3009Z:D09</t>
  </si>
  <si>
    <t>PAHS-3009Z:D10</t>
  </si>
  <si>
    <t>PAHS-3009Z:D11</t>
  </si>
  <si>
    <t>PAHS-3009Z:D12</t>
  </si>
  <si>
    <t>PAHS-3009Z:D13</t>
  </si>
  <si>
    <t>PAHS-3009Z:D14</t>
  </si>
  <si>
    <t>FFAR1</t>
  </si>
  <si>
    <t>PAHS-3009Z:D15</t>
  </si>
  <si>
    <t>FFAR2</t>
  </si>
  <si>
    <t>PAHS-3009Z:D16</t>
  </si>
  <si>
    <t>FFAR3</t>
  </si>
  <si>
    <t>PAHS-3009Z:D17</t>
  </si>
  <si>
    <t>PAHS-3009Z:D18</t>
  </si>
  <si>
    <t>FPR2</t>
  </si>
  <si>
    <t>PAHS-3009Z:D19</t>
  </si>
  <si>
    <t>FPR3</t>
  </si>
  <si>
    <t>PAHS-3009Z:D20</t>
  </si>
  <si>
    <t>FSHR</t>
  </si>
  <si>
    <t>PAHS-3009Z:D21</t>
  </si>
  <si>
    <t>PAHS-3009Z:D22</t>
  </si>
  <si>
    <t>FZD10</t>
  </si>
  <si>
    <t>PAHS-3009Z:D23</t>
  </si>
  <si>
    <t>PAHS-3009Z:D24</t>
  </si>
  <si>
    <t>PAHS-3009Z:E01</t>
  </si>
  <si>
    <t>PAHS-3009Z:E02</t>
  </si>
  <si>
    <t>PAHS-3009Z:E03</t>
  </si>
  <si>
    <t>PAHS-3009Z:E04</t>
  </si>
  <si>
    <t>PAHS-3009Z:E05</t>
  </si>
  <si>
    <t>PAHS-3009Z:E06</t>
  </si>
  <si>
    <t>PAHS-3009Z:E07</t>
  </si>
  <si>
    <t>PAHS-3009Z:E08</t>
  </si>
  <si>
    <t>PAHS-3009Z:E09</t>
  </si>
  <si>
    <t>PAHS-3009Z:E10</t>
  </si>
  <si>
    <t>PAHS-3009Z:E11</t>
  </si>
  <si>
    <t>GALR3</t>
  </si>
  <si>
    <t>PAHS-3009Z:E12</t>
  </si>
  <si>
    <t>PAHS-3009Z:E13</t>
  </si>
  <si>
    <t>PAHS-3009Z:E14</t>
  </si>
  <si>
    <t>PAHS-3009Z:E15</t>
  </si>
  <si>
    <t>PAHS-3009Z:E16</t>
  </si>
  <si>
    <t>PAHS-3009Z:E17</t>
  </si>
  <si>
    <t>GLP2R</t>
  </si>
  <si>
    <t>PAHS-3009Z:E18</t>
  </si>
  <si>
    <t>GNRHR</t>
  </si>
  <si>
    <t>PAHS-3009Z:E19</t>
  </si>
  <si>
    <t>GPBAR1</t>
  </si>
  <si>
    <t>PAHS-3009Z:E20</t>
  </si>
  <si>
    <t>PAHS-3009Z:E21</t>
  </si>
  <si>
    <t>GPR1</t>
  </si>
  <si>
    <t>PAHS-3009Z:E22</t>
  </si>
  <si>
    <t>GPR101</t>
  </si>
  <si>
    <t>PAHS-3009Z:E23</t>
  </si>
  <si>
    <t>ADGRF1</t>
  </si>
  <si>
    <t>PAHS-3009Z:E24</t>
  </si>
  <si>
    <t>ADGRF2</t>
  </si>
  <si>
    <t>PAHS-3009Z:F01</t>
  </si>
  <si>
    <t>ADGRG4</t>
  </si>
  <si>
    <t>PAHS-3009Z:F02</t>
  </si>
  <si>
    <t>ADGRF3</t>
  </si>
  <si>
    <t>PAHS-3009Z:F03</t>
  </si>
  <si>
    <t>ADGRG5</t>
  </si>
  <si>
    <t>PAHS-3009Z:F04</t>
  </si>
  <si>
    <t>ADGRF4</t>
  </si>
  <si>
    <t>PAHS-3009Z:F05</t>
  </si>
  <si>
    <t>ADGRF5</t>
  </si>
  <si>
    <t>PAHS-3009Z:F06</t>
  </si>
  <si>
    <t>GPR119</t>
  </si>
  <si>
    <t>PAHS-3009Z:F07</t>
  </si>
  <si>
    <t>GPR12</t>
  </si>
  <si>
    <t>PAHS-3009Z:F08</t>
  </si>
  <si>
    <t>ADGRA1</t>
  </si>
  <si>
    <t>PAHS-3009Z:F09</t>
  </si>
  <si>
    <t>ADGRA2</t>
  </si>
  <si>
    <t>PAHS-3009Z:F10</t>
  </si>
  <si>
    <t>ADGRA3</t>
  </si>
  <si>
    <t>PAHS-3009Z:F11</t>
  </si>
  <si>
    <t>ADGRG6</t>
  </si>
  <si>
    <t>PAHS-3009Z:F12</t>
  </si>
  <si>
    <t>ADGRG7</t>
  </si>
  <si>
    <t>PAHS-3009Z:F13</t>
  </si>
  <si>
    <t>GPR132</t>
  </si>
  <si>
    <t>PAHS-3009Z:F14</t>
  </si>
  <si>
    <t>ADGRD1</t>
  </si>
  <si>
    <t>PAHS-3009Z:F15</t>
  </si>
  <si>
    <t>GPR135</t>
  </si>
  <si>
    <t>PAHS-3009Z:F16</t>
  </si>
  <si>
    <t>GPR139</t>
  </si>
  <si>
    <t>PAHS-3009Z:F17</t>
  </si>
  <si>
    <t>GPR141</t>
  </si>
  <si>
    <t>PAHS-3009Z:F18</t>
  </si>
  <si>
    <t>GPR142</t>
  </si>
  <si>
    <t>PAHS-3009Z:F19</t>
  </si>
  <si>
    <t>GPR143</t>
  </si>
  <si>
    <t>PAHS-3009Z:F20</t>
  </si>
  <si>
    <t>ADGRD2</t>
  </si>
  <si>
    <t>PAHS-3009Z:F21</t>
  </si>
  <si>
    <t>GPR146</t>
  </si>
  <si>
    <t>PAHS-3009Z:F22</t>
  </si>
  <si>
    <t>GPR148</t>
  </si>
  <si>
    <t>PAHS-3009Z:F23</t>
  </si>
  <si>
    <t>GPR149</t>
  </si>
  <si>
    <t>PAHS-3009Z:F24</t>
  </si>
  <si>
    <t>GPR15</t>
  </si>
  <si>
    <t>PAHS-3009Z:G01</t>
  </si>
  <si>
    <t>GPR150</t>
  </si>
  <si>
    <t>PAHS-3009Z:G02</t>
  </si>
  <si>
    <t>GPR151</t>
  </si>
  <si>
    <t>PAHS-3009Z:G03</t>
  </si>
  <si>
    <t>GPR152</t>
  </si>
  <si>
    <t>PAHS-3009Z:G04</t>
  </si>
  <si>
    <t>GPR153</t>
  </si>
  <si>
    <t>PAHS-3009Z:G05</t>
  </si>
  <si>
    <t>PAHS-3009Z:G06</t>
  </si>
  <si>
    <t>GPR157</t>
  </si>
  <si>
    <t>PAHS-3009Z:G07</t>
  </si>
  <si>
    <t>GPR158</t>
  </si>
  <si>
    <t>PAHS-3009Z:G08</t>
  </si>
  <si>
    <t>GPR160</t>
  </si>
  <si>
    <t>PAHS-3009Z:G09</t>
  </si>
  <si>
    <t>GPR161</t>
  </si>
  <si>
    <t>PAHS-3009Z:G10</t>
  </si>
  <si>
    <t>GPR162</t>
  </si>
  <si>
    <t>PAHS-3009Z:G11</t>
  </si>
  <si>
    <t>PAHS-3009Z:G12</t>
  </si>
  <si>
    <t>GPR171</t>
  </si>
  <si>
    <t>PAHS-3009Z:G13</t>
  </si>
  <si>
    <t>GPR173</t>
  </si>
  <si>
    <t>PAHS-3009Z:G14</t>
  </si>
  <si>
    <t>GPR174</t>
  </si>
  <si>
    <t>PAHS-3009Z:G15</t>
  </si>
  <si>
    <t>GPR176</t>
  </si>
  <si>
    <t>PAHS-3009Z:G16</t>
  </si>
  <si>
    <t>GPR179</t>
  </si>
  <si>
    <t>PAHS-3009Z:G17</t>
  </si>
  <si>
    <t>PAHS-3009Z:G18</t>
  </si>
  <si>
    <t>GPR182</t>
  </si>
  <si>
    <t>PAHS-3009Z:G19</t>
  </si>
  <si>
    <t>GPR183</t>
  </si>
  <si>
    <t>PAHS-3009Z:G20</t>
  </si>
  <si>
    <t>GPR19</t>
  </si>
  <si>
    <t>PAHS-3009Z:G21</t>
  </si>
  <si>
    <t>GPR20</t>
  </si>
  <si>
    <t>PAHS-3009Z:G22</t>
  </si>
  <si>
    <t>GPR21</t>
  </si>
  <si>
    <t>PAHS-3009Z:G23</t>
  </si>
  <si>
    <t>GPR22</t>
  </si>
  <si>
    <t>PAHS-3009Z:G24</t>
  </si>
  <si>
    <t>GPR25</t>
  </si>
  <si>
    <t>PAHS-3009Z:H01</t>
  </si>
  <si>
    <t>GPR26</t>
  </si>
  <si>
    <t>PAHS-3009Z:H02</t>
  </si>
  <si>
    <t>GPR27</t>
  </si>
  <si>
    <t>PAHS-3009Z:H03</t>
  </si>
  <si>
    <t>GPR3</t>
  </si>
  <si>
    <t>PAHS-3009Z:H04</t>
  </si>
  <si>
    <t>GPR31</t>
  </si>
  <si>
    <t>PAHS-3009Z:H05</t>
  </si>
  <si>
    <t>GPR32</t>
  </si>
  <si>
    <t>PAHS-3009Z:H06</t>
  </si>
  <si>
    <t>GPR34</t>
  </si>
  <si>
    <t>PAHS-3009Z:H07</t>
  </si>
  <si>
    <t>GPR35</t>
  </si>
  <si>
    <t>PAHS-3009Z:H08</t>
  </si>
  <si>
    <t>PAHS-3009Z:H09</t>
  </si>
  <si>
    <t>GPR37L1</t>
  </si>
  <si>
    <t>PAHS-3009Z:H10</t>
  </si>
  <si>
    <t>GPR39</t>
  </si>
  <si>
    <t>PAHS-3009Z:H11</t>
  </si>
  <si>
    <t>GPR4</t>
  </si>
  <si>
    <t>PAHS-3009Z:H12</t>
  </si>
  <si>
    <t>PAHS-3009Z:H13</t>
  </si>
  <si>
    <t>GPR45</t>
  </si>
  <si>
    <t>PAHS-3009Z:H14</t>
  </si>
  <si>
    <t>GPR50</t>
  </si>
  <si>
    <t>PAHS-3009Z:H15</t>
  </si>
  <si>
    <t>GPR52</t>
  </si>
  <si>
    <t>PAHS-3009Z:H16</t>
  </si>
  <si>
    <t>GPR55</t>
  </si>
  <si>
    <t>PAHS-3009Z:H17</t>
  </si>
  <si>
    <t>ADGRG1</t>
  </si>
  <si>
    <t>PAHS-3009Z:H18</t>
  </si>
  <si>
    <t>GPR6</t>
  </si>
  <si>
    <t>PAHS-3009Z:H19</t>
  </si>
  <si>
    <t>GPR61</t>
  </si>
  <si>
    <t>PAHS-3009Z:H20</t>
  </si>
  <si>
    <t>GPR62</t>
  </si>
  <si>
    <t>PAHS-3009Z:H21</t>
  </si>
  <si>
    <t>GPR63</t>
  </si>
  <si>
    <t>PAHS-3009Z:H22</t>
  </si>
  <si>
    <t>PAHS-3009Z:H23</t>
  </si>
  <si>
    <t>GPR65</t>
  </si>
  <si>
    <t>PAHS-3009Z:H24</t>
  </si>
  <si>
    <t>GPR68</t>
  </si>
  <si>
    <t>PAHS-3009Z:I01</t>
  </si>
  <si>
    <t>GPR75</t>
  </si>
  <si>
    <t>PAHS-3009Z:I02</t>
  </si>
  <si>
    <t>C5AR2</t>
  </si>
  <si>
    <t>PAHS-3009Z:I03</t>
  </si>
  <si>
    <t>GPR78</t>
  </si>
  <si>
    <t>PAHS-3009Z:I04</t>
  </si>
  <si>
    <t>GPR82</t>
  </si>
  <si>
    <t>PAHS-3009Z:I05</t>
  </si>
  <si>
    <t>GPR83</t>
  </si>
  <si>
    <t>PAHS-3009Z:I06</t>
  </si>
  <si>
    <t>GPR84</t>
  </si>
  <si>
    <t>PAHS-3009Z:I07</t>
  </si>
  <si>
    <t>GPR85</t>
  </si>
  <si>
    <t>PAHS-3009Z:I08</t>
  </si>
  <si>
    <t>GPR87</t>
  </si>
  <si>
    <t>PAHS-3009Z:I09</t>
  </si>
  <si>
    <t>GPR88</t>
  </si>
  <si>
    <t>PAHS-3009Z:I10</t>
  </si>
  <si>
    <t>ADGRG3</t>
  </si>
  <si>
    <t>PAHS-3009Z:I11</t>
  </si>
  <si>
    <t>ADGRV1</t>
  </si>
  <si>
    <t>PAHS-3009Z:I12</t>
  </si>
  <si>
    <t>GPRC5A</t>
  </si>
  <si>
    <t>PAHS-3009Z:I13</t>
  </si>
  <si>
    <t>GPRC5B</t>
  </si>
  <si>
    <t>PAHS-3009Z:I14</t>
  </si>
  <si>
    <t>GPRC5C</t>
  </si>
  <si>
    <t>PAHS-3009Z:I15</t>
  </si>
  <si>
    <t>GPRC5D</t>
  </si>
  <si>
    <t>PAHS-3009Z:I16</t>
  </si>
  <si>
    <t>GPRC6A</t>
  </si>
  <si>
    <t>PAHS-3009Z:I17</t>
  </si>
  <si>
    <t>GRIK3</t>
  </si>
  <si>
    <t>PAHS-3009Z:I18</t>
  </si>
  <si>
    <t>PAHS-3009Z:I19</t>
  </si>
  <si>
    <t>PAHS-3009Z:I20</t>
  </si>
  <si>
    <t>PAHS-3009Z:I21</t>
  </si>
  <si>
    <t>PAHS-3009Z:I22</t>
  </si>
  <si>
    <t>PAHS-3009Z:I23</t>
  </si>
  <si>
    <t>PAHS-3009Z:I24</t>
  </si>
  <si>
    <t>PAHS-3009Z:J01</t>
  </si>
  <si>
    <t>PAHS-3009Z:J02</t>
  </si>
  <si>
    <t>PAHS-3009Z:J03</t>
  </si>
  <si>
    <t>HCAR1</t>
  </si>
  <si>
    <t>PAHS-3009Z:J04</t>
  </si>
  <si>
    <t>HCAR2</t>
  </si>
  <si>
    <t>PAHS-3009Z:J05</t>
  </si>
  <si>
    <t>PAHS-3009Z:J06</t>
  </si>
  <si>
    <t>PAHS-3009Z:J07</t>
  </si>
  <si>
    <t>PAHS-3009Z:J08</t>
  </si>
  <si>
    <t>HRH2</t>
  </si>
  <si>
    <t>PAHS-3009Z:J09</t>
  </si>
  <si>
    <t>HRH3</t>
  </si>
  <si>
    <t>PAHS-3009Z:J10</t>
  </si>
  <si>
    <t>PAHS-3009Z:J11</t>
  </si>
  <si>
    <t>PAHS-3009Z:J12</t>
  </si>
  <si>
    <t>PAHS-3009Z:J13</t>
  </si>
  <si>
    <t>PAHS-3009Z:J14</t>
  </si>
  <si>
    <t>PAHS-3009Z:J15</t>
  </si>
  <si>
    <t>PAHS-3009Z:J16</t>
  </si>
  <si>
    <t>PAHS-3009Z:J17</t>
  </si>
  <si>
    <t>PAHS-3009Z:J18</t>
  </si>
  <si>
    <t>PAHS-3009Z:J19</t>
  </si>
  <si>
    <t>PAHS-3009Z:J20</t>
  </si>
  <si>
    <t>PAHS-3009Z:J21</t>
  </si>
  <si>
    <t>PAHS-3009Z:J22</t>
  </si>
  <si>
    <t>PAHS-3009Z:J23</t>
  </si>
  <si>
    <t>PAHS-3009Z:J24</t>
  </si>
  <si>
    <t>PAHS-3009Z:K01</t>
  </si>
  <si>
    <t>PAHS-3009Z:K02</t>
  </si>
  <si>
    <t>PAHS-3009Z:K03</t>
  </si>
  <si>
    <t>LGR4</t>
  </si>
  <si>
    <t>PAHS-3009Z:K04</t>
  </si>
  <si>
    <t>PAHS-3009Z:K05</t>
  </si>
  <si>
    <t>PAHS-3009Z:K06</t>
  </si>
  <si>
    <t>PAHS-3009Z:K07</t>
  </si>
  <si>
    <t>PAHS-3009Z:K08</t>
  </si>
  <si>
    <t>LPAR3</t>
  </si>
  <si>
    <t>PAHS-3009Z:K09</t>
  </si>
  <si>
    <t>LPAR4</t>
  </si>
  <si>
    <t>PAHS-3009Z:K10</t>
  </si>
  <si>
    <t>LPAR5</t>
  </si>
  <si>
    <t>PAHS-3009Z:K11</t>
  </si>
  <si>
    <t>PAHS-3009Z:K12</t>
  </si>
  <si>
    <t>ADGRL1</t>
  </si>
  <si>
    <t>PAHS-3009Z:K13</t>
  </si>
  <si>
    <t>ADGRL2</t>
  </si>
  <si>
    <t>PAHS-3009Z:K14</t>
  </si>
  <si>
    <t>ADGRL3</t>
  </si>
  <si>
    <t>PAHS-3009Z:K15</t>
  </si>
  <si>
    <t>PAHS-3009Z:K16</t>
  </si>
  <si>
    <t>LTB4R2</t>
  </si>
  <si>
    <t>PAHS-3009Z:K17</t>
  </si>
  <si>
    <t>PAHS-3009Z:K18</t>
  </si>
  <si>
    <t>MC1R</t>
  </si>
  <si>
    <t>PAHS-3009Z:K19</t>
  </si>
  <si>
    <t>PAHS-3009Z:K20</t>
  </si>
  <si>
    <t>PAHS-3009Z:K21</t>
  </si>
  <si>
    <t>MC4R</t>
  </si>
  <si>
    <t>PAHS-3009Z:K22</t>
  </si>
  <si>
    <t>MC5R</t>
  </si>
  <si>
    <t>PAHS-3009Z:K23</t>
  </si>
  <si>
    <t>PAHS-3009Z:K24</t>
  </si>
  <si>
    <t>MCHR2</t>
  </si>
  <si>
    <t>PAHS-3009Z:L01</t>
  </si>
  <si>
    <t>MRGPRD</t>
  </si>
  <si>
    <t>PAHS-3009Z:L02</t>
  </si>
  <si>
    <t>MRGPRE</t>
  </si>
  <si>
    <t>PAHS-3009Z:L03</t>
  </si>
  <si>
    <t>MRGPRF</t>
  </si>
  <si>
    <t>PAHS-3009Z:L04</t>
  </si>
  <si>
    <t>MRGPRG</t>
  </si>
  <si>
    <t>PAHS-3009Z:L05</t>
  </si>
  <si>
    <t>MRGPRX1</t>
  </si>
  <si>
    <t>PAHS-3009Z:L06</t>
  </si>
  <si>
    <t>MRGPRX2</t>
  </si>
  <si>
    <t>PAHS-3009Z:L07</t>
  </si>
  <si>
    <t>MRGPRX3</t>
  </si>
  <si>
    <t>PAHS-3009Z:L08</t>
  </si>
  <si>
    <t>MRGPRX4</t>
  </si>
  <si>
    <t>PAHS-3009Z:L09</t>
  </si>
  <si>
    <t>PAHS-3009Z:L10</t>
  </si>
  <si>
    <t>PAHS-3009Z:L11</t>
  </si>
  <si>
    <t>PAHS-3009Z:L12</t>
  </si>
  <si>
    <t>PAHS-3009Z:L13</t>
  </si>
  <si>
    <t>NMUR2</t>
  </si>
  <si>
    <t>PAHS-3009Z:L14</t>
  </si>
  <si>
    <t>NPBWR1</t>
  </si>
  <si>
    <t>PAHS-3009Z:L15</t>
  </si>
  <si>
    <t>NPBWR2</t>
  </si>
  <si>
    <t>PAHS-3009Z:L16</t>
  </si>
  <si>
    <t>NPFFR1</t>
  </si>
  <si>
    <t>PAHS-3009Z:L17</t>
  </si>
  <si>
    <t>PAHS-3009Z:L18</t>
  </si>
  <si>
    <t>PAHS-3009Z:L19</t>
  </si>
  <si>
    <t>PAHS-3009Z:L20</t>
  </si>
  <si>
    <t>PAHS-3009Z:L21</t>
  </si>
  <si>
    <t>NPSR1</t>
  </si>
  <si>
    <t>PAHS-3009Z:L22</t>
  </si>
  <si>
    <t>PAHS-3009Z:L23</t>
  </si>
  <si>
    <t>PAHS-3009Z:L24</t>
  </si>
  <si>
    <t>PAHS-3009Z:M01</t>
  </si>
  <si>
    <t>PAHS-3009Z:M02</t>
  </si>
  <si>
    <t>PAHS-3009Z:M03</t>
  </si>
  <si>
    <t>FFAR4</t>
  </si>
  <si>
    <t>PAHS-3009Z:M04</t>
  </si>
  <si>
    <t>OGFR</t>
  </si>
  <si>
    <t>PAHS-3009Z:M05</t>
  </si>
  <si>
    <t>OPN1SW</t>
  </si>
  <si>
    <t>PAHS-3009Z:M06</t>
  </si>
  <si>
    <t>PAHS-3009Z:M07</t>
  </si>
  <si>
    <t>PAHS-3009Z:M08</t>
  </si>
  <si>
    <t>OPN5</t>
  </si>
  <si>
    <t>PAHS-3009Z:M09</t>
  </si>
  <si>
    <t>PAHS-3009Z:M10</t>
  </si>
  <si>
    <t>PAHS-3009Z:M11</t>
  </si>
  <si>
    <t>OPRL1</t>
  </si>
  <si>
    <t>PAHS-3009Z:M12</t>
  </si>
  <si>
    <t>PAHS-3009Z:M13</t>
  </si>
  <si>
    <t>OXGR1</t>
  </si>
  <si>
    <t>PAHS-3009Z:M14</t>
  </si>
  <si>
    <t>PAHS-3009Z:M15</t>
  </si>
  <si>
    <t>PAHS-3009Z:M16</t>
  </si>
  <si>
    <t>P2RY10</t>
  </si>
  <si>
    <t>PAHS-3009Z:M17</t>
  </si>
  <si>
    <t>P2RY11</t>
  </si>
  <si>
    <t>PAHS-3009Z:M18</t>
  </si>
  <si>
    <t>P2RY12</t>
  </si>
  <si>
    <t>PAHS-3009Z:M19</t>
  </si>
  <si>
    <t>P2RY13</t>
  </si>
  <si>
    <t>PAHS-3009Z:M20</t>
  </si>
  <si>
    <t>P2RY14</t>
  </si>
  <si>
    <t>PAHS-3009Z:M21</t>
  </si>
  <si>
    <t>P2RY2</t>
  </si>
  <si>
    <t>PAHS-3009Z:M22</t>
  </si>
  <si>
    <t>P2RY4</t>
  </si>
  <si>
    <t>PAHS-3009Z:M23</t>
  </si>
  <si>
    <t>P2RY6</t>
  </si>
  <si>
    <t>PAHS-3009Z:M24</t>
  </si>
  <si>
    <t>P2RY8</t>
  </si>
  <si>
    <t>PAHS-3009Z:N01</t>
  </si>
  <si>
    <t>PAHS-3009Z:N02</t>
  </si>
  <si>
    <t>PDGFRL</t>
  </si>
  <si>
    <t>PAHS-3009Z:N03</t>
  </si>
  <si>
    <t>PAHS-3009Z:N04</t>
  </si>
  <si>
    <t>PAHS-3009Z:N05</t>
  </si>
  <si>
    <t>PROKR1</t>
  </si>
  <si>
    <t>PAHS-3009Z:N06</t>
  </si>
  <si>
    <t>PAHS-3009Z:N07</t>
  </si>
  <si>
    <t>PTAFR</t>
  </si>
  <si>
    <t>PAHS-3009Z:N08</t>
  </si>
  <si>
    <t>PAHS-3009Z:N09</t>
  </si>
  <si>
    <t>PAHS-3009Z:N10</t>
  </si>
  <si>
    <t>PAHS-3009Z:N11</t>
  </si>
  <si>
    <t>PAHS-3009Z:N12</t>
  </si>
  <si>
    <t>PAHS-3009Z:N13</t>
  </si>
  <si>
    <t>PTGFR</t>
  </si>
  <si>
    <t>PAHS-3009Z:N14</t>
  </si>
  <si>
    <t>PAHS-3009Z:N15</t>
  </si>
  <si>
    <t>PAHS-3009Z:N16</t>
  </si>
  <si>
    <t>PTH2R</t>
  </si>
  <si>
    <t>PAHS-3009Z:N17</t>
  </si>
  <si>
    <t>QRFPR</t>
  </si>
  <si>
    <t>PAHS-3009Z:N18</t>
  </si>
  <si>
    <t>RGR</t>
  </si>
  <si>
    <t>PAHS-3009Z:N19</t>
  </si>
  <si>
    <t>PAHS-3009Z:N20</t>
  </si>
  <si>
    <t>RRH</t>
  </si>
  <si>
    <t>PAHS-3009Z:N21</t>
  </si>
  <si>
    <t>RXFP1</t>
  </si>
  <si>
    <t>PAHS-3009Z:N22</t>
  </si>
  <si>
    <t>RXFP2</t>
  </si>
  <si>
    <t>PAHS-3009Z:N23</t>
  </si>
  <si>
    <t>RXFP3</t>
  </si>
  <si>
    <t>PAHS-3009Z:N24</t>
  </si>
  <si>
    <t>RXFP4</t>
  </si>
  <si>
    <t>PAHS-3009Z:O01</t>
  </si>
  <si>
    <t>PAHS-3009Z:O02</t>
  </si>
  <si>
    <t>PAHS-3009Z:O03</t>
  </si>
  <si>
    <t>PAHS-3009Z:O04</t>
  </si>
  <si>
    <t>S1PR4</t>
  </si>
  <si>
    <t>PAHS-3009Z:O05</t>
  </si>
  <si>
    <t>S1PR5</t>
  </si>
  <si>
    <t>PAHS-3009Z:O06</t>
  </si>
  <si>
    <t>PAHS-3009Z:O07</t>
  </si>
  <si>
    <t>PAHS-3009Z:O08</t>
  </si>
  <si>
    <t>PAHS-3009Z:O09</t>
  </si>
  <si>
    <t>SORCS1</t>
  </si>
  <si>
    <t>PAHS-3009Z:O10</t>
  </si>
  <si>
    <t>SORCS2</t>
  </si>
  <si>
    <t>PAHS-3009Z:O11</t>
  </si>
  <si>
    <t>SORCS3</t>
  </si>
  <si>
    <t>PAHS-3009Z:O12</t>
  </si>
  <si>
    <t>PAHS-3009Z:O13</t>
  </si>
  <si>
    <t>PAHS-3009Z:O14</t>
  </si>
  <si>
    <t>PAHS-3009Z:O15</t>
  </si>
  <si>
    <t>PAHS-3009Z:O16</t>
  </si>
  <si>
    <t>SSTR5</t>
  </si>
  <si>
    <t>PAHS-3009Z:O17</t>
  </si>
  <si>
    <t>SUCNR1</t>
  </si>
  <si>
    <t>PAHS-3009Z:O18</t>
  </si>
  <si>
    <t>TAAR1</t>
  </si>
  <si>
    <t>PAHS-3009Z:O19</t>
  </si>
  <si>
    <t>TAAR2</t>
  </si>
  <si>
    <t>PAHS-3009Z:O20</t>
  </si>
  <si>
    <t>TAAR5</t>
  </si>
  <si>
    <t>PAHS-3009Z:O21</t>
  </si>
  <si>
    <t>TAAR6</t>
  </si>
  <si>
    <t>PAHS-3009Z:O22</t>
  </si>
  <si>
    <t>TAAR9</t>
  </si>
  <si>
    <t>PAHS-3009Z:O23</t>
  </si>
  <si>
    <t>PAHS-3009Z:O24</t>
  </si>
  <si>
    <t>PAHS-3009Z:P01</t>
  </si>
  <si>
    <t>PAHS-3009Z:P02</t>
  </si>
  <si>
    <t>TBXA2R</t>
  </si>
  <si>
    <t>PAHS-3009Z:P03</t>
  </si>
  <si>
    <t>TM2D1</t>
  </si>
  <si>
    <t>PAHS-3009Z:P04</t>
  </si>
  <si>
    <t>TRHR</t>
  </si>
  <si>
    <t>PAHS-3009Z:P05</t>
  </si>
  <si>
    <t>PAHS-3009Z:P06</t>
  </si>
  <si>
    <t>PAHS-3009Z:P07</t>
  </si>
  <si>
    <t>PAHS-3009Z:P08</t>
  </si>
  <si>
    <t>VIPR2</t>
  </si>
  <si>
    <t>PAHS-3009Z:P09</t>
  </si>
  <si>
    <t>PAHS-3009Z:P10</t>
  </si>
  <si>
    <t>XPR1</t>
  </si>
  <si>
    <t>PAHS-3012Z:A01</t>
  </si>
  <si>
    <t>AATF</t>
  </si>
  <si>
    <t>PAHS-3012Z:A02</t>
  </si>
  <si>
    <t>PAHS-3012Z:A03</t>
  </si>
  <si>
    <t>PAHS-3012Z:A04</t>
  </si>
  <si>
    <t>PAHS-3012Z:A05</t>
  </si>
  <si>
    <t>PAHS-3012Z:A06</t>
  </si>
  <si>
    <t>PAHS-3012Z:A07</t>
  </si>
  <si>
    <t>PAHS-3012Z:A08</t>
  </si>
  <si>
    <t>PAHS-3012Z:A09</t>
  </si>
  <si>
    <t>PAHS-3012Z:A10</t>
  </si>
  <si>
    <t>ALOX15B</t>
  </si>
  <si>
    <t>PAHS-3012Z:A11</t>
  </si>
  <si>
    <t>PAHS-3012Z:A12</t>
  </si>
  <si>
    <t>PAHS-3012Z:A13</t>
  </si>
  <si>
    <t>PAHS-3012Z:A14</t>
  </si>
  <si>
    <t>API5</t>
  </si>
  <si>
    <t>PAHS-3012Z:A15</t>
  </si>
  <si>
    <t>PAHS-3012Z:A16</t>
  </si>
  <si>
    <t>ATF5</t>
  </si>
  <si>
    <t>PAHS-3012Z:A17</t>
  </si>
  <si>
    <t>AVEN</t>
  </si>
  <si>
    <t>PAHS-3012Z:A18</t>
  </si>
  <si>
    <t>AZU1</t>
  </si>
  <si>
    <t>PAHS-3012Z:A19</t>
  </si>
  <si>
    <t>PAHS-3012Z:A20</t>
  </si>
  <si>
    <t>PAHS-3012Z:A21</t>
  </si>
  <si>
    <t>PAHS-3012Z:A22</t>
  </si>
  <si>
    <t>PAHS-3012Z:A23</t>
  </si>
  <si>
    <t>PAHS-3012Z:A24</t>
  </si>
  <si>
    <t>PAHS-3012Z:B01</t>
  </si>
  <si>
    <t>PAHS-3012Z:B02</t>
  </si>
  <si>
    <t>PAHS-3012Z:B03</t>
  </si>
  <si>
    <t>PAHS-3012Z:B04</t>
  </si>
  <si>
    <t>PAHS-3012Z:B05</t>
  </si>
  <si>
    <t>PAHS-3012Z:B06</t>
  </si>
  <si>
    <t>PAHS-3012Z:B07</t>
  </si>
  <si>
    <t>PAHS-3012Z:B08</t>
  </si>
  <si>
    <t>BCL2L13</t>
  </si>
  <si>
    <t>PAHS-3012Z:B09</t>
  </si>
  <si>
    <t>PAHS-3012Z:B10</t>
  </si>
  <si>
    <t>PAHS-3012Z:B11</t>
  </si>
  <si>
    <t>PAHS-3012Z:B12</t>
  </si>
  <si>
    <t>BCLAF1</t>
  </si>
  <si>
    <t>PAHS-3012Z:B13</t>
  </si>
  <si>
    <t>PAHS-3012Z:B14</t>
  </si>
  <si>
    <t>PAHS-3012Z:B15</t>
  </si>
  <si>
    <t>PAHS-3012Z:B16</t>
  </si>
  <si>
    <t>PAHS-3012Z:B17</t>
  </si>
  <si>
    <t>PAHS-3012Z:B18</t>
  </si>
  <si>
    <t>PAHS-3012Z:B19</t>
  </si>
  <si>
    <t>PAHS-3012Z:B20</t>
  </si>
  <si>
    <t>PAHS-3012Z:B21</t>
  </si>
  <si>
    <t>PAHS-3012Z:B22</t>
  </si>
  <si>
    <t>BIRC7</t>
  </si>
  <si>
    <t>PAHS-3012Z:B23</t>
  </si>
  <si>
    <t>BIRC8</t>
  </si>
  <si>
    <t>PAHS-3012Z:B24</t>
  </si>
  <si>
    <t>BNIP1</t>
  </si>
  <si>
    <t>PAHS-3012Z:C01</t>
  </si>
  <si>
    <t>PAHS-3012Z:C02</t>
  </si>
  <si>
    <t>PAHS-3012Z:C03</t>
  </si>
  <si>
    <t>PAHS-3012Z:C04</t>
  </si>
  <si>
    <t>BOK</t>
  </si>
  <si>
    <t>PAHS-3012Z:C05</t>
  </si>
  <si>
    <t>PAHS-3012Z:C06</t>
  </si>
  <si>
    <t>PAHS-3012Z:C07</t>
  </si>
  <si>
    <t>BRE</t>
  </si>
  <si>
    <t>PAHS-3012Z:C08</t>
  </si>
  <si>
    <t>PAHS-3012Z:C09</t>
  </si>
  <si>
    <t>CARD10</t>
  </si>
  <si>
    <t>PAHS-3012Z:C10</t>
  </si>
  <si>
    <t>PAHS-3012Z:C11</t>
  </si>
  <si>
    <t>CARD14</t>
  </si>
  <si>
    <t>PAHS-3012Z:C12</t>
  </si>
  <si>
    <t>CARD17</t>
  </si>
  <si>
    <t>PAHS-3012Z:C13</t>
  </si>
  <si>
    <t>PAHS-3012Z:C14</t>
  </si>
  <si>
    <t>PAHS-3012Z:C15</t>
  </si>
  <si>
    <t>PAHS-3012Z:C16</t>
  </si>
  <si>
    <t>PAHS-3012Z:C17</t>
  </si>
  <si>
    <t>PAHS-3012Z:C18</t>
  </si>
  <si>
    <t>PAHS-3012Z:C19</t>
  </si>
  <si>
    <t>PAHS-3012Z:C20</t>
  </si>
  <si>
    <t>PAHS-3012Z:C21</t>
  </si>
  <si>
    <t>PAHS-3012Z:C22</t>
  </si>
  <si>
    <t>PAHS-3012Z:C23</t>
  </si>
  <si>
    <t>PAHS-3012Z:C24</t>
  </si>
  <si>
    <t>PAHS-3012Z:D01</t>
  </si>
  <si>
    <t>PAHS-3012Z:D02</t>
  </si>
  <si>
    <t>PAHS-3012Z:D03</t>
  </si>
  <si>
    <t>PAHS-3012Z:D04</t>
  </si>
  <si>
    <t>PAHS-3012Z:D05</t>
  </si>
  <si>
    <t>PAHS-3012Z:D06</t>
  </si>
  <si>
    <t>PAHS-3012Z:D07</t>
  </si>
  <si>
    <t>PAHS-3012Z:D08</t>
  </si>
  <si>
    <t>PAHS-3012Z:D09</t>
  </si>
  <si>
    <t>PAHS-3012Z:D10</t>
  </si>
  <si>
    <t>PAHS-3012Z:D11</t>
  </si>
  <si>
    <t>PAHS-3012Z:D12</t>
  </si>
  <si>
    <t>PAHS-3012Z:D13</t>
  </si>
  <si>
    <t>PAHS-3012Z:D14</t>
  </si>
  <si>
    <t>PAHS-3012Z:D15</t>
  </si>
  <si>
    <t>PAHS-3012Z:D16</t>
  </si>
  <si>
    <t>PAHS-3012Z:D17</t>
  </si>
  <si>
    <t>CFDP1</t>
  </si>
  <si>
    <t>PAHS-3012Z:D18</t>
  </si>
  <si>
    <t>PAHS-3012Z:D19</t>
  </si>
  <si>
    <t>PAHS-3012Z:D20</t>
  </si>
  <si>
    <t>PAHS-3012Z:D21</t>
  </si>
  <si>
    <t>PAHS-3012Z:D22</t>
  </si>
  <si>
    <t>PAHS-3012Z:D23</t>
  </si>
  <si>
    <t>CIDEC</t>
  </si>
  <si>
    <t>PAHS-3012Z:D24</t>
  </si>
  <si>
    <t>PAHS-3012Z:E01</t>
  </si>
  <si>
    <t>PAHS-3012Z:E02</t>
  </si>
  <si>
    <t>PAHS-3012Z:E03</t>
  </si>
  <si>
    <t>PAHS-3012Z:E04</t>
  </si>
  <si>
    <t>PAHS-3012Z:E05</t>
  </si>
  <si>
    <t>PAHS-3012Z:E06</t>
  </si>
  <si>
    <t>PAHS-3012Z:E07</t>
  </si>
  <si>
    <t>PAHS-3012Z:E08</t>
  </si>
  <si>
    <t>PAHS-3012Z:E09</t>
  </si>
  <si>
    <t>PAHS-3012Z:E10</t>
  </si>
  <si>
    <t>DAD1</t>
  </si>
  <si>
    <t>PAHS-3012Z:E11</t>
  </si>
  <si>
    <t>DAP</t>
  </si>
  <si>
    <t>PAHS-3012Z:E12</t>
  </si>
  <si>
    <t>DAP3</t>
  </si>
  <si>
    <t>PAHS-3012Z:E13</t>
  </si>
  <si>
    <t>PAHS-3012Z:E14</t>
  </si>
  <si>
    <t>DAPK2</t>
  </si>
  <si>
    <t>PAHS-3012Z:E15</t>
  </si>
  <si>
    <t>DAPK3</t>
  </si>
  <si>
    <t>PAHS-3012Z:E16</t>
  </si>
  <si>
    <t>PAHS-3012Z:E17</t>
  </si>
  <si>
    <t>PAHS-3012Z:E18</t>
  </si>
  <si>
    <t>DCC</t>
  </si>
  <si>
    <t>PAHS-3012Z:E19</t>
  </si>
  <si>
    <t>PAHS-3012Z:E20</t>
  </si>
  <si>
    <t>PAHS-3012Z:E21</t>
  </si>
  <si>
    <t>DDX20</t>
  </si>
  <si>
    <t>PAHS-3012Z:E22</t>
  </si>
  <si>
    <t>DEDD</t>
  </si>
  <si>
    <t>PAHS-3012Z:E23</t>
  </si>
  <si>
    <t>DEDD2</t>
  </si>
  <si>
    <t>PAHS-3012Z:E24</t>
  </si>
  <si>
    <t>PAHS-3012Z:F01</t>
  </si>
  <si>
    <t>PAHS-3012Z:F02</t>
  </si>
  <si>
    <t>DPF2</t>
  </si>
  <si>
    <t>PAHS-3012Z:F03</t>
  </si>
  <si>
    <t>DYRK2</t>
  </si>
  <si>
    <t>PAHS-3012Z:F04</t>
  </si>
  <si>
    <t>EDA</t>
  </si>
  <si>
    <t>PAHS-3012Z:F05</t>
  </si>
  <si>
    <t>EDAR</t>
  </si>
  <si>
    <t>PAHS-3012Z:F06</t>
  </si>
  <si>
    <t>PAHS-3012Z:F07</t>
  </si>
  <si>
    <t>PAHS-3012Z:F08</t>
  </si>
  <si>
    <t>PAHS-3012Z:F09</t>
  </si>
  <si>
    <t>ERC1</t>
  </si>
  <si>
    <t>PAHS-3012Z:F10</t>
  </si>
  <si>
    <t>PAHS-3012Z:F11</t>
  </si>
  <si>
    <t>PAHS-3012Z:F12</t>
  </si>
  <si>
    <t>PAHS-3012Z:F13</t>
  </si>
  <si>
    <t>PAHS-3012Z:F14</t>
  </si>
  <si>
    <t>PAHS-3012Z:F15</t>
  </si>
  <si>
    <t>PAHS-3012Z:F16</t>
  </si>
  <si>
    <t>PAHS-3012Z:F17</t>
  </si>
  <si>
    <t>FAIM</t>
  </si>
  <si>
    <t>PAHS-3012Z:F18</t>
  </si>
  <si>
    <t>FAIM2</t>
  </si>
  <si>
    <t>PAHS-3012Z:F19</t>
  </si>
  <si>
    <t>PAHS-3012Z:F20</t>
  </si>
  <si>
    <t>PAHS-3012Z:F21</t>
  </si>
  <si>
    <t>FASTK</t>
  </si>
  <si>
    <t>PAHS-3012Z:F22</t>
  </si>
  <si>
    <t>PAHS-3012Z:F23</t>
  </si>
  <si>
    <t>FOXL2</t>
  </si>
  <si>
    <t>PAHS-3012Z:F24</t>
  </si>
  <si>
    <t>PAHS-3012Z:G01</t>
  </si>
  <si>
    <t>PAHS-3012Z:G02</t>
  </si>
  <si>
    <t>PAHS-3012Z:G03</t>
  </si>
  <si>
    <t>GFRAL</t>
  </si>
  <si>
    <t>PAHS-3012Z:G04</t>
  </si>
  <si>
    <t>GLO1</t>
  </si>
  <si>
    <t>PAHS-3012Z:G05</t>
  </si>
  <si>
    <t>PAHS-3012Z:G06</t>
  </si>
  <si>
    <t>PAHS-3012Z:G07</t>
  </si>
  <si>
    <t>PAHS-3012Z:G08</t>
  </si>
  <si>
    <t>LAMTOR5</t>
  </si>
  <si>
    <t>PAHS-3012Z:G09</t>
  </si>
  <si>
    <t>PAHS-3012Z:G10</t>
  </si>
  <si>
    <t>PAHS-3012Z:G11</t>
  </si>
  <si>
    <t>PAHS-3012Z:G12</t>
  </si>
  <si>
    <t>PAHS-3012Z:G13</t>
  </si>
  <si>
    <t>PAHS-3012Z:G14</t>
  </si>
  <si>
    <t>PAHS-3012Z:G15</t>
  </si>
  <si>
    <t>PAHS-3012Z:G16</t>
  </si>
  <si>
    <t>PAHS-3012Z:G17</t>
  </si>
  <si>
    <t>PAHS-3012Z:G18</t>
  </si>
  <si>
    <t>PAHS-3012Z:G19</t>
  </si>
  <si>
    <t>PAHS-3012Z:G20</t>
  </si>
  <si>
    <t>PAHS-3012Z:G21</t>
  </si>
  <si>
    <t>PAHS-3012Z:G22</t>
  </si>
  <si>
    <t>PAHS-3012Z:G23</t>
  </si>
  <si>
    <t>PAHS-3012Z:G24</t>
  </si>
  <si>
    <t>PAHS-3012Z:H01</t>
  </si>
  <si>
    <t>PAHS-3012Z:H02</t>
  </si>
  <si>
    <t>PAHS-3012Z:H03</t>
  </si>
  <si>
    <t>PAHS-3012Z:H04</t>
  </si>
  <si>
    <t>PAHS-3012Z:H05</t>
  </si>
  <si>
    <t>PAHS-3012Z:H06</t>
  </si>
  <si>
    <t>PAHS-3012Z:H07</t>
  </si>
  <si>
    <t>IKBIP</t>
  </si>
  <si>
    <t>PAHS-3012Z:H08</t>
  </si>
  <si>
    <t>PAHS-3012Z:H09</t>
  </si>
  <si>
    <t>PAHS-3012Z:H10</t>
  </si>
  <si>
    <t>PAHS-3012Z:H11</t>
  </si>
  <si>
    <t>PAHS-3012Z:H12</t>
  </si>
  <si>
    <t>PAHS-3012Z:H13</t>
  </si>
  <si>
    <t>PAHS-3012Z:H14</t>
  </si>
  <si>
    <t>PAHS-3012Z:H15</t>
  </si>
  <si>
    <t>PAHS-3012Z:H16</t>
  </si>
  <si>
    <t>PAHS-3012Z:H17</t>
  </si>
  <si>
    <t>PAHS-3012Z:H18</t>
  </si>
  <si>
    <t>LALBA</t>
  </si>
  <si>
    <t>PAHS-3012Z:H19</t>
  </si>
  <si>
    <t>PAHS-3012Z:H20</t>
  </si>
  <si>
    <t>PAHS-3012Z:H21</t>
  </si>
  <si>
    <t>PAHS-3012Z:H22</t>
  </si>
  <si>
    <t>PAHS-3012Z:H23</t>
  </si>
  <si>
    <t>PAHS-3012Z:H24</t>
  </si>
  <si>
    <t>PAHS-3012Z:I01</t>
  </si>
  <si>
    <t>PAHS-3012Z:I02</t>
  </si>
  <si>
    <t>PAHS-3012Z:I03</t>
  </si>
  <si>
    <t>PAHS-3012Z:I04</t>
  </si>
  <si>
    <t>PAHS-3012Z:I05</t>
  </si>
  <si>
    <t>PAHS-3012Z:I06</t>
  </si>
  <si>
    <t>PAHS-3012Z:I07</t>
  </si>
  <si>
    <t>PAHS-3012Z:I08</t>
  </si>
  <si>
    <t>PAHS-3012Z:I09</t>
  </si>
  <si>
    <t>PAHS-3012Z:I10</t>
  </si>
  <si>
    <t>MKL1</t>
  </si>
  <si>
    <t>PAHS-3012Z:I11</t>
  </si>
  <si>
    <t>MOAP1</t>
  </si>
  <si>
    <t>PAHS-3012Z:I12</t>
  </si>
  <si>
    <t>PAHS-3012Z:I13</t>
  </si>
  <si>
    <t>PAHS-3012Z:I14</t>
  </si>
  <si>
    <t>MTCH1</t>
  </si>
  <si>
    <t>PAHS-3012Z:I15</t>
  </si>
  <si>
    <t>PAHS-3012Z:I16</t>
  </si>
  <si>
    <t>PAHS-3012Z:I17</t>
  </si>
  <si>
    <t>PAHS-3012Z:I18</t>
  </si>
  <si>
    <t>PAHS-3012Z:I19</t>
  </si>
  <si>
    <t>MYO18A</t>
  </si>
  <si>
    <t>PAHS-3012Z:I20</t>
  </si>
  <si>
    <t>PAHS-3012Z:I21</t>
  </si>
  <si>
    <t>NDUFA13</t>
  </si>
  <si>
    <t>PAHS-3012Z:I22</t>
  </si>
  <si>
    <t>PAHS-3012Z:I23</t>
  </si>
  <si>
    <t>PAHS-3012Z:I24</t>
  </si>
  <si>
    <t>PAHS-3012Z:J01</t>
  </si>
  <si>
    <t>PAHS-3012Z:J02</t>
  </si>
  <si>
    <t>NKX3-2</t>
  </si>
  <si>
    <t>PAHS-3012Z:J03</t>
  </si>
  <si>
    <t>PAHS-3012Z:J04</t>
  </si>
  <si>
    <t>PAHS-3012Z:J05</t>
  </si>
  <si>
    <t>PAHS-3012Z:J06</t>
  </si>
  <si>
    <t>NLRP2</t>
  </si>
  <si>
    <t>PAHS-3012Z:J07</t>
  </si>
  <si>
    <t>PAHS-3012Z:J08</t>
  </si>
  <si>
    <t>NME3</t>
  </si>
  <si>
    <t>PAHS-3012Z:J09</t>
  </si>
  <si>
    <t>PAHS-3012Z:J10</t>
  </si>
  <si>
    <t>PAHS-3012Z:J11</t>
  </si>
  <si>
    <t>PAHS-3012Z:J12</t>
  </si>
  <si>
    <t>PAHS-3012Z:J13</t>
  </si>
  <si>
    <t>PAHS-3012Z:J14</t>
  </si>
  <si>
    <t>PAHS-3012Z:J15</t>
  </si>
  <si>
    <t>PAHS-3012Z:J16</t>
  </si>
  <si>
    <t>PAHS-3012Z:J17</t>
  </si>
  <si>
    <t>PAHS-3012Z:J18</t>
  </si>
  <si>
    <t>NUDT2</t>
  </si>
  <si>
    <t>PAHS-3012Z:J19</t>
  </si>
  <si>
    <t>NUPR1</t>
  </si>
  <si>
    <t>PAHS-3012Z:J20</t>
  </si>
  <si>
    <t>PAHS-3012Z:J21</t>
  </si>
  <si>
    <t>PAHS-3012Z:J22</t>
  </si>
  <si>
    <t>PAHS-3012Z:J23</t>
  </si>
  <si>
    <t>PCBP4</t>
  </si>
  <si>
    <t>PAHS-3012Z:J24</t>
  </si>
  <si>
    <t>PDCD5</t>
  </si>
  <si>
    <t>PAHS-3012Z:K01</t>
  </si>
  <si>
    <t>PAHS-3012Z:K02</t>
  </si>
  <si>
    <t>PAHS-3012Z:K03</t>
  </si>
  <si>
    <t>PAHS-3012Z:K04</t>
  </si>
  <si>
    <t>PAHS-3012Z:K05</t>
  </si>
  <si>
    <t>PAHS-3012Z:K06</t>
  </si>
  <si>
    <t>PIM2</t>
  </si>
  <si>
    <t>PAHS-3012Z:K07</t>
  </si>
  <si>
    <t>PLAGL1</t>
  </si>
  <si>
    <t>PAHS-3012Z:K08</t>
  </si>
  <si>
    <t>PLAGL2</t>
  </si>
  <si>
    <t>PAHS-3012Z:K09</t>
  </si>
  <si>
    <t>PAHS-3012Z:K10</t>
  </si>
  <si>
    <t>PAHS-3012Z:K11</t>
  </si>
  <si>
    <t>PAHS-3012Z:K12</t>
  </si>
  <si>
    <t>PAHS-3012Z:K13</t>
  </si>
  <si>
    <t>PAHS-3012Z:K14</t>
  </si>
  <si>
    <t>PAHS-3012Z:K15</t>
  </si>
  <si>
    <t>PAHS-3012Z:K16</t>
  </si>
  <si>
    <t>PAHS-3012Z:K17</t>
  </si>
  <si>
    <t>PAHS-3012Z:K18</t>
  </si>
  <si>
    <t>PAHS-3012Z:K19</t>
  </si>
  <si>
    <t>PAHS-3012Z:K20</t>
  </si>
  <si>
    <t>PAHS-3012Z:K21</t>
  </si>
  <si>
    <t>PAHS-3012Z:K22</t>
  </si>
  <si>
    <t>PAHS-3012Z:K23</t>
  </si>
  <si>
    <t>PAHS-3012Z:K24</t>
  </si>
  <si>
    <t>PAHS-3012Z:L01</t>
  </si>
  <si>
    <t>PAHS-3012Z:L02</t>
  </si>
  <si>
    <t>PAHS-3012Z:L03</t>
  </si>
  <si>
    <t>PAHS-3012Z:L04</t>
  </si>
  <si>
    <t>PAHS-3012Z:L05</t>
  </si>
  <si>
    <t>PAHS-3012Z:L06</t>
  </si>
  <si>
    <t>PRUNE2</t>
  </si>
  <si>
    <t>PAHS-3012Z:L07</t>
  </si>
  <si>
    <t>PAHS-3012Z:L08</t>
  </si>
  <si>
    <t>PAHS-3012Z:L09</t>
  </si>
  <si>
    <t>PAHS-3012Z:L10</t>
  </si>
  <si>
    <t>PAHS-3012Z:L11</t>
  </si>
  <si>
    <t>PAHS-3012Z:L12</t>
  </si>
  <si>
    <t>PAHS-3012Z:L13</t>
  </si>
  <si>
    <t>PAHS-3012Z:L14</t>
  </si>
  <si>
    <t>PAHS-3012Z:L15</t>
  </si>
  <si>
    <t>PAHS-3012Z:L16</t>
  </si>
  <si>
    <t>PAHS-3012Z:L17</t>
  </si>
  <si>
    <t>PAHS-3012Z:L18</t>
  </si>
  <si>
    <t>PAHS-3012Z:L19</t>
  </si>
  <si>
    <t>RPS3A</t>
  </si>
  <si>
    <t>PAHS-3012Z:L20</t>
  </si>
  <si>
    <t>PAHS-3012Z:L21</t>
  </si>
  <si>
    <t>PAHS-3012Z:L22</t>
  </si>
  <si>
    <t>PAHS-3012Z:L23</t>
  </si>
  <si>
    <t>SAP30BP</t>
  </si>
  <si>
    <t>PAHS-3012Z:L24</t>
  </si>
  <si>
    <t>PAHS-3012Z:M01</t>
  </si>
  <si>
    <t>SEMA4D</t>
  </si>
  <si>
    <t>PAHS-3012Z:M02</t>
  </si>
  <si>
    <t>SERINC3</t>
  </si>
  <si>
    <t>PAHS-3012Z:M03</t>
  </si>
  <si>
    <t>PAHS-3012Z:M04</t>
  </si>
  <si>
    <t>PAHS-3012Z:M05</t>
  </si>
  <si>
    <t>PAHS-3012Z:M06</t>
  </si>
  <si>
    <t>PAHS-3012Z:M07</t>
  </si>
  <si>
    <t>PAHS-3012Z:M08</t>
  </si>
  <si>
    <t>SIPA1</t>
  </si>
  <si>
    <t>PAHS-3012Z:M09</t>
  </si>
  <si>
    <t>SMNDC1</t>
  </si>
  <si>
    <t>PAHS-3012Z:M10</t>
  </si>
  <si>
    <t>PAHS-3012Z:M11</t>
  </si>
  <si>
    <t>PAHS-3012Z:M12</t>
  </si>
  <si>
    <t>PAHS-3012Z:M13</t>
  </si>
  <si>
    <t>SON</t>
  </si>
  <si>
    <t>PAHS-3012Z:M14</t>
  </si>
  <si>
    <t>PAHS-3012Z:M15</t>
  </si>
  <si>
    <t>SPN</t>
  </si>
  <si>
    <t>PAHS-3012Z:M16</t>
  </si>
  <si>
    <t>PAHS-3012Z:M17</t>
  </si>
  <si>
    <t>PAHS-3012Z:M18</t>
  </si>
  <si>
    <t>PAHS-3012Z:M19</t>
  </si>
  <si>
    <t>PAHS-3012Z:M20</t>
  </si>
  <si>
    <t>PAHS-3012Z:M21</t>
  </si>
  <si>
    <t>PAHS-3012Z:M22</t>
  </si>
  <si>
    <t>PAHS-3012Z:M23</t>
  </si>
  <si>
    <t>STK17A</t>
  </si>
  <si>
    <t>PAHS-3012Z:M24</t>
  </si>
  <si>
    <t>STK17B</t>
  </si>
  <si>
    <t>PAHS-3012Z:N01</t>
  </si>
  <si>
    <t>TAX1BP1</t>
  </si>
  <si>
    <t>PAHS-3012Z:N02</t>
  </si>
  <si>
    <t>PAHS-3012Z:N03</t>
  </si>
  <si>
    <t>PAHS-3012Z:N04</t>
  </si>
  <si>
    <t>PAHS-3012Z:N05</t>
  </si>
  <si>
    <t>PAHS-3012Z:N06</t>
  </si>
  <si>
    <t>PAHS-3012Z:N07</t>
  </si>
  <si>
    <t>TIA1</t>
  </si>
  <si>
    <t>PAHS-3012Z:N08</t>
  </si>
  <si>
    <t>TIAF1</t>
  </si>
  <si>
    <t>PAHS-3012Z:N09</t>
  </si>
  <si>
    <t>TIAL1</t>
  </si>
  <si>
    <t>PAHS-3012Z:N10</t>
  </si>
  <si>
    <t>PAHS-3012Z:N11</t>
  </si>
  <si>
    <t>PAHS-3012Z:N12</t>
  </si>
  <si>
    <t>TMX1</t>
  </si>
  <si>
    <t>PAHS-3012Z:N13</t>
  </si>
  <si>
    <t>PAHS-3012Z:N14</t>
  </si>
  <si>
    <t>PAHS-3012Z:N15</t>
  </si>
  <si>
    <t>TNFAIP8</t>
  </si>
  <si>
    <t>PAHS-3012Z:N16</t>
  </si>
  <si>
    <t>PAHS-3012Z:N17</t>
  </si>
  <si>
    <t>PAHS-3012Z:N18</t>
  </si>
  <si>
    <t>PAHS-3012Z:N19</t>
  </si>
  <si>
    <t>PAHS-3012Z:N20</t>
  </si>
  <si>
    <t>PAHS-3012Z:N21</t>
  </si>
  <si>
    <t>PAHS-3012Z:N22</t>
  </si>
  <si>
    <t>PAHS-3012Z:N23</t>
  </si>
  <si>
    <t>PAHS-3012Z:N24</t>
  </si>
  <si>
    <t>PAHS-3012Z:O01</t>
  </si>
  <si>
    <t>PAHS-3012Z:O02</t>
  </si>
  <si>
    <t>PAHS-3012Z:O03</t>
  </si>
  <si>
    <t>PAHS-3012Z:O04</t>
  </si>
  <si>
    <t>PAHS-3012Z:O05</t>
  </si>
  <si>
    <t>PAHS-3012Z:O06</t>
  </si>
  <si>
    <t>PAHS-3012Z:O07</t>
  </si>
  <si>
    <t>PAHS-3012Z:O08</t>
  </si>
  <si>
    <t>PAHS-3012Z:O09</t>
  </si>
  <si>
    <t>PAHS-3012Z:O10</t>
  </si>
  <si>
    <t>PAHS-3012Z:O11</t>
  </si>
  <si>
    <t>TP53I3</t>
  </si>
  <si>
    <t>PAHS-3012Z:O12</t>
  </si>
  <si>
    <t>PAHS-3012Z:O13</t>
  </si>
  <si>
    <t>PAHS-3012Z:O14</t>
  </si>
  <si>
    <t>TPD52L1</t>
  </si>
  <si>
    <t>PAHS-3012Z:O15</t>
  </si>
  <si>
    <t>TPT1</t>
  </si>
  <si>
    <t>PAHS-3012Z:O16</t>
  </si>
  <si>
    <t>PAHS-3012Z:O17</t>
  </si>
  <si>
    <t>PAHS-3012Z:O18</t>
  </si>
  <si>
    <t>PAHS-3012Z:O19</t>
  </si>
  <si>
    <t>TRAF5</t>
  </si>
  <si>
    <t>PAHS-3012Z:O20</t>
  </si>
  <si>
    <t>PAHS-3012Z:O21</t>
  </si>
  <si>
    <t>TRAF7</t>
  </si>
  <si>
    <t>PAHS-3012Z:O22</t>
  </si>
  <si>
    <t>TRAIP</t>
  </si>
  <si>
    <t>PAHS-3012Z:O23</t>
  </si>
  <si>
    <t>TRIAP1</t>
  </si>
  <si>
    <t>PAHS-3012Z:O24</t>
  </si>
  <si>
    <t>PAHS-3012Z:P01</t>
  </si>
  <si>
    <t>UNC13B</t>
  </si>
  <si>
    <t>PAHS-3012Z:P02</t>
  </si>
  <si>
    <t>UTP11L</t>
  </si>
  <si>
    <t>PAHS-3012Z:P03</t>
  </si>
  <si>
    <t>PAHS-3012Z:P04</t>
  </si>
  <si>
    <t>PAHS-3012Z:P05</t>
  </si>
  <si>
    <t>PAHS-3012Z:P06</t>
  </si>
  <si>
    <t>PAHS-3012Z:P07</t>
  </si>
  <si>
    <t>PAHS-3012Z:P08</t>
  </si>
  <si>
    <t>PAHS-3012Z:P09</t>
  </si>
  <si>
    <t>ZC3HC1</t>
  </si>
  <si>
    <t>PAHS-3012Z:P10</t>
  </si>
  <si>
    <t>ZNF443</t>
  </si>
  <si>
    <t>PAHS-3079Z:A01</t>
  </si>
  <si>
    <t>PAHS-3079Z:A02</t>
  </si>
  <si>
    <t>ANAPC10</t>
  </si>
  <si>
    <t>PAHS-3079Z:A03</t>
  </si>
  <si>
    <t>PAHS-3079Z:A04</t>
  </si>
  <si>
    <t>ANAPC13</t>
  </si>
  <si>
    <t>PAHS-3079Z:A05</t>
  </si>
  <si>
    <t>PAHS-3079Z:A06</t>
  </si>
  <si>
    <t>ANAPC4</t>
  </si>
  <si>
    <t>PAHS-3079Z:A07</t>
  </si>
  <si>
    <t>ANAPC5</t>
  </si>
  <si>
    <t>PAHS-3079Z:A08</t>
  </si>
  <si>
    <t>ANAPC7</t>
  </si>
  <si>
    <t>PAHS-3079Z:A09</t>
  </si>
  <si>
    <t>ANKIB1</t>
  </si>
  <si>
    <t>PAHS-3079Z:A10</t>
  </si>
  <si>
    <t>APC2</t>
  </si>
  <si>
    <t>PAHS-3079Z:A11</t>
  </si>
  <si>
    <t>PAHS-3079Z:A12</t>
  </si>
  <si>
    <t>ARIH2</t>
  </si>
  <si>
    <t>PAHS-3079Z:A13</t>
  </si>
  <si>
    <t>PAHS-3079Z:A14</t>
  </si>
  <si>
    <t>ASB18</t>
  </si>
  <si>
    <t>PAHS-3079Z:A15</t>
  </si>
  <si>
    <t>PAHS-3079Z:A16</t>
  </si>
  <si>
    <t>ASB3</t>
  </si>
  <si>
    <t>PAHS-3079Z:A17</t>
  </si>
  <si>
    <t>ASB9</t>
  </si>
  <si>
    <t>PAHS-3079Z:A18</t>
  </si>
  <si>
    <t>PAHS-3079Z:A19</t>
  </si>
  <si>
    <t>PAHS-3079Z:A20</t>
  </si>
  <si>
    <t>BCOR</t>
  </si>
  <si>
    <t>PAHS-3079Z:A21</t>
  </si>
  <si>
    <t>PAHS-3079Z:A22</t>
  </si>
  <si>
    <t>PAHS-3079Z:A23</t>
  </si>
  <si>
    <t>PAHS-3079Z:A24</t>
  </si>
  <si>
    <t>PAHS-3079Z:B01</t>
  </si>
  <si>
    <t>PAHS-3079Z:B02</t>
  </si>
  <si>
    <t>BRAP</t>
  </si>
  <si>
    <t>PAHS-3079Z:B03</t>
  </si>
  <si>
    <t>PAHS-3079Z:B04</t>
  </si>
  <si>
    <t>PAHS-3079Z:B05</t>
  </si>
  <si>
    <t>PAHS-3079Z:B06</t>
  </si>
  <si>
    <t>BTBD1</t>
  </si>
  <si>
    <t>PAHS-3079Z:B07</t>
  </si>
  <si>
    <t>BTBD2</t>
  </si>
  <si>
    <t>PAHS-3079Z:B08</t>
  </si>
  <si>
    <t>PAHS-3079Z:B09</t>
  </si>
  <si>
    <t>PAHS-3079Z:B10</t>
  </si>
  <si>
    <t>PAHS-3079Z:B11</t>
  </si>
  <si>
    <t>CBLC</t>
  </si>
  <si>
    <t>PAHS-3079Z:B12</t>
  </si>
  <si>
    <t>PAHS-3079Z:B13</t>
  </si>
  <si>
    <t>CCNB1IP1</t>
  </si>
  <si>
    <t>PAHS-3079Z:B14</t>
  </si>
  <si>
    <t>PAHS-3079Z:B15</t>
  </si>
  <si>
    <t>PAHS-3079Z:B16</t>
  </si>
  <si>
    <t>PAHS-3079Z:B17</t>
  </si>
  <si>
    <t>CDC23</t>
  </si>
  <si>
    <t>PAHS-3079Z:B18</t>
  </si>
  <si>
    <t>PAHS-3079Z:B19</t>
  </si>
  <si>
    <t>PAHS-3079Z:B20</t>
  </si>
  <si>
    <t>PAHS-3079Z:B21</t>
  </si>
  <si>
    <t>CGRRF1</t>
  </si>
  <si>
    <t>PAHS-3079Z:B22</t>
  </si>
  <si>
    <t>CHFR</t>
  </si>
  <si>
    <t>PAHS-3079Z:B23</t>
  </si>
  <si>
    <t>CISH</t>
  </si>
  <si>
    <t>PAHS-3079Z:B24</t>
  </si>
  <si>
    <t>CNOT4</t>
  </si>
  <si>
    <t>PAHS-3079Z:C01</t>
  </si>
  <si>
    <t>CRBN</t>
  </si>
  <si>
    <t>PAHS-3079Z:C02</t>
  </si>
  <si>
    <t>PAHS-3079Z:C03</t>
  </si>
  <si>
    <t>PAHS-3079Z:C04</t>
  </si>
  <si>
    <t>PAHS-3079Z:C05</t>
  </si>
  <si>
    <t>PAHS-3079Z:C06</t>
  </si>
  <si>
    <t>PAHS-3079Z:C07</t>
  </si>
  <si>
    <t>PAHS-3079Z:C08</t>
  </si>
  <si>
    <t>PAHS-3079Z:C09</t>
  </si>
  <si>
    <t>DCST1</t>
  </si>
  <si>
    <t>PAHS-3079Z:C10</t>
  </si>
  <si>
    <t>DDA1</t>
  </si>
  <si>
    <t>PAHS-3079Z:C11</t>
  </si>
  <si>
    <t>PAHS-3079Z:C12</t>
  </si>
  <si>
    <t>PAHS-3079Z:C13</t>
  </si>
  <si>
    <t>PAHS-3079Z:C14</t>
  </si>
  <si>
    <t>PAHS-3079Z:C15</t>
  </si>
  <si>
    <t>DTL</t>
  </si>
  <si>
    <t>PAHS-3079Z:C16</t>
  </si>
  <si>
    <t>DTX3</t>
  </si>
  <si>
    <t>PAHS-3079Z:C17</t>
  </si>
  <si>
    <t>DTX4</t>
  </si>
  <si>
    <t>PAHS-3079Z:C18</t>
  </si>
  <si>
    <t>PAHS-3079Z:C19</t>
  </si>
  <si>
    <t>ENC1</t>
  </si>
  <si>
    <t>PAHS-3079Z:C20</t>
  </si>
  <si>
    <t>FANCL</t>
  </si>
  <si>
    <t>PAHS-3079Z:C21</t>
  </si>
  <si>
    <t>FBXL12</t>
  </si>
  <si>
    <t>PAHS-3079Z:C22</t>
  </si>
  <si>
    <t>PAHS-3079Z:C23</t>
  </si>
  <si>
    <t>FBXL15</t>
  </si>
  <si>
    <t>PAHS-3079Z:C24</t>
  </si>
  <si>
    <t>FBXL18</t>
  </si>
  <si>
    <t>PAHS-3079Z:D01</t>
  </si>
  <si>
    <t>FBXL2</t>
  </si>
  <si>
    <t>PAHS-3079Z:D02</t>
  </si>
  <si>
    <t>FBXL20</t>
  </si>
  <si>
    <t>PAHS-3079Z:D03</t>
  </si>
  <si>
    <t>PAHS-3079Z:D04</t>
  </si>
  <si>
    <t>FBXL4</t>
  </si>
  <si>
    <t>PAHS-3079Z:D05</t>
  </si>
  <si>
    <t>FBXL5</t>
  </si>
  <si>
    <t>PAHS-3079Z:D06</t>
  </si>
  <si>
    <t>FBXO11</t>
  </si>
  <si>
    <t>PAHS-3079Z:D07</t>
  </si>
  <si>
    <t>FBXO18</t>
  </si>
  <si>
    <t>PAHS-3079Z:D08</t>
  </si>
  <si>
    <t>FBXO2</t>
  </si>
  <si>
    <t>PAHS-3079Z:D09</t>
  </si>
  <si>
    <t>FBXO21</t>
  </si>
  <si>
    <t>PAHS-3079Z:D10</t>
  </si>
  <si>
    <t>FBXO25</t>
  </si>
  <si>
    <t>PAHS-3079Z:D11</t>
  </si>
  <si>
    <t>PAHS-3079Z:D12</t>
  </si>
  <si>
    <t>FBXO30</t>
  </si>
  <si>
    <t>PAHS-3079Z:D13</t>
  </si>
  <si>
    <t>PAHS-3079Z:D14</t>
  </si>
  <si>
    <t>PAHS-3079Z:D15</t>
  </si>
  <si>
    <t>FBXO33</t>
  </si>
  <si>
    <t>PAHS-3079Z:D16</t>
  </si>
  <si>
    <t>PAHS-3079Z:D17</t>
  </si>
  <si>
    <t>FBXO43</t>
  </si>
  <si>
    <t>PAHS-3079Z:D18</t>
  </si>
  <si>
    <t>FBXO44</t>
  </si>
  <si>
    <t>PAHS-3079Z:D19</t>
  </si>
  <si>
    <t>PAHS-3079Z:D20</t>
  </si>
  <si>
    <t>PAHS-3079Z:D21</t>
  </si>
  <si>
    <t>FBXO7</t>
  </si>
  <si>
    <t>PAHS-3079Z:D22</t>
  </si>
  <si>
    <t>PAHS-3079Z:D23</t>
  </si>
  <si>
    <t>PAHS-3079Z:D24</t>
  </si>
  <si>
    <t>PAHS-3079Z:E01</t>
  </si>
  <si>
    <t>FBXW12</t>
  </si>
  <si>
    <t>PAHS-3079Z:E02</t>
  </si>
  <si>
    <t>PAHS-3079Z:E03</t>
  </si>
  <si>
    <t>PAHS-3079Z:E04</t>
  </si>
  <si>
    <t>FBXW5</t>
  </si>
  <si>
    <t>PAHS-3079Z:E05</t>
  </si>
  <si>
    <t>FBXW7</t>
  </si>
  <si>
    <t>PAHS-3079Z:E06</t>
  </si>
  <si>
    <t>PAHS-3079Z:E07</t>
  </si>
  <si>
    <t>GAN</t>
  </si>
  <si>
    <t>PAHS-3079Z:E08</t>
  </si>
  <si>
    <t>HACE1</t>
  </si>
  <si>
    <t>PAHS-3079Z:E09</t>
  </si>
  <si>
    <t>HECTD1</t>
  </si>
  <si>
    <t>PAHS-3079Z:E10</t>
  </si>
  <si>
    <t>HECTD3</t>
  </si>
  <si>
    <t>PAHS-3079Z:E11</t>
  </si>
  <si>
    <t>PAHS-3079Z:E12</t>
  </si>
  <si>
    <t>HERC1</t>
  </si>
  <si>
    <t>PAHS-3079Z:E13</t>
  </si>
  <si>
    <t>HERC2</t>
  </si>
  <si>
    <t>PAHS-3079Z:E14</t>
  </si>
  <si>
    <t>PAHS-3079Z:E15</t>
  </si>
  <si>
    <t>HERC4</t>
  </si>
  <si>
    <t>PAHS-3079Z:E16</t>
  </si>
  <si>
    <t>PAHS-3079Z:E17</t>
  </si>
  <si>
    <t>HERC6</t>
  </si>
  <si>
    <t>PAHS-3079Z:E18</t>
  </si>
  <si>
    <t>PAHS-3079Z:E19</t>
  </si>
  <si>
    <t>PAHS-3079Z:E20</t>
  </si>
  <si>
    <t>PAHS-3079Z:E21</t>
  </si>
  <si>
    <t>IRF2BPL</t>
  </si>
  <si>
    <t>PAHS-3079Z:E22</t>
  </si>
  <si>
    <t>PAHS-3079Z:E23</t>
  </si>
  <si>
    <t>PAHS-3079Z:E24</t>
  </si>
  <si>
    <t>KBTBD7</t>
  </si>
  <si>
    <t>PAHS-3079Z:F01</t>
  </si>
  <si>
    <t>KCTD10</t>
  </si>
  <si>
    <t>PAHS-3079Z:F02</t>
  </si>
  <si>
    <t>KEAP1</t>
  </si>
  <si>
    <t>PAHS-3079Z:F03</t>
  </si>
  <si>
    <t>PAHS-3079Z:F04</t>
  </si>
  <si>
    <t>PAHS-3079Z:F05</t>
  </si>
  <si>
    <t>KLHL20</t>
  </si>
  <si>
    <t>PAHS-3079Z:F06</t>
  </si>
  <si>
    <t>KLHL21</t>
  </si>
  <si>
    <t>PAHS-3079Z:F07</t>
  </si>
  <si>
    <t>KLHL22</t>
  </si>
  <si>
    <t>PAHS-3079Z:F08</t>
  </si>
  <si>
    <t>PAHS-3079Z:F09</t>
  </si>
  <si>
    <t>KLHL7</t>
  </si>
  <si>
    <t>PAHS-3079Z:F10</t>
  </si>
  <si>
    <t>KLHL9</t>
  </si>
  <si>
    <t>PAHS-3079Z:F11</t>
  </si>
  <si>
    <t>PAHS-3079Z:F12</t>
  </si>
  <si>
    <t>LNX1</t>
  </si>
  <si>
    <t>PAHS-3079Z:F13</t>
  </si>
  <si>
    <t>LONRF1</t>
  </si>
  <si>
    <t>PAHS-3079Z:F14</t>
  </si>
  <si>
    <t>LRRC41</t>
  </si>
  <si>
    <t>PAHS-3079Z:F15</t>
  </si>
  <si>
    <t>LRSAM1</t>
  </si>
  <si>
    <t>PAHS-3079Z:F16</t>
  </si>
  <si>
    <t>LTN1</t>
  </si>
  <si>
    <t>PAHS-3079Z:F17</t>
  </si>
  <si>
    <t>PAHS-3079Z:F18</t>
  </si>
  <si>
    <t>PAHS-3079Z:F19</t>
  </si>
  <si>
    <t>MARCH1</t>
  </si>
  <si>
    <t>PAHS-3079Z:F20</t>
  </si>
  <si>
    <t>MARCH11</t>
  </si>
  <si>
    <t>PAHS-3079Z:F21</t>
  </si>
  <si>
    <t>MARCH2</t>
  </si>
  <si>
    <t>PAHS-3079Z:F22</t>
  </si>
  <si>
    <t>MARCH3</t>
  </si>
  <si>
    <t>PAHS-3079Z:F23</t>
  </si>
  <si>
    <t>PAHS-3079Z:F24</t>
  </si>
  <si>
    <t>PAHS-3079Z:G01</t>
  </si>
  <si>
    <t>MARCH7</t>
  </si>
  <si>
    <t>PAHS-3079Z:G02</t>
  </si>
  <si>
    <t>MARCH8</t>
  </si>
  <si>
    <t>PAHS-3079Z:G03</t>
  </si>
  <si>
    <t>PAHS-3079Z:G04</t>
  </si>
  <si>
    <t>PAHS-3079Z:G05</t>
  </si>
  <si>
    <t>MEX3A</t>
  </si>
  <si>
    <t>PAHS-3079Z:G06</t>
  </si>
  <si>
    <t>MEX3C</t>
  </si>
  <si>
    <t>PAHS-3079Z:G07</t>
  </si>
  <si>
    <t>MEX3D</t>
  </si>
  <si>
    <t>PAHS-3079Z:G08</t>
  </si>
  <si>
    <t>MGRN1</t>
  </si>
  <si>
    <t>PAHS-3079Z:G09</t>
  </si>
  <si>
    <t>PAHS-3079Z:G10</t>
  </si>
  <si>
    <t>MIB2</t>
  </si>
  <si>
    <t>PAHS-3079Z:G11</t>
  </si>
  <si>
    <t>PAHS-3079Z:G12</t>
  </si>
  <si>
    <t>MID2</t>
  </si>
  <si>
    <t>PAHS-3079Z:G13</t>
  </si>
  <si>
    <t>MKRN1</t>
  </si>
  <si>
    <t>PAHS-3079Z:G14</t>
  </si>
  <si>
    <t>MKRN2</t>
  </si>
  <si>
    <t>PAHS-3079Z:G15</t>
  </si>
  <si>
    <t>PAHS-3079Z:G16</t>
  </si>
  <si>
    <t>MSL2</t>
  </si>
  <si>
    <t>PAHS-3079Z:G17</t>
  </si>
  <si>
    <t>MYCBP2</t>
  </si>
  <si>
    <t>PAHS-3079Z:G18</t>
  </si>
  <si>
    <t>PAHS-3079Z:G19</t>
  </si>
  <si>
    <t>NEDD4</t>
  </si>
  <si>
    <t>PAHS-3079Z:G20</t>
  </si>
  <si>
    <t>NEDD4L</t>
  </si>
  <si>
    <t>PAHS-3079Z:G21</t>
  </si>
  <si>
    <t>PAHS-3079Z:G22</t>
  </si>
  <si>
    <t>NFX1</t>
  </si>
  <si>
    <t>PAHS-3079Z:G23</t>
  </si>
  <si>
    <t>NFXL1</t>
  </si>
  <si>
    <t>PAHS-3079Z:G24</t>
  </si>
  <si>
    <t>NHLRC1</t>
  </si>
  <si>
    <t>PAHS-3079Z:H01</t>
  </si>
  <si>
    <t>PAHS-3079Z:H02</t>
  </si>
  <si>
    <t>OSTM1</t>
  </si>
  <si>
    <t>PAHS-3079Z:H03</t>
  </si>
  <si>
    <t>PAHS-3079Z:H04</t>
  </si>
  <si>
    <t>PAHS-3079Z:H05</t>
  </si>
  <si>
    <t>PAHS-3079Z:H06</t>
  </si>
  <si>
    <t>PAHS-3079Z:H07</t>
  </si>
  <si>
    <t>PAHS-3079Z:H08</t>
  </si>
  <si>
    <t>PDZRN3</t>
  </si>
  <si>
    <t>PAHS-3079Z:H09</t>
  </si>
  <si>
    <t>PDZRN4</t>
  </si>
  <si>
    <t>PAHS-3079Z:H10</t>
  </si>
  <si>
    <t>PAHS-3079Z:H11</t>
  </si>
  <si>
    <t>PELI2</t>
  </si>
  <si>
    <t>PAHS-3079Z:H12</t>
  </si>
  <si>
    <t>PEX12</t>
  </si>
  <si>
    <t>PAHS-3079Z:H13</t>
  </si>
  <si>
    <t>PEX2</t>
  </si>
  <si>
    <t>PAHS-3079Z:H14</t>
  </si>
  <si>
    <t>PHIP</t>
  </si>
  <si>
    <t>PAHS-3079Z:H15</t>
  </si>
  <si>
    <t>PHRF1</t>
  </si>
  <si>
    <t>PAHS-3079Z:H16</t>
  </si>
  <si>
    <t>PAHS-3079Z:H17</t>
  </si>
  <si>
    <t>PAHS-3079Z:H18</t>
  </si>
  <si>
    <t>PIAS4</t>
  </si>
  <si>
    <t>PAHS-3079Z:H19</t>
  </si>
  <si>
    <t>PJA1</t>
  </si>
  <si>
    <t>PAHS-3079Z:H20</t>
  </si>
  <si>
    <t>PJA2</t>
  </si>
  <si>
    <t>PAHS-3079Z:H21</t>
  </si>
  <si>
    <t>PAHS-3079Z:H22</t>
  </si>
  <si>
    <t>PAHS-3079Z:H23</t>
  </si>
  <si>
    <t>PAHS-3079Z:H24</t>
  </si>
  <si>
    <t>PAHS-3079Z:I01</t>
  </si>
  <si>
    <t>RBBP6</t>
  </si>
  <si>
    <t>PAHS-3079Z:I02</t>
  </si>
  <si>
    <t>RBCK1</t>
  </si>
  <si>
    <t>PAHS-3079Z:I03</t>
  </si>
  <si>
    <t>RBX1</t>
  </si>
  <si>
    <t>PAHS-3079Z:I04</t>
  </si>
  <si>
    <t>RC3H1</t>
  </si>
  <si>
    <t>PAHS-3079Z:I05</t>
  </si>
  <si>
    <t>RC3H2</t>
  </si>
  <si>
    <t>PAHS-3079Z:I06</t>
  </si>
  <si>
    <t>RCHY1</t>
  </si>
  <si>
    <t>PAHS-3079Z:I07</t>
  </si>
  <si>
    <t>RFPL3</t>
  </si>
  <si>
    <t>PAHS-3079Z:I08</t>
  </si>
  <si>
    <t>PAHS-3079Z:I09</t>
  </si>
  <si>
    <t>RHOBTB1</t>
  </si>
  <si>
    <t>PAHS-3079Z:I10</t>
  </si>
  <si>
    <t>RHOBTB3</t>
  </si>
  <si>
    <t>PAHS-3079Z:I11</t>
  </si>
  <si>
    <t>PAHS-3079Z:I12</t>
  </si>
  <si>
    <t>RNF10</t>
  </si>
  <si>
    <t>PAHS-3079Z:I13</t>
  </si>
  <si>
    <t>RNF103</t>
  </si>
  <si>
    <t>PAHS-3079Z:I14</t>
  </si>
  <si>
    <t>RNF11</t>
  </si>
  <si>
    <t>PAHS-3079Z:I15</t>
  </si>
  <si>
    <t>RNF111</t>
  </si>
  <si>
    <t>PAHS-3079Z:I16</t>
  </si>
  <si>
    <t>RNF113A</t>
  </si>
  <si>
    <t>PAHS-3079Z:I17</t>
  </si>
  <si>
    <t>RNF114</t>
  </si>
  <si>
    <t>PAHS-3079Z:I18</t>
  </si>
  <si>
    <t>RNF115</t>
  </si>
  <si>
    <t>PAHS-3079Z:I19</t>
  </si>
  <si>
    <t>RNF121</t>
  </si>
  <si>
    <t>PAHS-3079Z:I20</t>
  </si>
  <si>
    <t>PAHS-3079Z:I21</t>
  </si>
  <si>
    <t>RNF125</t>
  </si>
  <si>
    <t>PAHS-3079Z:I22</t>
  </si>
  <si>
    <t>RNF126</t>
  </si>
  <si>
    <t>PAHS-3079Z:I23</t>
  </si>
  <si>
    <t>PAHS-3079Z:I24</t>
  </si>
  <si>
    <t>RNF13</t>
  </si>
  <si>
    <t>PAHS-3079Z:J01</t>
  </si>
  <si>
    <t>RNF130</t>
  </si>
  <si>
    <t>PAHS-3079Z:J02</t>
  </si>
  <si>
    <t>RNF135</t>
  </si>
  <si>
    <t>PAHS-3079Z:J03</t>
  </si>
  <si>
    <t>RNF138</t>
  </si>
  <si>
    <t>PAHS-3079Z:J04</t>
  </si>
  <si>
    <t>PAHS-3079Z:J05</t>
  </si>
  <si>
    <t>RNF14</t>
  </si>
  <si>
    <t>PAHS-3079Z:J06</t>
  </si>
  <si>
    <t>RNF144A</t>
  </si>
  <si>
    <t>PAHS-3079Z:J07</t>
  </si>
  <si>
    <t>PAHS-3079Z:J08</t>
  </si>
  <si>
    <t>RNF145</t>
  </si>
  <si>
    <t>PAHS-3079Z:J09</t>
  </si>
  <si>
    <t>RNF146</t>
  </si>
  <si>
    <t>PAHS-3079Z:J10</t>
  </si>
  <si>
    <t>PAHS-3079Z:J11</t>
  </si>
  <si>
    <t>RNF152</t>
  </si>
  <si>
    <t>PAHS-3079Z:J12</t>
  </si>
  <si>
    <t>RNF166</t>
  </si>
  <si>
    <t>PAHS-3079Z:J13</t>
  </si>
  <si>
    <t>RNF167</t>
  </si>
  <si>
    <t>PAHS-3079Z:J14</t>
  </si>
  <si>
    <t>PAHS-3079Z:J15</t>
  </si>
  <si>
    <t>RNF170</t>
  </si>
  <si>
    <t>PAHS-3079Z:J16</t>
  </si>
  <si>
    <t>RNF175</t>
  </si>
  <si>
    <t>PAHS-3079Z:J17</t>
  </si>
  <si>
    <t>RNF181</t>
  </si>
  <si>
    <t>PAHS-3079Z:J18</t>
  </si>
  <si>
    <t>RNF187</t>
  </si>
  <si>
    <t>PAHS-3079Z:J19</t>
  </si>
  <si>
    <t>RNF19A</t>
  </si>
  <si>
    <t>PAHS-3079Z:J20</t>
  </si>
  <si>
    <t>RNF19B</t>
  </si>
  <si>
    <t>PAHS-3079Z:J21</t>
  </si>
  <si>
    <t>PAHS-3079Z:J22</t>
  </si>
  <si>
    <t>PAHS-3079Z:J23</t>
  </si>
  <si>
    <t>RNF207</t>
  </si>
  <si>
    <t>PAHS-3079Z:J24</t>
  </si>
  <si>
    <t>RNF208</t>
  </si>
  <si>
    <t>PAHS-3079Z:K01</t>
  </si>
  <si>
    <t>RNF212</t>
  </si>
  <si>
    <t>PAHS-3079Z:K02</t>
  </si>
  <si>
    <t>RNF215</t>
  </si>
  <si>
    <t>PAHS-3079Z:K03</t>
  </si>
  <si>
    <t>RNF216</t>
  </si>
  <si>
    <t>PAHS-3079Z:K04</t>
  </si>
  <si>
    <t>RNF219</t>
  </si>
  <si>
    <t>PAHS-3079Z:K05</t>
  </si>
  <si>
    <t>RNF220</t>
  </si>
  <si>
    <t>PAHS-3079Z:K06</t>
  </si>
  <si>
    <t>RNF24</t>
  </si>
  <si>
    <t>PAHS-3079Z:K07</t>
  </si>
  <si>
    <t>RNF26</t>
  </si>
  <si>
    <t>PAHS-3079Z:K08</t>
  </si>
  <si>
    <t>RNF31</t>
  </si>
  <si>
    <t>PAHS-3079Z:K09</t>
  </si>
  <si>
    <t>RNF34</t>
  </si>
  <si>
    <t>PAHS-3079Z:K10</t>
  </si>
  <si>
    <t>RNF38</t>
  </si>
  <si>
    <t>PAHS-3079Z:K11</t>
  </si>
  <si>
    <t>PAHS-3079Z:K12</t>
  </si>
  <si>
    <t>RNF40</t>
  </si>
  <si>
    <t>PAHS-3079Z:K13</t>
  </si>
  <si>
    <t>RNF41</t>
  </si>
  <si>
    <t>PAHS-3079Z:K14</t>
  </si>
  <si>
    <t>RNF43</t>
  </si>
  <si>
    <t>PAHS-3079Z:K15</t>
  </si>
  <si>
    <t>PAHS-3079Z:K16</t>
  </si>
  <si>
    <t>PAHS-3079Z:K17</t>
  </si>
  <si>
    <t>RNF6</t>
  </si>
  <si>
    <t>PAHS-3079Z:K18</t>
  </si>
  <si>
    <t>PAHS-3079Z:K19</t>
  </si>
  <si>
    <t>PAHS-3079Z:K20</t>
  </si>
  <si>
    <t>RSPRY1</t>
  </si>
  <si>
    <t>PAHS-3079Z:K21</t>
  </si>
  <si>
    <t>SHPRH</t>
  </si>
  <si>
    <t>PAHS-3079Z:K22</t>
  </si>
  <si>
    <t>PAHS-3079Z:K23</t>
  </si>
  <si>
    <t>SIAH2</t>
  </si>
  <si>
    <t>PAHS-3079Z:K24</t>
  </si>
  <si>
    <t>PAHS-3079Z:L01</t>
  </si>
  <si>
    <t>PAHS-3079Z:L02</t>
  </si>
  <si>
    <t>PAHS-3079Z:L03</t>
  </si>
  <si>
    <t>PAHS-3079Z:L04</t>
  </si>
  <si>
    <t>PAHS-3079Z:L05</t>
  </si>
  <si>
    <t>PAHS-3079Z:L06</t>
  </si>
  <si>
    <t>PAHS-3079Z:L07</t>
  </si>
  <si>
    <t>PAHS-3079Z:L08</t>
  </si>
  <si>
    <t>PAHS-3079Z:L09</t>
  </si>
  <si>
    <t>SOCS6</t>
  </si>
  <si>
    <t>PAHS-3079Z:L10</t>
  </si>
  <si>
    <t>SPOP</t>
  </si>
  <si>
    <t>PAHS-3079Z:L11</t>
  </si>
  <si>
    <t>PAHS-3079Z:L12</t>
  </si>
  <si>
    <t>SPSB2</t>
  </si>
  <si>
    <t>PAHS-3079Z:L13</t>
  </si>
  <si>
    <t>SPSB4</t>
  </si>
  <si>
    <t>PAHS-3079Z:L14</t>
  </si>
  <si>
    <t>PAHS-3079Z:L15</t>
  </si>
  <si>
    <t>PAHS-3079Z:L16</t>
  </si>
  <si>
    <t>PAHS-3079Z:L17</t>
  </si>
  <si>
    <t>PAHS-3079Z:L18</t>
  </si>
  <si>
    <t>TNFAIP1</t>
  </si>
  <si>
    <t>PAHS-3079Z:L19</t>
  </si>
  <si>
    <t>PAHS-3079Z:L20</t>
  </si>
  <si>
    <t>PAHS-3079Z:L21</t>
  </si>
  <si>
    <t>PAHS-3079Z:L22</t>
  </si>
  <si>
    <t>PAHS-3079Z:L23</t>
  </si>
  <si>
    <t>PAHS-3079Z:L24</t>
  </si>
  <si>
    <t>PAHS-3079Z:M01</t>
  </si>
  <si>
    <t>PAHS-3079Z:M02</t>
  </si>
  <si>
    <t>PAHS-3079Z:M03</t>
  </si>
  <si>
    <t>PAHS-3079Z:M04</t>
  </si>
  <si>
    <t>PAHS-3079Z:M05</t>
  </si>
  <si>
    <t>TRIM11</t>
  </si>
  <si>
    <t>PAHS-3079Z:M06</t>
  </si>
  <si>
    <t>TRIM13</t>
  </si>
  <si>
    <t>PAHS-3079Z:M07</t>
  </si>
  <si>
    <t>TRIM17</t>
  </si>
  <si>
    <t>PAHS-3079Z:M08</t>
  </si>
  <si>
    <t>TRIM2</t>
  </si>
  <si>
    <t>PAHS-3079Z:M09</t>
  </si>
  <si>
    <t>TRIM22</t>
  </si>
  <si>
    <t>PAHS-3079Z:M10</t>
  </si>
  <si>
    <t>TRIM23</t>
  </si>
  <si>
    <t>PAHS-3079Z:M11</t>
  </si>
  <si>
    <t>TRIM24</t>
  </si>
  <si>
    <t>PAHS-3079Z:M12</t>
  </si>
  <si>
    <t>PAHS-3079Z:M13</t>
  </si>
  <si>
    <t>TRIM26</t>
  </si>
  <si>
    <t>PAHS-3079Z:M14</t>
  </si>
  <si>
    <t>PAHS-3079Z:M15</t>
  </si>
  <si>
    <t>PAHS-3079Z:M16</t>
  </si>
  <si>
    <t>TRIM3</t>
  </si>
  <si>
    <t>PAHS-3079Z:M17</t>
  </si>
  <si>
    <t>TRIM31</t>
  </si>
  <si>
    <t>PAHS-3079Z:M18</t>
  </si>
  <si>
    <t>TRIM32</t>
  </si>
  <si>
    <t>PAHS-3079Z:M19</t>
  </si>
  <si>
    <t>TRIM33</t>
  </si>
  <si>
    <t>PAHS-3079Z:M20</t>
  </si>
  <si>
    <t>PAHS-3079Z:M21</t>
  </si>
  <si>
    <t>TRIM37</t>
  </si>
  <si>
    <t>PAHS-3079Z:M22</t>
  </si>
  <si>
    <t>TRIM38</t>
  </si>
  <si>
    <t>PAHS-3079Z:M23</t>
  </si>
  <si>
    <t>TRIM39</t>
  </si>
  <si>
    <t>PAHS-3079Z:M24</t>
  </si>
  <si>
    <t>TRIM4</t>
  </si>
  <si>
    <t>PAHS-3079Z:N01</t>
  </si>
  <si>
    <t>TRIM40</t>
  </si>
  <si>
    <t>PAHS-3079Z:N02</t>
  </si>
  <si>
    <t>TRIM41</t>
  </si>
  <si>
    <t>PAHS-3079Z:N03</t>
  </si>
  <si>
    <t>TRIM44</t>
  </si>
  <si>
    <t>PAHS-3079Z:N04</t>
  </si>
  <si>
    <t>TRIM45</t>
  </si>
  <si>
    <t>PAHS-3079Z:N05</t>
  </si>
  <si>
    <t>TRIM48</t>
  </si>
  <si>
    <t>PAHS-3079Z:N06</t>
  </si>
  <si>
    <t>PAHS-3079Z:N07</t>
  </si>
  <si>
    <t>TRIM52</t>
  </si>
  <si>
    <t>PAHS-3079Z:N08</t>
  </si>
  <si>
    <t>TRIM54</t>
  </si>
  <si>
    <t>PAHS-3079Z:N09</t>
  </si>
  <si>
    <t>TRIM56</t>
  </si>
  <si>
    <t>PAHS-3079Z:N10</t>
  </si>
  <si>
    <t>TRIM61</t>
  </si>
  <si>
    <t>PAHS-3079Z:N11</t>
  </si>
  <si>
    <t>TRIM62</t>
  </si>
  <si>
    <t>PAHS-3079Z:N12</t>
  </si>
  <si>
    <t>PAHS-3079Z:N13</t>
  </si>
  <si>
    <t>TRIM64</t>
  </si>
  <si>
    <t>PAHS-3079Z:N14</t>
  </si>
  <si>
    <t>PAHS-3079Z:N15</t>
  </si>
  <si>
    <t>TRIM68</t>
  </si>
  <si>
    <t>PAHS-3079Z:N16</t>
  </si>
  <si>
    <t>PAHS-3079Z:N17</t>
  </si>
  <si>
    <t>TRIM72</t>
  </si>
  <si>
    <t>PAHS-3079Z:N18</t>
  </si>
  <si>
    <t>TRIM73</t>
  </si>
  <si>
    <t>PAHS-3079Z:N19</t>
  </si>
  <si>
    <t>TRIM74</t>
  </si>
  <si>
    <t>PAHS-3079Z:N20</t>
  </si>
  <si>
    <t>TRIM75P</t>
  </si>
  <si>
    <t>PAHS-3079Z:N21</t>
  </si>
  <si>
    <t>TRIM8</t>
  </si>
  <si>
    <t>PAHS-3079Z:N22</t>
  </si>
  <si>
    <t>PAHS-3079Z:N23</t>
  </si>
  <si>
    <t>TRIML1</t>
  </si>
  <si>
    <t>PAHS-3079Z:N24</t>
  </si>
  <si>
    <t>TRIP12</t>
  </si>
  <si>
    <t>PAHS-3079Z:O01</t>
  </si>
  <si>
    <t>TSPAN17</t>
  </si>
  <si>
    <t>PAHS-3079Z:O02</t>
  </si>
  <si>
    <t>TTC3</t>
  </si>
  <si>
    <t>PAHS-3079Z:O03</t>
  </si>
  <si>
    <t>PAHS-3079Z:O04</t>
  </si>
  <si>
    <t>PAHS-3079Z:O05</t>
  </si>
  <si>
    <t>UBE3A</t>
  </si>
  <si>
    <t>PAHS-3079Z:O06</t>
  </si>
  <si>
    <t>UBE3B</t>
  </si>
  <si>
    <t>PAHS-3079Z:O07</t>
  </si>
  <si>
    <t>PAHS-3079Z:O08</t>
  </si>
  <si>
    <t>PAHS-3079Z:O09</t>
  </si>
  <si>
    <t>PAHS-3079Z:O10</t>
  </si>
  <si>
    <t>PAHS-3079Z:O11</t>
  </si>
  <si>
    <t>PAHS-3079Z:O12</t>
  </si>
  <si>
    <t>UBR3</t>
  </si>
  <si>
    <t>PAHS-3079Z:O13</t>
  </si>
  <si>
    <t>UBR4</t>
  </si>
  <si>
    <t>PAHS-3079Z:O14</t>
  </si>
  <si>
    <t>UBR5</t>
  </si>
  <si>
    <t>PAHS-3079Z:O15</t>
  </si>
  <si>
    <t>UBR7</t>
  </si>
  <si>
    <t>PAHS-3079Z:O16</t>
  </si>
  <si>
    <t>PAHS-3079Z:O17</t>
  </si>
  <si>
    <t>UNK</t>
  </si>
  <si>
    <t>PAHS-3079Z:O18</t>
  </si>
  <si>
    <t>PAHS-3079Z:O19</t>
  </si>
  <si>
    <t>VprBP</t>
  </si>
  <si>
    <t>PAHS-3079Z:O20</t>
  </si>
  <si>
    <t>VPS11</t>
  </si>
  <si>
    <t>PAHS-3079Z:O21</t>
  </si>
  <si>
    <t>VPS18</t>
  </si>
  <si>
    <t>PAHS-3079Z:O22</t>
  </si>
  <si>
    <t>VPS41</t>
  </si>
  <si>
    <t>PAHS-3079Z:O23</t>
  </si>
  <si>
    <t>VPS8</t>
  </si>
  <si>
    <t>PAHS-3079Z:O24</t>
  </si>
  <si>
    <t>WDSUB1</t>
  </si>
  <si>
    <t>PAHS-3079Z:P01</t>
  </si>
  <si>
    <t>PAHS-3079Z:P02</t>
  </si>
  <si>
    <t>WSB1</t>
  </si>
  <si>
    <t>PAHS-3079Z:P03</t>
  </si>
  <si>
    <t>PAHS-3079Z:P04</t>
  </si>
  <si>
    <t>PAHS-3079Z:P05</t>
  </si>
  <si>
    <t>PAHS-3079Z:P06</t>
  </si>
  <si>
    <t>ZER1</t>
  </si>
  <si>
    <t>PAHS-3079Z:P07</t>
  </si>
  <si>
    <t>ZNF645</t>
  </si>
  <si>
    <t>PAHS-3079Z:P08</t>
  </si>
  <si>
    <t>ZNRF1</t>
  </si>
  <si>
    <t>PAHS-3079Z:P09</t>
  </si>
  <si>
    <t>ZNRF2</t>
  </si>
  <si>
    <t>PAHS-3079Z:P10</t>
  </si>
  <si>
    <t>ZYG11B</t>
  </si>
  <si>
    <t>PAHS-3401Z:A01</t>
  </si>
  <si>
    <t>PAHS-3401Z:A02</t>
  </si>
  <si>
    <t>PAHS-3401Z:A03</t>
  </si>
  <si>
    <t>PAHS-3401Z:A04</t>
  </si>
  <si>
    <t>PAHS-3401Z:A05</t>
  </si>
  <si>
    <t>PAHS-3401Z:A06</t>
  </si>
  <si>
    <t>PAHS-3401Z:A07</t>
  </si>
  <si>
    <t>PAHS-3401Z:A08</t>
  </si>
  <si>
    <t>PAHS-3401Z:A09</t>
  </si>
  <si>
    <t>PAHS-3401Z:A10</t>
  </si>
  <si>
    <t>PAHS-3401Z:A11</t>
  </si>
  <si>
    <t>PAHS-3401Z:A12</t>
  </si>
  <si>
    <t>PAHS-3401Z:A13</t>
  </si>
  <si>
    <t>PAHS-3401Z:A14</t>
  </si>
  <si>
    <t>PAHS-3401Z:A15</t>
  </si>
  <si>
    <t>PAHS-3401Z:A16</t>
  </si>
  <si>
    <t>PAHS-3401Z:A17</t>
  </si>
  <si>
    <t>PAHS-3401Z:A18</t>
  </si>
  <si>
    <t>PAHS-3401Z:A19</t>
  </si>
  <si>
    <t>PAHS-3401Z:A20</t>
  </si>
  <si>
    <t>PAHS-3401Z:A21</t>
  </si>
  <si>
    <t>PAHS-3401Z:A22</t>
  </si>
  <si>
    <t>PAHS-3401Z:A23</t>
  </si>
  <si>
    <t>PAHS-3401Z:A24</t>
  </si>
  <si>
    <t>PAHS-3401Z:B01</t>
  </si>
  <si>
    <t>PAHS-3401Z:B02</t>
  </si>
  <si>
    <t>PAHS-3401Z:B03</t>
  </si>
  <si>
    <t>PAHS-3401Z:B04</t>
  </si>
  <si>
    <t>PAHS-3401Z:B05</t>
  </si>
  <si>
    <t>PAHS-3401Z:B06</t>
  </si>
  <si>
    <t>PAHS-3401Z:B07</t>
  </si>
  <si>
    <t>PAHS-3401Z:B08</t>
  </si>
  <si>
    <t>PAHS-3401Z:B09</t>
  </si>
  <si>
    <t>PAHS-3401Z:B10</t>
  </si>
  <si>
    <t>PAHS-3401Z:B11</t>
  </si>
  <si>
    <t>PAHS-3401Z:B12</t>
  </si>
  <si>
    <t>PAHS-3401Z:B13</t>
  </si>
  <si>
    <t>PAHS-3401Z:B14</t>
  </si>
  <si>
    <t>PAHS-3401Z:B15</t>
  </si>
  <si>
    <t>PAHS-3401Z:B16</t>
  </si>
  <si>
    <t>PAHS-3401Z:B17</t>
  </si>
  <si>
    <t>PAHS-3401Z:B18</t>
  </si>
  <si>
    <t>PAHS-3401Z:B19</t>
  </si>
  <si>
    <t>PAHS-3401Z:B20</t>
  </si>
  <si>
    <t>PAHS-3401Z:B21</t>
  </si>
  <si>
    <t>PAHS-3401Z:B22</t>
  </si>
  <si>
    <t>PAHS-3401Z:B23</t>
  </si>
  <si>
    <t>PAHS-3401Z:B24</t>
  </si>
  <si>
    <t>PAHS-3401Z:C01</t>
  </si>
  <si>
    <t>PAHS-3401Z:C02</t>
  </si>
  <si>
    <t>PAHS-3401Z:C03</t>
  </si>
  <si>
    <t>PAHS-3401Z:C04</t>
  </si>
  <si>
    <t>PAHS-3401Z:C05</t>
  </si>
  <si>
    <t>PAHS-3401Z:C06</t>
  </si>
  <si>
    <t>PAHS-3401Z:C07</t>
  </si>
  <si>
    <t>PAHS-3401Z:C08</t>
  </si>
  <si>
    <t>PAHS-3401Z:C09</t>
  </si>
  <si>
    <t>PAHS-3401Z:C10</t>
  </si>
  <si>
    <t>PAHS-3401Z:C11</t>
  </si>
  <si>
    <t>PAHS-3401Z:C12</t>
  </si>
  <si>
    <t>PAHS-3401Z:C13</t>
  </si>
  <si>
    <t>PAHS-3401Z:C14</t>
  </si>
  <si>
    <t>PAHS-3401Z:C15</t>
  </si>
  <si>
    <t>PAHS-3401Z:C16</t>
  </si>
  <si>
    <t>PAHS-3401Z:C17</t>
  </si>
  <si>
    <t>PAHS-3401Z:C18</t>
  </si>
  <si>
    <t>PAHS-3401Z:C19</t>
  </si>
  <si>
    <t>PAHS-3401Z:C20</t>
  </si>
  <si>
    <t>PAHS-3401Z:C21</t>
  </si>
  <si>
    <t>PAHS-3401Z:C22</t>
  </si>
  <si>
    <t>PAHS-3401Z:C23</t>
  </si>
  <si>
    <t>PAHS-3401Z:C24</t>
  </si>
  <si>
    <t>PAHS-3401Z:D01</t>
  </si>
  <si>
    <t>PAHS-3401Z:D02</t>
  </si>
  <si>
    <t>PAHS-3401Z:D03</t>
  </si>
  <si>
    <t>PAHS-3401Z:D04</t>
  </si>
  <si>
    <t>PAHS-3401Z:D05</t>
  </si>
  <si>
    <t>CD300LD</t>
  </si>
  <si>
    <t>PAHS-3401Z:D06</t>
  </si>
  <si>
    <t>PAHS-3401Z:D07</t>
  </si>
  <si>
    <t>PAHS-3401Z:D08</t>
  </si>
  <si>
    <t>PAHS-3401Z:D09</t>
  </si>
  <si>
    <t>PAHS-3401Z:D10</t>
  </si>
  <si>
    <t>PAHS-3401Z:D11</t>
  </si>
  <si>
    <t>PAHS-3401Z:D12</t>
  </si>
  <si>
    <t>PAHS-3401Z:D13</t>
  </si>
  <si>
    <t>PAHS-3401Z:D14</t>
  </si>
  <si>
    <t>PAHS-3401Z:D15</t>
  </si>
  <si>
    <t>PAHS-3401Z:D16</t>
  </si>
  <si>
    <t>PAHS-3401Z:D17</t>
  </si>
  <si>
    <t>PAHS-3401Z:D18</t>
  </si>
  <si>
    <t>PAHS-3401Z:D19</t>
  </si>
  <si>
    <t>CLEC18A</t>
  </si>
  <si>
    <t>PAHS-3401Z:D20</t>
  </si>
  <si>
    <t>PAHS-3401Z:D21</t>
  </si>
  <si>
    <t>PAHS-3401Z:D22</t>
  </si>
  <si>
    <t>PAHS-3401Z:D23</t>
  </si>
  <si>
    <t>PAHS-3401Z:D24</t>
  </si>
  <si>
    <t>PAHS-3401Z:E01</t>
  </si>
  <si>
    <t>PAHS-3401Z:E02</t>
  </si>
  <si>
    <t>PAHS-3401Z:E03</t>
  </si>
  <si>
    <t>PAHS-3401Z:E04</t>
  </si>
  <si>
    <t>PAHS-3401Z:E05</t>
  </si>
  <si>
    <t>PAHS-3401Z:E06</t>
  </si>
  <si>
    <t>PAHS-3401Z:E07</t>
  </si>
  <si>
    <t>PAHS-3401Z:E08</t>
  </si>
  <si>
    <t>PAHS-3401Z:E09</t>
  </si>
  <si>
    <t>PAHS-3401Z:E10</t>
  </si>
  <si>
    <t>PAHS-3401Z:E11</t>
  </si>
  <si>
    <t>PAHS-3401Z:E12</t>
  </si>
  <si>
    <t>PAHS-3401Z:E13</t>
  </si>
  <si>
    <t>PAHS-3401Z:E14</t>
  </si>
  <si>
    <t>PAHS-3401Z:E15</t>
  </si>
  <si>
    <t>PAHS-3401Z:E16</t>
  </si>
  <si>
    <t>PAHS-3401Z:E17</t>
  </si>
  <si>
    <t>PAHS-3401Z:E18</t>
  </si>
  <si>
    <t>PAHS-3401Z:E19</t>
  </si>
  <si>
    <t>PAHS-3401Z:E20</t>
  </si>
  <si>
    <t>PAHS-3401Z:E21</t>
  </si>
  <si>
    <t>PAHS-3401Z:E22</t>
  </si>
  <si>
    <t>PAHS-3401Z:E23</t>
  </si>
  <si>
    <t>PAHS-3401Z:E24</t>
  </si>
  <si>
    <t>PAHS-3401Z:F01</t>
  </si>
  <si>
    <t>PAHS-3401Z:F02</t>
  </si>
  <si>
    <t>PAHS-3401Z:F03</t>
  </si>
  <si>
    <t>PAHS-3401Z:F04</t>
  </si>
  <si>
    <t>PAHS-3401Z:F05</t>
  </si>
  <si>
    <t>PAHS-3401Z:F06</t>
  </si>
  <si>
    <t>PAHS-3401Z:F07</t>
  </si>
  <si>
    <t>PAHS-3401Z:F08</t>
  </si>
  <si>
    <t>PAHS-3401Z:F09</t>
  </si>
  <si>
    <t>PAHS-3401Z:F10</t>
  </si>
  <si>
    <t>PAHS-3401Z:F11</t>
  </si>
  <si>
    <t>PAHS-3401Z:F12</t>
  </si>
  <si>
    <t>PAHS-3401Z:F13</t>
  </si>
  <si>
    <t>PAHS-3401Z:F14</t>
  </si>
  <si>
    <t>PAHS-3401Z:F15</t>
  </si>
  <si>
    <t>PAHS-3401Z:F16</t>
  </si>
  <si>
    <t>PAHS-3401Z:F17</t>
  </si>
  <si>
    <t>PAHS-3401Z:F18</t>
  </si>
  <si>
    <t>PAHS-3401Z:F19</t>
  </si>
  <si>
    <t>PAHS-3401Z:F20</t>
  </si>
  <si>
    <t>PAHS-3401Z:F21</t>
  </si>
  <si>
    <t>PAHS-3401Z:F22</t>
  </si>
  <si>
    <t>PAHS-3401Z:F23</t>
  </si>
  <si>
    <t>PAHS-3401Z:F24</t>
  </si>
  <si>
    <t>PAHS-3401Z:G01</t>
  </si>
  <si>
    <t>PAHS-3401Z:G02</t>
  </si>
  <si>
    <t>PAHS-3401Z:G03</t>
  </si>
  <si>
    <t>PAHS-3401Z:G04</t>
  </si>
  <si>
    <t>PAHS-3401Z:G05</t>
  </si>
  <si>
    <t>PAHS-3401Z:G06</t>
  </si>
  <si>
    <t>PAHS-3401Z:G07</t>
  </si>
  <si>
    <t>PAHS-3401Z:G08</t>
  </si>
  <si>
    <t>PAHS-3401Z:G09</t>
  </si>
  <si>
    <t>PAHS-3401Z:G10</t>
  </si>
  <si>
    <t>PAHS-3401Z:G11</t>
  </si>
  <si>
    <t>PAHS-3401Z:G12</t>
  </si>
  <si>
    <t>PAHS-3401Z:G13</t>
  </si>
  <si>
    <t>PAHS-3401Z:G14</t>
  </si>
  <si>
    <t>PAHS-3401Z:G15</t>
  </si>
  <si>
    <t>PAHS-3401Z:G16</t>
  </si>
  <si>
    <t>PAHS-3401Z:G17</t>
  </si>
  <si>
    <t>PAHS-3401Z:G18</t>
  </si>
  <si>
    <t>PAHS-3401Z:G19</t>
  </si>
  <si>
    <t>PAHS-3401Z:G20</t>
  </si>
  <si>
    <t>PAHS-3401Z:G21</t>
  </si>
  <si>
    <t>PAHS-3401Z:G22</t>
  </si>
  <si>
    <t>PAHS-3401Z:G23</t>
  </si>
  <si>
    <t>PAHS-3401Z:G24</t>
  </si>
  <si>
    <t>PAHS-3401Z:H01</t>
  </si>
  <si>
    <t>PAHS-3401Z:H02</t>
  </si>
  <si>
    <t>PAHS-3401Z:H03</t>
  </si>
  <si>
    <t>PAHS-3401Z:H04</t>
  </si>
  <si>
    <t>PAHS-3401Z:H05</t>
  </si>
  <si>
    <t>PAHS-3401Z:H06</t>
  </si>
  <si>
    <t>PAHS-3401Z:H07</t>
  </si>
  <si>
    <t>PAHS-3401Z:H08</t>
  </si>
  <si>
    <t>PAHS-3401Z:H09</t>
  </si>
  <si>
    <t>PAHS-3401Z:H10</t>
  </si>
  <si>
    <t>PAHS-3401Z:H11</t>
  </si>
  <si>
    <t>PAHS-3401Z:H12</t>
  </si>
  <si>
    <t>PAHS-3401Z:H13</t>
  </si>
  <si>
    <t>PAHS-3401Z:H14</t>
  </si>
  <si>
    <t>PAHS-3401Z:H15</t>
  </si>
  <si>
    <t>PAHS-3401Z:H16</t>
  </si>
  <si>
    <t>PAHS-3401Z:H17</t>
  </si>
  <si>
    <t>PAHS-3401Z:H18</t>
  </si>
  <si>
    <t>PAHS-3401Z:H19</t>
  </si>
  <si>
    <t>PAHS-3401Z:H20</t>
  </si>
  <si>
    <t>PAHS-3401Z:H21</t>
  </si>
  <si>
    <t>PAHS-3401Z:H22</t>
  </si>
  <si>
    <t>PAHS-3401Z:H23</t>
  </si>
  <si>
    <t>PAHS-3401Z:H24</t>
  </si>
  <si>
    <t>PAHS-3401Z:I01</t>
  </si>
  <si>
    <t>PAHS-3401Z:I02</t>
  </si>
  <si>
    <t>PAHS-3401Z:I03</t>
  </si>
  <si>
    <t>PAHS-3401Z:I04</t>
  </si>
  <si>
    <t>PAHS-3401Z:I05</t>
  </si>
  <si>
    <t>PAHS-3401Z:I06</t>
  </si>
  <si>
    <t>PAHS-3401Z:I07</t>
  </si>
  <si>
    <t>PAHS-3401Z:I08</t>
  </si>
  <si>
    <t>PAHS-3401Z:I09</t>
  </si>
  <si>
    <t>PAHS-3401Z:I10</t>
  </si>
  <si>
    <t>PAHS-3401Z:I11</t>
  </si>
  <si>
    <t>PAHS-3401Z:I12</t>
  </si>
  <si>
    <t>PAHS-3401Z:I13</t>
  </si>
  <si>
    <t>PAHS-3401Z:I14</t>
  </si>
  <si>
    <t>PAHS-3401Z:I15</t>
  </si>
  <si>
    <t>PAHS-3401Z:I16</t>
  </si>
  <si>
    <t>PAHS-3401Z:I17</t>
  </si>
  <si>
    <t>PAHS-3401Z:I18</t>
  </si>
  <si>
    <t>PAHS-3401Z:I19</t>
  </si>
  <si>
    <t>PAHS-3401Z:I20</t>
  </si>
  <si>
    <t>PAHS-3401Z:I21</t>
  </si>
  <si>
    <t>PAHS-3401Z:I22</t>
  </si>
  <si>
    <t>PAHS-3401Z:I23</t>
  </si>
  <si>
    <t>PAHS-3401Z:I24</t>
  </si>
  <si>
    <t>PAHS-3401Z:J01</t>
  </si>
  <si>
    <t>PAHS-3401Z:J02</t>
  </si>
  <si>
    <t>PAHS-3401Z:J03</t>
  </si>
  <si>
    <t>PAHS-3401Z:J04</t>
  </si>
  <si>
    <t>PAHS-3401Z:J05</t>
  </si>
  <si>
    <t>PAHS-3401Z:J06</t>
  </si>
  <si>
    <t>PAHS-3401Z:J07</t>
  </si>
  <si>
    <t>PAHS-3401Z:J08</t>
  </si>
  <si>
    <t>PAHS-3401Z:J09</t>
  </si>
  <si>
    <t>PAHS-3401Z:J10</t>
  </si>
  <si>
    <t>PAHS-3401Z:J11</t>
  </si>
  <si>
    <t>PAHS-3401Z:J12</t>
  </si>
  <si>
    <t>PAHS-3401Z:J13</t>
  </si>
  <si>
    <t>PAHS-3401Z:J14</t>
  </si>
  <si>
    <t>PAHS-3401Z:J15</t>
  </si>
  <si>
    <t>PAHS-3401Z:J16</t>
  </si>
  <si>
    <t>PAHS-3401Z:J17</t>
  </si>
  <si>
    <t>PAHS-3401Z:J18</t>
  </si>
  <si>
    <t>PAHS-3401Z:J19</t>
  </si>
  <si>
    <t>PAHS-3401Z:J20</t>
  </si>
  <si>
    <t>PAHS-3401Z:J21</t>
  </si>
  <si>
    <t>PAHS-3401Z:J22</t>
  </si>
  <si>
    <t>PAHS-3401Z:J23</t>
  </si>
  <si>
    <t>PAHS-3401Z:J24</t>
  </si>
  <si>
    <t>KHK</t>
  </si>
  <si>
    <t>PAHS-3401Z:K01</t>
  </si>
  <si>
    <t>PAHS-3401Z:K02</t>
  </si>
  <si>
    <t>PAHS-3401Z:K03</t>
  </si>
  <si>
    <t>PAHS-3401Z:K04</t>
  </si>
  <si>
    <t>PAHS-3401Z:K05</t>
  </si>
  <si>
    <t>PAHS-3401Z:K06</t>
  </si>
  <si>
    <t>LY6D</t>
  </si>
  <si>
    <t>PAHS-3401Z:K07</t>
  </si>
  <si>
    <t>PAHS-3401Z:K08</t>
  </si>
  <si>
    <t>PAHS-3401Z:K09</t>
  </si>
  <si>
    <t>PAHS-3401Z:K10</t>
  </si>
  <si>
    <t>PAHS-3401Z:K11</t>
  </si>
  <si>
    <t>PAHS-3401Z:K12</t>
  </si>
  <si>
    <t>PAHS-3401Z:K13</t>
  </si>
  <si>
    <t>PAHS-3401Z:K14</t>
  </si>
  <si>
    <t>PAHS-3401Z:K15</t>
  </si>
  <si>
    <t>PAHS-3401Z:K16</t>
  </si>
  <si>
    <t>PAHS-3401Z:K17</t>
  </si>
  <si>
    <t>PAHS-3401Z:K18</t>
  </si>
  <si>
    <t>PAHS-3401Z:K19</t>
  </si>
  <si>
    <t>PAHS-3401Z:K20</t>
  </si>
  <si>
    <t>PAHS-3401Z:K21</t>
  </si>
  <si>
    <t>PAHS-3401Z:K22</t>
  </si>
  <si>
    <t>PAHS-3401Z:K23</t>
  </si>
  <si>
    <t>PAHS-3401Z:K24</t>
  </si>
  <si>
    <t>MLX</t>
  </si>
  <si>
    <t>PAHS-3401Z:L01</t>
  </si>
  <si>
    <t>PAHS-3401Z:L02</t>
  </si>
  <si>
    <t>PAHS-3401Z:L03</t>
  </si>
  <si>
    <t>PAHS-3401Z:L04</t>
  </si>
  <si>
    <t>MTTP</t>
  </si>
  <si>
    <t>PAHS-3401Z:L05</t>
  </si>
  <si>
    <t>PAHS-3401Z:L06</t>
  </si>
  <si>
    <t>PAHS-3401Z:L07</t>
  </si>
  <si>
    <t>PAHS-3401Z:L08</t>
  </si>
  <si>
    <t>PAHS-3401Z:L09</t>
  </si>
  <si>
    <t>PAHS-3401Z:L10</t>
  </si>
  <si>
    <t>PAHS-3401Z:L11</t>
  </si>
  <si>
    <t>PAHS-3401Z:L12</t>
  </si>
  <si>
    <t>PAHS-3401Z:L13</t>
  </si>
  <si>
    <t>PAHS-3401Z:L14</t>
  </si>
  <si>
    <t>NUDT15</t>
  </si>
  <si>
    <t>PAHS-3401Z:L15</t>
  </si>
  <si>
    <t>NUP210</t>
  </si>
  <si>
    <t>PAHS-3401Z:L16</t>
  </si>
  <si>
    <t>PAHS-3401Z:L17</t>
  </si>
  <si>
    <t>PAHS-3401Z:L18</t>
  </si>
  <si>
    <t>PAHS-3401Z:L19</t>
  </si>
  <si>
    <t>PAHS-3401Z:L20</t>
  </si>
  <si>
    <t>PAHS-3401Z:L21</t>
  </si>
  <si>
    <t>SLC51B</t>
  </si>
  <si>
    <t>PAHS-3401Z:L22</t>
  </si>
  <si>
    <t>PAHS-3401Z:L23</t>
  </si>
  <si>
    <t>PAHS-3401Z:L24</t>
  </si>
  <si>
    <t>PAHS-3401Z:M01</t>
  </si>
  <si>
    <t>PAHS-3401Z:M02</t>
  </si>
  <si>
    <t>PAHS-3401Z:M03</t>
  </si>
  <si>
    <t>PAHS-3401Z:M04</t>
  </si>
  <si>
    <t>PAHS-3401Z:M05</t>
  </si>
  <si>
    <t>PAHS-3401Z:M06</t>
  </si>
  <si>
    <t>POR</t>
  </si>
  <si>
    <t>PAHS-3401Z:M07</t>
  </si>
  <si>
    <t>PAHS-3401Z:M08</t>
  </si>
  <si>
    <t>PAHS-3401Z:M09</t>
  </si>
  <si>
    <t>PPP1R15B</t>
  </si>
  <si>
    <t>PAHS-3401Z:M10</t>
  </si>
  <si>
    <t>PAHS-3401Z:M11</t>
  </si>
  <si>
    <t>PAHS-3401Z:M12</t>
  </si>
  <si>
    <t>PAHS-3401Z:M13</t>
  </si>
  <si>
    <t>PAHS-3401Z:M14</t>
  </si>
  <si>
    <t>PAHS-3401Z:M15</t>
  </si>
  <si>
    <t>PAHS-3401Z:M16</t>
  </si>
  <si>
    <t>PAHS-3401Z:M17</t>
  </si>
  <si>
    <t>PAHS-3401Z:M18</t>
  </si>
  <si>
    <t>PAHS-3401Z:M19</t>
  </si>
  <si>
    <t>PAHS-3401Z:M20</t>
  </si>
  <si>
    <t>PAHS-3401Z:M21</t>
  </si>
  <si>
    <t>PAHS-3401Z:M22</t>
  </si>
  <si>
    <t>PAHS-3401Z:M23</t>
  </si>
  <si>
    <t>MSMO1</t>
  </si>
  <si>
    <t>PAHS-3401Z:M24</t>
  </si>
  <si>
    <t>PAHS-3401Z:N01</t>
  </si>
  <si>
    <t>PAHS-3401Z:N02</t>
  </si>
  <si>
    <t>PAHS-3401Z:N03</t>
  </si>
  <si>
    <t>PAHS-3401Z:N04</t>
  </si>
  <si>
    <t>PAHS-3401Z:N05</t>
  </si>
  <si>
    <t>PAHS-3401Z:N06</t>
  </si>
  <si>
    <t>PAHS-3401Z:N07</t>
  </si>
  <si>
    <t>PAHS-3401Z:N08</t>
  </si>
  <si>
    <t>PAHS-3401Z:N09</t>
  </si>
  <si>
    <t>PAHS-3401Z:N10</t>
  </si>
  <si>
    <t>PAHS-3401Z:N11</t>
  </si>
  <si>
    <t>PAHS-3401Z:N12</t>
  </si>
  <si>
    <t>PAHS-3401Z:N13</t>
  </si>
  <si>
    <t>SMPD1</t>
  </si>
  <si>
    <t>PAHS-3401Z:N14</t>
  </si>
  <si>
    <t>PAHS-3401Z:N15</t>
  </si>
  <si>
    <t>PAHS-3401Z:N16</t>
  </si>
  <si>
    <t>PAHS-3401Z:N17</t>
  </si>
  <si>
    <t>STBD1</t>
  </si>
  <si>
    <t>PAHS-3401Z:N18</t>
  </si>
  <si>
    <t>PAHS-3401Z:N19</t>
  </si>
  <si>
    <t>PAHS-3401Z:N20</t>
  </si>
  <si>
    <t>PAHS-3401Z:N21</t>
  </si>
  <si>
    <t>PAHS-3401Z:N22</t>
  </si>
  <si>
    <t>PAHS-3401Z:N23</t>
  </si>
  <si>
    <t>PAHS-3401Z:N24</t>
  </si>
  <si>
    <t>PAHS-3401Z:O01</t>
  </si>
  <si>
    <t>PAHS-3401Z:O02</t>
  </si>
  <si>
    <t>PAHS-3401Z:O03</t>
  </si>
  <si>
    <t>PAHS-3401Z:O04</t>
  </si>
  <si>
    <t>PAHS-3401Z:O05</t>
  </si>
  <si>
    <t>PAHS-3401Z:O06</t>
  </si>
  <si>
    <t>TNFAIP8L1</t>
  </si>
  <si>
    <t>PAHS-3401Z:O07</t>
  </si>
  <si>
    <t>PAHS-3401Z:O08</t>
  </si>
  <si>
    <t>PAHS-3401Z:O09</t>
  </si>
  <si>
    <t>PAHS-3401Z:O10</t>
  </si>
  <si>
    <t>PAHS-3401Z:O11</t>
  </si>
  <si>
    <t>PAHS-3401Z:O12</t>
  </si>
  <si>
    <t>PAHS-3401Z:O13</t>
  </si>
  <si>
    <t>PAHS-3401Z:O14</t>
  </si>
  <si>
    <t>PAHS-3401Z:O15</t>
  </si>
  <si>
    <t>PAHS-3401Z:O16</t>
  </si>
  <si>
    <t>PAHS-3401Z:O17</t>
  </si>
  <si>
    <t>PAHS-3401Z:O18</t>
  </si>
  <si>
    <t>PAHS-3401Z:O19</t>
  </si>
  <si>
    <t>UBQLN2</t>
  </si>
  <si>
    <t>PAHS-3401Z:O20</t>
  </si>
  <si>
    <t>PAHS-3401Z:O21</t>
  </si>
  <si>
    <t>PAHS-3401Z:O22</t>
  </si>
  <si>
    <t>PAHS-3401Z:O23</t>
  </si>
  <si>
    <t>PAHS-3401Z:O24</t>
  </si>
  <si>
    <t>PAHS-3401Z:P01</t>
  </si>
  <si>
    <t>PAHS-3401Z:P02</t>
  </si>
  <si>
    <t>PAHS-3401Z:P03</t>
  </si>
  <si>
    <t>PAHS-3401Z:P04</t>
  </si>
  <si>
    <t>PAHS-3401Z:P05</t>
  </si>
  <si>
    <t>PAHS-3401Z:P06</t>
  </si>
  <si>
    <t>PAHS-3401Z:P07</t>
  </si>
  <si>
    <t>PAHS-3401Z:P08</t>
  </si>
  <si>
    <t>PAHS-3401Z:P09</t>
  </si>
  <si>
    <t>PAHS-3401Z:P10</t>
  </si>
  <si>
    <t>PAHS-3803Z:A01</t>
  </si>
  <si>
    <t>PAHS-3803Z:A02</t>
  </si>
  <si>
    <t>PAHS-3803Z:A03</t>
  </si>
  <si>
    <t>AIF1</t>
  </si>
  <si>
    <t>PAHS-3803Z:A04</t>
  </si>
  <si>
    <t>PAHS-3803Z:A05</t>
  </si>
  <si>
    <t>PAHS-3803Z:A06</t>
  </si>
  <si>
    <t>PAHS-3803Z:A07</t>
  </si>
  <si>
    <t>PAHS-3803Z:A08</t>
  </si>
  <si>
    <t>PAHS-3803Z:A09</t>
  </si>
  <si>
    <t>PAHS-3803Z:A10</t>
  </si>
  <si>
    <t>PAHS-3803Z:A11</t>
  </si>
  <si>
    <t>PAHS-3803Z:A12</t>
  </si>
  <si>
    <t>PAHS-3803Z:A13</t>
  </si>
  <si>
    <t>PAHS-3803Z:A14</t>
  </si>
  <si>
    <t>PAHS-3803Z:A15</t>
  </si>
  <si>
    <t>PAHS-3803Z:A16</t>
  </si>
  <si>
    <t>PAHS-3803Z:A17</t>
  </si>
  <si>
    <t>PAHS-3803Z:A18</t>
  </si>
  <si>
    <t>PAHS-3803Z:A19</t>
  </si>
  <si>
    <t>PAHS-3803Z:A20</t>
  </si>
  <si>
    <t>PAHS-3803Z:A21</t>
  </si>
  <si>
    <t>PAHS-3803Z:A22</t>
  </si>
  <si>
    <t>PAHS-3803Z:A23</t>
  </si>
  <si>
    <t>PAHS-3803Z:A24</t>
  </si>
  <si>
    <t>PAHS-3803Z:B01</t>
  </si>
  <si>
    <t>PAHS-3803Z:B02</t>
  </si>
  <si>
    <t>PAHS-3803Z:B03</t>
  </si>
  <si>
    <t>PAHS-3803Z:B04</t>
  </si>
  <si>
    <t>PAHS-3803Z:B05</t>
  </si>
  <si>
    <t>PAHS-3803Z:B06</t>
  </si>
  <si>
    <t>PAHS-3803Z:B07</t>
  </si>
  <si>
    <t>PAHS-3803Z:B08</t>
  </si>
  <si>
    <t>PAHS-3803Z:B09</t>
  </si>
  <si>
    <t>PAHS-3803Z:B10</t>
  </si>
  <si>
    <t>PAHS-3803Z:B11</t>
  </si>
  <si>
    <t>PAHS-3803Z:B12</t>
  </si>
  <si>
    <t>PAHS-3803Z:B13</t>
  </si>
  <si>
    <t>PAHS-3803Z:B14</t>
  </si>
  <si>
    <t>PAHS-3803Z:B15</t>
  </si>
  <si>
    <t>PAHS-3803Z:B16</t>
  </si>
  <si>
    <t>PAHS-3803Z:B17</t>
  </si>
  <si>
    <t>PAHS-3803Z:B18</t>
  </si>
  <si>
    <t>PAHS-3803Z:B19</t>
  </si>
  <si>
    <t>PAHS-3803Z:B20</t>
  </si>
  <si>
    <t>PAHS-3803Z:B21</t>
  </si>
  <si>
    <t>PAHS-3803Z:B22</t>
  </si>
  <si>
    <t>PAHS-3803Z:B23</t>
  </si>
  <si>
    <t>PAHS-3803Z:B24</t>
  </si>
  <si>
    <t>PAHS-3803Z:C01</t>
  </si>
  <si>
    <t>PAHS-3803Z:C02</t>
  </si>
  <si>
    <t>PAHS-3803Z:C03</t>
  </si>
  <si>
    <t>PAHS-3803Z:C04</t>
  </si>
  <si>
    <t>PAHS-3803Z:C05</t>
  </si>
  <si>
    <t>PAHS-3803Z:C06</t>
  </si>
  <si>
    <t>PAHS-3803Z:C07</t>
  </si>
  <si>
    <t>PAHS-3803Z:C08</t>
  </si>
  <si>
    <t>PAHS-3803Z:C09</t>
  </si>
  <si>
    <t>PAHS-3803Z:C10</t>
  </si>
  <si>
    <t>PAHS-3803Z:C11</t>
  </si>
  <si>
    <t>PAHS-3803Z:C12</t>
  </si>
  <si>
    <t>PAHS-3803Z:C13</t>
  </si>
  <si>
    <t>PAHS-3803Z:C14</t>
  </si>
  <si>
    <t>PAHS-3803Z:C15</t>
  </si>
  <si>
    <t>PAHS-3803Z:C16</t>
  </si>
  <si>
    <t>PAHS-3803Z:C17</t>
  </si>
  <si>
    <t>PAHS-3803Z:C18</t>
  </si>
  <si>
    <t>PAHS-3803Z:C19</t>
  </si>
  <si>
    <t>PAHS-3803Z:C20</t>
  </si>
  <si>
    <t>PAHS-3803Z:C21</t>
  </si>
  <si>
    <t>PAHS-3803Z:C22</t>
  </si>
  <si>
    <t>PAHS-3803Z:C23</t>
  </si>
  <si>
    <t>PAHS-3803Z:C24</t>
  </si>
  <si>
    <t>PAHS-3803Z:D01</t>
  </si>
  <si>
    <t>PAHS-3803Z:D02</t>
  </si>
  <si>
    <t>PAHS-3803Z:D03</t>
  </si>
  <si>
    <t>PAHS-3803Z:D04</t>
  </si>
  <si>
    <t>PAHS-3803Z:D05</t>
  </si>
  <si>
    <t>PAHS-3803Z:D06</t>
  </si>
  <si>
    <t>PAHS-3803Z:D07</t>
  </si>
  <si>
    <t>PAHS-3803Z:D08</t>
  </si>
  <si>
    <t>PAHS-3803Z:D09</t>
  </si>
  <si>
    <t>PAHS-3803Z:D10</t>
  </si>
  <si>
    <t>PAHS-3803Z:D11</t>
  </si>
  <si>
    <t>PAHS-3803Z:D12</t>
  </si>
  <si>
    <t>PAHS-3803Z:D13</t>
  </si>
  <si>
    <t>PAHS-3803Z:D14</t>
  </si>
  <si>
    <t>PAHS-3803Z:D15</t>
  </si>
  <si>
    <t>PAHS-3803Z:D16</t>
  </si>
  <si>
    <t>PAHS-3803Z:D17</t>
  </si>
  <si>
    <t>PAHS-3803Z:D18</t>
  </si>
  <si>
    <t>PAHS-3803Z:D19</t>
  </si>
  <si>
    <t>PAHS-3803Z:D20</t>
  </si>
  <si>
    <t>PAHS-3803Z:D21</t>
  </si>
  <si>
    <t>PAHS-3803Z:D22</t>
  </si>
  <si>
    <t>PAHS-3803Z:D23</t>
  </si>
  <si>
    <t>PAHS-3803Z:D24</t>
  </si>
  <si>
    <t>PAHS-3803Z:E01</t>
  </si>
  <si>
    <t>PAHS-3803Z:E02</t>
  </si>
  <si>
    <t>PAHS-3803Z:E03</t>
  </si>
  <si>
    <t>PAHS-3803Z:E04</t>
  </si>
  <si>
    <t>PAHS-3803Z:E05</t>
  </si>
  <si>
    <t>PAHS-3803Z:E06</t>
  </si>
  <si>
    <t>PAHS-3803Z:E07</t>
  </si>
  <si>
    <t>PAHS-3803Z:E08</t>
  </si>
  <si>
    <t>PAHS-3803Z:E09</t>
  </si>
  <si>
    <t>PAHS-3803Z:E10</t>
  </si>
  <si>
    <t>PAHS-3803Z:E11</t>
  </si>
  <si>
    <t>PAHS-3803Z:E12</t>
  </si>
  <si>
    <t>PAHS-3803Z:E13</t>
  </si>
  <si>
    <t>ERBB2IP</t>
  </si>
  <si>
    <t>PAHS-3803Z:E14</t>
  </si>
  <si>
    <t>PAHS-3803Z:E15</t>
  </si>
  <si>
    <t>PAHS-3803Z:E16</t>
  </si>
  <si>
    <t>PAHS-3803Z:E17</t>
  </si>
  <si>
    <t>PAHS-3803Z:E18</t>
  </si>
  <si>
    <t>PAHS-3803Z:E19</t>
  </si>
  <si>
    <t>PAHS-3803Z:E20</t>
  </si>
  <si>
    <t>PAHS-3803Z:E21</t>
  </si>
  <si>
    <t>PAHS-3803Z:E22</t>
  </si>
  <si>
    <t>PAHS-3803Z:E23</t>
  </si>
  <si>
    <t>PAHS-3803Z:E24</t>
  </si>
  <si>
    <t>PAHS-3803Z:F01</t>
  </si>
  <si>
    <t>PAHS-3803Z:F02</t>
  </si>
  <si>
    <t>PAHS-3803Z:F03</t>
  </si>
  <si>
    <t>PAHS-3803Z:F04</t>
  </si>
  <si>
    <t>PAHS-3803Z:F05</t>
  </si>
  <si>
    <t>PAHS-3803Z:F06</t>
  </si>
  <si>
    <t>PAHS-3803Z:F07</t>
  </si>
  <si>
    <t>PAHS-3803Z:F08</t>
  </si>
  <si>
    <t>PAHS-3803Z:F09</t>
  </si>
  <si>
    <t>PAHS-3803Z:F10</t>
  </si>
  <si>
    <t>PAHS-3803Z:F11</t>
  </si>
  <si>
    <t>PAHS-3803Z:F12</t>
  </si>
  <si>
    <t>PAHS-3803Z:F13</t>
  </si>
  <si>
    <t>GLMN</t>
  </si>
  <si>
    <t>PAHS-3803Z:F14</t>
  </si>
  <si>
    <t>PAHS-3803Z:F15</t>
  </si>
  <si>
    <t>PAHS-3803Z:F16</t>
  </si>
  <si>
    <t>PAHS-3803Z:F17</t>
  </si>
  <si>
    <t>GREM2</t>
  </si>
  <si>
    <t>PAHS-3803Z:F18</t>
  </si>
  <si>
    <t>PAHS-3803Z:F19</t>
  </si>
  <si>
    <t>PAHS-3803Z:F20</t>
  </si>
  <si>
    <t>PAHS-3803Z:F21</t>
  </si>
  <si>
    <t>PAHS-3803Z:F22</t>
  </si>
  <si>
    <t>PAHS-3803Z:F23</t>
  </si>
  <si>
    <t>PAHS-3803Z:F24</t>
  </si>
  <si>
    <t>PAHS-3803Z:G01</t>
  </si>
  <si>
    <t>PAHS-3803Z:G02</t>
  </si>
  <si>
    <t>PAHS-3803Z:G03</t>
  </si>
  <si>
    <t>PAHS-3803Z:G04</t>
  </si>
  <si>
    <t>PAHS-3803Z:G05</t>
  </si>
  <si>
    <t>PAHS-3803Z:G06</t>
  </si>
  <si>
    <t>PAHS-3803Z:G07</t>
  </si>
  <si>
    <t>PAHS-3803Z:G08</t>
  </si>
  <si>
    <t>PAHS-3803Z:G09</t>
  </si>
  <si>
    <t>PAHS-3803Z:G10</t>
  </si>
  <si>
    <t>PAHS-3803Z:G11</t>
  </si>
  <si>
    <t>PAHS-3803Z:G12</t>
  </si>
  <si>
    <t>PAHS-3803Z:G13</t>
  </si>
  <si>
    <t>PAHS-3803Z:G14</t>
  </si>
  <si>
    <t>IFNWP2</t>
  </si>
  <si>
    <t>PAHS-3803Z:G15</t>
  </si>
  <si>
    <t>IK</t>
  </si>
  <si>
    <t>PAHS-3803Z:G16</t>
  </si>
  <si>
    <t>PAHS-3803Z:G17</t>
  </si>
  <si>
    <t>PAHS-3803Z:G18</t>
  </si>
  <si>
    <t>PAHS-3803Z:G19</t>
  </si>
  <si>
    <t>PAHS-3803Z:G20</t>
  </si>
  <si>
    <t>PAHS-3803Z:G21</t>
  </si>
  <si>
    <t>PAHS-3803Z:G22</t>
  </si>
  <si>
    <t>PAHS-3803Z:G23</t>
  </si>
  <si>
    <t>PAHS-3803Z:G24</t>
  </si>
  <si>
    <t>PAHS-3803Z:H01</t>
  </si>
  <si>
    <t>PAHS-3803Z:H02</t>
  </si>
  <si>
    <t>PAHS-3803Z:H03</t>
  </si>
  <si>
    <t>PAHS-3803Z:H04</t>
  </si>
  <si>
    <t>PAHS-3803Z:H05</t>
  </si>
  <si>
    <t>IL15RA</t>
  </si>
  <si>
    <t>PAHS-3803Z:H06</t>
  </si>
  <si>
    <t>PAHS-3803Z:H07</t>
  </si>
  <si>
    <t>PAHS-3803Z:H08</t>
  </si>
  <si>
    <t>PAHS-3803Z:H09</t>
  </si>
  <si>
    <t>PAHS-3803Z:H10</t>
  </si>
  <si>
    <t>PAHS-3803Z:H11</t>
  </si>
  <si>
    <t>PAHS-3803Z:H12</t>
  </si>
  <si>
    <t>PAHS-3803Z:H13</t>
  </si>
  <si>
    <t>PAHS-3803Z:H14</t>
  </si>
  <si>
    <t>PAHS-3803Z:H15</t>
  </si>
  <si>
    <t>PAHS-3803Z:H16</t>
  </si>
  <si>
    <t>PAHS-3803Z:H17</t>
  </si>
  <si>
    <t>PAHS-3803Z:H18</t>
  </si>
  <si>
    <t>PAHS-3803Z:H19</t>
  </si>
  <si>
    <t>PAHS-3803Z:H20</t>
  </si>
  <si>
    <t>IL1F10</t>
  </si>
  <si>
    <t>PAHS-3803Z:H21</t>
  </si>
  <si>
    <t>PAHS-3803Z:H22</t>
  </si>
  <si>
    <t>PAHS-3803Z:H23</t>
  </si>
  <si>
    <t>PAHS-3803Z:H24</t>
  </si>
  <si>
    <t>IL1RAPL2</t>
  </si>
  <si>
    <t>PAHS-3803Z:I01</t>
  </si>
  <si>
    <t>PAHS-3803Z:I02</t>
  </si>
  <si>
    <t>IL1RL2</t>
  </si>
  <si>
    <t>PAHS-3803Z:I03</t>
  </si>
  <si>
    <t>PAHS-3803Z:I04</t>
  </si>
  <si>
    <t>PAHS-3803Z:I05</t>
  </si>
  <si>
    <t>PAHS-3803Z:I06</t>
  </si>
  <si>
    <t>PAHS-3803Z:I07</t>
  </si>
  <si>
    <t>PAHS-3803Z:I08</t>
  </si>
  <si>
    <t>PAHS-3803Z:I09</t>
  </si>
  <si>
    <t>PAHS-3803Z:I10</t>
  </si>
  <si>
    <t>IL22RA1</t>
  </si>
  <si>
    <t>PAHS-3803Z:I11</t>
  </si>
  <si>
    <t>PAHS-3803Z:I12</t>
  </si>
  <si>
    <t>PAHS-3803Z:I13</t>
  </si>
  <si>
    <t>PAHS-3803Z:I14</t>
  </si>
  <si>
    <t>PAHS-3803Z:I15</t>
  </si>
  <si>
    <t>PAHS-3803Z:I16</t>
  </si>
  <si>
    <t>IL26</t>
  </si>
  <si>
    <t>PAHS-3803Z:I17</t>
  </si>
  <si>
    <t>PAHS-3803Z:I18</t>
  </si>
  <si>
    <t>PAHS-3803Z:I19</t>
  </si>
  <si>
    <t>PAHS-3803Z:I20</t>
  </si>
  <si>
    <t>PAHS-3803Z:I21</t>
  </si>
  <si>
    <t>PAHS-3803Z:I22</t>
  </si>
  <si>
    <t>PAHS-3803Z:I23</t>
  </si>
  <si>
    <t>PAHS-3803Z:I24</t>
  </si>
  <si>
    <t>PAHS-3803Z:J01</t>
  </si>
  <si>
    <t>PAHS-3803Z:J02</t>
  </si>
  <si>
    <t>IL36A</t>
  </si>
  <si>
    <t>PAHS-3803Z:J03</t>
  </si>
  <si>
    <t>IL36B</t>
  </si>
  <si>
    <t>PAHS-3803Z:J04</t>
  </si>
  <si>
    <t>IL36G</t>
  </si>
  <si>
    <t>PAHS-3803Z:J05</t>
  </si>
  <si>
    <t>IL36RN</t>
  </si>
  <si>
    <t>PAHS-3803Z:J06</t>
  </si>
  <si>
    <t>IL37</t>
  </si>
  <si>
    <t>PAHS-3803Z:J07</t>
  </si>
  <si>
    <t>PAHS-3803Z:J08</t>
  </si>
  <si>
    <t>PAHS-3803Z:J09</t>
  </si>
  <si>
    <t>PAHS-3803Z:J10</t>
  </si>
  <si>
    <t>PAHS-3803Z:J11</t>
  </si>
  <si>
    <t>PAHS-3803Z:J12</t>
  </si>
  <si>
    <t>PAHS-3803Z:J13</t>
  </si>
  <si>
    <t>PAHS-3803Z:J14</t>
  </si>
  <si>
    <t>PAHS-3803Z:J15</t>
  </si>
  <si>
    <t>PAHS-3803Z:J16</t>
  </si>
  <si>
    <t>PAHS-3803Z:J17</t>
  </si>
  <si>
    <t>PAHS-3803Z:J18</t>
  </si>
  <si>
    <t>PAHS-3803Z:J19</t>
  </si>
  <si>
    <t>PAHS-3803Z:J20</t>
  </si>
  <si>
    <t>PAHS-3803Z:J21</t>
  </si>
  <si>
    <t>PAHS-3803Z:J22</t>
  </si>
  <si>
    <t>PAHS-3803Z:J23</t>
  </si>
  <si>
    <t>PAHS-3803Z:J24</t>
  </si>
  <si>
    <t>PAHS-3803Z:K01</t>
  </si>
  <si>
    <t>PAHS-3803Z:K02</t>
  </si>
  <si>
    <t>PAHS-3803Z:K03</t>
  </si>
  <si>
    <t>ITIH4</t>
  </si>
  <si>
    <t>PAHS-3803Z:K04</t>
  </si>
  <si>
    <t>PAHS-3803Z:K05</t>
  </si>
  <si>
    <t>PAHS-3803Z:K06</t>
  </si>
  <si>
    <t>PAHS-3803Z:K07</t>
  </si>
  <si>
    <t>PAHS-3803Z:K08</t>
  </si>
  <si>
    <t>PAHS-3803Z:K09</t>
  </si>
  <si>
    <t>PAHS-3803Z:K10</t>
  </si>
  <si>
    <t>PAHS-3803Z:K11</t>
  </si>
  <si>
    <t>PAHS-3803Z:K12</t>
  </si>
  <si>
    <t>PAHS-3803Z:K13</t>
  </si>
  <si>
    <t>PAHS-3803Z:K14</t>
  </si>
  <si>
    <t>PAHS-3803Z:K15</t>
  </si>
  <si>
    <t>LY75</t>
  </si>
  <si>
    <t>PAHS-3803Z:K16</t>
  </si>
  <si>
    <t>PAHS-3803Z:K17</t>
  </si>
  <si>
    <t>PAHS-3803Z:K18</t>
  </si>
  <si>
    <t>PAHS-3803Z:K19</t>
  </si>
  <si>
    <t>PAHS-3803Z:K20</t>
  </si>
  <si>
    <t>PAHS-3803Z:K21</t>
  </si>
  <si>
    <t>PAHS-3803Z:K22</t>
  </si>
  <si>
    <t>MMP25</t>
  </si>
  <si>
    <t>PAHS-3803Z:K23</t>
  </si>
  <si>
    <t>PAHS-3803Z:K24</t>
  </si>
  <si>
    <t>PAHS-3803Z:L01</t>
  </si>
  <si>
    <t>MUC4</t>
  </si>
  <si>
    <t>PAHS-3803Z:L02</t>
  </si>
  <si>
    <t>PAHS-3803Z:L03</t>
  </si>
  <si>
    <t>PAHS-3803Z:L04</t>
  </si>
  <si>
    <t>NCR3</t>
  </si>
  <si>
    <t>PAHS-3803Z:L05</t>
  </si>
  <si>
    <t>NFAM1</t>
  </si>
  <si>
    <t>PAHS-3803Z:L06</t>
  </si>
  <si>
    <t>PAHS-3803Z:L07</t>
  </si>
  <si>
    <t>PAHS-3803Z:L08</t>
  </si>
  <si>
    <t>PAHS-3803Z:L09</t>
  </si>
  <si>
    <t>PAHS-3803Z:L10</t>
  </si>
  <si>
    <t>PAHS-3803Z:L11</t>
  </si>
  <si>
    <t>PAHS-3803Z:L12</t>
  </si>
  <si>
    <t>PAHS-3803Z:L13</t>
  </si>
  <si>
    <t>PAHS-3803Z:L14</t>
  </si>
  <si>
    <t>PAHS-3803Z:L15</t>
  </si>
  <si>
    <t>PAHS-3803Z:L16</t>
  </si>
  <si>
    <t>PAHS-3803Z:L17</t>
  </si>
  <si>
    <t>PAHS-3803Z:L18</t>
  </si>
  <si>
    <t>PAHS-3803Z:L19</t>
  </si>
  <si>
    <t>PAHS-3803Z:L20</t>
  </si>
  <si>
    <t>PAHS-3803Z:L21</t>
  </si>
  <si>
    <t>PAHS-3803Z:L22</t>
  </si>
  <si>
    <t>PAHS-3803Z:L23</t>
  </si>
  <si>
    <t>PAHS-3803Z:L24</t>
  </si>
  <si>
    <t>PAHS-3803Z:M01</t>
  </si>
  <si>
    <t>PAHS-3803Z:M02</t>
  </si>
  <si>
    <t>PAHS-3803Z:M03</t>
  </si>
  <si>
    <t>PLA2G7</t>
  </si>
  <si>
    <t>PAHS-3803Z:M04</t>
  </si>
  <si>
    <t>PAHS-3803Z:M05</t>
  </si>
  <si>
    <t>PAHS-3803Z:M06</t>
  </si>
  <si>
    <t>PAHS-3803Z:M07</t>
  </si>
  <si>
    <t>PAHS-3803Z:M08</t>
  </si>
  <si>
    <t>PAHS-3803Z:M09</t>
  </si>
  <si>
    <t>PAHS-3803Z:M10</t>
  </si>
  <si>
    <t>PAHS-3803Z:M11</t>
  </si>
  <si>
    <t>PAHS-3803Z:M12</t>
  </si>
  <si>
    <t>PAHS-3803Z:M13</t>
  </si>
  <si>
    <t>PAHS-3803Z:M14</t>
  </si>
  <si>
    <t>PAHS-3803Z:M15</t>
  </si>
  <si>
    <t>PAHS-3803Z:M16</t>
  </si>
  <si>
    <t>PAHS-3803Z:M17</t>
  </si>
  <si>
    <t>PAHS-3803Z:M18</t>
  </si>
  <si>
    <t>PXMP2</t>
  </si>
  <si>
    <t>PAHS-3803Z:M19</t>
  </si>
  <si>
    <t>REG3A</t>
  </si>
  <si>
    <t>PAHS-3803Z:M20</t>
  </si>
  <si>
    <t>PAHS-3803Z:M21</t>
  </si>
  <si>
    <t>PAHS-3803Z:M22</t>
  </si>
  <si>
    <t>PAHS-3803Z:M23</t>
  </si>
  <si>
    <t>PAHS-3803Z:M24</t>
  </si>
  <si>
    <t>PAHS-3803Z:N01</t>
  </si>
  <si>
    <t>SAA4</t>
  </si>
  <si>
    <t>PAHS-3803Z:N02</t>
  </si>
  <si>
    <t>SCUBE1</t>
  </si>
  <si>
    <t>PAHS-3803Z:N03</t>
  </si>
  <si>
    <t>SDCBP</t>
  </si>
  <si>
    <t>PAHS-3803Z:N04</t>
  </si>
  <si>
    <t>SECTM1</t>
  </si>
  <si>
    <t>PAHS-3803Z:N05</t>
  </si>
  <si>
    <t>PAHS-3803Z:N06</t>
  </si>
  <si>
    <t>PAHS-3803Z:N07</t>
  </si>
  <si>
    <t>PAHS-3803Z:N08</t>
  </si>
  <si>
    <t>SERPINF2</t>
  </si>
  <si>
    <t>PAHS-3803Z:N09</t>
  </si>
  <si>
    <t>PAHS-3803Z:N10</t>
  </si>
  <si>
    <t>PAHS-3803Z:N11</t>
  </si>
  <si>
    <t>PAHS-3803Z:N12</t>
  </si>
  <si>
    <t>PAHS-3803Z:N13</t>
  </si>
  <si>
    <t>SLURP1</t>
  </si>
  <si>
    <t>PAHS-3803Z:N14</t>
  </si>
  <si>
    <t>PAHS-3803Z:N15</t>
  </si>
  <si>
    <t>SPACA3</t>
  </si>
  <si>
    <t>PAHS-3803Z:N16</t>
  </si>
  <si>
    <t>PAHS-3803Z:N17</t>
  </si>
  <si>
    <t>SPRED1</t>
  </si>
  <si>
    <t>PAHS-3803Z:N18</t>
  </si>
  <si>
    <t>SRGAP1</t>
  </si>
  <si>
    <t>PAHS-3803Z:N19</t>
  </si>
  <si>
    <t>PAHS-3803Z:N20</t>
  </si>
  <si>
    <t>PAHS-3803Z:N21</t>
  </si>
  <si>
    <t>PAHS-3803Z:N22</t>
  </si>
  <si>
    <t>PAHS-3803Z:N23</t>
  </si>
  <si>
    <t>PAHS-3803Z:N24</t>
  </si>
  <si>
    <t>PAHS-3803Z:O01</t>
  </si>
  <si>
    <t>PAHS-3803Z:O02</t>
  </si>
  <si>
    <t>PAHS-3803Z:O03</t>
  </si>
  <si>
    <t>PAHS-3803Z:O04</t>
  </si>
  <si>
    <t>PAHS-3803Z:O05</t>
  </si>
  <si>
    <t>PAHS-3803Z:O06</t>
  </si>
  <si>
    <t>PAHS-3803Z:O07</t>
  </si>
  <si>
    <t>PAHS-3803Z:O08</t>
  </si>
  <si>
    <t>PAHS-3803Z:O09</t>
  </si>
  <si>
    <t>PAHS-3803Z:O10</t>
  </si>
  <si>
    <t>PAHS-3803Z:O11</t>
  </si>
  <si>
    <t>PAHS-3803Z:O12</t>
  </si>
  <si>
    <t>TNFAIP6</t>
  </si>
  <si>
    <t>PAHS-3803Z:O13</t>
  </si>
  <si>
    <t>PAHS-3803Z:O14</t>
  </si>
  <si>
    <t>PAHS-3803Z:O15</t>
  </si>
  <si>
    <t>PAHS-3803Z:O16</t>
  </si>
  <si>
    <t>PAHS-3803Z:O17</t>
  </si>
  <si>
    <t>PAHS-3803Z:O18</t>
  </si>
  <si>
    <t>PAHS-3803Z:O19</t>
  </si>
  <si>
    <t>PAHS-3803Z:O20</t>
  </si>
  <si>
    <t>PAHS-3803Z:O21</t>
  </si>
  <si>
    <t>PAHS-3803Z:O22</t>
  </si>
  <si>
    <t>PAHS-3803Z:O23</t>
  </si>
  <si>
    <t>PAHS-3803Z:O24</t>
  </si>
  <si>
    <t>PAHS-3803Z:P01</t>
  </si>
  <si>
    <t>TPST1</t>
  </si>
  <si>
    <t>PAHS-3803Z:P02</t>
  </si>
  <si>
    <t>TRAP1</t>
  </si>
  <si>
    <t>PAHS-3803Z:P03</t>
  </si>
  <si>
    <t>PAHS-3803Z:P04</t>
  </si>
  <si>
    <t>PAHS-3803Z:P05</t>
  </si>
  <si>
    <t>PAHS-3803Z:P06</t>
  </si>
  <si>
    <t>PAHS-3803Z:P07</t>
  </si>
  <si>
    <t>VPS45</t>
  </si>
  <si>
    <t>PAHS-3803Z:P08</t>
  </si>
  <si>
    <t>PAHS-3803Z:P09</t>
  </si>
  <si>
    <t>PAHS-3803Z:P10</t>
  </si>
  <si>
    <t>YARS</t>
  </si>
  <si>
    <t>PAMM-3009Z:A01</t>
  </si>
  <si>
    <t>PAMM-3009Z:A02</t>
  </si>
  <si>
    <t>PAMM-3009Z:A03</t>
  </si>
  <si>
    <t>PAMM-3009Z:A04</t>
  </si>
  <si>
    <t>PAMM-3009Z:A05</t>
  </si>
  <si>
    <t>Adora3</t>
  </si>
  <si>
    <t>PAMM-3009Z:A06</t>
  </si>
  <si>
    <t>PAMM-3009Z:A07</t>
  </si>
  <si>
    <t>PAMM-3009Z:A08</t>
  </si>
  <si>
    <t>PAMM-3009Z:A09</t>
  </si>
  <si>
    <t>PAMM-3009Z:A10</t>
  </si>
  <si>
    <t>PAMM-3009Z:A11</t>
  </si>
  <si>
    <t>PAMM-3009Z:A12</t>
  </si>
  <si>
    <t>PAMM-3009Z:A13</t>
  </si>
  <si>
    <t>PAMM-3009Z:A14</t>
  </si>
  <si>
    <t>PAMM-3009Z:A15</t>
  </si>
  <si>
    <t>PAMM-3009Z:A16</t>
  </si>
  <si>
    <t>PAMM-3009Z:A17</t>
  </si>
  <si>
    <t>PAMM-3009Z:A18</t>
  </si>
  <si>
    <t>Aplnr</t>
  </si>
  <si>
    <t>PAMM-3009Z:A19</t>
  </si>
  <si>
    <t>PAMM-3009Z:A20</t>
  </si>
  <si>
    <t>PAMM-3009Z:A21</t>
  </si>
  <si>
    <t>PAMM-3009Z:A22</t>
  </si>
  <si>
    <t>PAMM-3009Z:A23</t>
  </si>
  <si>
    <t>Adgrb2</t>
  </si>
  <si>
    <t>PAMM-3009Z:A24</t>
  </si>
  <si>
    <t>Adgrb3</t>
  </si>
  <si>
    <t>PAMM-3009Z:B01</t>
  </si>
  <si>
    <t>PAMM-3009Z:B02</t>
  </si>
  <si>
    <t>PAMM-3009Z:B03</t>
  </si>
  <si>
    <t>PAMM-3009Z:B04</t>
  </si>
  <si>
    <t>PAMM-3009Z:B05</t>
  </si>
  <si>
    <t>PAMM-3009Z:B06</t>
  </si>
  <si>
    <t>PAMM-3009Z:B07</t>
  </si>
  <si>
    <t>PAMM-3009Z:B08</t>
  </si>
  <si>
    <t>PAMM-3009Z:B09</t>
  </si>
  <si>
    <t>PAMM-3009Z:B10</t>
  </si>
  <si>
    <t>PAMM-3009Z:B11</t>
  </si>
  <si>
    <t>PAMM-3009Z:B12</t>
  </si>
  <si>
    <t>PAMM-3009Z:B13</t>
  </si>
  <si>
    <t>PAMM-3009Z:B14</t>
  </si>
  <si>
    <t>PAMM-3009Z:B15</t>
  </si>
  <si>
    <t>PAMM-3009Z:B16</t>
  </si>
  <si>
    <t>PAMM-3009Z:B17</t>
  </si>
  <si>
    <t>PAMM-3009Z:B18</t>
  </si>
  <si>
    <t>PAMM-3009Z:B19</t>
  </si>
  <si>
    <t>PAMM-3009Z:B20</t>
  </si>
  <si>
    <t>PAMM-3009Z:B21</t>
  </si>
  <si>
    <t>PAMM-3009Z:B22</t>
  </si>
  <si>
    <t>PAMM-3009Z:B23</t>
  </si>
  <si>
    <t>PAMM-3009Z:B24</t>
  </si>
  <si>
    <t>Adgre5</t>
  </si>
  <si>
    <t>PAMM-3009Z:C01</t>
  </si>
  <si>
    <t>Celsr1</t>
  </si>
  <si>
    <t>PAMM-3009Z:C02</t>
  </si>
  <si>
    <t>Celsr2</t>
  </si>
  <si>
    <t>PAMM-3009Z:C03</t>
  </si>
  <si>
    <t>Celsr3</t>
  </si>
  <si>
    <t>PAMM-3009Z:C04</t>
  </si>
  <si>
    <t>PAMM-3009Z:C05</t>
  </si>
  <si>
    <t>PAMM-3009Z:C06</t>
  </si>
  <si>
    <t>Chrm3</t>
  </si>
  <si>
    <t>PAMM-3009Z:C07</t>
  </si>
  <si>
    <t>PAMM-3009Z:C08</t>
  </si>
  <si>
    <t>PAMM-3009Z:C09</t>
  </si>
  <si>
    <t>PAMM-3009Z:C10</t>
  </si>
  <si>
    <t>PAMM-3009Z:C11</t>
  </si>
  <si>
    <t>PAMM-3009Z:C12</t>
  </si>
  <si>
    <t>Crcp</t>
  </si>
  <si>
    <t>PAMM-3009Z:C13</t>
  </si>
  <si>
    <t>PAMM-3009Z:C14</t>
  </si>
  <si>
    <t>PAMM-3009Z:C15</t>
  </si>
  <si>
    <t>PAMM-3009Z:C16</t>
  </si>
  <si>
    <t>PAMM-3009Z:C17</t>
  </si>
  <si>
    <t>PAMM-3009Z:C18</t>
  </si>
  <si>
    <t>PAMM-3009Z:C19</t>
  </si>
  <si>
    <t>PAMM-3009Z:C20</t>
  </si>
  <si>
    <t>PAMM-3009Z:C21</t>
  </si>
  <si>
    <t>PAMM-3009Z:C22</t>
  </si>
  <si>
    <t>PAMM-3009Z:C23</t>
  </si>
  <si>
    <t>PAMM-3009Z:C24</t>
  </si>
  <si>
    <t>Cysltr2</t>
  </si>
  <si>
    <t>PAMM-3009Z:D01</t>
  </si>
  <si>
    <t>PAMM-3009Z:D02</t>
  </si>
  <si>
    <t>PAMM-3009Z:D03</t>
  </si>
  <si>
    <t>PAMM-3009Z:D04</t>
  </si>
  <si>
    <t>PAMM-3009Z:D05</t>
  </si>
  <si>
    <t>PAMM-3009Z:D06</t>
  </si>
  <si>
    <t>PAMM-3009Z:D07</t>
  </si>
  <si>
    <t>PAMM-3009Z:D08</t>
  </si>
  <si>
    <t>PAMM-3009Z:D09</t>
  </si>
  <si>
    <t>Adgrl4</t>
  </si>
  <si>
    <t>PAMM-3009Z:D10</t>
  </si>
  <si>
    <t>PAMM-3009Z:D11</t>
  </si>
  <si>
    <t>Adgre4</t>
  </si>
  <si>
    <t>PAMM-3009Z:D12</t>
  </si>
  <si>
    <t>PAMM-3009Z:D13</t>
  </si>
  <si>
    <t>PAMM-3009Z:D14</t>
  </si>
  <si>
    <t>PAMM-3009Z:D15</t>
  </si>
  <si>
    <t>PAMM-3009Z:D16</t>
  </si>
  <si>
    <t>Ffar1</t>
  </si>
  <si>
    <t>PAMM-3009Z:D17</t>
  </si>
  <si>
    <t>Ffar2</t>
  </si>
  <si>
    <t>PAMM-3009Z:D18</t>
  </si>
  <si>
    <t>Ffar3</t>
  </si>
  <si>
    <t>PAMM-3009Z:D19</t>
  </si>
  <si>
    <t>PAMM-3009Z:D20</t>
  </si>
  <si>
    <t>Fpr2</t>
  </si>
  <si>
    <t>PAMM-3009Z:D21</t>
  </si>
  <si>
    <t>Fpr3</t>
  </si>
  <si>
    <t>PAMM-3009Z:D22</t>
  </si>
  <si>
    <t>Fshr</t>
  </si>
  <si>
    <t>PAMM-3009Z:D23</t>
  </si>
  <si>
    <t>PAMM-3009Z:D24</t>
  </si>
  <si>
    <t>Fzd10</t>
  </si>
  <si>
    <t>PAMM-3009Z:E01</t>
  </si>
  <si>
    <t>PAMM-3009Z:E02</t>
  </si>
  <si>
    <t>PAMM-3009Z:E03</t>
  </si>
  <si>
    <t>PAMM-3009Z:E04</t>
  </si>
  <si>
    <t>PAMM-3009Z:E05</t>
  </si>
  <si>
    <t>PAMM-3009Z:E06</t>
  </si>
  <si>
    <t>PAMM-3009Z:E07</t>
  </si>
  <si>
    <t>PAMM-3009Z:E08</t>
  </si>
  <si>
    <t>PAMM-3009Z:E09</t>
  </si>
  <si>
    <t>PAMM-3009Z:E10</t>
  </si>
  <si>
    <t>PAMM-3009Z:E11</t>
  </si>
  <si>
    <t>PAMM-3009Z:E12</t>
  </si>
  <si>
    <t>PAMM-3009Z:E13</t>
  </si>
  <si>
    <t>Galr3</t>
  </si>
  <si>
    <t>PAMM-3009Z:E14</t>
  </si>
  <si>
    <t>PAMM-3009Z:E15</t>
  </si>
  <si>
    <t>PAMM-3009Z:E16</t>
  </si>
  <si>
    <t>PAMM-3009Z:E17</t>
  </si>
  <si>
    <t>PAMM-3009Z:E18</t>
  </si>
  <si>
    <t>PAMM-3009Z:E19</t>
  </si>
  <si>
    <t>Glp2r</t>
  </si>
  <si>
    <t>PAMM-3009Z:E20</t>
  </si>
  <si>
    <t>Gnrhr</t>
  </si>
  <si>
    <t>PAMM-3009Z:E21</t>
  </si>
  <si>
    <t>Gpbar1</t>
  </si>
  <si>
    <t>PAMM-3009Z:E22</t>
  </si>
  <si>
    <t>Gpr1</t>
  </si>
  <si>
    <t>PAMM-3009Z:E23</t>
  </si>
  <si>
    <t>Gpr101</t>
  </si>
  <si>
    <t>PAMM-3009Z:E24</t>
  </si>
  <si>
    <t>Adgrf1</t>
  </si>
  <si>
    <t>PAMM-3009Z:F01</t>
  </si>
  <si>
    <t>Adgrf2</t>
  </si>
  <si>
    <t>PAMM-3009Z:F02</t>
  </si>
  <si>
    <t>Adgrg4</t>
  </si>
  <si>
    <t>PAMM-3009Z:F03</t>
  </si>
  <si>
    <t>Adgrf3</t>
  </si>
  <si>
    <t>PAMM-3009Z:F04</t>
  </si>
  <si>
    <t>Adgrg5</t>
  </si>
  <si>
    <t>PAMM-3009Z:F05</t>
  </si>
  <si>
    <t>Adgrf4</t>
  </si>
  <si>
    <t>PAMM-3009Z:F06</t>
  </si>
  <si>
    <t>Adgrf5</t>
  </si>
  <si>
    <t>PAMM-3009Z:F07</t>
  </si>
  <si>
    <t>Gpr119</t>
  </si>
  <si>
    <t>PAMM-3009Z:F08</t>
  </si>
  <si>
    <t>Gpr12</t>
  </si>
  <si>
    <t>PAMM-3009Z:F09</t>
  </si>
  <si>
    <t>Adgra1</t>
  </si>
  <si>
    <t>PAMM-3009Z:F10</t>
  </si>
  <si>
    <t>Adgra3</t>
  </si>
  <si>
    <t>PAMM-3009Z:F11</t>
  </si>
  <si>
    <t>Adgra2</t>
  </si>
  <si>
    <t>PAMM-3009Z:F12</t>
  </si>
  <si>
    <t>Adgrg6</t>
  </si>
  <si>
    <t>PAMM-3009Z:F13</t>
  </si>
  <si>
    <t>Adgrg7</t>
  </si>
  <si>
    <t>PAMM-3009Z:F14</t>
  </si>
  <si>
    <t>PAMM-3009Z:F15</t>
  </si>
  <si>
    <t>Adgrd1</t>
  </si>
  <si>
    <t>PAMM-3009Z:F16</t>
  </si>
  <si>
    <t>Gpr135</t>
  </si>
  <si>
    <t>PAMM-3009Z:F17</t>
  </si>
  <si>
    <t>Gpr139</t>
  </si>
  <si>
    <t>PAMM-3009Z:F18</t>
  </si>
  <si>
    <t>Gpr141</t>
  </si>
  <si>
    <t>PAMM-3009Z:F19</t>
  </si>
  <si>
    <t>Gpr142</t>
  </si>
  <si>
    <t>PAMM-3009Z:F20</t>
  </si>
  <si>
    <t>Gpr143</t>
  </si>
  <si>
    <t>PAMM-3009Z:F21</t>
  </si>
  <si>
    <t>Adgrd2-ps</t>
  </si>
  <si>
    <t>PAMM-3009Z:F22</t>
  </si>
  <si>
    <t>Gpr146</t>
  </si>
  <si>
    <t>PAMM-3009Z:F23</t>
  </si>
  <si>
    <t>Gpr149</t>
  </si>
  <si>
    <t>PAMM-3009Z:F24</t>
  </si>
  <si>
    <t>Gpr15</t>
  </si>
  <si>
    <t>PAMM-3009Z:G01</t>
  </si>
  <si>
    <t>Gpr150</t>
  </si>
  <si>
    <t>PAMM-3009Z:G02</t>
  </si>
  <si>
    <t>Gpr151</t>
  </si>
  <si>
    <t>PAMM-3009Z:G03</t>
  </si>
  <si>
    <t>Gpr152</t>
  </si>
  <si>
    <t>PAMM-3009Z:G04</t>
  </si>
  <si>
    <t>Gpr153</t>
  </si>
  <si>
    <t>PAMM-3009Z:G05</t>
  </si>
  <si>
    <t>Gpr156</t>
  </si>
  <si>
    <t>PAMM-3009Z:G06</t>
  </si>
  <si>
    <t>PAMM-3009Z:G07</t>
  </si>
  <si>
    <t>Gpr160</t>
  </si>
  <si>
    <t>PAMM-3009Z:G08</t>
  </si>
  <si>
    <t>Gpr161</t>
  </si>
  <si>
    <t>PAMM-3009Z:G09</t>
  </si>
  <si>
    <t>Gpr162</t>
  </si>
  <si>
    <t>PAMM-3009Z:G10</t>
  </si>
  <si>
    <t>PAMM-3009Z:G11</t>
  </si>
  <si>
    <t>Gpr171</t>
  </si>
  <si>
    <t>PAMM-3009Z:G12</t>
  </si>
  <si>
    <t>Gpr173</t>
  </si>
  <si>
    <t>PAMM-3009Z:G13</t>
  </si>
  <si>
    <t>Gpr174</t>
  </si>
  <si>
    <t>PAMM-3009Z:G14</t>
  </si>
  <si>
    <t>Gpr176</t>
  </si>
  <si>
    <t>PAMM-3009Z:G15</t>
  </si>
  <si>
    <t>Gpr179</t>
  </si>
  <si>
    <t>PAMM-3009Z:G16</t>
  </si>
  <si>
    <t>PAMM-3009Z:G17</t>
  </si>
  <si>
    <t>Gpr182</t>
  </si>
  <si>
    <t>PAMM-3009Z:G18</t>
  </si>
  <si>
    <t>Gpr183</t>
  </si>
  <si>
    <t>PAMM-3009Z:G19</t>
  </si>
  <si>
    <t>Gpr19</t>
  </si>
  <si>
    <t>PAMM-3009Z:G20</t>
  </si>
  <si>
    <t>Gpr20</t>
  </si>
  <si>
    <t>PAMM-3009Z:G21</t>
  </si>
  <si>
    <t>Gpr21</t>
  </si>
  <si>
    <t>PAMM-3009Z:G22</t>
  </si>
  <si>
    <t>Gpr22</t>
  </si>
  <si>
    <t>PAMM-3009Z:G23</t>
  </si>
  <si>
    <t>Gpr25</t>
  </si>
  <si>
    <t>PAMM-3009Z:G24</t>
  </si>
  <si>
    <t>Gpr26</t>
  </si>
  <si>
    <t>PAMM-3009Z:H01</t>
  </si>
  <si>
    <t>Gpr27</t>
  </si>
  <si>
    <t>PAMM-3009Z:H02</t>
  </si>
  <si>
    <t>Gpr3</t>
  </si>
  <si>
    <t>PAMM-3009Z:H03</t>
  </si>
  <si>
    <t>PAMM-3009Z:H04</t>
  </si>
  <si>
    <t>Gpr33</t>
  </si>
  <si>
    <t>PAMM-3009Z:H05</t>
  </si>
  <si>
    <t>Gpr34</t>
  </si>
  <si>
    <t>PAMM-3009Z:H06</t>
  </si>
  <si>
    <t>Gpr35</t>
  </si>
  <si>
    <t>PAMM-3009Z:H07</t>
  </si>
  <si>
    <t>PAMM-3009Z:H08</t>
  </si>
  <si>
    <t>Gpr39</t>
  </si>
  <si>
    <t>PAMM-3009Z:H09</t>
  </si>
  <si>
    <t>Gpr4</t>
  </si>
  <si>
    <t>PAMM-3009Z:H10</t>
  </si>
  <si>
    <t>PAMM-3009Z:H11</t>
  </si>
  <si>
    <t>Gpr45</t>
  </si>
  <si>
    <t>PAMM-3009Z:H12</t>
  </si>
  <si>
    <t>Gpr50</t>
  </si>
  <si>
    <t>PAMM-3009Z:H13</t>
  </si>
  <si>
    <t>Gpr55</t>
  </si>
  <si>
    <t>PAMM-3009Z:H14</t>
  </si>
  <si>
    <t>Adgrg1</t>
  </si>
  <si>
    <t>PAMM-3009Z:H15</t>
  </si>
  <si>
    <t>Gpr6</t>
  </si>
  <si>
    <t>PAMM-3009Z:H16</t>
  </si>
  <si>
    <t>Gpr61</t>
  </si>
  <si>
    <t>PAMM-3009Z:H17</t>
  </si>
  <si>
    <t>Gpr62</t>
  </si>
  <si>
    <t>PAMM-3009Z:H18</t>
  </si>
  <si>
    <t>Gpr63</t>
  </si>
  <si>
    <t>PAMM-3009Z:H19</t>
  </si>
  <si>
    <t>PAMM-3009Z:H20</t>
  </si>
  <si>
    <t>Gpr65</t>
  </si>
  <si>
    <t>PAMM-3009Z:H21</t>
  </si>
  <si>
    <t>Gpr68</t>
  </si>
  <si>
    <t>PAMM-3009Z:H22</t>
  </si>
  <si>
    <t>Gpr75</t>
  </si>
  <si>
    <t>PAMM-3009Z:H23</t>
  </si>
  <si>
    <t>C5ar2</t>
  </si>
  <si>
    <t>PAMM-3009Z:H24</t>
  </si>
  <si>
    <t>Hcar1</t>
  </si>
  <si>
    <t>PAMM-3009Z:I01</t>
  </si>
  <si>
    <t>Gpr82</t>
  </si>
  <si>
    <t>PAMM-3009Z:I02</t>
  </si>
  <si>
    <t>Gpr83</t>
  </si>
  <si>
    <t>PAMM-3009Z:I03</t>
  </si>
  <si>
    <t>Gpr84</t>
  </si>
  <si>
    <t>PAMM-3009Z:I04</t>
  </si>
  <si>
    <t>Gpr85</t>
  </si>
  <si>
    <t>PAMM-3009Z:I05</t>
  </si>
  <si>
    <t>Gpr87</t>
  </si>
  <si>
    <t>PAMM-3009Z:I06</t>
  </si>
  <si>
    <t>Gpr88</t>
  </si>
  <si>
    <t>PAMM-3009Z:I07</t>
  </si>
  <si>
    <t>Adgrg3</t>
  </si>
  <si>
    <t>PAMM-3009Z:I08</t>
  </si>
  <si>
    <t>Adgrv1</t>
  </si>
  <si>
    <t>PAMM-3009Z:I09</t>
  </si>
  <si>
    <t>Gprc5a</t>
  </si>
  <si>
    <t>PAMM-3009Z:I10</t>
  </si>
  <si>
    <t>Gprc5b</t>
  </si>
  <si>
    <t>PAMM-3009Z:I11</t>
  </si>
  <si>
    <t>Gprc5c</t>
  </si>
  <si>
    <t>PAMM-3009Z:I12</t>
  </si>
  <si>
    <t>Gprc5d</t>
  </si>
  <si>
    <t>PAMM-3009Z:I13</t>
  </si>
  <si>
    <t>Gprc6a</t>
  </si>
  <si>
    <t>PAMM-3009Z:I14</t>
  </si>
  <si>
    <t>Grik3</t>
  </si>
  <si>
    <t>PAMM-3009Z:I15</t>
  </si>
  <si>
    <t>PAMM-3009Z:I16</t>
  </si>
  <si>
    <t>PAMM-3009Z:I17</t>
  </si>
  <si>
    <t>PAMM-3009Z:I18</t>
  </si>
  <si>
    <t>PAMM-3009Z:I19</t>
  </si>
  <si>
    <t>PAMM-3009Z:I20</t>
  </si>
  <si>
    <t>PAMM-3009Z:I21</t>
  </si>
  <si>
    <t>PAMM-3009Z:I22</t>
  </si>
  <si>
    <t>PAMM-3009Z:I23</t>
  </si>
  <si>
    <t>PAMM-3009Z:I24</t>
  </si>
  <si>
    <t>PAMM-3009Z:J01</t>
  </si>
  <si>
    <t>PAMM-3009Z:J02</t>
  </si>
  <si>
    <t>PAMM-3009Z:J03</t>
  </si>
  <si>
    <t>Hrh2</t>
  </si>
  <si>
    <t>PAMM-3009Z:J04</t>
  </si>
  <si>
    <t>Hrh3</t>
  </si>
  <si>
    <t>PAMM-3009Z:J05</t>
  </si>
  <si>
    <t>PAMM-3009Z:J06</t>
  </si>
  <si>
    <t>PAMM-3009Z:J07</t>
  </si>
  <si>
    <t>PAMM-3009Z:J08</t>
  </si>
  <si>
    <t>PAMM-3009Z:J09</t>
  </si>
  <si>
    <t>PAMM-3009Z:J10</t>
  </si>
  <si>
    <t>PAMM-3009Z:J11</t>
  </si>
  <si>
    <t>PAMM-3009Z:J12</t>
  </si>
  <si>
    <t>PAMM-3009Z:J13</t>
  </si>
  <si>
    <t>PAMM-3009Z:J14</t>
  </si>
  <si>
    <t>PAMM-3009Z:J15</t>
  </si>
  <si>
    <t>PAMM-3009Z:J16</t>
  </si>
  <si>
    <t>PAMM-3009Z:J17</t>
  </si>
  <si>
    <t>Htr5b</t>
  </si>
  <si>
    <t>PAMM-3009Z:J18</t>
  </si>
  <si>
    <t>PAMM-3009Z:J19</t>
  </si>
  <si>
    <t>PAMM-3009Z:J20</t>
  </si>
  <si>
    <t>PAMM-3009Z:J21</t>
  </si>
  <si>
    <t>PAMM-3009Z:J22</t>
  </si>
  <si>
    <t>Lgr4</t>
  </si>
  <si>
    <t>PAMM-3009Z:J23</t>
  </si>
  <si>
    <t>PAMM-3009Z:J24</t>
  </si>
  <si>
    <t>PAMM-3009Z:K01</t>
  </si>
  <si>
    <t>PAMM-3009Z:K02</t>
  </si>
  <si>
    <t>PAMM-3009Z:K03</t>
  </si>
  <si>
    <t>Lpar3</t>
  </si>
  <si>
    <t>PAMM-3009Z:K04</t>
  </si>
  <si>
    <t>Lpar4</t>
  </si>
  <si>
    <t>PAMM-3009Z:K05</t>
  </si>
  <si>
    <t>Lpar5</t>
  </si>
  <si>
    <t>PAMM-3009Z:K06</t>
  </si>
  <si>
    <t>PAMM-3009Z:K07</t>
  </si>
  <si>
    <t>Adgrl1</t>
  </si>
  <si>
    <t>PAMM-3009Z:K08</t>
  </si>
  <si>
    <t>Adgrl2</t>
  </si>
  <si>
    <t>PAMM-3009Z:K09</t>
  </si>
  <si>
    <t>Adgrl3</t>
  </si>
  <si>
    <t>PAMM-3009Z:K10</t>
  </si>
  <si>
    <t>PAMM-3009Z:K11</t>
  </si>
  <si>
    <t>Ltb4r2</t>
  </si>
  <si>
    <t>PAMM-3009Z:K12</t>
  </si>
  <si>
    <t>PAMM-3009Z:K13</t>
  </si>
  <si>
    <t>Mc1r</t>
  </si>
  <si>
    <t>PAMM-3009Z:K14</t>
  </si>
  <si>
    <t>PAMM-3009Z:K15</t>
  </si>
  <si>
    <t>PAMM-3009Z:K16</t>
  </si>
  <si>
    <t>Mc4r</t>
  </si>
  <si>
    <t>PAMM-3009Z:K17</t>
  </si>
  <si>
    <t>Mc5r</t>
  </si>
  <si>
    <t>PAMM-3009Z:K18</t>
  </si>
  <si>
    <t>PAMM-3009Z:K19</t>
  </si>
  <si>
    <t>Mrgprb2</t>
  </si>
  <si>
    <t>PAMM-3009Z:K20</t>
  </si>
  <si>
    <t>Mrgprb4</t>
  </si>
  <si>
    <t>PAMM-3009Z:K21</t>
  </si>
  <si>
    <t>Mrgprb5</t>
  </si>
  <si>
    <t>PAMM-3009Z:K22</t>
  </si>
  <si>
    <t>Mrgprd</t>
  </si>
  <si>
    <t>PAMM-3009Z:K23</t>
  </si>
  <si>
    <t>Mrgpre</t>
  </si>
  <si>
    <t>PAMM-3009Z:K24</t>
  </si>
  <si>
    <t>Mrgprf</t>
  </si>
  <si>
    <t>PAMM-3009Z:L01</t>
  </si>
  <si>
    <t>Mrgprg</t>
  </si>
  <si>
    <t>PAMM-3009Z:L02</t>
  </si>
  <si>
    <t>Mrgprh</t>
  </si>
  <si>
    <t>PAMM-3009Z:L03</t>
  </si>
  <si>
    <t>Mrgprx1</t>
  </si>
  <si>
    <t>PAMM-3009Z:L04</t>
  </si>
  <si>
    <t>Mrgprx2</t>
  </si>
  <si>
    <t>PAMM-3009Z:L05</t>
  </si>
  <si>
    <t>PAMM-3009Z:L06</t>
  </si>
  <si>
    <t>PAMM-3009Z:L07</t>
  </si>
  <si>
    <t>Hcar2</t>
  </si>
  <si>
    <t>PAMM-3009Z:L08</t>
  </si>
  <si>
    <t>PAMM-3009Z:L09</t>
  </si>
  <si>
    <t>PAMM-3009Z:L10</t>
  </si>
  <si>
    <t>Nmur2</t>
  </si>
  <si>
    <t>PAMM-3009Z:L11</t>
  </si>
  <si>
    <t>Npbwr1</t>
  </si>
  <si>
    <t>PAMM-3009Z:L12</t>
  </si>
  <si>
    <t>Npffr1</t>
  </si>
  <si>
    <t>PAMM-3009Z:L13</t>
  </si>
  <si>
    <t>PAMM-3009Z:L14</t>
  </si>
  <si>
    <t>PAMM-3009Z:L15</t>
  </si>
  <si>
    <t>PAMM-3009Z:L16</t>
  </si>
  <si>
    <t>PAMM-3009Z:L17</t>
  </si>
  <si>
    <t>Npsr1</t>
  </si>
  <si>
    <t>PAMM-3009Z:L18</t>
  </si>
  <si>
    <t>PAMM-3009Z:L19</t>
  </si>
  <si>
    <t>PAMM-3009Z:L20</t>
  </si>
  <si>
    <t>PAMM-3009Z:L21</t>
  </si>
  <si>
    <t>Npy6r</t>
  </si>
  <si>
    <t>PAMM-3009Z:L22</t>
  </si>
  <si>
    <t>PAMM-3009Z:L23</t>
  </si>
  <si>
    <t>PAMM-3009Z:L24</t>
  </si>
  <si>
    <t>Ffar4</t>
  </si>
  <si>
    <t>PAMM-3009Z:M01</t>
  </si>
  <si>
    <t>Ogfr</t>
  </si>
  <si>
    <t>PAMM-3009Z:M02</t>
  </si>
  <si>
    <t>Opn1mw</t>
  </si>
  <si>
    <t>PAMM-3009Z:M03</t>
  </si>
  <si>
    <t>Opn1sw</t>
  </si>
  <si>
    <t>PAMM-3009Z:M04</t>
  </si>
  <si>
    <t>PAMM-3009Z:M05</t>
  </si>
  <si>
    <t>PAMM-3009Z:M06</t>
  </si>
  <si>
    <t>Opn5</t>
  </si>
  <si>
    <t>PAMM-3009Z:M07</t>
  </si>
  <si>
    <t>PAMM-3009Z:M08</t>
  </si>
  <si>
    <t>PAMM-3009Z:M09</t>
  </si>
  <si>
    <t>Oprl1</t>
  </si>
  <si>
    <t>PAMM-3009Z:M10</t>
  </si>
  <si>
    <t>PAMM-3009Z:M11</t>
  </si>
  <si>
    <t>Oxgr1</t>
  </si>
  <si>
    <t>PAMM-3009Z:M12</t>
  </si>
  <si>
    <t>PAMM-3009Z:M13</t>
  </si>
  <si>
    <t>PAMM-3009Z:M14</t>
  </si>
  <si>
    <t>P2ry10</t>
  </si>
  <si>
    <t>PAMM-3009Z:M15</t>
  </si>
  <si>
    <t>P2ry12</t>
  </si>
  <si>
    <t>PAMM-3009Z:M16</t>
  </si>
  <si>
    <t>P2ry13</t>
  </si>
  <si>
    <t>PAMM-3009Z:M17</t>
  </si>
  <si>
    <t>P2ry14</t>
  </si>
  <si>
    <t>PAMM-3009Z:M18</t>
  </si>
  <si>
    <t>P2ry2</t>
  </si>
  <si>
    <t>PAMM-3009Z:M19</t>
  </si>
  <si>
    <t>P2ry4</t>
  </si>
  <si>
    <t>PAMM-3009Z:M20</t>
  </si>
  <si>
    <t>P2ry6</t>
  </si>
  <si>
    <t>PAMM-3009Z:M21</t>
  </si>
  <si>
    <t>PAMM-3009Z:M22</t>
  </si>
  <si>
    <t>Pdgfrl</t>
  </si>
  <si>
    <t>PAMM-3009Z:M23</t>
  </si>
  <si>
    <t>PAMM-3009Z:M24</t>
  </si>
  <si>
    <t>PAMM-3009Z:N01</t>
  </si>
  <si>
    <t>Prokr1</t>
  </si>
  <si>
    <t>PAMM-3009Z:N02</t>
  </si>
  <si>
    <t>PAMM-3009Z:N03</t>
  </si>
  <si>
    <t>Ptafr</t>
  </si>
  <si>
    <t>PAMM-3009Z:N04</t>
  </si>
  <si>
    <t>PAMM-3009Z:N05</t>
  </si>
  <si>
    <t>PAMM-3009Z:N06</t>
  </si>
  <si>
    <t>PAMM-3009Z:N07</t>
  </si>
  <si>
    <t>PAMM-3009Z:N08</t>
  </si>
  <si>
    <t>PAMM-3009Z:N09</t>
  </si>
  <si>
    <t>Ptgfr</t>
  </si>
  <si>
    <t>PAMM-3009Z:N10</t>
  </si>
  <si>
    <t>PAMM-3009Z:N11</t>
  </si>
  <si>
    <t>PAMM-3009Z:N12</t>
  </si>
  <si>
    <t>Pth2r</t>
  </si>
  <si>
    <t>PAMM-3009Z:N13</t>
  </si>
  <si>
    <t>Qrfpr</t>
  </si>
  <si>
    <t>PAMM-3009Z:N14</t>
  </si>
  <si>
    <t>Rgr</t>
  </si>
  <si>
    <t>PAMM-3009Z:N15</t>
  </si>
  <si>
    <t>PAMM-3009Z:N16</t>
  </si>
  <si>
    <t>Rrh</t>
  </si>
  <si>
    <t>PAMM-3009Z:N17</t>
  </si>
  <si>
    <t>Rxfp1</t>
  </si>
  <si>
    <t>PAMM-3009Z:N18</t>
  </si>
  <si>
    <t>Rxfp2</t>
  </si>
  <si>
    <t>PAMM-3009Z:N19</t>
  </si>
  <si>
    <t>Rxfp3</t>
  </si>
  <si>
    <t>PAMM-3009Z:N20</t>
  </si>
  <si>
    <t>Rxfp4</t>
  </si>
  <si>
    <t>PAMM-3009Z:N21</t>
  </si>
  <si>
    <t>PAMM-3009Z:N22</t>
  </si>
  <si>
    <t>PAMM-3009Z:N23</t>
  </si>
  <si>
    <t>PAMM-3009Z:N24</t>
  </si>
  <si>
    <t>S1pr4</t>
  </si>
  <si>
    <t>PAMM-3009Z:O01</t>
  </si>
  <si>
    <t>S1pr5</t>
  </si>
  <si>
    <t>PAMM-3009Z:O02</t>
  </si>
  <si>
    <t>PAMM-3009Z:O03</t>
  </si>
  <si>
    <t>PAMM-3009Z:O04</t>
  </si>
  <si>
    <t>PAMM-3009Z:O05</t>
  </si>
  <si>
    <t>Sorcs1</t>
  </si>
  <si>
    <t>PAMM-3009Z:O06</t>
  </si>
  <si>
    <t>Sorcs2</t>
  </si>
  <si>
    <t>PAMM-3009Z:O07</t>
  </si>
  <si>
    <t>Sorcs3</t>
  </si>
  <si>
    <t>PAMM-3009Z:O08</t>
  </si>
  <si>
    <t>PAMM-3009Z:O09</t>
  </si>
  <si>
    <t>PAMM-3009Z:O10</t>
  </si>
  <si>
    <t>PAMM-3009Z:O11</t>
  </si>
  <si>
    <t>PAMM-3009Z:O12</t>
  </si>
  <si>
    <t>Sstr5</t>
  </si>
  <si>
    <t>PAMM-3009Z:O13</t>
  </si>
  <si>
    <t>Sucnr1</t>
  </si>
  <si>
    <t>PAMM-3009Z:O14</t>
  </si>
  <si>
    <t>Taar1</t>
  </si>
  <si>
    <t>PAMM-3009Z:O15</t>
  </si>
  <si>
    <t>Taar2</t>
  </si>
  <si>
    <t>PAMM-3009Z:O16</t>
  </si>
  <si>
    <t>Taar3</t>
  </si>
  <si>
    <t>PAMM-3009Z:O17</t>
  </si>
  <si>
    <t>Taar4</t>
  </si>
  <si>
    <t>PAMM-3009Z:O18</t>
  </si>
  <si>
    <t>Taar5</t>
  </si>
  <si>
    <t>PAMM-3009Z:O19</t>
  </si>
  <si>
    <t>Taar6</t>
  </si>
  <si>
    <t>PAMM-3009Z:O20</t>
  </si>
  <si>
    <t>Taar7b</t>
  </si>
  <si>
    <t>PAMM-3009Z:O21</t>
  </si>
  <si>
    <t>Taar9</t>
  </si>
  <si>
    <t>PAMM-3009Z:O22</t>
  </si>
  <si>
    <t>PAMM-3009Z:O23</t>
  </si>
  <si>
    <t>PAMM-3009Z:O24</t>
  </si>
  <si>
    <t>PAMM-3009Z:P01</t>
  </si>
  <si>
    <t>Tbxa2r</t>
  </si>
  <si>
    <t>PAMM-3009Z:P02</t>
  </si>
  <si>
    <t>Tm2d1</t>
  </si>
  <si>
    <t>PAMM-3009Z:P03</t>
  </si>
  <si>
    <t>PAMM-3009Z:P04</t>
  </si>
  <si>
    <t>Trhr2</t>
  </si>
  <si>
    <t>PAMM-3009Z:P05</t>
  </si>
  <si>
    <t>PAMM-3009Z:P06</t>
  </si>
  <si>
    <t>PAMM-3009Z:P07</t>
  </si>
  <si>
    <t>PAMM-3009Z:P08</t>
  </si>
  <si>
    <t>Vipr2</t>
  </si>
  <si>
    <t>PAMM-3009Z:P09</t>
  </si>
  <si>
    <t>PAMM-3009Z:P10</t>
  </si>
  <si>
    <t>Xpr1</t>
  </si>
  <si>
    <t>PAMM-3012Z:A01</t>
  </si>
  <si>
    <t>Aatf</t>
  </si>
  <si>
    <t>PAMM-3012Z:A02</t>
  </si>
  <si>
    <t>PAMM-3012Z:A03</t>
  </si>
  <si>
    <t>PAMM-3012Z:A04</t>
  </si>
  <si>
    <t>PAMM-3012Z:A05</t>
  </si>
  <si>
    <t>PAMM-3012Z:A06</t>
  </si>
  <si>
    <t>PAMM-3012Z:A07</t>
  </si>
  <si>
    <t>PAMM-3012Z:A08</t>
  </si>
  <si>
    <t>PAMM-3012Z:A09</t>
  </si>
  <si>
    <t>PAMM-3012Z:A10</t>
  </si>
  <si>
    <t>PAMM-3012Z:A11</t>
  </si>
  <si>
    <t>Alox8</t>
  </si>
  <si>
    <t>PAMM-3012Z:A12</t>
  </si>
  <si>
    <t>PAMM-3012Z:A13</t>
  </si>
  <si>
    <t>PAMM-3012Z:A14</t>
  </si>
  <si>
    <t>PAMM-3012Z:A15</t>
  </si>
  <si>
    <t>PAMM-3012Z:A16</t>
  </si>
  <si>
    <t>PAMM-3012Z:A17</t>
  </si>
  <si>
    <t>PAMM-3012Z:A18</t>
  </si>
  <si>
    <t>PAMM-3012Z:A19</t>
  </si>
  <si>
    <t>PAMM-3012Z:A20</t>
  </si>
  <si>
    <t>PAMM-3012Z:A21</t>
  </si>
  <si>
    <t>PAMM-3012Z:A22</t>
  </si>
  <si>
    <t>PAMM-3012Z:A23</t>
  </si>
  <si>
    <t>PAMM-3012Z:A24</t>
  </si>
  <si>
    <t>PAMM-3012Z:B01</t>
  </si>
  <si>
    <t>PAMM-3012Z:B02</t>
  </si>
  <si>
    <t>PAMM-3012Z:B03</t>
  </si>
  <si>
    <t>PAMM-3012Z:B04</t>
  </si>
  <si>
    <t>PAMM-3012Z:B05</t>
  </si>
  <si>
    <t>PAMM-3012Z:B06</t>
  </si>
  <si>
    <t>PAMM-3012Z:B07</t>
  </si>
  <si>
    <t>PAMM-3012Z:B08</t>
  </si>
  <si>
    <t>PAMM-3012Z:B09</t>
  </si>
  <si>
    <t>PAMM-3012Z:B10</t>
  </si>
  <si>
    <t>PAMM-3012Z:B11</t>
  </si>
  <si>
    <t>PAMM-3012Z:B12</t>
  </si>
  <si>
    <t>Bcl2l13</t>
  </si>
  <si>
    <t>PAMM-3012Z:B13</t>
  </si>
  <si>
    <t>PAMM-3012Z:B14</t>
  </si>
  <si>
    <t>PAMM-3012Z:B15</t>
  </si>
  <si>
    <t>PAMM-3012Z:B16</t>
  </si>
  <si>
    <t>Bclaf1</t>
  </si>
  <si>
    <t>PAMM-3012Z:B17</t>
  </si>
  <si>
    <t>PAMM-3012Z:B18</t>
  </si>
  <si>
    <t>PAMM-3012Z:B19</t>
  </si>
  <si>
    <t>Bfar</t>
  </si>
  <si>
    <t>PAMM-3012Z:B20</t>
  </si>
  <si>
    <t>PAMM-3012Z:B21</t>
  </si>
  <si>
    <t>PAMM-3012Z:B22</t>
  </si>
  <si>
    <t>PAMM-3012Z:B23</t>
  </si>
  <si>
    <t>PAMM-3012Z:B24</t>
  </si>
  <si>
    <t>PAMM-3012Z:C01</t>
  </si>
  <si>
    <t>Birc6</t>
  </si>
  <si>
    <t>PAMM-3012Z:C02</t>
  </si>
  <si>
    <t>Birc7</t>
  </si>
  <si>
    <t>PAMM-3012Z:C03</t>
  </si>
  <si>
    <t>Bnip1</t>
  </si>
  <si>
    <t>PAMM-3012Z:C04</t>
  </si>
  <si>
    <t>PAMM-3012Z:C05</t>
  </si>
  <si>
    <t>PAMM-3012Z:C06</t>
  </si>
  <si>
    <t>PAMM-3012Z:C07</t>
  </si>
  <si>
    <t>PAMM-3012Z:C08</t>
  </si>
  <si>
    <t>PAMM-3012Z:C09</t>
  </si>
  <si>
    <t>PAMM-3012Z:C10</t>
  </si>
  <si>
    <t>Bre</t>
  </si>
  <si>
    <t>PAMM-3012Z:C11</t>
  </si>
  <si>
    <t>PAMM-3012Z:C12</t>
  </si>
  <si>
    <t>PAMM-3012Z:C13</t>
  </si>
  <si>
    <t>PAMM-3012Z:C14</t>
  </si>
  <si>
    <t>Card14</t>
  </si>
  <si>
    <t>PAMM-3012Z:C15</t>
  </si>
  <si>
    <t>PAMM-3012Z:C16</t>
  </si>
  <si>
    <t>PAMM-3012Z:C17</t>
  </si>
  <si>
    <t>PAMM-3012Z:C18</t>
  </si>
  <si>
    <t>PAMM-3012Z:C19</t>
  </si>
  <si>
    <t>PAMM-3012Z:C20</t>
  </si>
  <si>
    <t>PAMM-3012Z:C21</t>
  </si>
  <si>
    <t>PAMM-3012Z:C22</t>
  </si>
  <si>
    <t>PAMM-3012Z:C23</t>
  </si>
  <si>
    <t>PAMM-3012Z:C24</t>
  </si>
  <si>
    <t>PAMM-3012Z:D01</t>
  </si>
  <si>
    <t>PAMM-3012Z:D02</t>
  </si>
  <si>
    <t>PAMM-3012Z:D03</t>
  </si>
  <si>
    <t>PAMM-3012Z:D04</t>
  </si>
  <si>
    <t>PAMM-3012Z:D05</t>
  </si>
  <si>
    <t>PAMM-3012Z:D06</t>
  </si>
  <si>
    <t>PAMM-3012Z:D07</t>
  </si>
  <si>
    <t>PAMM-3012Z:D08</t>
  </si>
  <si>
    <t>PAMM-3012Z:D09</t>
  </si>
  <si>
    <t>PAMM-3012Z:D10</t>
  </si>
  <si>
    <t>PAMM-3012Z:D11</t>
  </si>
  <si>
    <t>PAMM-3012Z:D12</t>
  </si>
  <si>
    <t>PAMM-3012Z:D13</t>
  </si>
  <si>
    <t>PAMM-3012Z:D14</t>
  </si>
  <si>
    <t>PAMM-3012Z:D15</t>
  </si>
  <si>
    <t>PAMM-3012Z:D16</t>
  </si>
  <si>
    <t>PAMM-3012Z:D17</t>
  </si>
  <si>
    <t>PAMM-3012Z:D18</t>
  </si>
  <si>
    <t>Cfdp1</t>
  </si>
  <si>
    <t>PAMM-3012Z:D19</t>
  </si>
  <si>
    <t>PAMM-3012Z:D20</t>
  </si>
  <si>
    <t>PAMM-3012Z:D21</t>
  </si>
  <si>
    <t>PAMM-3012Z:D22</t>
  </si>
  <si>
    <t>PAMM-3012Z:D23</t>
  </si>
  <si>
    <t>PAMM-3012Z:D24</t>
  </si>
  <si>
    <t>Cidec</t>
  </si>
  <si>
    <t>PAMM-3012Z:E01</t>
  </si>
  <si>
    <t>PAMM-3012Z:E02</t>
  </si>
  <si>
    <t>PAMM-3012Z:E03</t>
  </si>
  <si>
    <t>PAMM-3012Z:E04</t>
  </si>
  <si>
    <t>PAMM-3012Z:E05</t>
  </si>
  <si>
    <t>PAMM-3012Z:E06</t>
  </si>
  <si>
    <t>PAMM-3012Z:E07</t>
  </si>
  <si>
    <t>PAMM-3012Z:E08</t>
  </si>
  <si>
    <t>PAMM-3012Z:E09</t>
  </si>
  <si>
    <t>PAMM-3012Z:E10</t>
  </si>
  <si>
    <t>PAMM-3012Z:E11</t>
  </si>
  <si>
    <t>PAMM-3012Z:E12</t>
  </si>
  <si>
    <t>PAMM-3012Z:E13</t>
  </si>
  <si>
    <t>PAMM-3012Z:E14</t>
  </si>
  <si>
    <t>Dap</t>
  </si>
  <si>
    <t>PAMM-3012Z:E15</t>
  </si>
  <si>
    <t>Dap3</t>
  </si>
  <si>
    <t>PAMM-3012Z:E16</t>
  </si>
  <si>
    <t>PAMM-3012Z:E17</t>
  </si>
  <si>
    <t>Dapk2</t>
  </si>
  <si>
    <t>PAMM-3012Z:E18</t>
  </si>
  <si>
    <t>Dapk3</t>
  </si>
  <si>
    <t>PAMM-3012Z:E19</t>
  </si>
  <si>
    <t>PAMM-3012Z:E20</t>
  </si>
  <si>
    <t>PAMM-3012Z:E21</t>
  </si>
  <si>
    <t>Dcc</t>
  </si>
  <si>
    <t>PAMM-3012Z:E22</t>
  </si>
  <si>
    <t>PAMM-3012Z:E23</t>
  </si>
  <si>
    <t>PAMM-3012Z:E24</t>
  </si>
  <si>
    <t>Ddx20</t>
  </si>
  <si>
    <t>PAMM-3012Z:F01</t>
  </si>
  <si>
    <t>Dedd</t>
  </si>
  <si>
    <t>PAMM-3012Z:F02</t>
  </si>
  <si>
    <t>Dedd2</t>
  </si>
  <si>
    <t>PAMM-3012Z:F03</t>
  </si>
  <si>
    <t>PAMM-3012Z:F04</t>
  </si>
  <si>
    <t>PAMM-3012Z:F05</t>
  </si>
  <si>
    <t>Dpf2</t>
  </si>
  <si>
    <t>PAMM-3012Z:F06</t>
  </si>
  <si>
    <t>Dyrk2</t>
  </si>
  <si>
    <t>PAMM-3012Z:F07</t>
  </si>
  <si>
    <t>PAMM-3012Z:F08</t>
  </si>
  <si>
    <t>Eda</t>
  </si>
  <si>
    <t>PAMM-3012Z:F09</t>
  </si>
  <si>
    <t>Edar</t>
  </si>
  <si>
    <t>PAMM-3012Z:F10</t>
  </si>
  <si>
    <t>PAMM-3012Z:F11</t>
  </si>
  <si>
    <t>Ei24</t>
  </si>
  <si>
    <t>PAMM-3012Z:F12</t>
  </si>
  <si>
    <t>PAMM-3012Z:F13</t>
  </si>
  <si>
    <t>PAMM-3012Z:F14</t>
  </si>
  <si>
    <t>Erc1</t>
  </si>
  <si>
    <t>PAMM-3012Z:F15</t>
  </si>
  <si>
    <t>PAMM-3012Z:F16</t>
  </si>
  <si>
    <t>PAMM-3012Z:F17</t>
  </si>
  <si>
    <t>PAMM-3012Z:F18</t>
  </si>
  <si>
    <t>PAMM-3012Z:F19</t>
  </si>
  <si>
    <t>PAMM-3012Z:F20</t>
  </si>
  <si>
    <t>PAMM-3012Z:F21</t>
  </si>
  <si>
    <t>PAMM-3012Z:F22</t>
  </si>
  <si>
    <t>PAMM-3012Z:F23</t>
  </si>
  <si>
    <t>Faim2</t>
  </si>
  <si>
    <t>PAMM-3012Z:F24</t>
  </si>
  <si>
    <t>PAMM-3012Z:G01</t>
  </si>
  <si>
    <t>PAMM-3012Z:G02</t>
  </si>
  <si>
    <t>Fastk</t>
  </si>
  <si>
    <t>PAMM-3012Z:G03</t>
  </si>
  <si>
    <t>PAMM-3012Z:G04</t>
  </si>
  <si>
    <t>PAMM-3012Z:G05</t>
  </si>
  <si>
    <t>PAMM-3012Z:G06</t>
  </si>
  <si>
    <t>PAMM-3012Z:G07</t>
  </si>
  <si>
    <t>PAMM-3012Z:G08</t>
  </si>
  <si>
    <t>Gfral</t>
  </si>
  <si>
    <t>PAMM-3012Z:G09</t>
  </si>
  <si>
    <t>Glo1</t>
  </si>
  <si>
    <t>PAMM-3012Z:G10</t>
  </si>
  <si>
    <t>PAMM-3012Z:G11</t>
  </si>
  <si>
    <t>PAMM-3012Z:G12</t>
  </si>
  <si>
    <t>PAMM-3012Z:G13</t>
  </si>
  <si>
    <t>PAMM-3012Z:G14</t>
  </si>
  <si>
    <t>Lamtor5</t>
  </si>
  <si>
    <t>PAMM-3012Z:G15</t>
  </si>
  <si>
    <t>PAMM-3012Z:G16</t>
  </si>
  <si>
    <t>PAMM-3012Z:G17</t>
  </si>
  <si>
    <t>PAMM-3012Z:G18</t>
  </si>
  <si>
    <t>PAMM-3012Z:G19</t>
  </si>
  <si>
    <t>PAMM-3012Z:G20</t>
  </si>
  <si>
    <t>PAMM-3012Z:G21</t>
  </si>
  <si>
    <t>PAMM-3012Z:G22</t>
  </si>
  <si>
    <t>PAMM-3012Z:G23</t>
  </si>
  <si>
    <t>PAMM-3012Z:G24</t>
  </si>
  <si>
    <t>PAMM-3012Z:H01</t>
  </si>
  <si>
    <t>PAMM-3012Z:H02</t>
  </si>
  <si>
    <t>PAMM-3012Z:H03</t>
  </si>
  <si>
    <t>PAMM-3012Z:H04</t>
  </si>
  <si>
    <t>PAMM-3012Z:H05</t>
  </si>
  <si>
    <t>PAMM-3012Z:H06</t>
  </si>
  <si>
    <t>PAMM-3012Z:H07</t>
  </si>
  <si>
    <t>PAMM-3012Z:H08</t>
  </si>
  <si>
    <t>PAMM-3012Z:H09</t>
  </si>
  <si>
    <t>PAMM-3012Z:H10</t>
  </si>
  <si>
    <t>PAMM-3012Z:H11</t>
  </si>
  <si>
    <t>PAMM-3012Z:H12</t>
  </si>
  <si>
    <t>PAMM-3012Z:H13</t>
  </si>
  <si>
    <t>Ikbip</t>
  </si>
  <si>
    <t>PAMM-3012Z:H14</t>
  </si>
  <si>
    <t>PAMM-3012Z:H15</t>
  </si>
  <si>
    <t>PAMM-3012Z:H16</t>
  </si>
  <si>
    <t>PAMM-3012Z:H17</t>
  </si>
  <si>
    <t>PAMM-3012Z:H18</t>
  </si>
  <si>
    <t>PAMM-3012Z:H19</t>
  </si>
  <si>
    <t>PAMM-3012Z:H20</t>
  </si>
  <si>
    <t>PAMM-3012Z:H21</t>
  </si>
  <si>
    <t>PAMM-3012Z:H22</t>
  </si>
  <si>
    <t>PAMM-3012Z:H23</t>
  </si>
  <si>
    <t>PAMM-3012Z:H24</t>
  </si>
  <si>
    <t>PAMM-3012Z:I01</t>
  </si>
  <si>
    <t>PAMM-3012Z:I02</t>
  </si>
  <si>
    <t>PAMM-3012Z:I03</t>
  </si>
  <si>
    <t>Lalba</t>
  </si>
  <si>
    <t>PAMM-3012Z:I04</t>
  </si>
  <si>
    <t>PAMM-3012Z:I05</t>
  </si>
  <si>
    <t>PAMM-3012Z:I06</t>
  </si>
  <si>
    <t>PAMM-3012Z:I07</t>
  </si>
  <si>
    <t>PAMM-3012Z:I08</t>
  </si>
  <si>
    <t>PAMM-3012Z:I09</t>
  </si>
  <si>
    <t>PAMM-3012Z:I10</t>
  </si>
  <si>
    <t>PAMM-3012Z:I11</t>
  </si>
  <si>
    <t>PAMM-3012Z:I12</t>
  </si>
  <si>
    <t>PAMM-3012Z:I13</t>
  </si>
  <si>
    <t>PAMM-3012Z:I14</t>
  </si>
  <si>
    <t>PAMM-3012Z:I15</t>
  </si>
  <si>
    <t>PAMM-3012Z:I16</t>
  </si>
  <si>
    <t>PAMM-3012Z:I17</t>
  </si>
  <si>
    <t>PAMM-3012Z:I18</t>
  </si>
  <si>
    <t>PAMM-3012Z:I19</t>
  </si>
  <si>
    <t>PAMM-3012Z:I20</t>
  </si>
  <si>
    <t>Mkl1</t>
  </si>
  <si>
    <t>PAMM-3012Z:I21</t>
  </si>
  <si>
    <t>PAMM-3012Z:I22</t>
  </si>
  <si>
    <t>PAMM-3012Z:I23</t>
  </si>
  <si>
    <t>PAMM-3012Z:I24</t>
  </si>
  <si>
    <t>Mtch1</t>
  </si>
  <si>
    <t>PAMM-3012Z:J01</t>
  </si>
  <si>
    <t>Mtl5</t>
  </si>
  <si>
    <t>PAMM-3012Z:J02</t>
  </si>
  <si>
    <t>PAMM-3012Z:J03</t>
  </si>
  <si>
    <t>PAMM-3012Z:J04</t>
  </si>
  <si>
    <t>Myo18a</t>
  </si>
  <si>
    <t>PAMM-3012Z:J05</t>
  </si>
  <si>
    <t>PAMM-3012Z:J06</t>
  </si>
  <si>
    <t>Ndufa13</t>
  </si>
  <si>
    <t>PAMM-3012Z:J07</t>
  </si>
  <si>
    <t>PAMM-3012Z:J08</t>
  </si>
  <si>
    <t>PAMM-3012Z:J09</t>
  </si>
  <si>
    <t>PAMM-3012Z:J10</t>
  </si>
  <si>
    <t>PAMM-3012Z:J11</t>
  </si>
  <si>
    <t>Nkx3-2</t>
  </si>
  <si>
    <t>PAMM-3012Z:J12</t>
  </si>
  <si>
    <t>PAMM-3012Z:J13</t>
  </si>
  <si>
    <t>PAMM-3012Z:J14</t>
  </si>
  <si>
    <t>PAMM-3012Z:J15</t>
  </si>
  <si>
    <t>Nlrp2</t>
  </si>
  <si>
    <t>PAMM-3012Z:J16</t>
  </si>
  <si>
    <t>PAMM-3012Z:J17</t>
  </si>
  <si>
    <t>Nme3</t>
  </si>
  <si>
    <t>PAMM-3012Z:J18</t>
  </si>
  <si>
    <t>PAMM-3012Z:J19</t>
  </si>
  <si>
    <t>PAMM-3012Z:J20</t>
  </si>
  <si>
    <t>PAMM-3012Z:J21</t>
  </si>
  <si>
    <t>PAMM-3012Z:J22</t>
  </si>
  <si>
    <t>PAMM-3012Z:J23</t>
  </si>
  <si>
    <t>PAMM-3012Z:J24</t>
  </si>
  <si>
    <t>Nudt2</t>
  </si>
  <si>
    <t>PAMM-3012Z:K01</t>
  </si>
  <si>
    <t>Nupr1</t>
  </si>
  <si>
    <t>PAMM-3012Z:K02</t>
  </si>
  <si>
    <t>PAMM-3012Z:K03</t>
  </si>
  <si>
    <t>PAMM-3012Z:K04</t>
  </si>
  <si>
    <t>PAMM-3012Z:K05</t>
  </si>
  <si>
    <t>Pcbp4</t>
  </si>
  <si>
    <t>PAMM-3012Z:K06</t>
  </si>
  <si>
    <t>Pdcd5</t>
  </si>
  <si>
    <t>PAMM-3012Z:K07</t>
  </si>
  <si>
    <t>PAMM-3012Z:K08</t>
  </si>
  <si>
    <t>PAMM-3012Z:K09</t>
  </si>
  <si>
    <t>PAMM-3012Z:K10</t>
  </si>
  <si>
    <t>PAMM-3012Z:K11</t>
  </si>
  <si>
    <t>PAMM-3012Z:K12</t>
  </si>
  <si>
    <t>Plagl1</t>
  </si>
  <si>
    <t>PAMM-3012Z:K13</t>
  </si>
  <si>
    <t>Plagl2</t>
  </si>
  <si>
    <t>PAMM-3012Z:K14</t>
  </si>
  <si>
    <t>PAMM-3012Z:K15</t>
  </si>
  <si>
    <t>PAMM-3012Z:K16</t>
  </si>
  <si>
    <t>PAMM-3012Z:K17</t>
  </si>
  <si>
    <t>PAMM-3012Z:K18</t>
  </si>
  <si>
    <t>PAMM-3012Z:K19</t>
  </si>
  <si>
    <t>PAMM-3012Z:K20</t>
  </si>
  <si>
    <t>PAMM-3012Z:K21</t>
  </si>
  <si>
    <t>PAMM-3012Z:K22</t>
  </si>
  <si>
    <t>PAMM-3012Z:K23</t>
  </si>
  <si>
    <t>PAMM-3012Z:K24</t>
  </si>
  <si>
    <t>PAMM-3012Z:L01</t>
  </si>
  <si>
    <t>PAMM-3012Z:L02</t>
  </si>
  <si>
    <t>PAMM-3012Z:L03</t>
  </si>
  <si>
    <t>PAMM-3012Z:L04</t>
  </si>
  <si>
    <t>PAMM-3012Z:L05</t>
  </si>
  <si>
    <t>PAMM-3012Z:L06</t>
  </si>
  <si>
    <t>Prkra</t>
  </si>
  <si>
    <t>PAMM-3012Z:L07</t>
  </si>
  <si>
    <t>PAMM-3012Z:L08</t>
  </si>
  <si>
    <t>PAMM-3012Z:L09</t>
  </si>
  <si>
    <t>PAMM-3012Z:L10</t>
  </si>
  <si>
    <t>PAMM-3012Z:L11</t>
  </si>
  <si>
    <t>Prune2</t>
  </si>
  <si>
    <t>PAMM-3012Z:L12</t>
  </si>
  <si>
    <t>PAMM-3012Z:L13</t>
  </si>
  <si>
    <t>PAMM-3012Z:L14</t>
  </si>
  <si>
    <t>PAMM-3012Z:L15</t>
  </si>
  <si>
    <t>PAMM-3012Z:L16</t>
  </si>
  <si>
    <t>PAMM-3012Z:L17</t>
  </si>
  <si>
    <t>PAMM-3012Z:L18</t>
  </si>
  <si>
    <t>PAMM-3012Z:L19</t>
  </si>
  <si>
    <t>PAMM-3012Z:L20</t>
  </si>
  <si>
    <t>PAMM-3012Z:L21</t>
  </si>
  <si>
    <t>PAMM-3012Z:L22</t>
  </si>
  <si>
    <t>PAMM-3012Z:L23</t>
  </si>
  <si>
    <t>PAMM-3012Z:L24</t>
  </si>
  <si>
    <t>Rnf7</t>
  </si>
  <si>
    <t>PAMM-3012Z:M01</t>
  </si>
  <si>
    <t>Rps3a1</t>
  </si>
  <si>
    <t>PAMM-3012Z:M02</t>
  </si>
  <si>
    <t>PAMM-3012Z:M03</t>
  </si>
  <si>
    <t>PAMM-3012Z:M04</t>
  </si>
  <si>
    <t>PAMM-3012Z:M05</t>
  </si>
  <si>
    <t>Sap30bp</t>
  </si>
  <si>
    <t>PAMM-3012Z:M06</t>
  </si>
  <si>
    <t>PAMM-3012Z:M07</t>
  </si>
  <si>
    <t>Sema4d</t>
  </si>
  <si>
    <t>PAMM-3012Z:M08</t>
  </si>
  <si>
    <t>Serinc3</t>
  </si>
  <si>
    <t>PAMM-3012Z:M09</t>
  </si>
  <si>
    <t>PAMM-3012Z:M10</t>
  </si>
  <si>
    <t>PAMM-3012Z:M11</t>
  </si>
  <si>
    <t>PAMM-3012Z:M12</t>
  </si>
  <si>
    <t>PAMM-3012Z:M13</t>
  </si>
  <si>
    <t>PAMM-3012Z:M14</t>
  </si>
  <si>
    <t>Sipa1</t>
  </si>
  <si>
    <t>PAMM-3012Z:M15</t>
  </si>
  <si>
    <t>Siva1</t>
  </si>
  <si>
    <t>PAMM-3012Z:M16</t>
  </si>
  <si>
    <t>Smndc1</t>
  </si>
  <si>
    <t>PAMM-3012Z:M17</t>
  </si>
  <si>
    <t>PAMM-3012Z:M18</t>
  </si>
  <si>
    <t>PAMM-3012Z:M19</t>
  </si>
  <si>
    <t>PAMM-3012Z:M20</t>
  </si>
  <si>
    <t>PAMM-3012Z:M21</t>
  </si>
  <si>
    <t>PAMM-3012Z:M22</t>
  </si>
  <si>
    <t>Son</t>
  </si>
  <si>
    <t>PAMM-3012Z:M23</t>
  </si>
  <si>
    <t>PAMM-3012Z:M24</t>
  </si>
  <si>
    <t>Spn</t>
  </si>
  <si>
    <t>PAMM-3012Z:N01</t>
  </si>
  <si>
    <t>PAMM-3012Z:N02</t>
  </si>
  <si>
    <t>PAMM-3012Z:N03</t>
  </si>
  <si>
    <t>PAMM-3012Z:N04</t>
  </si>
  <si>
    <t>Stambp</t>
  </si>
  <si>
    <t>PAMM-3012Z:N05</t>
  </si>
  <si>
    <t>PAMM-3012Z:N06</t>
  </si>
  <si>
    <t>PAMM-3012Z:N07</t>
  </si>
  <si>
    <t>PAMM-3012Z:N08</t>
  </si>
  <si>
    <t>Stk17b</t>
  </si>
  <si>
    <t>PAMM-3012Z:N09</t>
  </si>
  <si>
    <t>Tax1bp1</t>
  </si>
  <si>
    <t>PAMM-3012Z:N10</t>
  </si>
  <si>
    <t>PAMM-3012Z:N11</t>
  </si>
  <si>
    <t>PAMM-3012Z:N12</t>
  </si>
  <si>
    <t>PAMM-3012Z:N13</t>
  </si>
  <si>
    <t>PAMM-3012Z:N14</t>
  </si>
  <si>
    <t>PAMM-3012Z:N15</t>
  </si>
  <si>
    <t>Tia1</t>
  </si>
  <si>
    <t>PAMM-3012Z:N16</t>
  </si>
  <si>
    <t>Tial1</t>
  </si>
  <si>
    <t>PAMM-3012Z:N17</t>
  </si>
  <si>
    <t>PAMM-3012Z:N18</t>
  </si>
  <si>
    <t>PAMM-3012Z:N19</t>
  </si>
  <si>
    <t>Tmx1</t>
  </si>
  <si>
    <t>PAMM-3012Z:N20</t>
  </si>
  <si>
    <t>PAMM-3012Z:N21</t>
  </si>
  <si>
    <t>PAMM-3012Z:N22</t>
  </si>
  <si>
    <t>Tnfaip8</t>
  </si>
  <si>
    <t>PAMM-3012Z:N23</t>
  </si>
  <si>
    <t>PAMM-3012Z:N24</t>
  </si>
  <si>
    <t>PAMM-3012Z:O01</t>
  </si>
  <si>
    <t>PAMM-3012Z:O02</t>
  </si>
  <si>
    <t>PAMM-3012Z:O03</t>
  </si>
  <si>
    <t>PAMM-3012Z:O04</t>
  </si>
  <si>
    <t>PAMM-3012Z:O05</t>
  </si>
  <si>
    <t>PAMM-3012Z:O06</t>
  </si>
  <si>
    <t>PAMM-3012Z:O07</t>
  </si>
  <si>
    <t>PAMM-3012Z:O08</t>
  </si>
  <si>
    <t>PAMM-3012Z:O09</t>
  </si>
  <si>
    <t>PAMM-3012Z:O10</t>
  </si>
  <si>
    <t>PAMM-3012Z:O11</t>
  </si>
  <si>
    <t>PAMM-3012Z:O12</t>
  </si>
  <si>
    <t>PAMM-3012Z:O13</t>
  </si>
  <si>
    <t>Tpd52l1</t>
  </si>
  <si>
    <t>PAMM-3012Z:O14</t>
  </si>
  <si>
    <t>PAMM-3012Z:O15</t>
  </si>
  <si>
    <t>PAMM-3012Z:O16</t>
  </si>
  <si>
    <t>PAMM-3012Z:O17</t>
  </si>
  <si>
    <t>PAMM-3012Z:O18</t>
  </si>
  <si>
    <t>PAMM-3012Z:O19</t>
  </si>
  <si>
    <t>PAMM-3012Z:O20</t>
  </si>
  <si>
    <t>Traip</t>
  </si>
  <si>
    <t>PAMM-3012Z:O21</t>
  </si>
  <si>
    <t>Triap1</t>
  </si>
  <si>
    <t>PAMM-3012Z:O22</t>
  </si>
  <si>
    <t>PAMM-3012Z:O23</t>
  </si>
  <si>
    <t>PAMM-3012Z:O24</t>
  </si>
  <si>
    <t>PAMM-3012Z:P01</t>
  </si>
  <si>
    <t>PAMM-3012Z:P02</t>
  </si>
  <si>
    <t>PAMM-3012Z:P03</t>
  </si>
  <si>
    <t>Unc13b</t>
  </si>
  <si>
    <t>PAMM-3012Z:P04</t>
  </si>
  <si>
    <t>Utp11l</t>
  </si>
  <si>
    <t>PAMM-3012Z:P05</t>
  </si>
  <si>
    <t>PAMM-3012Z:P06</t>
  </si>
  <si>
    <t>PAMM-3012Z:P07</t>
  </si>
  <si>
    <t>PAMM-3012Z:P08</t>
  </si>
  <si>
    <t>PAMM-3012Z:P09</t>
  </si>
  <si>
    <t>PAMM-3012Z:P10</t>
  </si>
  <si>
    <t>Zc3hc1</t>
  </si>
  <si>
    <t>PAMM-3079Z:A01</t>
  </si>
  <si>
    <t>Irf2bpl</t>
  </si>
  <si>
    <t>PAMM-3079Z:A02</t>
  </si>
  <si>
    <t>Aire</t>
  </si>
  <si>
    <t>PAMM-3079Z:A03</t>
  </si>
  <si>
    <t>PAMM-3079Z:A04</t>
  </si>
  <si>
    <t>Anapc10</t>
  </si>
  <si>
    <t>PAMM-3079Z:A05</t>
  </si>
  <si>
    <t>PAMM-3079Z:A06</t>
  </si>
  <si>
    <t>Anapc13</t>
  </si>
  <si>
    <t>PAMM-3079Z:A07</t>
  </si>
  <si>
    <t>PAMM-3079Z:A08</t>
  </si>
  <si>
    <t>Anapc4</t>
  </si>
  <si>
    <t>PAMM-3079Z:A09</t>
  </si>
  <si>
    <t>Anapc5</t>
  </si>
  <si>
    <t>PAMM-3079Z:A10</t>
  </si>
  <si>
    <t>Anapc7</t>
  </si>
  <si>
    <t>PAMM-3079Z:A11</t>
  </si>
  <si>
    <t>PAMM-3079Z:A12</t>
  </si>
  <si>
    <t>Apc2</t>
  </si>
  <si>
    <t>PAMM-3079Z:A13</t>
  </si>
  <si>
    <t>PAMM-3079Z:A14</t>
  </si>
  <si>
    <t>Arih2</t>
  </si>
  <si>
    <t>PAMM-3079Z:A15</t>
  </si>
  <si>
    <t>PAMM-3079Z:A16</t>
  </si>
  <si>
    <t>Asb11</t>
  </si>
  <si>
    <t>PAMM-3079Z:A17</t>
  </si>
  <si>
    <t>Asb18</t>
  </si>
  <si>
    <t>PAMM-3079Z:A18</t>
  </si>
  <si>
    <t>PAMM-3079Z:A19</t>
  </si>
  <si>
    <t>Asb3</t>
  </si>
  <si>
    <t>PAMM-3079Z:A20</t>
  </si>
  <si>
    <t>Asb9</t>
  </si>
  <si>
    <t>PAMM-3079Z:A21</t>
  </si>
  <si>
    <t>PAMM-3079Z:A22</t>
  </si>
  <si>
    <t>PAMM-3079Z:A23</t>
  </si>
  <si>
    <t>PAMM-3079Z:A24</t>
  </si>
  <si>
    <t>PAMM-3079Z:B01</t>
  </si>
  <si>
    <t>PAMM-3079Z:B02</t>
  </si>
  <si>
    <t>PAMM-3079Z:B03</t>
  </si>
  <si>
    <t>PAMM-3079Z:B04</t>
  </si>
  <si>
    <t>PAMM-3079Z:B05</t>
  </si>
  <si>
    <t>Brap</t>
  </si>
  <si>
    <t>PAMM-3079Z:B06</t>
  </si>
  <si>
    <t>PAMM-3079Z:B07</t>
  </si>
  <si>
    <t>PAMM-3079Z:B08</t>
  </si>
  <si>
    <t>PAMM-3079Z:B09</t>
  </si>
  <si>
    <t>Btbd2</t>
  </si>
  <si>
    <t>PAMM-3079Z:B10</t>
  </si>
  <si>
    <t>PAMM-3079Z:B11</t>
  </si>
  <si>
    <t>PAMM-3079Z:B12</t>
  </si>
  <si>
    <t>PAMM-3079Z:B13</t>
  </si>
  <si>
    <t>Cblc</t>
  </si>
  <si>
    <t>PAMM-3079Z:B14</t>
  </si>
  <si>
    <t>PAMM-3079Z:B15</t>
  </si>
  <si>
    <t>PAMM-3079Z:B16</t>
  </si>
  <si>
    <t>Ccnb1ip1</t>
  </si>
  <si>
    <t>PAMM-3079Z:B17</t>
  </si>
  <si>
    <t>PAMM-3079Z:B18</t>
  </si>
  <si>
    <t>PAMM-3079Z:B19</t>
  </si>
  <si>
    <t>PAMM-3079Z:B20</t>
  </si>
  <si>
    <t>PAMM-3079Z:B21</t>
  </si>
  <si>
    <t>Cdc26</t>
  </si>
  <si>
    <t>PAMM-3079Z:B22</t>
  </si>
  <si>
    <t>PAMM-3079Z:B23</t>
  </si>
  <si>
    <t>PAMM-3079Z:B24</t>
  </si>
  <si>
    <t>PAMM-3079Z:C01</t>
  </si>
  <si>
    <t>Cgrrf1</t>
  </si>
  <si>
    <t>PAMM-3079Z:C02</t>
  </si>
  <si>
    <t>Chfr</t>
  </si>
  <si>
    <t>PAMM-3079Z:C03</t>
  </si>
  <si>
    <t>Cish</t>
  </si>
  <si>
    <t>PAMM-3079Z:C04</t>
  </si>
  <si>
    <t>Cnot4</t>
  </si>
  <si>
    <t>PAMM-3079Z:C05</t>
  </si>
  <si>
    <t>Crbn</t>
  </si>
  <si>
    <t>PAMM-3079Z:C06</t>
  </si>
  <si>
    <t>PAMM-3079Z:C07</t>
  </si>
  <si>
    <t>PAMM-3079Z:C08</t>
  </si>
  <si>
    <t>PAMM-3079Z:C09</t>
  </si>
  <si>
    <t>PAMM-3079Z:C10</t>
  </si>
  <si>
    <t>PAMM-3079Z:C11</t>
  </si>
  <si>
    <t>PAMM-3079Z:C12</t>
  </si>
  <si>
    <t>PAMM-3079Z:C13</t>
  </si>
  <si>
    <t>Dcst1</t>
  </si>
  <si>
    <t>PAMM-3079Z:C14</t>
  </si>
  <si>
    <t>Dda1</t>
  </si>
  <si>
    <t>PAMM-3079Z:C15</t>
  </si>
  <si>
    <t>PAMM-3079Z:C16</t>
  </si>
  <si>
    <t>PAMM-3079Z:C17</t>
  </si>
  <si>
    <t>PAMM-3079Z:C18</t>
  </si>
  <si>
    <t>PAMM-3079Z:C19</t>
  </si>
  <si>
    <t>Dtl</t>
  </si>
  <si>
    <t>PAMM-3079Z:C20</t>
  </si>
  <si>
    <t>Dtx3</t>
  </si>
  <si>
    <t>PAMM-3079Z:C21</t>
  </si>
  <si>
    <t>Dtx4</t>
  </si>
  <si>
    <t>PAMM-3079Z:C22</t>
  </si>
  <si>
    <t>PAMM-3079Z:C23</t>
  </si>
  <si>
    <t>Enc1</t>
  </si>
  <si>
    <t>PAMM-3079Z:C24</t>
  </si>
  <si>
    <t>PAMM-3079Z:D01</t>
  </si>
  <si>
    <t>Fancl</t>
  </si>
  <si>
    <t>PAMM-3079Z:D02</t>
  </si>
  <si>
    <t>Fbxl12</t>
  </si>
  <si>
    <t>PAMM-3079Z:D03</t>
  </si>
  <si>
    <t>PAMM-3079Z:D04</t>
  </si>
  <si>
    <t>Fbxl17</t>
  </si>
  <si>
    <t>PAMM-3079Z:D05</t>
  </si>
  <si>
    <t>Fbxl18</t>
  </si>
  <si>
    <t>PAMM-3079Z:D06</t>
  </si>
  <si>
    <t>Fbxl2</t>
  </si>
  <si>
    <t>PAMM-3079Z:D07</t>
  </si>
  <si>
    <t>PAMM-3079Z:D08</t>
  </si>
  <si>
    <t>Fbxl4</t>
  </si>
  <si>
    <t>PAMM-3079Z:D09</t>
  </si>
  <si>
    <t>Fbxl5</t>
  </si>
  <si>
    <t>PAMM-3079Z:D10</t>
  </si>
  <si>
    <t>PAMM-3079Z:D11</t>
  </si>
  <si>
    <t>Fbxo17</t>
  </si>
  <si>
    <t>PAMM-3079Z:D12</t>
  </si>
  <si>
    <t>Fbxo18</t>
  </si>
  <si>
    <t>PAMM-3079Z:D13</t>
  </si>
  <si>
    <t>Fbxo2</t>
  </si>
  <si>
    <t>PAMM-3079Z:D14</t>
  </si>
  <si>
    <t>Fbxo21</t>
  </si>
  <si>
    <t>PAMM-3079Z:D15</t>
  </si>
  <si>
    <t>Fbxo22</t>
  </si>
  <si>
    <t>PAMM-3079Z:D16</t>
  </si>
  <si>
    <t>Fbxo25</t>
  </si>
  <si>
    <t>PAMM-3079Z:D17</t>
  </si>
  <si>
    <t>Fbxo27</t>
  </si>
  <si>
    <t>PAMM-3079Z:D18</t>
  </si>
  <si>
    <t>PAMM-3079Z:D19</t>
  </si>
  <si>
    <t>Fbxo30</t>
  </si>
  <si>
    <t>PAMM-3079Z:D20</t>
  </si>
  <si>
    <t>PAMM-3079Z:D21</t>
  </si>
  <si>
    <t>PAMM-3079Z:D22</t>
  </si>
  <si>
    <t>Fbxo33</t>
  </si>
  <si>
    <t>PAMM-3079Z:D23</t>
  </si>
  <si>
    <t>PAMM-3079Z:D24</t>
  </si>
  <si>
    <t>Fbxo43</t>
  </si>
  <si>
    <t>PAMM-3079Z:E01</t>
  </si>
  <si>
    <t>Fbxo44</t>
  </si>
  <si>
    <t>PAMM-3079Z:E02</t>
  </si>
  <si>
    <t>PAMM-3079Z:E03</t>
  </si>
  <si>
    <t>PAMM-3079Z:E04</t>
  </si>
  <si>
    <t>Fbxo7</t>
  </si>
  <si>
    <t>PAMM-3079Z:E05</t>
  </si>
  <si>
    <t>PAMM-3079Z:E06</t>
  </si>
  <si>
    <t>PAMM-3079Z:E07</t>
  </si>
  <si>
    <t>PAMM-3079Z:E08</t>
  </si>
  <si>
    <t>PAMM-3079Z:E09</t>
  </si>
  <si>
    <t>Fbxw20</t>
  </si>
  <si>
    <t>PAMM-3079Z:E10</t>
  </si>
  <si>
    <t>PAMM-3079Z:E11</t>
  </si>
  <si>
    <t>Fbxw5</t>
  </si>
  <si>
    <t>PAMM-3079Z:E12</t>
  </si>
  <si>
    <t>Fbxw7</t>
  </si>
  <si>
    <t>PAMM-3079Z:E13</t>
  </si>
  <si>
    <t>Fbxw8</t>
  </si>
  <si>
    <t>PAMM-3079Z:E14</t>
  </si>
  <si>
    <t>PAMM-3079Z:E15</t>
  </si>
  <si>
    <t>Gan</t>
  </si>
  <si>
    <t>PAMM-3079Z:E16</t>
  </si>
  <si>
    <t>Hace1</t>
  </si>
  <si>
    <t>PAMM-3079Z:E17</t>
  </si>
  <si>
    <t>Hectd1</t>
  </si>
  <si>
    <t>PAMM-3079Z:E18</t>
  </si>
  <si>
    <t>PAMM-3079Z:E19</t>
  </si>
  <si>
    <t>Hectd3</t>
  </si>
  <si>
    <t>PAMM-3079Z:E20</t>
  </si>
  <si>
    <t>PAMM-3079Z:E21</t>
  </si>
  <si>
    <t>Herc1</t>
  </si>
  <si>
    <t>PAMM-3079Z:E22</t>
  </si>
  <si>
    <t>Herc2</t>
  </si>
  <si>
    <t>PAMM-3079Z:E23</t>
  </si>
  <si>
    <t>PAMM-3079Z:E24</t>
  </si>
  <si>
    <t>Herc4</t>
  </si>
  <si>
    <t>PAMM-3079Z:F01</t>
  </si>
  <si>
    <t>PAMM-3079Z:F02</t>
  </si>
  <si>
    <t>PAMM-3079Z:F03</t>
  </si>
  <si>
    <t>PAMM-3079Z:F04</t>
  </si>
  <si>
    <t>PAMM-3079Z:F05</t>
  </si>
  <si>
    <t>PAMM-3079Z:F06</t>
  </si>
  <si>
    <t>PAMM-3079Z:F07</t>
  </si>
  <si>
    <t>Kbtbd7</t>
  </si>
  <si>
    <t>PAMM-3079Z:F08</t>
  </si>
  <si>
    <t>Kctd10</t>
  </si>
  <si>
    <t>PAMM-3079Z:F09</t>
  </si>
  <si>
    <t>Kctd13</t>
  </si>
  <si>
    <t>PAMM-3079Z:F10</t>
  </si>
  <si>
    <t>Keap1</t>
  </si>
  <si>
    <t>PAMM-3079Z:F11</t>
  </si>
  <si>
    <t>Klhl12</t>
  </si>
  <si>
    <t>PAMM-3079Z:F12</t>
  </si>
  <si>
    <t>PAMM-3079Z:F13</t>
  </si>
  <si>
    <t>PAMM-3079Z:F14</t>
  </si>
  <si>
    <t>Klhl20</t>
  </si>
  <si>
    <t>PAMM-3079Z:F15</t>
  </si>
  <si>
    <t>Klhl21</t>
  </si>
  <si>
    <t>PAMM-3079Z:F16</t>
  </si>
  <si>
    <t>Klhl22</t>
  </si>
  <si>
    <t>PAMM-3079Z:F17</t>
  </si>
  <si>
    <t>PAMM-3079Z:F18</t>
  </si>
  <si>
    <t>Klhl7</t>
  </si>
  <si>
    <t>PAMM-3079Z:F19</t>
  </si>
  <si>
    <t>Klhl9</t>
  </si>
  <si>
    <t>PAMM-3079Z:F20</t>
  </si>
  <si>
    <t>PAMM-3079Z:F21</t>
  </si>
  <si>
    <t>Lnx1</t>
  </si>
  <si>
    <t>PAMM-3079Z:F22</t>
  </si>
  <si>
    <t>Lrrc41</t>
  </si>
  <si>
    <t>PAMM-3079Z:F23</t>
  </si>
  <si>
    <t>Lrsam1</t>
  </si>
  <si>
    <t>PAMM-3079Z:F24</t>
  </si>
  <si>
    <t>Ltn1</t>
  </si>
  <si>
    <t>PAMM-3079Z:G01</t>
  </si>
  <si>
    <t>PAMM-3079Z:G02</t>
  </si>
  <si>
    <t>PAMM-3079Z:G03</t>
  </si>
  <si>
    <t>March1</t>
  </si>
  <si>
    <t>PAMM-3079Z:G04</t>
  </si>
  <si>
    <t>March11</t>
  </si>
  <si>
    <t>PAMM-3079Z:G05</t>
  </si>
  <si>
    <t>March2</t>
  </si>
  <si>
    <t>PAMM-3079Z:G06</t>
  </si>
  <si>
    <t>March3</t>
  </si>
  <si>
    <t>PAMM-3079Z:G07</t>
  </si>
  <si>
    <t>PAMM-3079Z:G08</t>
  </si>
  <si>
    <t>March6</t>
  </si>
  <si>
    <t>PAMM-3079Z:G09</t>
  </si>
  <si>
    <t>March7</t>
  </si>
  <si>
    <t>PAMM-3079Z:G10</t>
  </si>
  <si>
    <t>March8</t>
  </si>
  <si>
    <t>PAMM-3079Z:G11</t>
  </si>
  <si>
    <t>PAMM-3079Z:G12</t>
  </si>
  <si>
    <t>PAMM-3079Z:G13</t>
  </si>
  <si>
    <t>Mex3a</t>
  </si>
  <si>
    <t>PAMM-3079Z:G14</t>
  </si>
  <si>
    <t>Mex3c</t>
  </si>
  <si>
    <t>PAMM-3079Z:G15</t>
  </si>
  <si>
    <t>Mex3d</t>
  </si>
  <si>
    <t>PAMM-3079Z:G16</t>
  </si>
  <si>
    <t>Mgrn1</t>
  </si>
  <si>
    <t>PAMM-3079Z:G17</t>
  </si>
  <si>
    <t>PAMM-3079Z:G18</t>
  </si>
  <si>
    <t>Mib2</t>
  </si>
  <si>
    <t>PAMM-3079Z:G19</t>
  </si>
  <si>
    <t>PAMM-3079Z:G20</t>
  </si>
  <si>
    <t>Mid2</t>
  </si>
  <si>
    <t>PAMM-3079Z:G21</t>
  </si>
  <si>
    <t>Mkrn1</t>
  </si>
  <si>
    <t>PAMM-3079Z:G22</t>
  </si>
  <si>
    <t>Mkrn2</t>
  </si>
  <si>
    <t>PAMM-3079Z:G23</t>
  </si>
  <si>
    <t>Mnat1</t>
  </si>
  <si>
    <t>PAMM-3079Z:G24</t>
  </si>
  <si>
    <t>Msl2</t>
  </si>
  <si>
    <t>PAMM-3079Z:H01</t>
  </si>
  <si>
    <t>PAMM-3079Z:H02</t>
  </si>
  <si>
    <t>Mycbp2</t>
  </si>
  <si>
    <t>PAMM-3079Z:H03</t>
  </si>
  <si>
    <t>PAMM-3079Z:H04</t>
  </si>
  <si>
    <t>Nedd4</t>
  </si>
  <si>
    <t>PAMM-3079Z:H05</t>
  </si>
  <si>
    <t>Nedd4l</t>
  </si>
  <si>
    <t>PAMM-3079Z:H06</t>
  </si>
  <si>
    <t>PAMM-3079Z:H07</t>
  </si>
  <si>
    <t>Nfx1</t>
  </si>
  <si>
    <t>PAMM-3079Z:H08</t>
  </si>
  <si>
    <t>Nfxl1</t>
  </si>
  <si>
    <t>PAMM-3079Z:H09</t>
  </si>
  <si>
    <t>Nhlrc1</t>
  </si>
  <si>
    <t>PAMM-3079Z:H10</t>
  </si>
  <si>
    <t>PAMM-3079Z:H11</t>
  </si>
  <si>
    <t>Ostm1</t>
  </si>
  <si>
    <t>PAMM-3079Z:H12</t>
  </si>
  <si>
    <t>PAMM-3079Z:H13</t>
  </si>
  <si>
    <t>PAMM-3079Z:H14</t>
  </si>
  <si>
    <t>PAMM-3079Z:H15</t>
  </si>
  <si>
    <t>PAMM-3079Z:H16</t>
  </si>
  <si>
    <t>PAMM-3079Z:H17</t>
  </si>
  <si>
    <t>Pdzrn3</t>
  </si>
  <si>
    <t>PAMM-3079Z:H18</t>
  </si>
  <si>
    <t>Pdzrn4</t>
  </si>
  <si>
    <t>PAMM-3079Z:H19</t>
  </si>
  <si>
    <t>PAMM-3079Z:H20</t>
  </si>
  <si>
    <t>Peli2</t>
  </si>
  <si>
    <t>PAMM-3079Z:H21</t>
  </si>
  <si>
    <t>Pex12</t>
  </si>
  <si>
    <t>PAMM-3079Z:H22</t>
  </si>
  <si>
    <t>Phip</t>
  </si>
  <si>
    <t>PAMM-3079Z:H23</t>
  </si>
  <si>
    <t>Phrf1</t>
  </si>
  <si>
    <t>PAMM-3079Z:H24</t>
  </si>
  <si>
    <t>PAMM-3079Z:I01</t>
  </si>
  <si>
    <t>PAMM-3079Z:I02</t>
  </si>
  <si>
    <t>Pias4</t>
  </si>
  <si>
    <t>PAMM-3079Z:I03</t>
  </si>
  <si>
    <t>Pja1</t>
  </si>
  <si>
    <t>PAMM-3079Z:I04</t>
  </si>
  <si>
    <t>Pja2</t>
  </si>
  <si>
    <t>PAMM-3079Z:I05</t>
  </si>
  <si>
    <t>PAMM-3079Z:I06</t>
  </si>
  <si>
    <t>Pex2</t>
  </si>
  <si>
    <t>PAMM-3079Z:I07</t>
  </si>
  <si>
    <t>PAMM-3079Z:I08</t>
  </si>
  <si>
    <t>PAMM-3079Z:I09</t>
  </si>
  <si>
    <t>PAMM-3079Z:I10</t>
  </si>
  <si>
    <t>Rbck1</t>
  </si>
  <si>
    <t>PAMM-3079Z:I11</t>
  </si>
  <si>
    <t>Rbx1</t>
  </si>
  <si>
    <t>PAMM-3079Z:I12</t>
  </si>
  <si>
    <t>Rc3h1</t>
  </si>
  <si>
    <t>PAMM-3079Z:I13</t>
  </si>
  <si>
    <t>Rc3h2</t>
  </si>
  <si>
    <t>PAMM-3079Z:I14</t>
  </si>
  <si>
    <t>Rchy1</t>
  </si>
  <si>
    <t>PAMM-3079Z:I15</t>
  </si>
  <si>
    <t>PAMM-3079Z:I16</t>
  </si>
  <si>
    <t>Rhobtb1</t>
  </si>
  <si>
    <t>PAMM-3079Z:I17</t>
  </si>
  <si>
    <t>Rhobtb2</t>
  </si>
  <si>
    <t>PAMM-3079Z:I18</t>
  </si>
  <si>
    <t>Rhobtb3</t>
  </si>
  <si>
    <t>PAMM-3079Z:I19</t>
  </si>
  <si>
    <t>PAMM-3079Z:I20</t>
  </si>
  <si>
    <t>Rnf10</t>
  </si>
  <si>
    <t>PAMM-3079Z:I21</t>
  </si>
  <si>
    <t>Rnf103</t>
  </si>
  <si>
    <t>PAMM-3079Z:I22</t>
  </si>
  <si>
    <t>Rnf11</t>
  </si>
  <si>
    <t>PAMM-3079Z:I23</t>
  </si>
  <si>
    <t>Rnf111</t>
  </si>
  <si>
    <t>PAMM-3079Z:I24</t>
  </si>
  <si>
    <t>Rnf113a2</t>
  </si>
  <si>
    <t>PAMM-3079Z:J01</t>
  </si>
  <si>
    <t>Rnf114</t>
  </si>
  <si>
    <t>PAMM-3079Z:J02</t>
  </si>
  <si>
    <t>Rnf115</t>
  </si>
  <si>
    <t>PAMM-3079Z:J03</t>
  </si>
  <si>
    <t>Rnf121</t>
  </si>
  <si>
    <t>PAMM-3079Z:J04</t>
  </si>
  <si>
    <t>PAMM-3079Z:J05</t>
  </si>
  <si>
    <t>Rnf125</t>
  </si>
  <si>
    <t>PAMM-3079Z:J06</t>
  </si>
  <si>
    <t>PAMM-3079Z:J07</t>
  </si>
  <si>
    <t>Rnf13</t>
  </si>
  <si>
    <t>PAMM-3079Z:J08</t>
  </si>
  <si>
    <t>Rnf130</t>
  </si>
  <si>
    <t>PAMM-3079Z:J09</t>
  </si>
  <si>
    <t>PAMM-3079Z:J10</t>
  </si>
  <si>
    <t>PAMM-3079Z:J11</t>
  </si>
  <si>
    <t>PAMM-3079Z:J12</t>
  </si>
  <si>
    <t>Rnf14</t>
  </si>
  <si>
    <t>PAMM-3079Z:J13</t>
  </si>
  <si>
    <t>Rnf144a</t>
  </si>
  <si>
    <t>PAMM-3079Z:J14</t>
  </si>
  <si>
    <t>PAMM-3079Z:J15</t>
  </si>
  <si>
    <t>Rnf145</t>
  </si>
  <si>
    <t>PAMM-3079Z:J16</t>
  </si>
  <si>
    <t>Rnf146</t>
  </si>
  <si>
    <t>PAMM-3079Z:J17</t>
  </si>
  <si>
    <t>PAMM-3079Z:J18</t>
  </si>
  <si>
    <t>Rnf152</t>
  </si>
  <si>
    <t>PAMM-3079Z:J19</t>
  </si>
  <si>
    <t>Rnf166</t>
  </si>
  <si>
    <t>PAMM-3079Z:J20</t>
  </si>
  <si>
    <t>PAMM-3079Z:J21</t>
  </si>
  <si>
    <t>Rnf168</t>
  </si>
  <si>
    <t>PAMM-3079Z:J22</t>
  </si>
  <si>
    <t>Rnf170</t>
  </si>
  <si>
    <t>PAMM-3079Z:J23</t>
  </si>
  <si>
    <t>PAMM-3079Z:J24</t>
  </si>
  <si>
    <t>Rnf181</t>
  </si>
  <si>
    <t>PAMM-3079Z:K01</t>
  </si>
  <si>
    <t>Rnf187</t>
  </si>
  <si>
    <t>PAMM-3079Z:K02</t>
  </si>
  <si>
    <t>Rnf19a</t>
  </si>
  <si>
    <t>PAMM-3079Z:K03</t>
  </si>
  <si>
    <t>Rnf19b</t>
  </si>
  <si>
    <t>PAMM-3079Z:K04</t>
  </si>
  <si>
    <t>PAMM-3079Z:K05</t>
  </si>
  <si>
    <t>PAMM-3079Z:K06</t>
  </si>
  <si>
    <t>Rnf207</t>
  </si>
  <si>
    <t>PAMM-3079Z:K07</t>
  </si>
  <si>
    <t>Rnf208</t>
  </si>
  <si>
    <t>PAMM-3079Z:K08</t>
  </si>
  <si>
    <t>Rnf212</t>
  </si>
  <si>
    <t>PAMM-3079Z:K09</t>
  </si>
  <si>
    <t>Rnf215</t>
  </si>
  <si>
    <t>PAMM-3079Z:K10</t>
  </si>
  <si>
    <t>Rnf216</t>
  </si>
  <si>
    <t>PAMM-3079Z:K11</t>
  </si>
  <si>
    <t>Rnf219</t>
  </si>
  <si>
    <t>PAMM-3079Z:K12</t>
  </si>
  <si>
    <t>Rnf220</t>
  </si>
  <si>
    <t>PAMM-3079Z:K13</t>
  </si>
  <si>
    <t>Rnf24</t>
  </si>
  <si>
    <t>PAMM-3079Z:K14</t>
  </si>
  <si>
    <t>Rnf31</t>
  </si>
  <si>
    <t>PAMM-3079Z:K15</t>
  </si>
  <si>
    <t>PAMM-3079Z:K16</t>
  </si>
  <si>
    <t>Rnf38</t>
  </si>
  <si>
    <t>PAMM-3079Z:K17</t>
  </si>
  <si>
    <t>PAMM-3079Z:K18</t>
  </si>
  <si>
    <t>PAMM-3079Z:K19</t>
  </si>
  <si>
    <t>Rnf41</t>
  </si>
  <si>
    <t>PAMM-3079Z:K20</t>
  </si>
  <si>
    <t>Rnf43</t>
  </si>
  <si>
    <t>PAMM-3079Z:K21</t>
  </si>
  <si>
    <t>PAMM-3079Z:K22</t>
  </si>
  <si>
    <t>PAMM-3079Z:K23</t>
  </si>
  <si>
    <t>PAMM-3079Z:K24</t>
  </si>
  <si>
    <t>PAMM-3079Z:L01</t>
  </si>
  <si>
    <t>PAMM-3079Z:L02</t>
  </si>
  <si>
    <t>Rspry1</t>
  </si>
  <si>
    <t>PAMM-3079Z:L03</t>
  </si>
  <si>
    <t>PAMM-3079Z:L04</t>
  </si>
  <si>
    <t>PAMM-3079Z:L05</t>
  </si>
  <si>
    <t>Siah1a</t>
  </si>
  <si>
    <t>PAMM-3079Z:L06</t>
  </si>
  <si>
    <t>Siah2</t>
  </si>
  <si>
    <t>PAMM-3079Z:L07</t>
  </si>
  <si>
    <t>PAMM-3079Z:L08</t>
  </si>
  <si>
    <t>PAMM-3079Z:L09</t>
  </si>
  <si>
    <t>PAMM-3079Z:L10</t>
  </si>
  <si>
    <t>PAMM-3079Z:L11</t>
  </si>
  <si>
    <t>PAMM-3079Z:L12</t>
  </si>
  <si>
    <t>PAMM-3079Z:L13</t>
  </si>
  <si>
    <t>PAMM-3079Z:L14</t>
  </si>
  <si>
    <t>PAMM-3079Z:L15</t>
  </si>
  <si>
    <t>PAMM-3079Z:L16</t>
  </si>
  <si>
    <t>Socs6</t>
  </si>
  <si>
    <t>PAMM-3079Z:L17</t>
  </si>
  <si>
    <t>Spop</t>
  </si>
  <si>
    <t>PAMM-3079Z:L18</t>
  </si>
  <si>
    <t>PAMM-3079Z:L19</t>
  </si>
  <si>
    <t>Spsb2</t>
  </si>
  <si>
    <t>PAMM-3079Z:L20</t>
  </si>
  <si>
    <t>Spsb4</t>
  </si>
  <si>
    <t>PAMM-3079Z:L21</t>
  </si>
  <si>
    <t>PAMM-3079Z:L22</t>
  </si>
  <si>
    <t>PAMM-3079Z:L23</t>
  </si>
  <si>
    <t>PAMM-3079Z:L24</t>
  </si>
  <si>
    <t>Tceb2</t>
  </si>
  <si>
    <t>PAMM-3079Z:M01</t>
  </si>
  <si>
    <t>Tnfaip1</t>
  </si>
  <si>
    <t>PAMM-3079Z:M02</t>
  </si>
  <si>
    <t>PAMM-3079Z:M03</t>
  </si>
  <si>
    <t>PAMM-3079Z:M04</t>
  </si>
  <si>
    <t>PAMM-3079Z:M05</t>
  </si>
  <si>
    <t>PAMM-3079Z:M06</t>
  </si>
  <si>
    <t>PAMM-3079Z:M07</t>
  </si>
  <si>
    <t>PAMM-3079Z:M08</t>
  </si>
  <si>
    <t>PAMM-3079Z:M09</t>
  </si>
  <si>
    <t>PAMM-3079Z:M10</t>
  </si>
  <si>
    <t>PAMM-3079Z:M11</t>
  </si>
  <si>
    <t>PAMM-3079Z:M12</t>
  </si>
  <si>
    <t>Trim11</t>
  </si>
  <si>
    <t>PAMM-3079Z:M13</t>
  </si>
  <si>
    <t>Trim13</t>
  </si>
  <si>
    <t>PAMM-3079Z:M14</t>
  </si>
  <si>
    <t>Trim17</t>
  </si>
  <si>
    <t>PAMM-3079Z:M15</t>
  </si>
  <si>
    <t>Trim2</t>
  </si>
  <si>
    <t>PAMM-3079Z:M16</t>
  </si>
  <si>
    <t>Trim21</t>
  </si>
  <si>
    <t>PAMM-3079Z:M17</t>
  </si>
  <si>
    <t>Trim23</t>
  </si>
  <si>
    <t>PAMM-3079Z:M18</t>
  </si>
  <si>
    <t>Trim24</t>
  </si>
  <si>
    <t>PAMM-3079Z:M19</t>
  </si>
  <si>
    <t>PAMM-3079Z:M20</t>
  </si>
  <si>
    <t>Trim26</t>
  </si>
  <si>
    <t>PAMM-3079Z:M21</t>
  </si>
  <si>
    <t>PAMM-3079Z:M22</t>
  </si>
  <si>
    <t>PAMM-3079Z:M23</t>
  </si>
  <si>
    <t>Trim3</t>
  </si>
  <si>
    <t>PAMM-3079Z:M24</t>
  </si>
  <si>
    <t>Trim31</t>
  </si>
  <si>
    <t>PAMM-3079Z:N01</t>
  </si>
  <si>
    <t>Trim32</t>
  </si>
  <si>
    <t>PAMM-3079Z:N02</t>
  </si>
  <si>
    <t>Trim33</t>
  </si>
  <si>
    <t>PAMM-3079Z:N03</t>
  </si>
  <si>
    <t>PAMM-3079Z:N04</t>
  </si>
  <si>
    <t>Trim37</t>
  </si>
  <si>
    <t>PAMM-3079Z:N05</t>
  </si>
  <si>
    <t>Trim38</t>
  </si>
  <si>
    <t>PAMM-3079Z:N06</t>
  </si>
  <si>
    <t>Trim39</t>
  </si>
  <si>
    <t>PAMM-3079Z:N07</t>
  </si>
  <si>
    <t>Trim40</t>
  </si>
  <si>
    <t>PAMM-3079Z:N08</t>
  </si>
  <si>
    <t>Trim44</t>
  </si>
  <si>
    <t>PAMM-3079Z:N09</t>
  </si>
  <si>
    <t>Trim45</t>
  </si>
  <si>
    <t>PAMM-3079Z:N10</t>
  </si>
  <si>
    <t>Trim5</t>
  </si>
  <si>
    <t>PAMM-3079Z:N11</t>
  </si>
  <si>
    <t>Trim52</t>
  </si>
  <si>
    <t>PAMM-3079Z:N12</t>
  </si>
  <si>
    <t>Trim54</t>
  </si>
  <si>
    <t>PAMM-3079Z:N13</t>
  </si>
  <si>
    <t>Trim55</t>
  </si>
  <si>
    <t>PAMM-3079Z:N14</t>
  </si>
  <si>
    <t>Trim61</t>
  </si>
  <si>
    <t>PAMM-3079Z:N15</t>
  </si>
  <si>
    <t>Trim62</t>
  </si>
  <si>
    <t>PAMM-3079Z:N16</t>
  </si>
  <si>
    <t>PAMM-3079Z:N17</t>
  </si>
  <si>
    <t>Trim68</t>
  </si>
  <si>
    <t>PAMM-3079Z:N18</t>
  </si>
  <si>
    <t>PAMM-3079Z:N19</t>
  </si>
  <si>
    <t>Trim72</t>
  </si>
  <si>
    <t>PAMM-3079Z:N20</t>
  </si>
  <si>
    <t>Trim75</t>
  </si>
  <si>
    <t>PAMM-3079Z:N21</t>
  </si>
  <si>
    <t>Trim8</t>
  </si>
  <si>
    <t>PAMM-3079Z:N22</t>
  </si>
  <si>
    <t>PAMM-3079Z:N23</t>
  </si>
  <si>
    <t>Triml1</t>
  </si>
  <si>
    <t>PAMM-3079Z:N24</t>
  </si>
  <si>
    <t>Trip12</t>
  </si>
  <si>
    <t>PAMM-3079Z:O01</t>
  </si>
  <si>
    <t>Tspan17</t>
  </si>
  <si>
    <t>PAMM-3079Z:O02</t>
  </si>
  <si>
    <t>Ttc3</t>
  </si>
  <si>
    <t>PAMM-3079Z:O03</t>
  </si>
  <si>
    <t>PAMM-3079Z:O04</t>
  </si>
  <si>
    <t>PAMM-3079Z:O05</t>
  </si>
  <si>
    <t>Ube3a</t>
  </si>
  <si>
    <t>PAMM-3079Z:O06</t>
  </si>
  <si>
    <t>Ube3b</t>
  </si>
  <si>
    <t>PAMM-3079Z:O07</t>
  </si>
  <si>
    <t>PAMM-3079Z:O08</t>
  </si>
  <si>
    <t>PAMM-3079Z:O09</t>
  </si>
  <si>
    <t>PAMM-3079Z:O10</t>
  </si>
  <si>
    <t>PAMM-3079Z:O11</t>
  </si>
  <si>
    <t>PAMM-3079Z:O12</t>
  </si>
  <si>
    <t>Ubr3</t>
  </si>
  <si>
    <t>PAMM-3079Z:O13</t>
  </si>
  <si>
    <t>Ubr5</t>
  </si>
  <si>
    <t>PAMM-3079Z:O14</t>
  </si>
  <si>
    <t>Ubr7</t>
  </si>
  <si>
    <t>PAMM-3079Z:O15</t>
  </si>
  <si>
    <t>PAMM-3079Z:O16</t>
  </si>
  <si>
    <t>Unk</t>
  </si>
  <si>
    <t>PAMM-3079Z:O17</t>
  </si>
  <si>
    <t>Unkl</t>
  </si>
  <si>
    <t>PAMM-3079Z:O18</t>
  </si>
  <si>
    <t>PAMM-3079Z:O19</t>
  </si>
  <si>
    <t>Vprbp</t>
  </si>
  <si>
    <t>PAMM-3079Z:O20</t>
  </si>
  <si>
    <t>Vps11</t>
  </si>
  <si>
    <t>PAMM-3079Z:O21</t>
  </si>
  <si>
    <t>Vps18</t>
  </si>
  <si>
    <t>PAMM-3079Z:O22</t>
  </si>
  <si>
    <t>Vps41</t>
  </si>
  <si>
    <t>PAMM-3079Z:O23</t>
  </si>
  <si>
    <t>Vps8</t>
  </si>
  <si>
    <t>PAMM-3079Z:O24</t>
  </si>
  <si>
    <t>Wdsub1</t>
  </si>
  <si>
    <t>PAMM-3079Z:P01</t>
  </si>
  <si>
    <t>PAMM-3079Z:P02</t>
  </si>
  <si>
    <t>Wsb1</t>
  </si>
  <si>
    <t>PAMM-3079Z:P03</t>
  </si>
  <si>
    <t>PAMM-3079Z:P04</t>
  </si>
  <si>
    <t>PAMM-3079Z:P05</t>
  </si>
  <si>
    <t>PAMM-3079Z:P06</t>
  </si>
  <si>
    <t>Zer1</t>
  </si>
  <si>
    <t>PAMM-3079Z:P07</t>
  </si>
  <si>
    <t>Zfpl1</t>
  </si>
  <si>
    <t>PAMM-3079Z:P08</t>
  </si>
  <si>
    <t>Znrf1</t>
  </si>
  <si>
    <t>PAMM-3079Z:P09</t>
  </si>
  <si>
    <t>Znrf2</t>
  </si>
  <si>
    <t>PAMM-3079Z:P10</t>
  </si>
  <si>
    <t>Zyg11b</t>
  </si>
  <si>
    <t>PAMM-3401Z:A01</t>
  </si>
  <si>
    <t>PAMM-3401Z:A02</t>
  </si>
  <si>
    <t>PAMM-3401Z:A03</t>
  </si>
  <si>
    <t>PAMM-3401Z:A04</t>
  </si>
  <si>
    <t>PAMM-3401Z:A05</t>
  </si>
  <si>
    <t>PAMM-3401Z:A06</t>
  </si>
  <si>
    <t>PAMM-3401Z:A07</t>
  </si>
  <si>
    <t>PAMM-3401Z:A08</t>
  </si>
  <si>
    <t>PAMM-3401Z:A09</t>
  </si>
  <si>
    <t>PAMM-3401Z:A10</t>
  </si>
  <si>
    <t>PAMM-3401Z:A11</t>
  </si>
  <si>
    <t>PAMM-3401Z:A12</t>
  </si>
  <si>
    <t>PAMM-3401Z:A13</t>
  </si>
  <si>
    <t>PAMM-3401Z:A14</t>
  </si>
  <si>
    <t>PAMM-3401Z:A15</t>
  </si>
  <si>
    <t>PAMM-3401Z:A16</t>
  </si>
  <si>
    <t>PAMM-3401Z:A17</t>
  </si>
  <si>
    <t>PAMM-3401Z:A18</t>
  </si>
  <si>
    <t>PAMM-3401Z:A19</t>
  </si>
  <si>
    <t>PAMM-3401Z:A20</t>
  </si>
  <si>
    <t>PAMM-3401Z:A21</t>
  </si>
  <si>
    <t>PAMM-3401Z:A22</t>
  </si>
  <si>
    <t>PAMM-3401Z:A23</t>
  </si>
  <si>
    <t>PAMM-3401Z:A24</t>
  </si>
  <si>
    <t>PAMM-3401Z:B01</t>
  </si>
  <si>
    <t>PAMM-3401Z:B02</t>
  </si>
  <si>
    <t>PAMM-3401Z:B03</t>
  </si>
  <si>
    <t>PAMM-3401Z:B04</t>
  </si>
  <si>
    <t>PAMM-3401Z:B05</t>
  </si>
  <si>
    <t>PAMM-3401Z:B06</t>
  </si>
  <si>
    <t>PAMM-3401Z:B07</t>
  </si>
  <si>
    <t>PAMM-3401Z:B08</t>
  </si>
  <si>
    <t>PAMM-3401Z:B09</t>
  </si>
  <si>
    <t>PAMM-3401Z:B10</t>
  </si>
  <si>
    <t>PAMM-3401Z:B11</t>
  </si>
  <si>
    <t>PAMM-3401Z:B12</t>
  </si>
  <si>
    <t>PAMM-3401Z:B13</t>
  </si>
  <si>
    <t>PAMM-3401Z:B14</t>
  </si>
  <si>
    <t>PAMM-3401Z:B15</t>
  </si>
  <si>
    <t>PAMM-3401Z:B16</t>
  </si>
  <si>
    <t>PAMM-3401Z:B17</t>
  </si>
  <si>
    <t>PAMM-3401Z:B18</t>
  </si>
  <si>
    <t>PAMM-3401Z:B19</t>
  </si>
  <si>
    <t>PAMM-3401Z:B20</t>
  </si>
  <si>
    <t>PAMM-3401Z:B21</t>
  </si>
  <si>
    <t>PAMM-3401Z:B22</t>
  </si>
  <si>
    <t>PAMM-3401Z:B23</t>
  </si>
  <si>
    <t>PAMM-3401Z:B24</t>
  </si>
  <si>
    <t>PAMM-3401Z:C01</t>
  </si>
  <si>
    <t>PAMM-3401Z:C02</t>
  </si>
  <si>
    <t>PAMM-3401Z:C03</t>
  </si>
  <si>
    <t>PAMM-3401Z:C04</t>
  </si>
  <si>
    <t>PAMM-3401Z:C05</t>
  </si>
  <si>
    <t>PAMM-3401Z:C06</t>
  </si>
  <si>
    <t>PAMM-3401Z:C07</t>
  </si>
  <si>
    <t>PAMM-3401Z:C08</t>
  </si>
  <si>
    <t>PAMM-3401Z:C09</t>
  </si>
  <si>
    <t>PAMM-3401Z:C10</t>
  </si>
  <si>
    <t>PAMM-3401Z:C11</t>
  </si>
  <si>
    <t>PAMM-3401Z:C12</t>
  </si>
  <si>
    <t>PAMM-3401Z:C13</t>
  </si>
  <si>
    <t>PAMM-3401Z:C14</t>
  </si>
  <si>
    <t>PAMM-3401Z:C15</t>
  </si>
  <si>
    <t>PAMM-3401Z:C16</t>
  </si>
  <si>
    <t>PAMM-3401Z:C17</t>
  </si>
  <si>
    <t>PAMM-3401Z:C18</t>
  </si>
  <si>
    <t>PAMM-3401Z:C19</t>
  </si>
  <si>
    <t>PAMM-3401Z:C20</t>
  </si>
  <si>
    <t>PAMM-3401Z:C21</t>
  </si>
  <si>
    <t>PAMM-3401Z:C22</t>
  </si>
  <si>
    <t>PAMM-3401Z:C23</t>
  </si>
  <si>
    <t>PAMM-3401Z:C24</t>
  </si>
  <si>
    <t>PAMM-3401Z:D01</t>
  </si>
  <si>
    <t>PAMM-3401Z:D02</t>
  </si>
  <si>
    <t>PAMM-3401Z:D03</t>
  </si>
  <si>
    <t>PAMM-3401Z:D04</t>
  </si>
  <si>
    <t>PAMM-3401Z:D05</t>
  </si>
  <si>
    <t>PAMM-3401Z:D06</t>
  </si>
  <si>
    <t>PAMM-3401Z:D07</t>
  </si>
  <si>
    <t>PAMM-3401Z:D08</t>
  </si>
  <si>
    <t>PAMM-3401Z:D09</t>
  </si>
  <si>
    <t>PAMM-3401Z:D10</t>
  </si>
  <si>
    <t>PAMM-3401Z:D11</t>
  </si>
  <si>
    <t>PAMM-3401Z:D12</t>
  </si>
  <si>
    <t>PAMM-3401Z:D13</t>
  </si>
  <si>
    <t>PAMM-3401Z:D14</t>
  </si>
  <si>
    <t>PAMM-3401Z:D15</t>
  </si>
  <si>
    <t>PAMM-3401Z:D16</t>
  </si>
  <si>
    <t>PAMM-3401Z:D17</t>
  </si>
  <si>
    <t>PAMM-3401Z:D18</t>
  </si>
  <si>
    <t>PAMM-3401Z:D19</t>
  </si>
  <si>
    <t>PAMM-3401Z:D20</t>
  </si>
  <si>
    <t>PAMM-3401Z:D21</t>
  </si>
  <si>
    <t>PAMM-3401Z:D22</t>
  </si>
  <si>
    <t>PAMM-3401Z:D23</t>
  </si>
  <si>
    <t>PAMM-3401Z:D24</t>
  </si>
  <si>
    <t>PAMM-3401Z:E01</t>
  </si>
  <si>
    <t>PAMM-3401Z:E02</t>
  </si>
  <si>
    <t>PAMM-3401Z:E03</t>
  </si>
  <si>
    <t>PAMM-3401Z:E04</t>
  </si>
  <si>
    <t>PAMM-3401Z:E05</t>
  </si>
  <si>
    <t>PAMM-3401Z:E06</t>
  </si>
  <si>
    <t>PAMM-3401Z:E07</t>
  </si>
  <si>
    <t>PAMM-3401Z:E08</t>
  </si>
  <si>
    <t>PAMM-3401Z:E09</t>
  </si>
  <si>
    <t>PAMM-3401Z:E10</t>
  </si>
  <si>
    <t>PAMM-3401Z:E11</t>
  </si>
  <si>
    <t>PAMM-3401Z:E12</t>
  </si>
  <si>
    <t>PAMM-3401Z:E13</t>
  </si>
  <si>
    <t>PAMM-3401Z:E14</t>
  </si>
  <si>
    <t>PAMM-3401Z:E15</t>
  </si>
  <si>
    <t>PAMM-3401Z:E16</t>
  </si>
  <si>
    <t>PAMM-3401Z:E17</t>
  </si>
  <si>
    <t>PAMM-3401Z:E18</t>
  </si>
  <si>
    <t>PAMM-3401Z:E19</t>
  </si>
  <si>
    <t>PAMM-3401Z:E20</t>
  </si>
  <si>
    <t>PAMM-3401Z:E21</t>
  </si>
  <si>
    <t>PAMM-3401Z:E22</t>
  </si>
  <si>
    <t>PAMM-3401Z:E23</t>
  </si>
  <si>
    <t>PAMM-3401Z:E24</t>
  </si>
  <si>
    <t>PAMM-3401Z:F01</t>
  </si>
  <si>
    <t>PAMM-3401Z:F02</t>
  </si>
  <si>
    <t>PAMM-3401Z:F03</t>
  </si>
  <si>
    <t>PAMM-3401Z:F04</t>
  </si>
  <si>
    <t>PAMM-3401Z:F05</t>
  </si>
  <si>
    <t>PAMM-3401Z:F06</t>
  </si>
  <si>
    <t>PAMM-3401Z:F07</t>
  </si>
  <si>
    <t>PAMM-3401Z:F08</t>
  </si>
  <si>
    <t>PAMM-3401Z:F09</t>
  </si>
  <si>
    <t>PAMM-3401Z:F10</t>
  </si>
  <si>
    <t>PAMM-3401Z:F11</t>
  </si>
  <si>
    <t>PAMM-3401Z:F12</t>
  </si>
  <si>
    <t>PAMM-3401Z:F13</t>
  </si>
  <si>
    <t>PAMM-3401Z:F14</t>
  </si>
  <si>
    <t>PAMM-3401Z:F15</t>
  </si>
  <si>
    <t>PAMM-3401Z:F16</t>
  </si>
  <si>
    <t>PAMM-3401Z:F17</t>
  </si>
  <si>
    <t>PAMM-3401Z:F18</t>
  </si>
  <si>
    <t>PAMM-3401Z:F19</t>
  </si>
  <si>
    <t>PAMM-3401Z:F20</t>
  </si>
  <si>
    <t>PAMM-3401Z:F21</t>
  </si>
  <si>
    <t>PAMM-3401Z:F22</t>
  </si>
  <si>
    <t>PAMM-3401Z:F23</t>
  </si>
  <si>
    <t>PAMM-3401Z:F24</t>
  </si>
  <si>
    <t>PAMM-3401Z:G01</t>
  </si>
  <si>
    <t>PAMM-3401Z:G02</t>
  </si>
  <si>
    <t>PAMM-3401Z:G03</t>
  </si>
  <si>
    <t>PAMM-3401Z:G04</t>
  </si>
  <si>
    <t>PAMM-3401Z:G05</t>
  </si>
  <si>
    <t>PAMM-3401Z:G06</t>
  </si>
  <si>
    <t>PAMM-3401Z:G07</t>
  </si>
  <si>
    <t>PAMM-3401Z:G08</t>
  </si>
  <si>
    <t>PAMM-3401Z:G09</t>
  </si>
  <si>
    <t>PAMM-3401Z:G10</t>
  </si>
  <si>
    <t>PAMM-3401Z:G11</t>
  </si>
  <si>
    <t>PAMM-3401Z:G12</t>
  </si>
  <si>
    <t>PAMM-3401Z:G13</t>
  </si>
  <si>
    <t>PAMM-3401Z:G14</t>
  </si>
  <si>
    <t>PAMM-3401Z:G15</t>
  </si>
  <si>
    <t>PAMM-3401Z:G16</t>
  </si>
  <si>
    <t>PAMM-3401Z:G17</t>
  </si>
  <si>
    <t>PAMM-3401Z:G18</t>
  </si>
  <si>
    <t>PAMM-3401Z:G19</t>
  </si>
  <si>
    <t>PAMM-3401Z:G20</t>
  </si>
  <si>
    <t>PAMM-3401Z:G21</t>
  </si>
  <si>
    <t>PAMM-3401Z:G22</t>
  </si>
  <si>
    <t>PAMM-3401Z:G23</t>
  </si>
  <si>
    <t>PAMM-3401Z:G24</t>
  </si>
  <si>
    <t>PAMM-3401Z:H01</t>
  </si>
  <si>
    <t>PAMM-3401Z:H02</t>
  </si>
  <si>
    <t>PAMM-3401Z:H03</t>
  </si>
  <si>
    <t>PAMM-3401Z:H04</t>
  </si>
  <si>
    <t>PAMM-3401Z:H05</t>
  </si>
  <si>
    <t>PAMM-3401Z:H06</t>
  </si>
  <si>
    <t>PAMM-3401Z:H07</t>
  </si>
  <si>
    <t>PAMM-3401Z:H08</t>
  </si>
  <si>
    <t>PAMM-3401Z:H09</t>
  </si>
  <si>
    <t>PAMM-3401Z:H10</t>
  </si>
  <si>
    <t>PAMM-3401Z:H11</t>
  </si>
  <si>
    <t>PAMM-3401Z:H12</t>
  </si>
  <si>
    <t>PAMM-3401Z:H13</t>
  </si>
  <si>
    <t>PAMM-3401Z:H14</t>
  </si>
  <si>
    <t>PAMM-3401Z:H15</t>
  </si>
  <si>
    <t>PAMM-3401Z:H16</t>
  </si>
  <si>
    <t>PAMM-3401Z:H17</t>
  </si>
  <si>
    <t>PAMM-3401Z:H18</t>
  </si>
  <si>
    <t>PAMM-3401Z:H19</t>
  </si>
  <si>
    <t>PAMM-3401Z:H20</t>
  </si>
  <si>
    <t>PAMM-3401Z:H21</t>
  </si>
  <si>
    <t>PAMM-3401Z:H22</t>
  </si>
  <si>
    <t>PAMM-3401Z:H23</t>
  </si>
  <si>
    <t>PAMM-3401Z:H24</t>
  </si>
  <si>
    <t>PAMM-3401Z:I01</t>
  </si>
  <si>
    <t>PAMM-3401Z:I02</t>
  </si>
  <si>
    <t>PAMM-3401Z:I03</t>
  </si>
  <si>
    <t>PAMM-3401Z:I04</t>
  </si>
  <si>
    <t>PAMM-3401Z:I05</t>
  </si>
  <si>
    <t>PAMM-3401Z:I06</t>
  </si>
  <si>
    <t>PAMM-3401Z:I07</t>
  </si>
  <si>
    <t>PAMM-3401Z:I08</t>
  </si>
  <si>
    <t>PAMM-3401Z:I09</t>
  </si>
  <si>
    <t>PAMM-3401Z:I10</t>
  </si>
  <si>
    <t>PAMM-3401Z:I11</t>
  </si>
  <si>
    <t>PAMM-3401Z:I12</t>
  </si>
  <si>
    <t>PAMM-3401Z:I13</t>
  </si>
  <si>
    <t>PAMM-3401Z:I14</t>
  </si>
  <si>
    <t>PAMM-3401Z:I15</t>
  </si>
  <si>
    <t>PAMM-3401Z:I16</t>
  </si>
  <si>
    <t>PAMM-3401Z:I17</t>
  </si>
  <si>
    <t>PAMM-3401Z:I18</t>
  </si>
  <si>
    <t>PAMM-3401Z:I19</t>
  </si>
  <si>
    <t>PAMM-3401Z:I20</t>
  </si>
  <si>
    <t>PAMM-3401Z:I21</t>
  </si>
  <si>
    <t>PAMM-3401Z:I22</t>
  </si>
  <si>
    <t>PAMM-3401Z:I23</t>
  </si>
  <si>
    <t>PAMM-3401Z:I24</t>
  </si>
  <si>
    <t>PAMM-3401Z:J01</t>
  </si>
  <si>
    <t>PAMM-3401Z:J02</t>
  </si>
  <si>
    <t>PAMM-3401Z:J03</t>
  </si>
  <si>
    <t>PAMM-3401Z:J04</t>
  </si>
  <si>
    <t>PAMM-3401Z:J05</t>
  </si>
  <si>
    <t>PAMM-3401Z:J06</t>
  </si>
  <si>
    <t>PAMM-3401Z:J07</t>
  </si>
  <si>
    <t>PAMM-3401Z:J08</t>
  </si>
  <si>
    <t>PAMM-3401Z:J09</t>
  </si>
  <si>
    <t>PAMM-3401Z:J10</t>
  </si>
  <si>
    <t>PAMM-3401Z:J11</t>
  </si>
  <si>
    <t>PAMM-3401Z:J12</t>
  </si>
  <si>
    <t>PAMM-3401Z:J13</t>
  </si>
  <si>
    <t>PAMM-3401Z:J14</t>
  </si>
  <si>
    <t>PAMM-3401Z:J15</t>
  </si>
  <si>
    <t>PAMM-3401Z:J16</t>
  </si>
  <si>
    <t>PAMM-3401Z:J17</t>
  </si>
  <si>
    <t>PAMM-3401Z:J18</t>
  </si>
  <si>
    <t>PAMM-3401Z:J19</t>
  </si>
  <si>
    <t>PAMM-3401Z:J20</t>
  </si>
  <si>
    <t>PAMM-3401Z:J21</t>
  </si>
  <si>
    <t>PAMM-3401Z:J22</t>
  </si>
  <si>
    <t>Khk</t>
  </si>
  <si>
    <t>PAMM-3401Z:J23</t>
  </si>
  <si>
    <t>PAMM-3401Z:J24</t>
  </si>
  <si>
    <t>PAMM-3401Z:K01</t>
  </si>
  <si>
    <t>PAMM-3401Z:K02</t>
  </si>
  <si>
    <t>PAMM-3401Z:K03</t>
  </si>
  <si>
    <t>PAMM-3401Z:K04</t>
  </si>
  <si>
    <t>Ly6d</t>
  </si>
  <si>
    <t>PAMM-3401Z:K05</t>
  </si>
  <si>
    <t>PAMM-3401Z:K06</t>
  </si>
  <si>
    <t>PAMM-3401Z:K07</t>
  </si>
  <si>
    <t>PAMM-3401Z:K08</t>
  </si>
  <si>
    <t>PAMM-3401Z:K09</t>
  </si>
  <si>
    <t>PAMM-3401Z:K10</t>
  </si>
  <si>
    <t>PAMM-3401Z:K11</t>
  </si>
  <si>
    <t>PAMM-3401Z:K12</t>
  </si>
  <si>
    <t>PAMM-3401Z:K13</t>
  </si>
  <si>
    <t>PAMM-3401Z:K14</t>
  </si>
  <si>
    <t>PAMM-3401Z:K15</t>
  </si>
  <si>
    <t>PAMM-3401Z:K16</t>
  </si>
  <si>
    <t>PAMM-3401Z:K17</t>
  </si>
  <si>
    <t>PAMM-3401Z:K18</t>
  </si>
  <si>
    <t>PAMM-3401Z:K19</t>
  </si>
  <si>
    <t>PAMM-3401Z:K20</t>
  </si>
  <si>
    <t>PAMM-3401Z:K21</t>
  </si>
  <si>
    <t>PAMM-3401Z:K22</t>
  </si>
  <si>
    <t>Mlx</t>
  </si>
  <si>
    <t>PAMM-3401Z:K23</t>
  </si>
  <si>
    <t>PAMM-3401Z:K24</t>
  </si>
  <si>
    <t>PAMM-3401Z:L01</t>
  </si>
  <si>
    <t>PAMM-3401Z:L02</t>
  </si>
  <si>
    <t>Mttp</t>
  </si>
  <si>
    <t>PAMM-3401Z:L03</t>
  </si>
  <si>
    <t>PAMM-3401Z:L04</t>
  </si>
  <si>
    <t>PAMM-3401Z:L05</t>
  </si>
  <si>
    <t>PAMM-3401Z:L06</t>
  </si>
  <si>
    <t>PAMM-3401Z:L07</t>
  </si>
  <si>
    <t>PAMM-3401Z:L08</t>
  </si>
  <si>
    <t>PAMM-3401Z:L09</t>
  </si>
  <si>
    <t>PAMM-3401Z:L10</t>
  </si>
  <si>
    <t>PAMM-3401Z:L11</t>
  </si>
  <si>
    <t>PAMM-3401Z:L12</t>
  </si>
  <si>
    <t>PAMM-3401Z:L13</t>
  </si>
  <si>
    <t>Nup210</t>
  </si>
  <si>
    <t>PAMM-3401Z:L14</t>
  </si>
  <si>
    <t>PAMM-3401Z:L15</t>
  </si>
  <si>
    <t>PAMM-3401Z:L16</t>
  </si>
  <si>
    <t>PAMM-3401Z:L17</t>
  </si>
  <si>
    <t>PAMM-3401Z:L18</t>
  </si>
  <si>
    <t>PAMM-3401Z:L19</t>
  </si>
  <si>
    <t>Slc51b</t>
  </si>
  <si>
    <t>PAMM-3401Z:L20</t>
  </si>
  <si>
    <t>PAMM-3401Z:L21</t>
  </si>
  <si>
    <t>PAMM-3401Z:L22</t>
  </si>
  <si>
    <t>PAMM-3401Z:L23</t>
  </si>
  <si>
    <t>PAMM-3401Z:L24</t>
  </si>
  <si>
    <t>PAMM-3401Z:M01</t>
  </si>
  <si>
    <t>PAMM-3401Z:M02</t>
  </si>
  <si>
    <t>Pnpla3</t>
  </si>
  <si>
    <t>PAMM-3401Z:M03</t>
  </si>
  <si>
    <t>PAMM-3401Z:M04</t>
  </si>
  <si>
    <t>Por</t>
  </si>
  <si>
    <t>PAMM-3401Z:M05</t>
  </si>
  <si>
    <t>PAMM-3401Z:M06</t>
  </si>
  <si>
    <t>PAMM-3401Z:M07</t>
  </si>
  <si>
    <t>PAMM-3401Z:M08</t>
  </si>
  <si>
    <t>PAMM-3401Z:M09</t>
  </si>
  <si>
    <t>PAMM-3401Z:M10</t>
  </si>
  <si>
    <t>PAMM-3401Z:M11</t>
  </si>
  <si>
    <t>PAMM-3401Z:M12</t>
  </si>
  <si>
    <t>PAMM-3401Z:M13</t>
  </si>
  <si>
    <t>PAMM-3401Z:M14</t>
  </si>
  <si>
    <t>PAMM-3401Z:M15</t>
  </si>
  <si>
    <t>PAMM-3401Z:M16</t>
  </si>
  <si>
    <t>PAMM-3401Z:M17</t>
  </si>
  <si>
    <t>PAMM-3401Z:M18</t>
  </si>
  <si>
    <t>PAMM-3401Z:M19</t>
  </si>
  <si>
    <t>PAMM-3401Z:M20</t>
  </si>
  <si>
    <t>PAMM-3401Z:M21</t>
  </si>
  <si>
    <t>PAMM-3401Z:M22</t>
  </si>
  <si>
    <t>PAMM-3401Z:M23</t>
  </si>
  <si>
    <t>Msmo1</t>
  </si>
  <si>
    <t>PAMM-3401Z:M24</t>
  </si>
  <si>
    <t>PAMM-3401Z:N01</t>
  </si>
  <si>
    <t>PAMM-3401Z:N02</t>
  </si>
  <si>
    <t>PAMM-3401Z:N03</t>
  </si>
  <si>
    <t>PAMM-3401Z:N04</t>
  </si>
  <si>
    <t>PAMM-3401Z:N05</t>
  </si>
  <si>
    <t>PAMM-3401Z:N06</t>
  </si>
  <si>
    <t>PAMM-3401Z:N07</t>
  </si>
  <si>
    <t>PAMM-3401Z:N08</t>
  </si>
  <si>
    <t>Serpina3k</t>
  </si>
  <si>
    <t>PAMM-3401Z:N09</t>
  </si>
  <si>
    <t>PAMM-3401Z:N10</t>
  </si>
  <si>
    <t>PAMM-3401Z:N11</t>
  </si>
  <si>
    <t>PAMM-3401Z:N12</t>
  </si>
  <si>
    <t>PAMM-3401Z:N13</t>
  </si>
  <si>
    <t>Smpd1</t>
  </si>
  <si>
    <t>PAMM-3401Z:N14</t>
  </si>
  <si>
    <t>PAMM-3401Z:N15</t>
  </si>
  <si>
    <t>PAMM-3401Z:N16</t>
  </si>
  <si>
    <t>PAMM-3401Z:N17</t>
  </si>
  <si>
    <t>Stbd1</t>
  </si>
  <si>
    <t>PAMM-3401Z:N18</t>
  </si>
  <si>
    <t>PAMM-3401Z:N19</t>
  </si>
  <si>
    <t>PAMM-3401Z:N20</t>
  </si>
  <si>
    <t>PAMM-3401Z:N21</t>
  </si>
  <si>
    <t>PAMM-3401Z:N22</t>
  </si>
  <si>
    <t>PAMM-3401Z:N23</t>
  </si>
  <si>
    <t>PAMM-3401Z:N24</t>
  </si>
  <si>
    <t>PAMM-3401Z:O01</t>
  </si>
  <si>
    <t>PAMM-3401Z:O02</t>
  </si>
  <si>
    <t>PAMM-3401Z:O03</t>
  </si>
  <si>
    <t>PAMM-3401Z:O04</t>
  </si>
  <si>
    <t>PAMM-3401Z:O05</t>
  </si>
  <si>
    <t>PAMM-3401Z:O06</t>
  </si>
  <si>
    <t>Tnfaip8l1</t>
  </si>
  <si>
    <t>PAMM-3401Z:O07</t>
  </si>
  <si>
    <t>PAMM-3401Z:O08</t>
  </si>
  <si>
    <t>PAMM-3401Z:O09</t>
  </si>
  <si>
    <t>PAMM-3401Z:O10</t>
  </si>
  <si>
    <t>PAMM-3401Z:O11</t>
  </si>
  <si>
    <t>PAMM-3401Z:O12</t>
  </si>
  <si>
    <t>PAMM-3401Z:O13</t>
  </si>
  <si>
    <t>PAMM-3401Z:O14</t>
  </si>
  <si>
    <t>PAMM-3401Z:O15</t>
  </si>
  <si>
    <t>PAMM-3401Z:O16</t>
  </si>
  <si>
    <t>PAMM-3401Z:O17</t>
  </si>
  <si>
    <t>PAMM-3401Z:O18</t>
  </si>
  <si>
    <t>Ubqln2</t>
  </si>
  <si>
    <t>PAMM-3401Z:O19</t>
  </si>
  <si>
    <t>PAMM-3401Z:O20</t>
  </si>
  <si>
    <t>PAMM-3401Z:O21</t>
  </si>
  <si>
    <t>PAMM-3401Z:O22</t>
  </si>
  <si>
    <t>PAMM-3401Z:O23</t>
  </si>
  <si>
    <t>PAMM-3401Z:O24</t>
  </si>
  <si>
    <t>PAMM-3401Z:P01</t>
  </si>
  <si>
    <t>PAMM-3401Z:P02</t>
  </si>
  <si>
    <t>Uox</t>
  </si>
  <si>
    <t>PAMM-3401Z:P03</t>
  </si>
  <si>
    <t>PAMM-3401Z:P04</t>
  </si>
  <si>
    <t>PAMM-3401Z:P05</t>
  </si>
  <si>
    <t>PAMM-3401Z:P06</t>
  </si>
  <si>
    <t>PAMM-3401Z:P07</t>
  </si>
  <si>
    <t>PAMM-3401Z:P08</t>
  </si>
  <si>
    <t>PAMM-3401Z:P09</t>
  </si>
  <si>
    <t>PAMM-3401Z:P10</t>
  </si>
  <si>
    <t>PAMM-3803Z:A01</t>
  </si>
  <si>
    <t>PAMM-3803Z:A02</t>
  </si>
  <si>
    <t>PAMM-3803Z:A03</t>
  </si>
  <si>
    <t>Aif1</t>
  </si>
  <si>
    <t>PAMM-3803Z:A04</t>
  </si>
  <si>
    <t>PAMM-3803Z:A05</t>
  </si>
  <si>
    <t>PAMM-3803Z:A06</t>
  </si>
  <si>
    <t>PAMM-3803Z:A07</t>
  </si>
  <si>
    <t>PAMM-3803Z:A08</t>
  </si>
  <si>
    <t>PAMM-3803Z:A09</t>
  </si>
  <si>
    <t>PAMM-3803Z:A10</t>
  </si>
  <si>
    <t>PAMM-3803Z:A11</t>
  </si>
  <si>
    <t>PAMM-3803Z:A12</t>
  </si>
  <si>
    <t>PAMM-3803Z:A13</t>
  </si>
  <si>
    <t>PAMM-3803Z:A14</t>
  </si>
  <si>
    <t>PAMM-3803Z:A15</t>
  </si>
  <si>
    <t>PAMM-3803Z:A16</t>
  </si>
  <si>
    <t>PAMM-3803Z:A17</t>
  </si>
  <si>
    <t>PAMM-3803Z:A18</t>
  </si>
  <si>
    <t>PAMM-3803Z:A19</t>
  </si>
  <si>
    <t>PAMM-3803Z:A20</t>
  </si>
  <si>
    <t>PAMM-3803Z:A21</t>
  </si>
  <si>
    <t>PAMM-3803Z:A22</t>
  </si>
  <si>
    <t>PAMM-3803Z:A23</t>
  </si>
  <si>
    <t>PAMM-3803Z:A24</t>
  </si>
  <si>
    <t>PAMM-3803Z:B01</t>
  </si>
  <si>
    <t>PAMM-3803Z:B02</t>
  </si>
  <si>
    <t>PAMM-3803Z:B03</t>
  </si>
  <si>
    <t>PAMM-3803Z:B04</t>
  </si>
  <si>
    <t>PAMM-3803Z:B05</t>
  </si>
  <si>
    <t>PAMM-3803Z:B06</t>
  </si>
  <si>
    <t>PAMM-3803Z:B07</t>
  </si>
  <si>
    <t>PAMM-3803Z:B08</t>
  </si>
  <si>
    <t>PAMM-3803Z:B09</t>
  </si>
  <si>
    <t>PAMM-3803Z:B10</t>
  </si>
  <si>
    <t>PAMM-3803Z:B11</t>
  </si>
  <si>
    <t>PAMM-3803Z:B12</t>
  </si>
  <si>
    <t>PAMM-3803Z:B13</t>
  </si>
  <si>
    <t>PAMM-3803Z:B14</t>
  </si>
  <si>
    <t>PAMM-3803Z:B15</t>
  </si>
  <si>
    <t>PAMM-3803Z:B16</t>
  </si>
  <si>
    <t>PAMM-3803Z:B17</t>
  </si>
  <si>
    <t>PAMM-3803Z:B18</t>
  </si>
  <si>
    <t>PAMM-3803Z:B19</t>
  </si>
  <si>
    <t>PAMM-3803Z:B20</t>
  </si>
  <si>
    <t>PAMM-3803Z:B21</t>
  </si>
  <si>
    <t>PAMM-3803Z:B22</t>
  </si>
  <si>
    <t>PAMM-3803Z:B23</t>
  </si>
  <si>
    <t>PAMM-3803Z:B24</t>
  </si>
  <si>
    <t>PAMM-3803Z:C01</t>
  </si>
  <si>
    <t>PAMM-3803Z:C02</t>
  </si>
  <si>
    <t>PAMM-3803Z:C03</t>
  </si>
  <si>
    <t>PAMM-3803Z:C04</t>
  </si>
  <si>
    <t>PAMM-3803Z:C05</t>
  </si>
  <si>
    <t>PAMM-3803Z:C06</t>
  </si>
  <si>
    <t>PAMM-3803Z:C07</t>
  </si>
  <si>
    <t>PAMM-3803Z:C08</t>
  </si>
  <si>
    <t>PAMM-3803Z:C09</t>
  </si>
  <si>
    <t>PAMM-3803Z:C10</t>
  </si>
  <si>
    <t>PAMM-3803Z:C11</t>
  </si>
  <si>
    <t>PAMM-3803Z:C12</t>
  </si>
  <si>
    <t>PAMM-3803Z:C13</t>
  </si>
  <si>
    <t>PAMM-3803Z:C14</t>
  </si>
  <si>
    <t>Cer1</t>
  </si>
  <si>
    <t>PAMM-3803Z:C15</t>
  </si>
  <si>
    <t>PAMM-3803Z:C16</t>
  </si>
  <si>
    <t>PAMM-3803Z:C17</t>
  </si>
  <si>
    <t>Cmtm1</t>
  </si>
  <si>
    <t>PAMM-3803Z:C18</t>
  </si>
  <si>
    <t>PAMM-3803Z:C19</t>
  </si>
  <si>
    <t>PAMM-3803Z:C20</t>
  </si>
  <si>
    <t>PAMM-3803Z:C21</t>
  </si>
  <si>
    <t>PAMM-3803Z:C22</t>
  </si>
  <si>
    <t>PAMM-3803Z:C23</t>
  </si>
  <si>
    <t>PAMM-3803Z:C24</t>
  </si>
  <si>
    <t>PAMM-3803Z:D01</t>
  </si>
  <si>
    <t>PAMM-3803Z:D02</t>
  </si>
  <si>
    <t>PAMM-3803Z:D03</t>
  </si>
  <si>
    <t>PAMM-3803Z:D04</t>
  </si>
  <si>
    <t>PAMM-3803Z:D05</t>
  </si>
  <si>
    <t>PAMM-3803Z:D06</t>
  </si>
  <si>
    <t>PAMM-3803Z:D07</t>
  </si>
  <si>
    <t>PAMM-3803Z:D08</t>
  </si>
  <si>
    <t>PAMM-3803Z:D09</t>
  </si>
  <si>
    <t>PAMM-3803Z:D10</t>
  </si>
  <si>
    <t>PAMM-3803Z:D11</t>
  </si>
  <si>
    <t>PAMM-3803Z:D12</t>
  </si>
  <si>
    <t>PAMM-3803Z:D13</t>
  </si>
  <si>
    <t>PAMM-3803Z:D14</t>
  </si>
  <si>
    <t>PAMM-3803Z:D15</t>
  </si>
  <si>
    <t>PAMM-3803Z:D16</t>
  </si>
  <si>
    <t>PAMM-3803Z:D17</t>
  </si>
  <si>
    <t>PAMM-3803Z:D18</t>
  </si>
  <si>
    <t>PAMM-3803Z:D19</t>
  </si>
  <si>
    <t>PAMM-3803Z:D20</t>
  </si>
  <si>
    <t>PAMM-3803Z:D21</t>
  </si>
  <si>
    <t>PAMM-3803Z:D22</t>
  </si>
  <si>
    <t>PAMM-3803Z:D23</t>
  </si>
  <si>
    <t>PAMM-3803Z:D24</t>
  </si>
  <si>
    <t>PAMM-3803Z:E01</t>
  </si>
  <si>
    <t>Mydgf</t>
  </si>
  <si>
    <t>PAMM-3803Z:E02</t>
  </si>
  <si>
    <t>PAMM-3803Z:E03</t>
  </si>
  <si>
    <t>PAMM-3803Z:E04</t>
  </si>
  <si>
    <t>PAMM-3803Z:E05</t>
  </si>
  <si>
    <t>PAMM-3803Z:E06</t>
  </si>
  <si>
    <t>PAMM-3803Z:E07</t>
  </si>
  <si>
    <t>PAMM-3803Z:E08</t>
  </si>
  <si>
    <t>PAMM-3803Z:E09</t>
  </si>
  <si>
    <t>Erbb2ip</t>
  </si>
  <si>
    <t>PAMM-3803Z:E10</t>
  </si>
  <si>
    <t>PAMM-3803Z:E11</t>
  </si>
  <si>
    <t>PAMM-3803Z:E12</t>
  </si>
  <si>
    <t>PAMM-3803Z:E13</t>
  </si>
  <si>
    <t>PAMM-3803Z:E14</t>
  </si>
  <si>
    <t>PAMM-3803Z:E15</t>
  </si>
  <si>
    <t>PAMM-3803Z:E16</t>
  </si>
  <si>
    <t>PAMM-3803Z:E17</t>
  </si>
  <si>
    <t>PAMM-3803Z:E18</t>
  </si>
  <si>
    <t>PAMM-3803Z:E19</t>
  </si>
  <si>
    <t>PAMM-3803Z:E20</t>
  </si>
  <si>
    <t>PAMM-3803Z:E21</t>
  </si>
  <si>
    <t>PAMM-3803Z:E22</t>
  </si>
  <si>
    <t>PAMM-3803Z:E23</t>
  </si>
  <si>
    <t>PAMM-3803Z:E24</t>
  </si>
  <si>
    <t>PAMM-3803Z:F01</t>
  </si>
  <si>
    <t>PAMM-3803Z:F02</t>
  </si>
  <si>
    <t>PAMM-3803Z:F03</t>
  </si>
  <si>
    <t>PAMM-3803Z:F04</t>
  </si>
  <si>
    <t>PAMM-3803Z:F05</t>
  </si>
  <si>
    <t>PAMM-3803Z:F06</t>
  </si>
  <si>
    <t>PAMM-3803Z:F07</t>
  </si>
  <si>
    <t>PAMM-3803Z:F08</t>
  </si>
  <si>
    <t>PAMM-3803Z:F09</t>
  </si>
  <si>
    <t>PAMM-3803Z:F10</t>
  </si>
  <si>
    <t>PAMM-3803Z:F11</t>
  </si>
  <si>
    <t>PAMM-3803Z:F12</t>
  </si>
  <si>
    <t>PAMM-3803Z:F13</t>
  </si>
  <si>
    <t>PAMM-3803Z:F14</t>
  </si>
  <si>
    <t>PAMM-3803Z:F15</t>
  </si>
  <si>
    <t>PAMM-3803Z:F16</t>
  </si>
  <si>
    <t>PAMM-3803Z:F17</t>
  </si>
  <si>
    <t>PAMM-3803Z:F18</t>
  </si>
  <si>
    <t>PAMM-3803Z:F19</t>
  </si>
  <si>
    <t>PAMM-3803Z:F20</t>
  </si>
  <si>
    <t>PAMM-3803Z:F21</t>
  </si>
  <si>
    <t>Grem2</t>
  </si>
  <si>
    <t>PAMM-3803Z:F22</t>
  </si>
  <si>
    <t>PAMM-3803Z:F23</t>
  </si>
  <si>
    <t>PAMM-3803Z:F24</t>
  </si>
  <si>
    <t>PAMM-3803Z:G01</t>
  </si>
  <si>
    <t>PAMM-3803Z:G02</t>
  </si>
  <si>
    <t>PAMM-3803Z:G03</t>
  </si>
  <si>
    <t>PAMM-3803Z:G04</t>
  </si>
  <si>
    <t>PAMM-3803Z:G05</t>
  </si>
  <si>
    <t>PAMM-3803Z:G06</t>
  </si>
  <si>
    <t>PAMM-3803Z:G07</t>
  </si>
  <si>
    <t>PAMM-3803Z:G08</t>
  </si>
  <si>
    <t>PAMM-3803Z:G09</t>
  </si>
  <si>
    <t>PAMM-3803Z:G10</t>
  </si>
  <si>
    <t>PAMM-3803Z:G11</t>
  </si>
  <si>
    <t>PAMM-3803Z:G12</t>
  </si>
  <si>
    <t>PAMM-3803Z:G13</t>
  </si>
  <si>
    <t>PAMM-3803Z:G14</t>
  </si>
  <si>
    <t>PAMM-3803Z:G15</t>
  </si>
  <si>
    <t>PAMM-3803Z:G16</t>
  </si>
  <si>
    <t>PAMM-3803Z:G17</t>
  </si>
  <si>
    <t>PAMM-3803Z:G18</t>
  </si>
  <si>
    <t>Ik</t>
  </si>
  <si>
    <t>PAMM-3803Z:G19</t>
  </si>
  <si>
    <t>PAMM-3803Z:G20</t>
  </si>
  <si>
    <t>PAMM-3803Z:G21</t>
  </si>
  <si>
    <t>PAMM-3803Z:G22</t>
  </si>
  <si>
    <t>PAMM-3803Z:G23</t>
  </si>
  <si>
    <t>PAMM-3803Z:G24</t>
  </si>
  <si>
    <t>PAMM-3803Z:H01</t>
  </si>
  <si>
    <t>PAMM-3803Z:H02</t>
  </si>
  <si>
    <t>PAMM-3803Z:H03</t>
  </si>
  <si>
    <t>PAMM-3803Z:H04</t>
  </si>
  <si>
    <t>PAMM-3803Z:H05</t>
  </si>
  <si>
    <t>PAMM-3803Z:H06</t>
  </si>
  <si>
    <t>PAMM-3803Z:H07</t>
  </si>
  <si>
    <t>PAMM-3803Z:H08</t>
  </si>
  <si>
    <t>Il15ra</t>
  </si>
  <si>
    <t>PAMM-3803Z:H09</t>
  </si>
  <si>
    <t>PAMM-3803Z:H10</t>
  </si>
  <si>
    <t>PAMM-3803Z:H11</t>
  </si>
  <si>
    <t>PAMM-3803Z:H12</t>
  </si>
  <si>
    <t>PAMM-3803Z:H13</t>
  </si>
  <si>
    <t>PAMM-3803Z:H14</t>
  </si>
  <si>
    <t>PAMM-3803Z:H15</t>
  </si>
  <si>
    <t>PAMM-3803Z:H16</t>
  </si>
  <si>
    <t>PAMM-3803Z:H17</t>
  </si>
  <si>
    <t>PAMM-3803Z:H18</t>
  </si>
  <si>
    <t>PAMM-3803Z:H19</t>
  </si>
  <si>
    <t>PAMM-3803Z:H20</t>
  </si>
  <si>
    <t>PAMM-3803Z:H21</t>
  </si>
  <si>
    <t>PAMM-3803Z:H22</t>
  </si>
  <si>
    <t>PAMM-3803Z:H23</t>
  </si>
  <si>
    <t>Il1f10</t>
  </si>
  <si>
    <t>PAMM-3803Z:H24</t>
  </si>
  <si>
    <t>Il1f5</t>
  </si>
  <si>
    <t>PAMM-3803Z:I01</t>
  </si>
  <si>
    <t>Il1f6</t>
  </si>
  <si>
    <t>PAMM-3803Z:I02</t>
  </si>
  <si>
    <t>Il1f8</t>
  </si>
  <si>
    <t>PAMM-3803Z:I03</t>
  </si>
  <si>
    <t>Il1f9</t>
  </si>
  <si>
    <t>PAMM-3803Z:I04</t>
  </si>
  <si>
    <t>PAMM-3803Z:I05</t>
  </si>
  <si>
    <t>PAMM-3803Z:I06</t>
  </si>
  <si>
    <t>PAMM-3803Z:I07</t>
  </si>
  <si>
    <t>Il1rapl2</t>
  </si>
  <si>
    <t>PAMM-3803Z:I08</t>
  </si>
  <si>
    <t>PAMM-3803Z:I09</t>
  </si>
  <si>
    <t>Il1rl2</t>
  </si>
  <si>
    <t>PAMM-3803Z:I10</t>
  </si>
  <si>
    <t>PAMM-3803Z:I11</t>
  </si>
  <si>
    <t>PAMM-3803Z:I12</t>
  </si>
  <si>
    <t>PAMM-3803Z:I13</t>
  </si>
  <si>
    <t>PAMM-3803Z:I14</t>
  </si>
  <si>
    <t>PAMM-3803Z:I15</t>
  </si>
  <si>
    <t>PAMM-3803Z:I16</t>
  </si>
  <si>
    <t>PAMM-3803Z:I17</t>
  </si>
  <si>
    <t>Il22ra1</t>
  </si>
  <si>
    <t>PAMM-3803Z:I18</t>
  </si>
  <si>
    <t>PAMM-3803Z:I19</t>
  </si>
  <si>
    <t>PAMM-3803Z:I20</t>
  </si>
  <si>
    <t>PAMM-3803Z:I21</t>
  </si>
  <si>
    <t>PAMM-3803Z:I22</t>
  </si>
  <si>
    <t>PAMM-3803Z:I23</t>
  </si>
  <si>
    <t>PAMM-3803Z:I24</t>
  </si>
  <si>
    <t>PAMM-3803Z:J01</t>
  </si>
  <si>
    <t>PAMM-3803Z:J02</t>
  </si>
  <si>
    <t>PAMM-3803Z:J03</t>
  </si>
  <si>
    <t>PAMM-3803Z:J04</t>
  </si>
  <si>
    <t>PAMM-3803Z:J05</t>
  </si>
  <si>
    <t>PAMM-3803Z:J06</t>
  </si>
  <si>
    <t>PAMM-3803Z:J07</t>
  </si>
  <si>
    <t>PAMM-3803Z:J08</t>
  </si>
  <si>
    <t>PAMM-3803Z:J09</t>
  </si>
  <si>
    <t>PAMM-3803Z:J10</t>
  </si>
  <si>
    <t>PAMM-3803Z:J11</t>
  </si>
  <si>
    <t>PAMM-3803Z:J12</t>
  </si>
  <si>
    <t>PAMM-3803Z:J13</t>
  </si>
  <si>
    <t>PAMM-3803Z:J14</t>
  </si>
  <si>
    <t>PAMM-3803Z:J15</t>
  </si>
  <si>
    <t>PAMM-3803Z:J16</t>
  </si>
  <si>
    <t>PAMM-3803Z:J17</t>
  </si>
  <si>
    <t>PAMM-3803Z:J18</t>
  </si>
  <si>
    <t>PAMM-3803Z:J19</t>
  </si>
  <si>
    <t>PAMM-3803Z:J20</t>
  </si>
  <si>
    <t>PAMM-3803Z:J21</t>
  </si>
  <si>
    <t>PAMM-3803Z:J22</t>
  </si>
  <si>
    <t>PAMM-3803Z:J23</t>
  </si>
  <si>
    <t>PAMM-3803Z:J24</t>
  </si>
  <si>
    <t>PAMM-3803Z:K01</t>
  </si>
  <si>
    <t>PAMM-3803Z:K02</t>
  </si>
  <si>
    <t>Itih4</t>
  </si>
  <si>
    <t>PAMM-3803Z:K03</t>
  </si>
  <si>
    <t>PAMM-3803Z:K04</t>
  </si>
  <si>
    <t>PAMM-3803Z:K05</t>
  </si>
  <si>
    <t>PAMM-3803Z:K06</t>
  </si>
  <si>
    <t>PAMM-3803Z:K07</t>
  </si>
  <si>
    <t>PAMM-3803Z:K08</t>
  </si>
  <si>
    <t>PAMM-3803Z:K09</t>
  </si>
  <si>
    <t>PAMM-3803Z:K10</t>
  </si>
  <si>
    <t>PAMM-3803Z:K11</t>
  </si>
  <si>
    <t>PAMM-3803Z:K12</t>
  </si>
  <si>
    <t>PAMM-3803Z:K13</t>
  </si>
  <si>
    <t>PAMM-3803Z:K14</t>
  </si>
  <si>
    <t>Ly75</t>
  </si>
  <si>
    <t>PAMM-3803Z:K15</t>
  </si>
  <si>
    <t>PAMM-3803Z:K16</t>
  </si>
  <si>
    <t>PAMM-3803Z:K17</t>
  </si>
  <si>
    <t>PAMM-3803Z:K18</t>
  </si>
  <si>
    <t>PAMM-3803Z:K19</t>
  </si>
  <si>
    <t>PAMM-3803Z:K20</t>
  </si>
  <si>
    <t>PAMM-3803Z:K21</t>
  </si>
  <si>
    <t>Mmp25</t>
  </si>
  <si>
    <t>PAMM-3803Z:K22</t>
  </si>
  <si>
    <t>PAMM-3803Z:K23</t>
  </si>
  <si>
    <t>PAMM-3803Z:K24</t>
  </si>
  <si>
    <t>Muc4</t>
  </si>
  <si>
    <t>PAMM-3803Z:L01</t>
  </si>
  <si>
    <t>PAMM-3803Z:L02</t>
  </si>
  <si>
    <t>PAMM-3803Z:L03</t>
  </si>
  <si>
    <t>Nfam1</t>
  </si>
  <si>
    <t>PAMM-3803Z:L04</t>
  </si>
  <si>
    <t>PAMM-3803Z:L05</t>
  </si>
  <si>
    <t>PAMM-3803Z:L06</t>
  </si>
  <si>
    <t>PAMM-3803Z:L07</t>
  </si>
  <si>
    <t>PAMM-3803Z:L08</t>
  </si>
  <si>
    <t>PAMM-3803Z:L09</t>
  </si>
  <si>
    <t>PAMM-3803Z:L10</t>
  </si>
  <si>
    <t>PAMM-3803Z:L11</t>
  </si>
  <si>
    <t>PAMM-3803Z:L12</t>
  </si>
  <si>
    <t>PAMM-3803Z:L13</t>
  </si>
  <si>
    <t>PAMM-3803Z:L14</t>
  </si>
  <si>
    <t>PAMM-3803Z:L15</t>
  </si>
  <si>
    <t>PAMM-3803Z:L16</t>
  </si>
  <si>
    <t>PAMM-3803Z:L17</t>
  </si>
  <si>
    <t>PAMM-3803Z:L18</t>
  </si>
  <si>
    <t>PAMM-3803Z:L19</t>
  </si>
  <si>
    <t>PAMM-3803Z:L20</t>
  </si>
  <si>
    <t>PAMM-3803Z:L21</t>
  </si>
  <si>
    <t>PAMM-3803Z:L22</t>
  </si>
  <si>
    <t>PAMM-3803Z:L23</t>
  </si>
  <si>
    <t>PAMM-3803Z:L24</t>
  </si>
  <si>
    <t>PAMM-3803Z:M01</t>
  </si>
  <si>
    <t>PAMM-3803Z:M02</t>
  </si>
  <si>
    <t>PAMM-3803Z:M03</t>
  </si>
  <si>
    <t>Pla2g7</t>
  </si>
  <si>
    <t>PAMM-3803Z:M04</t>
  </si>
  <si>
    <t>PAMM-3803Z:M05</t>
  </si>
  <si>
    <t>PAMM-3803Z:M06</t>
  </si>
  <si>
    <t>PAMM-3803Z:M07</t>
  </si>
  <si>
    <t>Prg3</t>
  </si>
  <si>
    <t>PAMM-3803Z:M08</t>
  </si>
  <si>
    <t>PAMM-3803Z:M09</t>
  </si>
  <si>
    <t>PAMM-3803Z:M10</t>
  </si>
  <si>
    <t>PAMM-3803Z:M11</t>
  </si>
  <si>
    <t>PAMM-3803Z:M12</t>
  </si>
  <si>
    <t>PAMM-3803Z:M13</t>
  </si>
  <si>
    <t>PAMM-3803Z:M14</t>
  </si>
  <si>
    <t>PAMM-3803Z:M15</t>
  </si>
  <si>
    <t>PAMM-3803Z:M16</t>
  </si>
  <si>
    <t>PAMM-3803Z:M17</t>
  </si>
  <si>
    <t>Pxmp2</t>
  </si>
  <si>
    <t>PAMM-3803Z:M18</t>
  </si>
  <si>
    <t>Reg3a</t>
  </si>
  <si>
    <t>PAMM-3803Z:M19</t>
  </si>
  <si>
    <t>Reg3g</t>
  </si>
  <si>
    <t>PAMM-3803Z:M20</t>
  </si>
  <si>
    <t>PAMM-3803Z:M21</t>
  </si>
  <si>
    <t>S100a11</t>
  </si>
  <si>
    <t>PAMM-3803Z:M22</t>
  </si>
  <si>
    <t>PAMM-3803Z:M23</t>
  </si>
  <si>
    <t>PAMM-3803Z:M24</t>
  </si>
  <si>
    <t>Saa4</t>
  </si>
  <si>
    <t>PAMM-3803Z:N01</t>
  </si>
  <si>
    <t>PAMM-3803Z:N02</t>
  </si>
  <si>
    <t>Scube1</t>
  </si>
  <si>
    <t>PAMM-3803Z:N03</t>
  </si>
  <si>
    <t>Sdcbp</t>
  </si>
  <si>
    <t>PAMM-3803Z:N04</t>
  </si>
  <si>
    <t>Sectm1b</t>
  </si>
  <si>
    <t>PAMM-3803Z:N05</t>
  </si>
  <si>
    <t>PAMM-3803Z:N06</t>
  </si>
  <si>
    <t>PAMM-3803Z:N07</t>
  </si>
  <si>
    <t>PAMM-3803Z:N08</t>
  </si>
  <si>
    <t>Serpinf2</t>
  </si>
  <si>
    <t>PAMM-3803Z:N09</t>
  </si>
  <si>
    <t>PAMM-3803Z:N10</t>
  </si>
  <si>
    <t>Sigirr</t>
  </si>
  <si>
    <t>PAMM-3803Z:N11</t>
  </si>
  <si>
    <t>PAMM-3803Z:N12</t>
  </si>
  <si>
    <t>PAMM-3803Z:N13</t>
  </si>
  <si>
    <t>PAMM-3803Z:N14</t>
  </si>
  <si>
    <t>Slurp1</t>
  </si>
  <si>
    <t>PAMM-3803Z:N15</t>
  </si>
  <si>
    <t>PAMM-3803Z:N16</t>
  </si>
  <si>
    <t>Spaca3</t>
  </si>
  <si>
    <t>PAMM-3803Z:N17</t>
  </si>
  <si>
    <t>PAMM-3803Z:N18</t>
  </si>
  <si>
    <t>Spred1</t>
  </si>
  <si>
    <t>PAMM-3803Z:N19</t>
  </si>
  <si>
    <t>Srgap1</t>
  </si>
  <si>
    <t>PAMM-3803Z:N20</t>
  </si>
  <si>
    <t>PAMM-3803Z:N21</t>
  </si>
  <si>
    <t>PAMM-3803Z:N22</t>
  </si>
  <si>
    <t>PAMM-3803Z:N23</t>
  </si>
  <si>
    <t>PAMM-3803Z:N24</t>
  </si>
  <si>
    <t>PAMM-3803Z:O01</t>
  </si>
  <si>
    <t>PAMM-3803Z:O02</t>
  </si>
  <si>
    <t>PAMM-3803Z:O03</t>
  </si>
  <si>
    <t>PAMM-3803Z:O04</t>
  </si>
  <si>
    <t>PAMM-3803Z:O05</t>
  </si>
  <si>
    <t>PAMM-3803Z:O06</t>
  </si>
  <si>
    <t>PAMM-3803Z:O07</t>
  </si>
  <si>
    <t>PAMM-3803Z:O08</t>
  </si>
  <si>
    <t>PAMM-3803Z:O09</t>
  </si>
  <si>
    <t>PAMM-3803Z:O10</t>
  </si>
  <si>
    <t>PAMM-3803Z:O11</t>
  </si>
  <si>
    <t>PAMM-3803Z:O12</t>
  </si>
  <si>
    <t>Tnfaip6</t>
  </si>
  <si>
    <t>PAMM-3803Z:O13</t>
  </si>
  <si>
    <t>PAMM-3803Z:O14</t>
  </si>
  <si>
    <t>PAMM-3803Z:O15</t>
  </si>
  <si>
    <t>PAMM-3803Z:O16</t>
  </si>
  <si>
    <t>PAMM-3803Z:O17</t>
  </si>
  <si>
    <t>PAMM-3803Z:O18</t>
  </si>
  <si>
    <t>PAMM-3803Z:O19</t>
  </si>
  <si>
    <t>PAMM-3803Z:O20</t>
  </si>
  <si>
    <t>PAMM-3803Z:O21</t>
  </si>
  <si>
    <t>PAMM-3803Z:O22</t>
  </si>
  <si>
    <t>PAMM-3803Z:O23</t>
  </si>
  <si>
    <t>PAMM-3803Z:O24</t>
  </si>
  <si>
    <t>PAMM-3803Z:P01</t>
  </si>
  <si>
    <t>Tpst1</t>
  </si>
  <si>
    <t>PAMM-3803Z:P02</t>
  </si>
  <si>
    <t>Trap1</t>
  </si>
  <si>
    <t>PAMM-3803Z:P03</t>
  </si>
  <si>
    <t>PAMM-3803Z:P04</t>
  </si>
  <si>
    <t>PAMM-3803Z:P05</t>
  </si>
  <si>
    <t>PAMM-3803Z:P06</t>
  </si>
  <si>
    <t>PAMM-3803Z:P07</t>
  </si>
  <si>
    <t>Vps45</t>
  </si>
  <si>
    <t>PAMM-3803Z:P08</t>
  </si>
  <si>
    <t>PAMM-3803Z:P09</t>
  </si>
  <si>
    <t>PAMM-3803Z:P10</t>
  </si>
  <si>
    <t>Yars</t>
  </si>
  <si>
    <t>PARN-3009Z:A01</t>
  </si>
  <si>
    <t>PARN-3009Z:A02</t>
  </si>
  <si>
    <t>PARN-3009Z:A03</t>
  </si>
  <si>
    <t>PARN-3009Z:A04</t>
  </si>
  <si>
    <t>PARN-3009Z:A05</t>
  </si>
  <si>
    <t>PARN-3009Z:A06</t>
  </si>
  <si>
    <t>PARN-3009Z:A07</t>
  </si>
  <si>
    <t>PARN-3009Z:A08</t>
  </si>
  <si>
    <t>PARN-3009Z:A09</t>
  </si>
  <si>
    <t>PARN-3009Z:A10</t>
  </si>
  <si>
    <t>PARN-3009Z:A11</t>
  </si>
  <si>
    <t>PARN-3009Z:A12</t>
  </si>
  <si>
    <t>PARN-3009Z:A13</t>
  </si>
  <si>
    <t>PARN-3009Z:A14</t>
  </si>
  <si>
    <t>PARN-3009Z:A15</t>
  </si>
  <si>
    <t>PARN-3009Z:A16</t>
  </si>
  <si>
    <t>PARN-3009Z:A17</t>
  </si>
  <si>
    <t>PARN-3009Z:A18</t>
  </si>
  <si>
    <t>PARN-3009Z:A19</t>
  </si>
  <si>
    <t>PARN-3009Z:A20</t>
  </si>
  <si>
    <t>PARN-3009Z:A21</t>
  </si>
  <si>
    <t>PARN-3009Z:A22</t>
  </si>
  <si>
    <t>PARN-3009Z:A23</t>
  </si>
  <si>
    <t>PARN-3009Z:A24</t>
  </si>
  <si>
    <t>PARN-3009Z:B01</t>
  </si>
  <si>
    <t>PARN-3009Z:B02</t>
  </si>
  <si>
    <t>PARN-3009Z:B03</t>
  </si>
  <si>
    <t>PARN-3009Z:B04</t>
  </si>
  <si>
    <t>PARN-3009Z:B05</t>
  </si>
  <si>
    <t>PARN-3009Z:B06</t>
  </si>
  <si>
    <t>PARN-3009Z:B07</t>
  </si>
  <si>
    <t>PARN-3009Z:B08</t>
  </si>
  <si>
    <t>PARN-3009Z:B09</t>
  </si>
  <si>
    <t>PARN-3009Z:B10</t>
  </si>
  <si>
    <t>PARN-3009Z:B11</t>
  </si>
  <si>
    <t>PARN-3009Z:B12</t>
  </si>
  <si>
    <t>PARN-3009Z:B13</t>
  </si>
  <si>
    <t>PARN-3009Z:B14</t>
  </si>
  <si>
    <t>PARN-3009Z:B15</t>
  </si>
  <si>
    <t>PARN-3009Z:B16</t>
  </si>
  <si>
    <t>PARN-3009Z:B17</t>
  </si>
  <si>
    <t>PARN-3009Z:B18</t>
  </si>
  <si>
    <t>PARN-3009Z:B19</t>
  </si>
  <si>
    <t>PARN-3009Z:B20</t>
  </si>
  <si>
    <t>PARN-3009Z:B21</t>
  </si>
  <si>
    <t>PARN-3009Z:B22</t>
  </si>
  <si>
    <t>PARN-3009Z:B23</t>
  </si>
  <si>
    <t>PARN-3009Z:B24</t>
  </si>
  <si>
    <t>PARN-3009Z:C01</t>
  </si>
  <si>
    <t>PARN-3009Z:C02</t>
  </si>
  <si>
    <t>PARN-3009Z:C03</t>
  </si>
  <si>
    <t>PARN-3009Z:C04</t>
  </si>
  <si>
    <t>PARN-3009Z:C05</t>
  </si>
  <si>
    <t>PARN-3009Z:C06</t>
  </si>
  <si>
    <t>PARN-3009Z:C07</t>
  </si>
  <si>
    <t>PARN-3009Z:C08</t>
  </si>
  <si>
    <t>PARN-3009Z:C09</t>
  </si>
  <si>
    <t>PARN-3009Z:C10</t>
  </si>
  <si>
    <t>PARN-3009Z:C11</t>
  </si>
  <si>
    <t>PARN-3009Z:C12</t>
  </si>
  <si>
    <t>PARN-3009Z:C13</t>
  </si>
  <si>
    <t>PARN-3009Z:C14</t>
  </si>
  <si>
    <t>PARN-3009Z:C15</t>
  </si>
  <si>
    <t>PARN-3009Z:C16</t>
  </si>
  <si>
    <t>PARN-3009Z:C17</t>
  </si>
  <si>
    <t>PARN-3009Z:C18</t>
  </si>
  <si>
    <t>PARN-3009Z:C19</t>
  </si>
  <si>
    <t>PARN-3009Z:C20</t>
  </si>
  <si>
    <t>PARN-3009Z:C21</t>
  </si>
  <si>
    <t>PARN-3009Z:C22</t>
  </si>
  <si>
    <t>PARN-3009Z:C23</t>
  </si>
  <si>
    <t>PARN-3009Z:C24</t>
  </si>
  <si>
    <t>PARN-3009Z:D01</t>
  </si>
  <si>
    <t>Dear</t>
  </si>
  <si>
    <t>PARN-3009Z:D02</t>
  </si>
  <si>
    <t>PARN-3009Z:D03</t>
  </si>
  <si>
    <t>PARN-3009Z:D04</t>
  </si>
  <si>
    <t>PARN-3009Z:D05</t>
  </si>
  <si>
    <t>PARN-3009Z:D06</t>
  </si>
  <si>
    <t>PARN-3009Z:D07</t>
  </si>
  <si>
    <t>PARN-3009Z:D08</t>
  </si>
  <si>
    <t>PARN-3009Z:D09</t>
  </si>
  <si>
    <t>PARN-3009Z:D10</t>
  </si>
  <si>
    <t>PARN-3009Z:D11</t>
  </si>
  <si>
    <t>Emr4</t>
  </si>
  <si>
    <t>PARN-3009Z:D12</t>
  </si>
  <si>
    <t>PARN-3009Z:D13</t>
  </si>
  <si>
    <t>PARN-3009Z:D14</t>
  </si>
  <si>
    <t>PARN-3009Z:D15</t>
  </si>
  <si>
    <t>PARN-3009Z:D16</t>
  </si>
  <si>
    <t>PARN-3009Z:D17</t>
  </si>
  <si>
    <t>PARN-3009Z:D18</t>
  </si>
  <si>
    <t>PARN-3009Z:D19</t>
  </si>
  <si>
    <t>PARN-3009Z:D20</t>
  </si>
  <si>
    <t>PARN-3009Z:D21</t>
  </si>
  <si>
    <t>PARN-3009Z:D22</t>
  </si>
  <si>
    <t>PARN-3009Z:D23</t>
  </si>
  <si>
    <t>PARN-3009Z:D24</t>
  </si>
  <si>
    <t>PARN-3009Z:E01</t>
  </si>
  <si>
    <t>PARN-3009Z:E02</t>
  </si>
  <si>
    <t>PARN-3009Z:E03</t>
  </si>
  <si>
    <t>PARN-3009Z:E04</t>
  </si>
  <si>
    <t>PARN-3009Z:E05</t>
  </si>
  <si>
    <t>PARN-3009Z:E06</t>
  </si>
  <si>
    <t>PARN-3009Z:E07</t>
  </si>
  <si>
    <t>PARN-3009Z:E08</t>
  </si>
  <si>
    <t>PARN-3009Z:E09</t>
  </si>
  <si>
    <t>PARN-3009Z:E10</t>
  </si>
  <si>
    <t>PARN-3009Z:E11</t>
  </si>
  <si>
    <t>PARN-3009Z:E12</t>
  </si>
  <si>
    <t>PARN-3009Z:E13</t>
  </si>
  <si>
    <t>PARN-3009Z:E14</t>
  </si>
  <si>
    <t>PARN-3009Z:E15</t>
  </si>
  <si>
    <t>PARN-3009Z:E16</t>
  </si>
  <si>
    <t>PARN-3009Z:E17</t>
  </si>
  <si>
    <t>PARN-3009Z:E18</t>
  </si>
  <si>
    <t>PARN-3009Z:E19</t>
  </si>
  <si>
    <t>PARN-3009Z:E20</t>
  </si>
  <si>
    <t>PARN-3009Z:E21</t>
  </si>
  <si>
    <t>PARN-3009Z:E22</t>
  </si>
  <si>
    <t>PARN-3009Z:E23</t>
  </si>
  <si>
    <t>PARN-3009Z:E24</t>
  </si>
  <si>
    <t>PARN-3009Z:F01</t>
  </si>
  <si>
    <t>PARN-3009Z:F02</t>
  </si>
  <si>
    <t>PARN-3009Z:F03</t>
  </si>
  <si>
    <t>PARN-3009Z:F04</t>
  </si>
  <si>
    <t>PARN-3009Z:F05</t>
  </si>
  <si>
    <t>PARN-3009Z:F06</t>
  </si>
  <si>
    <t>PARN-3009Z:F07</t>
  </si>
  <si>
    <t>PARN-3009Z:F08</t>
  </si>
  <si>
    <t>PARN-3009Z:F09</t>
  </si>
  <si>
    <t>PARN-3009Z:F10</t>
  </si>
  <si>
    <t>PARN-3009Z:F11</t>
  </si>
  <si>
    <t>PARN-3009Z:F12</t>
  </si>
  <si>
    <t>PARN-3009Z:F13</t>
  </si>
  <si>
    <t>PARN-3009Z:F14</t>
  </si>
  <si>
    <t>PARN-3009Z:F15</t>
  </si>
  <si>
    <t>PARN-3009Z:F16</t>
  </si>
  <si>
    <t>PARN-3009Z:F17</t>
  </si>
  <si>
    <t>PARN-3009Z:F18</t>
  </si>
  <si>
    <t>PARN-3009Z:F19</t>
  </si>
  <si>
    <t>Gpr157</t>
  </si>
  <si>
    <t>PARN-3009Z:F20</t>
  </si>
  <si>
    <t>PARN-3009Z:F21</t>
  </si>
  <si>
    <t>PARN-3009Z:F22</t>
  </si>
  <si>
    <t>PARN-3009Z:F23</t>
  </si>
  <si>
    <t>PARN-3009Z:F24</t>
  </si>
  <si>
    <t>PARN-3009Z:G01</t>
  </si>
  <si>
    <t>PARN-3009Z:G02</t>
  </si>
  <si>
    <t>PARN-3009Z:G03</t>
  </si>
  <si>
    <t>PARN-3009Z:G04</t>
  </si>
  <si>
    <t>PARN-3009Z:G05</t>
  </si>
  <si>
    <t>PARN-3009Z:G06</t>
  </si>
  <si>
    <t>PARN-3009Z:G07</t>
  </si>
  <si>
    <t>PARN-3009Z:G08</t>
  </si>
  <si>
    <t>PARN-3009Z:G09</t>
  </si>
  <si>
    <t>PARN-3009Z:G10</t>
  </si>
  <si>
    <t>PARN-3009Z:G11</t>
  </si>
  <si>
    <t>PARN-3009Z:G12</t>
  </si>
  <si>
    <t>Gpr37l1</t>
  </si>
  <si>
    <t>PARN-3009Z:G13</t>
  </si>
  <si>
    <t>PARN-3009Z:G14</t>
  </si>
  <si>
    <t>PARN-3009Z:G15</t>
  </si>
  <si>
    <t>PARN-3009Z:G16</t>
  </si>
  <si>
    <t>PARN-3009Z:G17</t>
  </si>
  <si>
    <t>PARN-3009Z:G18</t>
  </si>
  <si>
    <t>PARN-3009Z:G19</t>
  </si>
  <si>
    <t>PARN-3009Z:G20</t>
  </si>
  <si>
    <t>PARN-3009Z:G21</t>
  </si>
  <si>
    <t>PARN-3009Z:G22</t>
  </si>
  <si>
    <t>PARN-3009Z:G23</t>
  </si>
  <si>
    <t>PARN-3009Z:G24</t>
  </si>
  <si>
    <t>PARN-3009Z:H01</t>
  </si>
  <si>
    <t>Gpr81</t>
  </si>
  <si>
    <t>PARN-3009Z:H02</t>
  </si>
  <si>
    <t>PARN-3009Z:H03</t>
  </si>
  <si>
    <t>PARN-3009Z:H04</t>
  </si>
  <si>
    <t>PARN-3009Z:H05</t>
  </si>
  <si>
    <t>PARN-3009Z:H06</t>
  </si>
  <si>
    <t>PARN-3009Z:H07</t>
  </si>
  <si>
    <t>Gpr98</t>
  </si>
  <si>
    <t>PARN-3009Z:H08</t>
  </si>
  <si>
    <t>PARN-3009Z:H09</t>
  </si>
  <si>
    <t>PARN-3009Z:H10</t>
  </si>
  <si>
    <t>PARN-3009Z:H11</t>
  </si>
  <si>
    <t>PARN-3009Z:H12</t>
  </si>
  <si>
    <t>PARN-3009Z:H13</t>
  </si>
  <si>
    <t>PARN-3009Z:H14</t>
  </si>
  <si>
    <t>PARN-3009Z:H15</t>
  </si>
  <si>
    <t>PARN-3009Z:H16</t>
  </si>
  <si>
    <t>PARN-3009Z:H17</t>
  </si>
  <si>
    <t>PARN-3009Z:H18</t>
  </si>
  <si>
    <t>PARN-3009Z:H19</t>
  </si>
  <si>
    <t>PARN-3009Z:H20</t>
  </si>
  <si>
    <t>PARN-3009Z:H21</t>
  </si>
  <si>
    <t>PARN-3009Z:H22</t>
  </si>
  <si>
    <t>PARN-3009Z:H23</t>
  </si>
  <si>
    <t>PARN-3009Z:H24</t>
  </si>
  <si>
    <t>PARN-3009Z:I01</t>
  </si>
  <si>
    <t>PARN-3009Z:I02</t>
  </si>
  <si>
    <t>PARN-3009Z:I03</t>
  </si>
  <si>
    <t>PARN-3009Z:I04</t>
  </si>
  <si>
    <t>PARN-3009Z:I05</t>
  </si>
  <si>
    <t>PARN-3009Z:I06</t>
  </si>
  <si>
    <t>PARN-3009Z:I07</t>
  </si>
  <si>
    <t>PARN-3009Z:I08</t>
  </si>
  <si>
    <t>PARN-3009Z:I09</t>
  </si>
  <si>
    <t>PARN-3009Z:I10</t>
  </si>
  <si>
    <t>PARN-3009Z:I11</t>
  </si>
  <si>
    <t>PARN-3009Z:I12</t>
  </si>
  <si>
    <t>PARN-3009Z:I13</t>
  </si>
  <si>
    <t>PARN-3009Z:I14</t>
  </si>
  <si>
    <t>PARN-3009Z:I15</t>
  </si>
  <si>
    <t>PARN-3009Z:I16</t>
  </si>
  <si>
    <t>PARN-3009Z:I17</t>
  </si>
  <si>
    <t>PARN-3009Z:I18</t>
  </si>
  <si>
    <t>PARN-3009Z:I19</t>
  </si>
  <si>
    <t>PARN-3009Z:I20</t>
  </si>
  <si>
    <t>PARN-3009Z:I21</t>
  </si>
  <si>
    <t>PARN-3009Z:I22</t>
  </si>
  <si>
    <t>PARN-3009Z:I23</t>
  </si>
  <si>
    <t>PARN-3009Z:I24</t>
  </si>
  <si>
    <t>PARN-3009Z:J01</t>
  </si>
  <si>
    <t>PARN-3009Z:J02</t>
  </si>
  <si>
    <t>PARN-3009Z:J03</t>
  </si>
  <si>
    <t>PARN-3009Z:J04</t>
  </si>
  <si>
    <t>PARN-3009Z:J05</t>
  </si>
  <si>
    <t>PARN-3009Z:J06</t>
  </si>
  <si>
    <t>PARN-3009Z:J07</t>
  </si>
  <si>
    <t>PARN-3009Z:J08</t>
  </si>
  <si>
    <t>PARN-3009Z:J09</t>
  </si>
  <si>
    <t>PARN-3009Z:J10</t>
  </si>
  <si>
    <t>PARN-3009Z:J11</t>
  </si>
  <si>
    <t>PARN-3009Z:J12</t>
  </si>
  <si>
    <t>PARN-3009Z:J13</t>
  </si>
  <si>
    <t>PARN-3009Z:J14</t>
  </si>
  <si>
    <t>PARN-3009Z:J15</t>
  </si>
  <si>
    <t>PARN-3009Z:J16</t>
  </si>
  <si>
    <t>PARN-3009Z:J17</t>
  </si>
  <si>
    <t>PARN-3009Z:J18</t>
  </si>
  <si>
    <t>Mrgprb13</t>
  </si>
  <si>
    <t>PARN-3009Z:J19</t>
  </si>
  <si>
    <t>PARN-3009Z:J20</t>
  </si>
  <si>
    <t>PARN-3009Z:J21</t>
  </si>
  <si>
    <t>PARN-3009Z:J22</t>
  </si>
  <si>
    <t>PARN-3009Z:J23</t>
  </si>
  <si>
    <t>PARN-3009Z:J24</t>
  </si>
  <si>
    <t>PARN-3009Z:K01</t>
  </si>
  <si>
    <t>PARN-3009Z:K02</t>
  </si>
  <si>
    <t>PARN-3009Z:K03</t>
  </si>
  <si>
    <t>PARN-3009Z:K04</t>
  </si>
  <si>
    <t>Mrgprx3</t>
  </si>
  <si>
    <t>PARN-3009Z:K05</t>
  </si>
  <si>
    <t>PARN-3009Z:K06</t>
  </si>
  <si>
    <t>PARN-3009Z:K07</t>
  </si>
  <si>
    <t>Niacr1</t>
  </si>
  <si>
    <t>PARN-3009Z:K08</t>
  </si>
  <si>
    <t>PARN-3009Z:K09</t>
  </si>
  <si>
    <t>PARN-3009Z:K10</t>
  </si>
  <si>
    <t>PARN-3009Z:K11</t>
  </si>
  <si>
    <t>PARN-3009Z:K12</t>
  </si>
  <si>
    <t>PARN-3009Z:K13</t>
  </si>
  <si>
    <t>PARN-3009Z:K14</t>
  </si>
  <si>
    <t>PARN-3009Z:K15</t>
  </si>
  <si>
    <t>PARN-3009Z:K16</t>
  </si>
  <si>
    <t>PARN-3009Z:K17</t>
  </si>
  <si>
    <t>PARN-3009Z:K18</t>
  </si>
  <si>
    <t>PARN-3009Z:K19</t>
  </si>
  <si>
    <t>PARN-3009Z:K20</t>
  </si>
  <si>
    <t>PARN-3009Z:K21</t>
  </si>
  <si>
    <t>PARN-3009Z:K22</t>
  </si>
  <si>
    <t>PARN-3009Z:K23</t>
  </si>
  <si>
    <t>PARN-3009Z:K24</t>
  </si>
  <si>
    <t>Olr12</t>
  </si>
  <si>
    <t>PARN-3009Z:L01</t>
  </si>
  <si>
    <t>Olr1201</t>
  </si>
  <si>
    <t>PARN-3009Z:L02</t>
  </si>
  <si>
    <t>Olr131</t>
  </si>
  <si>
    <t>PARN-3009Z:L03</t>
  </si>
  <si>
    <t>Olr132</t>
  </si>
  <si>
    <t>PARN-3009Z:L04</t>
  </si>
  <si>
    <t>Olr1328</t>
  </si>
  <si>
    <t>PARN-3009Z:L05</t>
  </si>
  <si>
    <t>Olr148</t>
  </si>
  <si>
    <t>PARN-3009Z:L06</t>
  </si>
  <si>
    <t>Olr1513</t>
  </si>
  <si>
    <t>PARN-3009Z:L07</t>
  </si>
  <si>
    <t>Olr1667</t>
  </si>
  <si>
    <t>PARN-3009Z:L08</t>
  </si>
  <si>
    <t>Olr1744</t>
  </si>
  <si>
    <t>PARN-3009Z:L09</t>
  </si>
  <si>
    <t>Olr1749</t>
  </si>
  <si>
    <t>PARN-3009Z:L10</t>
  </si>
  <si>
    <t>Olr1750</t>
  </si>
  <si>
    <t>PARN-3009Z:L11</t>
  </si>
  <si>
    <t>Olr217</t>
  </si>
  <si>
    <t>PARN-3009Z:L12</t>
  </si>
  <si>
    <t>Olr226</t>
  </si>
  <si>
    <t>PARN-3009Z:L13</t>
  </si>
  <si>
    <t>Olr227</t>
  </si>
  <si>
    <t>PARN-3009Z:L14</t>
  </si>
  <si>
    <t>Olr231</t>
  </si>
  <si>
    <t>PARN-3009Z:L15</t>
  </si>
  <si>
    <t>Olr425</t>
  </si>
  <si>
    <t>PARN-3009Z:L16</t>
  </si>
  <si>
    <t>Olr588</t>
  </si>
  <si>
    <t>PARN-3009Z:L17</t>
  </si>
  <si>
    <t>Olr59</t>
  </si>
  <si>
    <t>PARN-3009Z:L18</t>
  </si>
  <si>
    <t>Olr63</t>
  </si>
  <si>
    <t>PARN-3009Z:L19</t>
  </si>
  <si>
    <t>Olr735</t>
  </si>
  <si>
    <t>PARN-3009Z:L20</t>
  </si>
  <si>
    <t>PARN-3009Z:L21</t>
  </si>
  <si>
    <t>PARN-3009Z:L22</t>
  </si>
  <si>
    <t>PARN-3009Z:L23</t>
  </si>
  <si>
    <t>PARN-3009Z:L24</t>
  </si>
  <si>
    <t>PARN-3009Z:M01</t>
  </si>
  <si>
    <t>PARN-3009Z:M02</t>
  </si>
  <si>
    <t>PARN-3009Z:M03</t>
  </si>
  <si>
    <t>PARN-3009Z:M04</t>
  </si>
  <si>
    <t>PARN-3009Z:M05</t>
  </si>
  <si>
    <t>PARN-3009Z:M06</t>
  </si>
  <si>
    <t>PARN-3009Z:M07</t>
  </si>
  <si>
    <t>PARN-3009Z:M08</t>
  </si>
  <si>
    <t>PARN-3009Z:M09</t>
  </si>
  <si>
    <t>PARN-3009Z:M10</t>
  </si>
  <si>
    <t>PARN-3009Z:M11</t>
  </si>
  <si>
    <t>PARN-3009Z:M12</t>
  </si>
  <si>
    <t>PARN-3009Z:M13</t>
  </si>
  <si>
    <t>PARN-3009Z:M14</t>
  </si>
  <si>
    <t>Pgr15l</t>
  </si>
  <si>
    <t>PARN-3009Z:M15</t>
  </si>
  <si>
    <t>PARN-3009Z:M16</t>
  </si>
  <si>
    <t>PARN-3009Z:M17</t>
  </si>
  <si>
    <t>PARN-3009Z:M18</t>
  </si>
  <si>
    <t>PARN-3009Z:M19</t>
  </si>
  <si>
    <t>PARN-3009Z:M20</t>
  </si>
  <si>
    <t>PARN-3009Z:M21</t>
  </si>
  <si>
    <t>PARN-3009Z:M22</t>
  </si>
  <si>
    <t>PARN-3009Z:M23</t>
  </si>
  <si>
    <t>PARN-3009Z:M24</t>
  </si>
  <si>
    <t>PARN-3009Z:N01</t>
  </si>
  <si>
    <t>PARN-3009Z:N02</t>
  </si>
  <si>
    <t>PARN-3009Z:N03</t>
  </si>
  <si>
    <t>PARN-3009Z:N04</t>
  </si>
  <si>
    <t>PARN-3009Z:N05</t>
  </si>
  <si>
    <t>PARN-3009Z:N06</t>
  </si>
  <si>
    <t>PARN-3009Z:N07</t>
  </si>
  <si>
    <t>PARN-3009Z:N08</t>
  </si>
  <si>
    <t>PARN-3009Z:N09</t>
  </si>
  <si>
    <t>PARN-3009Z:N10</t>
  </si>
  <si>
    <t>PARN-3009Z:N11</t>
  </si>
  <si>
    <t>PARN-3009Z:N12</t>
  </si>
  <si>
    <t>PARN-3009Z:N13</t>
  </si>
  <si>
    <t>PARN-3009Z:N14</t>
  </si>
  <si>
    <t>PARN-3009Z:N15</t>
  </si>
  <si>
    <t>PARN-3009Z:N16</t>
  </si>
  <si>
    <t>PARN-3009Z:N17</t>
  </si>
  <si>
    <t>PARN-3009Z:N18</t>
  </si>
  <si>
    <t>PARN-3009Z:N19</t>
  </si>
  <si>
    <t>PARN-3009Z:N20</t>
  </si>
  <si>
    <t>PARN-3009Z:N21</t>
  </si>
  <si>
    <t>PARN-3009Z:N22</t>
  </si>
  <si>
    <t>PARN-3009Z:N23</t>
  </si>
  <si>
    <t>PARN-3009Z:N24</t>
  </si>
  <si>
    <t>PARN-3009Z:O01</t>
  </si>
  <si>
    <t>PARN-3009Z:O02</t>
  </si>
  <si>
    <t>PARN-3009Z:O03</t>
  </si>
  <si>
    <t>PARN-3009Z:O04</t>
  </si>
  <si>
    <t>PARN-3009Z:O05</t>
  </si>
  <si>
    <t>PARN-3009Z:O06</t>
  </si>
  <si>
    <t>PARN-3009Z:O07</t>
  </si>
  <si>
    <t>PARN-3009Z:O08</t>
  </si>
  <si>
    <t>PARN-3009Z:O09</t>
  </si>
  <si>
    <t>PARN-3009Z:O10</t>
  </si>
  <si>
    <t>PARN-3009Z:O11</t>
  </si>
  <si>
    <t>Taar7g</t>
  </si>
  <si>
    <t>PARN-3009Z:O12</t>
  </si>
  <si>
    <t>Taar7h</t>
  </si>
  <si>
    <t>PARN-3009Z:O13</t>
  </si>
  <si>
    <t>Taar8a</t>
  </si>
  <si>
    <t>PARN-3009Z:O14</t>
  </si>
  <si>
    <t>PARN-3009Z:O15</t>
  </si>
  <si>
    <t>PARN-3009Z:O16</t>
  </si>
  <si>
    <t>PARN-3009Z:O17</t>
  </si>
  <si>
    <t>PARN-3009Z:O18</t>
  </si>
  <si>
    <t>Tas1r1</t>
  </si>
  <si>
    <t>PARN-3009Z:O19</t>
  </si>
  <si>
    <t>PARN-3009Z:O20</t>
  </si>
  <si>
    <t>Tas1r3</t>
  </si>
  <si>
    <t>PARN-3009Z:O21</t>
  </si>
  <si>
    <t>Tas2r108</t>
  </si>
  <si>
    <t>PARN-3009Z:O22</t>
  </si>
  <si>
    <t>Tas2r114</t>
  </si>
  <si>
    <t>PARN-3009Z:O23</t>
  </si>
  <si>
    <t>Tas2r118</t>
  </si>
  <si>
    <t>PARN-3009Z:O24</t>
  </si>
  <si>
    <t>Tas2r123</t>
  </si>
  <si>
    <t>PARN-3009Z:P01</t>
  </si>
  <si>
    <t>PARN-3009Z:P02</t>
  </si>
  <si>
    <t>PARN-3009Z:P03</t>
  </si>
  <si>
    <t>PARN-3009Z:P04</t>
  </si>
  <si>
    <t>PARN-3009Z:P05</t>
  </si>
  <si>
    <t>PARN-3009Z:P06</t>
  </si>
  <si>
    <t>PARN-3009Z:P07</t>
  </si>
  <si>
    <t>PARN-3009Z:P08</t>
  </si>
  <si>
    <t>PARN-3009Z:P09</t>
  </si>
  <si>
    <t>PARN-3009Z:P10</t>
  </si>
  <si>
    <t>PARN-3012Z:A01</t>
  </si>
  <si>
    <t>PARN-3012Z:A02</t>
  </si>
  <si>
    <t>PARN-3012Z:A03</t>
  </si>
  <si>
    <t>PARN-3012Z:A04</t>
  </si>
  <si>
    <t>PARN-3012Z:A05</t>
  </si>
  <si>
    <t>PARN-3012Z:A06</t>
  </si>
  <si>
    <t>PARN-3012Z:A07</t>
  </si>
  <si>
    <t>PARN-3012Z:A08</t>
  </si>
  <si>
    <t>PARN-3012Z:A09</t>
  </si>
  <si>
    <t>PARN-3012Z:A10</t>
  </si>
  <si>
    <t>PARN-3012Z:A11</t>
  </si>
  <si>
    <t>PARN-3012Z:A12</t>
  </si>
  <si>
    <t>PARN-3012Z:A13</t>
  </si>
  <si>
    <t>Alox15b</t>
  </si>
  <si>
    <t>PARN-3012Z:A14</t>
  </si>
  <si>
    <t>PARN-3012Z:A15</t>
  </si>
  <si>
    <t>PARN-3012Z:A16</t>
  </si>
  <si>
    <t>PARN-3012Z:A17</t>
  </si>
  <si>
    <t>PARN-3012Z:A18</t>
  </si>
  <si>
    <t>PARN-3012Z:A19</t>
  </si>
  <si>
    <t>PARN-3012Z:A20</t>
  </si>
  <si>
    <t>PARN-3012Z:A21</t>
  </si>
  <si>
    <t>PARN-3012Z:A22</t>
  </si>
  <si>
    <t>PARN-3012Z:A23</t>
  </si>
  <si>
    <t>PARN-3012Z:A24</t>
  </si>
  <si>
    <t>PARN-3012Z:B01</t>
  </si>
  <si>
    <t>PARN-3012Z:B02</t>
  </si>
  <si>
    <t>PARN-3012Z:B03</t>
  </si>
  <si>
    <t>PARN-3012Z:B04</t>
  </si>
  <si>
    <t>PARN-3012Z:B05</t>
  </si>
  <si>
    <t>PARN-3012Z:B06</t>
  </si>
  <si>
    <t>PARN-3012Z:B07</t>
  </si>
  <si>
    <t>PARN-3012Z:B08</t>
  </si>
  <si>
    <t>PARN-3012Z:B09</t>
  </si>
  <si>
    <t>PARN-3012Z:B10</t>
  </si>
  <si>
    <t>PARN-3012Z:B11</t>
  </si>
  <si>
    <t>PARN-3012Z:B12</t>
  </si>
  <si>
    <t>PARN-3012Z:B13</t>
  </si>
  <si>
    <t>PARN-3012Z:B14</t>
  </si>
  <si>
    <t>PARN-3012Z:B15</t>
  </si>
  <si>
    <t>PARN-3012Z:B16</t>
  </si>
  <si>
    <t>PARN-3012Z:B17</t>
  </si>
  <si>
    <t>PARN-3012Z:B18</t>
  </si>
  <si>
    <t>PARN-3012Z:B19</t>
  </si>
  <si>
    <t>PARN-3012Z:B20</t>
  </si>
  <si>
    <t>PARN-3012Z:B21</t>
  </si>
  <si>
    <t>PARN-3012Z:B22</t>
  </si>
  <si>
    <t>PARN-3012Z:B23</t>
  </si>
  <si>
    <t>PARN-3012Z:B24</t>
  </si>
  <si>
    <t>PARN-3012Z:C01</t>
  </si>
  <si>
    <t>PARN-3012Z:C02</t>
  </si>
  <si>
    <t>PARN-3012Z:C03</t>
  </si>
  <si>
    <t>PARN-3012Z:C04</t>
  </si>
  <si>
    <t>PARN-3012Z:C05</t>
  </si>
  <si>
    <t>PARN-3012Z:C06</t>
  </si>
  <si>
    <t>PARN-3012Z:C07</t>
  </si>
  <si>
    <t>PARN-3012Z:C08</t>
  </si>
  <si>
    <t>PARN-3012Z:C09</t>
  </si>
  <si>
    <t>PARN-3012Z:C10</t>
  </si>
  <si>
    <t>PARN-3012Z:C11</t>
  </si>
  <si>
    <t>PARN-3012Z:C12</t>
  </si>
  <si>
    <t>PARN-3012Z:C13</t>
  </si>
  <si>
    <t>PARN-3012Z:C14</t>
  </si>
  <si>
    <t>PARN-3012Z:C15</t>
  </si>
  <si>
    <t>PARN-3012Z:C16</t>
  </si>
  <si>
    <t>PARN-3012Z:C17</t>
  </si>
  <si>
    <t>PARN-3012Z:C18</t>
  </si>
  <si>
    <t>PARN-3012Z:C19</t>
  </si>
  <si>
    <t>PARN-3012Z:C20</t>
  </si>
  <si>
    <t>PARN-3012Z:C21</t>
  </si>
  <si>
    <t>PARN-3012Z:C22</t>
  </si>
  <si>
    <t>PARN-3012Z:C23</t>
  </si>
  <si>
    <t>PARN-3012Z:C24</t>
  </si>
  <si>
    <t>PARN-3012Z:D01</t>
  </si>
  <si>
    <t>PARN-3012Z:D02</t>
  </si>
  <si>
    <t>PARN-3012Z:D03</t>
  </si>
  <si>
    <t>PARN-3012Z:D04</t>
  </si>
  <si>
    <t>PARN-3012Z:D05</t>
  </si>
  <si>
    <t>PARN-3012Z:D06</t>
  </si>
  <si>
    <t>PARN-3012Z:D07</t>
  </si>
  <si>
    <t>PARN-3012Z:D08</t>
  </si>
  <si>
    <t>PARN-3012Z:D09</t>
  </si>
  <si>
    <t>PARN-3012Z:D10</t>
  </si>
  <si>
    <t>PARN-3012Z:D11</t>
  </si>
  <si>
    <t>PARN-3012Z:D12</t>
  </si>
  <si>
    <t>PARN-3012Z:D13</t>
  </si>
  <si>
    <t>PARN-3012Z:D14</t>
  </si>
  <si>
    <t>PARN-3012Z:D15</t>
  </si>
  <si>
    <t>PARN-3012Z:D16</t>
  </si>
  <si>
    <t>PARN-3012Z:D17</t>
  </si>
  <si>
    <t>PARN-3012Z:D18</t>
  </si>
  <si>
    <t>PARN-3012Z:D19</t>
  </si>
  <si>
    <t>PARN-3012Z:D20</t>
  </si>
  <si>
    <t>PARN-3012Z:D21</t>
  </si>
  <si>
    <t>PARN-3012Z:D22</t>
  </si>
  <si>
    <t>PARN-3012Z:D23</t>
  </si>
  <si>
    <t>PARN-3012Z:D24</t>
  </si>
  <si>
    <t>PARN-3012Z:E01</t>
  </si>
  <si>
    <t>PARN-3012Z:E02</t>
  </si>
  <si>
    <t>PARN-3012Z:E03</t>
  </si>
  <si>
    <t>PARN-3012Z:E04</t>
  </si>
  <si>
    <t>PARN-3012Z:E05</t>
  </si>
  <si>
    <t>PARN-3012Z:E06</t>
  </si>
  <si>
    <t>PARN-3012Z:E07</t>
  </si>
  <si>
    <t>PARN-3012Z:E08</t>
  </si>
  <si>
    <t>PARN-3012Z:E09</t>
  </si>
  <si>
    <t>PARN-3012Z:E10</t>
  </si>
  <si>
    <t>PARN-3012Z:E11</t>
  </si>
  <si>
    <t>PARN-3012Z:E12</t>
  </si>
  <si>
    <t>PARN-3012Z:E13</t>
  </si>
  <si>
    <t>PARN-3012Z:E14</t>
  </si>
  <si>
    <t>PARN-3012Z:E15</t>
  </si>
  <si>
    <t>PARN-3012Z:E16</t>
  </si>
  <si>
    <t>PARN-3012Z:E17</t>
  </si>
  <si>
    <t>PARN-3012Z:E18</t>
  </si>
  <si>
    <t>PARN-3012Z:E19</t>
  </si>
  <si>
    <t>PARN-3012Z:E20</t>
  </si>
  <si>
    <t>PARN-3012Z:E21</t>
  </si>
  <si>
    <t>PARN-3012Z:E22</t>
  </si>
  <si>
    <t>PARN-3012Z:E23</t>
  </si>
  <si>
    <t>PARN-3012Z:E24</t>
  </si>
  <si>
    <t>PARN-3012Z:F01</t>
  </si>
  <si>
    <t>PARN-3012Z:F02</t>
  </si>
  <si>
    <t>PARN-3012Z:F03</t>
  </si>
  <si>
    <t>PARN-3012Z:F04</t>
  </si>
  <si>
    <t>PARN-3012Z:F05</t>
  </si>
  <si>
    <t>PARN-3012Z:F06</t>
  </si>
  <si>
    <t>PARN-3012Z:F07</t>
  </si>
  <si>
    <t>PARN-3012Z:F08</t>
  </si>
  <si>
    <t>PARN-3012Z:F09</t>
  </si>
  <si>
    <t>PARN-3012Z:F10</t>
  </si>
  <si>
    <t>PARN-3012Z:F11</t>
  </si>
  <si>
    <t>Endog</t>
  </si>
  <si>
    <t>PARN-3012Z:F12</t>
  </si>
  <si>
    <t>PARN-3012Z:F13</t>
  </si>
  <si>
    <t>PARN-3012Z:F14</t>
  </si>
  <si>
    <t>PARN-3012Z:F15</t>
  </si>
  <si>
    <t>PARN-3012Z:F16</t>
  </si>
  <si>
    <t>PARN-3012Z:F17</t>
  </si>
  <si>
    <t>PARN-3012Z:F18</t>
  </si>
  <si>
    <t>PARN-3012Z:F19</t>
  </si>
  <si>
    <t>PARN-3012Z:F20</t>
  </si>
  <si>
    <t>PARN-3012Z:F21</t>
  </si>
  <si>
    <t>PARN-3012Z:F22</t>
  </si>
  <si>
    <t>PARN-3012Z:F23</t>
  </si>
  <si>
    <t>PARN-3012Z:F24</t>
  </si>
  <si>
    <t>PARN-3012Z:G01</t>
  </si>
  <si>
    <t>PARN-3012Z:G02</t>
  </si>
  <si>
    <t>PARN-3012Z:G03</t>
  </si>
  <si>
    <t>PARN-3012Z:G04</t>
  </si>
  <si>
    <t>PARN-3012Z:G05</t>
  </si>
  <si>
    <t>Foxl2</t>
  </si>
  <si>
    <t>PARN-3012Z:G06</t>
  </si>
  <si>
    <t>PARN-3012Z:G07</t>
  </si>
  <si>
    <t>PARN-3012Z:G08</t>
  </si>
  <si>
    <t>PARN-3012Z:G09</t>
  </si>
  <si>
    <t>PARN-3012Z:G10</t>
  </si>
  <si>
    <t>PARN-3012Z:G11</t>
  </si>
  <si>
    <t>PARN-3012Z:G12</t>
  </si>
  <si>
    <t>PARN-3012Z:G13</t>
  </si>
  <si>
    <t>PARN-3012Z:G14</t>
  </si>
  <si>
    <t>PARN-3012Z:G15</t>
  </si>
  <si>
    <t>PARN-3012Z:G16</t>
  </si>
  <si>
    <t>PARN-3012Z:G17</t>
  </si>
  <si>
    <t>PARN-3012Z:G18</t>
  </si>
  <si>
    <t>PARN-3012Z:G19</t>
  </si>
  <si>
    <t>PARN-3012Z:G20</t>
  </si>
  <si>
    <t>PARN-3012Z:G21</t>
  </si>
  <si>
    <t>PARN-3012Z:G22</t>
  </si>
  <si>
    <t>PARN-3012Z:G23</t>
  </si>
  <si>
    <t>PARN-3012Z:G24</t>
  </si>
  <si>
    <t>PARN-3012Z:H01</t>
  </si>
  <si>
    <t>PARN-3012Z:H02</t>
  </si>
  <si>
    <t>PARN-3012Z:H03</t>
  </si>
  <si>
    <t>PARN-3012Z:H04</t>
  </si>
  <si>
    <t>PARN-3012Z:H05</t>
  </si>
  <si>
    <t>PARN-3012Z:H06</t>
  </si>
  <si>
    <t>PARN-3012Z:H07</t>
  </si>
  <si>
    <t>PARN-3012Z:H08</t>
  </si>
  <si>
    <t>PARN-3012Z:H09</t>
  </si>
  <si>
    <t>PARN-3012Z:H10</t>
  </si>
  <si>
    <t>PARN-3012Z:H11</t>
  </si>
  <si>
    <t>PARN-3012Z:H12</t>
  </si>
  <si>
    <t>PARN-3012Z:H13</t>
  </si>
  <si>
    <t>PARN-3012Z:H14</t>
  </si>
  <si>
    <t>PARN-3012Z:H15</t>
  </si>
  <si>
    <t>PARN-3012Z:H16</t>
  </si>
  <si>
    <t>PARN-3012Z:H17</t>
  </si>
  <si>
    <t>PARN-3012Z:H18</t>
  </si>
  <si>
    <t>PARN-3012Z:H19</t>
  </si>
  <si>
    <t>PARN-3012Z:H20</t>
  </si>
  <si>
    <t>PARN-3012Z:H21</t>
  </si>
  <si>
    <t>PARN-3012Z:H22</t>
  </si>
  <si>
    <t>PARN-3012Z:H23</t>
  </si>
  <si>
    <t>PARN-3012Z:H24</t>
  </si>
  <si>
    <t>PARN-3012Z:I01</t>
  </si>
  <si>
    <t>PARN-3012Z:I02</t>
  </si>
  <si>
    <t>PARN-3012Z:I03</t>
  </si>
  <si>
    <t>PARN-3012Z:I04</t>
  </si>
  <si>
    <t>PARN-3012Z:I05</t>
  </si>
  <si>
    <t>PARN-3012Z:I06</t>
  </si>
  <si>
    <t>PARN-3012Z:I07</t>
  </si>
  <si>
    <t>PARN-3012Z:I08</t>
  </si>
  <si>
    <t>PARN-3012Z:I09</t>
  </si>
  <si>
    <t>PARN-3012Z:I10</t>
  </si>
  <si>
    <t>PARN-3012Z:I11</t>
  </si>
  <si>
    <t>PARN-3012Z:I12</t>
  </si>
  <si>
    <t>PARN-3012Z:I13</t>
  </si>
  <si>
    <t>PARN-3012Z:I14</t>
  </si>
  <si>
    <t>PARN-3012Z:I15</t>
  </si>
  <si>
    <t>PARN-3012Z:I16</t>
  </si>
  <si>
    <t>PARN-3012Z:I17</t>
  </si>
  <si>
    <t>PARN-3012Z:I18</t>
  </si>
  <si>
    <t>PARN-3012Z:I19</t>
  </si>
  <si>
    <t>PARN-3012Z:I20</t>
  </si>
  <si>
    <t>PARN-3012Z:I21</t>
  </si>
  <si>
    <t>PARN-3012Z:I22</t>
  </si>
  <si>
    <t>PARN-3012Z:I23</t>
  </si>
  <si>
    <t>PARN-3012Z:I24</t>
  </si>
  <si>
    <t>PARN-3012Z:J01</t>
  </si>
  <si>
    <t>PARN-3012Z:J02</t>
  </si>
  <si>
    <t>PARN-3012Z:J03</t>
  </si>
  <si>
    <t>PARN-3012Z:J04</t>
  </si>
  <si>
    <t>PARN-3012Z:J05</t>
  </si>
  <si>
    <t>PARN-3012Z:J06</t>
  </si>
  <si>
    <t>PARN-3012Z:J07</t>
  </si>
  <si>
    <t>PARN-3012Z:J08</t>
  </si>
  <si>
    <t>PARN-3012Z:J09</t>
  </si>
  <si>
    <t>PARN-3012Z:J10</t>
  </si>
  <si>
    <t>PARN-3012Z:J11</t>
  </si>
  <si>
    <t>PARN-3012Z:J12</t>
  </si>
  <si>
    <t>PARN-3012Z:J13</t>
  </si>
  <si>
    <t>PARN-3012Z:J14</t>
  </si>
  <si>
    <t>PARN-3012Z:J15</t>
  </si>
  <si>
    <t>PARN-3012Z:J16</t>
  </si>
  <si>
    <t>PARN-3012Z:J17</t>
  </si>
  <si>
    <t>PARN-3012Z:J18</t>
  </si>
  <si>
    <t>PARN-3012Z:J19</t>
  </si>
  <si>
    <t>PARN-3012Z:J20</t>
  </si>
  <si>
    <t>PARN-3012Z:J21</t>
  </si>
  <si>
    <t>PARN-3012Z:J22</t>
  </si>
  <si>
    <t>PARN-3012Z:J23</t>
  </si>
  <si>
    <t>PARN-3012Z:J24</t>
  </si>
  <si>
    <t>PARN-3012Z:K01</t>
  </si>
  <si>
    <t>PARN-3012Z:K02</t>
  </si>
  <si>
    <t>PARN-3012Z:K03</t>
  </si>
  <si>
    <t>PARN-3012Z:K04</t>
  </si>
  <si>
    <t>PARN-3012Z:K05</t>
  </si>
  <si>
    <t>PARN-3012Z:K06</t>
  </si>
  <si>
    <t>PARN-3012Z:K07</t>
  </si>
  <si>
    <t>PARN-3012Z:K08</t>
  </si>
  <si>
    <t>PARN-3012Z:K09</t>
  </si>
  <si>
    <t>PARN-3012Z:K10</t>
  </si>
  <si>
    <t>PARN-3012Z:K11</t>
  </si>
  <si>
    <t>PARN-3012Z:K12</t>
  </si>
  <si>
    <t>PARN-3012Z:K13</t>
  </si>
  <si>
    <t>PARN-3012Z:K14</t>
  </si>
  <si>
    <t>PARN-3012Z:K15</t>
  </si>
  <si>
    <t>PARN-3012Z:K16</t>
  </si>
  <si>
    <t>PARN-3012Z:K17</t>
  </si>
  <si>
    <t>PARN-3012Z:K18</t>
  </si>
  <si>
    <t>PARN-3012Z:K19</t>
  </si>
  <si>
    <t>PARN-3012Z:K20</t>
  </si>
  <si>
    <t>PARN-3012Z:K21</t>
  </si>
  <si>
    <t>PARN-3012Z:K22</t>
  </si>
  <si>
    <t>PARN-3012Z:K23</t>
  </si>
  <si>
    <t>PARN-3012Z:K24</t>
  </si>
  <si>
    <t>PARN-3012Z:L01</t>
  </si>
  <si>
    <t>PARN-3012Z:L02</t>
  </si>
  <si>
    <t>PARN-3012Z:L03</t>
  </si>
  <si>
    <t>PARN-3012Z:L04</t>
  </si>
  <si>
    <t>PARN-3012Z:L05</t>
  </si>
  <si>
    <t>PARN-3012Z:L06</t>
  </si>
  <si>
    <t>PARN-3012Z:L07</t>
  </si>
  <si>
    <t>PARN-3012Z:L08</t>
  </si>
  <si>
    <t>PARN-3012Z:L09</t>
  </si>
  <si>
    <t>PARN-3012Z:L10</t>
  </si>
  <si>
    <t>PARN-3012Z:L11</t>
  </si>
  <si>
    <t>PARN-3012Z:L12</t>
  </si>
  <si>
    <t>PARN-3012Z:L13</t>
  </si>
  <si>
    <t>PARN-3012Z:L14</t>
  </si>
  <si>
    <t>PARN-3012Z:L15</t>
  </si>
  <si>
    <t>PARN-3012Z:L16</t>
  </si>
  <si>
    <t>PARN-3012Z:L17</t>
  </si>
  <si>
    <t>PARN-3012Z:L18</t>
  </si>
  <si>
    <t>PARN-3012Z:L19</t>
  </si>
  <si>
    <t>PARN-3012Z:L20</t>
  </si>
  <si>
    <t>PARN-3012Z:L21</t>
  </si>
  <si>
    <t>PARN-3012Z:L22</t>
  </si>
  <si>
    <t>PARN-3012Z:L23</t>
  </si>
  <si>
    <t>PARN-3012Z:L24</t>
  </si>
  <si>
    <t>PARN-3012Z:M01</t>
  </si>
  <si>
    <t>PARN-3012Z:M02</t>
  </si>
  <si>
    <t>PARN-3012Z:M03</t>
  </si>
  <si>
    <t>PARN-3012Z:M04</t>
  </si>
  <si>
    <t>PARN-3012Z:M05</t>
  </si>
  <si>
    <t>PARN-3012Z:M06</t>
  </si>
  <si>
    <t>PARN-3012Z:M07</t>
  </si>
  <si>
    <t>Rps3a</t>
  </si>
  <si>
    <t>PARN-3012Z:M08</t>
  </si>
  <si>
    <t>PARN-3012Z:M09</t>
  </si>
  <si>
    <t>PARN-3012Z:M10</t>
  </si>
  <si>
    <t>PARN-3012Z:M11</t>
  </si>
  <si>
    <t>PARN-3012Z:M12</t>
  </si>
  <si>
    <t>PARN-3012Z:M13</t>
  </si>
  <si>
    <t>PARN-3012Z:M14</t>
  </si>
  <si>
    <t>PARN-3012Z:M15</t>
  </si>
  <si>
    <t>PARN-3012Z:M16</t>
  </si>
  <si>
    <t>PARN-3012Z:M17</t>
  </si>
  <si>
    <t>PARN-3012Z:M18</t>
  </si>
  <si>
    <t>PARN-3012Z:M19</t>
  </si>
  <si>
    <t>PARN-3012Z:M20</t>
  </si>
  <si>
    <t>PARN-3012Z:M21</t>
  </si>
  <si>
    <t>PARN-3012Z:M22</t>
  </si>
  <si>
    <t>PARN-3012Z:M23</t>
  </si>
  <si>
    <t>PARN-3012Z:M24</t>
  </si>
  <si>
    <t>PARN-3012Z:N01</t>
  </si>
  <si>
    <t>PARN-3012Z:N02</t>
  </si>
  <si>
    <t>PARN-3012Z:N03</t>
  </si>
  <si>
    <t>PARN-3012Z:N04</t>
  </si>
  <si>
    <t>PARN-3012Z:N05</t>
  </si>
  <si>
    <t>PARN-3012Z:N06</t>
  </si>
  <si>
    <t>PARN-3012Z:N07</t>
  </si>
  <si>
    <t>PARN-3012Z:N08</t>
  </si>
  <si>
    <t>PARN-3012Z:N09</t>
  </si>
  <si>
    <t>PARN-3012Z:N10</t>
  </si>
  <si>
    <t>PARN-3012Z:N11</t>
  </si>
  <si>
    <t>PARN-3012Z:N12</t>
  </si>
  <si>
    <t>PARN-3012Z:N13</t>
  </si>
  <si>
    <t>PARN-3012Z:N14</t>
  </si>
  <si>
    <t>PARN-3012Z:N15</t>
  </si>
  <si>
    <t>PARN-3012Z:N16</t>
  </si>
  <si>
    <t>PARN-3012Z:N17</t>
  </si>
  <si>
    <t>PARN-3012Z:N18</t>
  </si>
  <si>
    <t>PARN-3012Z:N19</t>
  </si>
  <si>
    <t>PARN-3012Z:N20</t>
  </si>
  <si>
    <t>PARN-3012Z:N21</t>
  </si>
  <si>
    <t>PARN-3012Z:N22</t>
  </si>
  <si>
    <t>PARN-3012Z:N23</t>
  </si>
  <si>
    <t>PARN-3012Z:N24</t>
  </si>
  <si>
    <t>PARN-3012Z:O01</t>
  </si>
  <si>
    <t>PARN-3012Z:O02</t>
  </si>
  <si>
    <t>PARN-3012Z:O03</t>
  </si>
  <si>
    <t>PARN-3012Z:O04</t>
  </si>
  <si>
    <t>PARN-3012Z:O05</t>
  </si>
  <si>
    <t>PARN-3012Z:O06</t>
  </si>
  <si>
    <t>PARN-3012Z:O07</t>
  </si>
  <si>
    <t>PARN-3012Z:O08</t>
  </si>
  <si>
    <t>PARN-3012Z:O09</t>
  </si>
  <si>
    <t>PARN-3012Z:O10</t>
  </si>
  <si>
    <t>PARN-3012Z:O11</t>
  </si>
  <si>
    <t>PARN-3012Z:O12</t>
  </si>
  <si>
    <t>PARN-3012Z:O13</t>
  </si>
  <si>
    <t>PARN-3012Z:O14</t>
  </si>
  <si>
    <t>PARN-3012Z:O15</t>
  </si>
  <si>
    <t>PARN-3012Z:O16</t>
  </si>
  <si>
    <t>PARN-3012Z:O17</t>
  </si>
  <si>
    <t>PARN-3012Z:O18</t>
  </si>
  <si>
    <t>PARN-3012Z:O19</t>
  </si>
  <si>
    <t>PARN-3012Z:O20</t>
  </si>
  <si>
    <t>PARN-3012Z:O21</t>
  </si>
  <si>
    <t>PARN-3012Z:O22</t>
  </si>
  <si>
    <t>PARN-3012Z:O23</t>
  </si>
  <si>
    <t>PARN-3012Z:O24</t>
  </si>
  <si>
    <t>PARN-3012Z:P01</t>
  </si>
  <si>
    <t>PARN-3012Z:P02</t>
  </si>
  <si>
    <t>PARN-3012Z:P03</t>
  </si>
  <si>
    <t>PARN-3012Z:P04</t>
  </si>
  <si>
    <t>PARN-3012Z:P05</t>
  </si>
  <si>
    <t>PARN-3012Z:P06</t>
  </si>
  <si>
    <t>PARN-3012Z:P07</t>
  </si>
  <si>
    <t>PARN-3012Z:P08</t>
  </si>
  <si>
    <t>PARN-3012Z:P09</t>
  </si>
  <si>
    <t>PARN-3012Z:P10</t>
  </si>
  <si>
    <t>PARN-3079Z:A01</t>
  </si>
  <si>
    <t>Abtb1</t>
  </si>
  <si>
    <t>PARN-3079Z:A02</t>
  </si>
  <si>
    <t>Abtb2</t>
  </si>
  <si>
    <t>PARN-3079Z:A03</t>
  </si>
  <si>
    <t>PARN-3079Z:A04</t>
  </si>
  <si>
    <t>PARN-3079Z:A05</t>
  </si>
  <si>
    <t>PARN-3079Z:A06</t>
  </si>
  <si>
    <t>PARN-3079Z:A07</t>
  </si>
  <si>
    <t>PARN-3079Z:A08</t>
  </si>
  <si>
    <t>PARN-3079Z:A09</t>
  </si>
  <si>
    <t>PARN-3079Z:A10</t>
  </si>
  <si>
    <t>PARN-3079Z:A11</t>
  </si>
  <si>
    <t>PARN-3079Z:A12</t>
  </si>
  <si>
    <t>PARN-3079Z:A13</t>
  </si>
  <si>
    <t>PARN-3079Z:A14</t>
  </si>
  <si>
    <t>PARN-3079Z:A15</t>
  </si>
  <si>
    <t>PARN-3079Z:A16</t>
  </si>
  <si>
    <t>PARN-3079Z:A17</t>
  </si>
  <si>
    <t>PARN-3079Z:A18</t>
  </si>
  <si>
    <t>Asb8</t>
  </si>
  <si>
    <t>PARN-3079Z:A19</t>
  </si>
  <si>
    <t>PARN-3079Z:A20</t>
  </si>
  <si>
    <t>PARN-3079Z:A21</t>
  </si>
  <si>
    <t>PARN-3079Z:A22</t>
  </si>
  <si>
    <t>PARN-3079Z:A23</t>
  </si>
  <si>
    <t>PARN-3079Z:A24</t>
  </si>
  <si>
    <t>PARN-3079Z:B01</t>
  </si>
  <si>
    <t>PARN-3079Z:B02</t>
  </si>
  <si>
    <t>PARN-3079Z:B03</t>
  </si>
  <si>
    <t>PARN-3079Z:B04</t>
  </si>
  <si>
    <t>PARN-3079Z:B05</t>
  </si>
  <si>
    <t>PARN-3079Z:B06</t>
  </si>
  <si>
    <t>PARN-3079Z:B07</t>
  </si>
  <si>
    <t>PARN-3079Z:B08</t>
  </si>
  <si>
    <t>Btbd1</t>
  </si>
  <si>
    <t>PARN-3079Z:B09</t>
  </si>
  <si>
    <t>Btbd16</t>
  </si>
  <si>
    <t>PARN-3079Z:B10</t>
  </si>
  <si>
    <t>Btbd3</t>
  </si>
  <si>
    <t>PARN-3079Z:B11</t>
  </si>
  <si>
    <t>PARN-3079Z:B12</t>
  </si>
  <si>
    <t>PARN-3079Z:B13</t>
  </si>
  <si>
    <t>PARN-3079Z:B14</t>
  </si>
  <si>
    <t>PARN-3079Z:B15</t>
  </si>
  <si>
    <t>PARN-3079Z:B16</t>
  </si>
  <si>
    <t>PARN-3079Z:B17</t>
  </si>
  <si>
    <t>PARN-3079Z:B18</t>
  </si>
  <si>
    <t>PARN-3079Z:B19</t>
  </si>
  <si>
    <t>PARN-3079Z:B20</t>
  </si>
  <si>
    <t>PARN-3079Z:B21</t>
  </si>
  <si>
    <t>PARN-3079Z:B22</t>
  </si>
  <si>
    <t>PARN-3079Z:B23</t>
  </si>
  <si>
    <t>PARN-3079Z:B24</t>
  </si>
  <si>
    <t>PARN-3079Z:C01</t>
  </si>
  <si>
    <t>PARN-3079Z:C02</t>
  </si>
  <si>
    <t>PARN-3079Z:C03</t>
  </si>
  <si>
    <t>PARN-3079Z:C04</t>
  </si>
  <si>
    <t>PARN-3079Z:C05</t>
  </si>
  <si>
    <t>PARN-3079Z:C06</t>
  </si>
  <si>
    <t>PARN-3079Z:C07</t>
  </si>
  <si>
    <t>PARN-3079Z:C08</t>
  </si>
  <si>
    <t>PARN-3079Z:C09</t>
  </si>
  <si>
    <t>PARN-3079Z:C10</t>
  </si>
  <si>
    <t>PARN-3079Z:C11</t>
  </si>
  <si>
    <t>PARN-3079Z:C12</t>
  </si>
  <si>
    <t>PARN-3079Z:C13</t>
  </si>
  <si>
    <t>PARN-3079Z:C14</t>
  </si>
  <si>
    <t>Dcaf10</t>
  </si>
  <si>
    <t>PARN-3079Z:C15</t>
  </si>
  <si>
    <t>Dcaf11</t>
  </si>
  <si>
    <t>PARN-3079Z:C16</t>
  </si>
  <si>
    <t>PARN-3079Z:C17</t>
  </si>
  <si>
    <t>Dcaf8</t>
  </si>
  <si>
    <t>PARN-3079Z:C18</t>
  </si>
  <si>
    <t>PARN-3079Z:C19</t>
  </si>
  <si>
    <t>PARN-3079Z:C20</t>
  </si>
  <si>
    <t>PARN-3079Z:C21</t>
  </si>
  <si>
    <t>PARN-3079Z:C22</t>
  </si>
  <si>
    <t>PARN-3079Z:C23</t>
  </si>
  <si>
    <t>PARN-3079Z:C24</t>
  </si>
  <si>
    <t>PARN-3079Z:D01</t>
  </si>
  <si>
    <t>PARN-3079Z:D02</t>
  </si>
  <si>
    <t>PARN-3079Z:D03</t>
  </si>
  <si>
    <t>PARN-3079Z:D04</t>
  </si>
  <si>
    <t>Fbxl15</t>
  </si>
  <si>
    <t>PARN-3079Z:D05</t>
  </si>
  <si>
    <t>PARN-3079Z:D06</t>
  </si>
  <si>
    <t>Fbxl20</t>
  </si>
  <si>
    <t>PARN-3079Z:D07</t>
  </si>
  <si>
    <t>PARN-3079Z:D08</t>
  </si>
  <si>
    <t>PARN-3079Z:D09</t>
  </si>
  <si>
    <t>PARN-3079Z:D10</t>
  </si>
  <si>
    <t>Fbxl6</t>
  </si>
  <si>
    <t>PARN-3079Z:D11</t>
  </si>
  <si>
    <t>Fbxl7</t>
  </si>
  <si>
    <t>PARN-3079Z:D12</t>
  </si>
  <si>
    <t>PARN-3079Z:D13</t>
  </si>
  <si>
    <t>PARN-3079Z:D14</t>
  </si>
  <si>
    <t>PARN-3079Z:D15</t>
  </si>
  <si>
    <t>PARN-3079Z:D16</t>
  </si>
  <si>
    <t>PARN-3079Z:D17</t>
  </si>
  <si>
    <t>PARN-3079Z:D18</t>
  </si>
  <si>
    <t>PARN-3079Z:D19</t>
  </si>
  <si>
    <t>Fbxo24</t>
  </si>
  <si>
    <t>PARN-3079Z:D20</t>
  </si>
  <si>
    <t>PARN-3079Z:D21</t>
  </si>
  <si>
    <t>PARN-3079Z:D22</t>
  </si>
  <si>
    <t>PARN-3079Z:D23</t>
  </si>
  <si>
    <t>PARN-3079Z:D24</t>
  </si>
  <si>
    <t>PARN-3079Z:E01</t>
  </si>
  <si>
    <t>Fbxo34</t>
  </si>
  <si>
    <t>PARN-3079Z:E02</t>
  </si>
  <si>
    <t>PARN-3079Z:E03</t>
  </si>
  <si>
    <t>PARN-3079Z:E04</t>
  </si>
  <si>
    <t>Fbxo42</t>
  </si>
  <si>
    <t>PARN-3079Z:E05</t>
  </si>
  <si>
    <t>PARN-3079Z:E06</t>
  </si>
  <si>
    <t>Fbxo46</t>
  </si>
  <si>
    <t>PARN-3079Z:E07</t>
  </si>
  <si>
    <t>PARN-3079Z:E08</t>
  </si>
  <si>
    <t>PARN-3079Z:E09</t>
  </si>
  <si>
    <t>PARN-3079Z:E10</t>
  </si>
  <si>
    <t>PARN-3079Z:E11</t>
  </si>
  <si>
    <t>PARN-3079Z:E12</t>
  </si>
  <si>
    <t>PARN-3079Z:E13</t>
  </si>
  <si>
    <t>PARN-3079Z:E14</t>
  </si>
  <si>
    <t>PARN-3079Z:E15</t>
  </si>
  <si>
    <t>PARN-3079Z:E16</t>
  </si>
  <si>
    <t>PARN-3079Z:E17</t>
  </si>
  <si>
    <t>PARN-3079Z:E18</t>
  </si>
  <si>
    <t>PARN-3079Z:E19</t>
  </si>
  <si>
    <t>PARN-3079Z:E20</t>
  </si>
  <si>
    <t>PARN-3079Z:E21</t>
  </si>
  <si>
    <t>Gmcl1</t>
  </si>
  <si>
    <t>PARN-3079Z:E22</t>
  </si>
  <si>
    <t>PARN-3079Z:E23</t>
  </si>
  <si>
    <t>PARN-3079Z:E24</t>
  </si>
  <si>
    <t>PARN-3079Z:F01</t>
  </si>
  <si>
    <t>PARN-3079Z:F02</t>
  </si>
  <si>
    <t>PARN-3079Z:F03</t>
  </si>
  <si>
    <t>PARN-3079Z:F04</t>
  </si>
  <si>
    <t>PARN-3079Z:F05</t>
  </si>
  <si>
    <t>PARN-3079Z:F06</t>
  </si>
  <si>
    <t>PARN-3079Z:F07</t>
  </si>
  <si>
    <t>Ipp</t>
  </si>
  <si>
    <t>PARN-3079Z:F08</t>
  </si>
  <si>
    <t>PARN-3079Z:F09</t>
  </si>
  <si>
    <t>PARN-3079Z:F10</t>
  </si>
  <si>
    <t>PARN-3079Z:F11</t>
  </si>
  <si>
    <t>Kbtbd11</t>
  </si>
  <si>
    <t>PARN-3079Z:F12</t>
  </si>
  <si>
    <t>Kbtbd2</t>
  </si>
  <si>
    <t>PARN-3079Z:F13</t>
  </si>
  <si>
    <t>Kbtbd4</t>
  </si>
  <si>
    <t>PARN-3079Z:F14</t>
  </si>
  <si>
    <t>Kbtbd6</t>
  </si>
  <si>
    <t>PARN-3079Z:F15</t>
  </si>
  <si>
    <t>PARN-3079Z:F16</t>
  </si>
  <si>
    <t>Kdm2a</t>
  </si>
  <si>
    <t>PARN-3079Z:F17</t>
  </si>
  <si>
    <t>PARN-3079Z:F18</t>
  </si>
  <si>
    <t>PARN-3079Z:F19</t>
  </si>
  <si>
    <t>PARN-3079Z:F20</t>
  </si>
  <si>
    <t>PARN-3079Z:F21</t>
  </si>
  <si>
    <t>PARN-3079Z:F22</t>
  </si>
  <si>
    <t>Klhl17</t>
  </si>
  <si>
    <t>PARN-3079Z:F23</t>
  </si>
  <si>
    <t>PARN-3079Z:F24</t>
  </si>
  <si>
    <t>PARN-3079Z:G01</t>
  </si>
  <si>
    <t>PARN-3079Z:G02</t>
  </si>
  <si>
    <t>PARN-3079Z:G03</t>
  </si>
  <si>
    <t>PARN-3079Z:G04</t>
  </si>
  <si>
    <t>PARN-3079Z:G05</t>
  </si>
  <si>
    <t>PARN-3079Z:G06</t>
  </si>
  <si>
    <t>PARN-3079Z:G07</t>
  </si>
  <si>
    <t>PARN-3079Z:G08</t>
  </si>
  <si>
    <t>Lnx2</t>
  </si>
  <si>
    <t>PARN-3079Z:G09</t>
  </si>
  <si>
    <t>PARN-3079Z:G10</t>
  </si>
  <si>
    <t>PARN-3079Z:G11</t>
  </si>
  <si>
    <t>PARN-3079Z:G12</t>
  </si>
  <si>
    <t>PARN-3079Z:G13</t>
  </si>
  <si>
    <t>PARN-3079Z:G14</t>
  </si>
  <si>
    <t>PARN-3079Z:G15</t>
  </si>
  <si>
    <t>PARN-3079Z:G16</t>
  </si>
  <si>
    <t>PARN-3079Z:G17</t>
  </si>
  <si>
    <t>PARN-3079Z:G18</t>
  </si>
  <si>
    <t>PARN-3079Z:G19</t>
  </si>
  <si>
    <t>PARN-3079Z:G20</t>
  </si>
  <si>
    <t>March9</t>
  </si>
  <si>
    <t>PARN-3079Z:G21</t>
  </si>
  <si>
    <t>PARN-3079Z:G22</t>
  </si>
  <si>
    <t>PARN-3079Z:G23</t>
  </si>
  <si>
    <t>PARN-3079Z:G24</t>
  </si>
  <si>
    <t>PARN-3079Z:H01</t>
  </si>
  <si>
    <t>PARN-3079Z:H02</t>
  </si>
  <si>
    <t>PARN-3079Z:H03</t>
  </si>
  <si>
    <t>PARN-3079Z:H04</t>
  </si>
  <si>
    <t>PARN-3079Z:H05</t>
  </si>
  <si>
    <t>PARN-3079Z:H06</t>
  </si>
  <si>
    <t>PARN-3079Z:H07</t>
  </si>
  <si>
    <t>PARN-3079Z:H08</t>
  </si>
  <si>
    <t>PARN-3079Z:H09</t>
  </si>
  <si>
    <t>Nacc2</t>
  </si>
  <si>
    <t>PARN-3079Z:H10</t>
  </si>
  <si>
    <t>PARN-3079Z:H11</t>
  </si>
  <si>
    <t>PARN-3079Z:H12</t>
  </si>
  <si>
    <t>PARN-3079Z:H13</t>
  </si>
  <si>
    <t>Neurl2</t>
  </si>
  <si>
    <t>PARN-3079Z:H14</t>
  </si>
  <si>
    <t>PARN-3079Z:H15</t>
  </si>
  <si>
    <t>PARN-3079Z:H16</t>
  </si>
  <si>
    <t>PARN-3079Z:H17</t>
  </si>
  <si>
    <t>PARN-3079Z:H18</t>
  </si>
  <si>
    <t>PARN-3079Z:H19</t>
  </si>
  <si>
    <t>PARN-3079Z:H20</t>
  </si>
  <si>
    <t>PARN-3079Z:H21</t>
  </si>
  <si>
    <t>PARN-3079Z:H22</t>
  </si>
  <si>
    <t>PARN-3079Z:H23</t>
  </si>
  <si>
    <t>PARN-3079Z:H24</t>
  </si>
  <si>
    <t>PARN-3079Z:I01</t>
  </si>
  <si>
    <t>PARN-3079Z:I02</t>
  </si>
  <si>
    <t>PARN-3079Z:I03</t>
  </si>
  <si>
    <t>PARN-3079Z:I04</t>
  </si>
  <si>
    <t>Peli3</t>
  </si>
  <si>
    <t>PARN-3079Z:I05</t>
  </si>
  <si>
    <t>PARN-3079Z:I06</t>
  </si>
  <si>
    <t>PARN-3079Z:I07</t>
  </si>
  <si>
    <t>PARN-3079Z:I08</t>
  </si>
  <si>
    <t>PARN-3079Z:I09</t>
  </si>
  <si>
    <t>PARN-3079Z:I10</t>
  </si>
  <si>
    <t>PARN-3079Z:I11</t>
  </si>
  <si>
    <t>PARN-3079Z:I12</t>
  </si>
  <si>
    <t>PARN-3079Z:I13</t>
  </si>
  <si>
    <t>PARN-3079Z:I14</t>
  </si>
  <si>
    <t>PARN-3079Z:I15</t>
  </si>
  <si>
    <t>Prpf19</t>
  </si>
  <si>
    <t>PARN-3079Z:I16</t>
  </si>
  <si>
    <t>PARN-3079Z:I17</t>
  </si>
  <si>
    <t>Rab40b</t>
  </si>
  <si>
    <t>PARN-3079Z:I18</t>
  </si>
  <si>
    <t>PARN-3079Z:I19</t>
  </si>
  <si>
    <t>PARN-3079Z:I20</t>
  </si>
  <si>
    <t>PARN-3079Z:I21</t>
  </si>
  <si>
    <t>Rbbp6</t>
  </si>
  <si>
    <t>PARN-3079Z:I22</t>
  </si>
  <si>
    <t>PARN-3079Z:I23</t>
  </si>
  <si>
    <t>PARN-3079Z:I24</t>
  </si>
  <si>
    <t>PARN-3079Z:J01</t>
  </si>
  <si>
    <t>PARN-3079Z:J02</t>
  </si>
  <si>
    <t>Arel1</t>
  </si>
  <si>
    <t>PARN-3079Z:J03</t>
  </si>
  <si>
    <t>PARN-3079Z:J04</t>
  </si>
  <si>
    <t>PARN-3079Z:J05</t>
  </si>
  <si>
    <t>PARN-3079Z:J06</t>
  </si>
  <si>
    <t>PARN-3079Z:J07</t>
  </si>
  <si>
    <t>PARN-3079Z:J08</t>
  </si>
  <si>
    <t>PARN-3079Z:J09</t>
  </si>
  <si>
    <t>PARN-3079Z:J10</t>
  </si>
  <si>
    <t>PARN-3079Z:J11</t>
  </si>
  <si>
    <t>PARN-3079Z:J12</t>
  </si>
  <si>
    <t>PARN-3079Z:J13</t>
  </si>
  <si>
    <t>PARN-3079Z:J14</t>
  </si>
  <si>
    <t>PARN-3079Z:J15</t>
  </si>
  <si>
    <t>PARN-3079Z:J16</t>
  </si>
  <si>
    <t>PARN-3079Z:J17</t>
  </si>
  <si>
    <t>PARN-3079Z:J18</t>
  </si>
  <si>
    <t>Rnf126</t>
  </si>
  <si>
    <t>PARN-3079Z:J19</t>
  </si>
  <si>
    <t>PARN-3079Z:J20</t>
  </si>
  <si>
    <t>PARN-3079Z:J21</t>
  </si>
  <si>
    <t>PARN-3079Z:J22</t>
  </si>
  <si>
    <t>PARN-3079Z:J23</t>
  </si>
  <si>
    <t>PARN-3079Z:J24</t>
  </si>
  <si>
    <t>PARN-3079Z:K01</t>
  </si>
  <si>
    <t>Rnf149</t>
  </si>
  <si>
    <t>PARN-3079Z:K02</t>
  </si>
  <si>
    <t>PARN-3079Z:K03</t>
  </si>
  <si>
    <t>PARN-3079Z:K04</t>
  </si>
  <si>
    <t>PARN-3079Z:K05</t>
  </si>
  <si>
    <t>PARN-3079Z:K06</t>
  </si>
  <si>
    <t>PARN-3079Z:K07</t>
  </si>
  <si>
    <t>PARN-3079Z:K08</t>
  </si>
  <si>
    <t>March10</t>
  </si>
  <si>
    <t>PARN-3079Z:K09</t>
  </si>
  <si>
    <t>PARN-3079Z:K10</t>
  </si>
  <si>
    <t>PARN-3079Z:K11</t>
  </si>
  <si>
    <t>PARN-3079Z:K12</t>
  </si>
  <si>
    <t>PARN-3079Z:K13</t>
  </si>
  <si>
    <t>PARN-3079Z:K14</t>
  </si>
  <si>
    <t>PARN-3079Z:K15</t>
  </si>
  <si>
    <t>PARN-3079Z:K16</t>
  </si>
  <si>
    <t>PARN-3079Z:K17</t>
  </si>
  <si>
    <t>Rnf25</t>
  </si>
  <si>
    <t>PARN-3079Z:K18</t>
  </si>
  <si>
    <t>Rnf26</t>
  </si>
  <si>
    <t>PARN-3079Z:K19</t>
  </si>
  <si>
    <t>PARN-3079Z:K20</t>
  </si>
  <si>
    <t>PARN-3079Z:K21</t>
  </si>
  <si>
    <t>PARN-3079Z:K22</t>
  </si>
  <si>
    <t>PARN-3079Z:K23</t>
  </si>
  <si>
    <t>PARN-3079Z:K24</t>
  </si>
  <si>
    <t>PARN-3079Z:L01</t>
  </si>
  <si>
    <t>PARN-3079Z:L02</t>
  </si>
  <si>
    <t>PARN-3079Z:L03</t>
  </si>
  <si>
    <t>PARN-3079Z:L04</t>
  </si>
  <si>
    <t>PARN-3079Z:L05</t>
  </si>
  <si>
    <t>PARN-3079Z:L06</t>
  </si>
  <si>
    <t>PARN-3079Z:L07</t>
  </si>
  <si>
    <t>PARN-3079Z:L08</t>
  </si>
  <si>
    <t>Sh3rf2</t>
  </si>
  <si>
    <t>PARN-3079Z:L09</t>
  </si>
  <si>
    <t>PARN-3079Z:L10</t>
  </si>
  <si>
    <t>Siah1</t>
  </si>
  <si>
    <t>PARN-3079Z:L11</t>
  </si>
  <si>
    <t>PARN-3079Z:L12</t>
  </si>
  <si>
    <t>PARN-3079Z:L13</t>
  </si>
  <si>
    <t>PARN-3079Z:L14</t>
  </si>
  <si>
    <t>PARN-3079Z:L15</t>
  </si>
  <si>
    <t>PARN-3079Z:L16</t>
  </si>
  <si>
    <t>PARN-3079Z:L17</t>
  </si>
  <si>
    <t>PARN-3079Z:L18</t>
  </si>
  <si>
    <t>PARN-3079Z:L19</t>
  </si>
  <si>
    <t>PARN-3079Z:L20</t>
  </si>
  <si>
    <t>PARN-3079Z:L21</t>
  </si>
  <si>
    <t>PARN-3079Z:L22</t>
  </si>
  <si>
    <t>PARN-3079Z:L23</t>
  </si>
  <si>
    <t>PARN-3079Z:L24</t>
  </si>
  <si>
    <t>Spsb3</t>
  </si>
  <si>
    <t>PARN-3079Z:M01</t>
  </si>
  <si>
    <t>PARN-3079Z:M02</t>
  </si>
  <si>
    <t>PARN-3079Z:M03</t>
  </si>
  <si>
    <t>PARN-3079Z:M04</t>
  </si>
  <si>
    <t>PARN-3079Z:M05</t>
  </si>
  <si>
    <t>PARN-3079Z:M06</t>
  </si>
  <si>
    <t>PARN-3079Z:M07</t>
  </si>
  <si>
    <t>PARN-3079Z:M08</t>
  </si>
  <si>
    <t>PARN-3079Z:M09</t>
  </si>
  <si>
    <t>PARN-3079Z:M10</t>
  </si>
  <si>
    <t>PARN-3079Z:M11</t>
  </si>
  <si>
    <t>PARN-3079Z:M12</t>
  </si>
  <si>
    <t>PARN-3079Z:M13</t>
  </si>
  <si>
    <t>PARN-3079Z:M14</t>
  </si>
  <si>
    <t>PARN-3079Z:M15</t>
  </si>
  <si>
    <t>PARN-3079Z:M16</t>
  </si>
  <si>
    <t>PARN-3079Z:M17</t>
  </si>
  <si>
    <t>PARN-3079Z:M18</t>
  </si>
  <si>
    <t>PARN-3079Z:M19</t>
  </si>
  <si>
    <t>PARN-3079Z:M20</t>
  </si>
  <si>
    <t>PARN-3079Z:M21</t>
  </si>
  <si>
    <t>PARN-3079Z:M22</t>
  </si>
  <si>
    <t>PARN-3079Z:M23</t>
  </si>
  <si>
    <t>PARN-3079Z:M24</t>
  </si>
  <si>
    <t>PARN-3079Z:N01</t>
  </si>
  <si>
    <t>PARN-3079Z:N02</t>
  </si>
  <si>
    <t>PARN-3079Z:N03</t>
  </si>
  <si>
    <t>PARN-3079Z:N04</t>
  </si>
  <si>
    <t>Trim41</t>
  </si>
  <si>
    <t>PARN-3079Z:N05</t>
  </si>
  <si>
    <t>Trim42</t>
  </si>
  <si>
    <t>PARN-3079Z:N06</t>
  </si>
  <si>
    <t>PARN-3079Z:N07</t>
  </si>
  <si>
    <t>PARN-3079Z:N08</t>
  </si>
  <si>
    <t>Trim46</t>
  </si>
  <si>
    <t>PARN-3079Z:N09</t>
  </si>
  <si>
    <t>Trim47</t>
  </si>
  <si>
    <t>PARN-3079Z:N10</t>
  </si>
  <si>
    <t>PARN-3079Z:N11</t>
  </si>
  <si>
    <t>Trim50</t>
  </si>
  <si>
    <t>PARN-3079Z:N12</t>
  </si>
  <si>
    <t>PARN-3079Z:N13</t>
  </si>
  <si>
    <t>PARN-3079Z:N14</t>
  </si>
  <si>
    <t>PARN-3079Z:N15</t>
  </si>
  <si>
    <t>Trim69</t>
  </si>
  <si>
    <t>PARN-3079Z:N16</t>
  </si>
  <si>
    <t>PARN-3079Z:N17</t>
  </si>
  <si>
    <t>PARN-3079Z:N18</t>
  </si>
  <si>
    <t>PARN-3079Z:N19</t>
  </si>
  <si>
    <t>PARN-3079Z:N20</t>
  </si>
  <si>
    <t>PARN-3079Z:N21</t>
  </si>
  <si>
    <t>PARN-3079Z:N22</t>
  </si>
  <si>
    <t>Uba52</t>
  </si>
  <si>
    <t>PARN-3079Z:N23</t>
  </si>
  <si>
    <t>PARN-3079Z:N24</t>
  </si>
  <si>
    <t>PARN-3079Z:O01</t>
  </si>
  <si>
    <t>PARN-3079Z:O02</t>
  </si>
  <si>
    <t>Ubox5</t>
  </si>
  <si>
    <t>PARN-3079Z:O03</t>
  </si>
  <si>
    <t>PARN-3079Z:O04</t>
  </si>
  <si>
    <t>Ubr4</t>
  </si>
  <si>
    <t>PARN-3079Z:O05</t>
  </si>
  <si>
    <t>PARN-3079Z:O06</t>
  </si>
  <si>
    <t>PARN-3079Z:O07</t>
  </si>
  <si>
    <t>PARN-3079Z:O08</t>
  </si>
  <si>
    <t>PARN-3079Z:O09</t>
  </si>
  <si>
    <t>PARN-3079Z:O10</t>
  </si>
  <si>
    <t>PARN-3079Z:O11</t>
  </si>
  <si>
    <t>PARN-3079Z:O12</t>
  </si>
  <si>
    <t>PARN-3079Z:O13</t>
  </si>
  <si>
    <t>PARN-3079Z:O14</t>
  </si>
  <si>
    <t>PARN-3079Z:O15</t>
  </si>
  <si>
    <t>Wdtc1</t>
  </si>
  <si>
    <t>PARN-3079Z:O16</t>
  </si>
  <si>
    <t>PARN-3079Z:O17</t>
  </si>
  <si>
    <t>PARN-3079Z:O18</t>
  </si>
  <si>
    <t>PARN-3079Z:O19</t>
  </si>
  <si>
    <t>PARN-3079Z:O20</t>
  </si>
  <si>
    <t>Zbtb1</t>
  </si>
  <si>
    <t>PARN-3079Z:O21</t>
  </si>
  <si>
    <t>Zbtb11</t>
  </si>
  <si>
    <t>PARN-3079Z:O22</t>
  </si>
  <si>
    <t>PARN-3079Z:O23</t>
  </si>
  <si>
    <t>Zbtb17</t>
  </si>
  <si>
    <t>PARN-3079Z:O24</t>
  </si>
  <si>
    <t>Zbtb20</t>
  </si>
  <si>
    <t>PARN-3079Z:P01</t>
  </si>
  <si>
    <t>Zbtb38</t>
  </si>
  <si>
    <t>PARN-3079Z:P02</t>
  </si>
  <si>
    <t>Zbtb39</t>
  </si>
  <si>
    <t>PARN-3079Z:P03</t>
  </si>
  <si>
    <t>Zbtb43</t>
  </si>
  <si>
    <t>PARN-3079Z:P04</t>
  </si>
  <si>
    <t>PARN-3079Z:P05</t>
  </si>
  <si>
    <t>PARN-3079Z:P06</t>
  </si>
  <si>
    <t>PARN-3079Z:P07</t>
  </si>
  <si>
    <t>PARN-3079Z:P08</t>
  </si>
  <si>
    <t>PARN-3079Z:P09</t>
  </si>
  <si>
    <t>Znrf4</t>
  </si>
  <si>
    <t>PARN-3079Z:P10</t>
  </si>
  <si>
    <t>Zswim2</t>
  </si>
  <si>
    <t>PARN-3401Z:A01</t>
  </si>
  <si>
    <t>PARN-3401Z:A02</t>
  </si>
  <si>
    <t>PARN-3401Z:A03</t>
  </si>
  <si>
    <t>PARN-3401Z:A04</t>
  </si>
  <si>
    <t>PARN-3401Z:A05</t>
  </si>
  <si>
    <t>PARN-3401Z:A06</t>
  </si>
  <si>
    <t>PARN-3401Z:A07</t>
  </si>
  <si>
    <t>PARN-3401Z:A08</t>
  </si>
  <si>
    <t>PARN-3401Z:A09</t>
  </si>
  <si>
    <t>PARN-3401Z:A10</t>
  </si>
  <si>
    <t>PARN-3401Z:A11</t>
  </si>
  <si>
    <t>PARN-3401Z:A12</t>
  </si>
  <si>
    <t>PARN-3401Z:A13</t>
  </si>
  <si>
    <t>PARN-3401Z:A14</t>
  </si>
  <si>
    <t>PARN-3401Z:A15</t>
  </si>
  <si>
    <t>PARN-3401Z:A16</t>
  </si>
  <si>
    <t>PARN-3401Z:A17</t>
  </si>
  <si>
    <t>PARN-3401Z:A18</t>
  </si>
  <si>
    <t>PARN-3401Z:A19</t>
  </si>
  <si>
    <t>PARN-3401Z:A20</t>
  </si>
  <si>
    <t>PARN-3401Z:A21</t>
  </si>
  <si>
    <t>PARN-3401Z:A22</t>
  </si>
  <si>
    <t>PARN-3401Z:A23</t>
  </si>
  <si>
    <t>PARN-3401Z:A24</t>
  </si>
  <si>
    <t>PARN-3401Z:B01</t>
  </si>
  <si>
    <t>PARN-3401Z:B02</t>
  </si>
  <si>
    <t>PARN-3401Z:B03</t>
  </si>
  <si>
    <t>PARN-3401Z:B04</t>
  </si>
  <si>
    <t>PARN-3401Z:B05</t>
  </si>
  <si>
    <t>PARN-3401Z:B06</t>
  </si>
  <si>
    <t>PARN-3401Z:B07</t>
  </si>
  <si>
    <t>PARN-3401Z:B08</t>
  </si>
  <si>
    <t>PARN-3401Z:B09</t>
  </si>
  <si>
    <t>PARN-3401Z:B10</t>
  </si>
  <si>
    <t>PARN-3401Z:B11</t>
  </si>
  <si>
    <t>PARN-3401Z:B12</t>
  </si>
  <si>
    <t>PARN-3401Z:B13</t>
  </si>
  <si>
    <t>PARN-3401Z:B14</t>
  </si>
  <si>
    <t>PARN-3401Z:B15</t>
  </si>
  <si>
    <t>PARN-3401Z:B16</t>
  </si>
  <si>
    <t>PARN-3401Z:B17</t>
  </si>
  <si>
    <t>PARN-3401Z:B18</t>
  </si>
  <si>
    <t>PARN-3401Z:B19</t>
  </si>
  <si>
    <t>PARN-3401Z:B20</t>
  </si>
  <si>
    <t>PARN-3401Z:B21</t>
  </si>
  <si>
    <t>PARN-3401Z:B22</t>
  </si>
  <si>
    <t>PARN-3401Z:B23</t>
  </si>
  <si>
    <t>PARN-3401Z:B24</t>
  </si>
  <si>
    <t>PARN-3401Z:C01</t>
  </si>
  <si>
    <t>PARN-3401Z:C02</t>
  </si>
  <si>
    <t>PARN-3401Z:C03</t>
  </si>
  <si>
    <t>PARN-3401Z:C04</t>
  </si>
  <si>
    <t>PARN-3401Z:C05</t>
  </si>
  <si>
    <t>PARN-3401Z:C06</t>
  </si>
  <si>
    <t>PARN-3401Z:C07</t>
  </si>
  <si>
    <t>PARN-3401Z:C08</t>
  </si>
  <si>
    <t>PARN-3401Z:C09</t>
  </si>
  <si>
    <t>PARN-3401Z:C10</t>
  </si>
  <si>
    <t>PARN-3401Z:C11</t>
  </si>
  <si>
    <t>PARN-3401Z:C12</t>
  </si>
  <si>
    <t>PARN-3401Z:C13</t>
  </si>
  <si>
    <t>PARN-3401Z:C14</t>
  </si>
  <si>
    <t>PARN-3401Z:C15</t>
  </si>
  <si>
    <t>PARN-3401Z:C16</t>
  </si>
  <si>
    <t>PARN-3401Z:C17</t>
  </si>
  <si>
    <t>PARN-3401Z:C18</t>
  </si>
  <si>
    <t>PARN-3401Z:C19</t>
  </si>
  <si>
    <t>PARN-3401Z:C20</t>
  </si>
  <si>
    <t>PARN-3401Z:C21</t>
  </si>
  <si>
    <t>PARN-3401Z:C22</t>
  </si>
  <si>
    <t>PARN-3401Z:C23</t>
  </si>
  <si>
    <t>PARN-3401Z:C24</t>
  </si>
  <si>
    <t>PARN-3401Z:D01</t>
  </si>
  <si>
    <t>PARN-3401Z:D02</t>
  </si>
  <si>
    <t>PARN-3401Z:D03</t>
  </si>
  <si>
    <t>PARN-3401Z:D04</t>
  </si>
  <si>
    <t>PARN-3401Z:D05</t>
  </si>
  <si>
    <t>PARN-3401Z:D06</t>
  </si>
  <si>
    <t>PARN-3401Z:D07</t>
  </si>
  <si>
    <t>PARN-3401Z:D08</t>
  </si>
  <si>
    <t>PARN-3401Z:D09</t>
  </si>
  <si>
    <t>PARN-3401Z:D10</t>
  </si>
  <si>
    <t>PARN-3401Z:D11</t>
  </si>
  <si>
    <t>PARN-3401Z:D12</t>
  </si>
  <si>
    <t>PARN-3401Z:D13</t>
  </si>
  <si>
    <t>PARN-3401Z:D14</t>
  </si>
  <si>
    <t>PARN-3401Z:D15</t>
  </si>
  <si>
    <t>PARN-3401Z:D16</t>
  </si>
  <si>
    <t>PARN-3401Z:D17</t>
  </si>
  <si>
    <t>PARN-3401Z:D18</t>
  </si>
  <si>
    <t>PARN-3401Z:D19</t>
  </si>
  <si>
    <t>PARN-3401Z:D20</t>
  </si>
  <si>
    <t>PARN-3401Z:D21</t>
  </si>
  <si>
    <t>PARN-3401Z:D22</t>
  </si>
  <si>
    <t>PARN-3401Z:D23</t>
  </si>
  <si>
    <t>PARN-3401Z:D24</t>
  </si>
  <si>
    <t>PARN-3401Z:E01</t>
  </si>
  <si>
    <t>PARN-3401Z:E02</t>
  </si>
  <si>
    <t>PARN-3401Z:E03</t>
  </si>
  <si>
    <t>PARN-3401Z:E04</t>
  </si>
  <si>
    <t>PARN-3401Z:E05</t>
  </si>
  <si>
    <t>PARN-3401Z:E06</t>
  </si>
  <si>
    <t>PARN-3401Z:E07</t>
  </si>
  <si>
    <t>PARN-3401Z:E08</t>
  </si>
  <si>
    <t>PARN-3401Z:E09</t>
  </si>
  <si>
    <t>PARN-3401Z:E10</t>
  </si>
  <si>
    <t>PARN-3401Z:E11</t>
  </si>
  <si>
    <t>PARN-3401Z:E12</t>
  </si>
  <si>
    <t>PARN-3401Z:E13</t>
  </si>
  <si>
    <t>PARN-3401Z:E14</t>
  </si>
  <si>
    <t>PARN-3401Z:E15</t>
  </si>
  <si>
    <t>PARN-3401Z:E16</t>
  </si>
  <si>
    <t>PARN-3401Z:E17</t>
  </si>
  <si>
    <t>PARN-3401Z:E18</t>
  </si>
  <si>
    <t>PARN-3401Z:E19</t>
  </si>
  <si>
    <t>PARN-3401Z:E20</t>
  </si>
  <si>
    <t>PARN-3401Z:E21</t>
  </si>
  <si>
    <t>PARN-3401Z:E22</t>
  </si>
  <si>
    <t>PARN-3401Z:E23</t>
  </si>
  <si>
    <t>PARN-3401Z:E24</t>
  </si>
  <si>
    <t>PARN-3401Z:F01</t>
  </si>
  <si>
    <t>PARN-3401Z:F02</t>
  </si>
  <si>
    <t>PARN-3401Z:F03</t>
  </si>
  <si>
    <t>PARN-3401Z:F04</t>
  </si>
  <si>
    <t>PARN-3401Z:F05</t>
  </si>
  <si>
    <t>PARN-3401Z:F06</t>
  </si>
  <si>
    <t>PARN-3401Z:F07</t>
  </si>
  <si>
    <t>PARN-3401Z:F08</t>
  </si>
  <si>
    <t>PARN-3401Z:F09</t>
  </si>
  <si>
    <t>PARN-3401Z:F10</t>
  </si>
  <si>
    <t>PARN-3401Z:F11</t>
  </si>
  <si>
    <t>PARN-3401Z:F12</t>
  </si>
  <si>
    <t>PARN-3401Z:F13</t>
  </si>
  <si>
    <t>PARN-3401Z:F14</t>
  </si>
  <si>
    <t>PARN-3401Z:F15</t>
  </si>
  <si>
    <t>PARN-3401Z:F16</t>
  </si>
  <si>
    <t>PARN-3401Z:F17</t>
  </si>
  <si>
    <t>PARN-3401Z:F18</t>
  </si>
  <si>
    <t>PARN-3401Z:F19</t>
  </si>
  <si>
    <t>PARN-3401Z:F20</t>
  </si>
  <si>
    <t>PARN-3401Z:F21</t>
  </si>
  <si>
    <t>PARN-3401Z:F22</t>
  </si>
  <si>
    <t>PARN-3401Z:F23</t>
  </si>
  <si>
    <t>PARN-3401Z:F24</t>
  </si>
  <si>
    <t>PARN-3401Z:G01</t>
  </si>
  <si>
    <t>PARN-3401Z:G02</t>
  </si>
  <si>
    <t>PARN-3401Z:G03</t>
  </si>
  <si>
    <t>PARN-3401Z:G04</t>
  </si>
  <si>
    <t>PARN-3401Z:G05</t>
  </si>
  <si>
    <t>PARN-3401Z:G06</t>
  </si>
  <si>
    <t>PARN-3401Z:G07</t>
  </si>
  <si>
    <t>PARN-3401Z:G08</t>
  </si>
  <si>
    <t>PARN-3401Z:G09</t>
  </si>
  <si>
    <t>PARN-3401Z:G10</t>
  </si>
  <si>
    <t>PARN-3401Z:G11</t>
  </si>
  <si>
    <t>PARN-3401Z:G12</t>
  </si>
  <si>
    <t>PARN-3401Z:G13</t>
  </si>
  <si>
    <t>PARN-3401Z:G14</t>
  </si>
  <si>
    <t>PARN-3401Z:G15</t>
  </si>
  <si>
    <t>PARN-3401Z:G16</t>
  </si>
  <si>
    <t>PARN-3401Z:G17</t>
  </si>
  <si>
    <t>PARN-3401Z:G18</t>
  </si>
  <si>
    <t>PARN-3401Z:G19</t>
  </si>
  <si>
    <t>PARN-3401Z:G20</t>
  </si>
  <si>
    <t>PARN-3401Z:G21</t>
  </si>
  <si>
    <t>PARN-3401Z:G22</t>
  </si>
  <si>
    <t>PARN-3401Z:G23</t>
  </si>
  <si>
    <t>PARN-3401Z:G24</t>
  </si>
  <si>
    <t>PARN-3401Z:H01</t>
  </si>
  <si>
    <t>PARN-3401Z:H02</t>
  </si>
  <si>
    <t>PARN-3401Z:H03</t>
  </si>
  <si>
    <t>PARN-3401Z:H04</t>
  </si>
  <si>
    <t>PARN-3401Z:H05</t>
  </si>
  <si>
    <t>PARN-3401Z:H06</t>
  </si>
  <si>
    <t>PARN-3401Z:H07</t>
  </si>
  <si>
    <t>PARN-3401Z:H08</t>
  </si>
  <si>
    <t>PARN-3401Z:H09</t>
  </si>
  <si>
    <t>PARN-3401Z:H10</t>
  </si>
  <si>
    <t>PARN-3401Z:H11</t>
  </si>
  <si>
    <t>PARN-3401Z:H12</t>
  </si>
  <si>
    <t>PARN-3401Z:H13</t>
  </si>
  <si>
    <t>PARN-3401Z:H14</t>
  </si>
  <si>
    <t>PARN-3401Z:H15</t>
  </si>
  <si>
    <t>PARN-3401Z:H16</t>
  </si>
  <si>
    <t>PARN-3401Z:H17</t>
  </si>
  <si>
    <t>PARN-3401Z:H18</t>
  </si>
  <si>
    <t>PARN-3401Z:H19</t>
  </si>
  <si>
    <t>PARN-3401Z:H20</t>
  </si>
  <si>
    <t>PARN-3401Z:H21</t>
  </si>
  <si>
    <t>PARN-3401Z:H22</t>
  </si>
  <si>
    <t>PARN-3401Z:H23</t>
  </si>
  <si>
    <t>PARN-3401Z:H24</t>
  </si>
  <si>
    <t>PARN-3401Z:I01</t>
  </si>
  <si>
    <t>PARN-3401Z:I02</t>
  </si>
  <si>
    <t>PARN-3401Z:I03</t>
  </si>
  <si>
    <t>PARN-3401Z:I04</t>
  </si>
  <si>
    <t>PARN-3401Z:I05</t>
  </si>
  <si>
    <t>PARN-3401Z:I06</t>
  </si>
  <si>
    <t>PARN-3401Z:I07</t>
  </si>
  <si>
    <t>PARN-3401Z:I08</t>
  </si>
  <si>
    <t>PARN-3401Z:I09</t>
  </si>
  <si>
    <t>PARN-3401Z:I10</t>
  </si>
  <si>
    <t>PARN-3401Z:I11</t>
  </si>
  <si>
    <t>PARN-3401Z:I12</t>
  </si>
  <si>
    <t>PARN-3401Z:I13</t>
  </si>
  <si>
    <t>PARN-3401Z:I14</t>
  </si>
  <si>
    <t>PARN-3401Z:I15</t>
  </si>
  <si>
    <t>PARN-3401Z:I16</t>
  </si>
  <si>
    <t>PARN-3401Z:I17</t>
  </si>
  <si>
    <t>PARN-3401Z:I18</t>
  </si>
  <si>
    <t>PARN-3401Z:I19</t>
  </si>
  <si>
    <t>PARN-3401Z:I20</t>
  </si>
  <si>
    <t>PARN-3401Z:I21</t>
  </si>
  <si>
    <t>PARN-3401Z:I22</t>
  </si>
  <si>
    <t>PARN-3401Z:I23</t>
  </si>
  <si>
    <t>PARN-3401Z:I24</t>
  </si>
  <si>
    <t>PARN-3401Z:J01</t>
  </si>
  <si>
    <t>PARN-3401Z:J02</t>
  </si>
  <si>
    <t>PARN-3401Z:J03</t>
  </si>
  <si>
    <t>PARN-3401Z:J04</t>
  </si>
  <si>
    <t>PARN-3401Z:J05</t>
  </si>
  <si>
    <t>PARN-3401Z:J06</t>
  </si>
  <si>
    <t>PARN-3401Z:J07</t>
  </si>
  <si>
    <t>PARN-3401Z:J08</t>
  </si>
  <si>
    <t>PARN-3401Z:J09</t>
  </si>
  <si>
    <t>PARN-3401Z:J10</t>
  </si>
  <si>
    <t>PARN-3401Z:J11</t>
  </si>
  <si>
    <t>PARN-3401Z:J12</t>
  </si>
  <si>
    <t>PARN-3401Z:J13</t>
  </si>
  <si>
    <t>PARN-3401Z:J14</t>
  </si>
  <si>
    <t>PARN-3401Z:J15</t>
  </si>
  <si>
    <t>PARN-3401Z:J16</t>
  </si>
  <si>
    <t>PARN-3401Z:J17</t>
  </si>
  <si>
    <t>PARN-3401Z:J18</t>
  </si>
  <si>
    <t>PARN-3401Z:J19</t>
  </si>
  <si>
    <t>PARN-3401Z:J20</t>
  </si>
  <si>
    <t>PARN-3401Z:J21</t>
  </si>
  <si>
    <t>PARN-3401Z:J22</t>
  </si>
  <si>
    <t>PARN-3401Z:J23</t>
  </si>
  <si>
    <t>PARN-3401Z:J24</t>
  </si>
  <si>
    <t>PARN-3401Z:K01</t>
  </si>
  <si>
    <t>PARN-3401Z:K02</t>
  </si>
  <si>
    <t>PARN-3401Z:K03</t>
  </si>
  <si>
    <t>PARN-3401Z:K04</t>
  </si>
  <si>
    <t>PARN-3401Z:K05</t>
  </si>
  <si>
    <t>PARN-3401Z:K06</t>
  </si>
  <si>
    <t>PARN-3401Z:K07</t>
  </si>
  <si>
    <t>PARN-3401Z:K08</t>
  </si>
  <si>
    <t>PARN-3401Z:K09</t>
  </si>
  <si>
    <t>PARN-3401Z:K10</t>
  </si>
  <si>
    <t>PARN-3401Z:K11</t>
  </si>
  <si>
    <t>PARN-3401Z:K12</t>
  </si>
  <si>
    <t>PARN-3401Z:K13</t>
  </si>
  <si>
    <t>PARN-3401Z:K14</t>
  </si>
  <si>
    <t>PARN-3401Z:K15</t>
  </si>
  <si>
    <t>PARN-3401Z:K16</t>
  </si>
  <si>
    <t>PARN-3401Z:K17</t>
  </si>
  <si>
    <t>PARN-3401Z:K18</t>
  </si>
  <si>
    <t>PARN-3401Z:K19</t>
  </si>
  <si>
    <t>PARN-3401Z:K20</t>
  </si>
  <si>
    <t>PARN-3401Z:K21</t>
  </si>
  <si>
    <t>PARN-3401Z:K22</t>
  </si>
  <si>
    <t>PARN-3401Z:K23</t>
  </si>
  <si>
    <t>PARN-3401Z:K24</t>
  </si>
  <si>
    <t>PARN-3401Z:L01</t>
  </si>
  <si>
    <t>PARN-3401Z:L02</t>
  </si>
  <si>
    <t>PARN-3401Z:L03</t>
  </si>
  <si>
    <t>PARN-3401Z:L04</t>
  </si>
  <si>
    <t>PARN-3401Z:L05</t>
  </si>
  <si>
    <t>PARN-3401Z:L06</t>
  </si>
  <si>
    <t>PARN-3401Z:L07</t>
  </si>
  <si>
    <t>PARN-3401Z:L08</t>
  </si>
  <si>
    <t>PARN-3401Z:L09</t>
  </si>
  <si>
    <t>PARN-3401Z:L10</t>
  </si>
  <si>
    <t>PARN-3401Z:L11</t>
  </si>
  <si>
    <t>PARN-3401Z:L12</t>
  </si>
  <si>
    <t>PARN-3401Z:L13</t>
  </si>
  <si>
    <t>PARN-3401Z:L14</t>
  </si>
  <si>
    <t>Olr128</t>
  </si>
  <si>
    <t>PARN-3401Z:L15</t>
  </si>
  <si>
    <t>PARN-3401Z:L16</t>
  </si>
  <si>
    <t>PARN-3401Z:L17</t>
  </si>
  <si>
    <t>PARN-3401Z:L18</t>
  </si>
  <si>
    <t>PARN-3401Z:L19</t>
  </si>
  <si>
    <t>PARN-3401Z:L20</t>
  </si>
  <si>
    <t>PARN-3401Z:L21</t>
  </si>
  <si>
    <t>PARN-3401Z:L22</t>
  </si>
  <si>
    <t>PARN-3401Z:L23</t>
  </si>
  <si>
    <t>PARN-3401Z:L24</t>
  </si>
  <si>
    <t>PARN-3401Z:M01</t>
  </si>
  <si>
    <t>PARN-3401Z:M02</t>
  </si>
  <si>
    <t>PARN-3401Z:M03</t>
  </si>
  <si>
    <t>PARN-3401Z:M04</t>
  </si>
  <si>
    <t>PARN-3401Z:M05</t>
  </si>
  <si>
    <t>PARN-3401Z:M06</t>
  </si>
  <si>
    <t>PARN-3401Z:M07</t>
  </si>
  <si>
    <t>PARN-3401Z:M08</t>
  </si>
  <si>
    <t>PARN-3401Z:M09</t>
  </si>
  <si>
    <t>PARN-3401Z:M10</t>
  </si>
  <si>
    <t>PARN-3401Z:M11</t>
  </si>
  <si>
    <t>PARN-3401Z:M12</t>
  </si>
  <si>
    <t>PARN-3401Z:M13</t>
  </si>
  <si>
    <t>PARN-3401Z:M14</t>
  </si>
  <si>
    <t>PARN-3401Z:M15</t>
  </si>
  <si>
    <t>PARN-3401Z:M16</t>
  </si>
  <si>
    <t>PARN-3401Z:M17</t>
  </si>
  <si>
    <t>PARN-3401Z:M18</t>
  </si>
  <si>
    <t>PARN-3401Z:M19</t>
  </si>
  <si>
    <t>PARN-3401Z:M20</t>
  </si>
  <si>
    <t>PARN-3401Z:M21</t>
  </si>
  <si>
    <t>PARN-3401Z:M22</t>
  </si>
  <si>
    <t>PARN-3401Z:M23</t>
  </si>
  <si>
    <t>PARN-3401Z:M24</t>
  </si>
  <si>
    <t>PARN-3401Z:N01</t>
  </si>
  <si>
    <t>PARN-3401Z:N02</t>
  </si>
  <si>
    <t>PARN-3401Z:N03</t>
  </si>
  <si>
    <t>PARN-3401Z:N04</t>
  </si>
  <si>
    <t>PARN-3401Z:N05</t>
  </si>
  <si>
    <t>PARN-3401Z:N06</t>
  </si>
  <si>
    <t>PARN-3401Z:N07</t>
  </si>
  <si>
    <t>PARN-3401Z:N08</t>
  </si>
  <si>
    <t>PARN-3401Z:N09</t>
  </si>
  <si>
    <t>PARN-3401Z:N10</t>
  </si>
  <si>
    <t>PARN-3401Z:N11</t>
  </si>
  <si>
    <t>PARN-3401Z:N12</t>
  </si>
  <si>
    <t>PARN-3401Z:N13</t>
  </si>
  <si>
    <t>PARN-3401Z:N14</t>
  </si>
  <si>
    <t>PARN-3401Z:N15</t>
  </si>
  <si>
    <t>PARN-3401Z:N16</t>
  </si>
  <si>
    <t>PARN-3401Z:N17</t>
  </si>
  <si>
    <t>PARN-3401Z:N18</t>
  </si>
  <si>
    <t>PARN-3401Z:N19</t>
  </si>
  <si>
    <t>PARN-3401Z:N20</t>
  </si>
  <si>
    <t>PARN-3401Z:N21</t>
  </si>
  <si>
    <t>PARN-3401Z:N22</t>
  </si>
  <si>
    <t>PARN-3401Z:N23</t>
  </si>
  <si>
    <t>PARN-3401Z:N24</t>
  </si>
  <si>
    <t>PARN-3401Z:O01</t>
  </si>
  <si>
    <t>PARN-3401Z:O02</t>
  </si>
  <si>
    <t>PARN-3401Z:O03</t>
  </si>
  <si>
    <t>PARN-3401Z:O04</t>
  </si>
  <si>
    <t>PARN-3401Z:O05</t>
  </si>
  <si>
    <t>PARN-3401Z:O06</t>
  </si>
  <si>
    <t>PARN-3401Z:O07</t>
  </si>
  <si>
    <t>PARN-3401Z:O08</t>
  </si>
  <si>
    <t>PARN-3401Z:O09</t>
  </si>
  <si>
    <t>PARN-3401Z:O10</t>
  </si>
  <si>
    <t>PARN-3401Z:O11</t>
  </si>
  <si>
    <t>PARN-3401Z:O12</t>
  </si>
  <si>
    <t>PARN-3401Z:O13</t>
  </si>
  <si>
    <t>PARN-3401Z:O14</t>
  </si>
  <si>
    <t>PARN-3401Z:O15</t>
  </si>
  <si>
    <t>PARN-3401Z:O16</t>
  </si>
  <si>
    <t>PARN-3401Z:O17</t>
  </si>
  <si>
    <t>PARN-3401Z:O18</t>
  </si>
  <si>
    <t>PARN-3401Z:O19</t>
  </si>
  <si>
    <t>PARN-3401Z:O20</t>
  </si>
  <si>
    <t>PARN-3401Z:O21</t>
  </si>
  <si>
    <t>PARN-3401Z:O22</t>
  </si>
  <si>
    <t>PARN-3401Z:O23</t>
  </si>
  <si>
    <t>PARN-3401Z:O24</t>
  </si>
  <si>
    <t>PARN-3401Z:P01</t>
  </si>
  <si>
    <t>PARN-3401Z:P02</t>
  </si>
  <si>
    <t>PARN-3401Z:P03</t>
  </si>
  <si>
    <t>PARN-3401Z:P04</t>
  </si>
  <si>
    <t>PARN-3401Z:P05</t>
  </si>
  <si>
    <t>PARN-3401Z:P06</t>
  </si>
  <si>
    <t>PARN-3401Z:P07</t>
  </si>
  <si>
    <t>PARN-3401Z:P08</t>
  </si>
  <si>
    <t>PARN-3401Z:P09</t>
  </si>
  <si>
    <t>PARN-3401Z:P10</t>
  </si>
  <si>
    <t>PARN-3803Z:A01</t>
  </si>
  <si>
    <t>PARN-3803Z:A02</t>
  </si>
  <si>
    <t>PARN-3803Z:A03</t>
  </si>
  <si>
    <t>PARN-3803Z:A04</t>
  </si>
  <si>
    <t>PARN-3803Z:A05</t>
  </si>
  <si>
    <t>PARN-3803Z:A06</t>
  </si>
  <si>
    <t>PARN-3803Z:A07</t>
  </si>
  <si>
    <t>PARN-3803Z:A08</t>
  </si>
  <si>
    <t>Apol3</t>
  </si>
  <si>
    <t>PARN-3803Z:A09</t>
  </si>
  <si>
    <t>PARN-3803Z:A10</t>
  </si>
  <si>
    <t>PARN-3803Z:A11</t>
  </si>
  <si>
    <t>PARN-3803Z:A12</t>
  </si>
  <si>
    <t>PARN-3803Z:A13</t>
  </si>
  <si>
    <t>PARN-3803Z:A14</t>
  </si>
  <si>
    <t>PARN-3803Z:A15</t>
  </si>
  <si>
    <t>PARN-3803Z:A16</t>
  </si>
  <si>
    <t>PARN-3803Z:A17</t>
  </si>
  <si>
    <t>PARN-3803Z:A18</t>
  </si>
  <si>
    <t>PARN-3803Z:A19</t>
  </si>
  <si>
    <t>PARN-3803Z:A20</t>
  </si>
  <si>
    <t>PARN-3803Z:A21</t>
  </si>
  <si>
    <t>PARN-3803Z:A22</t>
  </si>
  <si>
    <t>PARN-3803Z:A23</t>
  </si>
  <si>
    <t>PARN-3803Z:A24</t>
  </si>
  <si>
    <t>PARN-3803Z:B01</t>
  </si>
  <si>
    <t>PARN-3803Z:B02</t>
  </si>
  <si>
    <t>PARN-3803Z:B03</t>
  </si>
  <si>
    <t>PARN-3803Z:B04</t>
  </si>
  <si>
    <t>PARN-3803Z:B05</t>
  </si>
  <si>
    <t>PARN-3803Z:B06</t>
  </si>
  <si>
    <t>PARN-3803Z:B07</t>
  </si>
  <si>
    <t>PARN-3803Z:B08</t>
  </si>
  <si>
    <t>PARN-3803Z:B09</t>
  </si>
  <si>
    <t>PARN-3803Z:B10</t>
  </si>
  <si>
    <t>PARN-3803Z:B11</t>
  </si>
  <si>
    <t>PARN-3803Z:B12</t>
  </si>
  <si>
    <t>PARN-3803Z:B13</t>
  </si>
  <si>
    <t>PARN-3803Z:B14</t>
  </si>
  <si>
    <t>PARN-3803Z:B15</t>
  </si>
  <si>
    <t>PARN-3803Z:B16</t>
  </si>
  <si>
    <t>PARN-3803Z:B17</t>
  </si>
  <si>
    <t>PARN-3803Z:B18</t>
  </si>
  <si>
    <t>PARN-3803Z:B19</t>
  </si>
  <si>
    <t>PARN-3803Z:B20</t>
  </si>
  <si>
    <t>PARN-3803Z:B21</t>
  </si>
  <si>
    <t>PARN-3803Z:B22</t>
  </si>
  <si>
    <t>PARN-3803Z:B23</t>
  </si>
  <si>
    <t>PARN-3803Z:B24</t>
  </si>
  <si>
    <t>PARN-3803Z:C01</t>
  </si>
  <si>
    <t>PARN-3803Z:C02</t>
  </si>
  <si>
    <t>PARN-3803Z:C03</t>
  </si>
  <si>
    <t>PARN-3803Z:C04</t>
  </si>
  <si>
    <t>PARN-3803Z:C05</t>
  </si>
  <si>
    <t>PARN-3803Z:C06</t>
  </si>
  <si>
    <t>PARN-3803Z:C07</t>
  </si>
  <si>
    <t>PARN-3803Z:C08</t>
  </si>
  <si>
    <t>PARN-3803Z:C09</t>
  </si>
  <si>
    <t>PARN-3803Z:C10</t>
  </si>
  <si>
    <t>PARN-3803Z:C11</t>
  </si>
  <si>
    <t>PARN-3803Z:C12</t>
  </si>
  <si>
    <t>PARN-3803Z:C13</t>
  </si>
  <si>
    <t>PARN-3803Z:C14</t>
  </si>
  <si>
    <t>PARN-3803Z:C15</t>
  </si>
  <si>
    <t>PARN-3803Z:C16</t>
  </si>
  <si>
    <t>PARN-3803Z:C17</t>
  </si>
  <si>
    <t>PARN-3803Z:C18</t>
  </si>
  <si>
    <t>PARN-3803Z:C19</t>
  </si>
  <si>
    <t>PARN-3803Z:C20</t>
  </si>
  <si>
    <t>PARN-3803Z:C21</t>
  </si>
  <si>
    <t>PARN-3803Z:C22</t>
  </si>
  <si>
    <t>PARN-3803Z:C23</t>
  </si>
  <si>
    <t>PARN-3803Z:C24</t>
  </si>
  <si>
    <t>PARN-3803Z:D01</t>
  </si>
  <si>
    <t>PARN-3803Z:D02</t>
  </si>
  <si>
    <t>PARN-3803Z:D03</t>
  </si>
  <si>
    <t>PARN-3803Z:D04</t>
  </si>
  <si>
    <t>PARN-3803Z:D05</t>
  </si>
  <si>
    <t>PARN-3803Z:D06</t>
  </si>
  <si>
    <t>PARN-3803Z:D07</t>
  </si>
  <si>
    <t>PARN-3803Z:D08</t>
  </si>
  <si>
    <t>PARN-3803Z:D09</t>
  </si>
  <si>
    <t>PARN-3803Z:D10</t>
  </si>
  <si>
    <t>PARN-3803Z:D11</t>
  </si>
  <si>
    <t>PARN-3803Z:D12</t>
  </si>
  <si>
    <t>PARN-3803Z:D13</t>
  </si>
  <si>
    <t>PARN-3803Z:D14</t>
  </si>
  <si>
    <t>PARN-3803Z:D15</t>
  </si>
  <si>
    <t>PARN-3803Z:D16</t>
  </si>
  <si>
    <t>PARN-3803Z:D17</t>
  </si>
  <si>
    <t>PARN-3803Z:D18</t>
  </si>
  <si>
    <t>PARN-3803Z:D19</t>
  </si>
  <si>
    <t>PARN-3803Z:D20</t>
  </si>
  <si>
    <t>PARN-3803Z:D21</t>
  </si>
  <si>
    <t>PARN-3803Z:D22</t>
  </si>
  <si>
    <t>PARN-3803Z:D23</t>
  </si>
  <si>
    <t>PARN-3803Z:D24</t>
  </si>
  <si>
    <t>PARN-3803Z:E01</t>
  </si>
  <si>
    <t>PARN-3803Z:E02</t>
  </si>
  <si>
    <t>PARN-3803Z:E03</t>
  </si>
  <si>
    <t>PARN-3803Z:E04</t>
  </si>
  <si>
    <t>PARN-3803Z:E05</t>
  </si>
  <si>
    <t>PARN-3803Z:E06</t>
  </si>
  <si>
    <t>PARN-3803Z:E07</t>
  </si>
  <si>
    <t>PARN-3803Z:E08</t>
  </si>
  <si>
    <t>PARN-3803Z:E09</t>
  </si>
  <si>
    <t>PARN-3803Z:E10</t>
  </si>
  <si>
    <t>PARN-3803Z:E11</t>
  </si>
  <si>
    <t>PARN-3803Z:E12</t>
  </si>
  <si>
    <t>PARN-3803Z:E13</t>
  </si>
  <si>
    <t>PARN-3803Z:E14</t>
  </si>
  <si>
    <t>PARN-3803Z:E15</t>
  </si>
  <si>
    <t>PARN-3803Z:E16</t>
  </si>
  <si>
    <t>PARN-3803Z:E17</t>
  </si>
  <si>
    <t>PARN-3803Z:E18</t>
  </si>
  <si>
    <t>PARN-3803Z:E19</t>
  </si>
  <si>
    <t>PARN-3803Z:E20</t>
  </si>
  <si>
    <t>PARN-3803Z:E21</t>
  </si>
  <si>
    <t>PARN-3803Z:E22</t>
  </si>
  <si>
    <t>PARN-3803Z:E23</t>
  </si>
  <si>
    <t>PARN-3803Z:E24</t>
  </si>
  <si>
    <t>PARN-3803Z:F01</t>
  </si>
  <si>
    <t>PARN-3803Z:F02</t>
  </si>
  <si>
    <t>PARN-3803Z:F03</t>
  </si>
  <si>
    <t>PARN-3803Z:F04</t>
  </si>
  <si>
    <t>PARN-3803Z:F05</t>
  </si>
  <si>
    <t>PARN-3803Z:F06</t>
  </si>
  <si>
    <t>PARN-3803Z:F07</t>
  </si>
  <si>
    <t>PARN-3803Z:F08</t>
  </si>
  <si>
    <t>PARN-3803Z:F09</t>
  </si>
  <si>
    <t>PARN-3803Z:F10</t>
  </si>
  <si>
    <t>PARN-3803Z:F11</t>
  </si>
  <si>
    <t>PARN-3803Z:F12</t>
  </si>
  <si>
    <t>PARN-3803Z:F13</t>
  </si>
  <si>
    <t>PARN-3803Z:F14</t>
  </si>
  <si>
    <t>PARN-3803Z:F15</t>
  </si>
  <si>
    <t>PARN-3803Z:F16</t>
  </si>
  <si>
    <t>PARN-3803Z:F17</t>
  </si>
  <si>
    <t>PARN-3803Z:F18</t>
  </si>
  <si>
    <t>PARN-3803Z:F19</t>
  </si>
  <si>
    <t>PARN-3803Z:F20</t>
  </si>
  <si>
    <t>PARN-3803Z:F21</t>
  </si>
  <si>
    <t>PARN-3803Z:F22</t>
  </si>
  <si>
    <t>PARN-3803Z:F23</t>
  </si>
  <si>
    <t>PARN-3803Z:F24</t>
  </si>
  <si>
    <t>PARN-3803Z:G01</t>
  </si>
  <si>
    <t>PARN-3803Z:G02</t>
  </si>
  <si>
    <t>PARN-3803Z:G03</t>
  </si>
  <si>
    <t>PARN-3803Z:G04</t>
  </si>
  <si>
    <t>PARN-3803Z:G05</t>
  </si>
  <si>
    <t>PARN-3803Z:G06</t>
  </si>
  <si>
    <t>PARN-3803Z:G07</t>
  </si>
  <si>
    <t>PARN-3803Z:G08</t>
  </si>
  <si>
    <t>PARN-3803Z:G09</t>
  </si>
  <si>
    <t>Igbp1</t>
  </si>
  <si>
    <t>PARN-3803Z:G10</t>
  </si>
  <si>
    <t>PARN-3803Z:G11</t>
  </si>
  <si>
    <t>PARN-3803Z:G12</t>
  </si>
  <si>
    <t>PARN-3803Z:G13</t>
  </si>
  <si>
    <t>PARN-3803Z:G14</t>
  </si>
  <si>
    <t>PARN-3803Z:G15</t>
  </si>
  <si>
    <t>PARN-3803Z:G16</t>
  </si>
  <si>
    <t>PARN-3803Z:G17</t>
  </si>
  <si>
    <t>PARN-3803Z:G18</t>
  </si>
  <si>
    <t>PARN-3803Z:G19</t>
  </si>
  <si>
    <t>PARN-3803Z:G20</t>
  </si>
  <si>
    <t>PARN-3803Z:G21</t>
  </si>
  <si>
    <t>PARN-3803Z:G22</t>
  </si>
  <si>
    <t>PARN-3803Z:G23</t>
  </si>
  <si>
    <t>PARN-3803Z:G24</t>
  </si>
  <si>
    <t>PARN-3803Z:H01</t>
  </si>
  <si>
    <t>PARN-3803Z:H02</t>
  </si>
  <si>
    <t>PARN-3803Z:H03</t>
  </si>
  <si>
    <t>PARN-3803Z:H04</t>
  </si>
  <si>
    <t>PARN-3803Z:H05</t>
  </si>
  <si>
    <t>PARN-3803Z:H06</t>
  </si>
  <si>
    <t>PARN-3803Z:H07</t>
  </si>
  <si>
    <t>PARN-3803Z:H08</t>
  </si>
  <si>
    <t>PARN-3803Z:H09</t>
  </si>
  <si>
    <t>PARN-3803Z:H10</t>
  </si>
  <si>
    <t>PARN-3803Z:H11</t>
  </si>
  <si>
    <t>PARN-3803Z:H12</t>
  </si>
  <si>
    <t>PARN-3803Z:H13</t>
  </si>
  <si>
    <t>PARN-3803Z:H14</t>
  </si>
  <si>
    <t>Il36rn</t>
  </si>
  <si>
    <t>PARN-3803Z:H15</t>
  </si>
  <si>
    <t>Il36a</t>
  </si>
  <si>
    <t>PARN-3803Z:H16</t>
  </si>
  <si>
    <t>Il36b</t>
  </si>
  <si>
    <t>PARN-3803Z:H17</t>
  </si>
  <si>
    <t>Il36g</t>
  </si>
  <si>
    <t>PARN-3803Z:H18</t>
  </si>
  <si>
    <t>PARN-3803Z:H19</t>
  </si>
  <si>
    <t>PARN-3803Z:H20</t>
  </si>
  <si>
    <t>PARN-3803Z:H21</t>
  </si>
  <si>
    <t>PARN-3803Z:H22</t>
  </si>
  <si>
    <t>PARN-3803Z:H23</t>
  </si>
  <si>
    <t>PARN-3803Z:H24</t>
  </si>
  <si>
    <t>PARN-3803Z:I01</t>
  </si>
  <si>
    <t>PARN-3803Z:I02</t>
  </si>
  <si>
    <t>PARN-3803Z:I03</t>
  </si>
  <si>
    <t>PARN-3803Z:I04</t>
  </si>
  <si>
    <t>PARN-3803Z:I05</t>
  </si>
  <si>
    <t>PARN-3803Z:I06</t>
  </si>
  <si>
    <t>PARN-3803Z:I07</t>
  </si>
  <si>
    <t>PARN-3803Z:I08</t>
  </si>
  <si>
    <t>PARN-3803Z:I09</t>
  </si>
  <si>
    <t>PARN-3803Z:I10</t>
  </si>
  <si>
    <t>PARN-3803Z:I11</t>
  </si>
  <si>
    <t>PARN-3803Z:I12</t>
  </si>
  <si>
    <t>PARN-3803Z:I13</t>
  </si>
  <si>
    <t>PARN-3803Z:I14</t>
  </si>
  <si>
    <t>PARN-3803Z:I15</t>
  </si>
  <si>
    <t>PARN-3803Z:I16</t>
  </si>
  <si>
    <t>PARN-3803Z:I17</t>
  </si>
  <si>
    <t>PARN-3803Z:I18</t>
  </si>
  <si>
    <t>PARN-3803Z:I19</t>
  </si>
  <si>
    <t>PARN-3803Z:I20</t>
  </si>
  <si>
    <t>PARN-3803Z:I21</t>
  </si>
  <si>
    <t>PARN-3803Z:I22</t>
  </si>
  <si>
    <t>PARN-3803Z:I23</t>
  </si>
  <si>
    <t>PARN-3803Z:I24</t>
  </si>
  <si>
    <t>PARN-3803Z:J01</t>
  </si>
  <si>
    <t>PARN-3803Z:J02</t>
  </si>
  <si>
    <t>PARN-3803Z:J03</t>
  </si>
  <si>
    <t>PARN-3803Z:J04</t>
  </si>
  <si>
    <t>PARN-3803Z:J05</t>
  </si>
  <si>
    <t>PARN-3803Z:J06</t>
  </si>
  <si>
    <t>PARN-3803Z:J07</t>
  </si>
  <si>
    <t>PARN-3803Z:J08</t>
  </si>
  <si>
    <t>PARN-3803Z:J09</t>
  </si>
  <si>
    <t>PARN-3803Z:J10</t>
  </si>
  <si>
    <t>PARN-3803Z:J11</t>
  </si>
  <si>
    <t>PARN-3803Z:J12</t>
  </si>
  <si>
    <t>PARN-3803Z:J13</t>
  </si>
  <si>
    <t>PARN-3803Z:J14</t>
  </si>
  <si>
    <t>PARN-3803Z:J15</t>
  </si>
  <si>
    <t>PARN-3803Z:J16</t>
  </si>
  <si>
    <t>PARN-3803Z:J17</t>
  </si>
  <si>
    <t>PARN-3803Z:J18</t>
  </si>
  <si>
    <t>PARN-3803Z:J19</t>
  </si>
  <si>
    <t>Cers1</t>
  </si>
  <si>
    <t>PARN-3803Z:J20</t>
  </si>
  <si>
    <t>PARN-3803Z:J21</t>
  </si>
  <si>
    <t>PARN-3803Z:J22</t>
  </si>
  <si>
    <t>Lcp2</t>
  </si>
  <si>
    <t>PARN-3803Z:J23</t>
  </si>
  <si>
    <t>PARN-3803Z:J24</t>
  </si>
  <si>
    <t>PARN-3803Z:K01</t>
  </si>
  <si>
    <t>PARN-3803Z:K02</t>
  </si>
  <si>
    <t>PARN-3803Z:K03</t>
  </si>
  <si>
    <t>PARN-3803Z:K04</t>
  </si>
  <si>
    <t>PARN-3803Z:K05</t>
  </si>
  <si>
    <t>PARN-3803Z:K06</t>
  </si>
  <si>
    <t>PARN-3803Z:K07</t>
  </si>
  <si>
    <t>PARN-3803Z:K08</t>
  </si>
  <si>
    <t>PARN-3803Z:K09</t>
  </si>
  <si>
    <t>PARN-3803Z:K10</t>
  </si>
  <si>
    <t>PARN-3803Z:K11</t>
  </si>
  <si>
    <t>PARN-3803Z:K12</t>
  </si>
  <si>
    <t>PARN-3803Z:K13</t>
  </si>
  <si>
    <t>PARN-3803Z:K14</t>
  </si>
  <si>
    <t>PARN-3803Z:K15</t>
  </si>
  <si>
    <t>PARN-3803Z:K16</t>
  </si>
  <si>
    <t>PARN-3803Z:K17</t>
  </si>
  <si>
    <t>PARN-3803Z:K18</t>
  </si>
  <si>
    <t>PARN-3803Z:K19</t>
  </si>
  <si>
    <t>PARN-3803Z:K20</t>
  </si>
  <si>
    <t>PARN-3803Z:K21</t>
  </si>
  <si>
    <t>PARN-3803Z:K22</t>
  </si>
  <si>
    <t>Ncr3</t>
  </si>
  <si>
    <t>PARN-3803Z:K23</t>
  </si>
  <si>
    <t>PARN-3803Z:K24</t>
  </si>
  <si>
    <t>PARN-3803Z:L01</t>
  </si>
  <si>
    <t>PARN-3803Z:L02</t>
  </si>
  <si>
    <t>PARN-3803Z:L03</t>
  </si>
  <si>
    <t>PARN-3803Z:L04</t>
  </si>
  <si>
    <t>PARN-3803Z:L05</t>
  </si>
  <si>
    <t>PARN-3803Z:L06</t>
  </si>
  <si>
    <t>PARN-3803Z:L07</t>
  </si>
  <si>
    <t>PARN-3803Z:L08</t>
  </si>
  <si>
    <t>PARN-3803Z:L09</t>
  </si>
  <si>
    <t>PARN-3803Z:L10</t>
  </si>
  <si>
    <t>PARN-3803Z:L11</t>
  </si>
  <si>
    <t>PARN-3803Z:L12</t>
  </si>
  <si>
    <t>PARN-3803Z:L13</t>
  </si>
  <si>
    <t>PARN-3803Z:L14</t>
  </si>
  <si>
    <t>PARN-3803Z:L15</t>
  </si>
  <si>
    <t>PARN-3803Z:L16</t>
  </si>
  <si>
    <t>PARN-3803Z:L17</t>
  </si>
  <si>
    <t>PARN-3803Z:L18</t>
  </si>
  <si>
    <t>PARN-3803Z:L19</t>
  </si>
  <si>
    <t>PARN-3803Z:L20</t>
  </si>
  <si>
    <t>PARN-3803Z:L21</t>
  </si>
  <si>
    <t>PARN-3803Z:L22</t>
  </si>
  <si>
    <t>PARN-3803Z:L23</t>
  </si>
  <si>
    <t>PARN-3803Z:L24</t>
  </si>
  <si>
    <t>PARN-3803Z:M01</t>
  </si>
  <si>
    <t>PARN-3803Z:M02</t>
  </si>
  <si>
    <t>PARN-3803Z:M03</t>
  </si>
  <si>
    <t>PARN-3803Z:M04</t>
  </si>
  <si>
    <t>PARN-3803Z:M05</t>
  </si>
  <si>
    <t>PARN-3803Z:M06</t>
  </si>
  <si>
    <t>PARN-3803Z:M07</t>
  </si>
  <si>
    <t>PARN-3803Z:M08</t>
  </si>
  <si>
    <t>PARN-3803Z:M09</t>
  </si>
  <si>
    <t>PARN-3803Z:M10</t>
  </si>
  <si>
    <t>PARN-3803Z:M11</t>
  </si>
  <si>
    <t>PARN-3803Z:M12</t>
  </si>
  <si>
    <t>PARN-3803Z:M13</t>
  </si>
  <si>
    <t>PARN-3803Z:M14</t>
  </si>
  <si>
    <t>PARN-3803Z:M15</t>
  </si>
  <si>
    <t>PARN-3803Z:M16</t>
  </si>
  <si>
    <t>PARN-3803Z:M17</t>
  </si>
  <si>
    <t>PARN-3803Z:M18</t>
  </si>
  <si>
    <t>PARN-3803Z:M19</t>
  </si>
  <si>
    <t>PARN-3803Z:M20</t>
  </si>
  <si>
    <t>PARN-3803Z:M21</t>
  </si>
  <si>
    <t>PARN-3803Z:M22</t>
  </si>
  <si>
    <t>PARN-3803Z:M23</t>
  </si>
  <si>
    <t>Sectm1a</t>
  </si>
  <si>
    <t>PARN-3803Z:M24</t>
  </si>
  <si>
    <t>PARN-3803Z:N01</t>
  </si>
  <si>
    <t>PARN-3803Z:N02</t>
  </si>
  <si>
    <t>PARN-3803Z:N03</t>
  </si>
  <si>
    <t>PARN-3803Z:N04</t>
  </si>
  <si>
    <t>PARN-3803Z:N05</t>
  </si>
  <si>
    <t>PARN-3803Z:N06</t>
  </si>
  <si>
    <t>PARN-3803Z:N07</t>
  </si>
  <si>
    <t>PARN-3803Z:N08</t>
  </si>
  <si>
    <t>PARN-3803Z:N09</t>
  </si>
  <si>
    <t>PARN-3803Z:N10</t>
  </si>
  <si>
    <t>PARN-3803Z:N11</t>
  </si>
  <si>
    <t>PARN-3803Z:N12</t>
  </si>
  <si>
    <t>PARN-3803Z:N13</t>
  </si>
  <si>
    <t>PARN-3803Z:N14</t>
  </si>
  <si>
    <t>PARN-3803Z:N15</t>
  </si>
  <si>
    <t>PARN-3803Z:N16</t>
  </si>
  <si>
    <t>PARN-3803Z:N17</t>
  </si>
  <si>
    <t>PARN-3803Z:N18</t>
  </si>
  <si>
    <t>PARN-3803Z:N19</t>
  </si>
  <si>
    <t>PARN-3803Z:N20</t>
  </si>
  <si>
    <t>PARN-3803Z:N21</t>
  </si>
  <si>
    <t>PARN-3803Z:N22</t>
  </si>
  <si>
    <t>PARN-3803Z:N23</t>
  </si>
  <si>
    <t>Tlr10</t>
  </si>
  <si>
    <t>PARN-3803Z:N24</t>
  </si>
  <si>
    <t>PARN-3803Z:O01</t>
  </si>
  <si>
    <t>PARN-3803Z:O02</t>
  </si>
  <si>
    <t>PARN-3803Z:O03</t>
  </si>
  <si>
    <t>PARN-3803Z:O04</t>
  </si>
  <si>
    <t>PARN-3803Z:O05</t>
  </si>
  <si>
    <t>PARN-3803Z:O06</t>
  </si>
  <si>
    <t>PARN-3803Z:O07</t>
  </si>
  <si>
    <t>PARN-3803Z:O08</t>
  </si>
  <si>
    <t>PARN-3803Z:O09</t>
  </si>
  <si>
    <t>PARN-3803Z:O10</t>
  </si>
  <si>
    <t>PARN-3803Z:O11</t>
  </si>
  <si>
    <t>PARN-3803Z:O12</t>
  </si>
  <si>
    <t>PARN-3803Z:O13</t>
  </si>
  <si>
    <t>PARN-3803Z:O14</t>
  </si>
  <si>
    <t>PARN-3803Z:O15</t>
  </si>
  <si>
    <t>PARN-3803Z:O16</t>
  </si>
  <si>
    <t>PARN-3803Z:O17</t>
  </si>
  <si>
    <t>PARN-3803Z:O18</t>
  </si>
  <si>
    <t>PARN-3803Z:O19</t>
  </si>
  <si>
    <t>PARN-3803Z:O20</t>
  </si>
  <si>
    <t>PARN-3803Z:O21</t>
  </si>
  <si>
    <t>PARN-3803Z:O22</t>
  </si>
  <si>
    <t>PARN-3803Z:O23</t>
  </si>
  <si>
    <t>PARN-3803Z:O24</t>
  </si>
  <si>
    <t>PARN-3803Z:P01</t>
  </si>
  <si>
    <t>PARN-3803Z:P02</t>
  </si>
  <si>
    <t>PARN-3803Z:P03</t>
  </si>
  <si>
    <t>PARN-3803Z:P04</t>
  </si>
  <si>
    <t>PARN-3803Z:P05</t>
  </si>
  <si>
    <t>PARN-3803Z:P06</t>
  </si>
  <si>
    <t>PARN-3803Z:P07</t>
  </si>
  <si>
    <t>PARN-3803Z:P08</t>
  </si>
  <si>
    <t>PARN-3803Z:P09</t>
  </si>
  <si>
    <t>PARN-3803Z:P10</t>
  </si>
  <si>
    <t>NM_012138</t>
  </si>
  <si>
    <t>Apoptosis antagonizing transcription factor</t>
  </si>
  <si>
    <t>PPH16762A</t>
  </si>
  <si>
    <t>NM_001083909</t>
  </si>
  <si>
    <t>G protein-coupled receptor 123</t>
  </si>
  <si>
    <t>PPH20430A</t>
  </si>
  <si>
    <t>NM_032777</t>
  </si>
  <si>
    <t>G protein-coupled receptor 124</t>
  </si>
  <si>
    <t>PPH08135A</t>
  </si>
  <si>
    <t>NM_145290</t>
  </si>
  <si>
    <t>G protein-coupled receptor 125</t>
  </si>
  <si>
    <t>PPH17852A</t>
  </si>
  <si>
    <t>NM_001703</t>
  </si>
  <si>
    <t>Brain-specific angiogenesis inhibitor 2</t>
  </si>
  <si>
    <t>PPH01352A</t>
  </si>
  <si>
    <t>NM_001704</t>
  </si>
  <si>
    <t>Brain-specific angiogenesis inhibitor 3</t>
  </si>
  <si>
    <t>PPH17123A</t>
  </si>
  <si>
    <t>NM_198827</t>
  </si>
  <si>
    <t>G protein-coupled receptor 133</t>
  </si>
  <si>
    <t>PPH08489A</t>
  </si>
  <si>
    <t>NM_001161808</t>
  </si>
  <si>
    <t>G protein-coupled receptor 144</t>
  </si>
  <si>
    <t>PPH22071A</t>
  </si>
  <si>
    <t>NM_001784</t>
  </si>
  <si>
    <t>CD97 molecule</t>
  </si>
  <si>
    <t>PPH07186A</t>
  </si>
  <si>
    <t>NM_153840</t>
  </si>
  <si>
    <t>G protein-coupled receptor 110</t>
  </si>
  <si>
    <t>PPH15225A</t>
  </si>
  <si>
    <t>NM_153839</t>
  </si>
  <si>
    <t>G protein-coupled receptor 111</t>
  </si>
  <si>
    <t>PPH18686A</t>
  </si>
  <si>
    <t>NM_153835</t>
  </si>
  <si>
    <t>G protein-coupled receptor 113</t>
  </si>
  <si>
    <t>PPH10961A</t>
  </si>
  <si>
    <t>NM_153838</t>
  </si>
  <si>
    <t>G protein-coupled receptor 115</t>
  </si>
  <si>
    <t>PPH12775A</t>
  </si>
  <si>
    <t>NM_015234</t>
  </si>
  <si>
    <t>G protein-coupled receptor 116</t>
  </si>
  <si>
    <t>PPH58074A</t>
  </si>
  <si>
    <t>NM_005682</t>
  </si>
  <si>
    <t>G protein-coupled receptor 56</t>
  </si>
  <si>
    <t>PPH07419A</t>
  </si>
  <si>
    <t>NM_170776</t>
  </si>
  <si>
    <t>G protein-coupled receptor 97</t>
  </si>
  <si>
    <t>PPH18746A</t>
  </si>
  <si>
    <t>NM_153834</t>
  </si>
  <si>
    <t>G protein-coupled receptor 112</t>
  </si>
  <si>
    <t>PPH18683A</t>
  </si>
  <si>
    <t>NM_153837</t>
  </si>
  <si>
    <t>G protein-coupled receptor 114</t>
  </si>
  <si>
    <t>PPH13953A</t>
  </si>
  <si>
    <t>NM_020455</t>
  </si>
  <si>
    <t>G protein-coupled receptor 126</t>
  </si>
  <si>
    <t>PPH19846A</t>
  </si>
  <si>
    <t>NM_032787</t>
  </si>
  <si>
    <t>G protein-coupled receptor 128</t>
  </si>
  <si>
    <t>PPH17147A</t>
  </si>
  <si>
    <t>NM_014921</t>
  </si>
  <si>
    <t>Latrophilin 1</t>
  </si>
  <si>
    <t>PPH10543A</t>
  </si>
  <si>
    <t>NM_012302</t>
  </si>
  <si>
    <t>Latrophilin 2</t>
  </si>
  <si>
    <t>PPH08524A</t>
  </si>
  <si>
    <t>NM_015236</t>
  </si>
  <si>
    <t>Latrophilin 3</t>
  </si>
  <si>
    <t>PPH08360A</t>
  </si>
  <si>
    <t>NM_022159</t>
  </si>
  <si>
    <t>EGF, latrophilin and seven transmembrane domain containing 1</t>
  </si>
  <si>
    <t>PPH20035A</t>
  </si>
  <si>
    <t>NM_032119</t>
  </si>
  <si>
    <t>G protein-coupled receptor 98</t>
  </si>
  <si>
    <t>PPH12896A</t>
  </si>
  <si>
    <t>NM_000677</t>
  </si>
  <si>
    <t>Adenosine A3 receptor</t>
  </si>
  <si>
    <t>PPH00065A</t>
  </si>
  <si>
    <t>NM_001623</t>
  </si>
  <si>
    <t>Allograft inflammatory factor 1</t>
  </si>
  <si>
    <t>PPH01132A</t>
  </si>
  <si>
    <t>NM_001141</t>
  </si>
  <si>
    <t>Arachidonate 15-lipoxygenase, type B</t>
  </si>
  <si>
    <t>PPH11173A</t>
  </si>
  <si>
    <t>NM_014885</t>
  </si>
  <si>
    <t>Anaphase promoting complex subunit 10</t>
  </si>
  <si>
    <t>PPH19518A</t>
  </si>
  <si>
    <t>NM_015391</t>
  </si>
  <si>
    <t>Anaphase promoting complex subunit 13</t>
  </si>
  <si>
    <t>PPH11045A</t>
  </si>
  <si>
    <t>NM_013367</t>
  </si>
  <si>
    <t>Anaphase promoting complex subunit 4</t>
  </si>
  <si>
    <t>PPH20606A</t>
  </si>
  <si>
    <t>NM_016237</t>
  </si>
  <si>
    <t>Anaphase promoting complex subunit 5</t>
  </si>
  <si>
    <t>PPH07475A</t>
  </si>
  <si>
    <t>NM_016238</t>
  </si>
  <si>
    <t>Anaphase promoting complex subunit 7</t>
  </si>
  <si>
    <t>PPH24262A</t>
  </si>
  <si>
    <t>NM_019004</t>
  </si>
  <si>
    <t>PPH10272A</t>
  </si>
  <si>
    <t>NM_005883</t>
  </si>
  <si>
    <t>Adenomatosis polyposis coli 2</t>
  </si>
  <si>
    <t>PPH02760A</t>
  </si>
  <si>
    <t>NM_006595</t>
  </si>
  <si>
    <t>PPH01050A</t>
  </si>
  <si>
    <t>NM_005161</t>
  </si>
  <si>
    <t>Apelin receptor</t>
  </si>
  <si>
    <t>PPH02562A</t>
  </si>
  <si>
    <t>NM_006321</t>
  </si>
  <si>
    <t>Ariadne homolog 2 (Drosophila)</t>
  </si>
  <si>
    <t>PPH14871A</t>
  </si>
  <si>
    <t>NM_212556</t>
  </si>
  <si>
    <t>Ankyrin repeat and SOCS box containing 18</t>
  </si>
  <si>
    <t>PPH24358A</t>
  </si>
  <si>
    <t>NM_016115</t>
  </si>
  <si>
    <t>Ankyrin repeat and SOCS box containing 3</t>
  </si>
  <si>
    <t>PPH09134A</t>
  </si>
  <si>
    <t>NM_024087</t>
  </si>
  <si>
    <t>Ankyrin repeat and SOCS box containing 9</t>
  </si>
  <si>
    <t>PPH08222A</t>
  </si>
  <si>
    <t>NM_012068</t>
  </si>
  <si>
    <t>PPH05770A</t>
  </si>
  <si>
    <t>NM_020371</t>
  </si>
  <si>
    <t>PPH09716A</t>
  </si>
  <si>
    <t>NM_001700</t>
  </si>
  <si>
    <t>Azurocidin 1</t>
  </si>
  <si>
    <t>PPH01031A</t>
  </si>
  <si>
    <t>NM_015367</t>
  </si>
  <si>
    <t>BCL2-like 13 (apoptosis facilitator)</t>
  </si>
  <si>
    <t>PPH16758A</t>
  </si>
  <si>
    <t>NM_014739</t>
  </si>
  <si>
    <t>BCL2-associated transcription factor 1</t>
  </si>
  <si>
    <t>PPH10187A</t>
  </si>
  <si>
    <t>NM_017745</t>
  </si>
  <si>
    <t>BCL6 corepressor</t>
  </si>
  <si>
    <t>PPH13919A</t>
  </si>
  <si>
    <t>NM_022161</t>
  </si>
  <si>
    <t>Baculoviral IAP repeat containing 7</t>
  </si>
  <si>
    <t>PPH15209A</t>
  </si>
  <si>
    <t>NM_033341</t>
  </si>
  <si>
    <t>Baculoviral IAP repeat containing 8</t>
  </si>
  <si>
    <t>PPH17361A</t>
  </si>
  <si>
    <t>NM_001205</t>
  </si>
  <si>
    <t>BCL2/adenovirus E1B 19kDa interacting protein 1</t>
  </si>
  <si>
    <t>PPH00308A</t>
  </si>
  <si>
    <t>NM_032515</t>
  </si>
  <si>
    <t>PPH00903A</t>
  </si>
  <si>
    <t>NM_006768</t>
  </si>
  <si>
    <t>BRCA1 associated protein</t>
  </si>
  <si>
    <t>PPH02156A</t>
  </si>
  <si>
    <t>NM_004899</t>
  </si>
  <si>
    <t>Brain and reproductive organ-expressed (TNFRSF1A modulator)</t>
  </si>
  <si>
    <t>PPH10189A</t>
  </si>
  <si>
    <t>NM_025238</t>
  </si>
  <si>
    <t>BTB (POZ) domain containing 1</t>
  </si>
  <si>
    <t>PPH16892A</t>
  </si>
  <si>
    <t>NM_017797</t>
  </si>
  <si>
    <t>BTB (POZ) domain containing 2</t>
  </si>
  <si>
    <t>PPH18048A</t>
  </si>
  <si>
    <t>NM_018485</t>
  </si>
  <si>
    <t>G protein-coupled receptor 77</t>
  </si>
  <si>
    <t>PPH59963A</t>
  </si>
  <si>
    <t>NM_014550</t>
  </si>
  <si>
    <t>PPH06122A</t>
  </si>
  <si>
    <t>NM_024110</t>
  </si>
  <si>
    <t>Caspase recruitment domain family, member 14</t>
  </si>
  <si>
    <t>PPH06125A</t>
  </si>
  <si>
    <t>NM_001007232</t>
  </si>
  <si>
    <t>Caspase recruitment domain family, member 17</t>
  </si>
  <si>
    <t>PPH57911A</t>
  </si>
  <si>
    <t>NM_012116</t>
  </si>
  <si>
    <t>Cas-Br-M (murine) ecotropic retroviral transforming sequence c</t>
  </si>
  <si>
    <t>PPH13018A</t>
  </si>
  <si>
    <t>NM_182852</t>
  </si>
  <si>
    <t>Cyclin B1 interacting protein 1, E3 ubiquitin protein ligase</t>
  </si>
  <si>
    <t>PPH11048A</t>
  </si>
  <si>
    <t>NM_001115152</t>
  </si>
  <si>
    <t>CD300 molecule-like family member d</t>
  </si>
  <si>
    <t>PPH66970A</t>
  </si>
  <si>
    <t>NM_004661</t>
  </si>
  <si>
    <t>Cell division cycle 23 homolog (S. cerevisiae)</t>
  </si>
  <si>
    <t>PPH12888A</t>
  </si>
  <si>
    <t>NM_014246</t>
  </si>
  <si>
    <t>Cadherin, EGF LAG seven-pass G-type receptor 1 (flamingo homolog, Drosophila)</t>
  </si>
  <si>
    <t>PPH02534A</t>
  </si>
  <si>
    <t>NM_001408</t>
  </si>
  <si>
    <t>Cadherin, EGF LAG seven-pass G-type receptor 2 (flamingo homolog, Drosophila)</t>
  </si>
  <si>
    <t>PPH09555A</t>
  </si>
  <si>
    <t>NM_001407</t>
  </si>
  <si>
    <t>Cadherin, EGF LAG seven-pass G-type receptor 3 (flamingo homolog, Drosophila)</t>
  </si>
  <si>
    <t>PPH02874A</t>
  </si>
  <si>
    <t>NM_006324</t>
  </si>
  <si>
    <t>Craniofacial development protein 1</t>
  </si>
  <si>
    <t>PPH20178A</t>
  </si>
  <si>
    <t>NM_006568</t>
  </si>
  <si>
    <t>Cell growth regulator with ring finger domain 1</t>
  </si>
  <si>
    <t>PPH00865A</t>
  </si>
  <si>
    <t>NM_018223</t>
  </si>
  <si>
    <t>Checkpoint with forkhead and ring finger domains</t>
  </si>
  <si>
    <t>PPH01970A</t>
  </si>
  <si>
    <t>NM_000740</t>
  </si>
  <si>
    <t>Cholinergic receptor, muscarinic 3</t>
  </si>
  <si>
    <t>PPH02721A</t>
  </si>
  <si>
    <t>NM_022094</t>
  </si>
  <si>
    <t>Cell death-inducing DFFA-like effector c</t>
  </si>
  <si>
    <t>PPH18299A</t>
  </si>
  <si>
    <t>NM_145071</t>
  </si>
  <si>
    <t>Cytokine inducible SH2-containing protein</t>
  </si>
  <si>
    <t>PPH00042A</t>
  </si>
  <si>
    <t>NM_182619</t>
  </si>
  <si>
    <t>C-type lectin domain family 18, member A</t>
  </si>
  <si>
    <t>PPH11633A</t>
  </si>
  <si>
    <t>NM_013316</t>
  </si>
  <si>
    <t>CCR4-NOT transcription complex, subunit 4</t>
  </si>
  <si>
    <t>PPH08264A</t>
  </si>
  <si>
    <t>NM_016302</t>
  </si>
  <si>
    <t>Cereblon</t>
  </si>
  <si>
    <t>PPH08199A</t>
  </si>
  <si>
    <t>NM_014478</t>
  </si>
  <si>
    <t>CGRP receptor component</t>
  </si>
  <si>
    <t>PPH16438A</t>
  </si>
  <si>
    <t>NM_020377</t>
  </si>
  <si>
    <t>Cysteinyl leukotriene receptor 2</t>
  </si>
  <si>
    <t>PPH15153A</t>
  </si>
  <si>
    <t>NM_001344</t>
  </si>
  <si>
    <t>PPH00315A</t>
  </si>
  <si>
    <t>NM_004394</t>
  </si>
  <si>
    <t>Death-associated protein</t>
  </si>
  <si>
    <t>PPH09941A</t>
  </si>
  <si>
    <t>NM_004632</t>
  </si>
  <si>
    <t>Death associated protein 3</t>
  </si>
  <si>
    <t>PPH00300A</t>
  </si>
  <si>
    <t>NM_014326</t>
  </si>
  <si>
    <t>Death-associated protein kinase 2</t>
  </si>
  <si>
    <t>PPH00883A</t>
  </si>
  <si>
    <t>NM_001348</t>
  </si>
  <si>
    <t>Death-associated protein kinase 3</t>
  </si>
  <si>
    <t>PPH00851A</t>
  </si>
  <si>
    <t>NM_005215</t>
  </si>
  <si>
    <t>Deleted in colorectal carcinoma</t>
  </si>
  <si>
    <t>PPH00133A</t>
  </si>
  <si>
    <t>NM_152494</t>
  </si>
  <si>
    <t>DC-STAMP domain containing 1</t>
  </si>
  <si>
    <t>PPH17545A</t>
  </si>
  <si>
    <t>NM_024050</t>
  </si>
  <si>
    <t>DET1 and DDB1 associated 1</t>
  </si>
  <si>
    <t>PPH13803A</t>
  </si>
  <si>
    <t>NM_007204</t>
  </si>
  <si>
    <t>DEAD (Asp-Glu-Ala-Asp) box polypeptide 20</t>
  </si>
  <si>
    <t>PPH09752A</t>
  </si>
  <si>
    <t>NM_001039711</t>
  </si>
  <si>
    <t>Death effector domain containing</t>
  </si>
  <si>
    <t>PPH13408A</t>
  </si>
  <si>
    <t>NM_133328</t>
  </si>
  <si>
    <t>Death effector domain containing 2</t>
  </si>
  <si>
    <t>PPH16279A</t>
  </si>
  <si>
    <t>NM_006268</t>
  </si>
  <si>
    <t>D4, zinc and double PHD fingers family 2</t>
  </si>
  <si>
    <t>PPH00295A</t>
  </si>
  <si>
    <t>NM_016448</t>
  </si>
  <si>
    <t>Denticleless homolog (Drosophila)</t>
  </si>
  <si>
    <t>PPH11781A</t>
  </si>
  <si>
    <t>NM_178502</t>
  </si>
  <si>
    <t>Deltex homolog 3 (Drosophila)</t>
  </si>
  <si>
    <t>PPH08961A</t>
  </si>
  <si>
    <t>NM_015177</t>
  </si>
  <si>
    <t>Deltex homolog 4 (Drosophila)</t>
  </si>
  <si>
    <t>PPH63397A</t>
  </si>
  <si>
    <t>NM_003583</t>
  </si>
  <si>
    <t>Dual-specificity tyrosine-(Y)-phosphorylation regulated kinase 2</t>
  </si>
  <si>
    <t>PPH13571A</t>
  </si>
  <si>
    <t>NM_001399</t>
  </si>
  <si>
    <t>Ectodysplasin A</t>
  </si>
  <si>
    <t>PPH10986A</t>
  </si>
  <si>
    <t>NM_022336</t>
  </si>
  <si>
    <t>Ectodysplasin A receptor</t>
  </si>
  <si>
    <t>PPH09589A</t>
  </si>
  <si>
    <t>NM_003633</t>
  </si>
  <si>
    <t>Ectodermal-neural cortex 1 (with BTB-like domain)</t>
  </si>
  <si>
    <t>PPH00878A</t>
  </si>
  <si>
    <t>NM_018695</t>
  </si>
  <si>
    <t>Erbb2 interacting protein</t>
  </si>
  <si>
    <t>PPH07596A</t>
  </si>
  <si>
    <t>NM_178040</t>
  </si>
  <si>
    <t>ELKS/RAB6-interacting/CAST family member 1</t>
  </si>
  <si>
    <t>PPH16633A</t>
  </si>
  <si>
    <t>NM_018147</t>
  </si>
  <si>
    <t>PPH06071A</t>
  </si>
  <si>
    <t>NM_012306</t>
  </si>
  <si>
    <t>Fas apoptotic inhibitory molecule 2</t>
  </si>
  <si>
    <t>PPH13833A</t>
  </si>
  <si>
    <t>NM_018062</t>
  </si>
  <si>
    <t>Fanconi anemia, complementation group L</t>
  </si>
  <si>
    <t>PPH19548A</t>
  </si>
  <si>
    <t>NM_006712</t>
  </si>
  <si>
    <t>Fas-activated serine/threonine kinase</t>
  </si>
  <si>
    <t>PPH00298A</t>
  </si>
  <si>
    <t>NM_017703</t>
  </si>
  <si>
    <t>F-box and leucine-rich repeat protein 12</t>
  </si>
  <si>
    <t>PPH07858A</t>
  </si>
  <si>
    <t>NM_024326</t>
  </si>
  <si>
    <t>F-box and leucine-rich repeat protein 15</t>
  </si>
  <si>
    <t>PPH18535A</t>
  </si>
  <si>
    <t>NM_024963</t>
  </si>
  <si>
    <t>F-box and leucine-rich repeat protein 18</t>
  </si>
  <si>
    <t>PPH58124A</t>
  </si>
  <si>
    <t>NM_012157</t>
  </si>
  <si>
    <t>F-box and leucine-rich repeat protein 2</t>
  </si>
  <si>
    <t>PPH07381A</t>
  </si>
  <si>
    <t>NM_032875</t>
  </si>
  <si>
    <t>F-box and leucine-rich repeat protein 20</t>
  </si>
  <si>
    <t>PPH14109A</t>
  </si>
  <si>
    <t>NM_012160</t>
  </si>
  <si>
    <t>F-box and leucine-rich repeat protein 4</t>
  </si>
  <si>
    <t>PPH09384A</t>
  </si>
  <si>
    <t>NM_012161</t>
  </si>
  <si>
    <t>F-box and leucine-rich repeat protein 5</t>
  </si>
  <si>
    <t>PPH07345A</t>
  </si>
  <si>
    <t>NM_001190274</t>
  </si>
  <si>
    <t>PPH15993A</t>
  </si>
  <si>
    <t>NM_178150</t>
  </si>
  <si>
    <t>F-box protein, helicase, 18</t>
  </si>
  <si>
    <t>PPH18822A</t>
  </si>
  <si>
    <t>NM_012168</t>
  </si>
  <si>
    <t>F-box protein 2</t>
  </si>
  <si>
    <t>PPH12188A</t>
  </si>
  <si>
    <t>NM_015002</t>
  </si>
  <si>
    <t>F-box protein 21</t>
  </si>
  <si>
    <t>PPH13874A</t>
  </si>
  <si>
    <t>NM_183421</t>
  </si>
  <si>
    <t>F-box protein 25</t>
  </si>
  <si>
    <t>PPH19808A</t>
  </si>
  <si>
    <t>NM_032145</t>
  </si>
  <si>
    <t>F-box protein 30</t>
  </si>
  <si>
    <t>PPH19880A</t>
  </si>
  <si>
    <t>NM_203301</t>
  </si>
  <si>
    <t>F-box protein 33</t>
  </si>
  <si>
    <t>PPH16950A</t>
  </si>
  <si>
    <t>NM_001029860</t>
  </si>
  <si>
    <t>F-box protein 43</t>
  </si>
  <si>
    <t>PPH17265A</t>
  </si>
  <si>
    <t>NM_183413</t>
  </si>
  <si>
    <t>F-box protein 44</t>
  </si>
  <si>
    <t>PPH16897A</t>
  </si>
  <si>
    <t>NM_012179</t>
  </si>
  <si>
    <t>F-box protein 7</t>
  </si>
  <si>
    <t>PPH07366A</t>
  </si>
  <si>
    <t>NM_207102</t>
  </si>
  <si>
    <t>F-box and WD repeat domain containing 12</t>
  </si>
  <si>
    <t>PPH16166A</t>
  </si>
  <si>
    <t>NM_018998</t>
  </si>
  <si>
    <t>F-box and WD repeat domain containing 5</t>
  </si>
  <si>
    <t>PPH10223A</t>
  </si>
  <si>
    <t>NM_033632</t>
  </si>
  <si>
    <t>F-box and WD repeat domain containing 7</t>
  </si>
  <si>
    <t>PPH06317A</t>
  </si>
  <si>
    <t>NM_005303</t>
  </si>
  <si>
    <t>Free fatty acid receptor 1</t>
  </si>
  <si>
    <t>PPH15000A</t>
  </si>
  <si>
    <t>NM_005306</t>
  </si>
  <si>
    <t>Free fatty acid receptor 2</t>
  </si>
  <si>
    <t>PPH14988A</t>
  </si>
  <si>
    <t>NM_005304</t>
  </si>
  <si>
    <t>Free fatty acid receptor 3</t>
  </si>
  <si>
    <t>PPH14987A</t>
  </si>
  <si>
    <t>NM_181745</t>
  </si>
  <si>
    <t>Omega-3 fatty acid receptor 1</t>
  </si>
  <si>
    <t>PPH21864A</t>
  </si>
  <si>
    <t>NM_023067</t>
  </si>
  <si>
    <t>Forkhead box L2</t>
  </si>
  <si>
    <t>PPH01976A</t>
  </si>
  <si>
    <t>NM_001462</t>
  </si>
  <si>
    <t>Formyl peptide receptor 2</t>
  </si>
  <si>
    <t>PPH02564A</t>
  </si>
  <si>
    <t>NM_002030</t>
  </si>
  <si>
    <t>Formyl peptide receptor 3</t>
  </si>
  <si>
    <t>PPH21295A</t>
  </si>
  <si>
    <t>NM_181446</t>
  </si>
  <si>
    <t>Follicle stimulating hormone receptor</t>
  </si>
  <si>
    <t>PPH07073A</t>
  </si>
  <si>
    <t>NM_007197</t>
  </si>
  <si>
    <t>Frizzled family receptor 10</t>
  </si>
  <si>
    <t>PPH02448A</t>
  </si>
  <si>
    <t>NM_003614</t>
  </si>
  <si>
    <t>Galanin receptor 3</t>
  </si>
  <si>
    <t>PPH13106A</t>
  </si>
  <si>
    <t>NM_022041</t>
  </si>
  <si>
    <t>Gigaxonin</t>
  </si>
  <si>
    <t>PPH11224A</t>
  </si>
  <si>
    <t>NM_207410</t>
  </si>
  <si>
    <t>GDNF family receptor alpha like</t>
  </si>
  <si>
    <t>PPH23851A</t>
  </si>
  <si>
    <t>NM_053274</t>
  </si>
  <si>
    <t>PPH09374A</t>
  </si>
  <si>
    <t>NM_006708</t>
  </si>
  <si>
    <t>Glyoxalase I</t>
  </si>
  <si>
    <t>PPH15392A</t>
  </si>
  <si>
    <t>NM_004246</t>
  </si>
  <si>
    <t>Glucagon-like peptide 2 receptor</t>
  </si>
  <si>
    <t>PPH02614A</t>
  </si>
  <si>
    <t>NM_000406</t>
  </si>
  <si>
    <t>Gonadotropin-releasing hormone receptor</t>
  </si>
  <si>
    <t>PPH02229A</t>
  </si>
  <si>
    <t>NM_170699</t>
  </si>
  <si>
    <t>G protein-coupled bile acid receptor 1</t>
  </si>
  <si>
    <t>PPH13211A</t>
  </si>
  <si>
    <t>NM_005279</t>
  </si>
  <si>
    <t>G protein-coupled receptor 1</t>
  </si>
  <si>
    <t>PPH13897A</t>
  </si>
  <si>
    <t>NM_054021</t>
  </si>
  <si>
    <t>G protein-coupled receptor 101</t>
  </si>
  <si>
    <t>PPH17470A</t>
  </si>
  <si>
    <t>NM_178471</t>
  </si>
  <si>
    <t>G protein-coupled receptor 119</t>
  </si>
  <si>
    <t>PPH22622A</t>
  </si>
  <si>
    <t>NM_005288</t>
  </si>
  <si>
    <t>G protein-coupled receptor 12</t>
  </si>
  <si>
    <t>PPH11612A</t>
  </si>
  <si>
    <t>NM_013345</t>
  </si>
  <si>
    <t>PPH02617A</t>
  </si>
  <si>
    <t>NM_022571</t>
  </si>
  <si>
    <t>G protein-coupled receptor 135</t>
  </si>
  <si>
    <t>PPH18577A</t>
  </si>
  <si>
    <t>NM_001002911</t>
  </si>
  <si>
    <t>G protein-coupled receptor 139</t>
  </si>
  <si>
    <t>PPH21444A</t>
  </si>
  <si>
    <t>NM_181791</t>
  </si>
  <si>
    <t>G protein-coupled receptor 141</t>
  </si>
  <si>
    <t>PPH23071A</t>
  </si>
  <si>
    <t>NM_181790</t>
  </si>
  <si>
    <t>G protein-coupled receptor 142</t>
  </si>
  <si>
    <t>PPH22179A</t>
  </si>
  <si>
    <t>NM_000273</t>
  </si>
  <si>
    <t>G protein-coupled receptor 143</t>
  </si>
  <si>
    <t>PPH09901A</t>
  </si>
  <si>
    <t>NM_138445</t>
  </si>
  <si>
    <t>G protein-coupled receptor 146</t>
  </si>
  <si>
    <t>PPH09097A</t>
  </si>
  <si>
    <t>NM_207364</t>
  </si>
  <si>
    <t>G protein-coupled receptor 148</t>
  </si>
  <si>
    <t>PPH22032A</t>
  </si>
  <si>
    <t>NM_001038705</t>
  </si>
  <si>
    <t>G protein-coupled receptor 149</t>
  </si>
  <si>
    <t>PPH22034A</t>
  </si>
  <si>
    <t>NM_005290</t>
  </si>
  <si>
    <t>G protein-coupled receptor 15</t>
  </si>
  <si>
    <t>PPH13191A</t>
  </si>
  <si>
    <t>NM_199243</t>
  </si>
  <si>
    <t>G protein-coupled receptor 150</t>
  </si>
  <si>
    <t>PPH12456A</t>
  </si>
  <si>
    <t>NM_194251</t>
  </si>
  <si>
    <t>G protein-coupled receptor 151</t>
  </si>
  <si>
    <t>PPH22505A</t>
  </si>
  <si>
    <t>NM_206997</t>
  </si>
  <si>
    <t>G protein-coupled receptor 152</t>
  </si>
  <si>
    <t>PPH58242A</t>
  </si>
  <si>
    <t>NM_207370</t>
  </si>
  <si>
    <t>G protein-coupled receptor 153</t>
  </si>
  <si>
    <t>PPH07564A</t>
  </si>
  <si>
    <t>NM_024980</t>
  </si>
  <si>
    <t>G protein-coupled receptor 157</t>
  </si>
  <si>
    <t>PPH16063A</t>
  </si>
  <si>
    <t>NM_020752</t>
  </si>
  <si>
    <t>PPH08357A</t>
  </si>
  <si>
    <t>NM_014373</t>
  </si>
  <si>
    <t>G protein-coupled receptor 160</t>
  </si>
  <si>
    <t>PPH14688A</t>
  </si>
  <si>
    <t>NM_153832</t>
  </si>
  <si>
    <t>G protein-coupled receptor 161</t>
  </si>
  <si>
    <t>PPH15446A</t>
  </si>
  <si>
    <t>NM_014449</t>
  </si>
  <si>
    <t>G protein-coupled receptor 162</t>
  </si>
  <si>
    <t>PPH19818A</t>
  </si>
  <si>
    <t>NM_013308</t>
  </si>
  <si>
    <t>G protein-coupled receptor 171</t>
  </si>
  <si>
    <t>PPH13179A</t>
  </si>
  <si>
    <t>NM_018969</t>
  </si>
  <si>
    <t>G protein-coupled receptor 173</t>
  </si>
  <si>
    <t>PPH02542A</t>
  </si>
  <si>
    <t>NM_032553</t>
  </si>
  <si>
    <t>G protein-coupled receptor 174</t>
  </si>
  <si>
    <t>PPH16994A</t>
  </si>
  <si>
    <t>NM_007223</t>
  </si>
  <si>
    <t>G protein-coupled receptor 176</t>
  </si>
  <si>
    <t>PPH09073A</t>
  </si>
  <si>
    <t>NM_001004334</t>
  </si>
  <si>
    <t>G protein-coupled receptor 179</t>
  </si>
  <si>
    <t>PPH57852A</t>
  </si>
  <si>
    <t>NM_007264</t>
  </si>
  <si>
    <t>G protein-coupled receptor 182</t>
  </si>
  <si>
    <t>PPH08112A</t>
  </si>
  <si>
    <t>NM_004951</t>
  </si>
  <si>
    <t>G protein-coupled receptor 183</t>
  </si>
  <si>
    <t>PPH02558A</t>
  </si>
  <si>
    <t>NM_006143</t>
  </si>
  <si>
    <t>G protein-coupled receptor 19</t>
  </si>
  <si>
    <t>PPH10503A</t>
  </si>
  <si>
    <t>NM_005293</t>
  </si>
  <si>
    <t>G protein-coupled receptor 20</t>
  </si>
  <si>
    <t>PPH13971A</t>
  </si>
  <si>
    <t>NM_005294</t>
  </si>
  <si>
    <t>G protein-coupled receptor 21</t>
  </si>
  <si>
    <t>PPH09499A</t>
  </si>
  <si>
    <t>NM_005295</t>
  </si>
  <si>
    <t>G protein-coupled receptor 22</t>
  </si>
  <si>
    <t>PPH20105A</t>
  </si>
  <si>
    <t>NM_005298</t>
  </si>
  <si>
    <t>G protein-coupled receptor 25</t>
  </si>
  <si>
    <t>PPH57740A</t>
  </si>
  <si>
    <t>NM_153442</t>
  </si>
  <si>
    <t>G protein-coupled receptor 26</t>
  </si>
  <si>
    <t>PPH07878A</t>
  </si>
  <si>
    <t>NM_018971</t>
  </si>
  <si>
    <t>G protein-coupled receptor 27</t>
  </si>
  <si>
    <t>PPH17768A</t>
  </si>
  <si>
    <t>NM_005281</t>
  </si>
  <si>
    <t>G protein-coupled receptor 3</t>
  </si>
  <si>
    <t>PPH09774A</t>
  </si>
  <si>
    <t>NM_005299</t>
  </si>
  <si>
    <t>G protein-coupled receptor 31</t>
  </si>
  <si>
    <t>PPH01348A</t>
  </si>
  <si>
    <t>NM_001506</t>
  </si>
  <si>
    <t>G protein-coupled receptor 32</t>
  </si>
  <si>
    <t>PPH14998A</t>
  </si>
  <si>
    <t>NM_005300</t>
  </si>
  <si>
    <t>G protein-coupled receptor 34</t>
  </si>
  <si>
    <t>PPH08814A</t>
  </si>
  <si>
    <t>NM_005301</t>
  </si>
  <si>
    <t>G protein-coupled receptor 35</t>
  </si>
  <si>
    <t>PPH14845A</t>
  </si>
  <si>
    <t>NM_004767</t>
  </si>
  <si>
    <t>G protein-coupled receptor 37 like 1</t>
  </si>
  <si>
    <t>PPH12145A</t>
  </si>
  <si>
    <t>NM_001508</t>
  </si>
  <si>
    <t>G protein-coupled receptor 39</t>
  </si>
  <si>
    <t>PPH23046A</t>
  </si>
  <si>
    <t>NM_005282</t>
  </si>
  <si>
    <t>G protein-coupled receptor 4</t>
  </si>
  <si>
    <t>PPH08126A</t>
  </si>
  <si>
    <t>NM_007227</t>
  </si>
  <si>
    <t>G protein-coupled receptor 45</t>
  </si>
  <si>
    <t>PPH11974A</t>
  </si>
  <si>
    <t>NM_004224</t>
  </si>
  <si>
    <t>G protein-coupled receptor 50</t>
  </si>
  <si>
    <t>PPH13097A</t>
  </si>
  <si>
    <t>NM_005684</t>
  </si>
  <si>
    <t>G protein-coupled receptor 52</t>
  </si>
  <si>
    <t>PPH23433A</t>
  </si>
  <si>
    <t>NM_005683</t>
  </si>
  <si>
    <t>G protein-coupled receptor 55</t>
  </si>
  <si>
    <t>PPH11293A</t>
  </si>
  <si>
    <t>NM_005284</t>
  </si>
  <si>
    <t>G protein-coupled receptor 6</t>
  </si>
  <si>
    <t>PPH09287A</t>
  </si>
  <si>
    <t>NM_031936</t>
  </si>
  <si>
    <t>G protein-coupled receptor 61</t>
  </si>
  <si>
    <t>PPH09541A</t>
  </si>
  <si>
    <t>NM_080865</t>
  </si>
  <si>
    <t>G protein-coupled receptor 62</t>
  </si>
  <si>
    <t>PPH14706A</t>
  </si>
  <si>
    <t>NM_030784</t>
  </si>
  <si>
    <t>G protein-coupled receptor 63</t>
  </si>
  <si>
    <t>PPH14974A</t>
  </si>
  <si>
    <t>NM_003608</t>
  </si>
  <si>
    <t>G protein-coupled receptor 65</t>
  </si>
  <si>
    <t>PPH12137A</t>
  </si>
  <si>
    <t>NM_003485</t>
  </si>
  <si>
    <t>G protein-coupled receptor 68</t>
  </si>
  <si>
    <t>PPH02608A</t>
  </si>
  <si>
    <t>NM_006794</t>
  </si>
  <si>
    <t>G protein-coupled receptor 75</t>
  </si>
  <si>
    <t>PPH22892A</t>
  </si>
  <si>
    <t>NM_080819</t>
  </si>
  <si>
    <t>G protein-coupled receptor 78</t>
  </si>
  <si>
    <t>PPH17475A</t>
  </si>
  <si>
    <t>NM_080817</t>
  </si>
  <si>
    <t>G protein-coupled receptor 82</t>
  </si>
  <si>
    <t>PPH17602A</t>
  </si>
  <si>
    <t>NM_016540</t>
  </si>
  <si>
    <t>G protein-coupled receptor 83</t>
  </si>
  <si>
    <t>PPH15498A</t>
  </si>
  <si>
    <t>NM_020370</t>
  </si>
  <si>
    <t>G protein-coupled receptor 84</t>
  </si>
  <si>
    <t>PPH16601A</t>
  </si>
  <si>
    <t>NM_018970</t>
  </si>
  <si>
    <t>G protein-coupled receptor 85</t>
  </si>
  <si>
    <t>PPH12847A</t>
  </si>
  <si>
    <t>NM_023915</t>
  </si>
  <si>
    <t>G protein-coupled receptor 87</t>
  </si>
  <si>
    <t>PPH09602A</t>
  </si>
  <si>
    <t>NM_022049</t>
  </si>
  <si>
    <t>G protein-coupled receptor 88</t>
  </si>
  <si>
    <t>PPH13430A</t>
  </si>
  <si>
    <t>NM_003979</t>
  </si>
  <si>
    <t>G protein-coupled receptor, family C, group 5, member A</t>
  </si>
  <si>
    <t>PPH02522A</t>
  </si>
  <si>
    <t>NM_016235</t>
  </si>
  <si>
    <t>G protein-coupled receptor, family C, group 5, member B</t>
  </si>
  <si>
    <t>PPH21722A</t>
  </si>
  <si>
    <t>NM_018653</t>
  </si>
  <si>
    <t>G protein-coupled receptor, family C, group 5, member C</t>
  </si>
  <si>
    <t>PPH21374A</t>
  </si>
  <si>
    <t>NM_018654</t>
  </si>
  <si>
    <t>G protein-coupled receptor, family C, group 5, member D</t>
  </si>
  <si>
    <t>PPH15879A</t>
  </si>
  <si>
    <t>NM_148963</t>
  </si>
  <si>
    <t>G protein-coupled receptor, family C, group 6, member A</t>
  </si>
  <si>
    <t>PPH15343A</t>
  </si>
  <si>
    <t>NM_022469</t>
  </si>
  <si>
    <t>Gremlin 2</t>
  </si>
  <si>
    <t>PPH02503A</t>
  </si>
  <si>
    <t>NM_000831</t>
  </si>
  <si>
    <t>Glutamate receptor, ionotropic, kainate 3</t>
  </si>
  <si>
    <t>PPH01849A</t>
  </si>
  <si>
    <t>NM_020771</t>
  </si>
  <si>
    <t>HECT domain and ankyrin repeat containing, E3 ubiquitin protein ligase 1</t>
  </si>
  <si>
    <t>PPH15623A</t>
  </si>
  <si>
    <t>NM_032554</t>
  </si>
  <si>
    <t>Hydroxycarboxylic acid receptor 1</t>
  </si>
  <si>
    <t>PPH01865A</t>
  </si>
  <si>
    <t>NM_177551</t>
  </si>
  <si>
    <t>Hydroxycarboxylic acid receptor 2</t>
  </si>
  <si>
    <t>PPH58193A</t>
  </si>
  <si>
    <t>NM_015382</t>
  </si>
  <si>
    <t>HECT domain containing 1</t>
  </si>
  <si>
    <t>PPH14462A</t>
  </si>
  <si>
    <t>NM_024602</t>
  </si>
  <si>
    <t>HECT domain containing 3</t>
  </si>
  <si>
    <t>PPH08646A</t>
  </si>
  <si>
    <t>NM_003922</t>
  </si>
  <si>
    <t>Hect (homologous to the E6-AP (UBE3A) carboxyl terminus) domain and RCC1 (CHC1)-like domain (RLD) 1</t>
  </si>
  <si>
    <t>PPH12233A</t>
  </si>
  <si>
    <t>NM_004667</t>
  </si>
  <si>
    <t>Hect domain and RLD 2</t>
  </si>
  <si>
    <t>PPH20392A</t>
  </si>
  <si>
    <t>NM_015601</t>
  </si>
  <si>
    <t>Hect domain and RLD 4</t>
  </si>
  <si>
    <t>PPH10604A</t>
  </si>
  <si>
    <t>NM_017912</t>
  </si>
  <si>
    <t>PPH58087A</t>
  </si>
  <si>
    <t>NM_022304</t>
  </si>
  <si>
    <t>Histamine receptor H2</t>
  </si>
  <si>
    <t>PPH02529A</t>
  </si>
  <si>
    <t>NM_007232</t>
  </si>
  <si>
    <t>Histamine receptor H3</t>
  </si>
  <si>
    <t>PPH02533A</t>
  </si>
  <si>
    <t>XM_378052</t>
  </si>
  <si>
    <t>Interferon, omega 1 pseudogene 2</t>
  </si>
  <si>
    <t>PPH24415A</t>
  </si>
  <si>
    <t>NM_006083</t>
  </si>
  <si>
    <t>IK cytokine, down-regulator of HLA II</t>
  </si>
  <si>
    <t>PPH19888A</t>
  </si>
  <si>
    <t>NM_201612</t>
  </si>
  <si>
    <t>IKBKB interacting protein</t>
  </si>
  <si>
    <t>PPH19223A</t>
  </si>
  <si>
    <t>NM_002189</t>
  </si>
  <si>
    <t>Interleukin 15 receptor, alpha</t>
  </si>
  <si>
    <t>PPH00598A</t>
  </si>
  <si>
    <t>NM_173161</t>
  </si>
  <si>
    <t>Interleukin 1 family, member 10 (theta)</t>
  </si>
  <si>
    <t>PPH16654A</t>
  </si>
  <si>
    <t>NM_017416</t>
  </si>
  <si>
    <t>Interleukin 1 receptor accessory protein-like 2</t>
  </si>
  <si>
    <t>PPH01681A</t>
  </si>
  <si>
    <t>NM_003854</t>
  </si>
  <si>
    <t>Interleukin 1 receptor-like 2</t>
  </si>
  <si>
    <t>PPH01077A</t>
  </si>
  <si>
    <t>NM_021258</t>
  </si>
  <si>
    <t>Interleukin 22 receptor, alpha 1</t>
  </si>
  <si>
    <t>PPH01672A</t>
  </si>
  <si>
    <t>NM_018402</t>
  </si>
  <si>
    <t>Interleukin 26</t>
  </si>
  <si>
    <t>PPH01689A</t>
  </si>
  <si>
    <t>NM_014440</t>
  </si>
  <si>
    <t>Interleukin 36, alpha</t>
  </si>
  <si>
    <t>PPH01683A</t>
  </si>
  <si>
    <t>NM_173178</t>
  </si>
  <si>
    <t>Interleukin 36, beta</t>
  </si>
  <si>
    <t>PPH01682A</t>
  </si>
  <si>
    <t>NM_019618</t>
  </si>
  <si>
    <t>Interleukin 36, gamma</t>
  </si>
  <si>
    <t>PPH01690A</t>
  </si>
  <si>
    <t>NM_012275</t>
  </si>
  <si>
    <t>Interleukin 36 receptor antagonist</t>
  </si>
  <si>
    <t>PPH01676A</t>
  </si>
  <si>
    <t>NM_173205</t>
  </si>
  <si>
    <t>Interleukin 37</t>
  </si>
  <si>
    <t>PPH01675A</t>
  </si>
  <si>
    <t>NM_024496</t>
  </si>
  <si>
    <t>Interferon regulatory factor 2 binding protein-like</t>
  </si>
  <si>
    <t>PPH13716A</t>
  </si>
  <si>
    <t>NM_002218</t>
  </si>
  <si>
    <t>Inter-alpha (globulin) inhibitor H4 (plasma Kallikrein-sensitive glycoprotein)</t>
  </si>
  <si>
    <t>PPH10020A</t>
  </si>
  <si>
    <t>NM_032138</t>
  </si>
  <si>
    <t>Kelch repeat and BTB (POZ) domain containing 7</t>
  </si>
  <si>
    <t>PPH09728A</t>
  </si>
  <si>
    <t>NM_031954</t>
  </si>
  <si>
    <t>Potassium channel tetramerisation domain containing 10</t>
  </si>
  <si>
    <t>PPH16548A</t>
  </si>
  <si>
    <t>NM_012289</t>
  </si>
  <si>
    <t>Kelch-like ECH-associated protein 1</t>
  </si>
  <si>
    <t>PPH09563A</t>
  </si>
  <si>
    <t>NM_000221</t>
  </si>
  <si>
    <t>Ketohexokinase (fructokinase)</t>
  </si>
  <si>
    <t>PPH19577A</t>
  </si>
  <si>
    <t>NM_014458</t>
  </si>
  <si>
    <t>Kelch-like 20 (Drosophila)</t>
  </si>
  <si>
    <t>PPH11024A</t>
  </si>
  <si>
    <t>NM_014851</t>
  </si>
  <si>
    <t>Kelch-like 21 (Drosophila)</t>
  </si>
  <si>
    <t>PPH07540A</t>
  </si>
  <si>
    <t>NM_032775</t>
  </si>
  <si>
    <t>Kelch-like 22 (Drosophila)</t>
  </si>
  <si>
    <t>PPH17558A</t>
  </si>
  <si>
    <t>NM_018846</t>
  </si>
  <si>
    <t>Kelch-like 7 (Drosophila)</t>
  </si>
  <si>
    <t>PPH18436A</t>
  </si>
  <si>
    <t>NM_018847</t>
  </si>
  <si>
    <t>Kelch-like 9 (Drosophila)</t>
  </si>
  <si>
    <t>PPH12673A</t>
  </si>
  <si>
    <t>NM_002289</t>
  </si>
  <si>
    <t>Lactalbumin, alpha-</t>
  </si>
  <si>
    <t>PPH09869A</t>
  </si>
  <si>
    <t>NM_006402</t>
  </si>
  <si>
    <t>Hepatitis B virus x interacting protein</t>
  </si>
  <si>
    <t>PPH17970A</t>
  </si>
  <si>
    <t>NM_018490</t>
  </si>
  <si>
    <t>Leucine-rich repeat containing G protein-coupled receptor 4</t>
  </si>
  <si>
    <t>PPH13197A</t>
  </si>
  <si>
    <t>NM_032622</t>
  </si>
  <si>
    <t>Ligand of numb-protein X 1</t>
  </si>
  <si>
    <t>PPH09769A</t>
  </si>
  <si>
    <t>NM_152271</t>
  </si>
  <si>
    <t>LON peptidase N-terminal domain and ring finger 1</t>
  </si>
  <si>
    <t>PPH13738A</t>
  </si>
  <si>
    <t>NM_012152</t>
  </si>
  <si>
    <t>Lysophosphatidic acid receptor 3</t>
  </si>
  <si>
    <t>PPH02354A</t>
  </si>
  <si>
    <t>NM_005296</t>
  </si>
  <si>
    <t>Lysophosphatidic acid receptor 4</t>
  </si>
  <si>
    <t>PPH01859A</t>
  </si>
  <si>
    <t>NM_020400</t>
  </si>
  <si>
    <t>Lysophosphatidic acid receptor 5</t>
  </si>
  <si>
    <t>PPH12977A</t>
  </si>
  <si>
    <t>NM_006369</t>
  </si>
  <si>
    <t>Leucine rich repeat containing 41</t>
  </si>
  <si>
    <t>PPH12535A</t>
  </si>
  <si>
    <t>NM_138361</t>
  </si>
  <si>
    <t>Leucine rich repeat and sterile alpha motif containing 1</t>
  </si>
  <si>
    <t>PPH16937A</t>
  </si>
  <si>
    <t>NM_019839</t>
  </si>
  <si>
    <t>Leukotriene B4 receptor 2</t>
  </si>
  <si>
    <t>PPH02508A</t>
  </si>
  <si>
    <t>NM_015565</t>
  </si>
  <si>
    <t>Listerin E3 ubiquitin protein ligase 1</t>
  </si>
  <si>
    <t>PPH16165A</t>
  </si>
  <si>
    <t>NM_003695</t>
  </si>
  <si>
    <t>Lymphocyte antigen 6 complex, locus D</t>
  </si>
  <si>
    <t>PPH19736A</t>
  </si>
  <si>
    <t>NM_002349</t>
  </si>
  <si>
    <t>Lymphocyte antigen 75</t>
  </si>
  <si>
    <t>PPH05562A</t>
  </si>
  <si>
    <t>NM_017923</t>
  </si>
  <si>
    <t>Membrane-associated ring finger (C3HC4) 1</t>
  </si>
  <si>
    <t>PPH12355A</t>
  </si>
  <si>
    <t>NM_001102562</t>
  </si>
  <si>
    <t>Membrane-associated ring finger (C3HC4) 11</t>
  </si>
  <si>
    <t>PPH65949A</t>
  </si>
  <si>
    <t>NM_016496</t>
  </si>
  <si>
    <t>Membrane-associated ring finger (C3HC4) 2</t>
  </si>
  <si>
    <t>PPH17050A</t>
  </si>
  <si>
    <t>NM_178450</t>
  </si>
  <si>
    <t>Membrane-associated ring finger (C3HC4) 3</t>
  </si>
  <si>
    <t>PPH11689A</t>
  </si>
  <si>
    <t>NM_022826</t>
  </si>
  <si>
    <t>Membrane-associated ring finger (C3HC4) 7</t>
  </si>
  <si>
    <t>PPH07321A</t>
  </si>
  <si>
    <t>NM_145021</t>
  </si>
  <si>
    <t>Membrane-associated ring finger (C3HC4) 8</t>
  </si>
  <si>
    <t>PPH16124A</t>
  </si>
  <si>
    <t>NM_002386</t>
  </si>
  <si>
    <t>Melanocortin 1 receptor (alpha melanocyte stimulating hormone receptor)</t>
  </si>
  <si>
    <t>PPH02596A</t>
  </si>
  <si>
    <t>NM_005912</t>
  </si>
  <si>
    <t>Melanocortin 4 receptor</t>
  </si>
  <si>
    <t>PPH02688A</t>
  </si>
  <si>
    <t>NM_005913</t>
  </si>
  <si>
    <t>Melanocortin 5 receptor</t>
  </si>
  <si>
    <t>PPH02692A</t>
  </si>
  <si>
    <t>NM_032503</t>
  </si>
  <si>
    <t>Melanin-concentrating hormone receptor 2</t>
  </si>
  <si>
    <t>PPH02593A</t>
  </si>
  <si>
    <t>NM_001093725</t>
  </si>
  <si>
    <t>Mex-3 homolog A (C. elegans)</t>
  </si>
  <si>
    <t>PPH23432A</t>
  </si>
  <si>
    <t>NM_016626</t>
  </si>
  <si>
    <t>Mex-3 homolog C (C. elegans)</t>
  </si>
  <si>
    <t>PPH23516A</t>
  </si>
  <si>
    <t>NM_203304</t>
  </si>
  <si>
    <t>Mex-3 homolog D (C. elegans)</t>
  </si>
  <si>
    <t>PPH20599A</t>
  </si>
  <si>
    <t>NM_015246</t>
  </si>
  <si>
    <t>Mahogunin, ring finger 1</t>
  </si>
  <si>
    <t>PPH18943A</t>
  </si>
  <si>
    <t>NM_080875</t>
  </si>
  <si>
    <t>Mindbomb homolog 2 (Drosophila)</t>
  </si>
  <si>
    <t>PPH12331A</t>
  </si>
  <si>
    <t>NM_012216</t>
  </si>
  <si>
    <t>Midline 2</t>
  </si>
  <si>
    <t>PPH07842A</t>
  </si>
  <si>
    <t>NM_020831</t>
  </si>
  <si>
    <t>Megakaryoblastic leukemia (translocation) 1</t>
  </si>
  <si>
    <t>PPH01263A</t>
  </si>
  <si>
    <t>NM_013446</t>
  </si>
  <si>
    <t>Makorin ring finger protein 1</t>
  </si>
  <si>
    <t>PPH07546A</t>
  </si>
  <si>
    <t>NM_014160</t>
  </si>
  <si>
    <t>Makorin ring finger protein 2</t>
  </si>
  <si>
    <t>PPH15740A</t>
  </si>
  <si>
    <t>NM_198205</t>
  </si>
  <si>
    <t>MAX-like protein X</t>
  </si>
  <si>
    <t>PPH18740A</t>
  </si>
  <si>
    <t>NM_022468</t>
  </si>
  <si>
    <t>Matrix metallopeptidase 25</t>
  </si>
  <si>
    <t>PPH57607A</t>
  </si>
  <si>
    <t>NM_022151</t>
  </si>
  <si>
    <t>Modulator of apoptosis 1</t>
  </si>
  <si>
    <t>PPH08553A</t>
  </si>
  <si>
    <t>NM_198923</t>
  </si>
  <si>
    <t>MAS-related GPR, member D</t>
  </si>
  <si>
    <t>PPH23882A</t>
  </si>
  <si>
    <t>NM_001039165</t>
  </si>
  <si>
    <t>MAS-related GPR, member E</t>
  </si>
  <si>
    <t>PPH23879A</t>
  </si>
  <si>
    <t>NM_145015</t>
  </si>
  <si>
    <t>MAS-related GPR, member F</t>
  </si>
  <si>
    <t>PPH11407A</t>
  </si>
  <si>
    <t>NM_001164377</t>
  </si>
  <si>
    <t>MAS-related GPR, member G</t>
  </si>
  <si>
    <t>PPH63456A</t>
  </si>
  <si>
    <t>NM_147199</t>
  </si>
  <si>
    <t>MAS-related GPR, member X1</t>
  </si>
  <si>
    <t>PPH17468A</t>
  </si>
  <si>
    <t>NM_054030</t>
  </si>
  <si>
    <t>MAS-related GPR, member X2</t>
  </si>
  <si>
    <t>PPH17469A</t>
  </si>
  <si>
    <t>NM_054031</t>
  </si>
  <si>
    <t>MAS-related GPR, member X3</t>
  </si>
  <si>
    <t>PPH58153A</t>
  </si>
  <si>
    <t>NM_054032</t>
  </si>
  <si>
    <t>MAS-related GPR, member X4</t>
  </si>
  <si>
    <t>PPH17846A</t>
  </si>
  <si>
    <t>NM_018133</t>
  </si>
  <si>
    <t>Male-specific lethal 2 homolog (Drosophila)</t>
  </si>
  <si>
    <t>PPH23591A</t>
  </si>
  <si>
    <t>NM_006745</t>
  </si>
  <si>
    <t>Sterol-C4-methyl oxidase-like</t>
  </si>
  <si>
    <t>PPH06356A</t>
  </si>
  <si>
    <t>NM_014341</t>
  </si>
  <si>
    <t>Mitochondrial carrier 1</t>
  </si>
  <si>
    <t>PPH15806A</t>
  </si>
  <si>
    <t>NM_000253</t>
  </si>
  <si>
    <t>Microsomal triglyceride transfer protein</t>
  </si>
  <si>
    <t>PPH14163A</t>
  </si>
  <si>
    <t>NM_004532</t>
  </si>
  <si>
    <t>Mucin 4, cell surface associated</t>
  </si>
  <si>
    <t>PPH24163A</t>
  </si>
  <si>
    <t>NM_015057</t>
  </si>
  <si>
    <t>MYC binding protein 2</t>
  </si>
  <si>
    <t>PPH12829A</t>
  </si>
  <si>
    <t>NM_078471</t>
  </si>
  <si>
    <t>Myosin XVIIIA</t>
  </si>
  <si>
    <t>PPH60063A</t>
  </si>
  <si>
    <t>NM_147130</t>
  </si>
  <si>
    <t>Natural cytotoxicity triggering receptor 3</t>
  </si>
  <si>
    <t>PPH22829A</t>
  </si>
  <si>
    <t>NM_015965</t>
  </si>
  <si>
    <t>NADH dehydrogenase (ubiquinone) 1 alpha subcomplex, 13</t>
  </si>
  <si>
    <t>PPH60028A</t>
  </si>
  <si>
    <t>NM_006154</t>
  </si>
  <si>
    <t>Neural precursor cell expressed, developmentally down-regulated 4</t>
  </si>
  <si>
    <t>PPH07084A</t>
  </si>
  <si>
    <t>NM_015277</t>
  </si>
  <si>
    <t>Neural precursor cell expressed, developmentally down-regulated 4-like</t>
  </si>
  <si>
    <t>PPH15046A</t>
  </si>
  <si>
    <t>NM_145912</t>
  </si>
  <si>
    <t>NFAT activating protein with ITAM motif 1</t>
  </si>
  <si>
    <t>PPH20621A</t>
  </si>
  <si>
    <t>NM_002504</t>
  </si>
  <si>
    <t>Nuclear transcription factor, X-box binding 1</t>
  </si>
  <si>
    <t>PPH19626A</t>
  </si>
  <si>
    <t>NM_152995</t>
  </si>
  <si>
    <t>Nuclear transcription factor, X-box binding-like 1</t>
  </si>
  <si>
    <t>PPH17580A</t>
  </si>
  <si>
    <t>NM_198586</t>
  </si>
  <si>
    <t>NHL repeat containing 1</t>
  </si>
  <si>
    <t>PPH17369A</t>
  </si>
  <si>
    <t>NM_001189</t>
  </si>
  <si>
    <t>NK3 homeobox 2</t>
  </si>
  <si>
    <t>PPH11014A</t>
  </si>
  <si>
    <t>NM_017852</t>
  </si>
  <si>
    <t>NLR family, pyrin domain containing 2</t>
  </si>
  <si>
    <t>PPH18046A</t>
  </si>
  <si>
    <t>NM_002513</t>
  </si>
  <si>
    <t>Non-metastatic cells 3, protein expressed in</t>
  </si>
  <si>
    <t>PPH10214A</t>
  </si>
  <si>
    <t>NM_020167</t>
  </si>
  <si>
    <t>Neuromedin U receptor 2</t>
  </si>
  <si>
    <t>PPH02543A</t>
  </si>
  <si>
    <t>NM_005285</t>
  </si>
  <si>
    <t>Neuropeptides B/W receptor 1</t>
  </si>
  <si>
    <t>PPH14994A</t>
  </si>
  <si>
    <t>NM_005286</t>
  </si>
  <si>
    <t>Neuropeptides B/W receptor 2</t>
  </si>
  <si>
    <t>PPH14995A</t>
  </si>
  <si>
    <t>NM_022146</t>
  </si>
  <si>
    <t>Neuropeptide FF receptor 1</t>
  </si>
  <si>
    <t>PPH01977A</t>
  </si>
  <si>
    <t>NM_207172</t>
  </si>
  <si>
    <t>Neuropeptide S receptor 1</t>
  </si>
  <si>
    <t>PPH22058A</t>
  </si>
  <si>
    <t>NM_018283</t>
  </si>
  <si>
    <t>PPH06069A</t>
  </si>
  <si>
    <t>NM_001161</t>
  </si>
  <si>
    <t>Nudix (nucleoside diphosphate linked moiety X)-type motif 2</t>
  </si>
  <si>
    <t>PPH00554A</t>
  </si>
  <si>
    <t>NM_024923</t>
  </si>
  <si>
    <t>Nucleoporin 210kDa</t>
  </si>
  <si>
    <t>PPH16244A</t>
  </si>
  <si>
    <t>NM_012385</t>
  </si>
  <si>
    <t>Nuclear protein, transcriptional regulator, 1</t>
  </si>
  <si>
    <t>PPH19840A</t>
  </si>
  <si>
    <t>NM_007346</t>
  </si>
  <si>
    <t>Opioid growth factor receptor</t>
  </si>
  <si>
    <t>PPH09785A</t>
  </si>
  <si>
    <t>NM_001708</t>
  </si>
  <si>
    <t>Opsin 1 (cone pigments), short-wave-sensitive</t>
  </si>
  <si>
    <t>PPH10862A</t>
  </si>
  <si>
    <t>NM_181744</t>
  </si>
  <si>
    <t>Opsin 5</t>
  </si>
  <si>
    <t>PPH14529A</t>
  </si>
  <si>
    <t>NM_000913</t>
  </si>
  <si>
    <t>Opiate receptor-like 1</t>
  </si>
  <si>
    <t>PPH01860A</t>
  </si>
  <si>
    <t>NM_014028</t>
  </si>
  <si>
    <t>Osteopetrosis associated transmembrane protein 1</t>
  </si>
  <si>
    <t>PPH13267A</t>
  </si>
  <si>
    <t>NM_080818</t>
  </si>
  <si>
    <t>Oxoglutarate (alpha-ketoglutarate) receptor 1</t>
  </si>
  <si>
    <t>PPH17601A</t>
  </si>
  <si>
    <t>NM_198333</t>
  </si>
  <si>
    <t>Purinergic receptor P2Y, G-protein coupled, 10</t>
  </si>
  <si>
    <t>PPH16348A</t>
  </si>
  <si>
    <t>NM_002566</t>
  </si>
  <si>
    <t>Purinergic receptor P2Y, G-protein coupled, 11</t>
  </si>
  <si>
    <t>PPH02674A</t>
  </si>
  <si>
    <t>NM_022788</t>
  </si>
  <si>
    <t>Purinergic receptor P2Y, G-protein coupled, 12</t>
  </si>
  <si>
    <t>PPH02545A</t>
  </si>
  <si>
    <t>NM_176894</t>
  </si>
  <si>
    <t>Purinergic receptor P2Y, G-protein coupled, 13</t>
  </si>
  <si>
    <t>PPH07906A</t>
  </si>
  <si>
    <t>NM_014879</t>
  </si>
  <si>
    <t>Purinergic receptor P2Y, G-protein coupled, 14</t>
  </si>
  <si>
    <t>PPH07147A</t>
  </si>
  <si>
    <t>NM_002564</t>
  </si>
  <si>
    <t>Purinergic receptor P2Y, G-protein coupled, 2</t>
  </si>
  <si>
    <t>PPH02549A</t>
  </si>
  <si>
    <t>NM_002565</t>
  </si>
  <si>
    <t>Pyrimidinergic receptor P2Y, G-protein coupled, 4</t>
  </si>
  <si>
    <t>PPH02693A</t>
  </si>
  <si>
    <t>NM_004154</t>
  </si>
  <si>
    <t>Pyrimidinergic receptor P2Y, G-protein coupled, 6</t>
  </si>
  <si>
    <t>PPH02517A</t>
  </si>
  <si>
    <t>NM_178129</t>
  </si>
  <si>
    <t>Purinergic receptor P2Y, G-protein coupled, 8</t>
  </si>
  <si>
    <t>PPH11178A</t>
  </si>
  <si>
    <t>NM_020418</t>
  </si>
  <si>
    <t>Poly(rC) binding protein 4</t>
  </si>
  <si>
    <t>PPH01756A</t>
  </si>
  <si>
    <t>NM_004708</t>
  </si>
  <si>
    <t>Programmed cell death 5</t>
  </si>
  <si>
    <t>PPH21142A</t>
  </si>
  <si>
    <t>NM_006207</t>
  </si>
  <si>
    <t>Platelet-derived growth factor receptor-like</t>
  </si>
  <si>
    <t>PPH13429A</t>
  </si>
  <si>
    <t>NM_015009</t>
  </si>
  <si>
    <t>PDZ domain containing RING finger 3</t>
  </si>
  <si>
    <t>PPH58071A</t>
  </si>
  <si>
    <t>NM_013377</t>
  </si>
  <si>
    <t>PDZ domain containing RING finger 4</t>
  </si>
  <si>
    <t>PPH18531A</t>
  </si>
  <si>
    <t>NM_021255</t>
  </si>
  <si>
    <t>Pellino homolog 2 (Drosophila)</t>
  </si>
  <si>
    <t>PPH06050A</t>
  </si>
  <si>
    <t>NM_000286</t>
  </si>
  <si>
    <t>Peroxisomal biogenesis factor 12</t>
  </si>
  <si>
    <t>PPH15419A</t>
  </si>
  <si>
    <t>NM_000318</t>
  </si>
  <si>
    <t>Peroxisomal biogenesis factor 2</t>
  </si>
  <si>
    <t>PPH13762A</t>
  </si>
  <si>
    <t>NM_017934</t>
  </si>
  <si>
    <t>Pleckstrin homology domain interacting protein</t>
  </si>
  <si>
    <t>PPH07725A</t>
  </si>
  <si>
    <t>NM_020901</t>
  </si>
  <si>
    <t>PHD and ring finger domains 1</t>
  </si>
  <si>
    <t>PPH16974A</t>
  </si>
  <si>
    <t>NM_015897</t>
  </si>
  <si>
    <t>Protein inhibitor of activated STAT, 4</t>
  </si>
  <si>
    <t>PPH00754A</t>
  </si>
  <si>
    <t>NM_006875</t>
  </si>
  <si>
    <t>PPH05592A</t>
  </si>
  <si>
    <t>NM_145119</t>
  </si>
  <si>
    <t>Praja ring finger 1</t>
  </si>
  <si>
    <t>PPH08297A</t>
  </si>
  <si>
    <t>NM_014819</t>
  </si>
  <si>
    <t>Praja ring finger 2</t>
  </si>
  <si>
    <t>PPH14604A</t>
  </si>
  <si>
    <t>NM_005084</t>
  </si>
  <si>
    <t>Phospholipase A2, group VII (platelet-activating factor acetylhydrolase, plasma)</t>
  </si>
  <si>
    <t>PPH02634A</t>
  </si>
  <si>
    <t>NM_002656</t>
  </si>
  <si>
    <t>Pleiomorphic adenoma gene-like 1</t>
  </si>
  <si>
    <t>PPH12203A</t>
  </si>
  <si>
    <t>NM_002657</t>
  </si>
  <si>
    <t>Pleiomorphic adenoma gene-like 2</t>
  </si>
  <si>
    <t>PPH12917A</t>
  </si>
  <si>
    <t>NM_000941</t>
  </si>
  <si>
    <t>P450 (cytochrome) oxidoreductase</t>
  </si>
  <si>
    <t>PPH00284A</t>
  </si>
  <si>
    <t>NM_032833</t>
  </si>
  <si>
    <t>Protein phosphatase 1, regulatory (inhibitor) subunit 15B</t>
  </si>
  <si>
    <t>PPH06077A</t>
  </si>
  <si>
    <t>NM_138964</t>
  </si>
  <si>
    <t>Prokineticin receptor 1</t>
  </si>
  <si>
    <t>PPH17957A</t>
  </si>
  <si>
    <t>NM_015225</t>
  </si>
  <si>
    <t>Prune homolog 2 (Drosophila)</t>
  </si>
  <si>
    <t>PPH17589A</t>
  </si>
  <si>
    <t>NM_000952</t>
  </si>
  <si>
    <t>Platelet-activating factor receptor</t>
  </si>
  <si>
    <t>PPH05820A</t>
  </si>
  <si>
    <t>NM_000959</t>
  </si>
  <si>
    <t>Prostaglandin F receptor (FP)</t>
  </si>
  <si>
    <t>PPH02731A</t>
  </si>
  <si>
    <t>NM_005048</t>
  </si>
  <si>
    <t>Parathyroid hormone 2 receptor</t>
  </si>
  <si>
    <t>PPH00726A</t>
  </si>
  <si>
    <t>NM_018663</t>
  </si>
  <si>
    <t>Peroxisomal membrane protein 2, 22kDa</t>
  </si>
  <si>
    <t>PPH20051A</t>
  </si>
  <si>
    <t>NM_198179</t>
  </si>
  <si>
    <t>Pyroglutamylated RFamide peptide receptor</t>
  </si>
  <si>
    <t>PPH18030A</t>
  </si>
  <si>
    <t>NM_018703</t>
  </si>
  <si>
    <t>Retinoblastoma binding protein 6</t>
  </si>
  <si>
    <t>PPH13962A</t>
  </si>
  <si>
    <t>NM_006462</t>
  </si>
  <si>
    <t>RanBP-type and C3HC4-type zinc finger containing 1</t>
  </si>
  <si>
    <t>PPH14945A</t>
  </si>
  <si>
    <t>NM_014248</t>
  </si>
  <si>
    <t>Ring-box 1, E3 ubiquitin protein ligase</t>
  </si>
  <si>
    <t>PPH00949A</t>
  </si>
  <si>
    <t>NM_172071</t>
  </si>
  <si>
    <t>Ring finger and CCCH-type domains 1</t>
  </si>
  <si>
    <t>PPH12919A</t>
  </si>
  <si>
    <t>NM_018835</t>
  </si>
  <si>
    <t>Ring finger and CCCH-type domains 2</t>
  </si>
  <si>
    <t>PPH11207A</t>
  </si>
  <si>
    <t>NM_015436</t>
  </si>
  <si>
    <t>Ring finger and CHY zinc finger domain containing 1</t>
  </si>
  <si>
    <t>PPH09346A</t>
  </si>
  <si>
    <t>NM_002580</t>
  </si>
  <si>
    <t>Regenerating islet-derived 3 alpha</t>
  </si>
  <si>
    <t>PPH06998A</t>
  </si>
  <si>
    <t>NM_006604</t>
  </si>
  <si>
    <t>Ret finger protein-like 3</t>
  </si>
  <si>
    <t>PPH13366A</t>
  </si>
  <si>
    <t>NM_002921</t>
  </si>
  <si>
    <t>Retinal G protein coupled receptor</t>
  </si>
  <si>
    <t>PPH02513A</t>
  </si>
  <si>
    <t>NM_014836</t>
  </si>
  <si>
    <t>Rho-related BTB domain containing 1</t>
  </si>
  <si>
    <t>PPH08018A</t>
  </si>
  <si>
    <t>NM_014899</t>
  </si>
  <si>
    <t>Rho-related BTB domain containing 3</t>
  </si>
  <si>
    <t>PPH02845A</t>
  </si>
  <si>
    <t>NM_014868</t>
  </si>
  <si>
    <t>Ring finger protein 10</t>
  </si>
  <si>
    <t>PPH24230A</t>
  </si>
  <si>
    <t>NM_005667</t>
  </si>
  <si>
    <t>Ring finger protein 103</t>
  </si>
  <si>
    <t>PPH12639A</t>
  </si>
  <si>
    <t>NM_014372</t>
  </si>
  <si>
    <t>Ring finger protein 11</t>
  </si>
  <si>
    <t>PPH10594A</t>
  </si>
  <si>
    <t>NM_017610</t>
  </si>
  <si>
    <t>Ring finger protein 111</t>
  </si>
  <si>
    <t>PPH07865A</t>
  </si>
  <si>
    <t>NM_006978</t>
  </si>
  <si>
    <t>Ring finger protein 113A</t>
  </si>
  <si>
    <t>PPH60054A</t>
  </si>
  <si>
    <t>NM_018683</t>
  </si>
  <si>
    <t>Ring finger protein 114</t>
  </si>
  <si>
    <t>PPH12536A</t>
  </si>
  <si>
    <t>NM_014455</t>
  </si>
  <si>
    <t>Ring finger protein 115</t>
  </si>
  <si>
    <t>PPH08104A</t>
  </si>
  <si>
    <t>NM_018320</t>
  </si>
  <si>
    <t>Ring finger protein 121</t>
  </si>
  <si>
    <t>PPH12114A</t>
  </si>
  <si>
    <t>NM_017831</t>
  </si>
  <si>
    <t>Ring finger protein 125</t>
  </si>
  <si>
    <t>PPH15519A</t>
  </si>
  <si>
    <t>NM_194460</t>
  </si>
  <si>
    <t>Ring finger protein 126</t>
  </si>
  <si>
    <t>PPH09810A</t>
  </si>
  <si>
    <t>NM_007282</t>
  </si>
  <si>
    <t>Ring finger protein 13</t>
  </si>
  <si>
    <t>PPH07457A</t>
  </si>
  <si>
    <t>NM_018434</t>
  </si>
  <si>
    <t>Ring finger protein 130</t>
  </si>
  <si>
    <t>PPH12983A</t>
  </si>
  <si>
    <t>NM_197939</t>
  </si>
  <si>
    <t>PPH08848A</t>
  </si>
  <si>
    <t>NM_198128</t>
  </si>
  <si>
    <t>PPH13750A</t>
  </si>
  <si>
    <t>NM_004290</t>
  </si>
  <si>
    <t>Ring finger protein 14</t>
  </si>
  <si>
    <t>PPH02250A</t>
  </si>
  <si>
    <t>NM_014746</t>
  </si>
  <si>
    <t>Ring finger protein 144A</t>
  </si>
  <si>
    <t>PPH10130A</t>
  </si>
  <si>
    <t>NM_144726</t>
  </si>
  <si>
    <t>Ring finger protein 145</t>
  </si>
  <si>
    <t>PPH17439A</t>
  </si>
  <si>
    <t>NM_030963</t>
  </si>
  <si>
    <t>Ring finger protein 146</t>
  </si>
  <si>
    <t>PPH15353A</t>
  </si>
  <si>
    <t>NM_173557</t>
  </si>
  <si>
    <t>Ring finger protein 152</t>
  </si>
  <si>
    <t>PPH14895A</t>
  </si>
  <si>
    <t>NM_178841</t>
  </si>
  <si>
    <t>Ring finger protein 166</t>
  </si>
  <si>
    <t>PPH19961A</t>
  </si>
  <si>
    <t>NM_015528</t>
  </si>
  <si>
    <t>PPH07481A</t>
  </si>
  <si>
    <t>NM_030954</t>
  </si>
  <si>
    <t>Ring finger protein 170</t>
  </si>
  <si>
    <t>PPH13474A</t>
  </si>
  <si>
    <t>NM_173662</t>
  </si>
  <si>
    <t>Ring finger protein 175</t>
  </si>
  <si>
    <t>PPH07783A</t>
  </si>
  <si>
    <t>NM_016494</t>
  </si>
  <si>
    <t>Ring finger protein 181</t>
  </si>
  <si>
    <t>PPH07776A</t>
  </si>
  <si>
    <t>NM_001010858</t>
  </si>
  <si>
    <t>Ring finger protein 187</t>
  </si>
  <si>
    <t>PPH17800A</t>
  </si>
  <si>
    <t>NM_183419</t>
  </si>
  <si>
    <t>Ring finger protein 19A</t>
  </si>
  <si>
    <t>PPH20896A</t>
  </si>
  <si>
    <t>NM_153341</t>
  </si>
  <si>
    <t>Ring finger protein 19B</t>
  </si>
  <si>
    <t>PPH22921A</t>
  </si>
  <si>
    <t>NM_207396</t>
  </si>
  <si>
    <t>Ring finger protein 207</t>
  </si>
  <si>
    <t>PPH21218A</t>
  </si>
  <si>
    <t>NM_031297</t>
  </si>
  <si>
    <t>Ring finger protein 208</t>
  </si>
  <si>
    <t>PPH23395A</t>
  </si>
  <si>
    <t>NM_194439</t>
  </si>
  <si>
    <t>Ring finger protein 212</t>
  </si>
  <si>
    <t>PPH58206A</t>
  </si>
  <si>
    <t>NM_001017981</t>
  </si>
  <si>
    <t>Ring finger protein 215</t>
  </si>
  <si>
    <t>PPH65914A</t>
  </si>
  <si>
    <t>NM_207111</t>
  </si>
  <si>
    <t>Ring finger protein 216</t>
  </si>
  <si>
    <t>PPH17230A</t>
  </si>
  <si>
    <t>NM_024546</t>
  </si>
  <si>
    <t>Ring finger protein 219</t>
  </si>
  <si>
    <t>PPH20845A</t>
  </si>
  <si>
    <t>NM_018150</t>
  </si>
  <si>
    <t>Ring finger protein 220</t>
  </si>
  <si>
    <t>PPH10448A</t>
  </si>
  <si>
    <t>NM_007219</t>
  </si>
  <si>
    <t>Ring finger protein 24</t>
  </si>
  <si>
    <t>PPH08877A</t>
  </si>
  <si>
    <t>NM_032015</t>
  </si>
  <si>
    <t>Ring finger protein 26</t>
  </si>
  <si>
    <t>PPH08673A</t>
  </si>
  <si>
    <t>NM_017999</t>
  </si>
  <si>
    <t>Ring finger protein 31</t>
  </si>
  <si>
    <t>PPH18337A</t>
  </si>
  <si>
    <t>NM_194271</t>
  </si>
  <si>
    <t>PPH16269A</t>
  </si>
  <si>
    <t>NM_194332</t>
  </si>
  <si>
    <t>Ring finger protein 38</t>
  </si>
  <si>
    <t>PPH17102A</t>
  </si>
  <si>
    <t>NM_014771</t>
  </si>
  <si>
    <t>PPH09745A</t>
  </si>
  <si>
    <t>NM_194359</t>
  </si>
  <si>
    <t>Ring finger protein 41</t>
  </si>
  <si>
    <t>PPH20609A</t>
  </si>
  <si>
    <t>NM_017763</t>
  </si>
  <si>
    <t>Ring finger protein 43</t>
  </si>
  <si>
    <t>PPH08181A</t>
  </si>
  <si>
    <t>NM_005977</t>
  </si>
  <si>
    <t>PPH12353A</t>
  </si>
  <si>
    <t>NM_001006</t>
  </si>
  <si>
    <t>Ribosomal protein S3A</t>
  </si>
  <si>
    <t>PPH17820A</t>
  </si>
  <si>
    <t>NM_006583</t>
  </si>
  <si>
    <t>Retinal pigment epithelium-derived rhodopsin homolog</t>
  </si>
  <si>
    <t>PPH13100A</t>
  </si>
  <si>
    <t>NM_133368</t>
  </si>
  <si>
    <t>Ring finger and SPRY domain containing 1</t>
  </si>
  <si>
    <t>PPH13783A</t>
  </si>
  <si>
    <t>NM_021634</t>
  </si>
  <si>
    <t>Relaxin/insulin-like family peptide receptor 1</t>
  </si>
  <si>
    <t>PPH13715A</t>
  </si>
  <si>
    <t>NM_130806</t>
  </si>
  <si>
    <t>Relaxin/insulin-like family peptide receptor 2</t>
  </si>
  <si>
    <t>PPH17385A</t>
  </si>
  <si>
    <t>NM_016568</t>
  </si>
  <si>
    <t>Relaxin/insulin-like family peptide receptor 3</t>
  </si>
  <si>
    <t>PPH13436A</t>
  </si>
  <si>
    <t>NM_181885</t>
  </si>
  <si>
    <t>Relaxin/insulin-like family peptide receptor 4</t>
  </si>
  <si>
    <t>PPH21904A</t>
  </si>
  <si>
    <t>NM_003775</t>
  </si>
  <si>
    <t>Sphingosine-1-phosphate receptor 4</t>
  </si>
  <si>
    <t>PPH02348A</t>
  </si>
  <si>
    <t>NM_030760</t>
  </si>
  <si>
    <t>Sphingosine-1-phosphate receptor 5</t>
  </si>
  <si>
    <t>PPH02356A</t>
  </si>
  <si>
    <t>NM_006512</t>
  </si>
  <si>
    <t>Serum amyloid A4, constitutive</t>
  </si>
  <si>
    <t>PPH23346A</t>
  </si>
  <si>
    <t>NM_013260</t>
  </si>
  <si>
    <t>SAP30 binding protein</t>
  </si>
  <si>
    <t>PPH08742A</t>
  </si>
  <si>
    <t>NM_173050</t>
  </si>
  <si>
    <t>Signal peptide, CUB domain, EGF-like 1</t>
  </si>
  <si>
    <t>PPH12246A</t>
  </si>
  <si>
    <t>NM_005625</t>
  </si>
  <si>
    <t>Syndecan binding protein (syntenin)</t>
  </si>
  <si>
    <t>PPH13276A</t>
  </si>
  <si>
    <t>NM_003004</t>
  </si>
  <si>
    <t>Secreted and transmembrane 1</t>
  </si>
  <si>
    <t>PPH10583A</t>
  </si>
  <si>
    <t>NM_006378</t>
  </si>
  <si>
    <t>Sema domain, immunoglobulin domain (Ig), transmembrane domain (TM) and short cytoplasmic domain, (semaphorin) 4D</t>
  </si>
  <si>
    <t>PPH22884A</t>
  </si>
  <si>
    <t>NM_006811</t>
  </si>
  <si>
    <t>Serine incorporator 3</t>
  </si>
  <si>
    <t>PPH15460A</t>
  </si>
  <si>
    <t>NM_000934</t>
  </si>
  <si>
    <t>Serpin peptidase inhibitor, clade F (alpha-2 antiplasmin, pigment epithelium derived factor), member 2</t>
  </si>
  <si>
    <t>PPH13172A</t>
  </si>
  <si>
    <t>NM_173082</t>
  </si>
  <si>
    <t>PPH14193A</t>
  </si>
  <si>
    <t>NM_005067</t>
  </si>
  <si>
    <t>Seven in absentia homolog 2 (Drosophila)</t>
  </si>
  <si>
    <t>PPH08255A</t>
  </si>
  <si>
    <t>NM_006747</t>
  </si>
  <si>
    <t>Signal-induced proliferation-associated 1</t>
  </si>
  <si>
    <t>PPH07466A</t>
  </si>
  <si>
    <t>NM_178859</t>
  </si>
  <si>
    <t>Organic solute transporter beta</t>
  </si>
  <si>
    <t>PPH22914A</t>
  </si>
  <si>
    <t>NM_020427</t>
  </si>
  <si>
    <t>Secreted LY6/PLAUR domain containing 1</t>
  </si>
  <si>
    <t>PPH10909A</t>
  </si>
  <si>
    <t>NM_005871</t>
  </si>
  <si>
    <t>Survival motor neuron domain containing 1</t>
  </si>
  <si>
    <t>PPH10181A</t>
  </si>
  <si>
    <t>NM_000543</t>
  </si>
  <si>
    <t>Sphingomyelin phosphodiesterase 1, acid lysosomal</t>
  </si>
  <si>
    <t>PPH02494A</t>
  </si>
  <si>
    <t>NM_004232</t>
  </si>
  <si>
    <t>Suppressor of cytokine signaling 6</t>
  </si>
  <si>
    <t>PPH00768A</t>
  </si>
  <si>
    <t>NM_138927</t>
  </si>
  <si>
    <t>SON DNA binding protein</t>
  </si>
  <si>
    <t>PPH20053A</t>
  </si>
  <si>
    <t>NM_052918</t>
  </si>
  <si>
    <t>Sortilin-related VPS10 domain containing receptor 1</t>
  </si>
  <si>
    <t>PPH17418A</t>
  </si>
  <si>
    <t>NM_020777</t>
  </si>
  <si>
    <t>Sortilin-related VPS10 domain containing receptor 2</t>
  </si>
  <si>
    <t>PPH08293A</t>
  </si>
  <si>
    <t>NM_014978</t>
  </si>
  <si>
    <t>Sortilin-related VPS10 domain containing receptor 3</t>
  </si>
  <si>
    <t>PPH17393A</t>
  </si>
  <si>
    <t>NM_173847</t>
  </si>
  <si>
    <t>Sperm acrosome associated 3</t>
  </si>
  <si>
    <t>PPH20249A</t>
  </si>
  <si>
    <t>NM_003123</t>
  </si>
  <si>
    <t>Sialophorin</t>
  </si>
  <si>
    <t>PPH00972A</t>
  </si>
  <si>
    <t>NM_003563</t>
  </si>
  <si>
    <t>Speckle-type POZ protein</t>
  </si>
  <si>
    <t>PPH11995A</t>
  </si>
  <si>
    <t>NM_152594</t>
  </si>
  <si>
    <t>Sprouty-related, EVH1 domain containing 1</t>
  </si>
  <si>
    <t>PPH12194A</t>
  </si>
  <si>
    <t>NM_032641</t>
  </si>
  <si>
    <t>SplA/ryanodine receptor domain and SOCS box containing 2</t>
  </si>
  <si>
    <t>PPH58139A</t>
  </si>
  <si>
    <t>NM_080862</t>
  </si>
  <si>
    <t>SplA/ryanodine receptor domain and SOCS box containing 4</t>
  </si>
  <si>
    <t>PPH09583A</t>
  </si>
  <si>
    <t>NM_020762</t>
  </si>
  <si>
    <t>SLIT-ROBO Rho GTPase activating protein 1</t>
  </si>
  <si>
    <t>PPH19395A</t>
  </si>
  <si>
    <t>NM_001053</t>
  </si>
  <si>
    <t>Somatostatin receptor 5</t>
  </si>
  <si>
    <t>PPH02527A</t>
  </si>
  <si>
    <t>NM_003943</t>
  </si>
  <si>
    <t>Starch binding domain 1</t>
  </si>
  <si>
    <t>PPH11122A</t>
  </si>
  <si>
    <t>NM_004760</t>
  </si>
  <si>
    <t>Serine/threonine kinase 17a</t>
  </si>
  <si>
    <t>PPH07669A</t>
  </si>
  <si>
    <t>NM_004226</t>
  </si>
  <si>
    <t>Serine/threonine kinase 17b</t>
  </si>
  <si>
    <t>PPH10394A</t>
  </si>
  <si>
    <t>NM_033050</t>
  </si>
  <si>
    <t>Succinate receptor 1</t>
  </si>
  <si>
    <t>PPH15750A</t>
  </si>
  <si>
    <t>NM_138327</t>
  </si>
  <si>
    <t>Trace amine associated receptor 1</t>
  </si>
  <si>
    <t>PPH18302A</t>
  </si>
  <si>
    <t>NM_014626</t>
  </si>
  <si>
    <t>Trace amine associated receptor 2</t>
  </si>
  <si>
    <t>PPH15496A</t>
  </si>
  <si>
    <t>NM_003967</t>
  </si>
  <si>
    <t>Trace amine associated receptor 5</t>
  </si>
  <si>
    <t>PPH15016A</t>
  </si>
  <si>
    <t>NM_175067</t>
  </si>
  <si>
    <t>Trace amine associated receptor 6</t>
  </si>
  <si>
    <t>PPH20287A</t>
  </si>
  <si>
    <t>NM_175057</t>
  </si>
  <si>
    <t>Trace amine associated receptor 9 (gene/pseudogene)</t>
  </si>
  <si>
    <t>PPH20253A</t>
  </si>
  <si>
    <t>NM_006024</t>
  </si>
  <si>
    <t>Tax1 (human T-cell leukemia virus type I) binding protein 1</t>
  </si>
  <si>
    <t>PPH07335A</t>
  </si>
  <si>
    <t>NM_001060</t>
  </si>
  <si>
    <t>Thromboxane A2 receptor</t>
  </si>
  <si>
    <t>PPH05817A</t>
  </si>
  <si>
    <t>NM_022037</t>
  </si>
  <si>
    <t>TIA1 cytotoxic granule-associated RNA binding protein</t>
  </si>
  <si>
    <t>PPH18977A</t>
  </si>
  <si>
    <t>NM_004740</t>
  </si>
  <si>
    <t>TGFB1-induced anti-apoptotic factor 1</t>
  </si>
  <si>
    <t>PPH17687A</t>
  </si>
  <si>
    <t>NM_003252</t>
  </si>
  <si>
    <t>TIA1 cytotoxic granule-associated RNA binding protein-like 1</t>
  </si>
  <si>
    <t>PPH17220A</t>
  </si>
  <si>
    <t>NM_032027</t>
  </si>
  <si>
    <t>TM2 domain containing 1</t>
  </si>
  <si>
    <t>PPH15629A</t>
  </si>
  <si>
    <t>NM_030755</t>
  </si>
  <si>
    <t>Thioredoxin-related transmembrane protein 1</t>
  </si>
  <si>
    <t>PPH11703A</t>
  </si>
  <si>
    <t>NM_021137</t>
  </si>
  <si>
    <t>Tumor necrosis factor, alpha-induced protein 1 (endothelial)</t>
  </si>
  <si>
    <t>PPH01176A</t>
  </si>
  <si>
    <t>NM_007115</t>
  </si>
  <si>
    <t>Tumor necrosis factor, alpha-induced protein 6</t>
  </si>
  <si>
    <t>PPH01177A</t>
  </si>
  <si>
    <t>NM_014350</t>
  </si>
  <si>
    <t>Tumor necrosis factor, alpha-induced protein 8</t>
  </si>
  <si>
    <t>PPH08155A</t>
  </si>
  <si>
    <t>NM_152362</t>
  </si>
  <si>
    <t>Tumor necrosis factor, alpha-induced protein 8-like 1</t>
  </si>
  <si>
    <t>PPH17799A</t>
  </si>
  <si>
    <t>NM_004881</t>
  </si>
  <si>
    <t>Tumor protein p53 inducible protein 3</t>
  </si>
  <si>
    <t>PPH00383A</t>
  </si>
  <si>
    <t>NM_003287</t>
  </si>
  <si>
    <t>Tumor protein D52-like 1</t>
  </si>
  <si>
    <t>PPH08107A</t>
  </si>
  <si>
    <t>NM_003596</t>
  </si>
  <si>
    <t>Tyrosylprotein sulfotransferase 1</t>
  </si>
  <si>
    <t>PPH01577A</t>
  </si>
  <si>
    <t>NM_003295</t>
  </si>
  <si>
    <t>Tumor protein, translationally-controlled 1</t>
  </si>
  <si>
    <t>PPH18268A</t>
  </si>
  <si>
    <t>NM_004619</t>
  </si>
  <si>
    <t>TNF receptor-associated factor 5</t>
  </si>
  <si>
    <t>PPH00328A</t>
  </si>
  <si>
    <t>NM_032271</t>
  </si>
  <si>
    <t>TNF receptor-associated factor 7</t>
  </si>
  <si>
    <t>PPH17139A</t>
  </si>
  <si>
    <t>NM_005879</t>
  </si>
  <si>
    <t>TRAF interacting protein</t>
  </si>
  <si>
    <t>PPH00331A</t>
  </si>
  <si>
    <t>NM_016292</t>
  </si>
  <si>
    <t>TNF receptor-associated protein 1</t>
  </si>
  <si>
    <t>PPH01104A</t>
  </si>
  <si>
    <t>NM_003301</t>
  </si>
  <si>
    <t>Thyrotropin-releasing hormone receptor</t>
  </si>
  <si>
    <t>PPH02546A</t>
  </si>
  <si>
    <t>NM_016399</t>
  </si>
  <si>
    <t>TP53 regulated inhibitor of apoptosis 1</t>
  </si>
  <si>
    <t>PPH09807A</t>
  </si>
  <si>
    <t>NM_145214</t>
  </si>
  <si>
    <t>Tripartite motif containing 11</t>
  </si>
  <si>
    <t>PPH07944A</t>
  </si>
  <si>
    <t>NM_005798</t>
  </si>
  <si>
    <t>Tripartite motif containing 13</t>
  </si>
  <si>
    <t>PPH23906A</t>
  </si>
  <si>
    <t>NM_016102</t>
  </si>
  <si>
    <t>Tripartite motif containing 17</t>
  </si>
  <si>
    <t>PPH11562A</t>
  </si>
  <si>
    <t>NM_015271</t>
  </si>
  <si>
    <t>Tripartite motif containing 2</t>
  </si>
  <si>
    <t>PPH20485A</t>
  </si>
  <si>
    <t>NM_006074</t>
  </si>
  <si>
    <t>Tripartite motif containing 22</t>
  </si>
  <si>
    <t>PPH05806A</t>
  </si>
  <si>
    <t>NM_001656</t>
  </si>
  <si>
    <t>Tripartite motif containing 23</t>
  </si>
  <si>
    <t>PPH07019A</t>
  </si>
  <si>
    <t>NM_003852</t>
  </si>
  <si>
    <t>Tripartite motif containing 24</t>
  </si>
  <si>
    <t>PPH05892A</t>
  </si>
  <si>
    <t>NM_003449</t>
  </si>
  <si>
    <t>Tripartite motif containing 26</t>
  </si>
  <si>
    <t>PPH20638A</t>
  </si>
  <si>
    <t>NM_006458</t>
  </si>
  <si>
    <t>Tripartite motif containing 3</t>
  </si>
  <si>
    <t>PPH16894A</t>
  </si>
  <si>
    <t>NM_007028</t>
  </si>
  <si>
    <t>Tripartite motif containing 31</t>
  </si>
  <si>
    <t>PPH22585A</t>
  </si>
  <si>
    <t>NM_012210</t>
  </si>
  <si>
    <t>Tripartite motif containing 32</t>
  </si>
  <si>
    <t>PPH14780A</t>
  </si>
  <si>
    <t>NM_015906</t>
  </si>
  <si>
    <t>Tripartite motif containing 33</t>
  </si>
  <si>
    <t>PPH16274A</t>
  </si>
  <si>
    <t>NM_015294</t>
  </si>
  <si>
    <t>Tripartite motif containing 37</t>
  </si>
  <si>
    <t>PPH07602A</t>
  </si>
  <si>
    <t>NM_006355</t>
  </si>
  <si>
    <t>Tripartite motif containing 38</t>
  </si>
  <si>
    <t>PPH22882A</t>
  </si>
  <si>
    <t>NM_021253</t>
  </si>
  <si>
    <t>Tripartite motif containing 39</t>
  </si>
  <si>
    <t>PPH19651A</t>
  </si>
  <si>
    <t>NM_033017</t>
  </si>
  <si>
    <t>Tripartite motif containing 4</t>
  </si>
  <si>
    <t>PPH20881A</t>
  </si>
  <si>
    <t>NM_138700</t>
  </si>
  <si>
    <t>Tripartite motif containing 40</t>
  </si>
  <si>
    <t>PPH22828A</t>
  </si>
  <si>
    <t>NM_201627</t>
  </si>
  <si>
    <t>Tripartite motif containing 41</t>
  </si>
  <si>
    <t>PPH17336A</t>
  </si>
  <si>
    <t>NM_017583</t>
  </si>
  <si>
    <t>Tripartite motif containing 44</t>
  </si>
  <si>
    <t>PPH07993A</t>
  </si>
  <si>
    <t>NM_025188</t>
  </si>
  <si>
    <t>Tripartite motif containing 45</t>
  </si>
  <si>
    <t>PPH16478A</t>
  </si>
  <si>
    <t>NM_024114</t>
  </si>
  <si>
    <t>Tripartite motif containing 48</t>
  </si>
  <si>
    <t>PPH14159A</t>
  </si>
  <si>
    <t>NM_032765</t>
  </si>
  <si>
    <t>Tripartite motif containing 52</t>
  </si>
  <si>
    <t>PPH22265A</t>
  </si>
  <si>
    <t>NM_187841</t>
  </si>
  <si>
    <t>Tripartite motif containing 54</t>
  </si>
  <si>
    <t>PPH17054A</t>
  </si>
  <si>
    <t>NM_030961</t>
  </si>
  <si>
    <t>Tripartite motif containing 56</t>
  </si>
  <si>
    <t>PPH19718A</t>
  </si>
  <si>
    <t>NM_001012414</t>
  </si>
  <si>
    <t>Tripartite motif containing 61</t>
  </si>
  <si>
    <t>PPH57980A</t>
  </si>
  <si>
    <t>NM_018207</t>
  </si>
  <si>
    <t>Tripartite motif containing 62</t>
  </si>
  <si>
    <t>PPH08057A</t>
  </si>
  <si>
    <t>NM_001136486</t>
  </si>
  <si>
    <t>Tripartite motif containing 64</t>
  </si>
  <si>
    <t>PPH22092A</t>
  </si>
  <si>
    <t>NM_018073</t>
  </si>
  <si>
    <t>Tripartite motif containing 68</t>
  </si>
  <si>
    <t>PPH09446A</t>
  </si>
  <si>
    <t>NM_001008274</t>
  </si>
  <si>
    <t>Tripartite motif containing 72</t>
  </si>
  <si>
    <t>PPH57924A</t>
  </si>
  <si>
    <t>NM_198924</t>
  </si>
  <si>
    <t>Tripartite motif containing 73</t>
  </si>
  <si>
    <t>PPH22853A</t>
  </si>
  <si>
    <t>NM_198853</t>
  </si>
  <si>
    <t>Tripartite motif containing 74</t>
  </si>
  <si>
    <t>PPH22848A</t>
  </si>
  <si>
    <t>NM_001105575</t>
  </si>
  <si>
    <t>Tripartite motif containing 75</t>
  </si>
  <si>
    <t>PPH65937A</t>
  </si>
  <si>
    <t>NM_030912</t>
  </si>
  <si>
    <t>Tripartite motif containing 8</t>
  </si>
  <si>
    <t>PPH09467A</t>
  </si>
  <si>
    <t>NM_178556</t>
  </si>
  <si>
    <t>Tripartite motif family-like 1</t>
  </si>
  <si>
    <t>PPH17402A</t>
  </si>
  <si>
    <t>NM_004238</t>
  </si>
  <si>
    <t>Thyroid hormone receptor interactor 12</t>
  </si>
  <si>
    <t>PPH18876A</t>
  </si>
  <si>
    <t>NM_130465</t>
  </si>
  <si>
    <t>Tetraspanin 17</t>
  </si>
  <si>
    <t>PPH58160A</t>
  </si>
  <si>
    <t>NM_003316</t>
  </si>
  <si>
    <t>Tetratricopeptide repeat domain 3</t>
  </si>
  <si>
    <t>PPH12183A</t>
  </si>
  <si>
    <t>NM_021009</t>
  </si>
  <si>
    <t>PPH00223A</t>
  </si>
  <si>
    <t>NM_000462</t>
  </si>
  <si>
    <t>Ubiquitin protein ligase E3A</t>
  </si>
  <si>
    <t>PPH00933A</t>
  </si>
  <si>
    <t>NM_183415</t>
  </si>
  <si>
    <t>Ubiquitin protein ligase E3B</t>
  </si>
  <si>
    <t>PPH16589A</t>
  </si>
  <si>
    <t>NM_013444</t>
  </si>
  <si>
    <t>Ubiquilin 2</t>
  </si>
  <si>
    <t>PPH07258A</t>
  </si>
  <si>
    <t>NM_172070</t>
  </si>
  <si>
    <t>Ubiquitin protein ligase E3 component n-recognin 3 (putative)</t>
  </si>
  <si>
    <t>PPH18515A</t>
  </si>
  <si>
    <t>NM_020765</t>
  </si>
  <si>
    <t>Ubiquitin protein ligase E3 component n-recognin 4</t>
  </si>
  <si>
    <t>PPH16077A</t>
  </si>
  <si>
    <t>NM_015902</t>
  </si>
  <si>
    <t>Ubiquitin protein ligase E3 component n-recognin 5</t>
  </si>
  <si>
    <t>PPH58081A</t>
  </si>
  <si>
    <t>NM_175748</t>
  </si>
  <si>
    <t>Ubiquitin protein ligase E3 component n-recognin 7 (putative)</t>
  </si>
  <si>
    <t>PPH07453A</t>
  </si>
  <si>
    <t>NM_006377</t>
  </si>
  <si>
    <t>Unc-13 homolog B (C. elegans)</t>
  </si>
  <si>
    <t>PPH12954A</t>
  </si>
  <si>
    <t>NM_001080419</t>
  </si>
  <si>
    <t>Unkempt homolog (Drosophila)</t>
  </si>
  <si>
    <t>PPH12241A</t>
  </si>
  <si>
    <t>NM_016037</t>
  </si>
  <si>
    <t>UTP11-like, U3 small nucleolar ribonucleoprotein, (yeast)</t>
  </si>
  <si>
    <t>PPH11179A</t>
  </si>
  <si>
    <t>NM_003382</t>
  </si>
  <si>
    <t>Vasoactive intestinal peptide receptor 2</t>
  </si>
  <si>
    <t>PPH02524A</t>
  </si>
  <si>
    <t>NM_014703</t>
  </si>
  <si>
    <t>Vpr (HIV-1) binding protein</t>
  </si>
  <si>
    <t>PPH11421A</t>
  </si>
  <si>
    <t>NM_021729</t>
  </si>
  <si>
    <t>Vacuolar protein sorting 11 homolog (S. cerevisiae)</t>
  </si>
  <si>
    <t>PPH14741A</t>
  </si>
  <si>
    <t>NM_020857</t>
  </si>
  <si>
    <t>Vacuolar protein sorting 18 homolog (S. cerevisiae)</t>
  </si>
  <si>
    <t>PPH08501A</t>
  </si>
  <si>
    <t>NM_014396</t>
  </si>
  <si>
    <t>Vacuolar protein sorting 41 homolog (S. cerevisiae)</t>
  </si>
  <si>
    <t>PPH19664A</t>
  </si>
  <si>
    <t>NM_007259</t>
  </si>
  <si>
    <t>Vacuolar protein sorting 45 homolog (S. cerevisiae)</t>
  </si>
  <si>
    <t>PPH12264A</t>
  </si>
  <si>
    <t>NM_015303</t>
  </si>
  <si>
    <t>Vacuolar protein sorting 8 homolog (S. cerevisiae)</t>
  </si>
  <si>
    <t>PPH17880A</t>
  </si>
  <si>
    <t>NM_152528</t>
  </si>
  <si>
    <t>WD repeat, sterile alpha motif and U-box domain containing 1</t>
  </si>
  <si>
    <t>PPH08278A</t>
  </si>
  <si>
    <t>NM_015626</t>
  </si>
  <si>
    <t>WD repeat and SOCS box containing 1</t>
  </si>
  <si>
    <t>PPH00978A</t>
  </si>
  <si>
    <t>NM_004736</t>
  </si>
  <si>
    <t>Xenotropic and polytropic retrovirus receptor 1</t>
  </si>
  <si>
    <t>PPH14665A</t>
  </si>
  <si>
    <t>NM_003680</t>
  </si>
  <si>
    <t>Tyrosyl-tRNA synthetase</t>
  </si>
  <si>
    <t>PPH16910A</t>
  </si>
  <si>
    <t>NM_016478</t>
  </si>
  <si>
    <t>Zinc finger, C3HC-type containing 1</t>
  </si>
  <si>
    <t>PPH07942A</t>
  </si>
  <si>
    <t>NM_006336</t>
  </si>
  <si>
    <t>Zer-1 homolog (C. elegans)</t>
  </si>
  <si>
    <t>PPH08819A</t>
  </si>
  <si>
    <t>NM_005815</t>
  </si>
  <si>
    <t>Zinc finger protein 443</t>
  </si>
  <si>
    <t>PPH12425A</t>
  </si>
  <si>
    <t>NM_152577</t>
  </si>
  <si>
    <t>Zinc finger protein 645</t>
  </si>
  <si>
    <t>PPH12174A</t>
  </si>
  <si>
    <t>NM_032268</t>
  </si>
  <si>
    <t>Zinc and ring finger 1</t>
  </si>
  <si>
    <t>PPH16879A</t>
  </si>
  <si>
    <t>NM_147128</t>
  </si>
  <si>
    <t>Zinc and ring finger 2</t>
  </si>
  <si>
    <t>PPH11814A</t>
  </si>
  <si>
    <t>NM_024646</t>
  </si>
  <si>
    <t>Zyg-11 homolog B (C. elegans)</t>
  </si>
  <si>
    <t>PPH18090A</t>
  </si>
  <si>
    <t>HS:AATF</t>
  </si>
  <si>
    <t>HS:ADGRA1</t>
  </si>
  <si>
    <t>HS:ADGRA2</t>
  </si>
  <si>
    <t>HS:ADGRA3</t>
  </si>
  <si>
    <t>HS:ADGRB2</t>
  </si>
  <si>
    <t>HS:ADGRB3</t>
  </si>
  <si>
    <t>HS:ADGRD1</t>
  </si>
  <si>
    <t>HS:ADGRD2</t>
  </si>
  <si>
    <t>HS:ADGRE5</t>
  </si>
  <si>
    <t>HS:ADGRF1</t>
  </si>
  <si>
    <t>HS:ADGRF2</t>
  </si>
  <si>
    <t>HS:ADGRF3</t>
  </si>
  <si>
    <t>HS:ADGRF4</t>
  </si>
  <si>
    <t>HS:ADGRF5</t>
  </si>
  <si>
    <t>HS:ADGRG1</t>
  </si>
  <si>
    <t>HS:ADGRG3</t>
  </si>
  <si>
    <t>HS:ADGRG4</t>
  </si>
  <si>
    <t>HS:ADGRG5</t>
  </si>
  <si>
    <t>HS:ADGRG6</t>
  </si>
  <si>
    <t>HS:ADGRG7</t>
  </si>
  <si>
    <t>HS:ADGRL1</t>
  </si>
  <si>
    <t>HS:ADGRL2</t>
  </si>
  <si>
    <t>HS:ADGRL3</t>
  </si>
  <si>
    <t>HS:ADGRL4</t>
  </si>
  <si>
    <t>HS:ADGRV1</t>
  </si>
  <si>
    <t>HS:ADORA3</t>
  </si>
  <si>
    <t>HS:AIF1</t>
  </si>
  <si>
    <t>HS:ALOX15B</t>
  </si>
  <si>
    <t>HS:ANAPC10</t>
  </si>
  <si>
    <t>HS:ANAPC13</t>
  </si>
  <si>
    <t>HS:ANAPC4</t>
  </si>
  <si>
    <t>HS:ANAPC5</t>
  </si>
  <si>
    <t>HS:ANAPC7</t>
  </si>
  <si>
    <t>HS:ANKIB1</t>
  </si>
  <si>
    <t>HS:APC2</t>
  </si>
  <si>
    <t>HS:API5</t>
  </si>
  <si>
    <t>HS:APLNR</t>
  </si>
  <si>
    <t>HS:ARIH2</t>
  </si>
  <si>
    <t>HS:ASB18</t>
  </si>
  <si>
    <t>HS:ASB3</t>
  </si>
  <si>
    <t>HS:ASB9</t>
  </si>
  <si>
    <t>HS:ATF5</t>
  </si>
  <si>
    <t>HS:AVEN</t>
  </si>
  <si>
    <t>HS:AZU1</t>
  </si>
  <si>
    <t>HS:BCL2L13</t>
  </si>
  <si>
    <t>HS:BCLAF1</t>
  </si>
  <si>
    <t>HS:BCOR</t>
  </si>
  <si>
    <t>HS:BIRC7</t>
  </si>
  <si>
    <t>HS:BIRC8</t>
  </si>
  <si>
    <t>HS:BNIP1</t>
  </si>
  <si>
    <t>HS:BOK</t>
  </si>
  <si>
    <t>HS:BRAP</t>
  </si>
  <si>
    <t>HS:BRE</t>
  </si>
  <si>
    <t>HS:BTBD1</t>
  </si>
  <si>
    <t>HS:BTBD2</t>
  </si>
  <si>
    <t>HS:C5AR2</t>
  </si>
  <si>
    <t>HS:CARD10</t>
  </si>
  <si>
    <t>HS:CARD14</t>
  </si>
  <si>
    <t>HS:CARD17</t>
  </si>
  <si>
    <t>HS:CBLC</t>
  </si>
  <si>
    <t>HS:CCNB1IP1</t>
  </si>
  <si>
    <t>HS:CD300LD</t>
  </si>
  <si>
    <t>HS:CDC23</t>
  </si>
  <si>
    <t>HS:CELSR1</t>
  </si>
  <si>
    <t>HS:CELSR2</t>
  </si>
  <si>
    <t>HS:CELSR3</t>
  </si>
  <si>
    <t>HS:CFDP1</t>
  </si>
  <si>
    <t>HS:CGRRF1</t>
  </si>
  <si>
    <t>HS:CHFR</t>
  </si>
  <si>
    <t>HS:CHRM3</t>
  </si>
  <si>
    <t>HS:CIDEC</t>
  </si>
  <si>
    <t>HS:CISH</t>
  </si>
  <si>
    <t>HS:CLEC18A</t>
  </si>
  <si>
    <t>HS:CNOT4</t>
  </si>
  <si>
    <t>HS:CRBN</t>
  </si>
  <si>
    <t>HS:CRCP</t>
  </si>
  <si>
    <t>HS:CYSLTR2</t>
  </si>
  <si>
    <t>HS:DAD1</t>
  </si>
  <si>
    <t>HS:DAP</t>
  </si>
  <si>
    <t>HS:DAP3</t>
  </si>
  <si>
    <t>HS:DAPK2</t>
  </si>
  <si>
    <t>HS:DAPK3</t>
  </si>
  <si>
    <t>HS:DCC</t>
  </si>
  <si>
    <t>HS:DCST1</t>
  </si>
  <si>
    <t>HS:DDA1</t>
  </si>
  <si>
    <t>HS:DDX20</t>
  </si>
  <si>
    <t>HS:DEDD</t>
  </si>
  <si>
    <t>HS:DEDD2</t>
  </si>
  <si>
    <t>HS:DPF2</t>
  </si>
  <si>
    <t>HS:DTL</t>
  </si>
  <si>
    <t>HS:DTX3</t>
  </si>
  <si>
    <t>HS:DTX4</t>
  </si>
  <si>
    <t>HS:DYRK2</t>
  </si>
  <si>
    <t>HS:EDA</t>
  </si>
  <si>
    <t>HS:EDAR</t>
  </si>
  <si>
    <t>HS:ENC1</t>
  </si>
  <si>
    <t>HS:ERBB2IP</t>
  </si>
  <si>
    <t>HS:ERC1</t>
  </si>
  <si>
    <t>HS:FAIM</t>
  </si>
  <si>
    <t>HS:FAIM2</t>
  </si>
  <si>
    <t>HS:FANCL</t>
  </si>
  <si>
    <t>HS:FASTK</t>
  </si>
  <si>
    <t>HS:FBXL12</t>
  </si>
  <si>
    <t>HS:FBXL15</t>
  </si>
  <si>
    <t>HS:FBXL18</t>
  </si>
  <si>
    <t>HS:FBXL2</t>
  </si>
  <si>
    <t>HS:FBXL20</t>
  </si>
  <si>
    <t>HS:FBXL4</t>
  </si>
  <si>
    <t>HS:FBXL5</t>
  </si>
  <si>
    <t>HS:FBXO11</t>
  </si>
  <si>
    <t>HS:FBXO18</t>
  </si>
  <si>
    <t>HS:FBXO2</t>
  </si>
  <si>
    <t>HS:FBXO21</t>
  </si>
  <si>
    <t>HS:FBXO25</t>
  </si>
  <si>
    <t>HS:FBXO30</t>
  </si>
  <si>
    <t>HS:FBXO33</t>
  </si>
  <si>
    <t>HS:FBXO43</t>
  </si>
  <si>
    <t>HS:FBXO44</t>
  </si>
  <si>
    <t>HS:FBXO7</t>
  </si>
  <si>
    <t>HS:FBXW12</t>
  </si>
  <si>
    <t>HS:FBXW5</t>
  </si>
  <si>
    <t>HS:FBXW7</t>
  </si>
  <si>
    <t>HS:FFAR1</t>
  </si>
  <si>
    <t>HS:FFAR2</t>
  </si>
  <si>
    <t>HS:FFAR3</t>
  </si>
  <si>
    <t>HS:FFAR4</t>
  </si>
  <si>
    <t>HS:FOXL2</t>
  </si>
  <si>
    <t>HS:FPR2</t>
  </si>
  <si>
    <t>HS:FPR3</t>
  </si>
  <si>
    <t>HS:FSHR</t>
  </si>
  <si>
    <t>HS:FZD10</t>
  </si>
  <si>
    <t>HS:GALR3</t>
  </si>
  <si>
    <t>HS:GAN</t>
  </si>
  <si>
    <t>HS:GFRAL</t>
  </si>
  <si>
    <t>HS:GLMN</t>
  </si>
  <si>
    <t>HS:GLO1</t>
  </si>
  <si>
    <t>HS:GLP2R</t>
  </si>
  <si>
    <t>HS:GNRHR</t>
  </si>
  <si>
    <t>HS:GPBAR1</t>
  </si>
  <si>
    <t>HS:GPR1</t>
  </si>
  <si>
    <t>HS:GPR101</t>
  </si>
  <si>
    <t>HS:GPR119</t>
  </si>
  <si>
    <t>HS:GPR12</t>
  </si>
  <si>
    <t>HS:GPR132</t>
  </si>
  <si>
    <t>HS:GPR135</t>
  </si>
  <si>
    <t>HS:GPR139</t>
  </si>
  <si>
    <t>HS:GPR141</t>
  </si>
  <si>
    <t>HS:GPR142</t>
  </si>
  <si>
    <t>HS:GPR143</t>
  </si>
  <si>
    <t>HS:GPR146</t>
  </si>
  <si>
    <t>HS:GPR148</t>
  </si>
  <si>
    <t>HS:GPR149</t>
  </si>
  <si>
    <t>HS:GPR15</t>
  </si>
  <si>
    <t>HS:GPR150</t>
  </si>
  <si>
    <t>HS:GPR151</t>
  </si>
  <si>
    <t>HS:GPR152</t>
  </si>
  <si>
    <t>HS:GPR153</t>
  </si>
  <si>
    <t>HS:GPR157</t>
  </si>
  <si>
    <t>HS:GPR158</t>
  </si>
  <si>
    <t>HS:GPR160</t>
  </si>
  <si>
    <t>HS:GPR161</t>
  </si>
  <si>
    <t>HS:GPR162</t>
  </si>
  <si>
    <t>HS:GPR171</t>
  </si>
  <si>
    <t>HS:GPR173</t>
  </si>
  <si>
    <t>HS:GPR174</t>
  </si>
  <si>
    <t>HS:GPR176</t>
  </si>
  <si>
    <t>HS:GPR179</t>
  </si>
  <si>
    <t>HS:GPR182</t>
  </si>
  <si>
    <t>HS:GPR183</t>
  </si>
  <si>
    <t>HS:GPR19</t>
  </si>
  <si>
    <t>HS:GPR20</t>
  </si>
  <si>
    <t>HS:GPR21</t>
  </si>
  <si>
    <t>HS:GPR22</t>
  </si>
  <si>
    <t>HS:GPR25</t>
  </si>
  <si>
    <t>HS:GPR26</t>
  </si>
  <si>
    <t>HS:GPR27</t>
  </si>
  <si>
    <t>HS:GPR3</t>
  </si>
  <si>
    <t>HS:GPR31</t>
  </si>
  <si>
    <t>HS:GPR32</t>
  </si>
  <si>
    <t>HS:GPR34</t>
  </si>
  <si>
    <t>HS:GPR35</t>
  </si>
  <si>
    <t>HS:GPR37L1</t>
  </si>
  <si>
    <t>HS:GPR39</t>
  </si>
  <si>
    <t>HS:GPR4</t>
  </si>
  <si>
    <t>HS:GPR45</t>
  </si>
  <si>
    <t>HS:GPR50</t>
  </si>
  <si>
    <t>HS:GPR52</t>
  </si>
  <si>
    <t>HS:GPR55</t>
  </si>
  <si>
    <t>HS:GPR6</t>
  </si>
  <si>
    <t>HS:GPR61</t>
  </si>
  <si>
    <t>HS:GPR62</t>
  </si>
  <si>
    <t>HS:GPR63</t>
  </si>
  <si>
    <t>HS:GPR65</t>
  </si>
  <si>
    <t>HS:GPR68</t>
  </si>
  <si>
    <t>HS:GPR75</t>
  </si>
  <si>
    <t>HS:GPR78</t>
  </si>
  <si>
    <t>HS:GPR82</t>
  </si>
  <si>
    <t>HS:GPR83</t>
  </si>
  <si>
    <t>HS:GPR84</t>
  </si>
  <si>
    <t>HS:GPR85</t>
  </si>
  <si>
    <t>HS:GPR87</t>
  </si>
  <si>
    <t>HS:GPR88</t>
  </si>
  <si>
    <t>HS:GPRC5A</t>
  </si>
  <si>
    <t>HS:GPRC5B</t>
  </si>
  <si>
    <t>HS:GPRC5C</t>
  </si>
  <si>
    <t>HS:GPRC5D</t>
  </si>
  <si>
    <t>HS:GPRC6A</t>
  </si>
  <si>
    <t>HS:GREM2</t>
  </si>
  <si>
    <t>HS:GRIK3</t>
  </si>
  <si>
    <t>HS:HACE1</t>
  </si>
  <si>
    <t>HS:HCAR1</t>
  </si>
  <si>
    <t>HS:HCAR2</t>
  </si>
  <si>
    <t>HS:HECTD1</t>
  </si>
  <si>
    <t>HS:HECTD3</t>
  </si>
  <si>
    <t>HS:HERC1</t>
  </si>
  <si>
    <t>HS:HERC2</t>
  </si>
  <si>
    <t>HS:HERC4</t>
  </si>
  <si>
    <t>HS:HERC6</t>
  </si>
  <si>
    <t>HS:HRH2</t>
  </si>
  <si>
    <t>HS:HRH3</t>
  </si>
  <si>
    <t>HS:IFNWP2</t>
  </si>
  <si>
    <t>HS:IK</t>
  </si>
  <si>
    <t>HS:IKBIP</t>
  </si>
  <si>
    <t>HS:IL15RA</t>
  </si>
  <si>
    <t>HS:IL1F10</t>
  </si>
  <si>
    <t>HS:IL1RAPL2</t>
  </si>
  <si>
    <t>HS:IL1RL2</t>
  </si>
  <si>
    <t>HS:IL22RA1</t>
  </si>
  <si>
    <t>HS:IL26</t>
  </si>
  <si>
    <t>HS:IL36A</t>
  </si>
  <si>
    <t>HS:IL36B</t>
  </si>
  <si>
    <t>HS:IL36G</t>
  </si>
  <si>
    <t>HS:IL36RN</t>
  </si>
  <si>
    <t>HS:IL37</t>
  </si>
  <si>
    <t>HS:IRF2BPL</t>
  </si>
  <si>
    <t>HS:ITIH4</t>
  </si>
  <si>
    <t>HS:KBTBD7</t>
  </si>
  <si>
    <t>HS:KCTD10</t>
  </si>
  <si>
    <t>HS:KEAP1</t>
  </si>
  <si>
    <t>HS:KHK</t>
  </si>
  <si>
    <t>HS:KLHL20</t>
  </si>
  <si>
    <t>HS:KLHL21</t>
  </si>
  <si>
    <t>HS:KLHL22</t>
  </si>
  <si>
    <t>HS:KLHL7</t>
  </si>
  <si>
    <t>HS:KLHL9</t>
  </si>
  <si>
    <t>HS:LALBA</t>
  </si>
  <si>
    <t>HS:LAMTOR5</t>
  </si>
  <si>
    <t>HS:LGR4</t>
  </si>
  <si>
    <t>HS:LNX1</t>
  </si>
  <si>
    <t>HS:LONRF1</t>
  </si>
  <si>
    <t>HS:LPAR3</t>
  </si>
  <si>
    <t>HS:LPAR4</t>
  </si>
  <si>
    <t>HS:LPAR5</t>
  </si>
  <si>
    <t>HS:LRRC41</t>
  </si>
  <si>
    <t>HS:LRSAM1</t>
  </si>
  <si>
    <t>HS:LTB4R2</t>
  </si>
  <si>
    <t>HS:LTN1</t>
  </si>
  <si>
    <t>HS:LY6D</t>
  </si>
  <si>
    <t>HS:LY75</t>
  </si>
  <si>
    <t>HS:MARCH1</t>
  </si>
  <si>
    <t>HS:MARCH11</t>
  </si>
  <si>
    <t>HS:MARCH2</t>
  </si>
  <si>
    <t>HS:MARCH3</t>
  </si>
  <si>
    <t>HS:MARCH7</t>
  </si>
  <si>
    <t>HS:MARCH8</t>
  </si>
  <si>
    <t>HS:MC1R</t>
  </si>
  <si>
    <t>HS:MC4R</t>
  </si>
  <si>
    <t>HS:MC5R</t>
  </si>
  <si>
    <t>HS:MCHR2</t>
  </si>
  <si>
    <t>HS:MEX3A</t>
  </si>
  <si>
    <t>HS:MEX3C</t>
  </si>
  <si>
    <t>HS:MEX3D</t>
  </si>
  <si>
    <t>HS:MGRN1</t>
  </si>
  <si>
    <t>HS:MIB2</t>
  </si>
  <si>
    <t>HS:MID2</t>
  </si>
  <si>
    <t>HS:MKL1</t>
  </si>
  <si>
    <t>HS:MKRN1</t>
  </si>
  <si>
    <t>HS:MKRN2</t>
  </si>
  <si>
    <t>HS:MLX</t>
  </si>
  <si>
    <t>HS:MMP25</t>
  </si>
  <si>
    <t>HS:MOAP1</t>
  </si>
  <si>
    <t>HS:MRGPRD</t>
  </si>
  <si>
    <t>HS:MRGPRE</t>
  </si>
  <si>
    <t>HS:MRGPRF</t>
  </si>
  <si>
    <t>HS:MRGPRG</t>
  </si>
  <si>
    <t>HS:MRGPRX1</t>
  </si>
  <si>
    <t>HS:MRGPRX2</t>
  </si>
  <si>
    <t>HS:MRGPRX3</t>
  </si>
  <si>
    <t>HS:MRGPRX4</t>
  </si>
  <si>
    <t>HS:MSL2</t>
  </si>
  <si>
    <t>HS:MSMO1</t>
  </si>
  <si>
    <t>HS:MTCH1</t>
  </si>
  <si>
    <t>HS:MTTP</t>
  </si>
  <si>
    <t>HS:MUC4</t>
  </si>
  <si>
    <t>HS:MYCBP2</t>
  </si>
  <si>
    <t>HS:MYO18A</t>
  </si>
  <si>
    <t>HS:NCR3</t>
  </si>
  <si>
    <t>HS:NDUFA13</t>
  </si>
  <si>
    <t>HS:NEDD4</t>
  </si>
  <si>
    <t>HS:NEDD4L</t>
  </si>
  <si>
    <t>HS:NFAM1</t>
  </si>
  <si>
    <t>HS:NFX1</t>
  </si>
  <si>
    <t>HS:NFXL1</t>
  </si>
  <si>
    <t>HS:NHLRC1</t>
  </si>
  <si>
    <t>HS:NKX3-2</t>
  </si>
  <si>
    <t>HS:NLRP2</t>
  </si>
  <si>
    <t>HS:NME3</t>
  </si>
  <si>
    <t>HS:NMUR2</t>
  </si>
  <si>
    <t>HS:NPBWR1</t>
  </si>
  <si>
    <t>HS:NPBWR2</t>
  </si>
  <si>
    <t>HS:NPFFR1</t>
  </si>
  <si>
    <t>HS:NPSR1</t>
  </si>
  <si>
    <t>HS:NUDT15</t>
  </si>
  <si>
    <t>HS:NUDT2</t>
  </si>
  <si>
    <t>HS:NUP210</t>
  </si>
  <si>
    <t>HS:NUPR1</t>
  </si>
  <si>
    <t>HS:OGFR</t>
  </si>
  <si>
    <t>HS:OPN1SW</t>
  </si>
  <si>
    <t>HS:OPN5</t>
  </si>
  <si>
    <t>HS:OPRL1</t>
  </si>
  <si>
    <t>HS:OSTM1</t>
  </si>
  <si>
    <t>HS:OXGR1</t>
  </si>
  <si>
    <t>HS:P2RY10</t>
  </si>
  <si>
    <t>HS:P2RY11</t>
  </si>
  <si>
    <t>HS:P2RY12</t>
  </si>
  <si>
    <t>HS:P2RY13</t>
  </si>
  <si>
    <t>HS:P2RY14</t>
  </si>
  <si>
    <t>HS:P2RY2</t>
  </si>
  <si>
    <t>HS:P2RY4</t>
  </si>
  <si>
    <t>HS:P2RY6</t>
  </si>
  <si>
    <t>HS:P2RY8</t>
  </si>
  <si>
    <t>HS:PCBP4</t>
  </si>
  <si>
    <t>HS:PDCD5</t>
  </si>
  <si>
    <t>HS:PDGFRL</t>
  </si>
  <si>
    <t>HS:PDZRN3</t>
  </si>
  <si>
    <t>HS:PDZRN4</t>
  </si>
  <si>
    <t>HS:PELI2</t>
  </si>
  <si>
    <t>HS:PEX12</t>
  </si>
  <si>
    <t>HS:PEX2</t>
  </si>
  <si>
    <t>HS:PHIP</t>
  </si>
  <si>
    <t>HS:PHRF1</t>
  </si>
  <si>
    <t>HS:PIAS4</t>
  </si>
  <si>
    <t>HS:PIM2</t>
  </si>
  <si>
    <t>HS:PJA1</t>
  </si>
  <si>
    <t>HS:PJA2</t>
  </si>
  <si>
    <t>HS:PLA2G7</t>
  </si>
  <si>
    <t>HS:PLAGL1</t>
  </si>
  <si>
    <t>HS:PLAGL2</t>
  </si>
  <si>
    <t>HS:POR</t>
  </si>
  <si>
    <t>HS:PPP1R15B</t>
  </si>
  <si>
    <t>HS:PROKR1</t>
  </si>
  <si>
    <t>HS:PRUNE2</t>
  </si>
  <si>
    <t>HS:PTAFR</t>
  </si>
  <si>
    <t>HS:PTGFR</t>
  </si>
  <si>
    <t>HS:PTH2R</t>
  </si>
  <si>
    <t>HS:PXMP2</t>
  </si>
  <si>
    <t>HS:QRFPR</t>
  </si>
  <si>
    <t>HS:RBBP6</t>
  </si>
  <si>
    <t>HS:RBCK1</t>
  </si>
  <si>
    <t>HS:RBX1</t>
  </si>
  <si>
    <t>HS:RC3H1</t>
  </si>
  <si>
    <t>HS:RC3H2</t>
  </si>
  <si>
    <t>HS:RCHY1</t>
  </si>
  <si>
    <t>HS:REG3A</t>
  </si>
  <si>
    <t>HS:RFPL3</t>
  </si>
  <si>
    <t>HS:RGR</t>
  </si>
  <si>
    <t>HS:RHOBTB1</t>
  </si>
  <si>
    <t>HS:RHOBTB3</t>
  </si>
  <si>
    <t>HS:RNF10</t>
  </si>
  <si>
    <t>HS:RNF103</t>
  </si>
  <si>
    <t>HS:RNF11</t>
  </si>
  <si>
    <t>HS:RNF111</t>
  </si>
  <si>
    <t>HS:RNF113A</t>
  </si>
  <si>
    <t>HS:RNF114</t>
  </si>
  <si>
    <t>HS:RNF115</t>
  </si>
  <si>
    <t>HS:RNF121</t>
  </si>
  <si>
    <t>HS:RNF125</t>
  </si>
  <si>
    <t>HS:RNF126</t>
  </si>
  <si>
    <t>HS:RNF13</t>
  </si>
  <si>
    <t>HS:RNF130</t>
  </si>
  <si>
    <t>HS:RNF135</t>
  </si>
  <si>
    <t>HS:RNF138</t>
  </si>
  <si>
    <t>HS:RNF14</t>
  </si>
  <si>
    <t>HS:RNF144A</t>
  </si>
  <si>
    <t>HS:RNF145</t>
  </si>
  <si>
    <t>HS:RNF146</t>
  </si>
  <si>
    <t>HS:RNF152</t>
  </si>
  <si>
    <t>HS:RNF166</t>
  </si>
  <si>
    <t>HS:RNF167</t>
  </si>
  <si>
    <t>HS:RNF170</t>
  </si>
  <si>
    <t>HS:RNF175</t>
  </si>
  <si>
    <t>HS:RNF181</t>
  </si>
  <si>
    <t>HS:RNF187</t>
  </si>
  <si>
    <t>HS:RNF19A</t>
  </si>
  <si>
    <t>HS:RNF19B</t>
  </si>
  <si>
    <t>HS:RNF207</t>
  </si>
  <si>
    <t>HS:RNF208</t>
  </si>
  <si>
    <t>HS:RNF212</t>
  </si>
  <si>
    <t>HS:RNF215</t>
  </si>
  <si>
    <t>HS:RNF216</t>
  </si>
  <si>
    <t>HS:RNF219</t>
  </si>
  <si>
    <t>HS:RNF220</t>
  </si>
  <si>
    <t>HS:RNF24</t>
  </si>
  <si>
    <t>HS:RNF26</t>
  </si>
  <si>
    <t>HS:RNF31</t>
  </si>
  <si>
    <t>HS:RNF34</t>
  </si>
  <si>
    <t>HS:RNF38</t>
  </si>
  <si>
    <t>HS:RNF40</t>
  </si>
  <si>
    <t>HS:RNF41</t>
  </si>
  <si>
    <t>HS:RNF43</t>
  </si>
  <si>
    <t>HS:RNF6</t>
  </si>
  <si>
    <t>HS:RPS3A</t>
  </si>
  <si>
    <t>HS:RRH</t>
  </si>
  <si>
    <t>HS:RSPRY1</t>
  </si>
  <si>
    <t>HS:RXFP1</t>
  </si>
  <si>
    <t>HS:RXFP2</t>
  </si>
  <si>
    <t>HS:RXFP3</t>
  </si>
  <si>
    <t>HS:RXFP4</t>
  </si>
  <si>
    <t>HS:S1PR4</t>
  </si>
  <si>
    <t>HS:S1PR5</t>
  </si>
  <si>
    <t>HS:SAA4</t>
  </si>
  <si>
    <t>HS:SAP30BP</t>
  </si>
  <si>
    <t>HS:SCUBE1</t>
  </si>
  <si>
    <t>HS:SDCBP</t>
  </si>
  <si>
    <t>HS:SECTM1</t>
  </si>
  <si>
    <t>HS:SEMA4D</t>
  </si>
  <si>
    <t>HS:SERINC3</t>
  </si>
  <si>
    <t>HS:SERPINF2</t>
  </si>
  <si>
    <t>HS:SHPRH</t>
  </si>
  <si>
    <t>HS:SIAH2</t>
  </si>
  <si>
    <t>HS:SIPA1</t>
  </si>
  <si>
    <t>HS:SLC51B</t>
  </si>
  <si>
    <t>HS:SLURP1</t>
  </si>
  <si>
    <t>HS:SMNDC1</t>
  </si>
  <si>
    <t>HS:SMPD1</t>
  </si>
  <si>
    <t>HS:SOCS6</t>
  </si>
  <si>
    <t>HS:SON</t>
  </si>
  <si>
    <t>HS:SORCS1</t>
  </si>
  <si>
    <t>HS:SORCS2</t>
  </si>
  <si>
    <t>HS:SORCS3</t>
  </si>
  <si>
    <t>HS:SPACA3</t>
  </si>
  <si>
    <t>HS:SPN</t>
  </si>
  <si>
    <t>HS:SPOP</t>
  </si>
  <si>
    <t>HS:SPRED1</t>
  </si>
  <si>
    <t>HS:SPSB2</t>
  </si>
  <si>
    <t>HS:SPSB4</t>
  </si>
  <si>
    <t>HS:SRGAP1</t>
  </si>
  <si>
    <t>HS:SSTR5</t>
  </si>
  <si>
    <t>HS:STBD1</t>
  </si>
  <si>
    <t>HS:STK17A</t>
  </si>
  <si>
    <t>HS:STK17B</t>
  </si>
  <si>
    <t>HS:SUCNR1</t>
  </si>
  <si>
    <t>HS:TAAR1</t>
  </si>
  <si>
    <t>HS:TAAR2</t>
  </si>
  <si>
    <t>HS:TAAR5</t>
  </si>
  <si>
    <t>HS:TAAR6</t>
  </si>
  <si>
    <t>HS:TAAR9</t>
  </si>
  <si>
    <t>HS:TAX1BP1</t>
  </si>
  <si>
    <t>HS:TBXA2R</t>
  </si>
  <si>
    <t>HS:TIA1</t>
  </si>
  <si>
    <t>HS:TIAF1</t>
  </si>
  <si>
    <t>HS:TIAL1</t>
  </si>
  <si>
    <t>HS:TM2D1</t>
  </si>
  <si>
    <t>HS:TMX1</t>
  </si>
  <si>
    <t>HS:TNFAIP1</t>
  </si>
  <si>
    <t>HS:TNFAIP6</t>
  </si>
  <si>
    <t>HS:TNFAIP8</t>
  </si>
  <si>
    <t>HS:TNFAIP8L1</t>
  </si>
  <si>
    <t>HS:TP53I3</t>
  </si>
  <si>
    <t>HS:TPD52L1</t>
  </si>
  <si>
    <t>HS:TPST1</t>
  </si>
  <si>
    <t>HS:TPT1</t>
  </si>
  <si>
    <t>HS:TRAF5</t>
  </si>
  <si>
    <t>HS:TRAF7</t>
  </si>
  <si>
    <t>HS:TRAIP</t>
  </si>
  <si>
    <t>HS:TRAP1</t>
  </si>
  <si>
    <t>HS:TRHR</t>
  </si>
  <si>
    <t>HS:TRIAP1</t>
  </si>
  <si>
    <t>HS:TRIM11</t>
  </si>
  <si>
    <t>HS:TRIM13</t>
  </si>
  <si>
    <t>HS:TRIM17</t>
  </si>
  <si>
    <t>HS:TRIM2</t>
  </si>
  <si>
    <t>HS:TRIM22</t>
  </si>
  <si>
    <t>HS:TRIM23</t>
  </si>
  <si>
    <t>HS:TRIM24</t>
  </si>
  <si>
    <t>HS:TRIM26</t>
  </si>
  <si>
    <t>HS:TRIM3</t>
  </si>
  <si>
    <t>HS:TRIM31</t>
  </si>
  <si>
    <t>HS:TRIM32</t>
  </si>
  <si>
    <t>HS:TRIM33</t>
  </si>
  <si>
    <t>HS:TRIM37</t>
  </si>
  <si>
    <t>HS:TRIM38</t>
  </si>
  <si>
    <t>HS:TRIM39</t>
  </si>
  <si>
    <t>HS:TRIM4</t>
  </si>
  <si>
    <t>HS:TRIM40</t>
  </si>
  <si>
    <t>HS:TRIM41</t>
  </si>
  <si>
    <t>HS:TRIM44</t>
  </si>
  <si>
    <t>HS:TRIM45</t>
  </si>
  <si>
    <t>HS:TRIM48</t>
  </si>
  <si>
    <t>HS:TRIM52</t>
  </si>
  <si>
    <t>HS:TRIM54</t>
  </si>
  <si>
    <t>HS:TRIM56</t>
  </si>
  <si>
    <t>HS:TRIM61</t>
  </si>
  <si>
    <t>HS:TRIM62</t>
  </si>
  <si>
    <t>HS:TRIM64</t>
  </si>
  <si>
    <t>HS:TRIM68</t>
  </si>
  <si>
    <t>HS:TRIM72</t>
  </si>
  <si>
    <t>HS:TRIM73</t>
  </si>
  <si>
    <t>HS:TRIM74</t>
  </si>
  <si>
    <t>HS:TRIM75P</t>
  </si>
  <si>
    <t>HS:TRIM8</t>
  </si>
  <si>
    <t>HS:TRIML1</t>
  </si>
  <si>
    <t>HS:TRIP12</t>
  </si>
  <si>
    <t>HS:TSPAN17</t>
  </si>
  <si>
    <t>HS:TTC3</t>
  </si>
  <si>
    <t>HS:UBC</t>
  </si>
  <si>
    <t>HS:UBE3A</t>
  </si>
  <si>
    <t>HS:UBE3B</t>
  </si>
  <si>
    <t>HS:UBQLN2</t>
  </si>
  <si>
    <t>HS:UBR3</t>
  </si>
  <si>
    <t>HS:UBR4</t>
  </si>
  <si>
    <t>HS:UBR5</t>
  </si>
  <si>
    <t>HS:UBR7</t>
  </si>
  <si>
    <t>HS:UNC13B</t>
  </si>
  <si>
    <t>HS:UNK</t>
  </si>
  <si>
    <t>HS:UTP11L</t>
  </si>
  <si>
    <t>HS:VIPR2</t>
  </si>
  <si>
    <t>HS:VprBP</t>
  </si>
  <si>
    <t>HS:VPS11</t>
  </si>
  <si>
    <t>HS:VPS18</t>
  </si>
  <si>
    <t>HS:VPS41</t>
  </si>
  <si>
    <t>HS:VPS45</t>
  </si>
  <si>
    <t>HS:VPS8</t>
  </si>
  <si>
    <t>HS:WDSUB1</t>
  </si>
  <si>
    <t>HS:WSB1</t>
  </si>
  <si>
    <t>HS:XPR1</t>
  </si>
  <si>
    <t>HS:YARS</t>
  </si>
  <si>
    <t>HS:ZC3HC1</t>
  </si>
  <si>
    <t>HS:ZER1</t>
  </si>
  <si>
    <t>HS:ZNF443</t>
  </si>
  <si>
    <t>HS:ZNF645</t>
  </si>
  <si>
    <t>HS:ZNRF1</t>
  </si>
  <si>
    <t>HS:ZNRF2</t>
  </si>
  <si>
    <t>HS:ZYG11B</t>
  </si>
  <si>
    <t>MM:Aatf</t>
  </si>
  <si>
    <t>NM_019816</t>
  </si>
  <si>
    <t>PPM35463A</t>
  </si>
  <si>
    <t>MM:Adgra1</t>
  </si>
  <si>
    <t>NM_177469</t>
  </si>
  <si>
    <t>PPM42061A</t>
  </si>
  <si>
    <t>MM:Adgra2</t>
  </si>
  <si>
    <t>NM_133911</t>
  </si>
  <si>
    <t>PPM36607A</t>
  </si>
  <si>
    <t>MM:Adgra3</t>
  </si>
  <si>
    <t>NM_054044</t>
  </si>
  <si>
    <t>PPM30211A</t>
  </si>
  <si>
    <t>MM:Adgrb2</t>
  </si>
  <si>
    <t>NM_173071</t>
  </si>
  <si>
    <t>PPM35960A</t>
  </si>
  <si>
    <t>MM:Adgrb3</t>
  </si>
  <si>
    <t>NM_175642</t>
  </si>
  <si>
    <t>PPM33325A</t>
  </si>
  <si>
    <t>MM:Adgrd1</t>
  </si>
  <si>
    <t>NM_001081342</t>
  </si>
  <si>
    <t>PPM25098A</t>
  </si>
  <si>
    <t>MM:Adgrd2-ps</t>
  </si>
  <si>
    <t>XR_374295</t>
  </si>
  <si>
    <t>G protein-coupled receptor 144, pseudogene</t>
  </si>
  <si>
    <t>PPM40804A</t>
  </si>
  <si>
    <t>MM:Adgre4</t>
  </si>
  <si>
    <t>NM_139138</t>
  </si>
  <si>
    <t>EGF-like module containing, mucin-like, hormone receptor-like sequence 4</t>
  </si>
  <si>
    <t>PPM33314A</t>
  </si>
  <si>
    <t>MM:Adgre5</t>
  </si>
  <si>
    <t>NM_011925</t>
  </si>
  <si>
    <t>CD97 antigen</t>
  </si>
  <si>
    <t>PPM41321A</t>
  </si>
  <si>
    <t>MM:Adgrf1</t>
  </si>
  <si>
    <t>NM_133776</t>
  </si>
  <si>
    <t>PPM32161A</t>
  </si>
  <si>
    <t>MM:Adgrf2</t>
  </si>
  <si>
    <t>NM_001033493</t>
  </si>
  <si>
    <t>PPM59107A</t>
  </si>
  <si>
    <t>MM:Adgrf3</t>
  </si>
  <si>
    <t>NM_001014394</t>
  </si>
  <si>
    <t>PPM39480A</t>
  </si>
  <si>
    <t>MM:Adgrf4</t>
  </si>
  <si>
    <t>NM_030067</t>
  </si>
  <si>
    <t>PPM29743A</t>
  </si>
  <si>
    <t>MM:Adgrf5</t>
  </si>
  <si>
    <t>NM_001081178</t>
  </si>
  <si>
    <t>PPM26440A</t>
  </si>
  <si>
    <t>MM:Adgrg1</t>
  </si>
  <si>
    <t>NM_018882</t>
  </si>
  <si>
    <t>PPM04868A</t>
  </si>
  <si>
    <t>MM:Adgrg3</t>
  </si>
  <si>
    <t>NM_173036</t>
  </si>
  <si>
    <t>PPM04880A</t>
  </si>
  <si>
    <t>MM:Adgrg4</t>
  </si>
  <si>
    <t>XM_003085259</t>
  </si>
  <si>
    <t>PPM28309A</t>
  </si>
  <si>
    <t>MM:Adgrg5</t>
  </si>
  <si>
    <t>NM_001033468</t>
  </si>
  <si>
    <t>PPM41329A</t>
  </si>
  <si>
    <t>MM:Adgrg6</t>
  </si>
  <si>
    <t>NM_001002268</t>
  </si>
  <si>
    <t>PPM59040A</t>
  </si>
  <si>
    <t>MM:Adgrg7</t>
  </si>
  <si>
    <t>NM_172825</t>
  </si>
  <si>
    <t>PPM35568A</t>
  </si>
  <si>
    <t>MM:Adgrl1</t>
  </si>
  <si>
    <t>NM_181039</t>
  </si>
  <si>
    <t>PPM35787A</t>
  </si>
  <si>
    <t>MM:Adgrl2</t>
  </si>
  <si>
    <t>NM_001081298</t>
  </si>
  <si>
    <t>PPM25542A</t>
  </si>
  <si>
    <t>MM:Adgrl3</t>
  </si>
  <si>
    <t>NM_198702</t>
  </si>
  <si>
    <t>PPM31408A</t>
  </si>
  <si>
    <t>MM:Adgrl4</t>
  </si>
  <si>
    <t>NM_133222</t>
  </si>
  <si>
    <t>EGF, latrophilin seven transmembrane domain containing 1</t>
  </si>
  <si>
    <t>PPM40945A</t>
  </si>
  <si>
    <t>MM:Adgrv1</t>
  </si>
  <si>
    <t>NM_054053</t>
  </si>
  <si>
    <t>PPM37614A</t>
  </si>
  <si>
    <t>MM:Adora3</t>
  </si>
  <si>
    <t>NM_009631</t>
  </si>
  <si>
    <t>PPM04266A</t>
  </si>
  <si>
    <t>MM:Aif1</t>
  </si>
  <si>
    <t>NM_019467</t>
  </si>
  <si>
    <t>PPM03752A</t>
  </si>
  <si>
    <t>MM:Aire</t>
  </si>
  <si>
    <t>NM_009646</t>
  </si>
  <si>
    <t>Autoimmune regulator (autoimmune polyendocrinopathy candidiasis ectodermal dystrophy)</t>
  </si>
  <si>
    <t>PPM28312A</t>
  </si>
  <si>
    <t>MM:Alox8</t>
  </si>
  <si>
    <t>NM_009661</t>
  </si>
  <si>
    <t>Arachidonate 8-lipoxygenase</t>
  </si>
  <si>
    <t>PPM37693A</t>
  </si>
  <si>
    <t>MM:Anapc10</t>
  </si>
  <si>
    <t>NM_026904</t>
  </si>
  <si>
    <t>PPM35461A</t>
  </si>
  <si>
    <t>MM:Anapc13</t>
  </si>
  <si>
    <t>NM_181394</t>
  </si>
  <si>
    <t>PPM24732A</t>
  </si>
  <si>
    <t>MM:Anapc4</t>
  </si>
  <si>
    <t>NM_024213</t>
  </si>
  <si>
    <t>PPM36554A</t>
  </si>
  <si>
    <t>MM:Anapc5</t>
  </si>
  <si>
    <t>NM_021505</t>
  </si>
  <si>
    <t>Anaphase-promoting complex subunit 5</t>
  </si>
  <si>
    <t>PPM41082A</t>
  </si>
  <si>
    <t>MM:Anapc7</t>
  </si>
  <si>
    <t>NM_019805</t>
  </si>
  <si>
    <t>PPM28440A</t>
  </si>
  <si>
    <t>MM:Apc2</t>
  </si>
  <si>
    <t>NM_011789</t>
  </si>
  <si>
    <t>PPM05473A</t>
  </si>
  <si>
    <t>MM:Aplnr</t>
  </si>
  <si>
    <t>NM_011784</t>
  </si>
  <si>
    <t>PPM04813A</t>
  </si>
  <si>
    <t>MM:Arih2</t>
  </si>
  <si>
    <t>NM_011790</t>
  </si>
  <si>
    <t>PPM37760A</t>
  </si>
  <si>
    <t>MM:Asb11</t>
  </si>
  <si>
    <t>NM_001313737</t>
  </si>
  <si>
    <t>Ankyrin repeat and SOCS box-containing 11</t>
  </si>
  <si>
    <t>PPM28042A</t>
  </si>
  <si>
    <t>MM:Asb18</t>
  </si>
  <si>
    <t>NM_139152</t>
  </si>
  <si>
    <t>Ankyrin repeat and SOCS box-containing 18</t>
  </si>
  <si>
    <t>PPM33525A</t>
  </si>
  <si>
    <t>MM:Asb3</t>
  </si>
  <si>
    <t>NM_023906</t>
  </si>
  <si>
    <t>Ankyrin repeat and SOCS box-containing 3</t>
  </si>
  <si>
    <t>PPM26590A</t>
  </si>
  <si>
    <t>MM:Asb9</t>
  </si>
  <si>
    <t>NM_027027</t>
  </si>
  <si>
    <t>Ankyrin repeat and SOCS box-containing 9</t>
  </si>
  <si>
    <t>PPM30008A</t>
  </si>
  <si>
    <t>MM:Aven</t>
  </si>
  <si>
    <t>NM_028844</t>
  </si>
  <si>
    <t>PPM38060A</t>
  </si>
  <si>
    <t>MM:Bcl2l13</t>
  </si>
  <si>
    <t>NM_153516</t>
  </si>
  <si>
    <t>PPM27160A</t>
  </si>
  <si>
    <t>MM:Bclaf1</t>
  </si>
  <si>
    <t>NM_153787</t>
  </si>
  <si>
    <t>PPM38277A</t>
  </si>
  <si>
    <t>MM:Bcor</t>
  </si>
  <si>
    <t>NM_029510</t>
  </si>
  <si>
    <t>Bcl6 interacting corepressor</t>
  </si>
  <si>
    <t>PPM32835A</t>
  </si>
  <si>
    <t>MM:Bfar</t>
  </si>
  <si>
    <t>NM_025976</t>
  </si>
  <si>
    <t>PPM03490A</t>
  </si>
  <si>
    <t>MM:Birc6</t>
  </si>
  <si>
    <t>NM_007566</t>
  </si>
  <si>
    <t>Baculoviral IAP repeat-containing 6</t>
  </si>
  <si>
    <t>PPM03401A</t>
  </si>
  <si>
    <t>MM:Birc7</t>
  </si>
  <si>
    <t>NM_001163247</t>
  </si>
  <si>
    <t>Baculoviral IAP repeat-containing 7 (livin)</t>
  </si>
  <si>
    <t>PPM32635A</t>
  </si>
  <si>
    <t>MM:Bnip1</t>
  </si>
  <si>
    <t>NM_172149</t>
  </si>
  <si>
    <t>BCL2/adenovirus E1B interacting protein 1</t>
  </si>
  <si>
    <t>PPM35543A</t>
  </si>
  <si>
    <t>MM:Brap</t>
  </si>
  <si>
    <t>NM_028227</t>
  </si>
  <si>
    <t>PPM05057A</t>
  </si>
  <si>
    <t>MM:Bre</t>
  </si>
  <si>
    <t>NM_181282</t>
  </si>
  <si>
    <t>Brain and reproductive organ-expressed protein</t>
  </si>
  <si>
    <t>PPM35027A</t>
  </si>
  <si>
    <t>MM:Btbd2</t>
  </si>
  <si>
    <t>NM_145361</t>
  </si>
  <si>
    <t>PPM29655A</t>
  </si>
  <si>
    <t>MM:C5ar2</t>
  </si>
  <si>
    <t>NM_176912</t>
  </si>
  <si>
    <t>PPM34422A</t>
  </si>
  <si>
    <t>MM:Card14</t>
  </si>
  <si>
    <t>NM_130886</t>
  </si>
  <si>
    <t>PPM31195A</t>
  </si>
  <si>
    <t>MM:Cblc</t>
  </si>
  <si>
    <t>NM_023224</t>
  </si>
  <si>
    <t>Casitas B-lineage lymphoma c</t>
  </si>
  <si>
    <t>PPM30054A</t>
  </si>
  <si>
    <t>MM:Ccnb1ip1</t>
  </si>
  <si>
    <t>NM_001111119</t>
  </si>
  <si>
    <t>Cyclin B1 interacting protein 1</t>
  </si>
  <si>
    <t>PPM25318A</t>
  </si>
  <si>
    <t>MM:Cd180</t>
  </si>
  <si>
    <t>NM_008533</t>
  </si>
  <si>
    <t>CD180 antigen</t>
  </si>
  <si>
    <t>PPM24953A</t>
  </si>
  <si>
    <t>MM:Cdc16</t>
  </si>
  <si>
    <t>NM_027276</t>
  </si>
  <si>
    <t>CDC16 cell division cycle 16 homolog (S. cerevisiae)</t>
  </si>
  <si>
    <t>PPM03745A</t>
  </si>
  <si>
    <t>MM:Cdc23</t>
  </si>
  <si>
    <t>NM_178347</t>
  </si>
  <si>
    <t>PPM32876A</t>
  </si>
  <si>
    <t>MM:Cdc26</t>
  </si>
  <si>
    <t>NM_139291</t>
  </si>
  <si>
    <t>Cell division cycle 26</t>
  </si>
  <si>
    <t>PPM30779A</t>
  </si>
  <si>
    <t>MM:Celsr1</t>
  </si>
  <si>
    <t>NM_009886</t>
  </si>
  <si>
    <t>PPM04824A</t>
  </si>
  <si>
    <t>MM:Celsr2</t>
  </si>
  <si>
    <t>NM_017392</t>
  </si>
  <si>
    <t>PPM28643A</t>
  </si>
  <si>
    <t>MM:Celsr3</t>
  </si>
  <si>
    <t>NM_080437</t>
  </si>
  <si>
    <t>PPM05644A</t>
  </si>
  <si>
    <t>MM:Cer1</t>
  </si>
  <si>
    <t>NM_009887</t>
  </si>
  <si>
    <t>Cerberus 1 homolog (Xenopus laevis)</t>
  </si>
  <si>
    <t>PPM04459A</t>
  </si>
  <si>
    <t>MM:Cfdp1</t>
  </si>
  <si>
    <t>NM_011801</t>
  </si>
  <si>
    <t>PPM37175A</t>
  </si>
  <si>
    <t>MM:Cgrrf1</t>
  </si>
  <si>
    <t>NM_026832</t>
  </si>
  <si>
    <t>PPM58944A</t>
  </si>
  <si>
    <t>MM:Chfr</t>
  </si>
  <si>
    <t>NM_172717</t>
  </si>
  <si>
    <t>PPM04631A</t>
  </si>
  <si>
    <t>MM:Chrm3</t>
  </si>
  <si>
    <t>NM_033269</t>
  </si>
  <si>
    <t>Cholinergic receptor, muscarinic 3, cardiac</t>
  </si>
  <si>
    <t>PPM03891A</t>
  </si>
  <si>
    <t>MM:Cidec</t>
  </si>
  <si>
    <t>NM_178373</t>
  </si>
  <si>
    <t>PPM25558A</t>
  </si>
  <si>
    <t>MM:Cish</t>
  </si>
  <si>
    <t>NM_009895</t>
  </si>
  <si>
    <t>PPM05648A</t>
  </si>
  <si>
    <t>MM:Cklf</t>
  </si>
  <si>
    <t>NM_029295</t>
  </si>
  <si>
    <t>PPM36215A</t>
  </si>
  <si>
    <t>MM:Cmtm1</t>
  </si>
  <si>
    <t>NM_181990</t>
  </si>
  <si>
    <t>PPM57686A</t>
  </si>
  <si>
    <t>MM:Cnot4</t>
  </si>
  <si>
    <t>NM_016877</t>
  </si>
  <si>
    <t>PPM33481A</t>
  </si>
  <si>
    <t>MM:Crbn</t>
  </si>
  <si>
    <t>NM_175357</t>
  </si>
  <si>
    <t>PPM37735A</t>
  </si>
  <si>
    <t>MM:Crcp</t>
  </si>
  <si>
    <t>NM_007761</t>
  </si>
  <si>
    <t>Calcitonin gene-related peptide-receptor component protein</t>
  </si>
  <si>
    <t>PPM25911A</t>
  </si>
  <si>
    <t>MM:Csf2ra</t>
  </si>
  <si>
    <t>NM_009970</t>
  </si>
  <si>
    <t>PPM03725A</t>
  </si>
  <si>
    <t>MM:Cysltr2</t>
  </si>
  <si>
    <t>NM_133720</t>
  </si>
  <si>
    <t>PPM31952A</t>
  </si>
  <si>
    <t>MM:Dap</t>
  </si>
  <si>
    <t>NM_146057</t>
  </si>
  <si>
    <t>PPM33843A</t>
  </si>
  <si>
    <t>MM:Dap3</t>
  </si>
  <si>
    <t>NM_022994</t>
  </si>
  <si>
    <t>PPM27427A</t>
  </si>
  <si>
    <t>MM:Dapk2</t>
  </si>
  <si>
    <t>NM_010019</t>
  </si>
  <si>
    <t>PPM03421A</t>
  </si>
  <si>
    <t>MM:Dapk3</t>
  </si>
  <si>
    <t>NM_007828</t>
  </si>
  <si>
    <t>PPM03298A</t>
  </si>
  <si>
    <t>MM:Dcc</t>
  </si>
  <si>
    <t>NM_007831</t>
  </si>
  <si>
    <t>PPM03679A</t>
  </si>
  <si>
    <t>MM:Dcst1</t>
  </si>
  <si>
    <t>NM_029974</t>
  </si>
  <si>
    <t>PPM32238A</t>
  </si>
  <si>
    <t>MM:Dda1</t>
  </si>
  <si>
    <t>NM_025600</t>
  </si>
  <si>
    <t>PPM35750A</t>
  </si>
  <si>
    <t>MM:Ddx20</t>
  </si>
  <si>
    <t>NM_017397</t>
  </si>
  <si>
    <t>PPM36590A</t>
  </si>
  <si>
    <t>MM:Dedd</t>
  </si>
  <si>
    <t>NM_011615</t>
  </si>
  <si>
    <t>Death effector domain-containing</t>
  </si>
  <si>
    <t>PPM36255A</t>
  </si>
  <si>
    <t>MM:Dedd2</t>
  </si>
  <si>
    <t>NM_207677</t>
  </si>
  <si>
    <t>Death effector domain-containing DNA binding protein 2</t>
  </si>
  <si>
    <t>PPM37258A</t>
  </si>
  <si>
    <t>MM:Dpf2</t>
  </si>
  <si>
    <t>NM_011262</t>
  </si>
  <si>
    <t>PPM24840A</t>
  </si>
  <si>
    <t>MM:Dtl</t>
  </si>
  <si>
    <t>NM_029766</t>
  </si>
  <si>
    <t>PPM32673A</t>
  </si>
  <si>
    <t>MM:Dtx3</t>
  </si>
  <si>
    <t>NM_030714</t>
  </si>
  <si>
    <t>Deltex 3 homolog (Drosophila)</t>
  </si>
  <si>
    <t>PPM36429A</t>
  </si>
  <si>
    <t>MM:Dtx4</t>
  </si>
  <si>
    <t>NM_172442</t>
  </si>
  <si>
    <t>Deltex 4 homolog (Drosophila)</t>
  </si>
  <si>
    <t>PPM34887A</t>
  </si>
  <si>
    <t>MM:Duox2</t>
  </si>
  <si>
    <t>NM_177610</t>
  </si>
  <si>
    <t>PPM40846A</t>
  </si>
  <si>
    <t>MM:Dyrk2</t>
  </si>
  <si>
    <t>NM_001014390</t>
  </si>
  <si>
    <t>PPM29202A</t>
  </si>
  <si>
    <t>MM:Eda</t>
  </si>
  <si>
    <t>NM_010099</t>
  </si>
  <si>
    <t>Ectodysplasin-A</t>
  </si>
  <si>
    <t>PPM40603A</t>
  </si>
  <si>
    <t>MM:Edar</t>
  </si>
  <si>
    <t>NM_010100</t>
  </si>
  <si>
    <t>Ectodysplasin-A receptor</t>
  </si>
  <si>
    <t>PPM32386A</t>
  </si>
  <si>
    <t>MM:Ei24</t>
  </si>
  <si>
    <t>NM_007915</t>
  </si>
  <si>
    <t>PPM02932A</t>
  </si>
  <si>
    <t>MM:Enc1</t>
  </si>
  <si>
    <t>NM_007930</t>
  </si>
  <si>
    <t>Ectodermal-neural cortex 1</t>
  </si>
  <si>
    <t>PPM34486A</t>
  </si>
  <si>
    <t>MM:Erbb2ip</t>
  </si>
  <si>
    <t>NM_021563</t>
  </si>
  <si>
    <t>PPM05133A</t>
  </si>
  <si>
    <t>MM:Erc1</t>
  </si>
  <si>
    <t>NM_178085</t>
  </si>
  <si>
    <t>PPM37637A</t>
  </si>
  <si>
    <t>MM:Faim</t>
  </si>
  <si>
    <t>NM_011810</t>
  </si>
  <si>
    <t>PPM04996A</t>
  </si>
  <si>
    <t>MM:Faim2</t>
  </si>
  <si>
    <t>NM_028224</t>
  </si>
  <si>
    <t>PPM28649A</t>
  </si>
  <si>
    <t>MM:Fancl</t>
  </si>
  <si>
    <t>NM_025923</t>
  </si>
  <si>
    <t>PPM25961A</t>
  </si>
  <si>
    <t>MM:Fastk</t>
  </si>
  <si>
    <t>NM_023229</t>
  </si>
  <si>
    <t>PPM04984A</t>
  </si>
  <si>
    <t>MM:Fbxl12</t>
  </si>
  <si>
    <t>NM_013911</t>
  </si>
  <si>
    <t>PPM26648A</t>
  </si>
  <si>
    <t>MM:Fbxl17</t>
  </si>
  <si>
    <t>NM_015794</t>
  </si>
  <si>
    <t>F-box and leucine-rich repeat protein 17</t>
  </si>
  <si>
    <t>PPM40703A</t>
  </si>
  <si>
    <t>MM:Fbxl18</t>
  </si>
  <si>
    <t>NM_001033312</t>
  </si>
  <si>
    <t>PPM59029A</t>
  </si>
  <si>
    <t>MM:Fbxl2</t>
  </si>
  <si>
    <t>NM_178624</t>
  </si>
  <si>
    <t>PPM30491A</t>
  </si>
  <si>
    <t>MM:Fbxl4</t>
  </si>
  <si>
    <t>NM_172988</t>
  </si>
  <si>
    <t>PPM28723A</t>
  </si>
  <si>
    <t>MM:Fbxl5</t>
  </si>
  <si>
    <t>NM_178729</t>
  </si>
  <si>
    <t>PPM26815A</t>
  </si>
  <si>
    <t>MM:Fbxo11</t>
  </si>
  <si>
    <t>NM_001081034</t>
  </si>
  <si>
    <t>PPM35042A</t>
  </si>
  <si>
    <t>MM:Fbxo17</t>
  </si>
  <si>
    <t>NM_015796</t>
  </si>
  <si>
    <t>F-box protein 17</t>
  </si>
  <si>
    <t>PPM60250A</t>
  </si>
  <si>
    <t>MM:Fbxo18</t>
  </si>
  <si>
    <t>NM_015792</t>
  </si>
  <si>
    <t>F-box protein 18</t>
  </si>
  <si>
    <t>PPM26545A</t>
  </si>
  <si>
    <t>MM:Fbxo2</t>
  </si>
  <si>
    <t>NM_176848</t>
  </si>
  <si>
    <t>PPM35962A</t>
  </si>
  <si>
    <t>MM:Fbxo21</t>
  </si>
  <si>
    <t>NM_145564</t>
  </si>
  <si>
    <t>PPM60249A</t>
  </si>
  <si>
    <t>MM:Fbxo22</t>
  </si>
  <si>
    <t>NM_028049</t>
  </si>
  <si>
    <t>F-box protein 22</t>
  </si>
  <si>
    <t>PPM37001A</t>
  </si>
  <si>
    <t>MM:Fbxo25</t>
  </si>
  <si>
    <t>NM_025785</t>
  </si>
  <si>
    <t>PPM28487A</t>
  </si>
  <si>
    <t>MM:Fbxo27</t>
  </si>
  <si>
    <t>NM_207238</t>
  </si>
  <si>
    <t>F-box protein 27</t>
  </si>
  <si>
    <t>PPM30832A</t>
  </si>
  <si>
    <t>MM:Fbxo30</t>
  </si>
  <si>
    <t>NM_027968</t>
  </si>
  <si>
    <t>PPM36963A</t>
  </si>
  <si>
    <t>MM:Fbxo33</t>
  </si>
  <si>
    <t>NM_001033156</t>
  </si>
  <si>
    <t>PPM40013A</t>
  </si>
  <si>
    <t>MM:Fbxo43</t>
  </si>
  <si>
    <t>NM_001081253</t>
  </si>
  <si>
    <t>PPM26875A</t>
  </si>
  <si>
    <t>MM:Fbxo44</t>
  </si>
  <si>
    <t>NM_173401</t>
  </si>
  <si>
    <t>PPM33718A</t>
  </si>
  <si>
    <t>MM:Fbxo7</t>
  </si>
  <si>
    <t>NM_153195</t>
  </si>
  <si>
    <t>PPM29055A</t>
  </si>
  <si>
    <t>MM:Fbxw20</t>
  </si>
  <si>
    <t>NM_001008428</t>
  </si>
  <si>
    <t>F-box and WD-40 domain protein 20</t>
  </si>
  <si>
    <t>PPM59116A</t>
  </si>
  <si>
    <t>MM:Fbxw5</t>
  </si>
  <si>
    <t>NM_013908</t>
  </si>
  <si>
    <t>F-box and WD-40 domain protein 5</t>
  </si>
  <si>
    <t>PPM27474A</t>
  </si>
  <si>
    <t>MM:Fbxw7</t>
  </si>
  <si>
    <t>NM_080428</t>
  </si>
  <si>
    <t>F-box and WD-40 domain protein 7</t>
  </si>
  <si>
    <t>PPM32852A</t>
  </si>
  <si>
    <t>MM:Fbxw8</t>
  </si>
  <si>
    <t>NM_172721</t>
  </si>
  <si>
    <t>F-box and WD-40 domain protein 8</t>
  </si>
  <si>
    <t>PPM60247A</t>
  </si>
  <si>
    <t>MM:Ffar1</t>
  </si>
  <si>
    <t>NM_194057</t>
  </si>
  <si>
    <t>PPM41894A</t>
  </si>
  <si>
    <t>MM:Ffar2</t>
  </si>
  <si>
    <t>NM_146187</t>
  </si>
  <si>
    <t>PPM04863A</t>
  </si>
  <si>
    <t>MM:Ffar3</t>
  </si>
  <si>
    <t>NM_001033316</t>
  </si>
  <si>
    <t>PPM59038A</t>
  </si>
  <si>
    <t>MM:Ffar4</t>
  </si>
  <si>
    <t>NM_181748</t>
  </si>
  <si>
    <t>PPM28310A</t>
  </si>
  <si>
    <t>MM:Fpr2</t>
  </si>
  <si>
    <t>NM_008039</t>
  </si>
  <si>
    <t>PPM60710A</t>
  </si>
  <si>
    <t>MM:Fpr3</t>
  </si>
  <si>
    <t>NM_008042</t>
  </si>
  <si>
    <t>PPM04845A</t>
  </si>
  <si>
    <t>MM:Fshr</t>
  </si>
  <si>
    <t>NM_013523</t>
  </si>
  <si>
    <t>PPM29591A</t>
  </si>
  <si>
    <t>MM:Fzd10</t>
  </si>
  <si>
    <t>NM_175284</t>
  </si>
  <si>
    <t>Frizzled homolog 10 (Drosophila)</t>
  </si>
  <si>
    <t>PPM05440A</t>
  </si>
  <si>
    <t>MM:Galr3</t>
  </si>
  <si>
    <t>NM_015738</t>
  </si>
  <si>
    <t>PPM57600A</t>
  </si>
  <si>
    <t>MM:Gan</t>
  </si>
  <si>
    <t>NM_001081151</t>
  </si>
  <si>
    <t>Giant axonal neuropathy</t>
  </si>
  <si>
    <t>PPM31279A</t>
  </si>
  <si>
    <t>MM:Gfral</t>
  </si>
  <si>
    <t>NM_205844</t>
  </si>
  <si>
    <t>PPM59044A</t>
  </si>
  <si>
    <t>MM:Gipr</t>
  </si>
  <si>
    <t>NM_001080815</t>
  </si>
  <si>
    <t>PPM41217A</t>
  </si>
  <si>
    <t>MM:Glo1</t>
  </si>
  <si>
    <t>NM_025374</t>
  </si>
  <si>
    <t>Glyoxalase 1</t>
  </si>
  <si>
    <t>PPM35942A</t>
  </si>
  <si>
    <t>MM:Glp2r</t>
  </si>
  <si>
    <t>NM_175681</t>
  </si>
  <si>
    <t>PPM30918A</t>
  </si>
  <si>
    <t>MM:Gnrhr</t>
  </si>
  <si>
    <t>NM_010323</t>
  </si>
  <si>
    <t>Gonadotropin releasing hormone receptor</t>
  </si>
  <si>
    <t>PPM04852A</t>
  </si>
  <si>
    <t>MM:Gpbar1</t>
  </si>
  <si>
    <t>NM_174985</t>
  </si>
  <si>
    <t>PPM34742A</t>
  </si>
  <si>
    <t>MM:Gper1</t>
  </si>
  <si>
    <t>NM_029771</t>
  </si>
  <si>
    <t>G protein-coupled receptor 30</t>
  </si>
  <si>
    <t>PPM30630A</t>
  </si>
  <si>
    <t>MM:Gpr1</t>
  </si>
  <si>
    <t>NM_146250</t>
  </si>
  <si>
    <t>PPM30609A</t>
  </si>
  <si>
    <t>MM:Gpr101</t>
  </si>
  <si>
    <t>NM_001033360</t>
  </si>
  <si>
    <t>PPM41473A</t>
  </si>
  <si>
    <t>MM:Gpr119</t>
  </si>
  <si>
    <t>NM_181751</t>
  </si>
  <si>
    <t>G-protein coupled receptor 119</t>
  </si>
  <si>
    <t>PPM36210A</t>
  </si>
  <si>
    <t>MM:Gpr12</t>
  </si>
  <si>
    <t>NM_008151</t>
  </si>
  <si>
    <t>G-protein coupled receptor 12</t>
  </si>
  <si>
    <t>PPM04853A</t>
  </si>
  <si>
    <t>MM:Gpr135</t>
  </si>
  <si>
    <t>NM_181752</t>
  </si>
  <si>
    <t>PPM41659A</t>
  </si>
  <si>
    <t>MM:Gpr139</t>
  </si>
  <si>
    <t>NM_001024138</t>
  </si>
  <si>
    <t>PPM39054A</t>
  </si>
  <si>
    <t>MM:Gpr141</t>
  </si>
  <si>
    <t>NM_181754</t>
  </si>
  <si>
    <t>PPM40124A</t>
  </si>
  <si>
    <t>MM:Gpr142</t>
  </si>
  <si>
    <t>NM_181749</t>
  </si>
  <si>
    <t>PPM36208A</t>
  </si>
  <si>
    <t>MM:Gpr143</t>
  </si>
  <si>
    <t>NM_010951</t>
  </si>
  <si>
    <t>PPM25266A</t>
  </si>
  <si>
    <t>MM:Gpr146</t>
  </si>
  <si>
    <t>NM_030258</t>
  </si>
  <si>
    <t>PPM60183A</t>
  </si>
  <si>
    <t>MM:Gpr149</t>
  </si>
  <si>
    <t>NM_177346</t>
  </si>
  <si>
    <t>PPM30399A</t>
  </si>
  <si>
    <t>MM:Gpr15</t>
  </si>
  <si>
    <t>NM_001162955</t>
  </si>
  <si>
    <t>PPM34260A</t>
  </si>
  <si>
    <t>MM:Gpr150</t>
  </si>
  <si>
    <t>NM_175495</t>
  </si>
  <si>
    <t>PPM32268A</t>
  </si>
  <si>
    <t>MM:Gpr151</t>
  </si>
  <si>
    <t>NM_181543</t>
  </si>
  <si>
    <t>PPM32617A</t>
  </si>
  <si>
    <t>MM:Gpr152</t>
  </si>
  <si>
    <t>NM_206973</t>
  </si>
  <si>
    <t>PPM31230A</t>
  </si>
  <si>
    <t>MM:Gpr153</t>
  </si>
  <si>
    <t>NM_178406</t>
  </si>
  <si>
    <t>PPM26410A</t>
  </si>
  <si>
    <t>MM:Gpr156</t>
  </si>
  <si>
    <t>NM_153394</t>
  </si>
  <si>
    <t>PPM34093A</t>
  </si>
  <si>
    <t>MM:Gpr158</t>
  </si>
  <si>
    <t>NM_001004761</t>
  </si>
  <si>
    <t>PPM32265A</t>
  </si>
  <si>
    <t>MM:Gpr160</t>
  </si>
  <si>
    <t>NM_001134385</t>
  </si>
  <si>
    <t>PPM36484A</t>
  </si>
  <si>
    <t>MM:Gpr161</t>
  </si>
  <si>
    <t>NM_001081126</t>
  </si>
  <si>
    <t>PPM40778A</t>
  </si>
  <si>
    <t>MM:Gpr162</t>
  </si>
  <si>
    <t>NM_013533</t>
  </si>
  <si>
    <t>PPM24811A</t>
  </si>
  <si>
    <t>MM:Gpr171</t>
  </si>
  <si>
    <t>NM_173398</t>
  </si>
  <si>
    <t>PPM31027A</t>
  </si>
  <si>
    <t>MM:Gpr173</t>
  </si>
  <si>
    <t>NM_027543</t>
  </si>
  <si>
    <t>G-protein coupled receptor 173</t>
  </si>
  <si>
    <t>PPM31960A</t>
  </si>
  <si>
    <t>MM:Gpr174</t>
  </si>
  <si>
    <t>NM_001033251</t>
  </si>
  <si>
    <t>PPM33583A</t>
  </si>
  <si>
    <t>MM:Gpr176</t>
  </si>
  <si>
    <t>NM_201367</t>
  </si>
  <si>
    <t>PPM29837A</t>
  </si>
  <si>
    <t>MM:Gpr179</t>
  </si>
  <si>
    <t>NM_001081220</t>
  </si>
  <si>
    <t>PPM33169A</t>
  </si>
  <si>
    <t>MM:Gpr182</t>
  </si>
  <si>
    <t>NM_007412</t>
  </si>
  <si>
    <t>PPM04808A</t>
  </si>
  <si>
    <t>MM:Gpr183</t>
  </si>
  <si>
    <t>NM_183031</t>
  </si>
  <si>
    <t>PPM04832A</t>
  </si>
  <si>
    <t>MM:Gpr19</t>
  </si>
  <si>
    <t>NM_008157</t>
  </si>
  <si>
    <t>PPM04857A</t>
  </si>
  <si>
    <t>MM:Gpr20</t>
  </si>
  <si>
    <t>NM_173365</t>
  </si>
  <si>
    <t>PPM31013A</t>
  </si>
  <si>
    <t>MM:Gpr21</t>
  </si>
  <si>
    <t>NM_177383</t>
  </si>
  <si>
    <t>PPM31109A</t>
  </si>
  <si>
    <t>MM:Gpr22</t>
  </si>
  <si>
    <t>NM_175191</t>
  </si>
  <si>
    <t>PPM29804A</t>
  </si>
  <si>
    <t>MM:Gpr25</t>
  </si>
  <si>
    <t>NM_001101516</t>
  </si>
  <si>
    <t>PPM38912A</t>
  </si>
  <si>
    <t>MM:Gpr26</t>
  </si>
  <si>
    <t>NM_173410</t>
  </si>
  <si>
    <t>PPM33213A</t>
  </si>
  <si>
    <t>MM:Gpr27</t>
  </si>
  <si>
    <t>NM_008158</t>
  </si>
  <si>
    <t>PPM04858A</t>
  </si>
  <si>
    <t>MM:Gpr3</t>
  </si>
  <si>
    <t>NM_008154</t>
  </si>
  <si>
    <t>G-protein coupled receptor 3</t>
  </si>
  <si>
    <t>PPM04855A</t>
  </si>
  <si>
    <t>MM:Gpr33</t>
  </si>
  <si>
    <t>NM_008159</t>
  </si>
  <si>
    <t>G protein-coupled receptor 33</t>
  </si>
  <si>
    <t>PPM04859A</t>
  </si>
  <si>
    <t>MM:Gpr34</t>
  </si>
  <si>
    <t>NM_011823</t>
  </si>
  <si>
    <t>PPM04860A</t>
  </si>
  <si>
    <t>MM:Gpr35</t>
  </si>
  <si>
    <t>NM_022320</t>
  </si>
  <si>
    <t>PPM04861A</t>
  </si>
  <si>
    <t>MM:Gpr39</t>
  </si>
  <si>
    <t>NM_027677</t>
  </si>
  <si>
    <t>PPM33647A</t>
  </si>
  <si>
    <t>MM:Gpr4</t>
  </si>
  <si>
    <t>NM_175668</t>
  </si>
  <si>
    <t>PPM31363A</t>
  </si>
  <si>
    <t>MM:Gpr45</t>
  </si>
  <si>
    <t>NM_053107</t>
  </si>
  <si>
    <t>PPM04865A</t>
  </si>
  <si>
    <t>MM:Gpr50</t>
  </si>
  <si>
    <t>NM_010340</t>
  </si>
  <si>
    <t>G-protein-coupled receptor 50</t>
  </si>
  <si>
    <t>PPM29587A</t>
  </si>
  <si>
    <t>MM:Gpr55</t>
  </si>
  <si>
    <t>NM_001033290</t>
  </si>
  <si>
    <t>PPM34576A</t>
  </si>
  <si>
    <t>MM:Gpr6</t>
  </si>
  <si>
    <t>NM_199058</t>
  </si>
  <si>
    <t>PPM37799A</t>
  </si>
  <si>
    <t>MM:Gpr61</t>
  </si>
  <si>
    <t>NM_175470</t>
  </si>
  <si>
    <t>PPM29896A</t>
  </si>
  <si>
    <t>MM:Gpr62</t>
  </si>
  <si>
    <t>NM_001159652</t>
  </si>
  <si>
    <t>PPM59042A</t>
  </si>
  <si>
    <t>MM:Gpr63</t>
  </si>
  <si>
    <t>NM_030733</t>
  </si>
  <si>
    <t>PPM04869A</t>
  </si>
  <si>
    <t>MM:Gpr65</t>
  </si>
  <si>
    <t>NM_008152</t>
  </si>
  <si>
    <t>G-protein coupled receptor 65</t>
  </si>
  <si>
    <t>PPM04854A</t>
  </si>
  <si>
    <t>MM:Gpr68</t>
  </si>
  <si>
    <t>NM_175493</t>
  </si>
  <si>
    <t>PPM27947A</t>
  </si>
  <si>
    <t>MM:Gpr75</t>
  </si>
  <si>
    <t>NM_175490</t>
  </si>
  <si>
    <t>PPM28653A</t>
  </si>
  <si>
    <t>MM:Gpr82</t>
  </si>
  <si>
    <t>NM_175669</t>
  </si>
  <si>
    <t>PPM30893A</t>
  </si>
  <si>
    <t>MM:Gpr83</t>
  </si>
  <si>
    <t>NM_010287</t>
  </si>
  <si>
    <t>PPM04872A</t>
  </si>
  <si>
    <t>MM:Gpr84</t>
  </si>
  <si>
    <t>NM_030720</t>
  </si>
  <si>
    <t>PPM04873A</t>
  </si>
  <si>
    <t>MM:Gpr85</t>
  </si>
  <si>
    <t>NM_145066</t>
  </si>
  <si>
    <t>PPM04874A</t>
  </si>
  <si>
    <t>MM:Gpr87</t>
  </si>
  <si>
    <t>NM_032399</t>
  </si>
  <si>
    <t>PPM04876A</t>
  </si>
  <si>
    <t>MM:Gpr88</t>
  </si>
  <si>
    <t>NM_022427</t>
  </si>
  <si>
    <t>G-protein coupled receptor 88</t>
  </si>
  <si>
    <t>PPM04877A</t>
  </si>
  <si>
    <t>MM:Gprc5a</t>
  </si>
  <si>
    <t>NM_181444</t>
  </si>
  <si>
    <t>PPM26458A</t>
  </si>
  <si>
    <t>MM:Gprc5b</t>
  </si>
  <si>
    <t>NM_022420</t>
  </si>
  <si>
    <t>PPM04881A</t>
  </si>
  <si>
    <t>MM:Gprc5c</t>
  </si>
  <si>
    <t>NM_147217</t>
  </si>
  <si>
    <t>PPM34519A</t>
  </si>
  <si>
    <t>MM:Gprc5d</t>
  </si>
  <si>
    <t>NM_053118</t>
  </si>
  <si>
    <t>PPM04882A</t>
  </si>
  <si>
    <t>MM:Gprc6a</t>
  </si>
  <si>
    <t>NM_153071</t>
  </si>
  <si>
    <t>PPM33755A</t>
  </si>
  <si>
    <t>MM:Grem2</t>
  </si>
  <si>
    <t>NM_011825</t>
  </si>
  <si>
    <t>Gremlin 2 homolog, cysteine knot superfamily (Xenopus laevis)</t>
  </si>
  <si>
    <t>PPM04493A</t>
  </si>
  <si>
    <t>MM:Grik3</t>
  </si>
  <si>
    <t>NM_001081097</t>
  </si>
  <si>
    <t>PPM04259A</t>
  </si>
  <si>
    <t>MM:Hace1</t>
  </si>
  <si>
    <t>NM_172473</t>
  </si>
  <si>
    <t>PPM28273A</t>
  </si>
  <si>
    <t>MM:Hcar1</t>
  </si>
  <si>
    <t>NM_175520</t>
  </si>
  <si>
    <t>G protein-coupled receptor 81</t>
  </si>
  <si>
    <t>PPM28058A</t>
  </si>
  <si>
    <t>MM:Hcar2</t>
  </si>
  <si>
    <t>NM_030701</t>
  </si>
  <si>
    <t>Niacin receptor 1</t>
  </si>
  <si>
    <t>PPM03781A</t>
  </si>
  <si>
    <t>MM:Hectd1</t>
  </si>
  <si>
    <t>NM_144788</t>
  </si>
  <si>
    <t>PPM35005A</t>
  </si>
  <si>
    <t>MM:Hectd3</t>
  </si>
  <si>
    <t>NM_175244</t>
  </si>
  <si>
    <t>PPM35142A</t>
  </si>
  <si>
    <t>MM:Herc1</t>
  </si>
  <si>
    <t>NM_145617</t>
  </si>
  <si>
    <t>PPM30958A</t>
  </si>
  <si>
    <t>MM:Herc2</t>
  </si>
  <si>
    <t>NM_010418</t>
  </si>
  <si>
    <t>Hect (homologous to the E6-AP (UBE3A) carboxyl terminus) domain and RCC1 (CHC1)-like domain (RLD) 2</t>
  </si>
  <si>
    <t>PPM26117A</t>
  </si>
  <si>
    <t>MM:Herc4</t>
  </si>
  <si>
    <t>NM_026101</t>
  </si>
  <si>
    <t>PPM34233A</t>
  </si>
  <si>
    <t>MM:Hrh2</t>
  </si>
  <si>
    <t>NM_008286</t>
  </si>
  <si>
    <t>PPM04805A</t>
  </si>
  <si>
    <t>MM:Hrh3</t>
  </si>
  <si>
    <t>NM_133849</t>
  </si>
  <si>
    <t>PPM04893A</t>
  </si>
  <si>
    <t>MM:Htr5b</t>
  </si>
  <si>
    <t>NM_010483</t>
  </si>
  <si>
    <t>5-hydroxytryptamine (serotonin) receptor 5B</t>
  </si>
  <si>
    <t>PPM04898A</t>
  </si>
  <si>
    <t>MM:Ik</t>
  </si>
  <si>
    <t>NM_011879</t>
  </si>
  <si>
    <t>IK cytokine</t>
  </si>
  <si>
    <t>PPM27770A</t>
  </si>
  <si>
    <t>MM:Ikbip</t>
  </si>
  <si>
    <t>NM_026166</t>
  </si>
  <si>
    <t>PPM35228A</t>
  </si>
  <si>
    <t>MM:Il11ra1</t>
  </si>
  <si>
    <t>NM_010549</t>
  </si>
  <si>
    <t>PPM03032A</t>
  </si>
  <si>
    <t>MM:Il15ra</t>
  </si>
  <si>
    <t>NM_008358</t>
  </si>
  <si>
    <t>Interleukin 15 receptor, alpha chain</t>
  </si>
  <si>
    <t>PPM04202A</t>
  </si>
  <si>
    <t>MM:Il1f10</t>
  </si>
  <si>
    <t>NM_153077</t>
  </si>
  <si>
    <t>Interleukin 1 family, member 10</t>
  </si>
  <si>
    <t>PPM33626A</t>
  </si>
  <si>
    <t>MM:Il1f5</t>
  </si>
  <si>
    <t>NM_019451</t>
  </si>
  <si>
    <t>Interleukin 1 family, member 5 (delta)</t>
  </si>
  <si>
    <t>PPM03758A</t>
  </si>
  <si>
    <t>MM:Il1f6</t>
  </si>
  <si>
    <t>NM_019450</t>
  </si>
  <si>
    <t>Interleukin 1 family, member 6</t>
  </si>
  <si>
    <t>PPM04200A</t>
  </si>
  <si>
    <t>MM:Il1f8</t>
  </si>
  <si>
    <t>NM_027163</t>
  </si>
  <si>
    <t>Interleukin 1 family, member 8</t>
  </si>
  <si>
    <t>PPM29241A</t>
  </si>
  <si>
    <t>MM:Il1f9</t>
  </si>
  <si>
    <t>NM_153511</t>
  </si>
  <si>
    <t>Interleukin 1 family, member 9</t>
  </si>
  <si>
    <t>PPM35003A</t>
  </si>
  <si>
    <t>MM:Il1rapl2</t>
  </si>
  <si>
    <t>NM_030688</t>
  </si>
  <si>
    <t>PPM03759A</t>
  </si>
  <si>
    <t>MM:Il1rl2</t>
  </si>
  <si>
    <t>NM_133193</t>
  </si>
  <si>
    <t>PPM03542A</t>
  </si>
  <si>
    <t>MM:Il22ra1</t>
  </si>
  <si>
    <t>NM_178257</t>
  </si>
  <si>
    <t>PPM05663A</t>
  </si>
  <si>
    <t>MM:Irf2bpl</t>
  </si>
  <si>
    <t>NM_145836</t>
  </si>
  <si>
    <t>RIKEN cDNA 6430527G18 gene</t>
  </si>
  <si>
    <t>PPM34927A</t>
  </si>
  <si>
    <t>MM:Itih4</t>
  </si>
  <si>
    <t>NM_018746</t>
  </si>
  <si>
    <t>Inter alpha-trypsin inhibitor, heavy chain 4</t>
  </si>
  <si>
    <t>PPM33360A</t>
  </si>
  <si>
    <t>MM:Kbtbd7</t>
  </si>
  <si>
    <t>NM_001024135</t>
  </si>
  <si>
    <t>PPM37421A</t>
  </si>
  <si>
    <t>MM:Kctd10</t>
  </si>
  <si>
    <t>NM_026145</t>
  </si>
  <si>
    <t>PPM36162A</t>
  </si>
  <si>
    <t>MM:Kctd13</t>
  </si>
  <si>
    <t>NM_172747</t>
  </si>
  <si>
    <t>Potassium channel tetramerisation domain containing 13</t>
  </si>
  <si>
    <t>PPM34662A</t>
  </si>
  <si>
    <t>MM:Keap1</t>
  </si>
  <si>
    <t>NM_016679</t>
  </si>
  <si>
    <t>PPM34919A</t>
  </si>
  <si>
    <t>MM:Khk</t>
  </si>
  <si>
    <t>NM_008439</t>
  </si>
  <si>
    <t>Ketohexokinase</t>
  </si>
  <si>
    <t>PPM26295A</t>
  </si>
  <si>
    <t>MM:Klhl12</t>
  </si>
  <si>
    <t>NM_153128</t>
  </si>
  <si>
    <t>Kelch-like 12 (Drosophila)</t>
  </si>
  <si>
    <t>PPM30258A</t>
  </si>
  <si>
    <t>MM:Klhl20</t>
  </si>
  <si>
    <t>NM_001039482</t>
  </si>
  <si>
    <t>PPM35339A</t>
  </si>
  <si>
    <t>MM:Klhl21</t>
  </si>
  <si>
    <t>NM_001033352</t>
  </si>
  <si>
    <t>PPM26279A</t>
  </si>
  <si>
    <t>MM:Klhl22</t>
  </si>
  <si>
    <t>NM_145479</t>
  </si>
  <si>
    <t>PPM37362A</t>
  </si>
  <si>
    <t>MM:Klhl7</t>
  </si>
  <si>
    <t>NM_026448</t>
  </si>
  <si>
    <t>PPM36686A</t>
  </si>
  <si>
    <t>MM:Klhl9</t>
  </si>
  <si>
    <t>NM_172871</t>
  </si>
  <si>
    <t>PPM35776A</t>
  </si>
  <si>
    <t>MM:Lalba</t>
  </si>
  <si>
    <t>NM_010679</t>
  </si>
  <si>
    <t>Lactalbumin, alpha</t>
  </si>
  <si>
    <t>PPM25243A</t>
  </si>
  <si>
    <t>MM:Lamtor5</t>
  </si>
  <si>
    <t>NM_026774</t>
  </si>
  <si>
    <t>PPM37728A</t>
  </si>
  <si>
    <t>MM:Lgr4</t>
  </si>
  <si>
    <t>NM_172671</t>
  </si>
  <si>
    <t>Leucine-rich repeat-containing G protein-coupled receptor 4</t>
  </si>
  <si>
    <t>PPM37061A</t>
  </si>
  <si>
    <t>MM:Lnx1</t>
  </si>
  <si>
    <t>NM_010727</t>
  </si>
  <si>
    <t>PPM32762A</t>
  </si>
  <si>
    <t>MM:Lpar3</t>
  </si>
  <si>
    <t>NM_022983</t>
  </si>
  <si>
    <t>PPM04838A</t>
  </si>
  <si>
    <t>MM:Lpar4</t>
  </si>
  <si>
    <t>NM_175271</t>
  </si>
  <si>
    <t>PPM04269A</t>
  </si>
  <si>
    <t>MM:Lpar5</t>
  </si>
  <si>
    <t>NM_001163268</t>
  </si>
  <si>
    <t>PPM41186A</t>
  </si>
  <si>
    <t>MM:Lrrc41</t>
  </si>
  <si>
    <t>NM_153521</t>
  </si>
  <si>
    <t>PPM35798A</t>
  </si>
  <si>
    <t>MM:Lrsam1</t>
  </si>
  <si>
    <t>NM_199302</t>
  </si>
  <si>
    <t>PPM34909A</t>
  </si>
  <si>
    <t>MM:Ltb4r2</t>
  </si>
  <si>
    <t>NM_020490</t>
  </si>
  <si>
    <t>PPM03778A</t>
  </si>
  <si>
    <t>MM:Ltn1</t>
  </si>
  <si>
    <t>NM_001081068</t>
  </si>
  <si>
    <t>PPM34978A</t>
  </si>
  <si>
    <t>MM:Ly6d</t>
  </si>
  <si>
    <t>NM_010742</t>
  </si>
  <si>
    <t>PPM24597A</t>
  </si>
  <si>
    <t>MM:Ly75</t>
  </si>
  <si>
    <t>NM_013825</t>
  </si>
  <si>
    <t>PPM05619A</t>
  </si>
  <si>
    <t>MM:March1</t>
  </si>
  <si>
    <t>NM_175188</t>
  </si>
  <si>
    <t>PPM32228A</t>
  </si>
  <si>
    <t>MM:March11</t>
  </si>
  <si>
    <t>NM_177597</t>
  </si>
  <si>
    <t>PPM29509A</t>
  </si>
  <si>
    <t>MM:March2</t>
  </si>
  <si>
    <t>NM_145486</t>
  </si>
  <si>
    <t>PPM29903A</t>
  </si>
  <si>
    <t>MM:March3</t>
  </si>
  <si>
    <t>NM_177115</t>
  </si>
  <si>
    <t>PPM35282A</t>
  </si>
  <si>
    <t>MM:March6</t>
  </si>
  <si>
    <t>NM_172606</t>
  </si>
  <si>
    <t>PPM36507A</t>
  </si>
  <si>
    <t>MM:March7</t>
  </si>
  <si>
    <t>NM_020575</t>
  </si>
  <si>
    <t>PPM35780A</t>
  </si>
  <si>
    <t>MM:March8</t>
  </si>
  <si>
    <t>NM_027920</t>
  </si>
  <si>
    <t>PPM26967A</t>
  </si>
  <si>
    <t>MM:Mc1r</t>
  </si>
  <si>
    <t>NM_008559</t>
  </si>
  <si>
    <t>Melanocortin 1 receptor</t>
  </si>
  <si>
    <t>PPM04903A</t>
  </si>
  <si>
    <t>MM:Mc4r</t>
  </si>
  <si>
    <t>NM_016977</t>
  </si>
  <si>
    <t>PPM34139A</t>
  </si>
  <si>
    <t>MM:Mc5r</t>
  </si>
  <si>
    <t>NM_013596</t>
  </si>
  <si>
    <t>PPM25459A</t>
  </si>
  <si>
    <t>MM:Mex3a</t>
  </si>
  <si>
    <t>NM_001029890</t>
  </si>
  <si>
    <t>Mex3 homolog A (C. elegans)</t>
  </si>
  <si>
    <t>PPM36817A</t>
  </si>
  <si>
    <t>MM:Mex3c</t>
  </si>
  <si>
    <t>NM_001039214</t>
  </si>
  <si>
    <t>Mex3 homolog C (C. elegans)</t>
  </si>
  <si>
    <t>PPM26554A</t>
  </si>
  <si>
    <t>MM:Mex3d</t>
  </si>
  <si>
    <t>NM_198615</t>
  </si>
  <si>
    <t>Mex3 homolog D (C. elegans)</t>
  </si>
  <si>
    <t>PPM36153A</t>
  </si>
  <si>
    <t>MM:Mgrn1</t>
  </si>
  <si>
    <t>NM_029657</t>
  </si>
  <si>
    <t>PPM37934A</t>
  </si>
  <si>
    <t>MM:Mib2</t>
  </si>
  <si>
    <t>NM_145124</t>
  </si>
  <si>
    <t>PPM34317A</t>
  </si>
  <si>
    <t>MM:Mid2</t>
  </si>
  <si>
    <t>NM_011845</t>
  </si>
  <si>
    <t>PPM31201A</t>
  </si>
  <si>
    <t>MM:Mkl1</t>
  </si>
  <si>
    <t>NM_153049</t>
  </si>
  <si>
    <t>MKL (megakaryoblastic leukemia)/myocardin-like 1</t>
  </si>
  <si>
    <t>PPM26698A</t>
  </si>
  <si>
    <t>MM:Mkrn1</t>
  </si>
  <si>
    <t>NM_018810</t>
  </si>
  <si>
    <t>Makorin, ring finger protein, 1</t>
  </si>
  <si>
    <t>PPM03809A</t>
  </si>
  <si>
    <t>MM:Mkrn2</t>
  </si>
  <si>
    <t>NM_023290</t>
  </si>
  <si>
    <t>Makorin, ring finger protein, 2</t>
  </si>
  <si>
    <t>PPM30525A</t>
  </si>
  <si>
    <t>MM:Mlx</t>
  </si>
  <si>
    <t>NM_011550</t>
  </si>
  <si>
    <t>PPM24554A</t>
  </si>
  <si>
    <t>MM:Mmp25</t>
  </si>
  <si>
    <t>NM_001033339</t>
  </si>
  <si>
    <t>PPM34287A</t>
  </si>
  <si>
    <t>MM:Mnat1</t>
  </si>
  <si>
    <t>NM_008612</t>
  </si>
  <si>
    <t>Menage a trois 1</t>
  </si>
  <si>
    <t>PPM05425A</t>
  </si>
  <si>
    <t>MM:Mrgprb2</t>
  </si>
  <si>
    <t>NM_175531</t>
  </si>
  <si>
    <t>MAS-related GPR, member B2</t>
  </si>
  <si>
    <t>PPM30087A</t>
  </si>
  <si>
    <t>MM:Mrgprb4</t>
  </si>
  <si>
    <t>NM_205795</t>
  </si>
  <si>
    <t>MAS-related GPR, member B4</t>
  </si>
  <si>
    <t>PPM60915A</t>
  </si>
  <si>
    <t>MM:Mrgprb5</t>
  </si>
  <si>
    <t>NM_207538</t>
  </si>
  <si>
    <t>MAS-related GPR, member B5</t>
  </si>
  <si>
    <t>PPM61602A</t>
  </si>
  <si>
    <t>MM:Mrgprd</t>
  </si>
  <si>
    <t>NM_203490</t>
  </si>
  <si>
    <t>PPM59133A</t>
  </si>
  <si>
    <t>MM:Mrgpre</t>
  </si>
  <si>
    <t>NM_175534</t>
  </si>
  <si>
    <t>PPM32566A</t>
  </si>
  <si>
    <t>MM:Mrgprf</t>
  </si>
  <si>
    <t>NM_145379</t>
  </si>
  <si>
    <t>PPM33520A</t>
  </si>
  <si>
    <t>MM:Mrgprg</t>
  </si>
  <si>
    <t>NM_203492</t>
  </si>
  <si>
    <t>PPM38899A</t>
  </si>
  <si>
    <t>MM:Mrgprh</t>
  </si>
  <si>
    <t>NM_030726</t>
  </si>
  <si>
    <t>MAS-related GPR, member H</t>
  </si>
  <si>
    <t>PPM04878A</t>
  </si>
  <si>
    <t>MM:Mrgprx1</t>
  </si>
  <si>
    <t>NM_207540</t>
  </si>
  <si>
    <t>PPM59132A</t>
  </si>
  <si>
    <t>MM:Mrgprx2</t>
  </si>
  <si>
    <t>NM_001034868</t>
  </si>
  <si>
    <t>PPM41248A</t>
  </si>
  <si>
    <t>MM:Msl2</t>
  </si>
  <si>
    <t>NM_001100451</t>
  </si>
  <si>
    <t>PPM31169A</t>
  </si>
  <si>
    <t>MM:Msmo1</t>
  </si>
  <si>
    <t>NM_025436</t>
  </si>
  <si>
    <t>PPM27738A</t>
  </si>
  <si>
    <t>MM:Mtch1</t>
  </si>
  <si>
    <t>NM_019880</t>
  </si>
  <si>
    <t>Mitochondrial carrier homolog 1 (C. elegans)</t>
  </si>
  <si>
    <t>PPM37450A</t>
  </si>
  <si>
    <t>MM:Mtl5</t>
  </si>
  <si>
    <t>NM_001039657</t>
  </si>
  <si>
    <t>PPM33276A</t>
  </si>
  <si>
    <t>MM:Mttp</t>
  </si>
  <si>
    <t>NM_008642</t>
  </si>
  <si>
    <t>PPM24881A</t>
  </si>
  <si>
    <t>MM:Muc4</t>
  </si>
  <si>
    <t>NM_080457</t>
  </si>
  <si>
    <t>Mucin 4</t>
  </si>
  <si>
    <t>PPM33492A</t>
  </si>
  <si>
    <t>MM:Mycbp2</t>
  </si>
  <si>
    <t>NM_207215</t>
  </si>
  <si>
    <t>PPM25357A</t>
  </si>
  <si>
    <t>MM:Mydgf</t>
  </si>
  <si>
    <t>NM_080837</t>
  </si>
  <si>
    <t>DNA segment, Chr 17, Wayne State University 104, expressed</t>
  </si>
  <si>
    <t>PPM04475A</t>
  </si>
  <si>
    <t>MM:Myo18a</t>
  </si>
  <si>
    <t>NM_011586</t>
  </si>
  <si>
    <t>Myosin XVIIIa</t>
  </si>
  <si>
    <t>PPM41640A</t>
  </si>
  <si>
    <t>MM:Ndufa13</t>
  </si>
  <si>
    <t>NM_023312</t>
  </si>
  <si>
    <t>PPM26140A</t>
  </si>
  <si>
    <t>MM:Nedd4</t>
  </si>
  <si>
    <t>NM_010890</t>
  </si>
  <si>
    <t>PPM37216A</t>
  </si>
  <si>
    <t>MM:Nedd4l</t>
  </si>
  <si>
    <t>NM_031881</t>
  </si>
  <si>
    <t>Neural precursor cell expressed, developmentally down-regulated gene 4-like</t>
  </si>
  <si>
    <t>PPM30444A</t>
  </si>
  <si>
    <t>MM:Nfam1</t>
  </si>
  <si>
    <t>NM_028728</t>
  </si>
  <si>
    <t>Nfat activating molecule with ITAM motif 1</t>
  </si>
  <si>
    <t>PPM27982A</t>
  </si>
  <si>
    <t>MM:Nfx1</t>
  </si>
  <si>
    <t>NM_023739</t>
  </si>
  <si>
    <t>PPM34862A</t>
  </si>
  <si>
    <t>MM:Nfxl1</t>
  </si>
  <si>
    <t>NM_133921</t>
  </si>
  <si>
    <t>PPM32628A</t>
  </si>
  <si>
    <t>MM:Nhlrc1</t>
  </si>
  <si>
    <t>NM_175340</t>
  </si>
  <si>
    <t>PPM26784A</t>
  </si>
  <si>
    <t>MM:Nkx3-2</t>
  </si>
  <si>
    <t>NM_007524</t>
  </si>
  <si>
    <t>PPM24814A</t>
  </si>
  <si>
    <t>MM:Nlrp2</t>
  </si>
  <si>
    <t>NM_177690</t>
  </si>
  <si>
    <t>PPM34749A</t>
  </si>
  <si>
    <t>MM:Nme3</t>
  </si>
  <si>
    <t>NM_019730</t>
  </si>
  <si>
    <t>PPM27007A</t>
  </si>
  <si>
    <t>MM:Nmur2</t>
  </si>
  <si>
    <t>NM_153079</t>
  </si>
  <si>
    <t>PPM04908A</t>
  </si>
  <si>
    <t>MM:Npbwr1</t>
  </si>
  <si>
    <t>NM_010342</t>
  </si>
  <si>
    <t>PPM37882A</t>
  </si>
  <si>
    <t>MM:Npffr1</t>
  </si>
  <si>
    <t>NM_001177511</t>
  </si>
  <si>
    <t>PPM39201A</t>
  </si>
  <si>
    <t>MM:Npsr1</t>
  </si>
  <si>
    <t>NM_175678</t>
  </si>
  <si>
    <t>PPM31194A</t>
  </si>
  <si>
    <t>MM:Npy6r</t>
  </si>
  <si>
    <t>NM_010935</t>
  </si>
  <si>
    <t>Neuropeptide Y receptor Y6</t>
  </si>
  <si>
    <t>PPM04657A</t>
  </si>
  <si>
    <t>MM:Nudt1</t>
  </si>
  <si>
    <t>NM_008637</t>
  </si>
  <si>
    <t>PPM05409A</t>
  </si>
  <si>
    <t>MM:Nudt2</t>
  </si>
  <si>
    <t>NM_025539</t>
  </si>
  <si>
    <t>PPM05317A</t>
  </si>
  <si>
    <t>MM:Nup210</t>
  </si>
  <si>
    <t>NM_018815</t>
  </si>
  <si>
    <t>Nucleoporin 210</t>
  </si>
  <si>
    <t>PPM27204A</t>
  </si>
  <si>
    <t>MM:Nupr1</t>
  </si>
  <si>
    <t>NM_019738</t>
  </si>
  <si>
    <t>Nuclear protein 1</t>
  </si>
  <si>
    <t>PPM25952A</t>
  </si>
  <si>
    <t>MM:Ogfr</t>
  </si>
  <si>
    <t>NM_031373</t>
  </si>
  <si>
    <t>PPM35051A</t>
  </si>
  <si>
    <t>MM:Opn1mw</t>
  </si>
  <si>
    <t>NM_008106</t>
  </si>
  <si>
    <t>Opsin 1 (cone pigments), medium-wave-sensitive (color blindness, deutan)</t>
  </si>
  <si>
    <t>PPM37436A</t>
  </si>
  <si>
    <t>MM:Opn1sw</t>
  </si>
  <si>
    <t>NM_007538</t>
  </si>
  <si>
    <t>Opsin 1 (cone pigments), short-wave-sensitive (color blindness, tritan)</t>
  </si>
  <si>
    <t>PPM29570A</t>
  </si>
  <si>
    <t>MM:Opn5</t>
  </si>
  <si>
    <t>NM_181753</t>
  </si>
  <si>
    <t>PPM32584A</t>
  </si>
  <si>
    <t>MM:Oprl1</t>
  </si>
  <si>
    <t>NM_011012</t>
  </si>
  <si>
    <t>Opioid receptor-like 1</t>
  </si>
  <si>
    <t>PPM04270A</t>
  </si>
  <si>
    <t>MM:Ostm1</t>
  </si>
  <si>
    <t>NM_172416</t>
  </si>
  <si>
    <t>PPM29377A</t>
  </si>
  <si>
    <t>MM:Oxgr1</t>
  </si>
  <si>
    <t>NM_001001490</t>
  </si>
  <si>
    <t>PPM31430A</t>
  </si>
  <si>
    <t>MM:P2ry10</t>
  </si>
  <si>
    <t>NM_172435</t>
  </si>
  <si>
    <t>Purinergic receptor P2Y, G-protein coupled 10</t>
  </si>
  <si>
    <t>PPM29912A</t>
  </si>
  <si>
    <t>MM:P2ry12</t>
  </si>
  <si>
    <t>NM_027571</t>
  </si>
  <si>
    <t>Purinergic receptor P2Y, G-protein coupled 12</t>
  </si>
  <si>
    <t>PPM04913A</t>
  </si>
  <si>
    <t>MM:P2ry13</t>
  </si>
  <si>
    <t>NM_028808</t>
  </si>
  <si>
    <t>Purinergic receptor P2Y, G-protein coupled 13</t>
  </si>
  <si>
    <t>PPM04875A</t>
  </si>
  <si>
    <t>MM:P2ry14</t>
  </si>
  <si>
    <t>NM_133200</t>
  </si>
  <si>
    <t>PPM41811A</t>
  </si>
  <si>
    <t>MM:P2ry2</t>
  </si>
  <si>
    <t>NM_008773</t>
  </si>
  <si>
    <t>Purinergic receptor P2Y, G-protein coupled 2</t>
  </si>
  <si>
    <t>PPM04914A</t>
  </si>
  <si>
    <t>MM:P2ry4</t>
  </si>
  <si>
    <t>NM_020621</t>
  </si>
  <si>
    <t>PPM04915A</t>
  </si>
  <si>
    <t>MM:P2ry6</t>
  </si>
  <si>
    <t>NM_183168</t>
  </si>
  <si>
    <t>PPM34276A</t>
  </si>
  <si>
    <t>MM:Pcbp4</t>
  </si>
  <si>
    <t>NM_021567</t>
  </si>
  <si>
    <t>PPM37494A</t>
  </si>
  <si>
    <t>MM:Pdcd5</t>
  </si>
  <si>
    <t>NM_019746</t>
  </si>
  <si>
    <t>PPM37189A</t>
  </si>
  <si>
    <t>MM:Pdgfrl</t>
  </si>
  <si>
    <t>NM_026840</t>
  </si>
  <si>
    <t>PPM37409A</t>
  </si>
  <si>
    <t>MM:Pdzrn3</t>
  </si>
  <si>
    <t>NM_018884</t>
  </si>
  <si>
    <t>PPM41172A</t>
  </si>
  <si>
    <t>MM:Pdzrn4</t>
  </si>
  <si>
    <t>NM_001164593</t>
  </si>
  <si>
    <t>PPM30397A</t>
  </si>
  <si>
    <t>MM:Peli2</t>
  </si>
  <si>
    <t>NM_033602</t>
  </si>
  <si>
    <t>Pellino 2</t>
  </si>
  <si>
    <t>PPM06254A</t>
  </si>
  <si>
    <t>MM:Pex12</t>
  </si>
  <si>
    <t>NM_134025</t>
  </si>
  <si>
    <t>PPM30570A</t>
  </si>
  <si>
    <t>MM:Pex2</t>
  </si>
  <si>
    <t>NM_008994</t>
  </si>
  <si>
    <t>Peroxisomal membrane protein 3</t>
  </si>
  <si>
    <t>PPM31258A</t>
  </si>
  <si>
    <t>MM:Phip</t>
  </si>
  <si>
    <t>NM_001081216</t>
  </si>
  <si>
    <t>PPM33785A</t>
  </si>
  <si>
    <t>MM:Phrf1</t>
  </si>
  <si>
    <t>NM_001081118</t>
  </si>
  <si>
    <t>PPM34954A</t>
  </si>
  <si>
    <t>MM:Pias4</t>
  </si>
  <si>
    <t>NM_021501</t>
  </si>
  <si>
    <t>Protein inhibitor of activated STAT 4</t>
  </si>
  <si>
    <t>PPM05361A</t>
  </si>
  <si>
    <t>MM:Pim2</t>
  </si>
  <si>
    <t>NM_138606</t>
  </si>
  <si>
    <t>Proviral integration site 2</t>
  </si>
  <si>
    <t>PPM05661A</t>
  </si>
  <si>
    <t>MM:Pja1</t>
  </si>
  <si>
    <t>NM_008853</t>
  </si>
  <si>
    <t>Praja1, RING-H2 motif containing</t>
  </si>
  <si>
    <t>PPM25485A</t>
  </si>
  <si>
    <t>MM:Pja2</t>
  </si>
  <si>
    <t>NM_144859</t>
  </si>
  <si>
    <t>Praja 2, RING-H2 motif containing</t>
  </si>
  <si>
    <t>PPM28882A</t>
  </si>
  <si>
    <t>MM:Pla2g7</t>
  </si>
  <si>
    <t>NM_013737</t>
  </si>
  <si>
    <t>PPM05343A</t>
  </si>
  <si>
    <t>MM:Plagl1</t>
  </si>
  <si>
    <t>NM_009538</t>
  </si>
  <si>
    <t>PPM37555A</t>
  </si>
  <si>
    <t>MM:Plagl2</t>
  </si>
  <si>
    <t>NM_018807</t>
  </si>
  <si>
    <t>PPM30603A</t>
  </si>
  <si>
    <t>MM:Pnpla3</t>
  </si>
  <si>
    <t>NM_054088</t>
  </si>
  <si>
    <t>PPM30174A</t>
  </si>
  <si>
    <t>MM:Por</t>
  </si>
  <si>
    <t>NM_008898</t>
  </si>
  <si>
    <t>PPM03956A</t>
  </si>
  <si>
    <t>MM:Prg3</t>
  </si>
  <si>
    <t>NM_016914</t>
  </si>
  <si>
    <t>PPM26016A</t>
  </si>
  <si>
    <t>MM:Prkra</t>
  </si>
  <si>
    <t>NM_011871</t>
  </si>
  <si>
    <t>Protein kinase, interferon inducible double stranded RNA dependent activator</t>
  </si>
  <si>
    <t>PPM06005A</t>
  </si>
  <si>
    <t>MM:Prokr1</t>
  </si>
  <si>
    <t>NM_021381</t>
  </si>
  <si>
    <t>PPM04871A</t>
  </si>
  <si>
    <t>MM:Prune2</t>
  </si>
  <si>
    <t>NM_181348</t>
  </si>
  <si>
    <t>PPM28521A</t>
  </si>
  <si>
    <t>MM:Ptafr</t>
  </si>
  <si>
    <t>NM_001081211</t>
  </si>
  <si>
    <t>PPM03062A</t>
  </si>
  <si>
    <t>MM:Ptgfr</t>
  </si>
  <si>
    <t>NM_008966</t>
  </si>
  <si>
    <t>Prostaglandin F receptor</t>
  </si>
  <si>
    <t>PPM40946A</t>
  </si>
  <si>
    <t>MM:Pth2r</t>
  </si>
  <si>
    <t>NM_139270</t>
  </si>
  <si>
    <t>PPM03153A</t>
  </si>
  <si>
    <t>MM:Pxmp2</t>
  </si>
  <si>
    <t>NM_008993</t>
  </si>
  <si>
    <t>Peroxisomal membrane protein 2</t>
  </si>
  <si>
    <t>PPM26227A</t>
  </si>
  <si>
    <t>MM:Qrfpr</t>
  </si>
  <si>
    <t>NM_198192</t>
  </si>
  <si>
    <t>PPM30987A</t>
  </si>
  <si>
    <t>MM:Rbck1</t>
  </si>
  <si>
    <t>NM_019705</t>
  </si>
  <si>
    <t>PPM32518A</t>
  </si>
  <si>
    <t>MM:Rbx1</t>
  </si>
  <si>
    <t>NM_019712</t>
  </si>
  <si>
    <t>Ring-box 1</t>
  </si>
  <si>
    <t>PPM03280A</t>
  </si>
  <si>
    <t>MM:Rc3h1</t>
  </si>
  <si>
    <t>NM_001024952</t>
  </si>
  <si>
    <t>RING CCCH (C3H) domains 1</t>
  </si>
  <si>
    <t>PPM33578A</t>
  </si>
  <si>
    <t>MM:Rc3h2</t>
  </si>
  <si>
    <t>NM_001100591</t>
  </si>
  <si>
    <t>Ring finger and CCCH-type zinc finger domains 2</t>
  </si>
  <si>
    <t>PPM37633A</t>
  </si>
  <si>
    <t>MM:Rchy1</t>
  </si>
  <si>
    <t>NM_026557</t>
  </si>
  <si>
    <t>PPM32098A</t>
  </si>
  <si>
    <t>MM:Reg3a</t>
  </si>
  <si>
    <t>NM_011259</t>
  </si>
  <si>
    <t>PPM24824A</t>
  </si>
  <si>
    <t>MM:Reg3g</t>
  </si>
  <si>
    <t>NM_011260</t>
  </si>
  <si>
    <t>PPM35204A</t>
  </si>
  <si>
    <t>MM:Rgr</t>
  </si>
  <si>
    <t>NM_021340</t>
  </si>
  <si>
    <t>PPM04923A</t>
  </si>
  <si>
    <t>MM:Rhobtb1</t>
  </si>
  <si>
    <t>NM_001081347</t>
  </si>
  <si>
    <t>PPM26909A</t>
  </si>
  <si>
    <t>MM:Rhobtb2</t>
  </si>
  <si>
    <t>NM_153514</t>
  </si>
  <si>
    <t>Rho-related BTB domain containing 2</t>
  </si>
  <si>
    <t>PPM30578A</t>
  </si>
  <si>
    <t>MM:Rhobtb3</t>
  </si>
  <si>
    <t>NM_028493</t>
  </si>
  <si>
    <t>PPM05654A</t>
  </si>
  <si>
    <t>MM:Rnf10</t>
  </si>
  <si>
    <t>NM_016698</t>
  </si>
  <si>
    <t>PPM27713A</t>
  </si>
  <si>
    <t>MM:Rnf103</t>
  </si>
  <si>
    <t>NM_009543</t>
  </si>
  <si>
    <t>PPM24515A</t>
  </si>
  <si>
    <t>MM:Rnf11</t>
  </si>
  <si>
    <t>NM_013876</t>
  </si>
  <si>
    <t>PPM32351A</t>
  </si>
  <si>
    <t>MM:Rnf111</t>
  </si>
  <si>
    <t>NM_033604</t>
  </si>
  <si>
    <t>Ring finger 111</t>
  </si>
  <si>
    <t>PPM27633A</t>
  </si>
  <si>
    <t>MM:Rnf113a2</t>
  </si>
  <si>
    <t>NM_025525</t>
  </si>
  <si>
    <t>Ring finger protein 113A2</t>
  </si>
  <si>
    <t>PPM26696A</t>
  </si>
  <si>
    <t>MM:Rnf114</t>
  </si>
  <si>
    <t>NM_030743</t>
  </si>
  <si>
    <t>PPM26268A</t>
  </si>
  <si>
    <t>MM:Rnf115</t>
  </si>
  <si>
    <t>NM_026406</t>
  </si>
  <si>
    <t>PPM26860A</t>
  </si>
  <si>
    <t>MM:Rnf121</t>
  </si>
  <si>
    <t>NM_029211</t>
  </si>
  <si>
    <t>PPM30518A</t>
  </si>
  <si>
    <t>MM:Rnf125</t>
  </si>
  <si>
    <t>NM_026301</t>
  </si>
  <si>
    <t>PPM29244A</t>
  </si>
  <si>
    <t>MM:Rnf13</t>
  </si>
  <si>
    <t>NM_011883</t>
  </si>
  <si>
    <t>PPM36732A</t>
  </si>
  <si>
    <t>MM:Rnf130</t>
  </si>
  <si>
    <t>NM_021540</t>
  </si>
  <si>
    <t>PPM32259A</t>
  </si>
  <si>
    <t>MM:Rnf135</t>
  </si>
  <si>
    <t>NM_028019</t>
  </si>
  <si>
    <t>PPM26376A</t>
  </si>
  <si>
    <t>MM:Rnf138</t>
  </si>
  <si>
    <t>NM_019706</t>
  </si>
  <si>
    <t>PPM35261A</t>
  </si>
  <si>
    <t>MM:Rnf14</t>
  </si>
  <si>
    <t>NM_020012</t>
  </si>
  <si>
    <t>PPM05218A</t>
  </si>
  <si>
    <t>MM:Rnf144a</t>
  </si>
  <si>
    <t>NM_080563</t>
  </si>
  <si>
    <t>PPM33505A</t>
  </si>
  <si>
    <t>MM:Rnf145</t>
  </si>
  <si>
    <t>NM_028862</t>
  </si>
  <si>
    <t>PPM31852A</t>
  </si>
  <si>
    <t>MM:Rnf146</t>
  </si>
  <si>
    <t>NM_026518</t>
  </si>
  <si>
    <t>PPM27405A</t>
  </si>
  <si>
    <t>MM:Rnf152</t>
  </si>
  <si>
    <t>NM_178779</t>
  </si>
  <si>
    <t>PPM32732A</t>
  </si>
  <si>
    <t>MM:Rnf166</t>
  </si>
  <si>
    <t>NM_001033142</t>
  </si>
  <si>
    <t>PPM28197A</t>
  </si>
  <si>
    <t>MM:Rnf167</t>
  </si>
  <si>
    <t>NM_027445</t>
  </si>
  <si>
    <t>PPM35931A</t>
  </si>
  <si>
    <t>MM:Rnf168</t>
  </si>
  <si>
    <t>NM_027355</t>
  </si>
  <si>
    <t>PPM34100A</t>
  </si>
  <si>
    <t>MM:Rnf170</t>
  </si>
  <si>
    <t>NM_029965</t>
  </si>
  <si>
    <t>PPM38050A</t>
  </si>
  <si>
    <t>MM:Rnf180</t>
  </si>
  <si>
    <t>NM_027934</t>
  </si>
  <si>
    <t>PPM40198A</t>
  </si>
  <si>
    <t>MM:Rnf181</t>
  </si>
  <si>
    <t>NM_025607</t>
  </si>
  <si>
    <t>PPM30201A</t>
  </si>
  <si>
    <t>MM:Rnf187</t>
  </si>
  <si>
    <t>NM_022423</t>
  </si>
  <si>
    <t>PPM35033A</t>
  </si>
  <si>
    <t>MM:Rnf19a</t>
  </si>
  <si>
    <t>NM_013923</t>
  </si>
  <si>
    <t>PPM25273A</t>
  </si>
  <si>
    <t>MM:Rnf19b</t>
  </si>
  <si>
    <t>NM_029219</t>
  </si>
  <si>
    <t>PPM35672A</t>
  </si>
  <si>
    <t>MM:Rnf207</t>
  </si>
  <si>
    <t>NM_001033489</t>
  </si>
  <si>
    <t>PPM31832A</t>
  </si>
  <si>
    <t>MM:Rnf208</t>
  </si>
  <si>
    <t>NM_176834</t>
  </si>
  <si>
    <t>PPM26681A</t>
  </si>
  <si>
    <t>MM:Rnf212</t>
  </si>
  <si>
    <t>XM_006535331</t>
  </si>
  <si>
    <t>PPM34614A</t>
  </si>
  <si>
    <t>MM:Rnf215</t>
  </si>
  <si>
    <t>NM_027859</t>
  </si>
  <si>
    <t>PPM34474A</t>
  </si>
  <si>
    <t>MM:Rnf216</t>
  </si>
  <si>
    <t>NM_080561</t>
  </si>
  <si>
    <t>PPM41791A</t>
  </si>
  <si>
    <t>MM:Rnf219</t>
  </si>
  <si>
    <t>NM_026047</t>
  </si>
  <si>
    <t>PPM38025A</t>
  </si>
  <si>
    <t>MM:Rnf220</t>
  </si>
  <si>
    <t>NM_025739</t>
  </si>
  <si>
    <t>PPM27239A</t>
  </si>
  <si>
    <t>MM:Rnf24</t>
  </si>
  <si>
    <t>NM_178607</t>
  </si>
  <si>
    <t>PPM30522A</t>
  </si>
  <si>
    <t>MM:Rnf31</t>
  </si>
  <si>
    <t>NM_194346</t>
  </si>
  <si>
    <t>PPM26483A</t>
  </si>
  <si>
    <t>MM:Rnf34</t>
  </si>
  <si>
    <t>NM_030564</t>
  </si>
  <si>
    <t>PPM34353A</t>
  </si>
  <si>
    <t>MM:Rnf38</t>
  </si>
  <si>
    <t>NM_175201</t>
  </si>
  <si>
    <t>PPM35986A</t>
  </si>
  <si>
    <t>MM:Rnf40</t>
  </si>
  <si>
    <t>NM_172281</t>
  </si>
  <si>
    <t>PPM28763A</t>
  </si>
  <si>
    <t>MM:Rnf41</t>
  </si>
  <si>
    <t>NM_026259</t>
  </si>
  <si>
    <t>PPM38224A</t>
  </si>
  <si>
    <t>MM:Rnf43</t>
  </si>
  <si>
    <t>NM_172448</t>
  </si>
  <si>
    <t>PPM41670A</t>
  </si>
  <si>
    <t>MM:Rnf6</t>
  </si>
  <si>
    <t>NM_028774</t>
  </si>
  <si>
    <t>PPM26915A</t>
  </si>
  <si>
    <t>MM:Rnf7</t>
  </si>
  <si>
    <t>NM_011279</t>
  </si>
  <si>
    <t>PPM27227A</t>
  </si>
  <si>
    <t>MM:Rps3a1</t>
  </si>
  <si>
    <t>NM_016959</t>
  </si>
  <si>
    <t>Ribosomal protein S3a</t>
  </si>
  <si>
    <t>PPM40914A</t>
  </si>
  <si>
    <t>MM:Rrh</t>
  </si>
  <si>
    <t>NM_009102</t>
  </si>
  <si>
    <t>Retinal pigment epithelium derived rhodopsin homolog</t>
  </si>
  <si>
    <t>PPM04943A</t>
  </si>
  <si>
    <t>MM:Rspry1</t>
  </si>
  <si>
    <t>NM_026274</t>
  </si>
  <si>
    <t>PPM30766A</t>
  </si>
  <si>
    <t>MM:Rxfp1</t>
  </si>
  <si>
    <t>NM_212452</t>
  </si>
  <si>
    <t>PPM40909A</t>
  </si>
  <si>
    <t>MM:Rxfp2</t>
  </si>
  <si>
    <t>NM_080468</t>
  </si>
  <si>
    <t>PPM04856A</t>
  </si>
  <si>
    <t>MM:Rxfp3</t>
  </si>
  <si>
    <t>NM_178717</t>
  </si>
  <si>
    <t>Relaxin family peptide receptor 3</t>
  </si>
  <si>
    <t>PPM33246A</t>
  </si>
  <si>
    <t>MM:Rxfp4</t>
  </si>
  <si>
    <t>NM_181817</t>
  </si>
  <si>
    <t>Relaxin family peptide receptor 4</t>
  </si>
  <si>
    <t>PPM36211A</t>
  </si>
  <si>
    <t>MM:S100a11</t>
  </si>
  <si>
    <t>NM_016740</t>
  </si>
  <si>
    <t>S100 calcium binding protein A11 (calgizzarin)</t>
  </si>
  <si>
    <t>PPM37229A</t>
  </si>
  <si>
    <t>MM:S1pr4</t>
  </si>
  <si>
    <t>NM_010102</t>
  </si>
  <si>
    <t>PPM04837A</t>
  </si>
  <si>
    <t>MM:S1pr5</t>
  </si>
  <si>
    <t>NM_053190</t>
  </si>
  <si>
    <t>PPM04839A</t>
  </si>
  <si>
    <t>MM:Saa4</t>
  </si>
  <si>
    <t>NM_011316</t>
  </si>
  <si>
    <t>Serum amyloid A 4</t>
  </si>
  <si>
    <t>PPM24981A</t>
  </si>
  <si>
    <t>MM:Sap30bp</t>
  </si>
  <si>
    <t>NM_020483</t>
  </si>
  <si>
    <t>PPM36114A</t>
  </si>
  <si>
    <t>MM:Scube1</t>
  </si>
  <si>
    <t>NM_022723</t>
  </si>
  <si>
    <t>PPM28696A</t>
  </si>
  <si>
    <t>MM:Sdcbp</t>
  </si>
  <si>
    <t>NM_016807</t>
  </si>
  <si>
    <t>Syndecan binding protein</t>
  </si>
  <si>
    <t>PPM34864A</t>
  </si>
  <si>
    <t>MM:Sectm1b</t>
  </si>
  <si>
    <t>NM_026907</t>
  </si>
  <si>
    <t>Secreted and transmembrane 1B</t>
  </si>
  <si>
    <t>PPM30869A</t>
  </si>
  <si>
    <t>MM:Sema4d</t>
  </si>
  <si>
    <t>NM_013660</t>
  </si>
  <si>
    <t>PPM28121A</t>
  </si>
  <si>
    <t>MM:Serinc3</t>
  </si>
  <si>
    <t>NM_012032</t>
  </si>
  <si>
    <t>PPM33606A</t>
  </si>
  <si>
    <t>MM:Serpina3k</t>
  </si>
  <si>
    <t>NM_011458</t>
  </si>
  <si>
    <t>PPM37979A</t>
  </si>
  <si>
    <t>MM:Serpinf2</t>
  </si>
  <si>
    <t>NM_008878</t>
  </si>
  <si>
    <t>Serine (or cysteine) peptidase inhibitor, clade F, member 2</t>
  </si>
  <si>
    <t>PPM37190A</t>
  </si>
  <si>
    <t>MM:Sh3rf1</t>
  </si>
  <si>
    <t>NM_021506</t>
  </si>
  <si>
    <t>PPM27147A</t>
  </si>
  <si>
    <t>MM:Shprh</t>
  </si>
  <si>
    <t>NM_172937</t>
  </si>
  <si>
    <t>PPM31287A</t>
  </si>
  <si>
    <t>MM:Siah1a</t>
  </si>
  <si>
    <t>NM_009172</t>
  </si>
  <si>
    <t>Seven in absentia 1A</t>
  </si>
  <si>
    <t>PPM28912A</t>
  </si>
  <si>
    <t>MM:Siah2</t>
  </si>
  <si>
    <t>NM_009174</t>
  </si>
  <si>
    <t>Seven in absentia 2</t>
  </si>
  <si>
    <t>PPM24870A</t>
  </si>
  <si>
    <t>MM:Sigirr</t>
  </si>
  <si>
    <t>NM_023059</t>
  </si>
  <si>
    <t>PPM60151A</t>
  </si>
  <si>
    <t>MM:Sipa1</t>
  </si>
  <si>
    <t>NM_011379</t>
  </si>
  <si>
    <t>Signal-induced proliferation associated gene 1</t>
  </si>
  <si>
    <t>PPM24906A</t>
  </si>
  <si>
    <t>MM:Siva1</t>
  </si>
  <si>
    <t>NM_013929</t>
  </si>
  <si>
    <t>SIVA1, apoptosis-inducing factor</t>
  </si>
  <si>
    <t>PPM03413A</t>
  </si>
  <si>
    <t>MM:Slc51b</t>
  </si>
  <si>
    <t>NM_178933</t>
  </si>
  <si>
    <t>PPM41385A</t>
  </si>
  <si>
    <t>MM:Slurp1</t>
  </si>
  <si>
    <t>NM_020519</t>
  </si>
  <si>
    <t>Secreted Ly6/Plaur domain containing 1</t>
  </si>
  <si>
    <t>PPM27082A</t>
  </si>
  <si>
    <t>MM:Smndc1</t>
  </si>
  <si>
    <t>NM_172429</t>
  </si>
  <si>
    <t>PPM28871A</t>
  </si>
  <si>
    <t>MM:Smpd1</t>
  </si>
  <si>
    <t>NM_011421</t>
  </si>
  <si>
    <t>PPM25140A</t>
  </si>
  <si>
    <t>MM:Socs6</t>
  </si>
  <si>
    <t>NM_018821</t>
  </si>
  <si>
    <t>PPM03713A</t>
  </si>
  <si>
    <t>MM:Son</t>
  </si>
  <si>
    <t>NM_178880</t>
  </si>
  <si>
    <t>Son DNA binding protein</t>
  </si>
  <si>
    <t>PPM29341A</t>
  </si>
  <si>
    <t>MM:Sorcs1</t>
  </si>
  <si>
    <t>NM_021377</t>
  </si>
  <si>
    <t>VPS10 domain receptor protein SORCS 1</t>
  </si>
  <si>
    <t>PPM30681A</t>
  </si>
  <si>
    <t>MM:Sorcs2</t>
  </si>
  <si>
    <t>NM_030889</t>
  </si>
  <si>
    <t>PPM28154A</t>
  </si>
  <si>
    <t>MM:Sorcs3</t>
  </si>
  <si>
    <t>NM_025696</t>
  </si>
  <si>
    <t>PPM29838A</t>
  </si>
  <si>
    <t>MM:Spaca3</t>
  </si>
  <si>
    <t>NM_029367</t>
  </si>
  <si>
    <t>PPM26956A</t>
  </si>
  <si>
    <t>MM:Spn</t>
  </si>
  <si>
    <t>NM_009259</t>
  </si>
  <si>
    <t>PPM03244A</t>
  </si>
  <si>
    <t>MM:Spop</t>
  </si>
  <si>
    <t>NM_025287</t>
  </si>
  <si>
    <t>PPM37456A</t>
  </si>
  <si>
    <t>MM:Spred1</t>
  </si>
  <si>
    <t>NM_033524</t>
  </si>
  <si>
    <t>Sprouty protein with EVH-1 domain 1, related sequence</t>
  </si>
  <si>
    <t>PPM34660A</t>
  </si>
  <si>
    <t>MM:Spsb2</t>
  </si>
  <si>
    <t>NM_013539</t>
  </si>
  <si>
    <t>PPM35938A</t>
  </si>
  <si>
    <t>MM:Spsb4</t>
  </si>
  <si>
    <t>NM_145134</t>
  </si>
  <si>
    <t>PPM28045A</t>
  </si>
  <si>
    <t>MM:Srgap1</t>
  </si>
  <si>
    <t>NM_001081037</t>
  </si>
  <si>
    <t>PPM37615A</t>
  </si>
  <si>
    <t>MM:Sstr5</t>
  </si>
  <si>
    <t>NM_011425</t>
  </si>
  <si>
    <t>PPM38801A</t>
  </si>
  <si>
    <t>MM:Stambp</t>
  </si>
  <si>
    <t>NM_024239</t>
  </si>
  <si>
    <t>Stam binding protein</t>
  </si>
  <si>
    <t>PPM28001A</t>
  </si>
  <si>
    <t>MM:Stbd1</t>
  </si>
  <si>
    <t>NM_175096</t>
  </si>
  <si>
    <t>PPM26240A</t>
  </si>
  <si>
    <t>MM:Stk17b</t>
  </si>
  <si>
    <t>NM_133810</t>
  </si>
  <si>
    <t>Serine/threonine kinase 17b (apoptosis-inducing)</t>
  </si>
  <si>
    <t>PPM26780A</t>
  </si>
  <si>
    <t>MM:Sucnr1</t>
  </si>
  <si>
    <t>NM_032400</t>
  </si>
  <si>
    <t>PPM04879A</t>
  </si>
  <si>
    <t>MM:Taar1</t>
  </si>
  <si>
    <t>NM_053205</t>
  </si>
  <si>
    <t>Trace amine-associated receptor 1</t>
  </si>
  <si>
    <t>PPM60797A</t>
  </si>
  <si>
    <t>MM:Taar2</t>
  </si>
  <si>
    <t>NM_001007266</t>
  </si>
  <si>
    <t>Trace amine-associated receptor 2</t>
  </si>
  <si>
    <t>PPM39051A</t>
  </si>
  <si>
    <t>MM:Taar3</t>
  </si>
  <si>
    <t>NM_001008429</t>
  </si>
  <si>
    <t>Trace amine-associated receptor 3</t>
  </si>
  <si>
    <t>PPM63836A</t>
  </si>
  <si>
    <t>MM:Taar4</t>
  </si>
  <si>
    <t>NM_001008499</t>
  </si>
  <si>
    <t>Trace amine-associated receptor 4</t>
  </si>
  <si>
    <t>PPM39052A</t>
  </si>
  <si>
    <t>MM:Taar5</t>
  </si>
  <si>
    <t>NM_001009574</t>
  </si>
  <si>
    <t>Trace amine-associated receptor 5</t>
  </si>
  <si>
    <t>PPM60896A</t>
  </si>
  <si>
    <t>MM:Taar6</t>
  </si>
  <si>
    <t>NM_001010828</t>
  </si>
  <si>
    <t>Trace amine-associated receptor 6</t>
  </si>
  <si>
    <t>PPM60897A</t>
  </si>
  <si>
    <t>MM:Taar7b</t>
  </si>
  <si>
    <t>NM_001010827</t>
  </si>
  <si>
    <t>Trace amine-associated receptor 7B</t>
  </si>
  <si>
    <t>PPM60892A</t>
  </si>
  <si>
    <t>MM:Taar9</t>
  </si>
  <si>
    <t>NM_001010831</t>
  </si>
  <si>
    <t>Trace amine-associated receptor 9</t>
  </si>
  <si>
    <t>PPM39087A</t>
  </si>
  <si>
    <t>MM:Tax1bp1</t>
  </si>
  <si>
    <t>NM_025816</t>
  </si>
  <si>
    <t>PPM60164A</t>
  </si>
  <si>
    <t>MM:Tbxa2r</t>
  </si>
  <si>
    <t>NM_009325</t>
  </si>
  <si>
    <t>PPM25128A</t>
  </si>
  <si>
    <t>MM:Tceb2</t>
  </si>
  <si>
    <t>NM_026305</t>
  </si>
  <si>
    <t>Transcription elongation factor B (SIII), polypeptide 2</t>
  </si>
  <si>
    <t>PPM31754A</t>
  </si>
  <si>
    <t>MM:Tia1</t>
  </si>
  <si>
    <t>NM_011585</t>
  </si>
  <si>
    <t>Cytotoxic granule-associated RNA binding protein 1</t>
  </si>
  <si>
    <t>PPM36743A</t>
  </si>
  <si>
    <t>MM:Tial1</t>
  </si>
  <si>
    <t>NM_009383</t>
  </si>
  <si>
    <t>Tia1 cytotoxic granule-associated RNA binding protein-like 1</t>
  </si>
  <si>
    <t>PPM34513A</t>
  </si>
  <si>
    <t>MM:Tm2d1</t>
  </si>
  <si>
    <t>NM_053157</t>
  </si>
  <si>
    <t>PPM40979A</t>
  </si>
  <si>
    <t>MM:Tmx1</t>
  </si>
  <si>
    <t>NM_028339</t>
  </si>
  <si>
    <t>PPM33038A</t>
  </si>
  <si>
    <t>MM:Tnfaip1</t>
  </si>
  <si>
    <t>NM_009395</t>
  </si>
  <si>
    <t>PPM05052A</t>
  </si>
  <si>
    <t>MM:Tnfaip6</t>
  </si>
  <si>
    <t>NM_009398</t>
  </si>
  <si>
    <t>Tumor necrosis factor alpha induced protein 6</t>
  </si>
  <si>
    <t>PPM24986A</t>
  </si>
  <si>
    <t>MM:Tnfaip8</t>
  </si>
  <si>
    <t>NM_134131</t>
  </si>
  <si>
    <t>PPM27108A</t>
  </si>
  <si>
    <t>MM:Tnfaip8l1</t>
  </si>
  <si>
    <t>NM_025566</t>
  </si>
  <si>
    <t>PPM24782A</t>
  </si>
  <si>
    <t>MM:Tpd52l1</t>
  </si>
  <si>
    <t>NM_009413</t>
  </si>
  <si>
    <t>PPM25451A</t>
  </si>
  <si>
    <t>MM:Tpst1</t>
  </si>
  <si>
    <t>NM_013837</t>
  </si>
  <si>
    <t>Protein-tyrosine sulfotransferase 1</t>
  </si>
  <si>
    <t>PPM03897A</t>
  </si>
  <si>
    <t>MM:Traf7</t>
  </si>
  <si>
    <t>NM_153792</t>
  </si>
  <si>
    <t>PPM36816A</t>
  </si>
  <si>
    <t>MM:Traip</t>
  </si>
  <si>
    <t>NM_011634</t>
  </si>
  <si>
    <t>TRAF-interacting protein</t>
  </si>
  <si>
    <t>PPM03076A</t>
  </si>
  <si>
    <t>MM:Trap1</t>
  </si>
  <si>
    <t>NM_026508</t>
  </si>
  <si>
    <t>PPM31022A</t>
  </si>
  <si>
    <t>MM:Trhr</t>
  </si>
  <si>
    <t>NM_013696</t>
  </si>
  <si>
    <t>PPM04956A</t>
  </si>
  <si>
    <t>MM:Trhr2</t>
  </si>
  <si>
    <t>NM_133202</t>
  </si>
  <si>
    <t>Thyrotropin releasing hormone receptor 2</t>
  </si>
  <si>
    <t>PPM31799A</t>
  </si>
  <si>
    <t>MM:Triap1</t>
  </si>
  <si>
    <t>NM_026933</t>
  </si>
  <si>
    <t>PPM27148A</t>
  </si>
  <si>
    <t>MM:Trim11</t>
  </si>
  <si>
    <t>NM_053168</t>
  </si>
  <si>
    <t>Tripartite motif-containing 11</t>
  </si>
  <si>
    <t>PPM34911A</t>
  </si>
  <si>
    <t>MM:Trim13</t>
  </si>
  <si>
    <t>NM_023233</t>
  </si>
  <si>
    <t>Tripartite motif-containing 13</t>
  </si>
  <si>
    <t>PPM26519A</t>
  </si>
  <si>
    <t>MM:Trim17</t>
  </si>
  <si>
    <t>NM_031172</t>
  </si>
  <si>
    <t>Tripartite motif-containing 17</t>
  </si>
  <si>
    <t>PPM32451A</t>
  </si>
  <si>
    <t>MM:Trim2</t>
  </si>
  <si>
    <t>NM_030706</t>
  </si>
  <si>
    <t>Tripartite motif-containing 2</t>
  </si>
  <si>
    <t>PPM29118A</t>
  </si>
  <si>
    <t>MM:Trim21</t>
  </si>
  <si>
    <t>NM_009277</t>
  </si>
  <si>
    <t>Tripartite motif-containing 21</t>
  </si>
  <si>
    <t>PPM40332A</t>
  </si>
  <si>
    <t>MM:Trim23</t>
  </si>
  <si>
    <t>NM_030731</t>
  </si>
  <si>
    <t>Tripartite motif-containing 23</t>
  </si>
  <si>
    <t>PPM34580A</t>
  </si>
  <si>
    <t>MM:Trim24</t>
  </si>
  <si>
    <t>NM_145076</t>
  </si>
  <si>
    <t>Tripartite motif-containing 24</t>
  </si>
  <si>
    <t>PPM28754A</t>
  </si>
  <si>
    <t>MM:Trim26</t>
  </si>
  <si>
    <t>NM_001025599</t>
  </si>
  <si>
    <t>Tripartite motif-containing 26</t>
  </si>
  <si>
    <t>PPM28231A</t>
  </si>
  <si>
    <t>MM:Trim3</t>
  </si>
  <si>
    <t>NM_018880</t>
  </si>
  <si>
    <t>Tripartite motif-containing 3</t>
  </si>
  <si>
    <t>PPM27506A</t>
  </si>
  <si>
    <t>MM:Trim31</t>
  </si>
  <si>
    <t>NM_146077</t>
  </si>
  <si>
    <t>Tripartite motif-containing 31</t>
  </si>
  <si>
    <t>PPM33451A</t>
  </si>
  <si>
    <t>MM:Trim32</t>
  </si>
  <si>
    <t>NM_053084</t>
  </si>
  <si>
    <t>Tripartite motif-containing 32</t>
  </si>
  <si>
    <t>PPM26350A</t>
  </si>
  <si>
    <t>MM:Trim33</t>
  </si>
  <si>
    <t>NM_053170</t>
  </si>
  <si>
    <t>Tripartite motif-containing 33</t>
  </si>
  <si>
    <t>PPM32778A</t>
  </si>
  <si>
    <t>MM:Trim37</t>
  </si>
  <si>
    <t>NM_197987</t>
  </si>
  <si>
    <t>Tripartite motif-containing 37</t>
  </si>
  <si>
    <t>PPM25865A</t>
  </si>
  <si>
    <t>MM:Trim38</t>
  </si>
  <si>
    <t>NM_001029935</t>
  </si>
  <si>
    <t>Tripartite motif-containing 38</t>
  </si>
  <si>
    <t>PPM40132A</t>
  </si>
  <si>
    <t>MM:Trim39</t>
  </si>
  <si>
    <t>NM_024468</t>
  </si>
  <si>
    <t>Tripartite motif-containing 39</t>
  </si>
  <si>
    <t>PPM28713A</t>
  </si>
  <si>
    <t>MM:Trim40</t>
  </si>
  <si>
    <t>NM_001033235</t>
  </si>
  <si>
    <t>Tripartite motif-containing 40</t>
  </si>
  <si>
    <t>PPM40685A</t>
  </si>
  <si>
    <t>MM:Trim44</t>
  </si>
  <si>
    <t>NM_020267</t>
  </si>
  <si>
    <t>Tripartite motif-containing 44</t>
  </si>
  <si>
    <t>PPM30637A</t>
  </si>
  <si>
    <t>MM:Trim45</t>
  </si>
  <si>
    <t>NM_194343</t>
  </si>
  <si>
    <t>Tripartite motif-containing 45</t>
  </si>
  <si>
    <t>PPM32678A</t>
  </si>
  <si>
    <t>MM:Trim5</t>
  </si>
  <si>
    <t>XM_992714</t>
  </si>
  <si>
    <t>Tripartite motif-containing 5</t>
  </si>
  <si>
    <t>PPM66361A</t>
  </si>
  <si>
    <t>MM:Trim52</t>
  </si>
  <si>
    <t>NM_198601</t>
  </si>
  <si>
    <t>Tripartite motif-containing 52</t>
  </si>
  <si>
    <t>PPM29984A</t>
  </si>
  <si>
    <t>MM:Trim54</t>
  </si>
  <si>
    <t>NM_021447</t>
  </si>
  <si>
    <t>Tripartite motif-containing 54</t>
  </si>
  <si>
    <t>PPM31561A</t>
  </si>
  <si>
    <t>MM:Trim55</t>
  </si>
  <si>
    <t>NM_001081281</t>
  </si>
  <si>
    <t>Tripartite motif-containing 55</t>
  </si>
  <si>
    <t>PPM28324A</t>
  </si>
  <si>
    <t>MM:Trim61</t>
  </si>
  <si>
    <t>NM_153110</t>
  </si>
  <si>
    <t>Tripartite motif-containing 61</t>
  </si>
  <si>
    <t>PPM27163A</t>
  </si>
  <si>
    <t>MM:Trim62</t>
  </si>
  <si>
    <t>NM_178110</t>
  </si>
  <si>
    <t>Tripartite motif-containing 62</t>
  </si>
  <si>
    <t>PPM27809A</t>
  </si>
  <si>
    <t>MM:Trim68</t>
  </si>
  <si>
    <t>NM_198012</t>
  </si>
  <si>
    <t>Tripartite motif-containing 68</t>
  </si>
  <si>
    <t>PPM28598A</t>
  </si>
  <si>
    <t>MM:Trim72</t>
  </si>
  <si>
    <t>NM_001079932</t>
  </si>
  <si>
    <t>Tripartite motif-containing 72</t>
  </si>
  <si>
    <t>PPM59098A</t>
  </si>
  <si>
    <t>MM:Trim75</t>
  </si>
  <si>
    <t>NM_001033429</t>
  </si>
  <si>
    <t>Tripartite motif-containing 75</t>
  </si>
  <si>
    <t>PPM41313A</t>
  </si>
  <si>
    <t>MM:Trim8</t>
  </si>
  <si>
    <t>NM_053100</t>
  </si>
  <si>
    <t>Tripartite motif-containing 8</t>
  </si>
  <si>
    <t>PPM33685A</t>
  </si>
  <si>
    <t>MM:Triml1</t>
  </si>
  <si>
    <t>NM_177742</t>
  </si>
  <si>
    <t>PPM29714A</t>
  </si>
  <si>
    <t>MM:Trip12</t>
  </si>
  <si>
    <t>NM_133975</t>
  </si>
  <si>
    <t>PPM33240A</t>
  </si>
  <si>
    <t>MM:Tspan17</t>
  </si>
  <si>
    <t>NM_028841</t>
  </si>
  <si>
    <t>PPM28012A</t>
  </si>
  <si>
    <t>MM:Ttc3</t>
  </si>
  <si>
    <t>NM_009441</t>
  </si>
  <si>
    <t>PPM33449A</t>
  </si>
  <si>
    <t>MM:Ube3a</t>
  </si>
  <si>
    <t>NM_173010</t>
  </si>
  <si>
    <t>PPM03265A</t>
  </si>
  <si>
    <t>MM:Ube3b</t>
  </si>
  <si>
    <t>NM_054093</t>
  </si>
  <si>
    <t>PPM27364A</t>
  </si>
  <si>
    <t>MM:Ubqln2</t>
  </si>
  <si>
    <t>NM_018798</t>
  </si>
  <si>
    <t>PPM30381A</t>
  </si>
  <si>
    <t>MM:Ubr3</t>
  </si>
  <si>
    <t>NM_177783</t>
  </si>
  <si>
    <t>Ubiquitin protein ligase E3 component n-recognin 3</t>
  </si>
  <si>
    <t>PPM30961A</t>
  </si>
  <si>
    <t>MM:Ubr5</t>
  </si>
  <si>
    <t>NM_001081359</t>
  </si>
  <si>
    <t>PPM36852A</t>
  </si>
  <si>
    <t>MM:Ubr7</t>
  </si>
  <si>
    <t>NM_025666</t>
  </si>
  <si>
    <t>PPM28178A</t>
  </si>
  <si>
    <t>MM:Unc13b</t>
  </si>
  <si>
    <t>NM_001081413</t>
  </si>
  <si>
    <t>PPM31148A</t>
  </si>
  <si>
    <t>MM:Unk</t>
  </si>
  <si>
    <t>NM_172569</t>
  </si>
  <si>
    <t>PPM38817A</t>
  </si>
  <si>
    <t>MM:Unkl</t>
  </si>
  <si>
    <t>NM_028789</t>
  </si>
  <si>
    <t>Unkempt-like (Drosophila)</t>
  </si>
  <si>
    <t>PPM42117A</t>
  </si>
  <si>
    <t>MM:Uox</t>
  </si>
  <si>
    <t>NM_009474</t>
  </si>
  <si>
    <t>Urate oxidase</t>
  </si>
  <si>
    <t>PPM25632A</t>
  </si>
  <si>
    <t>MM:Utp11l</t>
  </si>
  <si>
    <t>NM_026031</t>
  </si>
  <si>
    <t>PPM35593A</t>
  </si>
  <si>
    <t>MM:Vipr2</t>
  </si>
  <si>
    <t>NM_009511</t>
  </si>
  <si>
    <t>PPM04959A</t>
  </si>
  <si>
    <t>MM:Vprbp</t>
  </si>
  <si>
    <t>NM_001015507</t>
  </si>
  <si>
    <t>PPM63649A</t>
  </si>
  <si>
    <t>MM:Vps11</t>
  </si>
  <si>
    <t>NM_027889</t>
  </si>
  <si>
    <t>Vacuolar protein sorting 11 (yeast)</t>
  </si>
  <si>
    <t>PPM38292A</t>
  </si>
  <si>
    <t>MM:Vps18</t>
  </si>
  <si>
    <t>NM_172269</t>
  </si>
  <si>
    <t>Vacuolar protein sorting 18 (yeast)</t>
  </si>
  <si>
    <t>PPM38272A</t>
  </si>
  <si>
    <t>MM:Vps41</t>
  </si>
  <si>
    <t>NM_172120</t>
  </si>
  <si>
    <t>Vacuolar protein sorting 41 (yeast)</t>
  </si>
  <si>
    <t>PPM27030A</t>
  </si>
  <si>
    <t>MM:Vps45</t>
  </si>
  <si>
    <t>NM_013841</t>
  </si>
  <si>
    <t>Vacuolar protein sorting 45 (yeast)</t>
  </si>
  <si>
    <t>PPM35997A</t>
  </si>
  <si>
    <t>MM:Vps8</t>
  </si>
  <si>
    <t>NM_001081366</t>
  </si>
  <si>
    <t>PPM41763A</t>
  </si>
  <si>
    <t>MM:Wdsub1</t>
  </si>
  <si>
    <t>NM_028118</t>
  </si>
  <si>
    <t>WD repeat, SAM and U-box domain containing 1</t>
  </si>
  <si>
    <t>PPM37627A</t>
  </si>
  <si>
    <t>MM:Wsb1</t>
  </si>
  <si>
    <t>NM_019653</t>
  </si>
  <si>
    <t>WD repeat and SOCS box-containing 1</t>
  </si>
  <si>
    <t>PPM03496A</t>
  </si>
  <si>
    <t>MM:Xpr1</t>
  </si>
  <si>
    <t>NM_011273</t>
  </si>
  <si>
    <t>PPM30356A</t>
  </si>
  <si>
    <t>MM:Yars</t>
  </si>
  <si>
    <t>NM_134151</t>
  </si>
  <si>
    <t>PPM31588A</t>
  </si>
  <si>
    <t>MM:Zc3hc1</t>
  </si>
  <si>
    <t>NM_172735</t>
  </si>
  <si>
    <t>Zinc finger, C3HC type 1</t>
  </si>
  <si>
    <t>PPM27632A</t>
  </si>
  <si>
    <t>MM:Zer1</t>
  </si>
  <si>
    <t>NM_178694</t>
  </si>
  <si>
    <t>PPM29086A</t>
  </si>
  <si>
    <t>MM:Zfpl1</t>
  </si>
  <si>
    <t>NM_024231</t>
  </si>
  <si>
    <t>Zinc finger like protein 1</t>
  </si>
  <si>
    <t>PPM37675A</t>
  </si>
  <si>
    <t>MM:Znrf1</t>
  </si>
  <si>
    <t>NM_133206</t>
  </si>
  <si>
    <t>PPM36401A</t>
  </si>
  <si>
    <t>MM:Znrf2</t>
  </si>
  <si>
    <t>NM_199143</t>
  </si>
  <si>
    <t>PPM37484A</t>
  </si>
  <si>
    <t>MM:Zyg11b</t>
  </si>
  <si>
    <t>NM_001033634</t>
  </si>
  <si>
    <t>Zyg-ll homolog B (C. elegans)</t>
  </si>
  <si>
    <t>PPM35706A</t>
  </si>
  <si>
    <t>RN:Aatf</t>
  </si>
  <si>
    <t>NM_053720</t>
  </si>
  <si>
    <t>PPR06406A</t>
  </si>
  <si>
    <t>RN:Abtb1</t>
  </si>
  <si>
    <t>NM_001005902</t>
  </si>
  <si>
    <t>Ankyrin repeat and BTB (POZ) domain containing 1</t>
  </si>
  <si>
    <t>PPR49308A</t>
  </si>
  <si>
    <t>RN:Abtb2</t>
  </si>
  <si>
    <t>NM_134403</t>
  </si>
  <si>
    <t>Ankyrin repeat and BTB (POZ) domain containing 2</t>
  </si>
  <si>
    <t>PPR45260A</t>
  </si>
  <si>
    <t>RN:Ackr4</t>
  </si>
  <si>
    <t>XM_006226547</t>
  </si>
  <si>
    <t>Atypical chemokine receptor 4</t>
  </si>
  <si>
    <t>PPR63376A</t>
  </si>
  <si>
    <t>RN:Adgra1</t>
  </si>
  <si>
    <t>NM_001107559</t>
  </si>
  <si>
    <t>PPR62490A</t>
  </si>
  <si>
    <t>RN:Adgra2</t>
  </si>
  <si>
    <t>XM_003751617</t>
  </si>
  <si>
    <t>Adhesion G protein-coupled receptor A2</t>
  </si>
  <si>
    <t>PPR54581A</t>
  </si>
  <si>
    <t>RN:Adgra3</t>
  </si>
  <si>
    <t>NM_001107218</t>
  </si>
  <si>
    <t>PPR47264A</t>
  </si>
  <si>
    <t>RN:Adgrb2</t>
  </si>
  <si>
    <t>NM_001107914</t>
  </si>
  <si>
    <t>PPR46095A</t>
  </si>
  <si>
    <t>RN:Adgrb3</t>
  </si>
  <si>
    <t>NM_001106898</t>
  </si>
  <si>
    <t>PPR47834A</t>
  </si>
  <si>
    <t>RN:Adgre5</t>
  </si>
  <si>
    <t>NM_001012164</t>
  </si>
  <si>
    <t>PPR56575A</t>
  </si>
  <si>
    <t>RN:Adgrf1</t>
  </si>
  <si>
    <t>NM_001106894</t>
  </si>
  <si>
    <t>PPR51628A</t>
  </si>
  <si>
    <t>RN:Adgrf3</t>
  </si>
  <si>
    <t>NM_001106712</t>
  </si>
  <si>
    <t>PPR60522A</t>
  </si>
  <si>
    <t>RN:Adgrf5</t>
  </si>
  <si>
    <t>NM_139110</t>
  </si>
  <si>
    <t>PPR47976A</t>
  </si>
  <si>
    <t>RN:Adgrg1</t>
  </si>
  <si>
    <t>NM_152242</t>
  </si>
  <si>
    <t>PPR42556A</t>
  </si>
  <si>
    <t>RN:Adgrg5</t>
  </si>
  <si>
    <t>NM_001107410</t>
  </si>
  <si>
    <t>PPR56995A</t>
  </si>
  <si>
    <t>RN:Adgrg6</t>
  </si>
  <si>
    <t>XM_218313</t>
  </si>
  <si>
    <t>PPR54387A</t>
  </si>
  <si>
    <t>RN:Adgrg7</t>
  </si>
  <si>
    <t>NM_001107098</t>
  </si>
  <si>
    <t>PPR55761A</t>
  </si>
  <si>
    <t>RN:Adgrl1</t>
  </si>
  <si>
    <t>NM_022962</t>
  </si>
  <si>
    <t>PPR45041A</t>
  </si>
  <si>
    <t>RN:Adgrl2</t>
  </si>
  <si>
    <t>NM_134408</t>
  </si>
  <si>
    <t>PPR45584A</t>
  </si>
  <si>
    <t>RN:Adgrl3</t>
  </si>
  <si>
    <t>NM_130822</t>
  </si>
  <si>
    <t>PPR46453A</t>
  </si>
  <si>
    <t>RN:Adgrl4</t>
  </si>
  <si>
    <t>NM_022294</t>
  </si>
  <si>
    <t>PPR44179A</t>
  </si>
  <si>
    <t>RN:Adora3</t>
  </si>
  <si>
    <t>NM_012896</t>
  </si>
  <si>
    <t>PPR44864A</t>
  </si>
  <si>
    <t>RN:Aif1</t>
  </si>
  <si>
    <t>NM_017196</t>
  </si>
  <si>
    <t>PPR48483A</t>
  </si>
  <si>
    <t>RN:Alox15b</t>
  </si>
  <si>
    <t>NM_153301</t>
  </si>
  <si>
    <t>PPR52610A</t>
  </si>
  <si>
    <t>RN:Anapc10</t>
  </si>
  <si>
    <t>NM_001108445</t>
  </si>
  <si>
    <t>PPR44392A</t>
  </si>
  <si>
    <t>RN:Anapc11</t>
  </si>
  <si>
    <t>NM_001126082</t>
  </si>
  <si>
    <t>PPR65070A</t>
  </si>
  <si>
    <t>RN:Anapc4</t>
  </si>
  <si>
    <t>NM_001107220</t>
  </si>
  <si>
    <t>PPR49387A</t>
  </si>
  <si>
    <t>RN:Anapc5</t>
  </si>
  <si>
    <t>NM_001080147</t>
  </si>
  <si>
    <t>PPR54444A</t>
  </si>
  <si>
    <t>RN:Anapc7</t>
  </si>
  <si>
    <t>NM_001107142</t>
  </si>
  <si>
    <t>PPR52047A</t>
  </si>
  <si>
    <t>RN:Apc2</t>
  </si>
  <si>
    <t>NM_001106769</t>
  </si>
  <si>
    <t>PPR50398A</t>
  </si>
  <si>
    <t>RN:Aplnr</t>
  </si>
  <si>
    <t>NM_031349</t>
  </si>
  <si>
    <t>PPR50736A</t>
  </si>
  <si>
    <t>RN:Apol3</t>
  </si>
  <si>
    <t>NM_001013175</t>
  </si>
  <si>
    <t>PPR54918A</t>
  </si>
  <si>
    <t>RN:Arel1</t>
  </si>
  <si>
    <t>NM_001106744</t>
  </si>
  <si>
    <t>Similar to mKIAA0317 protein</t>
  </si>
  <si>
    <t>PPR53771A</t>
  </si>
  <si>
    <t>RN:Arih2</t>
  </si>
  <si>
    <t>NM_001012275</t>
  </si>
  <si>
    <t>PPR44379A</t>
  </si>
  <si>
    <t>RN:Asb11</t>
  </si>
  <si>
    <t>NM_001106962</t>
  </si>
  <si>
    <t>PPR43642A</t>
  </si>
  <si>
    <t>RN:Asb18</t>
  </si>
  <si>
    <t>NM_001108231</t>
  </si>
  <si>
    <t>PPR49862A</t>
  </si>
  <si>
    <t>RN:Asb3</t>
  </si>
  <si>
    <t>NM_001108864</t>
  </si>
  <si>
    <t>PPR53811A</t>
  </si>
  <si>
    <t>RN:Asb8</t>
  </si>
  <si>
    <t>NM_001108109</t>
  </si>
  <si>
    <t>Ankyrin repeat and SOCS box-containing 8</t>
  </si>
  <si>
    <t>PPR53561A</t>
  </si>
  <si>
    <t>RN:Atf5</t>
  </si>
  <si>
    <t>NM_172336</t>
  </si>
  <si>
    <t>PPR48429A</t>
  </si>
  <si>
    <t>RN:Bcl2l10</t>
  </si>
  <si>
    <t>NM_053733</t>
  </si>
  <si>
    <t>PPR06464A</t>
  </si>
  <si>
    <t>RN:Bcl2l13</t>
  </si>
  <si>
    <t>NM_001107885</t>
  </si>
  <si>
    <t>PPR55234A</t>
  </si>
  <si>
    <t>RN:Bclaf1</t>
  </si>
  <si>
    <t>NM_001047852</t>
  </si>
  <si>
    <t>PPR46144A</t>
  </si>
  <si>
    <t>RN:Bfar</t>
  </si>
  <si>
    <t>NM_001013125</t>
  </si>
  <si>
    <t>PPR53351A</t>
  </si>
  <si>
    <t>RN:Birc6</t>
  </si>
  <si>
    <t>NM_001170596</t>
  </si>
  <si>
    <t>PPR51756A</t>
  </si>
  <si>
    <t>RN:Birc7</t>
  </si>
  <si>
    <t>XM_001058257</t>
  </si>
  <si>
    <t>Baculoviral IAP repeat-containing 7</t>
  </si>
  <si>
    <t>PPR46563A</t>
  </si>
  <si>
    <t>RN:Bnip1</t>
  </si>
  <si>
    <t>NM_080897</t>
  </si>
  <si>
    <t>PPR06508A</t>
  </si>
  <si>
    <t>RN:Bre</t>
  </si>
  <si>
    <t>NM_199270</t>
  </si>
  <si>
    <t>PPR54914A</t>
  </si>
  <si>
    <t>RN:Btbd1</t>
  </si>
  <si>
    <t>NM_001011932</t>
  </si>
  <si>
    <t>PPR55578A</t>
  </si>
  <si>
    <t>RN:Btbd16</t>
  </si>
  <si>
    <t>NM_001017464</t>
  </si>
  <si>
    <t>BTB (POZ) domain containing 16</t>
  </si>
  <si>
    <t>PPR51025A</t>
  </si>
  <si>
    <t>RN:Btbd3</t>
  </si>
  <si>
    <t>NM_001107782</t>
  </si>
  <si>
    <t>BTB (POZ) domain containing 3</t>
  </si>
  <si>
    <t>PPR45604A</t>
  </si>
  <si>
    <t>RN:C5ar2</t>
  </si>
  <si>
    <t>NM_001003710</t>
  </si>
  <si>
    <t>PPR57709A</t>
  </si>
  <si>
    <t>RN:Cblc</t>
  </si>
  <si>
    <t>NM_001034920</t>
  </si>
  <si>
    <t>PPR47043A</t>
  </si>
  <si>
    <t>RN:Ccnb1ip1</t>
  </si>
  <si>
    <t>NM_001025141</t>
  </si>
  <si>
    <t>PPR65147A</t>
  </si>
  <si>
    <t>RN:Cdc26</t>
  </si>
  <si>
    <t>NM_001013240</t>
  </si>
  <si>
    <t>PPR66580A</t>
  </si>
  <si>
    <t>RN:Celsr1</t>
  </si>
  <si>
    <t>XM_006226188</t>
  </si>
  <si>
    <t>Cadherin, EGF LAG seven-pass G-type receptor 1</t>
  </si>
  <si>
    <t>PPR47679A</t>
  </si>
  <si>
    <t>RN:Celsr2</t>
  </si>
  <si>
    <t>NM_001191110</t>
  </si>
  <si>
    <t>PPR50236A</t>
  </si>
  <si>
    <t>RN:Celsr3</t>
  </si>
  <si>
    <t>NM_031320</t>
  </si>
  <si>
    <t>PPR45941A</t>
  </si>
  <si>
    <t>RN:Cers1</t>
  </si>
  <si>
    <t>NM_001044230</t>
  </si>
  <si>
    <t>LAG1 homolog, ceramide synthase 1</t>
  </si>
  <si>
    <t>PPR54019A</t>
  </si>
  <si>
    <t>RN:Cfdp1</t>
  </si>
  <si>
    <t>NM_199378</t>
  </si>
  <si>
    <t>PPR52572A</t>
  </si>
  <si>
    <t>RN:Cgrrf1</t>
  </si>
  <si>
    <t>NM_053899</t>
  </si>
  <si>
    <t>PPR52675A</t>
  </si>
  <si>
    <t>RN:Chfr</t>
  </si>
  <si>
    <t>NM_001009258</t>
  </si>
  <si>
    <t>PPR46120A</t>
  </si>
  <si>
    <t>RN:Chrm3</t>
  </si>
  <si>
    <t>NM_012527</t>
  </si>
  <si>
    <t>PPR06829A</t>
  </si>
  <si>
    <t>RN:Cish</t>
  </si>
  <si>
    <t>NM_031804</t>
  </si>
  <si>
    <t>PPR06600A</t>
  </si>
  <si>
    <t>RN:Cnot4</t>
  </si>
  <si>
    <t>NM_001037782</t>
  </si>
  <si>
    <t>PPR45461A</t>
  </si>
  <si>
    <t>RN:Crbn</t>
  </si>
  <si>
    <t>NM_001015003</t>
  </si>
  <si>
    <t>PPR62279A</t>
  </si>
  <si>
    <t>RN:Crcp</t>
  </si>
  <si>
    <t>NM_053670</t>
  </si>
  <si>
    <t>PPR44344A</t>
  </si>
  <si>
    <t>RN:Cul4a</t>
  </si>
  <si>
    <t>NM_001127301</t>
  </si>
  <si>
    <t>PPR06616A</t>
  </si>
  <si>
    <t>RN:Cysltr2</t>
  </si>
  <si>
    <t>NM_133413</t>
  </si>
  <si>
    <t>PPR51988A</t>
  </si>
  <si>
    <t>RN:Dap</t>
  </si>
  <si>
    <t>NM_022526</t>
  </si>
  <si>
    <t>PPR42522A</t>
  </si>
  <si>
    <t>RN:Dap3</t>
  </si>
  <si>
    <t>NM_001011950</t>
  </si>
  <si>
    <t>PPR06623A</t>
  </si>
  <si>
    <t>RN:Dapk2</t>
  </si>
  <si>
    <t>NM_001013109</t>
  </si>
  <si>
    <t>Death-associated kinase 2</t>
  </si>
  <si>
    <t>PPR64878A</t>
  </si>
  <si>
    <t>RN:Dapk3</t>
  </si>
  <si>
    <t>NM_022546</t>
  </si>
  <si>
    <t>PPR51178A</t>
  </si>
  <si>
    <t>RN:Dcaf10</t>
  </si>
  <si>
    <t>NM_001107935</t>
  </si>
  <si>
    <t>DDB1 and CUL4 associated factor 10</t>
  </si>
  <si>
    <t>PPR55487A</t>
  </si>
  <si>
    <t>RN:Dcaf11</t>
  </si>
  <si>
    <t>NM_001009686</t>
  </si>
  <si>
    <t>DDB1 and CUL4 associated factor 11</t>
  </si>
  <si>
    <t>PPR46308A</t>
  </si>
  <si>
    <t>RN:Dcaf8</t>
  </si>
  <si>
    <t>NM_001014231</t>
  </si>
  <si>
    <t>PPR66567A</t>
  </si>
  <si>
    <t>RN:Dcc</t>
  </si>
  <si>
    <t>NM_012841</t>
  </si>
  <si>
    <t>PPR44982A</t>
  </si>
  <si>
    <t>RN:Dda1</t>
  </si>
  <si>
    <t>NM_001134790</t>
  </si>
  <si>
    <t>PPR57283A</t>
  </si>
  <si>
    <t>RN:Ddx20</t>
  </si>
  <si>
    <t>NM_001191711</t>
  </si>
  <si>
    <t>PPR46225A</t>
  </si>
  <si>
    <t>RN:Dear</t>
  </si>
  <si>
    <t>NM_001004448</t>
  </si>
  <si>
    <t>Dual endothelin 1, angiotensin II receptor</t>
  </si>
  <si>
    <t>PPR59412A</t>
  </si>
  <si>
    <t>RN:Dedd</t>
  </si>
  <si>
    <t>NM_031800</t>
  </si>
  <si>
    <t>PPR53149A</t>
  </si>
  <si>
    <t>RN:Det1</t>
  </si>
  <si>
    <t>NM_001037194</t>
  </si>
  <si>
    <t>PPR44389A</t>
  </si>
  <si>
    <t>RN:Dpf2</t>
  </si>
  <si>
    <t>NM_001108516</t>
  </si>
  <si>
    <t>PPR56432A</t>
  </si>
  <si>
    <t>RN:Dtx4</t>
  </si>
  <si>
    <t>NM_001047855</t>
  </si>
  <si>
    <t>PPR47565A</t>
  </si>
  <si>
    <t>RN:Dyrk2</t>
  </si>
  <si>
    <t>NM_001108100</t>
  </si>
  <si>
    <t>PPR47547A</t>
  </si>
  <si>
    <t>RN:Ei24</t>
  </si>
  <si>
    <t>NM_001025660</t>
  </si>
  <si>
    <t>PPR43647A</t>
  </si>
  <si>
    <t>RN:Emr4</t>
  </si>
  <si>
    <t>NM_001007558</t>
  </si>
  <si>
    <t>PPR59428A</t>
  </si>
  <si>
    <t>RN:Enc1</t>
  </si>
  <si>
    <t>NM_001003401</t>
  </si>
  <si>
    <t>PPR59429A</t>
  </si>
  <si>
    <t>RN:Endog</t>
  </si>
  <si>
    <t>NM_001034938</t>
  </si>
  <si>
    <t>Endonuclease G</t>
  </si>
  <si>
    <t>PPR43239A</t>
  </si>
  <si>
    <t>RN:Erc1</t>
  </si>
  <si>
    <t>NM_170788</t>
  </si>
  <si>
    <t>PPR51160A</t>
  </si>
  <si>
    <t>RN:Faim2</t>
  </si>
  <si>
    <t>NM_144756</t>
  </si>
  <si>
    <t>PPR49848A</t>
  </si>
  <si>
    <t>RN:Fancl</t>
  </si>
  <si>
    <t>NM_001191684</t>
  </si>
  <si>
    <t>PPR52367A</t>
  </si>
  <si>
    <t>RN:Fastk</t>
  </si>
  <si>
    <t>NM_001011967</t>
  </si>
  <si>
    <t>PPR43908A</t>
  </si>
  <si>
    <t>RN:Fbxl12</t>
  </si>
  <si>
    <t>NM_001025700</t>
  </si>
  <si>
    <t>PPR62542A</t>
  </si>
  <si>
    <t>RN:Fbxl15</t>
  </si>
  <si>
    <t>NM_001107603</t>
  </si>
  <si>
    <t>PPR50393A</t>
  </si>
  <si>
    <t>RN:Fbxl17</t>
  </si>
  <si>
    <t>NM_001108235</t>
  </si>
  <si>
    <t>PPR50448A</t>
  </si>
  <si>
    <t>RN:Fbxl20</t>
  </si>
  <si>
    <t>NM_022272</t>
  </si>
  <si>
    <t>PPR46617A</t>
  </si>
  <si>
    <t>RN:Fbxl4</t>
  </si>
  <si>
    <t>NM_001107919</t>
  </si>
  <si>
    <t>PPR45654A</t>
  </si>
  <si>
    <t>RN:Fbxl5</t>
  </si>
  <si>
    <t>NM_001107222</t>
  </si>
  <si>
    <t>PPR44044A</t>
  </si>
  <si>
    <t>RN:Fbxl6</t>
  </si>
  <si>
    <t>NM_001005563</t>
  </si>
  <si>
    <t>F-box and leucine-rich repeat protein 6</t>
  </si>
  <si>
    <t>PPR47083A</t>
  </si>
  <si>
    <t>RN:Fbxl7</t>
  </si>
  <si>
    <t>NM_001108545</t>
  </si>
  <si>
    <t>F-box and leucine-rich repeat protein 7</t>
  </si>
  <si>
    <t>PPR49868A</t>
  </si>
  <si>
    <t>RN:Fbxo17</t>
  </si>
  <si>
    <t>NM_001013064</t>
  </si>
  <si>
    <t>PPR50685A</t>
  </si>
  <si>
    <t>RN:Fbxo18</t>
  </si>
  <si>
    <t>NM_001106119</t>
  </si>
  <si>
    <t>F-box only protein 18</t>
  </si>
  <si>
    <t>PPR43727A</t>
  </si>
  <si>
    <t>RN:Fbxo2</t>
  </si>
  <si>
    <t>NM_053511</t>
  </si>
  <si>
    <t>PPR52745A</t>
  </si>
  <si>
    <t>RN:Fbxo21</t>
  </si>
  <si>
    <t>NM_001108338</t>
  </si>
  <si>
    <t>PPR55301A</t>
  </si>
  <si>
    <t>RN:Fbxo22</t>
  </si>
  <si>
    <t>NM_001037770</t>
  </si>
  <si>
    <t>PPR43405A</t>
  </si>
  <si>
    <t>RN:Fbxo24</t>
  </si>
  <si>
    <t>NM_001107130</t>
  </si>
  <si>
    <t>F-box protein 24</t>
  </si>
  <si>
    <t>PPR56945A</t>
  </si>
  <si>
    <t>RN:Fbxo25</t>
  </si>
  <si>
    <t>NM_001014239</t>
  </si>
  <si>
    <t>PPR43181A</t>
  </si>
  <si>
    <t>RN:Fbxo27</t>
  </si>
  <si>
    <t>NM_001110491</t>
  </si>
  <si>
    <t>Similar to F-box only protein 27</t>
  </si>
  <si>
    <t>PPR56027A</t>
  </si>
  <si>
    <t>RN:Fbxo30</t>
  </si>
  <si>
    <t>NM_001007690</t>
  </si>
  <si>
    <t>PPR59434A</t>
  </si>
  <si>
    <t>RN:Fbxo33</t>
  </si>
  <si>
    <t>NM_001108023</t>
  </si>
  <si>
    <t>PPR49467A</t>
  </si>
  <si>
    <t>RN:Fbxo34</t>
  </si>
  <si>
    <t>NM_001107257</t>
  </si>
  <si>
    <t>F-box protein 34</t>
  </si>
  <si>
    <t>PPR43939A</t>
  </si>
  <si>
    <t>RN:Fbxo42</t>
  </si>
  <si>
    <t>NM_001108691</t>
  </si>
  <si>
    <t>F-box protein 42</t>
  </si>
  <si>
    <t>PPR52167A</t>
  </si>
  <si>
    <t>RN:Fbxo43</t>
  </si>
  <si>
    <t>NM_001012117</t>
  </si>
  <si>
    <t>PPR59435A</t>
  </si>
  <si>
    <t>RN:Fbxo46</t>
  </si>
  <si>
    <t>NM_001025642</t>
  </si>
  <si>
    <t>F-box protein 46</t>
  </si>
  <si>
    <t>PPR54497A</t>
  </si>
  <si>
    <t>RN:Fbxo7</t>
  </si>
  <si>
    <t>NM_001012222</t>
  </si>
  <si>
    <t>PPR46990A</t>
  </si>
  <si>
    <t>RN:Fbxw10</t>
  </si>
  <si>
    <t>NM_001013968</t>
  </si>
  <si>
    <t>PPR52035A</t>
  </si>
  <si>
    <t>RN:Fbxw4</t>
  </si>
  <si>
    <t>NM_001107600</t>
  </si>
  <si>
    <t>PPR45672A</t>
  </si>
  <si>
    <t>RN:Fbxw5</t>
  </si>
  <si>
    <t>NM_001025730</t>
  </si>
  <si>
    <t>PPR44025A</t>
  </si>
  <si>
    <t>RN:Fbxw8</t>
  </si>
  <si>
    <t>NM_001107145</t>
  </si>
  <si>
    <t>F-box and WD repeat domain containing 8</t>
  </si>
  <si>
    <t>PPR42318A</t>
  </si>
  <si>
    <t>RN:Ffar1</t>
  </si>
  <si>
    <t>NM_153304</t>
  </si>
  <si>
    <t>PPR52611A</t>
  </si>
  <si>
    <t>RN:Ffar2</t>
  </si>
  <si>
    <t>NM_001005877</t>
  </si>
  <si>
    <t>PPR46549A</t>
  </si>
  <si>
    <t>RN:Ffar3</t>
  </si>
  <si>
    <t>NM_001108912</t>
  </si>
  <si>
    <t>PPR57536A</t>
  </si>
  <si>
    <t>RN:Ffar4</t>
  </si>
  <si>
    <t>NM_001047088</t>
  </si>
  <si>
    <t>G protein-coupled receptor 120</t>
  </si>
  <si>
    <t>PPR52366A</t>
  </si>
  <si>
    <t>RN:Foxl2</t>
  </si>
  <si>
    <t>XM_003750571</t>
  </si>
  <si>
    <t>PPR52972A</t>
  </si>
  <si>
    <t>RN:Fshr</t>
  </si>
  <si>
    <t>NM_199237</t>
  </si>
  <si>
    <t>PPR61699A</t>
  </si>
  <si>
    <t>RN:Galr3</t>
  </si>
  <si>
    <t>NM_019173</t>
  </si>
  <si>
    <t>PPR48406A</t>
  </si>
  <si>
    <t>RN:Gan</t>
  </si>
  <si>
    <t>NM_001107434</t>
  </si>
  <si>
    <t>PPR55149A</t>
  </si>
  <si>
    <t>RN:Glo1</t>
  </si>
  <si>
    <t>NM_207594</t>
  </si>
  <si>
    <t>PPR56624A</t>
  </si>
  <si>
    <t>RN:Glp2r</t>
  </si>
  <si>
    <t>NM_021848</t>
  </si>
  <si>
    <t>PPR49716A</t>
  </si>
  <si>
    <t>RN:Gmcl1</t>
  </si>
  <si>
    <t>NM_001010956</t>
  </si>
  <si>
    <t>Germ cell-less homolog 1 (Drosophila)</t>
  </si>
  <si>
    <t>PPR59453A</t>
  </si>
  <si>
    <t>RN:Gnrhr</t>
  </si>
  <si>
    <t>NM_031038</t>
  </si>
  <si>
    <t>PPR57453A</t>
  </si>
  <si>
    <t>RN:Gpbar1</t>
  </si>
  <si>
    <t>NM_177936</t>
  </si>
  <si>
    <t>PPR49442A</t>
  </si>
  <si>
    <t>RN:Gpr1</t>
  </si>
  <si>
    <t>NM_012961</t>
  </si>
  <si>
    <t>PPR52286A</t>
  </si>
  <si>
    <t>RN:Gpr101</t>
  </si>
  <si>
    <t>NM_001108258</t>
  </si>
  <si>
    <t>PPR55904A</t>
  </si>
  <si>
    <t>RN:Gpr119</t>
  </si>
  <si>
    <t>NM_181770</t>
  </si>
  <si>
    <t>PPR53457A</t>
  </si>
  <si>
    <t>RN:Gpr12</t>
  </si>
  <si>
    <t>NM_030831</t>
  </si>
  <si>
    <t>PPR52722A</t>
  </si>
  <si>
    <t>RN:Gpr135</t>
  </si>
  <si>
    <t>NM_181771</t>
  </si>
  <si>
    <t>PPR50957A</t>
  </si>
  <si>
    <t>RN:Gpr139</t>
  </si>
  <si>
    <t>NM_001024241</t>
  </si>
  <si>
    <t>PPR62060A</t>
  </si>
  <si>
    <t>RN:Gpr141</t>
  </si>
  <si>
    <t>NM_181767</t>
  </si>
  <si>
    <t>PPR53486A</t>
  </si>
  <si>
    <t>RN:Gpr143</t>
  </si>
  <si>
    <t>NM_001106958</t>
  </si>
  <si>
    <t>PPR56919A</t>
  </si>
  <si>
    <t>RN:Gpr149</t>
  </si>
  <si>
    <t>NM_138891</t>
  </si>
  <si>
    <t>PPR53452A</t>
  </si>
  <si>
    <t>RN:Gpr151</t>
  </si>
  <si>
    <t>NM_181633</t>
  </si>
  <si>
    <t>PPR51003A</t>
  </si>
  <si>
    <t>RN:Gpr153</t>
  </si>
  <si>
    <t>NM_001034855</t>
  </si>
  <si>
    <t>PPR65776A</t>
  </si>
  <si>
    <t>RN:Gpr156</t>
  </si>
  <si>
    <t>NM_153295</t>
  </si>
  <si>
    <t>PPR52609A</t>
  </si>
  <si>
    <t>RN:Gpr157</t>
  </si>
  <si>
    <t>NM_001012107</t>
  </si>
  <si>
    <t>PPR59470A</t>
  </si>
  <si>
    <t>RN:Gpr162</t>
  </si>
  <si>
    <t>NM_001108646</t>
  </si>
  <si>
    <t>PPR49896A</t>
  </si>
  <si>
    <t>RN:Gpr173</t>
  </si>
  <si>
    <t>NM_022255</t>
  </si>
  <si>
    <t>PPR50739A</t>
  </si>
  <si>
    <t>RN:Gpr176</t>
  </si>
  <si>
    <t>NM_001270986</t>
  </si>
  <si>
    <t>PPR49802A</t>
  </si>
  <si>
    <t>RN:Gpr182</t>
  </si>
  <si>
    <t>NM_053302</t>
  </si>
  <si>
    <t>PPR52650A</t>
  </si>
  <si>
    <t>RN:Gpr19</t>
  </si>
  <si>
    <t>NM_080579</t>
  </si>
  <si>
    <t>PPR53913A</t>
  </si>
  <si>
    <t>RN:Gpr20</t>
  </si>
  <si>
    <t>NM_022216</t>
  </si>
  <si>
    <t>PPR61709A</t>
  </si>
  <si>
    <t>RN:Gpr21</t>
  </si>
  <si>
    <t>NM_001109554</t>
  </si>
  <si>
    <t>PPR50621A</t>
  </si>
  <si>
    <t>RN:Gpr22</t>
  </si>
  <si>
    <t>NM_001106722</t>
  </si>
  <si>
    <t>PPR55137A</t>
  </si>
  <si>
    <t>RN:Gpr26</t>
  </si>
  <si>
    <t>NM_138841</t>
  </si>
  <si>
    <t>PPR50295A</t>
  </si>
  <si>
    <t>RN:Gpr27</t>
  </si>
  <si>
    <t>NM_023099</t>
  </si>
  <si>
    <t>PPR50798A</t>
  </si>
  <si>
    <t>RN:Gpr3</t>
  </si>
  <si>
    <t>NM_153727</t>
  </si>
  <si>
    <t>PPR52464A</t>
  </si>
  <si>
    <t>RN:Gpr33</t>
  </si>
  <si>
    <t>NM_001031823</t>
  </si>
  <si>
    <t>PPR62314A</t>
  </si>
  <si>
    <t>RN:Gpr35</t>
  </si>
  <si>
    <t>NM_001037359</t>
  </si>
  <si>
    <t>PPR62748A</t>
  </si>
  <si>
    <t>RN:Gpr37l1</t>
  </si>
  <si>
    <t>NM_145784</t>
  </si>
  <si>
    <t>G protein-coupled receptor 37-like 1</t>
  </si>
  <si>
    <t>PPR59471A</t>
  </si>
  <si>
    <t>RN:Gpr39</t>
  </si>
  <si>
    <t>NM_001114392</t>
  </si>
  <si>
    <t>PPR54463A</t>
  </si>
  <si>
    <t>RN:Gpr4</t>
  </si>
  <si>
    <t>NM_001025680</t>
  </si>
  <si>
    <t>PPR47580A</t>
  </si>
  <si>
    <t>RN:Gpr50</t>
  </si>
  <si>
    <t>NM_001191915</t>
  </si>
  <si>
    <t>PPR53068A</t>
  </si>
  <si>
    <t>RN:Gpr6</t>
  </si>
  <si>
    <t>NM_031806</t>
  </si>
  <si>
    <t>PPR48490A</t>
  </si>
  <si>
    <t>RN:Gpr61</t>
  </si>
  <si>
    <t>NM_001107715</t>
  </si>
  <si>
    <t>PPR51370A</t>
  </si>
  <si>
    <t>RN:Gpr63</t>
  </si>
  <si>
    <t>NM_001106640</t>
  </si>
  <si>
    <t>PPR66507A</t>
  </si>
  <si>
    <t>RN:Gpr65</t>
  </si>
  <si>
    <t>NM_001106751</t>
  </si>
  <si>
    <t>PPR55714A</t>
  </si>
  <si>
    <t>RN:Gpr68</t>
  </si>
  <si>
    <t>NM_001108049</t>
  </si>
  <si>
    <t>PPR56198A</t>
  </si>
  <si>
    <t>RN:Gpr81</t>
  </si>
  <si>
    <t>NM_001145334</t>
  </si>
  <si>
    <t>PPR56018A</t>
  </si>
  <si>
    <t>RN:Gpr83</t>
  </si>
  <si>
    <t>NM_080411</t>
  </si>
  <si>
    <t>PPR51371A</t>
  </si>
  <si>
    <t>RN:Gpr84</t>
  </si>
  <si>
    <t>NM_001109509</t>
  </si>
  <si>
    <t>PPR68640A</t>
  </si>
  <si>
    <t>RN:Gpr85</t>
  </si>
  <si>
    <t>NM_022254</t>
  </si>
  <si>
    <t>PPR50738A</t>
  </si>
  <si>
    <t>RN:Gpr87</t>
  </si>
  <si>
    <t>NM_001107677</t>
  </si>
  <si>
    <t>PPR62508A</t>
  </si>
  <si>
    <t>RN:Gpr88</t>
  </si>
  <si>
    <t>NM_031696</t>
  </si>
  <si>
    <t>PPR51136A</t>
  </si>
  <si>
    <t>RN:Gpr98</t>
  </si>
  <si>
    <t>XM_008760641</t>
  </si>
  <si>
    <t>Adhesion G protein-coupled receptor V1</t>
  </si>
  <si>
    <t>PPR55180A</t>
  </si>
  <si>
    <t>RN:Gprc5a</t>
  </si>
  <si>
    <t>NM_001079890</t>
  </si>
  <si>
    <t>PPR47633A</t>
  </si>
  <si>
    <t>RN:Gprc5b</t>
  </si>
  <si>
    <t>NM_001106304</t>
  </si>
  <si>
    <t>PPR50091A</t>
  </si>
  <si>
    <t>RN:Gprc5c</t>
  </si>
  <si>
    <t>NM_001191591</t>
  </si>
  <si>
    <t>PPR43177A</t>
  </si>
  <si>
    <t>RN:Gprc6a</t>
  </si>
  <si>
    <t>NM_001271106</t>
  </si>
  <si>
    <t>PPR55665A</t>
  </si>
  <si>
    <t>RN:Grem2</t>
  </si>
  <si>
    <t>NM_001105974</t>
  </si>
  <si>
    <t>Gremlin 2, cysteine knot superfamily, homolog (Xenopus laevis)</t>
  </si>
  <si>
    <t>PPR64820A</t>
  </si>
  <si>
    <t>RN:Grik3</t>
  </si>
  <si>
    <t>NM_181373</t>
  </si>
  <si>
    <t>PPR53103A</t>
  </si>
  <si>
    <t>RN:Hace1</t>
  </si>
  <si>
    <t>NM_001108539</t>
  </si>
  <si>
    <t>PPR48215A</t>
  </si>
  <si>
    <t>RN:Hecw1</t>
  </si>
  <si>
    <t>NM_001106117</t>
  </si>
  <si>
    <t>PPR53933A</t>
  </si>
  <si>
    <t>RN:Herc2</t>
  </si>
  <si>
    <t>NM_001107520</t>
  </si>
  <si>
    <t>PPR48223A</t>
  </si>
  <si>
    <t>RN:Herc4</t>
  </si>
  <si>
    <t>NM_001012074</t>
  </si>
  <si>
    <t>PPR46589A</t>
  </si>
  <si>
    <t>RN:Herc6</t>
  </si>
  <si>
    <t>XM_008762963</t>
  </si>
  <si>
    <t>HECT and RLD domain containing E3 ubiquitin protein ligase family member 6</t>
  </si>
  <si>
    <t>PPR56506A</t>
  </si>
  <si>
    <t>RN:Hrh2</t>
  </si>
  <si>
    <t>NM_012965</t>
  </si>
  <si>
    <t>Histamine receptor H 2</t>
  </si>
  <si>
    <t>PPR06823A</t>
  </si>
  <si>
    <t>RN:Hrh3</t>
  </si>
  <si>
    <t>NM_053506</t>
  </si>
  <si>
    <t>PPR06821A</t>
  </si>
  <si>
    <t>RN:Htr5b</t>
  </si>
  <si>
    <t>NM_024395</t>
  </si>
  <si>
    <t>PPR44929A</t>
  </si>
  <si>
    <t>RN:Igbp1</t>
  </si>
  <si>
    <t>NM_031624</t>
  </si>
  <si>
    <t>Immunoglobulin (CD79A) binding protein 1</t>
  </si>
  <si>
    <t>PPR43771A</t>
  </si>
  <si>
    <t>RN:Ik</t>
  </si>
  <si>
    <t>NM_001005537</t>
  </si>
  <si>
    <t>PPR46874A</t>
  </si>
  <si>
    <t>RN:Ikbip</t>
  </si>
  <si>
    <t>NM_001009430</t>
  </si>
  <si>
    <t>PPR45834A</t>
  </si>
  <si>
    <t>RN:Il1f10</t>
  </si>
  <si>
    <t>NM_001108571</t>
  </si>
  <si>
    <t>PPR52489A</t>
  </si>
  <si>
    <t>RN:Il1rapl2</t>
  </si>
  <si>
    <t>NM_001166342</t>
  </si>
  <si>
    <t>PPR50600A</t>
  </si>
  <si>
    <t>RN:Il1rl2</t>
  </si>
  <si>
    <t>NM_133575</t>
  </si>
  <si>
    <t>PPR06380A</t>
  </si>
  <si>
    <t>RN:Il36a</t>
  </si>
  <si>
    <t>NM_001106554</t>
  </si>
  <si>
    <t>PPR57761A</t>
  </si>
  <si>
    <t>RN:Il36b</t>
  </si>
  <si>
    <t>NM_001108570</t>
  </si>
  <si>
    <t>PPR52334A</t>
  </si>
  <si>
    <t>RN:Il36g</t>
  </si>
  <si>
    <t>NM_001113790</t>
  </si>
  <si>
    <t>PPR63368A</t>
  </si>
  <si>
    <t>RN:Il36rn</t>
  </si>
  <si>
    <t>NM_001107814</t>
  </si>
  <si>
    <t>PPR57760A</t>
  </si>
  <si>
    <t>RN:Ipp</t>
  </si>
  <si>
    <t>NM_001106679</t>
  </si>
  <si>
    <t>Intracisternal A particle-promoted polypeptide</t>
  </si>
  <si>
    <t>PPR50157A</t>
  </si>
  <si>
    <t>RN:Irf2bpl</t>
  </si>
  <si>
    <t>NM_001012470</t>
  </si>
  <si>
    <t>Polyglutamine-containing protein</t>
  </si>
  <si>
    <t>PPR46151A</t>
  </si>
  <si>
    <t>RN:Itih4</t>
  </si>
  <si>
    <t>NM_019369</t>
  </si>
  <si>
    <t>PPR45358A</t>
  </si>
  <si>
    <t>RN:Kbtbd11</t>
  </si>
  <si>
    <t>NM_001107326</t>
  </si>
  <si>
    <t>Kelch repeat and BTB (POZ) domain containing 11</t>
  </si>
  <si>
    <t>PPR55785A</t>
  </si>
  <si>
    <t>RN:Kbtbd2</t>
  </si>
  <si>
    <t>NM_001107861</t>
  </si>
  <si>
    <t>Kelch repeat and BTB (POZ) domain containing 2</t>
  </si>
  <si>
    <t>PPR42558A</t>
  </si>
  <si>
    <t>RN:Kbtbd4</t>
  </si>
  <si>
    <t>NM_001107746</t>
  </si>
  <si>
    <t>Kelch repeat and BTB (POZ) domain containing 4</t>
  </si>
  <si>
    <t>PPR42338A</t>
  </si>
  <si>
    <t>RN:Kbtbd6</t>
  </si>
  <si>
    <t>NM_001012045</t>
  </si>
  <si>
    <t>PPR50123A</t>
  </si>
  <si>
    <t>RN:Kctd13</t>
  </si>
  <si>
    <t>NM_198736</t>
  </si>
  <si>
    <t>PPR55017A</t>
  </si>
  <si>
    <t>RN:Kdm2a</t>
  </si>
  <si>
    <t>NM_001108515</t>
  </si>
  <si>
    <t>Lysine (K)-specific demethylase 2A</t>
  </si>
  <si>
    <t>PPR49672A</t>
  </si>
  <si>
    <t>RN:Kdm2b</t>
  </si>
  <si>
    <t>NM_001100679</t>
  </si>
  <si>
    <t>PPR48547A</t>
  </si>
  <si>
    <t>RN:Keap1</t>
  </si>
  <si>
    <t>NM_057152</t>
  </si>
  <si>
    <t>PPR47610A</t>
  </si>
  <si>
    <t>RN:Klhl12</t>
  </si>
  <si>
    <t>NM_153730</t>
  </si>
  <si>
    <t>PPR52390A</t>
  </si>
  <si>
    <t>RN:Klhl13</t>
  </si>
  <si>
    <t>XM_002727661</t>
  </si>
  <si>
    <t>PPR54621A</t>
  </si>
  <si>
    <t>RN:Klhl17</t>
  </si>
  <si>
    <t>NM_145671</t>
  </si>
  <si>
    <t>Kelch-like 17 (Drosophila)</t>
  </si>
  <si>
    <t>PPR50608A</t>
  </si>
  <si>
    <t>RN:Klhl20</t>
  </si>
  <si>
    <t>NM_001107192</t>
  </si>
  <si>
    <t>PPR51118A</t>
  </si>
  <si>
    <t>RN:Klhl21</t>
  </si>
  <si>
    <t>NM_001107996</t>
  </si>
  <si>
    <t>PPR53858A</t>
  </si>
  <si>
    <t>RN:Klhl22</t>
  </si>
  <si>
    <t>NM_001107079</t>
  </si>
  <si>
    <t>PPR47539A</t>
  </si>
  <si>
    <t>RN:Klhl7</t>
  </si>
  <si>
    <t>NM_001012187</t>
  </si>
  <si>
    <t>PPR59524A</t>
  </si>
  <si>
    <t>RN:Klhl9</t>
  </si>
  <si>
    <t>NM_001107944</t>
  </si>
  <si>
    <t>PPR56360A</t>
  </si>
  <si>
    <t>RN:Lag3</t>
  </si>
  <si>
    <t>NM_212513</t>
  </si>
  <si>
    <t>PPR53262A</t>
  </si>
  <si>
    <t>RN:Lalba</t>
  </si>
  <si>
    <t>NM_012594</t>
  </si>
  <si>
    <t>PPR44873A</t>
  </si>
  <si>
    <t>RN:Lamtor5</t>
  </si>
  <si>
    <t>NM_001106462</t>
  </si>
  <si>
    <t>PPR43221A</t>
  </si>
  <si>
    <t>RN:Lcp2</t>
  </si>
  <si>
    <t>NM_130421</t>
  </si>
  <si>
    <t>Lymphocyte cytosolic protein 2</t>
  </si>
  <si>
    <t>PPR46813A</t>
  </si>
  <si>
    <t>RN:Lgr4</t>
  </si>
  <si>
    <t>NM_173328</t>
  </si>
  <si>
    <t>PPR48400A</t>
  </si>
  <si>
    <t>RN:Lnx1</t>
  </si>
  <si>
    <t>NM_001108358</t>
  </si>
  <si>
    <t>PPR47969A</t>
  </si>
  <si>
    <t>RN:Lnx2</t>
  </si>
  <si>
    <t>NM_001108329</t>
  </si>
  <si>
    <t>Ligand of numb-protein X 2</t>
  </si>
  <si>
    <t>PPR53882A</t>
  </si>
  <si>
    <t>RN:Lpar3</t>
  </si>
  <si>
    <t>NM_023969</t>
  </si>
  <si>
    <t>PPR51523A</t>
  </si>
  <si>
    <t>RN:Lpar4</t>
  </si>
  <si>
    <t>NM_001106940</t>
  </si>
  <si>
    <t>PPR55741A</t>
  </si>
  <si>
    <t>RN:Lpar5</t>
  </si>
  <si>
    <t>XM_575667</t>
  </si>
  <si>
    <t>PPR68580A</t>
  </si>
  <si>
    <t>RN:Lrrc41</t>
  </si>
  <si>
    <t>NM_001009710</t>
  </si>
  <si>
    <t>PPR42627A</t>
  </si>
  <si>
    <t>RN:Lrsam1</t>
  </si>
  <si>
    <t>NM_001107833</t>
  </si>
  <si>
    <t>PPR51262A</t>
  </si>
  <si>
    <t>RN:Ltb4r2</t>
  </si>
  <si>
    <t>NM_053640</t>
  </si>
  <si>
    <t>PPR06680A</t>
  </si>
  <si>
    <t>RN:Ly6d</t>
  </si>
  <si>
    <t>NM_001130552</t>
  </si>
  <si>
    <t>PPR52427A</t>
  </si>
  <si>
    <t>RN:Ly86</t>
  </si>
  <si>
    <t>NM_001106128</t>
  </si>
  <si>
    <t>PPR42989A</t>
  </si>
  <si>
    <t>RN:Mc1r</t>
  </si>
  <si>
    <t>XM_006222790</t>
  </si>
  <si>
    <t>PPR59981A</t>
  </si>
  <si>
    <t>RN:Mc4r</t>
  </si>
  <si>
    <t>NM_013099</t>
  </si>
  <si>
    <t>PPR44956A</t>
  </si>
  <si>
    <t>RN:Mc5r</t>
  </si>
  <si>
    <t>NM_013182</t>
  </si>
  <si>
    <t>PPR44408A</t>
  </si>
  <si>
    <t>RN:Mex3c</t>
  </si>
  <si>
    <t>NM_001107377</t>
  </si>
  <si>
    <t>PPR44017A</t>
  </si>
  <si>
    <t>RN:Mgrn1</t>
  </si>
  <si>
    <t>NM_001013964</t>
  </si>
  <si>
    <t>PPR46122A</t>
  </si>
  <si>
    <t>RN:Mib2</t>
  </si>
  <si>
    <t>NM_001005901</t>
  </si>
  <si>
    <t>Mindbomb E3 ubiquitin protein ligase 2</t>
  </si>
  <si>
    <t>PPR49566A</t>
  </si>
  <si>
    <t>RN:Mkrn1</t>
  </si>
  <si>
    <t>NM_001004233</t>
  </si>
  <si>
    <t>PPR59646A</t>
  </si>
  <si>
    <t>RN:Mkrn2</t>
  </si>
  <si>
    <t>NM_001008314</t>
  </si>
  <si>
    <t>PPR59647A</t>
  </si>
  <si>
    <t>RN:Mlx</t>
  </si>
  <si>
    <t>NM_001034112</t>
  </si>
  <si>
    <t>PPR46371A</t>
  </si>
  <si>
    <t>RN:Mmp25</t>
  </si>
  <si>
    <t>XM_001055465</t>
  </si>
  <si>
    <t>Matrix metalloproteinase 25</t>
  </si>
  <si>
    <t>PPR56923A</t>
  </si>
  <si>
    <t>RN:Mnat1</t>
  </si>
  <si>
    <t>NM_153472</t>
  </si>
  <si>
    <t>PPR46056A</t>
  </si>
  <si>
    <t>RN:Mrgprb13</t>
  </si>
  <si>
    <t>NM_001002283</t>
  </si>
  <si>
    <t>MAS-related GPR, member B13</t>
  </si>
  <si>
    <t>PPR62754A</t>
  </si>
  <si>
    <t>RN:Mrgprb2</t>
  </si>
  <si>
    <t>XM_001080876</t>
  </si>
  <si>
    <t>PPR62756A</t>
  </si>
  <si>
    <t>RN:Mrgprb4</t>
  </si>
  <si>
    <t>NM_001002287</t>
  </si>
  <si>
    <t>PPR59654A</t>
  </si>
  <si>
    <t>RN:Mrgprb5</t>
  </si>
  <si>
    <t>NM_001002284</t>
  </si>
  <si>
    <t>MAS-related G protein-coupled receptor, member B5</t>
  </si>
  <si>
    <t>PPR62755A</t>
  </si>
  <si>
    <t>RN:Mrgprd</t>
  </si>
  <si>
    <t>NM_001001506</t>
  </si>
  <si>
    <t>PPR55211A</t>
  </si>
  <si>
    <t>RN:Mrgpre</t>
  </si>
  <si>
    <t>NM_001002288</t>
  </si>
  <si>
    <t>PPR55653A</t>
  </si>
  <si>
    <t>RN:Mrgprf</t>
  </si>
  <si>
    <t>NM_153722</t>
  </si>
  <si>
    <t>PPR44516A</t>
  </si>
  <si>
    <t>RN:Mrgprg</t>
  </si>
  <si>
    <t>NM_203470</t>
  </si>
  <si>
    <t>PPR59655A</t>
  </si>
  <si>
    <t>RN:Mrgprh</t>
  </si>
  <si>
    <t>NM_001002281</t>
  </si>
  <si>
    <t>PPR62753A</t>
  </si>
  <si>
    <t>RN:Mrgprx2</t>
  </si>
  <si>
    <t>NM_001002280</t>
  </si>
  <si>
    <t>PPR62752A</t>
  </si>
  <si>
    <t>RN:Mrgprx3</t>
  </si>
  <si>
    <t>NM_145787</t>
  </si>
  <si>
    <t>PPR52261A</t>
  </si>
  <si>
    <t>RN:Msmo1</t>
  </si>
  <si>
    <t>NM_080886</t>
  </si>
  <si>
    <t>PPR43785A</t>
  </si>
  <si>
    <t>RN:Mtch1</t>
  </si>
  <si>
    <t>NM_001100833</t>
  </si>
  <si>
    <t>PPR53614A</t>
  </si>
  <si>
    <t>RN:Mtl5</t>
  </si>
  <si>
    <t>NM_001012069</t>
  </si>
  <si>
    <t>PPR55816A</t>
  </si>
  <si>
    <t>RN:Mttp</t>
  </si>
  <si>
    <t>NM_001107727</t>
  </si>
  <si>
    <t>PPR55426A</t>
  </si>
  <si>
    <t>RN:Muc4</t>
  </si>
  <si>
    <t>XM_006221167</t>
  </si>
  <si>
    <t>PPR47950A</t>
  </si>
  <si>
    <t>RN:Mycbp2</t>
  </si>
  <si>
    <t>NM_001106055</t>
  </si>
  <si>
    <t>PPR45846A</t>
  </si>
  <si>
    <t>RN:Mydgf</t>
  </si>
  <si>
    <t>XM_576697</t>
  </si>
  <si>
    <t>Similar to lymphocyte antigen 6 complex, locus E ligand</t>
  </si>
  <si>
    <t>PPR42372A</t>
  </si>
  <si>
    <t>RN:Nacc2</t>
  </si>
  <si>
    <t>NM_001100533</t>
  </si>
  <si>
    <t>Nucleus accumbens associated 2, BEN and BTB (POZ) domain containing</t>
  </si>
  <si>
    <t>PPR49865A</t>
  </si>
  <si>
    <t>RN:Ncr3</t>
  </si>
  <si>
    <t>NM_181822</t>
  </si>
  <si>
    <t>PPR45999A</t>
  </si>
  <si>
    <t>RN:Nedd4</t>
  </si>
  <si>
    <t>NM_012986</t>
  </si>
  <si>
    <t>PPR53969A</t>
  </si>
  <si>
    <t>RN:Nedd4l</t>
  </si>
  <si>
    <t>NM_001008300</t>
  </si>
  <si>
    <t>PPR51910A</t>
  </si>
  <si>
    <t>RN:Neurl2</t>
  </si>
  <si>
    <t>NM_001107802</t>
  </si>
  <si>
    <t>Neuralized homolog 2 (Drosophila)</t>
  </si>
  <si>
    <t>PPR53680A</t>
  </si>
  <si>
    <t>RN:Nfx1</t>
  </si>
  <si>
    <t>NM_001024784</t>
  </si>
  <si>
    <t>PPR50885A</t>
  </si>
  <si>
    <t>RN:Nfxl1</t>
  </si>
  <si>
    <t>NM_001170438</t>
  </si>
  <si>
    <t>PPR53875A</t>
  </si>
  <si>
    <t>RN:Nhlrc1</t>
  </si>
  <si>
    <t>NM_199236</t>
  </si>
  <si>
    <t>PPR55253A</t>
  </si>
  <si>
    <t>RN:Niacr1</t>
  </si>
  <si>
    <t>NM_181476</t>
  </si>
  <si>
    <t>PPR52198A</t>
  </si>
  <si>
    <t>RN:Nme3</t>
  </si>
  <si>
    <t>NM_053507</t>
  </si>
  <si>
    <t>PPR44196A</t>
  </si>
  <si>
    <t>RN:Nmur2</t>
  </si>
  <si>
    <t>NM_022275</t>
  </si>
  <si>
    <t>PPR50807A</t>
  </si>
  <si>
    <t>RN:Npbwr1</t>
  </si>
  <si>
    <t>NM_001014784</t>
  </si>
  <si>
    <t>PPR62283A</t>
  </si>
  <si>
    <t>RN:Npffr1</t>
  </si>
  <si>
    <t>NM_022291</t>
  </si>
  <si>
    <t>PPR51510A</t>
  </si>
  <si>
    <t>RN:Npsr1</t>
  </si>
  <si>
    <t>NM_001106808</t>
  </si>
  <si>
    <t>PPR54607A</t>
  </si>
  <si>
    <t>RN:Nudt2</t>
  </si>
  <si>
    <t>NM_207596</t>
  </si>
  <si>
    <t>PPR49247A</t>
  </si>
  <si>
    <t>RN:Nup210</t>
  </si>
  <si>
    <t>NM_053322</t>
  </si>
  <si>
    <t>PPR42993A</t>
  </si>
  <si>
    <t>RN:Nupr1</t>
  </si>
  <si>
    <t>NM_053611</t>
  </si>
  <si>
    <t>PPR45280A</t>
  </si>
  <si>
    <t>RN:Ogfr</t>
  </si>
  <si>
    <t>NM_053340</t>
  </si>
  <si>
    <t>PPR46161A</t>
  </si>
  <si>
    <t>RN:Olr12</t>
  </si>
  <si>
    <t>NM_001000540</t>
  </si>
  <si>
    <t>Olfactory receptor 12</t>
  </si>
  <si>
    <t>PPR62649A</t>
  </si>
  <si>
    <t>RN:Olr1201</t>
  </si>
  <si>
    <t>NM_001000818</t>
  </si>
  <si>
    <t>Olfactory receptor 1201</t>
  </si>
  <si>
    <t>PPR62964A</t>
  </si>
  <si>
    <t>RN:Olr128</t>
  </si>
  <si>
    <t>NM_001000159</t>
  </si>
  <si>
    <t>Olfactory receptor 128</t>
  </si>
  <si>
    <t>PPR61982A</t>
  </si>
  <si>
    <t>RN:Olr131</t>
  </si>
  <si>
    <t>NM_001001285</t>
  </si>
  <si>
    <t>Olfactory receptor 131</t>
  </si>
  <si>
    <t>PPR62934A</t>
  </si>
  <si>
    <t>RN:Olr132</t>
  </si>
  <si>
    <t>NM_001001273</t>
  </si>
  <si>
    <t>Olfactory receptor 132</t>
  </si>
  <si>
    <t>PPR61984A</t>
  </si>
  <si>
    <t>RN:Olr1328</t>
  </si>
  <si>
    <t>NM_001000599</t>
  </si>
  <si>
    <t>Olfactory receptor 1328</t>
  </si>
  <si>
    <t>PPR62740A</t>
  </si>
  <si>
    <t>RN:Olr148</t>
  </si>
  <si>
    <t>NM_001000165</t>
  </si>
  <si>
    <t>Olfactory receptor 148</t>
  </si>
  <si>
    <t>PPR61991A</t>
  </si>
  <si>
    <t>RN:Olr1513</t>
  </si>
  <si>
    <t>NM_001000035</t>
  </si>
  <si>
    <t>Olfactory receptor 1513</t>
  </si>
  <si>
    <t>PPR61785A</t>
  </si>
  <si>
    <t>RN:Olr1667</t>
  </si>
  <si>
    <t>NM_001000537</t>
  </si>
  <si>
    <t>Olfactory receptor 1667</t>
  </si>
  <si>
    <t>PPR62643A</t>
  </si>
  <si>
    <t>RN:Olr1744</t>
  </si>
  <si>
    <t>NM_001001426</t>
  </si>
  <si>
    <t>Olfactory receptor 1744</t>
  </si>
  <si>
    <t>PPR62135A</t>
  </si>
  <si>
    <t>RN:Olr1749</t>
  </si>
  <si>
    <t>NM_001001429</t>
  </si>
  <si>
    <t>Olfactory receptor 1749</t>
  </si>
  <si>
    <t>PPR62136A</t>
  </si>
  <si>
    <t>RN:Olr1750</t>
  </si>
  <si>
    <t>NM_212493</t>
  </si>
  <si>
    <t>Olfactory receptor 1750</t>
  </si>
  <si>
    <t>PPR62137A</t>
  </si>
  <si>
    <t>RN:Olr217</t>
  </si>
  <si>
    <t>NM_001000199</t>
  </si>
  <si>
    <t>Olfactory receptor 217</t>
  </si>
  <si>
    <t>PPR62026A</t>
  </si>
  <si>
    <t>RN:Olr226</t>
  </si>
  <si>
    <t>NM_031710</t>
  </si>
  <si>
    <t>Olfactory receptor 226</t>
  </si>
  <si>
    <t>PPR57230A</t>
  </si>
  <si>
    <t>RN:Olr227</t>
  </si>
  <si>
    <t>NM_001000203</t>
  </si>
  <si>
    <t>Olfactory receptor 227</t>
  </si>
  <si>
    <t>PPR62031A</t>
  </si>
  <si>
    <t>RN:Olr231</t>
  </si>
  <si>
    <t>NM_001000206</t>
  </si>
  <si>
    <t>Olfactory receptor 231</t>
  </si>
  <si>
    <t>PPR62034A</t>
  </si>
  <si>
    <t>RN:Olr425</t>
  </si>
  <si>
    <t>NM_001000393</t>
  </si>
  <si>
    <t>Olfactory receptor 425</t>
  </si>
  <si>
    <t>PPR62272A</t>
  </si>
  <si>
    <t>RN:Olr588</t>
  </si>
  <si>
    <t>NM_001000329</t>
  </si>
  <si>
    <t>Olfactory receptor 588</t>
  </si>
  <si>
    <t>PPR62205A</t>
  </si>
  <si>
    <t>RN:Olr59</t>
  </si>
  <si>
    <t>NM_173293</t>
  </si>
  <si>
    <t>Olfactory receptor 59</t>
  </si>
  <si>
    <t>PPR45650A</t>
  </si>
  <si>
    <t>RN:Olr63</t>
  </si>
  <si>
    <t>NM_001000542</t>
  </si>
  <si>
    <t>Olfactory receptor 63</t>
  </si>
  <si>
    <t>PPR59701A</t>
  </si>
  <si>
    <t>RN:Olr735</t>
  </si>
  <si>
    <t>NM_001000922</t>
  </si>
  <si>
    <t>Olfactory receptor 735</t>
  </si>
  <si>
    <t>PPR63064A</t>
  </si>
  <si>
    <t>RN:Opn1mw</t>
  </si>
  <si>
    <t>NM_053548</t>
  </si>
  <si>
    <t>Opsin 1 (cone pigments), medium-wave-sensitive</t>
  </si>
  <si>
    <t>PPR52254A</t>
  </si>
  <si>
    <t>RN:Opn1sw</t>
  </si>
  <si>
    <t>NM_031015</t>
  </si>
  <si>
    <t>PPR44918A</t>
  </si>
  <si>
    <t>RN:Oprl1</t>
  </si>
  <si>
    <t>NM_031569</t>
  </si>
  <si>
    <t>PPR44465A</t>
  </si>
  <si>
    <t>RN:Ostm1</t>
  </si>
  <si>
    <t>NM_001029925</t>
  </si>
  <si>
    <t>PPR50093A</t>
  </si>
  <si>
    <t>RN:Oxgr1</t>
  </si>
  <si>
    <t>NM_207588</t>
  </si>
  <si>
    <t>PPR57480A</t>
  </si>
  <si>
    <t>RN:P2ry12</t>
  </si>
  <si>
    <t>NM_022800</t>
  </si>
  <si>
    <t>PPR51547A</t>
  </si>
  <si>
    <t>RN:P2ry13</t>
  </si>
  <si>
    <t>NM_001002853</t>
  </si>
  <si>
    <t>PPR50998A</t>
  </si>
  <si>
    <t>RN:P2ry14</t>
  </si>
  <si>
    <t>NM_133577</t>
  </si>
  <si>
    <t>PPR52646A</t>
  </si>
  <si>
    <t>RN:P2ry2</t>
  </si>
  <si>
    <t>NM_017255</t>
  </si>
  <si>
    <t>PPR45235A</t>
  </si>
  <si>
    <t>RN:P2ry4</t>
  </si>
  <si>
    <t>NM_031680</t>
  </si>
  <si>
    <t>PPR48405A</t>
  </si>
  <si>
    <t>RN:P2ry6</t>
  </si>
  <si>
    <t>NM_057124</t>
  </si>
  <si>
    <t>PPR44986A</t>
  </si>
  <si>
    <t>RN:Pdcd5</t>
  </si>
  <si>
    <t>NM_001106247</t>
  </si>
  <si>
    <t>PPR44373A</t>
  </si>
  <si>
    <t>RN:Pdgfrl</t>
  </si>
  <si>
    <t>NM_001011921</t>
  </si>
  <si>
    <t>PPR47856A</t>
  </si>
  <si>
    <t>RN:Pdzrn4</t>
  </si>
  <si>
    <t>NM_001108107</t>
  </si>
  <si>
    <t>PPR52041A</t>
  </si>
  <si>
    <t>RN:Peli2</t>
  </si>
  <si>
    <t>NM_001107259</t>
  </si>
  <si>
    <t>PPR51176A</t>
  </si>
  <si>
    <t>RN:Peli3</t>
  </si>
  <si>
    <t>NM_001127542</t>
  </si>
  <si>
    <t>Pellino 3</t>
  </si>
  <si>
    <t>PPR52215A</t>
  </si>
  <si>
    <t>RN:Pex12</t>
  </si>
  <si>
    <t>NM_053921</t>
  </si>
  <si>
    <t>PPR48355A</t>
  </si>
  <si>
    <t>RN:Pex2</t>
  </si>
  <si>
    <t>NM_017234</t>
  </si>
  <si>
    <t>PPR43322A</t>
  </si>
  <si>
    <t>RN:Pgr15l</t>
  </si>
  <si>
    <t>NM_001106583</t>
  </si>
  <si>
    <t>G protein-coupled receptor 15-like</t>
  </si>
  <si>
    <t>PPR63335A</t>
  </si>
  <si>
    <t>RN:Phip</t>
  </si>
  <si>
    <t>NM_001134564</t>
  </si>
  <si>
    <t>Similar to WD repeat domain 11 protein</t>
  </si>
  <si>
    <t>PPR47543A</t>
  </si>
  <si>
    <t>RN:Phrf1</t>
  </si>
  <si>
    <t>NM_139093</t>
  </si>
  <si>
    <t>PPR44905A</t>
  </si>
  <si>
    <t>RN:Pias4</t>
  </si>
  <si>
    <t>NM_001100757</t>
  </si>
  <si>
    <t>PPR45714A</t>
  </si>
  <si>
    <t>RN:Pja2</t>
  </si>
  <si>
    <t>NM_138896</t>
  </si>
  <si>
    <t>PPR46642A</t>
  </si>
  <si>
    <t>RN:Pla2g7</t>
  </si>
  <si>
    <t>NM_001009353</t>
  </si>
  <si>
    <t>PPR52844A</t>
  </si>
  <si>
    <t>RN:Plagl1</t>
  </si>
  <si>
    <t>NM_012760</t>
  </si>
  <si>
    <t>PPR43739A</t>
  </si>
  <si>
    <t>RN:Plagl2</t>
  </si>
  <si>
    <t>NM_001106528</t>
  </si>
  <si>
    <t>PPR53853A</t>
  </si>
  <si>
    <t>RN:Por</t>
  </si>
  <si>
    <t>NM_031576</t>
  </si>
  <si>
    <t>PPR45390A</t>
  </si>
  <si>
    <t>RN:Prg3</t>
  </si>
  <si>
    <t>NM_001106487</t>
  </si>
  <si>
    <t>PPR52845A</t>
  </si>
  <si>
    <t>RN:Prkra</t>
  </si>
  <si>
    <t>NM_001024780</t>
  </si>
  <si>
    <t>PPR43005A</t>
  </si>
  <si>
    <t>RN:Prokr1</t>
  </si>
  <si>
    <t>NM_138977</t>
  </si>
  <si>
    <t>PPR52399A</t>
  </si>
  <si>
    <t>RN:Prpf19</t>
  </si>
  <si>
    <t>NM_139333</t>
  </si>
  <si>
    <t>PRP19/PSO4 pre-mRNA processing factor 19 homolog (S. cerevisiae)</t>
  </si>
  <si>
    <t>PPR46858A</t>
  </si>
  <si>
    <t>RN:Prune2</t>
  </si>
  <si>
    <t>XM_006231152</t>
  </si>
  <si>
    <t>PPR64843A</t>
  </si>
  <si>
    <t>RN:Ptafr</t>
  </si>
  <si>
    <t>NM_053321</t>
  </si>
  <si>
    <t>PPR44688A</t>
  </si>
  <si>
    <t>RN:Ptgdr</t>
  </si>
  <si>
    <t>NM_001135164</t>
  </si>
  <si>
    <t>PPR50248A</t>
  </si>
  <si>
    <t>RN:Ptgfr</t>
  </si>
  <si>
    <t>NM_013115</t>
  </si>
  <si>
    <t>PPR53498A</t>
  </si>
  <si>
    <t>RN:Pth2r</t>
  </si>
  <si>
    <t>NM_031089</t>
  </si>
  <si>
    <t>PPR44945A</t>
  </si>
  <si>
    <t>RN:Pxmp2</t>
  </si>
  <si>
    <t>NM_031587</t>
  </si>
  <si>
    <t>PPR44772A</t>
  </si>
  <si>
    <t>RN:Qrfpr</t>
  </si>
  <si>
    <t>NM_198199</t>
  </si>
  <si>
    <t>PPR55828A</t>
  </si>
  <si>
    <t>RN:Rab40b</t>
  </si>
  <si>
    <t>NM_001107076</t>
  </si>
  <si>
    <t>Rab40b, member RAS oncogene family</t>
  </si>
  <si>
    <t>PPR44080A</t>
  </si>
  <si>
    <t>RN:Rbbp6</t>
  </si>
  <si>
    <t>XM_219296</t>
  </si>
  <si>
    <t>PPR47482A</t>
  </si>
  <si>
    <t>RN:Rbck1</t>
  </si>
  <si>
    <t>NM_021764</t>
  </si>
  <si>
    <t>PPR48952A</t>
  </si>
  <si>
    <t>RN:Rbx1</t>
  </si>
  <si>
    <t>NM_001034135</t>
  </si>
  <si>
    <t>PPR43995A</t>
  </si>
  <si>
    <t>RN:Rc3h2</t>
  </si>
  <si>
    <t>NM_001107839</t>
  </si>
  <si>
    <t>PPR53314A</t>
  </si>
  <si>
    <t>RN:Rchy1</t>
  </si>
  <si>
    <t>NM_001007618</t>
  </si>
  <si>
    <t>PPR42648A</t>
  </si>
  <si>
    <t>RN:Reg3a</t>
  </si>
  <si>
    <t>NM_172077</t>
  </si>
  <si>
    <t>PPR45306A</t>
  </si>
  <si>
    <t>RN:Reg3g</t>
  </si>
  <si>
    <t>NM_173097</t>
  </si>
  <si>
    <t>PPR44439A</t>
  </si>
  <si>
    <t>RN:Rgr</t>
  </si>
  <si>
    <t>NM_001107299</t>
  </si>
  <si>
    <t>PPR48100A</t>
  </si>
  <si>
    <t>RN:Rhobtb1</t>
  </si>
  <si>
    <t>NM_001107622</t>
  </si>
  <si>
    <t>PPR43227A</t>
  </si>
  <si>
    <t>RN:Rhobtb2</t>
  </si>
  <si>
    <t>NM_001013133</t>
  </si>
  <si>
    <t>PPR51202A</t>
  </si>
  <si>
    <t>RN:Rhobtb3</t>
  </si>
  <si>
    <t>NM_001107645</t>
  </si>
  <si>
    <t>PPR50711A</t>
  </si>
  <si>
    <t>RN:Rnf10</t>
  </si>
  <si>
    <t>NM_001011904</t>
  </si>
  <si>
    <t>PPR45472A</t>
  </si>
  <si>
    <t>RN:Rnf111</t>
  </si>
  <si>
    <t>NM_001106836</t>
  </si>
  <si>
    <t>PPR52368A</t>
  </si>
  <si>
    <t>RN:Rnf113a2</t>
  </si>
  <si>
    <t>NM_001004445</t>
  </si>
  <si>
    <t>PPR46713A</t>
  </si>
  <si>
    <t>RN:Rnf114</t>
  </si>
  <si>
    <t>NM_001001517</t>
  </si>
  <si>
    <t>PPR50430A</t>
  </si>
  <si>
    <t>RN:Rnf115</t>
  </si>
  <si>
    <t>NM_001108560</t>
  </si>
  <si>
    <t>Zinc finger protein 364</t>
  </si>
  <si>
    <t>PPR48939A</t>
  </si>
  <si>
    <t>RN:Rnf121</t>
  </si>
  <si>
    <t>NM_001107540</t>
  </si>
  <si>
    <t>PPR47099A</t>
  </si>
  <si>
    <t>RN:Rnf125</t>
  </si>
  <si>
    <t>NM_001108424</t>
  </si>
  <si>
    <t>PPR54727A</t>
  </si>
  <si>
    <t>RN:Rnf126</t>
  </si>
  <si>
    <t>NM_001033702</t>
  </si>
  <si>
    <t>PPR62547A</t>
  </si>
  <si>
    <t>RN:Rnf145</t>
  </si>
  <si>
    <t>NM_001105778</t>
  </si>
  <si>
    <t>PPR54792A</t>
  </si>
  <si>
    <t>RN:Rnf146</t>
  </si>
  <si>
    <t>NM_001012060</t>
  </si>
  <si>
    <t>PPR46358A</t>
  </si>
  <si>
    <t>RN:Rnf149</t>
  </si>
  <si>
    <t>XM_343561</t>
  </si>
  <si>
    <t>Ring finger protein 149</t>
  </si>
  <si>
    <t>PPR46844A</t>
  </si>
  <si>
    <t>RN:Rnf152</t>
  </si>
  <si>
    <t>NM_001106305</t>
  </si>
  <si>
    <t>PPR62061A</t>
  </si>
  <si>
    <t>RN:Rnf166</t>
  </si>
  <si>
    <t>NM_001002279</t>
  </si>
  <si>
    <t>PPR59760A</t>
  </si>
  <si>
    <t>RN:Rnf181</t>
  </si>
  <si>
    <t>NM_001007647</t>
  </si>
  <si>
    <t>PPR43319A</t>
  </si>
  <si>
    <t>RN:Rnf19a</t>
  </si>
  <si>
    <t>NM_001130560</t>
  </si>
  <si>
    <t>PPR55503A</t>
  </si>
  <si>
    <t>RN:Rnf19b</t>
  </si>
  <si>
    <t>NM_001108003</t>
  </si>
  <si>
    <t>PPR46613A</t>
  </si>
  <si>
    <t>RN:Rnf207</t>
  </si>
  <si>
    <t>XM_001075996</t>
  </si>
  <si>
    <t>PPR53165A</t>
  </si>
  <si>
    <t>RN:Rnf215</t>
  </si>
  <si>
    <t>NM_001107234</t>
  </si>
  <si>
    <t>PPR49443A</t>
  </si>
  <si>
    <t>RN:Rnf216</t>
  </si>
  <si>
    <t>NM_001107122</t>
  </si>
  <si>
    <t>PPR47640A</t>
  </si>
  <si>
    <t>RN:Rnf219</t>
  </si>
  <si>
    <t>NM_001108389</t>
  </si>
  <si>
    <t>PPR53934A</t>
  </si>
  <si>
    <t>RN:Rnf220</t>
  </si>
  <si>
    <t>XM_008764076</t>
  </si>
  <si>
    <t>PPR54394A</t>
  </si>
  <si>
    <t>RN:Rnf25</t>
  </si>
  <si>
    <t>NM_001012004</t>
  </si>
  <si>
    <t>Ring finger protein 25</t>
  </si>
  <si>
    <t>PPR54750A</t>
  </si>
  <si>
    <t>RN:Rnf26</t>
  </si>
  <si>
    <t>NM_001113748</t>
  </si>
  <si>
    <t>PPR46025A</t>
  </si>
  <si>
    <t>RN:Rnf31</t>
  </si>
  <si>
    <t>NM_001108868</t>
  </si>
  <si>
    <t>PPR51286A</t>
  </si>
  <si>
    <t>RN:Rnf38</t>
  </si>
  <si>
    <t>NM_134467</t>
  </si>
  <si>
    <t>PPR52380A</t>
  </si>
  <si>
    <t>RN:Rnf41</t>
  </si>
  <si>
    <t>NM_001012195</t>
  </si>
  <si>
    <t>PPR52012A</t>
  </si>
  <si>
    <t>RN:Rnf7</t>
  </si>
  <si>
    <t>NM_001106848</t>
  </si>
  <si>
    <t>PPR42842A</t>
  </si>
  <si>
    <t>RN:Rps3a</t>
  </si>
  <si>
    <t>NM_017153</t>
  </si>
  <si>
    <t>PPR53311A</t>
  </si>
  <si>
    <t>RN:Rrh</t>
  </si>
  <si>
    <t>NM_001107726</t>
  </si>
  <si>
    <t>PPR49126A</t>
  </si>
  <si>
    <t>RN:Rspry1</t>
  </si>
  <si>
    <t>NM_001100945</t>
  </si>
  <si>
    <t>PPR50054A</t>
  </si>
  <si>
    <t>RN:Rxfp1</t>
  </si>
  <si>
    <t>NM_201417</t>
  </si>
  <si>
    <t>PPR56812A</t>
  </si>
  <si>
    <t>RN:Rxfp2</t>
  </si>
  <si>
    <t>NM_001012475</t>
  </si>
  <si>
    <t>PPR62625A</t>
  </si>
  <si>
    <t>RN:Rxfp3</t>
  </si>
  <si>
    <t>NM_001008310</t>
  </si>
  <si>
    <t>PPR59777A</t>
  </si>
  <si>
    <t>RN:S100a11</t>
  </si>
  <si>
    <t>NM_001004095</t>
  </si>
  <si>
    <t>S100 calcium binding protein A11 (calizzarin)</t>
  </si>
  <si>
    <t>PPR55673A</t>
  </si>
  <si>
    <t>RN:S1pr4</t>
  </si>
  <si>
    <t>NM_001108075</t>
  </si>
  <si>
    <t>PPR56201A</t>
  </si>
  <si>
    <t>RN:S1pr5</t>
  </si>
  <si>
    <t>NM_021775</t>
  </si>
  <si>
    <t>PPR49918A</t>
  </si>
  <si>
    <t>RN:Saa4</t>
  </si>
  <si>
    <t>NM_001009478</t>
  </si>
  <si>
    <t>PPR57316A</t>
  </si>
  <si>
    <t>RN:Sap30bp</t>
  </si>
  <si>
    <t>NM_001108305</t>
  </si>
  <si>
    <t>PPR52211A</t>
  </si>
  <si>
    <t>RN:Scube1</t>
  </si>
  <si>
    <t>NM_001134884</t>
  </si>
  <si>
    <t>PPR44165A</t>
  </si>
  <si>
    <t>RN:Sdcbp</t>
  </si>
  <si>
    <t>NM_031986</t>
  </si>
  <si>
    <t>PPR43412A</t>
  </si>
  <si>
    <t>RN:Sectm1a</t>
  </si>
  <si>
    <t>NM_001013043</t>
  </si>
  <si>
    <t>Secreted and transmembrane 1A</t>
  </si>
  <si>
    <t>PPR56688A</t>
  </si>
  <si>
    <t>RN:Sectm1b</t>
  </si>
  <si>
    <t>NM_199082</t>
  </si>
  <si>
    <t>PPR59784A</t>
  </si>
  <si>
    <t>RN:Sema4d</t>
  </si>
  <si>
    <t>NM_001170563</t>
  </si>
  <si>
    <t>PPR54417A</t>
  </si>
  <si>
    <t>RN:Serinc3</t>
  </si>
  <si>
    <t>NM_001008312</t>
  </si>
  <si>
    <t>PPR43225A</t>
  </si>
  <si>
    <t>RN:Serpinf2</t>
  </si>
  <si>
    <t>NM_001011892</t>
  </si>
  <si>
    <t>PPR46169A</t>
  </si>
  <si>
    <t>RN:Sh3rf2</t>
  </si>
  <si>
    <t>NM_001034187</t>
  </si>
  <si>
    <t>SH3 domain containing ring finger 2</t>
  </si>
  <si>
    <t>PPR62467A</t>
  </si>
  <si>
    <t>RN:Siah1</t>
  </si>
  <si>
    <t>NM_080905</t>
  </si>
  <si>
    <t>PPR51959A</t>
  </si>
  <si>
    <t>RN:Siah2</t>
  </si>
  <si>
    <t>NM_134457</t>
  </si>
  <si>
    <t>PPR48295A</t>
  </si>
  <si>
    <t>RN:Sigirr</t>
  </si>
  <si>
    <t>NM_001024887</t>
  </si>
  <si>
    <t>PPR46305A</t>
  </si>
  <si>
    <t>RN:Sipa1</t>
  </si>
  <si>
    <t>NM_001004089</t>
  </si>
  <si>
    <t>PPR47953A</t>
  </si>
  <si>
    <t>RN:Siva1</t>
  </si>
  <si>
    <t>NM_001100982</t>
  </si>
  <si>
    <t>PPR47703A</t>
  </si>
  <si>
    <t>RN:Slurp1</t>
  </si>
  <si>
    <t>NM_001130544</t>
  </si>
  <si>
    <t>PPR47007A</t>
  </si>
  <si>
    <t>RN:Smndc1</t>
  </si>
  <si>
    <t>NM_001025400</t>
  </si>
  <si>
    <t>PPR55281A</t>
  </si>
  <si>
    <t>RN:Smpd1</t>
  </si>
  <si>
    <t>NM_001006997</t>
  </si>
  <si>
    <t>PPR46615A</t>
  </si>
  <si>
    <t>RN:Socs6</t>
  </si>
  <si>
    <t>NM_001271149</t>
  </si>
  <si>
    <t>PPR06599A</t>
  </si>
  <si>
    <t>RN:Son</t>
  </si>
  <si>
    <t>NM_001170327</t>
  </si>
  <si>
    <t>PPR43975A</t>
  </si>
  <si>
    <t>RN:Sorcs2</t>
  </si>
  <si>
    <t>NM_001107225</t>
  </si>
  <si>
    <t>PPR53759A</t>
  </si>
  <si>
    <t>RN:Sorcs3</t>
  </si>
  <si>
    <t>NM_001106367</t>
  </si>
  <si>
    <t>PPR52044A</t>
  </si>
  <si>
    <t>RN:Spaca3</t>
  </si>
  <si>
    <t>NM_001105820</t>
  </si>
  <si>
    <t>PPR50136A</t>
  </si>
  <si>
    <t>RN:Spn</t>
  </si>
  <si>
    <t>NM_001271086</t>
  </si>
  <si>
    <t>PPR45259A</t>
  </si>
  <si>
    <t>RN:Spop</t>
  </si>
  <si>
    <t>NM_001100496</t>
  </si>
  <si>
    <t>PPR56598A</t>
  </si>
  <si>
    <t>RN:Spred1</t>
  </si>
  <si>
    <t>NM_001047089</t>
  </si>
  <si>
    <t>PPR55168A</t>
  </si>
  <si>
    <t>RN:Spsb2</t>
  </si>
  <si>
    <t>NM_001009660</t>
  </si>
  <si>
    <t>PPR59594A</t>
  </si>
  <si>
    <t>RN:Spsb3</t>
  </si>
  <si>
    <t>NM_001106988</t>
  </si>
  <si>
    <t>SplA/ryanodine receptor domain and SOCS box containing 3</t>
  </si>
  <si>
    <t>PPR46956A</t>
  </si>
  <si>
    <t>RN:Spsb4</t>
  </si>
  <si>
    <t>NM_001106849</t>
  </si>
  <si>
    <t>PPR55727A</t>
  </si>
  <si>
    <t>RN:Sstr5</t>
  </si>
  <si>
    <t>NM_012882</t>
  </si>
  <si>
    <t>PPR52892A</t>
  </si>
  <si>
    <t>RN:Stab1</t>
  </si>
  <si>
    <t>XM_006222122</t>
  </si>
  <si>
    <t>PPR54488A</t>
  </si>
  <si>
    <t>RN:Stambp</t>
  </si>
  <si>
    <t>NM_138531</t>
  </si>
  <si>
    <t>PPR45958A</t>
  </si>
  <si>
    <t>RN:Stbd1</t>
  </si>
  <si>
    <t>NM_001013988</t>
  </si>
  <si>
    <t>PPR42626A</t>
  </si>
  <si>
    <t>RN:Stk17b</t>
  </si>
  <si>
    <t>NM_133392</t>
  </si>
  <si>
    <t>PPR42459A</t>
  </si>
  <si>
    <t>RN:Sucnr1</t>
  </si>
  <si>
    <t>NM_001001518</t>
  </si>
  <si>
    <t>PPR59473A</t>
  </si>
  <si>
    <t>RN:Taar1</t>
  </si>
  <si>
    <t>NM_134328</t>
  </si>
  <si>
    <t>Trace-amine-associated receptor 1</t>
  </si>
  <si>
    <t>PPR52287A</t>
  </si>
  <si>
    <t>RN:Taar2</t>
  </si>
  <si>
    <t>NM_001008512</t>
  </si>
  <si>
    <t>PPR59820A</t>
  </si>
  <si>
    <t>RN:Taar3</t>
  </si>
  <si>
    <t>NM_001009532</t>
  </si>
  <si>
    <t>PPR63298A</t>
  </si>
  <si>
    <t>RN:Taar4</t>
  </si>
  <si>
    <t>NM_175583</t>
  </si>
  <si>
    <t>PPR62109A</t>
  </si>
  <si>
    <t>RN:Taar5</t>
  </si>
  <si>
    <t>NM_001009650</t>
  </si>
  <si>
    <t>PPR62110A</t>
  </si>
  <si>
    <t>RN:Taar6</t>
  </si>
  <si>
    <t>NM_175584</t>
  </si>
  <si>
    <t>PPR62111A</t>
  </si>
  <si>
    <t>RN:Taar7b</t>
  </si>
  <si>
    <t>NM_175586</t>
  </si>
  <si>
    <t>Trace amine-associated receptor 7b</t>
  </si>
  <si>
    <t>PPR62113A</t>
  </si>
  <si>
    <t>RN:Taar7g</t>
  </si>
  <si>
    <t>NM_175588</t>
  </si>
  <si>
    <t>Trace amine-associated receptor 7g</t>
  </si>
  <si>
    <t>PPR62115A</t>
  </si>
  <si>
    <t>RN:Taar7h</t>
  </si>
  <si>
    <t>NM_175587</t>
  </si>
  <si>
    <t>Trace amine-associated receptor 7h</t>
  </si>
  <si>
    <t>PPR62114A</t>
  </si>
  <si>
    <t>RN:Taar8a</t>
  </si>
  <si>
    <t>NM_175599</t>
  </si>
  <si>
    <t>Trace amine-associated receptor 8a</t>
  </si>
  <si>
    <t>PPR62572A</t>
  </si>
  <si>
    <t>RN:Taar9</t>
  </si>
  <si>
    <t>NM_175602</t>
  </si>
  <si>
    <t>PPR62573A</t>
  </si>
  <si>
    <t>RN:Tas1r1</t>
  </si>
  <si>
    <t>NM_053305</t>
  </si>
  <si>
    <t>Taste receptor, type 1, member 1</t>
  </si>
  <si>
    <t>PPR53038A</t>
  </si>
  <si>
    <t>RN:Tas1r3</t>
  </si>
  <si>
    <t>NM_130818</t>
  </si>
  <si>
    <t>Taste receptor, type 1, member 3</t>
  </si>
  <si>
    <t>PPR52244A</t>
  </si>
  <si>
    <t>RN:Tas2r108</t>
  </si>
  <si>
    <t>NM_001024686</t>
  </si>
  <si>
    <t>Taste receptor, type 2, member 108</t>
  </si>
  <si>
    <t>PPR60252A</t>
  </si>
  <si>
    <t>RN:Tas2r114</t>
  </si>
  <si>
    <t>NM_023996</t>
  </si>
  <si>
    <t>Taste receptor, type 2, member 114</t>
  </si>
  <si>
    <t>PPR50299A</t>
  </si>
  <si>
    <t>RN:Tas2r118</t>
  </si>
  <si>
    <t>NM_023994</t>
  </si>
  <si>
    <t>Taste receptor, type 2, member 118</t>
  </si>
  <si>
    <t>PPR50297A</t>
  </si>
  <si>
    <t>RN:Tas2r123</t>
  </si>
  <si>
    <t>NM_173336</t>
  </si>
  <si>
    <t>Taste receptor, type 2, member 123</t>
  </si>
  <si>
    <t>PPR50304A</t>
  </si>
  <si>
    <t>RN:Tax1bp1</t>
  </si>
  <si>
    <t>NM_001004199</t>
  </si>
  <si>
    <t>PPR43117A</t>
  </si>
  <si>
    <t>RN:Tbxa2r</t>
  </si>
  <si>
    <t>NM_017054</t>
  </si>
  <si>
    <t>PPR49795A</t>
  </si>
  <si>
    <t>RN:Tia1</t>
  </si>
  <si>
    <t>NM_001012096</t>
  </si>
  <si>
    <t>PPR50485A</t>
  </si>
  <si>
    <t>RN:Tial1</t>
  </si>
  <si>
    <t>NM_001013193</t>
  </si>
  <si>
    <t>PPR43877A</t>
  </si>
  <si>
    <t>RN:Tlr10</t>
  </si>
  <si>
    <t>NM_001146035</t>
  </si>
  <si>
    <t>PPR66728A</t>
  </si>
  <si>
    <t>RN:Tm2d1</t>
  </si>
  <si>
    <t>NM_001108670</t>
  </si>
  <si>
    <t>PPR46741A</t>
  </si>
  <si>
    <t>RN:Tmx1</t>
  </si>
  <si>
    <t>NM_001024800</t>
  </si>
  <si>
    <t>PPR42594A</t>
  </si>
  <si>
    <t>RN:Tnfaip1</t>
  </si>
  <si>
    <t>NM_182950</t>
  </si>
  <si>
    <t>PPR46600A</t>
  </si>
  <si>
    <t>RN:Tnfaip6</t>
  </si>
  <si>
    <t>NM_053382</t>
  </si>
  <si>
    <t>PPR06421A</t>
  </si>
  <si>
    <t>RN:Tnfaip8</t>
  </si>
  <si>
    <t>NM_001107387</t>
  </si>
  <si>
    <t>PPR53337A</t>
  </si>
  <si>
    <t>RN:Tpst1</t>
  </si>
  <si>
    <t>NM_001011903</t>
  </si>
  <si>
    <t>PPR48032A</t>
  </si>
  <si>
    <t>RN:Traip</t>
  </si>
  <si>
    <t>NM_001109004</t>
  </si>
  <si>
    <t>PPR44232A</t>
  </si>
  <si>
    <t>RN:Trap1</t>
  </si>
  <si>
    <t>NM_001039001</t>
  </si>
  <si>
    <t>PPR54000A</t>
  </si>
  <si>
    <t>RN:Trhr2</t>
  </si>
  <si>
    <t>NM_181364</t>
  </si>
  <si>
    <t>PPR48385A</t>
  </si>
  <si>
    <t>RN:Trim11</t>
  </si>
  <si>
    <t>NM_001108276</t>
  </si>
  <si>
    <t>PPR54304A</t>
  </si>
  <si>
    <t>RN:Trim13</t>
  </si>
  <si>
    <t>NM_001012210</t>
  </si>
  <si>
    <t>PPR52472A</t>
  </si>
  <si>
    <t>RN:Trim17</t>
  </si>
  <si>
    <t>NM_022798</t>
  </si>
  <si>
    <t>PPR50256A</t>
  </si>
  <si>
    <t>RN:Trim2</t>
  </si>
  <si>
    <t>NM_001108552</t>
  </si>
  <si>
    <t>PPR53930A</t>
  </si>
  <si>
    <t>RN:Trim23</t>
  </si>
  <si>
    <t>NM_001100637</t>
  </si>
  <si>
    <t>PPR43686A</t>
  </si>
  <si>
    <t>RN:Trim26</t>
  </si>
  <si>
    <t>NM_001011665</t>
  </si>
  <si>
    <t>PPR49132A</t>
  </si>
  <si>
    <t>RN:Trim3</t>
  </si>
  <si>
    <t>NM_031786</t>
  </si>
  <si>
    <t>PPR45921A</t>
  </si>
  <si>
    <t>RN:Trim32</t>
  </si>
  <si>
    <t>NM_001012103</t>
  </si>
  <si>
    <t>PPR43343A</t>
  </si>
  <si>
    <t>RN:Trim37</t>
  </si>
  <si>
    <t>NM_001108288</t>
  </si>
  <si>
    <t>PPR56420A</t>
  </si>
  <si>
    <t>RN:Trim39</t>
  </si>
  <si>
    <t>NM_213562</t>
  </si>
  <si>
    <t>PPR59838A</t>
  </si>
  <si>
    <t>RN:Trim40</t>
  </si>
  <si>
    <t>NM_001009175</t>
  </si>
  <si>
    <t>PPR62671A</t>
  </si>
  <si>
    <t>RN:Trim41</t>
  </si>
  <si>
    <t>NM_001134737</t>
  </si>
  <si>
    <t>Tripartite motif-containing 41</t>
  </si>
  <si>
    <t>PPR52214A</t>
  </si>
  <si>
    <t>RN:Trim42</t>
  </si>
  <si>
    <t>NM_001013955</t>
  </si>
  <si>
    <t>Tripartite motif-containing 42</t>
  </si>
  <si>
    <t>PPR56890A</t>
  </si>
  <si>
    <t>RN:Trim44</t>
  </si>
  <si>
    <t>NM_001013203</t>
  </si>
  <si>
    <t>PPR54455A</t>
  </si>
  <si>
    <t>RN:Trim45</t>
  </si>
  <si>
    <t>NM_001106453</t>
  </si>
  <si>
    <t>PPR54933A</t>
  </si>
  <si>
    <t>RN:Trim46</t>
  </si>
  <si>
    <t>NM_001107691</t>
  </si>
  <si>
    <t>Tripartite motif-containing 46</t>
  </si>
  <si>
    <t>PPR52593A</t>
  </si>
  <si>
    <t>RN:Trim47</t>
  </si>
  <si>
    <t>NM_001109585</t>
  </si>
  <si>
    <t>Tripartite motif-containing 47</t>
  </si>
  <si>
    <t>PPR52960A</t>
  </si>
  <si>
    <t>RN:Trim5</t>
  </si>
  <si>
    <t>NM_001014023</t>
  </si>
  <si>
    <t>PPR48807A</t>
  </si>
  <si>
    <t>RN:Trim50</t>
  </si>
  <si>
    <t>NM_181080</t>
  </si>
  <si>
    <t>Tripartite motif-containing 50</t>
  </si>
  <si>
    <t>PPR49571A</t>
  </si>
  <si>
    <t>RN:Trim54</t>
  </si>
  <si>
    <t>NM_001013217</t>
  </si>
  <si>
    <t>PPR43573A</t>
  </si>
  <si>
    <t>RN:Trim55</t>
  </si>
  <si>
    <t>NM_001012218</t>
  </si>
  <si>
    <t>PPR52057A</t>
  </si>
  <si>
    <t>RN:Trim69</t>
  </si>
  <si>
    <t>NM_001013160</t>
  </si>
  <si>
    <t>Tripartite motif-containing 69</t>
  </si>
  <si>
    <t>PPR53367A</t>
  </si>
  <si>
    <t>RN:Trim72</t>
  </si>
  <si>
    <t>NM_001077675</t>
  </si>
  <si>
    <t>PPR57324A</t>
  </si>
  <si>
    <t>RN:Trim8</t>
  </si>
  <si>
    <t>NM_001128083</t>
  </si>
  <si>
    <t>PPR53331A</t>
  </si>
  <si>
    <t>RN:Trip12</t>
  </si>
  <si>
    <t>NM_001031659</t>
  </si>
  <si>
    <t>PPR44050A</t>
  </si>
  <si>
    <t>RN:Tspan17</t>
  </si>
  <si>
    <t>NM_001013138</t>
  </si>
  <si>
    <t>F-box only protein 23</t>
  </si>
  <si>
    <t>PPR49154A</t>
  </si>
  <si>
    <t>RN:Ttc3</t>
  </si>
  <si>
    <t>NM_001108315</t>
  </si>
  <si>
    <t>PPR54319A</t>
  </si>
  <si>
    <t>RN:Uba52</t>
  </si>
  <si>
    <t>NM_031687</t>
  </si>
  <si>
    <t>Ubiquitin A-52 residue ribosomal protein fusion product 1</t>
  </si>
  <si>
    <t>PPR43409A</t>
  </si>
  <si>
    <t>RN:Ubox5</t>
  </si>
  <si>
    <t>NM_001033997</t>
  </si>
  <si>
    <t>U-box domain containing 5</t>
  </si>
  <si>
    <t>PPR46300A</t>
  </si>
  <si>
    <t>RN:Ubqln2</t>
  </si>
  <si>
    <t>NM_001108251</t>
  </si>
  <si>
    <t>PPR47601A</t>
  </si>
  <si>
    <t>RN:Ubr2</t>
  </si>
  <si>
    <t>NM_001178071</t>
  </si>
  <si>
    <t>PPR51706A</t>
  </si>
  <si>
    <t>RN:Ubr3</t>
  </si>
  <si>
    <t>NM_001134550</t>
  </si>
  <si>
    <t>Similar to zinc finger protein 650</t>
  </si>
  <si>
    <t>PPR45762A</t>
  </si>
  <si>
    <t>RN:Ubr4</t>
  </si>
  <si>
    <t>NM_001039026</t>
  </si>
  <si>
    <t>PPR49010A</t>
  </si>
  <si>
    <t>RN:Ubr5</t>
  </si>
  <si>
    <t>XM_006226059</t>
  </si>
  <si>
    <t>PPR50843A</t>
  </si>
  <si>
    <t>RN:Ubr7</t>
  </si>
  <si>
    <t>NM_001007705</t>
  </si>
  <si>
    <t>PPR43912A</t>
  </si>
  <si>
    <t>RN:Unc13b</t>
  </si>
  <si>
    <t>NM_022862</t>
  </si>
  <si>
    <t>PPR44683A</t>
  </si>
  <si>
    <t>RN:Unk</t>
  </si>
  <si>
    <t>NM_001108306</t>
  </si>
  <si>
    <t>PPR54191A</t>
  </si>
  <si>
    <t>RN:Uox</t>
  </si>
  <si>
    <t>NM_053768</t>
  </si>
  <si>
    <t>PPR45372A</t>
  </si>
  <si>
    <t>RN:Utp11l</t>
  </si>
  <si>
    <t>NM_001107978</t>
  </si>
  <si>
    <t>PPR51568A</t>
  </si>
  <si>
    <t>RN:Vipr2</t>
  </si>
  <si>
    <t>NM_017238</t>
  </si>
  <si>
    <t>PPR44613A</t>
  </si>
  <si>
    <t>RN:Vps11</t>
  </si>
  <si>
    <t>NM_001108138</t>
  </si>
  <si>
    <t>PPR42805A</t>
  </si>
  <si>
    <t>RN:Vps18</t>
  </si>
  <si>
    <t>NM_001106499</t>
  </si>
  <si>
    <t>PPR46725A</t>
  </si>
  <si>
    <t>RN:Vps41</t>
  </si>
  <si>
    <t>NM_001107355</t>
  </si>
  <si>
    <t>PPR43604A</t>
  </si>
  <si>
    <t>RN:Vps45</t>
  </si>
  <si>
    <t>NM_172072</t>
  </si>
  <si>
    <t>PPR44310A</t>
  </si>
  <si>
    <t>RN:Wdsub1</t>
  </si>
  <si>
    <t>NM_001014179</t>
  </si>
  <si>
    <t>PPR54770A</t>
  </si>
  <si>
    <t>RN:Wdtc1</t>
  </si>
  <si>
    <t>NM_001107908</t>
  </si>
  <si>
    <t>WD and tetratricopeptide repeats 1</t>
  </si>
  <si>
    <t>PPR55852A</t>
  </si>
  <si>
    <t>RN:Wsb1</t>
  </si>
  <si>
    <t>NM_001025664</t>
  </si>
  <si>
    <t>PPR46660A</t>
  </si>
  <si>
    <t>RN:Xcr1</t>
  </si>
  <si>
    <t>NM_001106871</t>
  </si>
  <si>
    <t>PPR06853A</t>
  </si>
  <si>
    <t>RN:Xpr1</t>
  </si>
  <si>
    <t>NM_001105992</t>
  </si>
  <si>
    <t>PPR50135A</t>
  </si>
  <si>
    <t>RN:Yars</t>
  </si>
  <si>
    <t>NM_001025696</t>
  </si>
  <si>
    <t>PPR49350A</t>
  </si>
  <si>
    <t>RN:Zbtb1</t>
  </si>
  <si>
    <t>NM_001004444</t>
  </si>
  <si>
    <t>Zinc finger and BTB domain containing 1</t>
  </si>
  <si>
    <t>PPR59952A</t>
  </si>
  <si>
    <t>RN:Zbtb11</t>
  </si>
  <si>
    <t>NM_001107097</t>
  </si>
  <si>
    <t>Zinc finger and BTB domain containing 11</t>
  </si>
  <si>
    <t>PPR50716A</t>
  </si>
  <si>
    <t>RN:Zbtb17</t>
  </si>
  <si>
    <t>NM_001012105</t>
  </si>
  <si>
    <t>Zinc finger and BTB domain containing 17</t>
  </si>
  <si>
    <t>PPR46133A</t>
  </si>
  <si>
    <t>RN:Zbtb20</t>
  </si>
  <si>
    <t>NM_001105880</t>
  </si>
  <si>
    <t>Zinc finger and BTB domain containing 20</t>
  </si>
  <si>
    <t>PPR50530A</t>
  </si>
  <si>
    <t>RN:Zbtb38</t>
  </si>
  <si>
    <t>NM_001012471</t>
  </si>
  <si>
    <t>Zinc finger and BTB domain containing 38</t>
  </si>
  <si>
    <t>PPR55508A</t>
  </si>
  <si>
    <t>RN:Zbtb39</t>
  </si>
  <si>
    <t>NM_001130537</t>
  </si>
  <si>
    <t>Zinc finger and BTB domain containing 39</t>
  </si>
  <si>
    <t>PPR55718A</t>
  </si>
  <si>
    <t>RN:Zbtb43</t>
  </si>
  <si>
    <t>NM_001012094</t>
  </si>
  <si>
    <t>Zinc finger and BTB domain containing 43</t>
  </si>
  <si>
    <t>PPR59955A</t>
  </si>
  <si>
    <t>RN:Zc3hc1</t>
  </si>
  <si>
    <t>NM_001127293</t>
  </si>
  <si>
    <t>PPR50955A</t>
  </si>
  <si>
    <t>RN:Znrf2</t>
  </si>
  <si>
    <t>NM_001108628</t>
  </si>
  <si>
    <t>PPR48510A</t>
  </si>
  <si>
    <t>RN:Znrf4</t>
  </si>
  <si>
    <t>NM_001024878</t>
  </si>
  <si>
    <t>Zinc and ring finger 4</t>
  </si>
  <si>
    <t>PPR55369A</t>
  </si>
  <si>
    <t>RN:Zswim2</t>
  </si>
  <si>
    <t>NM_001011960</t>
  </si>
  <si>
    <t>Zinc finger, SWIM-type containing 2</t>
  </si>
  <si>
    <t>PPR56832A</t>
  </si>
  <si>
    <t>RN:March10</t>
  </si>
  <si>
    <t>NM_001013973</t>
  </si>
  <si>
    <t>Ring finger protein 190</t>
  </si>
  <si>
    <t>PPR56404A</t>
  </si>
  <si>
    <t>RN:March2</t>
  </si>
  <si>
    <t>NM_001034108</t>
  </si>
  <si>
    <t>PPR55212A</t>
  </si>
  <si>
    <t>RN:March3</t>
  </si>
  <si>
    <t>NM_001007759</t>
  </si>
  <si>
    <t>PPR43706A</t>
  </si>
  <si>
    <t>RN:March7</t>
  </si>
  <si>
    <t>NM_001012087</t>
  </si>
  <si>
    <t>PPR59363A</t>
  </si>
  <si>
    <t>RN:March8</t>
  </si>
  <si>
    <t>NM_001107882</t>
  </si>
  <si>
    <t>PPR50174A</t>
  </si>
  <si>
    <t>RN:March9</t>
  </si>
  <si>
    <t>NM_001100601</t>
  </si>
  <si>
    <t>Membrane-associated ring finger (C3HC4) 9</t>
  </si>
  <si>
    <t>PPR50755A</t>
  </si>
  <si>
    <t>HS:P11</t>
  </si>
  <si>
    <t>HS:P12</t>
  </si>
  <si>
    <t>HS:P13</t>
  </si>
  <si>
    <t>HS:P14</t>
  </si>
  <si>
    <t>HS:P15</t>
  </si>
  <si>
    <t>HS:P16</t>
  </si>
  <si>
    <t>HS:P17</t>
  </si>
  <si>
    <t>HS:P18</t>
  </si>
  <si>
    <t>HS:P19</t>
  </si>
  <si>
    <t>HS:P20</t>
  </si>
  <si>
    <t>HS:P21</t>
  </si>
  <si>
    <t>HS:P22</t>
  </si>
  <si>
    <t>HS:P23</t>
  </si>
  <si>
    <t>HS:P24</t>
  </si>
  <si>
    <t>MM:P11</t>
  </si>
  <si>
    <t>MM:P12</t>
  </si>
  <si>
    <t>MM:P13</t>
  </si>
  <si>
    <t>MM:P14</t>
  </si>
  <si>
    <t>MM:P15</t>
  </si>
  <si>
    <t>MM:P16</t>
  </si>
  <si>
    <t>MM:P17</t>
  </si>
  <si>
    <t>MM:P18</t>
  </si>
  <si>
    <t>MM:P19</t>
  </si>
  <si>
    <t>MM:P20</t>
  </si>
  <si>
    <t>MM:P21</t>
  </si>
  <si>
    <t>MM:P22</t>
  </si>
  <si>
    <t>MM:P23</t>
  </si>
  <si>
    <t>MM:P24</t>
  </si>
  <si>
    <t>RN:P11</t>
  </si>
  <si>
    <t>RN:P12</t>
  </si>
  <si>
    <t>RN:P13</t>
  </si>
  <si>
    <t>RN:P14</t>
  </si>
  <si>
    <t>RN:P15</t>
  </si>
  <si>
    <t>RN:P16</t>
  </si>
  <si>
    <t>RN:P17</t>
  </si>
  <si>
    <t>RN:P18</t>
  </si>
  <si>
    <t>RN:P19</t>
  </si>
  <si>
    <t>RN:P20</t>
  </si>
  <si>
    <t>RN:P21</t>
  </si>
  <si>
    <t>RN:P22</t>
  </si>
  <si>
    <t>RN:P23</t>
  </si>
  <si>
    <t>RN:P24</t>
  </si>
  <si>
    <t>PAHS-3079Z</t>
  </si>
  <si>
    <t>B13</t>
  </si>
  <si>
    <t>B14</t>
  </si>
  <si>
    <t>B15</t>
  </si>
  <si>
    <t>B16</t>
  </si>
  <si>
    <t>B17</t>
  </si>
  <si>
    <t>B18</t>
  </si>
  <si>
    <t>B19</t>
  </si>
  <si>
    <t>B20</t>
  </si>
  <si>
    <t>B21</t>
  </si>
  <si>
    <t>B22</t>
  </si>
  <si>
    <t>B23</t>
  </si>
  <si>
    <t>B24</t>
  </si>
  <si>
    <t>C13</t>
  </si>
  <si>
    <t>C14</t>
  </si>
  <si>
    <t>C15</t>
  </si>
  <si>
    <t>C16</t>
  </si>
  <si>
    <t>C17</t>
  </si>
  <si>
    <t>C18</t>
  </si>
  <si>
    <t>C19</t>
  </si>
  <si>
    <t>C20</t>
  </si>
  <si>
    <t>C21</t>
  </si>
  <si>
    <t>C22</t>
  </si>
  <si>
    <t>C23</t>
  </si>
  <si>
    <t>C24</t>
  </si>
  <si>
    <t>D13</t>
  </si>
  <si>
    <t>D14</t>
  </si>
  <si>
    <t>D15</t>
  </si>
  <si>
    <t>D16</t>
  </si>
  <si>
    <t>D17</t>
  </si>
  <si>
    <t>D18</t>
  </si>
  <si>
    <t>D19</t>
  </si>
  <si>
    <t>D20</t>
  </si>
  <si>
    <t>D21</t>
  </si>
  <si>
    <t>D22</t>
  </si>
  <si>
    <t>D23</t>
  </si>
  <si>
    <t>D24</t>
  </si>
  <si>
    <t>E13</t>
  </si>
  <si>
    <t>E14</t>
  </si>
  <si>
    <t>E15</t>
  </si>
  <si>
    <t>E16</t>
  </si>
  <si>
    <t>E17</t>
  </si>
  <si>
    <t>E18</t>
  </si>
  <si>
    <t>E19</t>
  </si>
  <si>
    <t>E20</t>
  </si>
  <si>
    <t>E21</t>
  </si>
  <si>
    <t>E22</t>
  </si>
  <si>
    <t>E23</t>
  </si>
  <si>
    <t>E24</t>
  </si>
  <si>
    <t>F13</t>
  </si>
  <si>
    <t>F14</t>
  </si>
  <si>
    <t>F15</t>
  </si>
  <si>
    <t>F16</t>
  </si>
  <si>
    <t>F17</t>
  </si>
  <si>
    <t>F18</t>
  </si>
  <si>
    <t>F19</t>
  </si>
  <si>
    <t>F20</t>
  </si>
  <si>
    <t>F21</t>
  </si>
  <si>
    <t>F22</t>
  </si>
  <si>
    <t>F23</t>
  </si>
  <si>
    <t>F24</t>
  </si>
  <si>
    <t>G13</t>
  </si>
  <si>
    <t>G14</t>
  </si>
  <si>
    <t>G15</t>
  </si>
  <si>
    <t>G16</t>
  </si>
  <si>
    <t>G17</t>
  </si>
  <si>
    <t>G18</t>
  </si>
  <si>
    <t>G19</t>
  </si>
  <si>
    <t>G20</t>
  </si>
  <si>
    <t>G21</t>
  </si>
  <si>
    <t>G22</t>
  </si>
  <si>
    <t>G23</t>
  </si>
  <si>
    <t>G24</t>
  </si>
  <si>
    <t>H13</t>
  </si>
  <si>
    <t>H14</t>
  </si>
  <si>
    <t>H15</t>
  </si>
  <si>
    <t>H16</t>
  </si>
  <si>
    <t>H17</t>
  </si>
  <si>
    <t>H18</t>
  </si>
  <si>
    <t>H19</t>
  </si>
  <si>
    <t>H20</t>
  </si>
  <si>
    <t>H21</t>
  </si>
  <si>
    <t>H22</t>
  </si>
  <si>
    <t>H23</t>
  </si>
  <si>
    <t>H24</t>
  </si>
  <si>
    <t>I01</t>
  </si>
  <si>
    <t>I02</t>
  </si>
  <si>
    <t>I03</t>
  </si>
  <si>
    <t>I04</t>
  </si>
  <si>
    <t>I05</t>
  </si>
  <si>
    <t>I06</t>
  </si>
  <si>
    <t>I07</t>
  </si>
  <si>
    <t>I08</t>
  </si>
  <si>
    <t>I09</t>
  </si>
  <si>
    <t>I10</t>
  </si>
  <si>
    <t>I11</t>
  </si>
  <si>
    <t>I12</t>
  </si>
  <si>
    <t>I13</t>
  </si>
  <si>
    <t>I14</t>
  </si>
  <si>
    <t>I15</t>
  </si>
  <si>
    <t>I16</t>
  </si>
  <si>
    <t>I17</t>
  </si>
  <si>
    <t>I18</t>
  </si>
  <si>
    <t>I19</t>
  </si>
  <si>
    <t>I20</t>
  </si>
  <si>
    <t>I21</t>
  </si>
  <si>
    <t>I22</t>
  </si>
  <si>
    <t>I23</t>
  </si>
  <si>
    <t>I24</t>
  </si>
  <si>
    <t>J01</t>
  </si>
  <si>
    <t>J02</t>
  </si>
  <si>
    <t>J03</t>
  </si>
  <si>
    <t>J04</t>
  </si>
  <si>
    <t>J05</t>
  </si>
  <si>
    <t>J06</t>
  </si>
  <si>
    <t>J07</t>
  </si>
  <si>
    <t>J08</t>
  </si>
  <si>
    <t>J09</t>
  </si>
  <si>
    <t>J10</t>
  </si>
  <si>
    <t>J11</t>
  </si>
  <si>
    <t>J12</t>
  </si>
  <si>
    <t>J13</t>
  </si>
  <si>
    <t>J14</t>
  </si>
  <si>
    <t>J15</t>
  </si>
  <si>
    <t>J16</t>
  </si>
  <si>
    <t>J17</t>
  </si>
  <si>
    <t>J18</t>
  </si>
  <si>
    <t>J19</t>
  </si>
  <si>
    <t>J20</t>
  </si>
  <si>
    <t>J21</t>
  </si>
  <si>
    <t>J22</t>
  </si>
  <si>
    <t>J23</t>
  </si>
  <si>
    <t>J24</t>
  </si>
  <si>
    <t>K01</t>
  </si>
  <si>
    <t>K02</t>
  </si>
  <si>
    <t>K03</t>
  </si>
  <si>
    <t>K04</t>
  </si>
  <si>
    <t>K05</t>
  </si>
  <si>
    <t>K06</t>
  </si>
  <si>
    <t>K07</t>
  </si>
  <si>
    <t>K08</t>
  </si>
  <si>
    <t>K09</t>
  </si>
  <si>
    <t>K10</t>
  </si>
  <si>
    <t>K11</t>
  </si>
  <si>
    <t>K12</t>
  </si>
  <si>
    <t>K13</t>
  </si>
  <si>
    <t>K14</t>
  </si>
  <si>
    <t>K15</t>
  </si>
  <si>
    <t>K16</t>
  </si>
  <si>
    <t>K17</t>
  </si>
  <si>
    <t>K18</t>
  </si>
  <si>
    <t>K19</t>
  </si>
  <si>
    <t>K20</t>
  </si>
  <si>
    <t>K21</t>
  </si>
  <si>
    <t>K22</t>
  </si>
  <si>
    <t>K23</t>
  </si>
  <si>
    <t>K24</t>
  </si>
  <si>
    <t>L01</t>
  </si>
  <si>
    <t>L02</t>
  </si>
  <si>
    <t>L03</t>
  </si>
  <si>
    <t>L04</t>
  </si>
  <si>
    <t>L05</t>
  </si>
  <si>
    <t>L06</t>
  </si>
  <si>
    <t>L07</t>
  </si>
  <si>
    <t>L08</t>
  </si>
  <si>
    <t>L09</t>
  </si>
  <si>
    <t>L10</t>
  </si>
  <si>
    <t>L11</t>
  </si>
  <si>
    <t>L12</t>
  </si>
  <si>
    <t>L13</t>
  </si>
  <si>
    <t>L14</t>
  </si>
  <si>
    <t>L15</t>
  </si>
  <si>
    <t>L16</t>
  </si>
  <si>
    <t>L17</t>
  </si>
  <si>
    <t>L18</t>
  </si>
  <si>
    <t>L19</t>
  </si>
  <si>
    <t>L20</t>
  </si>
  <si>
    <t>L21</t>
  </si>
  <si>
    <t>L22</t>
  </si>
  <si>
    <t>L23</t>
  </si>
  <si>
    <t>L24</t>
  </si>
  <si>
    <t>M01</t>
  </si>
  <si>
    <t>M02</t>
  </si>
  <si>
    <t>M03</t>
  </si>
  <si>
    <t>M04</t>
  </si>
  <si>
    <t>M05</t>
  </si>
  <si>
    <t>M06</t>
  </si>
  <si>
    <t>M07</t>
  </si>
  <si>
    <t>M08</t>
  </si>
  <si>
    <t>M09</t>
  </si>
  <si>
    <t>M10</t>
  </si>
  <si>
    <t>M11</t>
  </si>
  <si>
    <t>M12</t>
  </si>
  <si>
    <t>M13</t>
  </si>
  <si>
    <t>M14</t>
  </si>
  <si>
    <t>M15</t>
  </si>
  <si>
    <t>M16</t>
  </si>
  <si>
    <t>M17</t>
  </si>
  <si>
    <t>M18</t>
  </si>
  <si>
    <t>M19</t>
  </si>
  <si>
    <t>M20</t>
  </si>
  <si>
    <t>M21</t>
  </si>
  <si>
    <t>M22</t>
  </si>
  <si>
    <t>M23</t>
  </si>
  <si>
    <t>M24</t>
  </si>
  <si>
    <t>N01</t>
  </si>
  <si>
    <t>N02</t>
  </si>
  <si>
    <t>N03</t>
  </si>
  <si>
    <t>N04</t>
  </si>
  <si>
    <t>N05</t>
  </si>
  <si>
    <t>N06</t>
  </si>
  <si>
    <t>N07</t>
  </si>
  <si>
    <t>N08</t>
  </si>
  <si>
    <t>N09</t>
  </si>
  <si>
    <t>N10</t>
  </si>
  <si>
    <t>N11</t>
  </si>
  <si>
    <t>N12</t>
  </si>
  <si>
    <t>N13</t>
  </si>
  <si>
    <t>N14</t>
  </si>
  <si>
    <t>N15</t>
  </si>
  <si>
    <t>N16</t>
  </si>
  <si>
    <t>N17</t>
  </si>
  <si>
    <t>N18</t>
  </si>
  <si>
    <t>N19</t>
  </si>
  <si>
    <t>N20</t>
  </si>
  <si>
    <t>N21</t>
  </si>
  <si>
    <t>N22</t>
  </si>
  <si>
    <t>N23</t>
  </si>
  <si>
    <t>N24</t>
  </si>
  <si>
    <t>O01</t>
  </si>
  <si>
    <t>O02</t>
  </si>
  <si>
    <t>O03</t>
  </si>
  <si>
    <t>O04</t>
  </si>
  <si>
    <t>O05</t>
  </si>
  <si>
    <t>O06</t>
  </si>
  <si>
    <t>O07</t>
  </si>
  <si>
    <t>O08</t>
  </si>
  <si>
    <t>O09</t>
  </si>
  <si>
    <t>O10</t>
  </si>
  <si>
    <t>O11</t>
  </si>
  <si>
    <t>O12</t>
  </si>
  <si>
    <t>O13</t>
  </si>
  <si>
    <t>O14</t>
  </si>
  <si>
    <t>O15</t>
  </si>
  <si>
    <t>O16</t>
  </si>
  <si>
    <t>O17</t>
  </si>
  <si>
    <t>O18</t>
  </si>
  <si>
    <t>O19</t>
  </si>
  <si>
    <t>O20</t>
  </si>
  <si>
    <t>O21</t>
  </si>
  <si>
    <t>O22</t>
  </si>
  <si>
    <t>O23</t>
  </si>
  <si>
    <t>O24</t>
  </si>
  <si>
    <t>P01</t>
  </si>
  <si>
    <t>P02</t>
  </si>
  <si>
    <t>P03</t>
  </si>
  <si>
    <t>P04</t>
  </si>
  <si>
    <t>P05</t>
  </si>
  <si>
    <t>P06</t>
  </si>
  <si>
    <t>P07</t>
  </si>
  <si>
    <t>P08</t>
  </si>
  <si>
    <t>P09</t>
  </si>
  <si>
    <t>P10</t>
  </si>
  <si>
    <t>P11</t>
  </si>
  <si>
    <t>P12</t>
  </si>
  <si>
    <t>P13</t>
  </si>
  <si>
    <t>P14</t>
  </si>
  <si>
    <t>P15</t>
  </si>
  <si>
    <t>P16</t>
  </si>
  <si>
    <t>P17</t>
  </si>
  <si>
    <t>P18</t>
  </si>
  <si>
    <t>P19</t>
  </si>
  <si>
    <t>P20</t>
  </si>
  <si>
    <t>P21</t>
  </si>
  <si>
    <t>P22</t>
  </si>
  <si>
    <t>P23</t>
  </si>
  <si>
    <t>P24</t>
  </si>
  <si>
    <t>HS:RTC</t>
  </si>
  <si>
    <t>Reverse Transcription Control</t>
  </si>
  <si>
    <t>PPX63340A</t>
  </si>
  <si>
    <t>MM:RTC</t>
  </si>
  <si>
    <t>RN:RTC</t>
  </si>
  <si>
    <t>HS:PPC</t>
  </si>
  <si>
    <t>Positive PCR Control</t>
  </si>
  <si>
    <t>PPX63339A</t>
  </si>
  <si>
    <t>MM:PPC</t>
  </si>
  <si>
    <t>RN:PPC</t>
  </si>
  <si>
    <t>N/A</t>
  </si>
  <si>
    <t>M</t>
  </si>
  <si>
    <t>N</t>
  </si>
  <si>
    <t>O</t>
  </si>
  <si>
    <t>P</t>
  </si>
  <si>
    <t>PAFD-3401Z:A01</t>
  </si>
  <si>
    <t>PAFD-3401Z:A02</t>
  </si>
  <si>
    <t>ABCA1</t>
  </si>
  <si>
    <t>PAFD-3401Z:A03</t>
  </si>
  <si>
    <t>PAFD-3401Z:A04</t>
  </si>
  <si>
    <t>ABCB11</t>
  </si>
  <si>
    <t>PAFD-3401Z:A05</t>
  </si>
  <si>
    <t>PAFD-3401Z:A06</t>
  </si>
  <si>
    <t>PAFD-3401Z:A07</t>
  </si>
  <si>
    <t>PAFD-3401Z:A08</t>
  </si>
  <si>
    <t>PAFD-3401Z:A09</t>
  </si>
  <si>
    <t>PAFD-3401Z:A10</t>
  </si>
  <si>
    <t>PAFD-3401Z:A11</t>
  </si>
  <si>
    <t>PAFD-3401Z:A12</t>
  </si>
  <si>
    <t>ACAD10</t>
  </si>
  <si>
    <t>PAFD-3401Z:A13</t>
  </si>
  <si>
    <t>PAFD-3401Z:A14</t>
  </si>
  <si>
    <t>PAFD-3401Z:A15</t>
  </si>
  <si>
    <t>PAFD-3401Z:A16</t>
  </si>
  <si>
    <t>PAFD-3401Z:A17</t>
  </si>
  <si>
    <t>PAFD-3401Z:A18</t>
  </si>
  <si>
    <t>PAFD-3401Z:A19</t>
  </si>
  <si>
    <t>PAFD-3401Z:A20</t>
  </si>
  <si>
    <t>PAFD-3401Z:A21</t>
  </si>
  <si>
    <t>PAFD-3401Z:A22</t>
  </si>
  <si>
    <t>PAFD-3401Z:A23</t>
  </si>
  <si>
    <t>PAFD-3401Z:A24</t>
  </si>
  <si>
    <t>PAFD-3401Z:B01</t>
  </si>
  <si>
    <t>LOC490770</t>
  </si>
  <si>
    <t>PAFD-3401Z:B02</t>
  </si>
  <si>
    <t>PAFD-3401Z:B03</t>
  </si>
  <si>
    <t>PAFD-3401Z:B04</t>
  </si>
  <si>
    <t>PAFD-3401Z:B05</t>
  </si>
  <si>
    <t>PAFD-3401Z:B06</t>
  </si>
  <si>
    <t>PAFD-3401Z:B07</t>
  </si>
  <si>
    <t>ADIPOQ</t>
  </si>
  <si>
    <t>PAFD-3401Z:B08</t>
  </si>
  <si>
    <t>PAFD-3401Z:B09</t>
  </si>
  <si>
    <t>AGPAT2</t>
  </si>
  <si>
    <t>PAFD-3401Z:B10</t>
  </si>
  <si>
    <t>PAFD-3401Z:B11</t>
  </si>
  <si>
    <t>PAFD-3401Z:B12</t>
  </si>
  <si>
    <t>PAFD-3401Z:B13</t>
  </si>
  <si>
    <t>PAFD-3401Z:B14</t>
  </si>
  <si>
    <t>PAFD-3401Z:B15</t>
  </si>
  <si>
    <t>PAFD-3401Z:B16</t>
  </si>
  <si>
    <t>PAFD-3401Z:B17</t>
  </si>
  <si>
    <t>PAFD-3401Z:B18</t>
  </si>
  <si>
    <t>PAFD-3401Z:B19</t>
  </si>
  <si>
    <t>PAFD-3401Z:B20</t>
  </si>
  <si>
    <t>PAFD-3401Z:B21</t>
  </si>
  <si>
    <t>PAFD-3401Z:B22</t>
  </si>
  <si>
    <t>PAFD-3401Z:B23</t>
  </si>
  <si>
    <t>PAFD-3401Z:B24</t>
  </si>
  <si>
    <t>PAFD-3401Z:C01</t>
  </si>
  <si>
    <t>PAFD-3401Z:C02</t>
  </si>
  <si>
    <t>PAFD-3401Z:C03</t>
  </si>
  <si>
    <t>PAFD-3401Z:C04</t>
  </si>
  <si>
    <t>PAFD-3401Z:C05</t>
  </si>
  <si>
    <t>PAFD-3401Z:C06</t>
  </si>
  <si>
    <t>PAFD-3401Z:C07</t>
  </si>
  <si>
    <t>PAFD-3401Z:C08</t>
  </si>
  <si>
    <t>PAFD-3401Z:C09</t>
  </si>
  <si>
    <t>PAFD-3401Z:C10</t>
  </si>
  <si>
    <t>PAFD-3401Z:C11</t>
  </si>
  <si>
    <t>PAFD-3401Z:C12</t>
  </si>
  <si>
    <t>PAFD-3401Z:C13</t>
  </si>
  <si>
    <t>PAFD-3401Z:C14</t>
  </si>
  <si>
    <t>PAFD-3401Z:C15</t>
  </si>
  <si>
    <t>PAFD-3401Z:C16</t>
  </si>
  <si>
    <t>PAFD-3401Z:C17</t>
  </si>
  <si>
    <t>PAFD-3401Z:C18</t>
  </si>
  <si>
    <t>PAFD-3401Z:C19</t>
  </si>
  <si>
    <t>PAFD-3401Z:C20</t>
  </si>
  <si>
    <t>PAFD-3401Z:C21</t>
  </si>
  <si>
    <t>PAFD-3401Z:C22</t>
  </si>
  <si>
    <t>PAFD-3401Z:C23</t>
  </si>
  <si>
    <t>PAFD-3401Z:C24</t>
  </si>
  <si>
    <t>PAFD-3401Z:D01</t>
  </si>
  <si>
    <t>PAFD-3401Z:D02</t>
  </si>
  <si>
    <t>PAFD-3401Z:D03</t>
  </si>
  <si>
    <t>PAFD-3401Z:D04</t>
  </si>
  <si>
    <t>PAFD-3401Z:D05</t>
  </si>
  <si>
    <t>PAFD-3401Z:D06</t>
  </si>
  <si>
    <t>PAFD-3401Z:D07</t>
  </si>
  <si>
    <t>PAFD-3401Z:D08</t>
  </si>
  <si>
    <t>CD63</t>
  </si>
  <si>
    <t>PAFD-3401Z:D09</t>
  </si>
  <si>
    <t>PAFD-3401Z:D10</t>
  </si>
  <si>
    <t>PAFD-3401Z:D11</t>
  </si>
  <si>
    <t>PAFD-3401Z:D12</t>
  </si>
  <si>
    <t>PAFD-3401Z:D13</t>
  </si>
  <si>
    <t>PAFD-3401Z:D14</t>
  </si>
  <si>
    <t>PAFD-3401Z:D15</t>
  </si>
  <si>
    <t>PAFD-3401Z:D16</t>
  </si>
  <si>
    <t>PAFD-3401Z:D17</t>
  </si>
  <si>
    <t>PAFD-3401Z:D18</t>
  </si>
  <si>
    <t>PAFD-3401Z:D19</t>
  </si>
  <si>
    <t>PAFD-3401Z:D20</t>
  </si>
  <si>
    <t>PAFD-3401Z:D21</t>
  </si>
  <si>
    <t>PAFD-3401Z:D22</t>
  </si>
  <si>
    <t>PAFD-3401Z:D23</t>
  </si>
  <si>
    <t>PAFD-3401Z:D24</t>
  </si>
  <si>
    <t>PAFD-3401Z:E01</t>
  </si>
  <si>
    <t>PAFD-3401Z:E02</t>
  </si>
  <si>
    <t>PAFD-3401Z:E03</t>
  </si>
  <si>
    <t>PAFD-3401Z:E04</t>
  </si>
  <si>
    <t>PAFD-3401Z:E05</t>
  </si>
  <si>
    <t>CYP19A1</t>
  </si>
  <si>
    <t>PAFD-3401Z:E06</t>
  </si>
  <si>
    <t>PAFD-3401Z:E07</t>
  </si>
  <si>
    <t>PAFD-3401Z:E08</t>
  </si>
  <si>
    <t>CYP1B1</t>
  </si>
  <si>
    <t>PAFD-3401Z:E09</t>
  </si>
  <si>
    <t>CYP2A13</t>
  </si>
  <si>
    <t>PAFD-3401Z:E10</t>
  </si>
  <si>
    <t>PAFD-3401Z:E11</t>
  </si>
  <si>
    <t>CYP2C41</t>
  </si>
  <si>
    <t>PAFD-3401Z:E12</t>
  </si>
  <si>
    <t>CYP2D15</t>
  </si>
  <si>
    <t>PAFD-3401Z:E13</t>
  </si>
  <si>
    <t>PAFD-3401Z:E14</t>
  </si>
  <si>
    <t>CYP3A12</t>
  </si>
  <si>
    <t>PAFD-3401Z:E15</t>
  </si>
  <si>
    <t>CYP4A11</t>
  </si>
  <si>
    <t>PAFD-3401Z:E16</t>
  </si>
  <si>
    <t>PAFD-3401Z:E17</t>
  </si>
  <si>
    <t>PAFD-3401Z:E18</t>
  </si>
  <si>
    <t>PAFD-3401Z:E19</t>
  </si>
  <si>
    <t>PAFD-3401Z:E20</t>
  </si>
  <si>
    <t>PAFD-3401Z:E21</t>
  </si>
  <si>
    <t>PAFD-3401Z:E22</t>
  </si>
  <si>
    <t>PAFD-3401Z:E23</t>
  </si>
  <si>
    <t>PAFD-3401Z:E24</t>
  </si>
  <si>
    <t>PAFD-3401Z:F01</t>
  </si>
  <si>
    <t>PAFD-3401Z:F02</t>
  </si>
  <si>
    <t>PAFD-3401Z:F03</t>
  </si>
  <si>
    <t>PAFD-3401Z:F04</t>
  </si>
  <si>
    <t>PAFD-3401Z:F05</t>
  </si>
  <si>
    <t>LOC485982</t>
  </si>
  <si>
    <t>PAFD-3401Z:F06</t>
  </si>
  <si>
    <t>PAFD-3401Z:F07</t>
  </si>
  <si>
    <t>PAFD-3401Z:F08</t>
  </si>
  <si>
    <t>PAFD-3401Z:F09</t>
  </si>
  <si>
    <t>PAFD-3401Z:F10</t>
  </si>
  <si>
    <t>PAFD-3401Z:F11</t>
  </si>
  <si>
    <t>PAFD-3401Z:F12</t>
  </si>
  <si>
    <t>PAFD-3401Z:F13</t>
  </si>
  <si>
    <t>PAFD-3401Z:F14</t>
  </si>
  <si>
    <t>EGF</t>
  </si>
  <si>
    <t>PAFD-3401Z:F15</t>
  </si>
  <si>
    <t>PAFD-3401Z:F16</t>
  </si>
  <si>
    <t>PAFD-3401Z:F17</t>
  </si>
  <si>
    <t>PAFD-3401Z:F18</t>
  </si>
  <si>
    <t>PAFD-3401Z:F19</t>
  </si>
  <si>
    <t>PAFD-3401Z:F20</t>
  </si>
  <si>
    <t>PAFD-3401Z:F21</t>
  </si>
  <si>
    <t>PAFD-3401Z:F22</t>
  </si>
  <si>
    <t>PAFD-3401Z:F23</t>
  </si>
  <si>
    <t>PAFD-3401Z:F24</t>
  </si>
  <si>
    <t>PAFD-3401Z:G01</t>
  </si>
  <si>
    <t>PAFD-3401Z:G02</t>
  </si>
  <si>
    <t>PAFD-3401Z:G03</t>
  </si>
  <si>
    <t>PAFD-3401Z:G04</t>
  </si>
  <si>
    <t>ERP44</t>
  </si>
  <si>
    <t>PAFD-3401Z:G05</t>
  </si>
  <si>
    <t>PAFD-3401Z:G06</t>
  </si>
  <si>
    <t>PAFD-3401Z:G07</t>
  </si>
  <si>
    <t>PAFD-3401Z:G08</t>
  </si>
  <si>
    <t>PAFD-3401Z:G09</t>
  </si>
  <si>
    <t>PAFD-3401Z:G10</t>
  </si>
  <si>
    <t>PAFD-3401Z:G11</t>
  </si>
  <si>
    <t>PAFD-3401Z:G12</t>
  </si>
  <si>
    <t>PAFD-3401Z:G13</t>
  </si>
  <si>
    <t>PAFD-3401Z:G14</t>
  </si>
  <si>
    <t>FHL2</t>
  </si>
  <si>
    <t>PAFD-3401Z:G15</t>
  </si>
  <si>
    <t>PAFD-3401Z:G16</t>
  </si>
  <si>
    <t>PAFD-3401Z:G17</t>
  </si>
  <si>
    <t>PAFD-3401Z:G18</t>
  </si>
  <si>
    <t>PAFD-3401Z:G19</t>
  </si>
  <si>
    <t>PAFD-3401Z:G20</t>
  </si>
  <si>
    <t>PAFD-3401Z:G21</t>
  </si>
  <si>
    <t>PAFD-3401Z:G22</t>
  </si>
  <si>
    <t>PAFD-3401Z:G23</t>
  </si>
  <si>
    <t>GCLM</t>
  </si>
  <si>
    <t>PAFD-3401Z:G24</t>
  </si>
  <si>
    <t>GJB1</t>
  </si>
  <si>
    <t>PAFD-3401Z:H01</t>
  </si>
  <si>
    <t>PAFD-3401Z:H02</t>
  </si>
  <si>
    <t>PAFD-3401Z:H03</t>
  </si>
  <si>
    <t>PAFD-3401Z:H04</t>
  </si>
  <si>
    <t>PAFD-3401Z:H05</t>
  </si>
  <si>
    <t>PAFD-3401Z:H06</t>
  </si>
  <si>
    <t>PAFD-3401Z:H07</t>
  </si>
  <si>
    <t>PAFD-3401Z:H08</t>
  </si>
  <si>
    <t>PAFD-3401Z:H09</t>
  </si>
  <si>
    <t>LOC474938</t>
  </si>
  <si>
    <t>PAFD-3401Z:H10</t>
  </si>
  <si>
    <t>LOC479912</t>
  </si>
  <si>
    <t>PAFD-3401Z:H11</t>
  </si>
  <si>
    <t>PAFD-3401Z:H12</t>
  </si>
  <si>
    <t>PAFD-3401Z:H13</t>
  </si>
  <si>
    <t>PAFD-3401Z:H14</t>
  </si>
  <si>
    <t>PAFD-3401Z:H15</t>
  </si>
  <si>
    <t>HMOX1</t>
  </si>
  <si>
    <t>PAFD-3401Z:H16</t>
  </si>
  <si>
    <t>PAFD-3401Z:H17</t>
  </si>
  <si>
    <t>PAFD-3401Z:H18</t>
  </si>
  <si>
    <t>PAFD-3401Z:H19</t>
  </si>
  <si>
    <t>PAFD-3401Z:H20</t>
  </si>
  <si>
    <t>HSP70</t>
  </si>
  <si>
    <t>PAFD-3401Z:H21</t>
  </si>
  <si>
    <t>PAFD-3401Z:H22</t>
  </si>
  <si>
    <t>PAFD-3401Z:H23</t>
  </si>
  <si>
    <t>PAFD-3401Z:H24</t>
  </si>
  <si>
    <t>HSPA14</t>
  </si>
  <si>
    <t>PAFD-3401Z:I01</t>
  </si>
  <si>
    <t>LOC474850</t>
  </si>
  <si>
    <t>PAFD-3401Z:I02</t>
  </si>
  <si>
    <t>PAFD-3401Z:I03</t>
  </si>
  <si>
    <t>PAFD-3401Z:I04</t>
  </si>
  <si>
    <t>PAFD-3401Z:I05</t>
  </si>
  <si>
    <t>PAFD-3401Z:I06</t>
  </si>
  <si>
    <t>PAFD-3401Z:I07</t>
  </si>
  <si>
    <t>PAFD-3401Z:I08</t>
  </si>
  <si>
    <t>PAFD-3401Z:I09</t>
  </si>
  <si>
    <t>PAFD-3401Z:I10</t>
  </si>
  <si>
    <t>PAFD-3401Z:I11</t>
  </si>
  <si>
    <t>PAFD-3401Z:I12</t>
  </si>
  <si>
    <t>PAFD-3401Z:I13</t>
  </si>
  <si>
    <t>PAFD-3401Z:I14</t>
  </si>
  <si>
    <t>PAFD-3401Z:I15</t>
  </si>
  <si>
    <t>PAFD-3401Z:I16</t>
  </si>
  <si>
    <t>PAFD-3401Z:I17</t>
  </si>
  <si>
    <t>PAFD-3401Z:I18</t>
  </si>
  <si>
    <t>PAFD-3401Z:I19</t>
  </si>
  <si>
    <t>PAFD-3401Z:I20</t>
  </si>
  <si>
    <t>PAFD-3401Z:I21</t>
  </si>
  <si>
    <t>PAFD-3401Z:I22</t>
  </si>
  <si>
    <t>PAFD-3401Z:I23</t>
  </si>
  <si>
    <t>PAFD-3401Z:I24</t>
  </si>
  <si>
    <t>PAFD-3401Z:J01</t>
  </si>
  <si>
    <t>PAFD-3401Z:J02</t>
  </si>
  <si>
    <t>PAFD-3401Z:J03</t>
  </si>
  <si>
    <t>PAFD-3401Z:J04</t>
  </si>
  <si>
    <t>PAFD-3401Z:J05</t>
  </si>
  <si>
    <t>PAFD-3401Z:J06</t>
  </si>
  <si>
    <t>PAFD-3401Z:J07</t>
  </si>
  <si>
    <t>PAFD-3401Z:J08</t>
  </si>
  <si>
    <t>PAFD-3401Z:J09</t>
  </si>
  <si>
    <t>IRF6</t>
  </si>
  <si>
    <t>PAFD-3401Z:J10</t>
  </si>
  <si>
    <t>PAFD-3401Z:J11</t>
  </si>
  <si>
    <t>PAFD-3401Z:J12</t>
  </si>
  <si>
    <t>PAFD-3401Z:J13</t>
  </si>
  <si>
    <t>JUN</t>
  </si>
  <si>
    <t>PAFD-3401Z:J14</t>
  </si>
  <si>
    <t>PAFD-3401Z:J15</t>
  </si>
  <si>
    <t>PAFD-3401Z:J16</t>
  </si>
  <si>
    <t>PAFD-3401Z:J17</t>
  </si>
  <si>
    <t>LEP</t>
  </si>
  <si>
    <t>PAFD-3401Z:J18</t>
  </si>
  <si>
    <t>PAFD-3401Z:J19</t>
  </si>
  <si>
    <t>PAFD-3401Z:J20</t>
  </si>
  <si>
    <t>PAFD-3401Z:J21</t>
  </si>
  <si>
    <t>PAFD-3401Z:J22</t>
  </si>
  <si>
    <t>PAFD-3401Z:J23</t>
  </si>
  <si>
    <t>PAFD-3401Z:J24</t>
  </si>
  <si>
    <t>PAFD-3401Z:K01</t>
  </si>
  <si>
    <t>LOC488626</t>
  </si>
  <si>
    <t>PAFD-3401Z:K02</t>
  </si>
  <si>
    <t>LOC489851</t>
  </si>
  <si>
    <t>PAFD-3401Z:K03</t>
  </si>
  <si>
    <t>PAFD-3401Z:K04</t>
  </si>
  <si>
    <t>PAFD-3401Z:K05</t>
  </si>
  <si>
    <t>PAFD-3401Z:K06</t>
  </si>
  <si>
    <t>LOC612644</t>
  </si>
  <si>
    <t>PAFD-3401Z:K07</t>
  </si>
  <si>
    <t>PAFD-3401Z:K08</t>
  </si>
  <si>
    <t>PAFD-3401Z:K09</t>
  </si>
  <si>
    <t>LYPLA2</t>
  </si>
  <si>
    <t>PAFD-3401Z:K10</t>
  </si>
  <si>
    <t>PAFD-3401Z:K11</t>
  </si>
  <si>
    <t>PAFD-3401Z:K12</t>
  </si>
  <si>
    <t>PAFD-3401Z:K13</t>
  </si>
  <si>
    <t>PAFD-3401Z:K14</t>
  </si>
  <si>
    <t>PAFD-3401Z:K15</t>
  </si>
  <si>
    <t>PAFD-3401Z:K16</t>
  </si>
  <si>
    <t>PAFD-3401Z:K17</t>
  </si>
  <si>
    <t>PAFD-3401Z:K18</t>
  </si>
  <si>
    <t>PAFD-3401Z:K19</t>
  </si>
  <si>
    <t>PAFD-3401Z:K20</t>
  </si>
  <si>
    <t>PAFD-3401Z:K21</t>
  </si>
  <si>
    <t>PAFD-3401Z:K22</t>
  </si>
  <si>
    <t>PAFD-3401Z:K23</t>
  </si>
  <si>
    <t>PAFD-3401Z:K24</t>
  </si>
  <si>
    <t>PAFD-3401Z:L01</t>
  </si>
  <si>
    <t>PAFD-3401Z:L02</t>
  </si>
  <si>
    <t>MLH3</t>
  </si>
  <si>
    <t>PAFD-3401Z:L03</t>
  </si>
  <si>
    <t>PAFD-3401Z:L04</t>
  </si>
  <si>
    <t>PAFD-3401Z:L05</t>
  </si>
  <si>
    <t>PAFD-3401Z:L06</t>
  </si>
  <si>
    <t>PAFD-3401Z:L07</t>
  </si>
  <si>
    <t>MSH3</t>
  </si>
  <si>
    <t>PAFD-3401Z:L08</t>
  </si>
  <si>
    <t>PAFD-3401Z:L09</t>
  </si>
  <si>
    <t>NCOA7</t>
  </si>
  <si>
    <t>PAFD-3401Z:L10</t>
  </si>
  <si>
    <t>PAFD-3401Z:L11</t>
  </si>
  <si>
    <t>PAFD-3401Z:L12</t>
  </si>
  <si>
    <t>PAFD-3401Z:L13</t>
  </si>
  <si>
    <t>PAFD-3401Z:L14</t>
  </si>
  <si>
    <t>PAFD-3401Z:L15</t>
  </si>
  <si>
    <t>PAFD-3401Z:L16</t>
  </si>
  <si>
    <t>PAFD-3401Z:L17</t>
  </si>
  <si>
    <t>PAFD-3401Z:L18</t>
  </si>
  <si>
    <t>PAFD-3401Z:L19</t>
  </si>
  <si>
    <t>PAFD-3401Z:L20</t>
  </si>
  <si>
    <t>PAFD-3401Z:L21</t>
  </si>
  <si>
    <t>PAFD-3401Z:L22</t>
  </si>
  <si>
    <t>PAFD-3401Z:L23</t>
  </si>
  <si>
    <t>PAFD-3401Z:L24</t>
  </si>
  <si>
    <t>PAFD-3401Z:M01</t>
  </si>
  <si>
    <t>PAFD-3401Z:M02</t>
  </si>
  <si>
    <t>PAFD-3401Z:M03</t>
  </si>
  <si>
    <t>PAFD-3401Z:M04</t>
  </si>
  <si>
    <t>PAFD-3401Z:M05</t>
  </si>
  <si>
    <t>PAFD-3401Z:M06</t>
  </si>
  <si>
    <t>PLIN2</t>
  </si>
  <si>
    <t>PAFD-3401Z:M07</t>
  </si>
  <si>
    <t>PAFD-3401Z:M08</t>
  </si>
  <si>
    <t>PAFD-3401Z:M09</t>
  </si>
  <si>
    <t>PAFD-3401Z:M10</t>
  </si>
  <si>
    <t>PAFD-3401Z:M11</t>
  </si>
  <si>
    <t>PPARG</t>
  </si>
  <si>
    <t>PAFD-3401Z:M12</t>
  </si>
  <si>
    <t>PAFD-3401Z:M13</t>
  </si>
  <si>
    <t>PAFD-3401Z:M14</t>
  </si>
  <si>
    <t>PAFD-3401Z:M15</t>
  </si>
  <si>
    <t>PAFD-3401Z:M16</t>
  </si>
  <si>
    <t>PAFD-3401Z:M17</t>
  </si>
  <si>
    <t>PAFD-3401Z:M18</t>
  </si>
  <si>
    <t>PAFD-3401Z:M19</t>
  </si>
  <si>
    <t>PAFD-3401Z:M20</t>
  </si>
  <si>
    <t>PAFD-3401Z:M21</t>
  </si>
  <si>
    <t>PAFD-3401Z:M22</t>
  </si>
  <si>
    <t>PAFD-3401Z:M23</t>
  </si>
  <si>
    <t>PAFD-3401Z:M24</t>
  </si>
  <si>
    <t>PAFD-3401Z:N01</t>
  </si>
  <si>
    <t>PAFD-3401Z:N02</t>
  </si>
  <si>
    <t>PAFD-3401Z:N03</t>
  </si>
  <si>
    <t>PAFD-3401Z:N04</t>
  </si>
  <si>
    <t>PAFD-3401Z:N05</t>
  </si>
  <si>
    <t>PAFD-3401Z:N06</t>
  </si>
  <si>
    <t>PAFD-3401Z:N07</t>
  </si>
  <si>
    <t>PAFD-3401Z:N08</t>
  </si>
  <si>
    <t>PAFD-3401Z:N09</t>
  </si>
  <si>
    <t>PAFD-3401Z:N10</t>
  </si>
  <si>
    <t>SLC7A11</t>
  </si>
  <si>
    <t>PAFD-3401Z:N11</t>
  </si>
  <si>
    <t>PAFD-3401Z:N12</t>
  </si>
  <si>
    <t>PAFD-3401Z:N13</t>
  </si>
  <si>
    <t>PAFD-3401Z:N14</t>
  </si>
  <si>
    <t>SP1</t>
  </si>
  <si>
    <t>PAFD-3401Z:N15</t>
  </si>
  <si>
    <t>PAFD-3401Z:N16</t>
  </si>
  <si>
    <t>PAFD-3401Z:N17</t>
  </si>
  <si>
    <t>PAFD-3401Z:N18</t>
  </si>
  <si>
    <t>PAFD-3401Z:N19</t>
  </si>
  <si>
    <t>PAFD-3401Z:N20</t>
  </si>
  <si>
    <t>PAFD-3401Z:N21</t>
  </si>
  <si>
    <t>PAFD-3401Z:N22</t>
  </si>
  <si>
    <t>PAFD-3401Z:N23</t>
  </si>
  <si>
    <t>PAFD-3401Z:N24</t>
  </si>
  <si>
    <t>PAFD-3401Z:O01</t>
  </si>
  <si>
    <t>PAFD-3401Z:O02</t>
  </si>
  <si>
    <t>PAFD-3401Z:O03</t>
  </si>
  <si>
    <t>PAFD-3401Z:O04</t>
  </si>
  <si>
    <t>PAFD-3401Z:O05</t>
  </si>
  <si>
    <t>PAFD-3401Z:O06</t>
  </si>
  <si>
    <t>PAFD-3401Z:O07</t>
  </si>
  <si>
    <t>PAFD-3401Z:O08</t>
  </si>
  <si>
    <t>PAFD-3401Z:O09</t>
  </si>
  <si>
    <t>PAFD-3401Z:O10</t>
  </si>
  <si>
    <t>PAFD-3401Z:O11</t>
  </si>
  <si>
    <t>PAFD-3401Z:O12</t>
  </si>
  <si>
    <t>PAFD-3401Z:O13</t>
  </si>
  <si>
    <t>PAFD-3401Z:O14</t>
  </si>
  <si>
    <t>PAFD-3401Z:O15</t>
  </si>
  <si>
    <t>PAFD-3401Z:O16</t>
  </si>
  <si>
    <t>PAFD-3401Z:O17</t>
  </si>
  <si>
    <t>PAFD-3401Z:O18</t>
  </si>
  <si>
    <t>PAFD-3401Z:O19</t>
  </si>
  <si>
    <t>PAFD-3401Z:O20</t>
  </si>
  <si>
    <t>PAFD-3401Z:O21</t>
  </si>
  <si>
    <t>PAFD-3401Z:O22</t>
  </si>
  <si>
    <t>PAFD-3401Z:O23</t>
  </si>
  <si>
    <t>PAFD-3401Z:O24</t>
  </si>
  <si>
    <t>PAFD-3401Z:P01</t>
  </si>
  <si>
    <t>LOC480777</t>
  </si>
  <si>
    <t>PAFD-3401Z:P02</t>
  </si>
  <si>
    <t>PAFD-3401Z:P03</t>
  </si>
  <si>
    <t>PAFD-3401Z:P04</t>
  </si>
  <si>
    <t>PAFD-3401Z:P05</t>
  </si>
  <si>
    <t>PAFD-3401Z:P06</t>
  </si>
  <si>
    <t>PAFD-3401Z:P07</t>
  </si>
  <si>
    <t>PAFD-3401Z:P08</t>
  </si>
  <si>
    <t>PAFD-3401Z:P09</t>
  </si>
  <si>
    <t>XRCC2</t>
  </si>
  <si>
    <t>PAFD-3401Z:P10</t>
  </si>
  <si>
    <t>PANZ-3401Z:A01</t>
  </si>
  <si>
    <t>PANZ-3401Z:A02</t>
  </si>
  <si>
    <t>PANZ-3401Z:A03</t>
  </si>
  <si>
    <t>PANZ-3401Z:A04</t>
  </si>
  <si>
    <t>PANZ-3401Z:A05</t>
  </si>
  <si>
    <t>PANZ-3401Z:A06</t>
  </si>
  <si>
    <t>PANZ-3401Z:A07</t>
  </si>
  <si>
    <t>PANZ-3401Z:A08</t>
  </si>
  <si>
    <t>PANZ-3401Z:A09</t>
  </si>
  <si>
    <t>PANZ-3401Z:A10</t>
  </si>
  <si>
    <t>PANZ-3401Z:A11</t>
  </si>
  <si>
    <t>PANZ-3401Z:A12</t>
  </si>
  <si>
    <t>PANZ-3401Z:A13</t>
  </si>
  <si>
    <t>SOAT1</t>
  </si>
  <si>
    <t>PANZ-3401Z:A14</t>
  </si>
  <si>
    <t>LOC100344258</t>
  </si>
  <si>
    <t>PANZ-3401Z:A15</t>
  </si>
  <si>
    <t>PANZ-3401Z:A16</t>
  </si>
  <si>
    <t>PANZ-3401Z:A17</t>
  </si>
  <si>
    <t>PANZ-3401Z:A18</t>
  </si>
  <si>
    <t>PANZ-3401Z:A19</t>
  </si>
  <si>
    <t>ADH5</t>
  </si>
  <si>
    <t>PANZ-3401Z:A20</t>
  </si>
  <si>
    <t>PANZ-3401Z:A21</t>
  </si>
  <si>
    <t>PANZ-3401Z:A22</t>
  </si>
  <si>
    <t>PANZ-3401Z:A23</t>
  </si>
  <si>
    <t>AKT3</t>
  </si>
  <si>
    <t>PANZ-3401Z:A24</t>
  </si>
  <si>
    <t>PANZ-3401Z:B01</t>
  </si>
  <si>
    <t>PANZ-3401Z:B02</t>
  </si>
  <si>
    <t>PANZ-3401Z:B03</t>
  </si>
  <si>
    <t>ALDOA</t>
  </si>
  <si>
    <t>PANZ-3401Z:B04</t>
  </si>
  <si>
    <t>PANZ-3401Z:B05</t>
  </si>
  <si>
    <t>AOX1</t>
  </si>
  <si>
    <t>PANZ-3401Z:B06</t>
  </si>
  <si>
    <t>PANZ-3401Z:B07</t>
  </si>
  <si>
    <t>PANZ-3401Z:B08</t>
  </si>
  <si>
    <t>PANZ-3401Z:B09</t>
  </si>
  <si>
    <t>PANZ-3401Z:B10</t>
  </si>
  <si>
    <t>ATP5O</t>
  </si>
  <si>
    <t>PANZ-3401Z:B11</t>
  </si>
  <si>
    <t>PANZ-3401Z:B12</t>
  </si>
  <si>
    <t>PANZ-3401Z:B13</t>
  </si>
  <si>
    <t>PANZ-3401Z:B14</t>
  </si>
  <si>
    <t>PANZ-3401Z:B15</t>
  </si>
  <si>
    <t>PANZ-3401Z:B16</t>
  </si>
  <si>
    <t>LOC100351828</t>
  </si>
  <si>
    <t>PANZ-3401Z:B17</t>
  </si>
  <si>
    <t>PANZ-3401Z:B18</t>
  </si>
  <si>
    <t>PANZ-3401Z:B19</t>
  </si>
  <si>
    <t>PANZ-3401Z:B20</t>
  </si>
  <si>
    <t>PANZ-3401Z:B21</t>
  </si>
  <si>
    <t>CALR</t>
  </si>
  <si>
    <t>PANZ-3401Z:B22</t>
  </si>
  <si>
    <t>CANX</t>
  </si>
  <si>
    <t>PANZ-3401Z:B23</t>
  </si>
  <si>
    <t>CAPN2</t>
  </si>
  <si>
    <t>PANZ-3401Z:B24</t>
  </si>
  <si>
    <t>CAPN3</t>
  </si>
  <si>
    <t>PANZ-3401Z:C01</t>
  </si>
  <si>
    <t>PANZ-3401Z:C02</t>
  </si>
  <si>
    <t>PANZ-3401Z:C03</t>
  </si>
  <si>
    <t>PANZ-3401Z:C04</t>
  </si>
  <si>
    <t>PANZ-3401Z:C05</t>
  </si>
  <si>
    <t>CCND2</t>
  </si>
  <si>
    <t>PANZ-3401Z:C06</t>
  </si>
  <si>
    <t>CCT2</t>
  </si>
  <si>
    <t>PANZ-3401Z:C07</t>
  </si>
  <si>
    <t>CCT3</t>
  </si>
  <si>
    <t>PANZ-3401Z:C08</t>
  </si>
  <si>
    <t>CCT6A</t>
  </si>
  <si>
    <t>PANZ-3401Z:C09</t>
  </si>
  <si>
    <t>CCT7</t>
  </si>
  <si>
    <t>PANZ-3401Z:C10</t>
  </si>
  <si>
    <t>PANZ-3401Z:C11</t>
  </si>
  <si>
    <t>PANZ-3401Z:C12</t>
  </si>
  <si>
    <t>PANZ-3401Z:C13</t>
  </si>
  <si>
    <t>PANZ-3401Z:C14</t>
  </si>
  <si>
    <t>PANZ-3401Z:C15</t>
  </si>
  <si>
    <t>PANZ-3401Z:C16</t>
  </si>
  <si>
    <t>PTGS1</t>
  </si>
  <si>
    <t>PANZ-3401Z:C17</t>
  </si>
  <si>
    <t>COX4I1</t>
  </si>
  <si>
    <t>PANZ-3401Z:C18</t>
  </si>
  <si>
    <t>PANZ-3401Z:C19</t>
  </si>
  <si>
    <t>PANZ-3401Z:C20</t>
  </si>
  <si>
    <t>PANZ-3401Z:C21</t>
  </si>
  <si>
    <t>PANZ-3401Z:C22</t>
  </si>
  <si>
    <t>CRYL1</t>
  </si>
  <si>
    <t>PANZ-3401Z:C23</t>
  </si>
  <si>
    <t>PANZ-3401Z:C24</t>
  </si>
  <si>
    <t>PANZ-3401Z:D01</t>
  </si>
  <si>
    <t>CYBA</t>
  </si>
  <si>
    <t>PANZ-3401Z:D02</t>
  </si>
  <si>
    <t>PANZ-3401Z:D03</t>
  </si>
  <si>
    <t>PANZ-3401Z:D04</t>
  </si>
  <si>
    <t>PANZ-3401Z:D05</t>
  </si>
  <si>
    <t>PANZ-3401Z:D06</t>
  </si>
  <si>
    <t>PANZ-3401Z:D07</t>
  </si>
  <si>
    <t>PANZ-3401Z:D08</t>
  </si>
  <si>
    <t>PANZ-3401Z:D09</t>
  </si>
  <si>
    <t>DNAJB11</t>
  </si>
  <si>
    <t>PANZ-3401Z:D10</t>
  </si>
  <si>
    <t>DNAJC10</t>
  </si>
  <si>
    <t>PANZ-3401Z:D11</t>
  </si>
  <si>
    <t>PANZ-3401Z:D12</t>
  </si>
  <si>
    <t>PANZ-3401Z:D13</t>
  </si>
  <si>
    <t>PANZ-3401Z:D14</t>
  </si>
  <si>
    <t>EIF2A</t>
  </si>
  <si>
    <t>PANZ-3401Z:D15</t>
  </si>
  <si>
    <t>PANZ-3401Z:D16</t>
  </si>
  <si>
    <t>PANZ-3401Z:D17</t>
  </si>
  <si>
    <t>PANZ-3401Z:D18</t>
  </si>
  <si>
    <t>PANZ-3401Z:D19</t>
  </si>
  <si>
    <t>PANZ-3401Z:D20</t>
  </si>
  <si>
    <t>ERCC4</t>
  </si>
  <si>
    <t>PANZ-3401Z:D21</t>
  </si>
  <si>
    <t>LOC100338146</t>
  </si>
  <si>
    <t>PANZ-3401Z:D22</t>
  </si>
  <si>
    <t>ERCC8</t>
  </si>
  <si>
    <t>PANZ-3401Z:D23</t>
  </si>
  <si>
    <t>PANZ-3401Z:D24</t>
  </si>
  <si>
    <t>FEN1</t>
  </si>
  <si>
    <t>PANZ-3401Z:E01</t>
  </si>
  <si>
    <t>FMO1</t>
  </si>
  <si>
    <t>PANZ-3401Z:E02</t>
  </si>
  <si>
    <t>PANZ-3401Z:E03</t>
  </si>
  <si>
    <t>PANZ-3401Z:E04</t>
  </si>
  <si>
    <t>PANZ-3401Z:E05</t>
  </si>
  <si>
    <t>PANZ-3401Z:E06</t>
  </si>
  <si>
    <t>G6PD</t>
  </si>
  <si>
    <t>PANZ-3401Z:E07</t>
  </si>
  <si>
    <t>PANZ-3401Z:E08</t>
  </si>
  <si>
    <t>PANZ-3401Z:E09</t>
  </si>
  <si>
    <t>GCLC</t>
  </si>
  <si>
    <t>PANZ-3401Z:E10</t>
  </si>
  <si>
    <t>PANZ-3401Z:E11</t>
  </si>
  <si>
    <t>PANZ-3401Z:E12</t>
  </si>
  <si>
    <t>PANZ-3401Z:E13</t>
  </si>
  <si>
    <t>PANZ-3401Z:E14</t>
  </si>
  <si>
    <t>PANZ-3401Z:E15</t>
  </si>
  <si>
    <t>PANZ-3401Z:E16</t>
  </si>
  <si>
    <t>GSK3B</t>
  </si>
  <si>
    <t>PANZ-3401Z:E17</t>
  </si>
  <si>
    <t>GSTM2</t>
  </si>
  <si>
    <t>PANZ-3401Z:E18</t>
  </si>
  <si>
    <t>PANZ-3401Z:E19</t>
  </si>
  <si>
    <t>HK2</t>
  </si>
  <si>
    <t>PANZ-3401Z:E20</t>
  </si>
  <si>
    <t>PANZ-3401Z:E21</t>
  </si>
  <si>
    <t>PANZ-3401Z:E22</t>
  </si>
  <si>
    <t>PANZ-3401Z:E23</t>
  </si>
  <si>
    <t>PANZ-3401Z:E24</t>
  </si>
  <si>
    <t>PANZ-3401Z:F01</t>
  </si>
  <si>
    <t>PANZ-3401Z:F02</t>
  </si>
  <si>
    <t>LOC100354037</t>
  </si>
  <si>
    <t>PANZ-3401Z:F03</t>
  </si>
  <si>
    <t>PANZ-3401Z:F04</t>
  </si>
  <si>
    <t>PANZ-3401Z:F05</t>
  </si>
  <si>
    <t>PANZ-3401Z:F06</t>
  </si>
  <si>
    <t>PANZ-3401Z:F07</t>
  </si>
  <si>
    <t>PANZ-3401Z:F08</t>
  </si>
  <si>
    <t>PANZ-3401Z:F09</t>
  </si>
  <si>
    <t>PANZ-3401Z:F10</t>
  </si>
  <si>
    <t>PANZ-3401Z:F11</t>
  </si>
  <si>
    <t>PANZ-3401Z:F12</t>
  </si>
  <si>
    <t>PANZ-3401Z:F13</t>
  </si>
  <si>
    <t>PANZ-3401Z:F14</t>
  </si>
  <si>
    <t>PANZ-3401Z:F15</t>
  </si>
  <si>
    <t>PANZ-3401Z:F16</t>
  </si>
  <si>
    <t>PANZ-3401Z:F17</t>
  </si>
  <si>
    <t>PANZ-3401Z:F18</t>
  </si>
  <si>
    <t>PANZ-3401Z:F19</t>
  </si>
  <si>
    <t>PANZ-3401Z:F20</t>
  </si>
  <si>
    <t>PANZ-3401Z:F21</t>
  </si>
  <si>
    <t>KRT8</t>
  </si>
  <si>
    <t>PANZ-3401Z:F22</t>
  </si>
  <si>
    <t>L2HGDH</t>
  </si>
  <si>
    <t>PANZ-3401Z:F23</t>
  </si>
  <si>
    <t>LDLR</t>
  </si>
  <si>
    <t>PANZ-3401Z:F24</t>
  </si>
  <si>
    <t>PANZ-3401Z:G01</t>
  </si>
  <si>
    <t>PANZ-3401Z:G02</t>
  </si>
  <si>
    <t>PANZ-3401Z:G03</t>
  </si>
  <si>
    <t>GPD2</t>
  </si>
  <si>
    <t>PANZ-3401Z:G04</t>
  </si>
  <si>
    <t>PANZ-3401Z:G05</t>
  </si>
  <si>
    <t>PANZ-3401Z:G06</t>
  </si>
  <si>
    <t>PANZ-3401Z:G07</t>
  </si>
  <si>
    <t>PANZ-3401Z:G08</t>
  </si>
  <si>
    <t>PANZ-3401Z:G09</t>
  </si>
  <si>
    <t>PCK2</t>
  </si>
  <si>
    <t>PANZ-3401Z:G10</t>
  </si>
  <si>
    <t>LOC100328613</t>
  </si>
  <si>
    <t>PANZ-3401Z:G11</t>
  </si>
  <si>
    <t>LOC100328937</t>
  </si>
  <si>
    <t>PANZ-3401Z:G12</t>
  </si>
  <si>
    <t>PANZ-3401Z:G13</t>
  </si>
  <si>
    <t>LOC100338164</t>
  </si>
  <si>
    <t>PANZ-3401Z:G14</t>
  </si>
  <si>
    <t>PANZ-3401Z:G15</t>
  </si>
  <si>
    <t>PANZ-3401Z:G16</t>
  </si>
  <si>
    <t>PANZ-3401Z:G17</t>
  </si>
  <si>
    <t>DNM1L</t>
  </si>
  <si>
    <t>PANZ-3401Z:G18</t>
  </si>
  <si>
    <t>PANZ-3401Z:G19</t>
  </si>
  <si>
    <t>LOC100338858</t>
  </si>
  <si>
    <t>PANZ-3401Z:G20</t>
  </si>
  <si>
    <t>PANZ-3401Z:G21</t>
  </si>
  <si>
    <t>LOC100339131</t>
  </si>
  <si>
    <t>PANZ-3401Z:G22</t>
  </si>
  <si>
    <t>GSK3A</t>
  </si>
  <si>
    <t>PANZ-3401Z:G23</t>
  </si>
  <si>
    <t>PANZ-3401Z:G24</t>
  </si>
  <si>
    <t>PANZ-3401Z:H01</t>
  </si>
  <si>
    <t>PANZ-3401Z:H02</t>
  </si>
  <si>
    <t>PANZ-3401Z:H03</t>
  </si>
  <si>
    <t>PANZ-3401Z:H04</t>
  </si>
  <si>
    <t>PANZ-3401Z:H05</t>
  </si>
  <si>
    <t>PANZ-3401Z:H06</t>
  </si>
  <si>
    <t>PANZ-3401Z:H07</t>
  </si>
  <si>
    <t>PANZ-3401Z:H08</t>
  </si>
  <si>
    <t>PANZ-3401Z:H09</t>
  </si>
  <si>
    <t>PANZ-3401Z:H10</t>
  </si>
  <si>
    <t>PANZ-3401Z:H11</t>
  </si>
  <si>
    <t>LOC100341181</t>
  </si>
  <si>
    <t>PANZ-3401Z:H12</t>
  </si>
  <si>
    <t>PANZ-3401Z:H13</t>
  </si>
  <si>
    <t>LOC100341256</t>
  </si>
  <si>
    <t>PANZ-3401Z:H14</t>
  </si>
  <si>
    <t>LOC100341327</t>
  </si>
  <si>
    <t>PANZ-3401Z:H15</t>
  </si>
  <si>
    <t>GRPEL2</t>
  </si>
  <si>
    <t>PANZ-3401Z:H16</t>
  </si>
  <si>
    <t>PANZ-3401Z:H17</t>
  </si>
  <si>
    <t>PANZ-3401Z:H18</t>
  </si>
  <si>
    <t>PANZ-3401Z:H19</t>
  </si>
  <si>
    <t>MANBAL</t>
  </si>
  <si>
    <t>PANZ-3401Z:H20</t>
  </si>
  <si>
    <t>LOC100341867</t>
  </si>
  <si>
    <t>PANZ-3401Z:H21</t>
  </si>
  <si>
    <t>GCK</t>
  </si>
  <si>
    <t>PANZ-3401Z:H22</t>
  </si>
  <si>
    <t>PANZ-3401Z:H23</t>
  </si>
  <si>
    <t>PANZ-3401Z:H24</t>
  </si>
  <si>
    <t>PANZ-3401Z:I01</t>
  </si>
  <si>
    <t>PANZ-3401Z:I02</t>
  </si>
  <si>
    <t>PANZ-3401Z:I03</t>
  </si>
  <si>
    <t>PANZ-3401Z:I04</t>
  </si>
  <si>
    <t>PANZ-3401Z:I05</t>
  </si>
  <si>
    <t>LOC100343291</t>
  </si>
  <si>
    <t>PANZ-3401Z:I06</t>
  </si>
  <si>
    <t>PECR</t>
  </si>
  <si>
    <t>PANZ-3401Z:I07</t>
  </si>
  <si>
    <t>PANZ-3401Z:I08</t>
  </si>
  <si>
    <t>MCEE</t>
  </si>
  <si>
    <t>PANZ-3401Z:I09</t>
  </si>
  <si>
    <t>NDUFS4</t>
  </si>
  <si>
    <t>PANZ-3401Z:I10</t>
  </si>
  <si>
    <t>PANZ-3401Z:I11</t>
  </si>
  <si>
    <t>PANZ-3401Z:I12</t>
  </si>
  <si>
    <t>PANZ-3401Z:I13</t>
  </si>
  <si>
    <t>PANZ-3401Z:I14</t>
  </si>
  <si>
    <t>LOC100344828</t>
  </si>
  <si>
    <t>PANZ-3401Z:I15</t>
  </si>
  <si>
    <t>LOC100344884</t>
  </si>
  <si>
    <t>PANZ-3401Z:I16</t>
  </si>
  <si>
    <t>PANZ-3401Z:I17</t>
  </si>
  <si>
    <t>PANZ-3401Z:I18</t>
  </si>
  <si>
    <t>PANZ-3401Z:I19</t>
  </si>
  <si>
    <t>HSPB3</t>
  </si>
  <si>
    <t>PANZ-3401Z:I20</t>
  </si>
  <si>
    <t>PANZ-3401Z:I21</t>
  </si>
  <si>
    <t>ATP5J2</t>
  </si>
  <si>
    <t>PANZ-3401Z:I22</t>
  </si>
  <si>
    <t>LOC100346046</t>
  </si>
  <si>
    <t>PANZ-3401Z:I23</t>
  </si>
  <si>
    <t>ECI1</t>
  </si>
  <si>
    <t>PANZ-3401Z:I24</t>
  </si>
  <si>
    <t>LOC100346381</t>
  </si>
  <si>
    <t>PANZ-3401Z:J01</t>
  </si>
  <si>
    <t>PANZ-3401Z:J02</t>
  </si>
  <si>
    <t>PANZ-3401Z:J03</t>
  </si>
  <si>
    <t>LOC100346561</t>
  </si>
  <si>
    <t>PANZ-3401Z:J04</t>
  </si>
  <si>
    <t>LOC100346670</t>
  </si>
  <si>
    <t>PANZ-3401Z:J05</t>
  </si>
  <si>
    <t>HSD17B4</t>
  </si>
  <si>
    <t>PANZ-3401Z:J06</t>
  </si>
  <si>
    <t>PANZ-3401Z:J07</t>
  </si>
  <si>
    <t>NDUFB6</t>
  </si>
  <si>
    <t>PANZ-3401Z:J08</t>
  </si>
  <si>
    <t>HSPA13</t>
  </si>
  <si>
    <t>PANZ-3401Z:J09</t>
  </si>
  <si>
    <t>TNFAIP8L3</t>
  </si>
  <si>
    <t>PANZ-3401Z:J10</t>
  </si>
  <si>
    <t>PANZ-3401Z:J11</t>
  </si>
  <si>
    <t>ERO1L</t>
  </si>
  <si>
    <t>PANZ-3401Z:J12</t>
  </si>
  <si>
    <t>PANZ-3401Z:J13</t>
  </si>
  <si>
    <t>PANZ-3401Z:J14</t>
  </si>
  <si>
    <t>PANZ-3401Z:J15</t>
  </si>
  <si>
    <t>PANZ-3401Z:J16</t>
  </si>
  <si>
    <t>PANZ-3401Z:J17</t>
  </si>
  <si>
    <t>APIP</t>
  </si>
  <si>
    <t>PANZ-3401Z:J18</t>
  </si>
  <si>
    <t>MPV17</t>
  </si>
  <si>
    <t>PANZ-3401Z:J19</t>
  </si>
  <si>
    <t>PANZ-3401Z:J20</t>
  </si>
  <si>
    <t>LOC100350232</t>
  </si>
  <si>
    <t>PANZ-3401Z:J21</t>
  </si>
  <si>
    <t>PANZ-3401Z:J22</t>
  </si>
  <si>
    <t>PANZ-3401Z:J23</t>
  </si>
  <si>
    <t>DERL3</t>
  </si>
  <si>
    <t>PANZ-3401Z:J24</t>
  </si>
  <si>
    <t>PANZ-3401Z:K01</t>
  </si>
  <si>
    <t>PANZ-3401Z:K02</t>
  </si>
  <si>
    <t>PANZ-3401Z:K03</t>
  </si>
  <si>
    <t>PANZ-3401Z:K04</t>
  </si>
  <si>
    <t>PANZ-3401Z:K05</t>
  </si>
  <si>
    <t>PANZ-3401Z:K06</t>
  </si>
  <si>
    <t>PANZ-3401Z:K07</t>
  </si>
  <si>
    <t>PANZ-3401Z:K08</t>
  </si>
  <si>
    <t>PANZ-3401Z:K09</t>
  </si>
  <si>
    <t>PANZ-3401Z:K10</t>
  </si>
  <si>
    <t>PANZ-3401Z:K11</t>
  </si>
  <si>
    <t>PANZ-3401Z:K12</t>
  </si>
  <si>
    <t>PANZ-3401Z:K13</t>
  </si>
  <si>
    <t>PANZ-3401Z:K14</t>
  </si>
  <si>
    <t>LOC100353137</t>
  </si>
  <si>
    <t>PANZ-3401Z:K15</t>
  </si>
  <si>
    <t>PANZ-3401Z:K16</t>
  </si>
  <si>
    <t>PANZ-3401Z:K17</t>
  </si>
  <si>
    <t>LOC100353481</t>
  </si>
  <si>
    <t>PANZ-3401Z:K18</t>
  </si>
  <si>
    <t>PANZ-3401Z:K19</t>
  </si>
  <si>
    <t>LOC100354142</t>
  </si>
  <si>
    <t>PANZ-3401Z:K20</t>
  </si>
  <si>
    <t>LOC100354435</t>
  </si>
  <si>
    <t>PANZ-3401Z:K21</t>
  </si>
  <si>
    <t>PANZ-3401Z:K22</t>
  </si>
  <si>
    <t>PANZ-3401Z:K23</t>
  </si>
  <si>
    <t>PANZ-3401Z:K24</t>
  </si>
  <si>
    <t>PANZ-3401Z:L01</t>
  </si>
  <si>
    <t>GK</t>
  </si>
  <si>
    <t>PANZ-3401Z:L02</t>
  </si>
  <si>
    <t>PANZ-3401Z:L03</t>
  </si>
  <si>
    <t>PANZ-3401Z:L04</t>
  </si>
  <si>
    <t>PANZ-3401Z:L05</t>
  </si>
  <si>
    <t>PANZ-3401Z:L06</t>
  </si>
  <si>
    <t>PANZ-3401Z:L07</t>
  </si>
  <si>
    <t>PANZ-3401Z:L08</t>
  </si>
  <si>
    <t>PANZ-3401Z:L09</t>
  </si>
  <si>
    <t>PANZ-3401Z:L10</t>
  </si>
  <si>
    <t>LOC100356058</t>
  </si>
  <si>
    <t>PANZ-3401Z:L11</t>
  </si>
  <si>
    <t>PANZ-3401Z:L12</t>
  </si>
  <si>
    <t>PANZ-3401Z:L13</t>
  </si>
  <si>
    <t>LOC100356525</t>
  </si>
  <si>
    <t>PANZ-3401Z:L14</t>
  </si>
  <si>
    <t>PANZ-3401Z:L15</t>
  </si>
  <si>
    <t>PANZ-3401Z:L16</t>
  </si>
  <si>
    <t>PANZ-3401Z:L17</t>
  </si>
  <si>
    <t>PANZ-3401Z:L18</t>
  </si>
  <si>
    <t>PANZ-3401Z:L19</t>
  </si>
  <si>
    <t>LOC100357982</t>
  </si>
  <si>
    <t>PANZ-3401Z:L20</t>
  </si>
  <si>
    <t>PANZ-3401Z:L21</t>
  </si>
  <si>
    <t>PANZ-3401Z:L22</t>
  </si>
  <si>
    <t>LOC100358238</t>
  </si>
  <si>
    <t>PANZ-3401Z:L23</t>
  </si>
  <si>
    <t>PANZ-3401Z:L24</t>
  </si>
  <si>
    <t>PANZ-3401Z:M01</t>
  </si>
  <si>
    <t>PANZ-3401Z:M02</t>
  </si>
  <si>
    <t>PANZ-3401Z:M03</t>
  </si>
  <si>
    <t>PANZ-3401Z:M04</t>
  </si>
  <si>
    <t>PANZ-3401Z:M05</t>
  </si>
  <si>
    <t>PANZ-3401Z:M06</t>
  </si>
  <si>
    <t>PANZ-3401Z:M07</t>
  </si>
  <si>
    <t>PANZ-3401Z:M08</t>
  </si>
  <si>
    <t>LPO</t>
  </si>
  <si>
    <t>PANZ-3401Z:M09</t>
  </si>
  <si>
    <t>MAP3K6</t>
  </si>
  <si>
    <t>PANZ-3401Z:M10</t>
  </si>
  <si>
    <t>PANZ-3401Z:M11</t>
  </si>
  <si>
    <t>MAPK9</t>
  </si>
  <si>
    <t>PANZ-3401Z:M12</t>
  </si>
  <si>
    <t>PANZ-3401Z:M13</t>
  </si>
  <si>
    <t>PANZ-3401Z:M14</t>
  </si>
  <si>
    <t>PANZ-3401Z:M15</t>
  </si>
  <si>
    <t>PANZ-3401Z:M16</t>
  </si>
  <si>
    <t>MRE11A</t>
  </si>
  <si>
    <t>PANZ-3401Z:M17</t>
  </si>
  <si>
    <t>PANZ-3401Z:M18</t>
  </si>
  <si>
    <t>MTBP</t>
  </si>
  <si>
    <t>PANZ-3401Z:M19</t>
  </si>
  <si>
    <t>PANZ-3401Z:M20</t>
  </si>
  <si>
    <t>MUT</t>
  </si>
  <si>
    <t>PANZ-3401Z:M21</t>
  </si>
  <si>
    <t>NCF1</t>
  </si>
  <si>
    <t>PANZ-3401Z:M22</t>
  </si>
  <si>
    <t>NCF2</t>
  </si>
  <si>
    <t>PANZ-3401Z:M23</t>
  </si>
  <si>
    <t>NOX4</t>
  </si>
  <si>
    <t>PANZ-3401Z:M24</t>
  </si>
  <si>
    <t>PANZ-3401Z:N01</t>
  </si>
  <si>
    <t>PANZ-3401Z:N02</t>
  </si>
  <si>
    <t>NUP210L</t>
  </si>
  <si>
    <t>PANZ-3401Z:N03</t>
  </si>
  <si>
    <t>PANZ-3401Z:N04</t>
  </si>
  <si>
    <t>PANZ-3401Z:N05</t>
  </si>
  <si>
    <t>PANZ-3401Z:N06</t>
  </si>
  <si>
    <t>PDIA3</t>
  </si>
  <si>
    <t>PANZ-3401Z:N07</t>
  </si>
  <si>
    <t>PDK4</t>
  </si>
  <si>
    <t>PANZ-3401Z:N08</t>
  </si>
  <si>
    <t>PMS2</t>
  </si>
  <si>
    <t>PANZ-3401Z:N09</t>
  </si>
  <si>
    <t>PANZ-3401Z:N10</t>
  </si>
  <si>
    <t>PANZ-3401Z:N11</t>
  </si>
  <si>
    <t>PPARGC1A</t>
  </si>
  <si>
    <t>PANZ-3401Z:N12</t>
  </si>
  <si>
    <t>PPIA</t>
  </si>
  <si>
    <t>PANZ-3401Z:N13</t>
  </si>
  <si>
    <t>PPID</t>
  </si>
  <si>
    <t>PANZ-3401Z:N14</t>
  </si>
  <si>
    <t>PLD1</t>
  </si>
  <si>
    <t>PANZ-3401Z:N15</t>
  </si>
  <si>
    <t>PANZ-3401Z:N16</t>
  </si>
  <si>
    <t>PANZ-3401Z:N17</t>
  </si>
  <si>
    <t>PANZ-3401Z:N18</t>
  </si>
  <si>
    <t>PANZ-3401Z:N19</t>
  </si>
  <si>
    <t>PYGM</t>
  </si>
  <si>
    <t>PANZ-3401Z:N20</t>
  </si>
  <si>
    <t>PANZ-3401Z:N21</t>
  </si>
  <si>
    <t>PANZ-3401Z:N22</t>
  </si>
  <si>
    <t>PANZ-3401Z:N23</t>
  </si>
  <si>
    <t>RPN1</t>
  </si>
  <si>
    <t>PANZ-3401Z:N24</t>
  </si>
  <si>
    <t>PANZ-3401Z:O01</t>
  </si>
  <si>
    <t>PANZ-3401Z:O02</t>
  </si>
  <si>
    <t>SEC63</t>
  </si>
  <si>
    <t>PANZ-3401Z:O03</t>
  </si>
  <si>
    <t>PANZ-3401Z:O04</t>
  </si>
  <si>
    <t>SEPP1</t>
  </si>
  <si>
    <t>PANZ-3401Z:O05</t>
  </si>
  <si>
    <t>SERPINE1</t>
  </si>
  <si>
    <t>PANZ-3401Z:O06</t>
  </si>
  <si>
    <t>PANZ-3401Z:O07</t>
  </si>
  <si>
    <t>PANZ-3401Z:O08</t>
  </si>
  <si>
    <t>PANZ-3401Z:O09</t>
  </si>
  <si>
    <t>PANZ-3401Z:O10</t>
  </si>
  <si>
    <t>PANZ-3401Z:O11</t>
  </si>
  <si>
    <t>SOD3</t>
  </si>
  <si>
    <t>PANZ-3401Z:O12</t>
  </si>
  <si>
    <t>SREBF2</t>
  </si>
  <si>
    <t>PANZ-3401Z:O13</t>
  </si>
  <si>
    <t>PANZ-3401Z:O14</t>
  </si>
  <si>
    <t>PANZ-3401Z:O15</t>
  </si>
  <si>
    <t>PANZ-3401Z:O16</t>
  </si>
  <si>
    <t>PANZ-3401Z:O17</t>
  </si>
  <si>
    <t>LOC100009332</t>
  </si>
  <si>
    <t>PANZ-3401Z:O18</t>
  </si>
  <si>
    <t>PANZ-3401Z:O19</t>
  </si>
  <si>
    <t>PANZ-3401Z:O20</t>
  </si>
  <si>
    <t>PANZ-3401Z:O21</t>
  </si>
  <si>
    <t>PANZ-3401Z:O22</t>
  </si>
  <si>
    <t>TNFAIP8L2</t>
  </si>
  <si>
    <t>PANZ-3401Z:O23</t>
  </si>
  <si>
    <t>PANZ-3401Z:O24</t>
  </si>
  <si>
    <t>PANZ-3401Z:P01</t>
  </si>
  <si>
    <t>PANZ-3401Z:P02</t>
  </si>
  <si>
    <t>TXNRD1</t>
  </si>
  <si>
    <t>PANZ-3401Z:P03</t>
  </si>
  <si>
    <t>PANZ-3401Z:P04</t>
  </si>
  <si>
    <t>PANZ-3401Z:P05</t>
  </si>
  <si>
    <t>PANZ-3401Z:P06</t>
  </si>
  <si>
    <t>UGT2C1</t>
  </si>
  <si>
    <t>PANZ-3401Z:P07</t>
  </si>
  <si>
    <t>PANZ-3401Z:P08</t>
  </si>
  <si>
    <t>PANZ-3401Z:P09</t>
  </si>
  <si>
    <t>PANZ-3401Z:P10</t>
  </si>
  <si>
    <t>PAQQ-3079Z:A01</t>
  </si>
  <si>
    <t>AIRE</t>
  </si>
  <si>
    <t>PAQQ-3079Z:A02</t>
  </si>
  <si>
    <t>PAQQ-3079Z:A03</t>
  </si>
  <si>
    <t>PAQQ-3079Z:A04</t>
  </si>
  <si>
    <t>PAQQ-3079Z:A05</t>
  </si>
  <si>
    <t>PAQQ-3079Z:A06</t>
  </si>
  <si>
    <t>PAQQ-3079Z:A07</t>
  </si>
  <si>
    <t>PAQQ-3079Z:A08</t>
  </si>
  <si>
    <t>PAQQ-3079Z:A09</t>
  </si>
  <si>
    <t>PAQQ-3079Z:A10</t>
  </si>
  <si>
    <t>PAQQ-3079Z:A11</t>
  </si>
  <si>
    <t>PAQQ-3079Z:A12</t>
  </si>
  <si>
    <t>PAQQ-3079Z:A13</t>
  </si>
  <si>
    <t>PAQQ-3079Z:A14</t>
  </si>
  <si>
    <t>PAQQ-3079Z:A15</t>
  </si>
  <si>
    <t>PAQQ-3079Z:A16</t>
  </si>
  <si>
    <t>PAQQ-3079Z:A17</t>
  </si>
  <si>
    <t>PAQQ-3079Z:A18</t>
  </si>
  <si>
    <t>PAQQ-3079Z:A19</t>
  </si>
  <si>
    <t>PAQQ-3079Z:A20</t>
  </si>
  <si>
    <t>PAQQ-3079Z:A21</t>
  </si>
  <si>
    <t>PAQQ-3079Z:A22</t>
  </si>
  <si>
    <t>PAQQ-3079Z:A23</t>
  </si>
  <si>
    <t>PAQQ-3079Z:A24</t>
  </si>
  <si>
    <t>PAQQ-3079Z:B01</t>
  </si>
  <si>
    <t>PAQQ-3079Z:B02</t>
  </si>
  <si>
    <t>PAQQ-3079Z:B03</t>
  </si>
  <si>
    <t>PAQQ-3079Z:B04</t>
  </si>
  <si>
    <t>PAQQ-3079Z:B05</t>
  </si>
  <si>
    <t>PAQQ-3079Z:B06</t>
  </si>
  <si>
    <t>PAQQ-3079Z:B07</t>
  </si>
  <si>
    <t>PAQQ-3079Z:B08</t>
  </si>
  <si>
    <t>PAQQ-3079Z:B09</t>
  </si>
  <si>
    <t>PAQQ-3079Z:B10</t>
  </si>
  <si>
    <t>PAQQ-3079Z:B11</t>
  </si>
  <si>
    <t>PAQQ-3079Z:B12</t>
  </si>
  <si>
    <t>PAQQ-3079Z:B13</t>
  </si>
  <si>
    <t>PAQQ-3079Z:B14</t>
  </si>
  <si>
    <t>PAQQ-3079Z:B15</t>
  </si>
  <si>
    <t>PAQQ-3079Z:B16</t>
  </si>
  <si>
    <t>PAQQ-3079Z:B17</t>
  </si>
  <si>
    <t>PAQQ-3079Z:B18</t>
  </si>
  <si>
    <t>PAQQ-3079Z:B19</t>
  </si>
  <si>
    <t>PAQQ-3079Z:B20</t>
  </si>
  <si>
    <t>PAQQ-3079Z:B21</t>
  </si>
  <si>
    <t>PAQQ-3079Z:B22</t>
  </si>
  <si>
    <t>PAQQ-3079Z:B23</t>
  </si>
  <si>
    <t>PAQQ-3079Z:B24</t>
  </si>
  <si>
    <t>PAQQ-3079Z:C01</t>
  </si>
  <si>
    <t>PAQQ-3079Z:C02</t>
  </si>
  <si>
    <t>PAQQ-3079Z:C03</t>
  </si>
  <si>
    <t>PAQQ-3079Z:C04</t>
  </si>
  <si>
    <t>PAQQ-3079Z:C05</t>
  </si>
  <si>
    <t>PAQQ-3079Z:C06</t>
  </si>
  <si>
    <t>PAQQ-3079Z:C07</t>
  </si>
  <si>
    <t>PAQQ-3079Z:C08</t>
  </si>
  <si>
    <t>DTX3L</t>
  </si>
  <si>
    <t>PAQQ-3079Z:C09</t>
  </si>
  <si>
    <t>PAQQ-3079Z:C10</t>
  </si>
  <si>
    <t>PAQQ-3079Z:C11</t>
  </si>
  <si>
    <t>PAQQ-3079Z:C12</t>
  </si>
  <si>
    <t>PAQQ-3079Z:C13</t>
  </si>
  <si>
    <t>PAQQ-3079Z:C14</t>
  </si>
  <si>
    <t>PAQQ-3079Z:C15</t>
  </si>
  <si>
    <t>PAQQ-3079Z:C16</t>
  </si>
  <si>
    <t>PAQQ-3079Z:C17</t>
  </si>
  <si>
    <t>PAQQ-3079Z:C18</t>
  </si>
  <si>
    <t>PAQQ-3079Z:C19</t>
  </si>
  <si>
    <t>PAQQ-3079Z:C20</t>
  </si>
  <si>
    <t>PAQQ-3079Z:C21</t>
  </si>
  <si>
    <t>PAQQ-3079Z:C22</t>
  </si>
  <si>
    <t>PAQQ-3079Z:C23</t>
  </si>
  <si>
    <t>PAQQ-3079Z:C24</t>
  </si>
  <si>
    <t>PAQQ-3079Z:D01</t>
  </si>
  <si>
    <t>PAQQ-3079Z:D02</t>
  </si>
  <si>
    <t>PAQQ-3079Z:D03</t>
  </si>
  <si>
    <t>PAQQ-3079Z:D04</t>
  </si>
  <si>
    <t>PAQQ-3079Z:D05</t>
  </si>
  <si>
    <t>PAQQ-3079Z:D06</t>
  </si>
  <si>
    <t>PAQQ-3079Z:D07</t>
  </si>
  <si>
    <t>PAQQ-3079Z:D08</t>
  </si>
  <si>
    <t>PAQQ-3079Z:D09</t>
  </si>
  <si>
    <t>PAQQ-3079Z:D10</t>
  </si>
  <si>
    <t>PAQQ-3079Z:D11</t>
  </si>
  <si>
    <t>PAQQ-3079Z:D12</t>
  </si>
  <si>
    <t>PAQQ-3079Z:D13</t>
  </si>
  <si>
    <t>PAQQ-3079Z:D14</t>
  </si>
  <si>
    <t>PAQQ-3079Z:D15</t>
  </si>
  <si>
    <t>PAQQ-3079Z:D16</t>
  </si>
  <si>
    <t>PAQQ-3079Z:D17</t>
  </si>
  <si>
    <t>G2E3</t>
  </si>
  <si>
    <t>PAQQ-3079Z:D18</t>
  </si>
  <si>
    <t>PAQQ-3079Z:D19</t>
  </si>
  <si>
    <t>PAQQ-3079Z:D20</t>
  </si>
  <si>
    <t>PAQQ-3079Z:D21</t>
  </si>
  <si>
    <t>PAQQ-3079Z:D22</t>
  </si>
  <si>
    <t>PAQQ-3079Z:D23</t>
  </si>
  <si>
    <t>PAQQ-3079Z:D24</t>
  </si>
  <si>
    <t>PAQQ-3079Z:E01</t>
  </si>
  <si>
    <t>PAQQ-3079Z:E02</t>
  </si>
  <si>
    <t>PAQQ-3079Z:E03</t>
  </si>
  <si>
    <t>PAQQ-3079Z:E04</t>
  </si>
  <si>
    <t>PAQQ-3079Z:E05</t>
  </si>
  <si>
    <t>PAQQ-3079Z:E06</t>
  </si>
  <si>
    <t>PAQQ-3079Z:E07</t>
  </si>
  <si>
    <t>PAQQ-3079Z:E08</t>
  </si>
  <si>
    <t>KBTBD10</t>
  </si>
  <si>
    <t>PAQQ-3079Z:E09</t>
  </si>
  <si>
    <t>PAQQ-3079Z:E10</t>
  </si>
  <si>
    <t>PAQQ-3079Z:E11</t>
  </si>
  <si>
    <t>PAQQ-3079Z:E12</t>
  </si>
  <si>
    <t>PAQQ-3079Z:E13</t>
  </si>
  <si>
    <t>PAQQ-3079Z:E14</t>
  </si>
  <si>
    <t>PAQQ-3079Z:E15</t>
  </si>
  <si>
    <t>PAQQ-3079Z:E16</t>
  </si>
  <si>
    <t>PAQQ-3079Z:E17</t>
  </si>
  <si>
    <t>PAQQ-3079Z:E18</t>
  </si>
  <si>
    <t>PAQQ-3079Z:E19</t>
  </si>
  <si>
    <t>PAQQ-3079Z:E20</t>
  </si>
  <si>
    <t>PAQQ-3079Z:E21</t>
  </si>
  <si>
    <t>LOC100424020</t>
  </si>
  <si>
    <t>PAQQ-3079Z:E22</t>
  </si>
  <si>
    <t>PAQQ-3079Z:E23</t>
  </si>
  <si>
    <t>LOC100429321</t>
  </si>
  <si>
    <t>PAQQ-3079Z:E24</t>
  </si>
  <si>
    <t>LOC693533</t>
  </si>
  <si>
    <t>PAQQ-3079Z:F01</t>
  </si>
  <si>
    <t>PAQQ-3079Z:F02</t>
  </si>
  <si>
    <t>LOC696008</t>
  </si>
  <si>
    <t>PAQQ-3079Z:F03</t>
  </si>
  <si>
    <t>LOC697020</t>
  </si>
  <si>
    <t>PAQQ-3079Z:F04</t>
  </si>
  <si>
    <t>LOC698413</t>
  </si>
  <si>
    <t>PAQQ-3079Z:F05</t>
  </si>
  <si>
    <t>LOC699821</t>
  </si>
  <si>
    <t>PAQQ-3079Z:F06</t>
  </si>
  <si>
    <t>LOC701870</t>
  </si>
  <si>
    <t>PAQQ-3079Z:F07</t>
  </si>
  <si>
    <t>LOC702449</t>
  </si>
  <si>
    <t>PAQQ-3079Z:F08</t>
  </si>
  <si>
    <t>LOC702815</t>
  </si>
  <si>
    <t>PAQQ-3079Z:F09</t>
  </si>
  <si>
    <t>LOC703281</t>
  </si>
  <si>
    <t>PAQQ-3079Z:F10</t>
  </si>
  <si>
    <t>PAQQ-3079Z:F11</t>
  </si>
  <si>
    <t>LOC705927</t>
  </si>
  <si>
    <t>PAQQ-3079Z:F12</t>
  </si>
  <si>
    <t>LOC707248</t>
  </si>
  <si>
    <t>PAQQ-3079Z:F13</t>
  </si>
  <si>
    <t>PAQQ-3079Z:F14</t>
  </si>
  <si>
    <t>LOC708030</t>
  </si>
  <si>
    <t>PAQQ-3079Z:F15</t>
  </si>
  <si>
    <t>LOC708062</t>
  </si>
  <si>
    <t>PAQQ-3079Z:F16</t>
  </si>
  <si>
    <t>LOC708448</t>
  </si>
  <si>
    <t>PAQQ-3079Z:F17</t>
  </si>
  <si>
    <t>LOC709902</t>
  </si>
  <si>
    <t>PAQQ-3079Z:F18</t>
  </si>
  <si>
    <t>LOC710252</t>
  </si>
  <si>
    <t>PAQQ-3079Z:F19</t>
  </si>
  <si>
    <t>LOC710899</t>
  </si>
  <si>
    <t>PAQQ-3079Z:F20</t>
  </si>
  <si>
    <t>LOC711056</t>
  </si>
  <si>
    <t>PAQQ-3079Z:F21</t>
  </si>
  <si>
    <t>LOC711857</t>
  </si>
  <si>
    <t>PAQQ-3079Z:F22</t>
  </si>
  <si>
    <t>LOC712371</t>
  </si>
  <si>
    <t>PAQQ-3079Z:F23</t>
  </si>
  <si>
    <t>LOC712588</t>
  </si>
  <si>
    <t>PAQQ-3079Z:F24</t>
  </si>
  <si>
    <t>LOC713517</t>
  </si>
  <si>
    <t>PAQQ-3079Z:G01</t>
  </si>
  <si>
    <t>LOC713730</t>
  </si>
  <si>
    <t>PAQQ-3079Z:G02</t>
  </si>
  <si>
    <t>RNF160</t>
  </si>
  <si>
    <t>PAQQ-3079Z:G03</t>
  </si>
  <si>
    <t>PAQQ-3079Z:G04</t>
  </si>
  <si>
    <t>LOC715175</t>
  </si>
  <si>
    <t>PAQQ-3079Z:G05</t>
  </si>
  <si>
    <t>LOC715356</t>
  </si>
  <si>
    <t>PAQQ-3079Z:G06</t>
  </si>
  <si>
    <t>LOC715590</t>
  </si>
  <si>
    <t>PAQQ-3079Z:G07</t>
  </si>
  <si>
    <t>LOC715696</t>
  </si>
  <si>
    <t>PAQQ-3079Z:G08</t>
  </si>
  <si>
    <t>PAQQ-3079Z:G09</t>
  </si>
  <si>
    <t>LOC716647</t>
  </si>
  <si>
    <t>PAQQ-3079Z:G10</t>
  </si>
  <si>
    <t>LOC717024</t>
  </si>
  <si>
    <t>PAQQ-3079Z:G11</t>
  </si>
  <si>
    <t>LOC717528</t>
  </si>
  <si>
    <t>PAQQ-3079Z:G12</t>
  </si>
  <si>
    <t>LOC717693</t>
  </si>
  <si>
    <t>PAQQ-3079Z:G13</t>
  </si>
  <si>
    <t>LOC717920</t>
  </si>
  <si>
    <t>PAQQ-3079Z:G14</t>
  </si>
  <si>
    <t>LOC718475</t>
  </si>
  <si>
    <t>PAQQ-3079Z:G15</t>
  </si>
  <si>
    <t>LOC719403</t>
  </si>
  <si>
    <t>PAQQ-3079Z:G16</t>
  </si>
  <si>
    <t>LOC719736</t>
  </si>
  <si>
    <t>PAQQ-3079Z:G17</t>
  </si>
  <si>
    <t>LOC720037</t>
  </si>
  <si>
    <t>PAQQ-3079Z:G18</t>
  </si>
  <si>
    <t>LOC720626</t>
  </si>
  <si>
    <t>PAQQ-3079Z:G19</t>
  </si>
  <si>
    <t>LOC720882</t>
  </si>
  <si>
    <t>PAQQ-3079Z:G20</t>
  </si>
  <si>
    <t>LOC720892</t>
  </si>
  <si>
    <t>PAQQ-3079Z:G21</t>
  </si>
  <si>
    <t>LOC721419</t>
  </si>
  <si>
    <t>PAQQ-3079Z:G22</t>
  </si>
  <si>
    <t>LOC721698</t>
  </si>
  <si>
    <t>PAQQ-3079Z:G23</t>
  </si>
  <si>
    <t>LOC722223</t>
  </si>
  <si>
    <t>PAQQ-3079Z:G24</t>
  </si>
  <si>
    <t>LOC722740</t>
  </si>
  <si>
    <t>PAQQ-3079Z:H01</t>
  </si>
  <si>
    <t>LOC722838</t>
  </si>
  <si>
    <t>PAQQ-3079Z:H02</t>
  </si>
  <si>
    <t>LOC723082</t>
  </si>
  <si>
    <t>PAQQ-3079Z:H03</t>
  </si>
  <si>
    <t>PAQQ-3079Z:H04</t>
  </si>
  <si>
    <t>PAQQ-3079Z:H05</t>
  </si>
  <si>
    <t>PAQQ-3079Z:H06</t>
  </si>
  <si>
    <t>PAQQ-3079Z:H07</t>
  </si>
  <si>
    <t>PAQQ-3079Z:H08</t>
  </si>
  <si>
    <t>PAQQ-3079Z:H09</t>
  </si>
  <si>
    <t>PAQQ-3079Z:H10</t>
  </si>
  <si>
    <t>MARCH4</t>
  </si>
  <si>
    <t>PAQQ-3079Z:H11</t>
  </si>
  <si>
    <t>PAQQ-3079Z:H12</t>
  </si>
  <si>
    <t>PAQQ-3079Z:H13</t>
  </si>
  <si>
    <t>MARCH9</t>
  </si>
  <si>
    <t>PAQQ-3079Z:H14</t>
  </si>
  <si>
    <t>PAQQ-3079Z:H15</t>
  </si>
  <si>
    <t>PAQQ-3079Z:H16</t>
  </si>
  <si>
    <t>PAQQ-3079Z:H17</t>
  </si>
  <si>
    <t>PAQQ-3079Z:H18</t>
  </si>
  <si>
    <t>PAQQ-3079Z:H19</t>
  </si>
  <si>
    <t>PAQQ-3079Z:H20</t>
  </si>
  <si>
    <t>PAQQ-3079Z:H21</t>
  </si>
  <si>
    <t>PAQQ-3079Z:H22</t>
  </si>
  <si>
    <t>MKRN3</t>
  </si>
  <si>
    <t>PAQQ-3079Z:H23</t>
  </si>
  <si>
    <t>PAQQ-3079Z:H24</t>
  </si>
  <si>
    <t>PAQQ-3079Z:I01</t>
  </si>
  <si>
    <t>PAQQ-3079Z:I02</t>
  </si>
  <si>
    <t>PAQQ-3079Z:I03</t>
  </si>
  <si>
    <t>PAQQ-3079Z:I04</t>
  </si>
  <si>
    <t>PAQQ-3079Z:I05</t>
  </si>
  <si>
    <t>NEURL</t>
  </si>
  <si>
    <t>PAQQ-3079Z:I06</t>
  </si>
  <si>
    <t>PAQQ-3079Z:I07</t>
  </si>
  <si>
    <t>PAQQ-3079Z:I08</t>
  </si>
  <si>
    <t>PAQQ-3079Z:I09</t>
  </si>
  <si>
    <t>PAQQ-3079Z:I10</t>
  </si>
  <si>
    <t>PAQQ-3079Z:I11</t>
  </si>
  <si>
    <t>PAQQ-3079Z:I12</t>
  </si>
  <si>
    <t>PAQQ-3079Z:I13</t>
  </si>
  <si>
    <t>PAQQ-3079Z:I14</t>
  </si>
  <si>
    <t>PAQQ-3079Z:I15</t>
  </si>
  <si>
    <t>PAQQ-3079Z:I16</t>
  </si>
  <si>
    <t>PAQQ-3079Z:I17</t>
  </si>
  <si>
    <t>PAQQ-3079Z:I18</t>
  </si>
  <si>
    <t>PAQQ-3079Z:I19</t>
  </si>
  <si>
    <t>PAQQ-3079Z:I20</t>
  </si>
  <si>
    <t>PAQQ-3079Z:I21</t>
  </si>
  <si>
    <t>PAQQ-3079Z:I22</t>
  </si>
  <si>
    <t>PAQQ-3079Z:I23</t>
  </si>
  <si>
    <t>PAQQ-3079Z:I24</t>
  </si>
  <si>
    <t>PAQQ-3079Z:J01</t>
  </si>
  <si>
    <t>PAQQ-3079Z:J02</t>
  </si>
  <si>
    <t>PAQQ-3079Z:J03</t>
  </si>
  <si>
    <t>PAQQ-3079Z:J04</t>
  </si>
  <si>
    <t>PAQQ-3079Z:J05</t>
  </si>
  <si>
    <t>PAQQ-3079Z:J06</t>
  </si>
  <si>
    <t>PAQQ-3079Z:J07</t>
  </si>
  <si>
    <t>PAQQ-3079Z:J08</t>
  </si>
  <si>
    <t>PAQQ-3079Z:J09</t>
  </si>
  <si>
    <t>PAQQ-3079Z:J10</t>
  </si>
  <si>
    <t>PAQQ-3079Z:J11</t>
  </si>
  <si>
    <t>PAQQ-3079Z:J12</t>
  </si>
  <si>
    <t>PAQQ-3079Z:J13</t>
  </si>
  <si>
    <t>PAQQ-3079Z:J14</t>
  </si>
  <si>
    <t>PAQQ-3079Z:J15</t>
  </si>
  <si>
    <t>PAQQ-3079Z:J16</t>
  </si>
  <si>
    <t>PAQQ-3079Z:J17</t>
  </si>
  <si>
    <t>PAQQ-3079Z:J18</t>
  </si>
  <si>
    <t>PAQQ-3079Z:J19</t>
  </si>
  <si>
    <t>PAQQ-3079Z:J20</t>
  </si>
  <si>
    <t>PAQQ-3079Z:J21</t>
  </si>
  <si>
    <t>PAQQ-3079Z:J22</t>
  </si>
  <si>
    <t>PAQQ-3079Z:J23</t>
  </si>
  <si>
    <t>PAQQ-3079Z:J24</t>
  </si>
  <si>
    <t>RNF133</t>
  </si>
  <si>
    <t>PAQQ-3079Z:K01</t>
  </si>
  <si>
    <t>PAQQ-3079Z:K02</t>
  </si>
  <si>
    <t>PAQQ-3079Z:K03</t>
  </si>
  <si>
    <t>PAQQ-3079Z:K04</t>
  </si>
  <si>
    <t>PAQQ-3079Z:K05</t>
  </si>
  <si>
    <t>PAQQ-3079Z:K06</t>
  </si>
  <si>
    <t>PAQQ-3079Z:K07</t>
  </si>
  <si>
    <t>PAQQ-3079Z:K08</t>
  </si>
  <si>
    <t>PAQQ-3079Z:K09</t>
  </si>
  <si>
    <t>PAQQ-3079Z:K10</t>
  </si>
  <si>
    <t>PAQQ-3079Z:K11</t>
  </si>
  <si>
    <t>PAQQ-3079Z:K12</t>
  </si>
  <si>
    <t>PAQQ-3079Z:K13</t>
  </si>
  <si>
    <t>PAQQ-3079Z:K14</t>
  </si>
  <si>
    <t>PAQQ-3079Z:K15</t>
  </si>
  <si>
    <t>PAQQ-3079Z:K16</t>
  </si>
  <si>
    <t>PAQQ-3079Z:K17</t>
  </si>
  <si>
    <t>PAQQ-3079Z:K18</t>
  </si>
  <si>
    <t>PAQQ-3079Z:K19</t>
  </si>
  <si>
    <t>PAQQ-3079Z:K20</t>
  </si>
  <si>
    <t>PAQQ-3079Z:K21</t>
  </si>
  <si>
    <t>PAQQ-3079Z:K22</t>
  </si>
  <si>
    <t>PAQQ-3079Z:K23</t>
  </si>
  <si>
    <t>PAQQ-3079Z:K24</t>
  </si>
  <si>
    <t>PAQQ-3079Z:L01</t>
  </si>
  <si>
    <t>PAQQ-3079Z:L02</t>
  </si>
  <si>
    <t>PAQQ-3079Z:L03</t>
  </si>
  <si>
    <t>PAQQ-3079Z:L04</t>
  </si>
  <si>
    <t>PAQQ-3079Z:L05</t>
  </si>
  <si>
    <t>PAQQ-3079Z:L06</t>
  </si>
  <si>
    <t>PAQQ-3079Z:L07</t>
  </si>
  <si>
    <t>PAQQ-3079Z:L08</t>
  </si>
  <si>
    <t>PAQQ-3079Z:L09</t>
  </si>
  <si>
    <t>PAQQ-3079Z:L10</t>
  </si>
  <si>
    <t>PAQQ-3079Z:L11</t>
  </si>
  <si>
    <t>SH3RF3</t>
  </si>
  <si>
    <t>PAQQ-3079Z:L12</t>
  </si>
  <si>
    <t>PAQQ-3079Z:L13</t>
  </si>
  <si>
    <t>PAQQ-3079Z:L14</t>
  </si>
  <si>
    <t>PAQQ-3079Z:L15</t>
  </si>
  <si>
    <t>PAQQ-3079Z:L16</t>
  </si>
  <si>
    <t>PAQQ-3079Z:L17</t>
  </si>
  <si>
    <t>PAQQ-3079Z:L18</t>
  </si>
  <si>
    <t>PAQQ-3079Z:L19</t>
  </si>
  <si>
    <t>PAQQ-3079Z:L20</t>
  </si>
  <si>
    <t>PAQQ-3079Z:L21</t>
  </si>
  <si>
    <t>PAQQ-3079Z:L22</t>
  </si>
  <si>
    <t>PAQQ-3079Z:L23</t>
  </si>
  <si>
    <t>PAQQ-3079Z:L24</t>
  </si>
  <si>
    <t>PAQQ-3079Z:M01</t>
  </si>
  <si>
    <t>PAQQ-3079Z:M02</t>
  </si>
  <si>
    <t>PAQQ-3079Z:M03</t>
  </si>
  <si>
    <t>PAQQ-3079Z:M04</t>
  </si>
  <si>
    <t>PAQQ-3079Z:M05</t>
  </si>
  <si>
    <t>PAQQ-3079Z:M06</t>
  </si>
  <si>
    <t>PAQQ-3079Z:M07</t>
  </si>
  <si>
    <t>LOC715218</t>
  </si>
  <si>
    <t>PAQQ-3079Z:M08</t>
  </si>
  <si>
    <t>PAQQ-3079Z:M09</t>
  </si>
  <si>
    <t>PAQQ-3079Z:M10</t>
  </si>
  <si>
    <t>PAQQ-3079Z:M11</t>
  </si>
  <si>
    <t>PAQQ-3079Z:M12</t>
  </si>
  <si>
    <t>PAQQ-3079Z:M13</t>
  </si>
  <si>
    <t>PAQQ-3079Z:M14</t>
  </si>
  <si>
    <t>PAQQ-3079Z:M15</t>
  </si>
  <si>
    <t>PAQQ-3079Z:M16</t>
  </si>
  <si>
    <t>PAQQ-3079Z:M17</t>
  </si>
  <si>
    <t>PAQQ-3079Z:M18</t>
  </si>
  <si>
    <t>PAQQ-3079Z:M19</t>
  </si>
  <si>
    <t>PAQQ-3079Z:M20</t>
  </si>
  <si>
    <t>PAQQ-3079Z:M21</t>
  </si>
  <si>
    <t>PAQQ-3079Z:M22</t>
  </si>
  <si>
    <t>PAQQ-3079Z:M23</t>
  </si>
  <si>
    <t>PAQQ-3079Z:M24</t>
  </si>
  <si>
    <t>PAQQ-3079Z:N01</t>
  </si>
  <si>
    <t>PAQQ-3079Z:N02</t>
  </si>
  <si>
    <t>PAQQ-3079Z:N03</t>
  </si>
  <si>
    <t>PAQQ-3079Z:N04</t>
  </si>
  <si>
    <t>PAQQ-3079Z:N05</t>
  </si>
  <si>
    <t>PAQQ-3079Z:N06</t>
  </si>
  <si>
    <t>PAQQ-3079Z:N07</t>
  </si>
  <si>
    <t>PAQQ-3079Z:N08</t>
  </si>
  <si>
    <t>PAQQ-3079Z:N09</t>
  </si>
  <si>
    <t>PAQQ-3079Z:N10</t>
  </si>
  <si>
    <t>PAQQ-3079Z:N11</t>
  </si>
  <si>
    <t>PAQQ-3079Z:N12</t>
  </si>
  <si>
    <t>PAQQ-3079Z:N13</t>
  </si>
  <si>
    <t>PAQQ-3079Z:N14</t>
  </si>
  <si>
    <t>PAQQ-3079Z:N15</t>
  </si>
  <si>
    <t>PAQQ-3079Z:N16</t>
  </si>
  <si>
    <t>PAQQ-3079Z:N17</t>
  </si>
  <si>
    <t>PAQQ-3079Z:N18</t>
  </si>
  <si>
    <t>PAQQ-3079Z:N19</t>
  </si>
  <si>
    <t>PAQQ-3079Z:N20</t>
  </si>
  <si>
    <t>PAQQ-3079Z:N21</t>
  </si>
  <si>
    <t>PAQQ-3079Z:N22</t>
  </si>
  <si>
    <t>PAQQ-3079Z:N23</t>
  </si>
  <si>
    <t>PAQQ-3079Z:N24</t>
  </si>
  <si>
    <t>PAQQ-3079Z:O01</t>
  </si>
  <si>
    <t>PAQQ-3079Z:O02</t>
  </si>
  <si>
    <t>PAQQ-3079Z:O03</t>
  </si>
  <si>
    <t>PAQQ-3079Z:O04</t>
  </si>
  <si>
    <t>PAQQ-3079Z:O05</t>
  </si>
  <si>
    <t>PAQQ-3079Z:O06</t>
  </si>
  <si>
    <t>UBASH3B</t>
  </si>
  <si>
    <t>PAQQ-3079Z:O07</t>
  </si>
  <si>
    <t>PAQQ-3079Z:O08</t>
  </si>
  <si>
    <t>PAQQ-3079Z:O09</t>
  </si>
  <si>
    <t>PAQQ-3079Z:O10</t>
  </si>
  <si>
    <t>PAQQ-3079Z:O11</t>
  </si>
  <si>
    <t>PAQQ-3079Z:O12</t>
  </si>
  <si>
    <t>PAQQ-3079Z:O13</t>
  </si>
  <si>
    <t>PAQQ-3079Z:O14</t>
  </si>
  <si>
    <t>PAQQ-3079Z:O15</t>
  </si>
  <si>
    <t>PAQQ-3079Z:O16</t>
  </si>
  <si>
    <t>PAQQ-3079Z:O17</t>
  </si>
  <si>
    <t>PAQQ-3079Z:O18</t>
  </si>
  <si>
    <t>PAQQ-3079Z:O19</t>
  </si>
  <si>
    <t>PAQQ-3079Z:O20</t>
  </si>
  <si>
    <t>VPRBP</t>
  </si>
  <si>
    <t>PAQQ-3079Z:O21</t>
  </si>
  <si>
    <t>PAQQ-3079Z:O22</t>
  </si>
  <si>
    <t>PAQQ-3079Z:O23</t>
  </si>
  <si>
    <t>PAQQ-3079Z:O24</t>
  </si>
  <si>
    <t>PAQQ-3079Z:P01</t>
  </si>
  <si>
    <t>PAQQ-3079Z:P02</t>
  </si>
  <si>
    <t>PAQQ-3079Z:P03</t>
  </si>
  <si>
    <t>PAQQ-3079Z:P04</t>
  </si>
  <si>
    <t>WWP2</t>
  </si>
  <si>
    <t>PAQQ-3079Z:P05</t>
  </si>
  <si>
    <t>PAQQ-3079Z:P06</t>
  </si>
  <si>
    <t>PAQQ-3079Z:P07</t>
  </si>
  <si>
    <t>PAQQ-3079Z:P08</t>
  </si>
  <si>
    <t>PAQQ-3079Z:P09</t>
  </si>
  <si>
    <t>PAQQ-3079Z:P10</t>
  </si>
  <si>
    <t>FD:P11</t>
  </si>
  <si>
    <t>FD:P12</t>
  </si>
  <si>
    <t>FD:P13</t>
  </si>
  <si>
    <t>FD:P14</t>
  </si>
  <si>
    <t>FD:P15</t>
  </si>
  <si>
    <t>RPLP1</t>
  </si>
  <si>
    <t>FD:P16</t>
  </si>
  <si>
    <t>FGDC</t>
  </si>
  <si>
    <t>FD:P17</t>
  </si>
  <si>
    <t>FD:P18</t>
  </si>
  <si>
    <t>FD:P19</t>
  </si>
  <si>
    <t>FD:P20</t>
  </si>
  <si>
    <t>FD:P21</t>
  </si>
  <si>
    <t>FD:P22</t>
  </si>
  <si>
    <t>FD:P23</t>
  </si>
  <si>
    <t>FD:P24</t>
  </si>
  <si>
    <t>NZ:P11</t>
  </si>
  <si>
    <t>ACTA2</t>
  </si>
  <si>
    <t>NZ:P12</t>
  </si>
  <si>
    <t>NZ:P13</t>
  </si>
  <si>
    <t>NZ:P14</t>
  </si>
  <si>
    <t>LDHA</t>
  </si>
  <si>
    <t>NZ:P15</t>
  </si>
  <si>
    <t>LOC100346936</t>
  </si>
  <si>
    <t>NZ:P16</t>
  </si>
  <si>
    <t>NGDC</t>
  </si>
  <si>
    <t>NZ:P17</t>
  </si>
  <si>
    <t>NZ:P18</t>
  </si>
  <si>
    <t>NZ:P19</t>
  </si>
  <si>
    <t>NZ:P20</t>
  </si>
  <si>
    <t>NZ:P21</t>
  </si>
  <si>
    <t>NZ:P22</t>
  </si>
  <si>
    <t>NZ:P23</t>
  </si>
  <si>
    <t>NZ:P24</t>
  </si>
  <si>
    <t>QQ:P11</t>
  </si>
  <si>
    <t>QQ:P12</t>
  </si>
  <si>
    <t>QQ:P13</t>
  </si>
  <si>
    <t>QQ:P14</t>
  </si>
  <si>
    <t>LOC709186</t>
  </si>
  <si>
    <t>QQ:P15</t>
  </si>
  <si>
    <t>QQ:P16</t>
  </si>
  <si>
    <t>QGDC</t>
  </si>
  <si>
    <t>QQ:P17</t>
  </si>
  <si>
    <t>QQ:P18</t>
  </si>
  <si>
    <t>QQ:P19</t>
  </si>
  <si>
    <t>QQ:P20</t>
  </si>
  <si>
    <t>QQ:P21</t>
  </si>
  <si>
    <t>QQ:P22</t>
  </si>
  <si>
    <t>QQ:P23</t>
  </si>
  <si>
    <t>QQ:P24</t>
  </si>
  <si>
    <t>FD:AASS</t>
  </si>
  <si>
    <t>XM_005628768</t>
  </si>
  <si>
    <t>PPF05781A</t>
  </si>
  <si>
    <t>FD:ABCA1</t>
  </si>
  <si>
    <t>XM_014117893</t>
  </si>
  <si>
    <t>ATP-binding cassette, sub-family A (ABC1), member 1</t>
  </si>
  <si>
    <t>PPF05351A</t>
  </si>
  <si>
    <t>FD:ABCB1</t>
  </si>
  <si>
    <t>NM_001003215</t>
  </si>
  <si>
    <t>PPF00440A</t>
  </si>
  <si>
    <t>FD:ABCB11</t>
  </si>
  <si>
    <t>NM_001143932</t>
  </si>
  <si>
    <t>ATP-binding cassette, sub-family B (MDR/TAP), member 11</t>
  </si>
  <si>
    <t>PPF09069A</t>
  </si>
  <si>
    <t>FD:ABCB4</t>
  </si>
  <si>
    <t>XM_539403</t>
  </si>
  <si>
    <t>PPF14890A</t>
  </si>
  <si>
    <t>FD:ABCC1</t>
  </si>
  <si>
    <t>NM_001002971</t>
  </si>
  <si>
    <t>PPF00055A</t>
  </si>
  <si>
    <t>FD:ABCC2</t>
  </si>
  <si>
    <t>NM_001003081</t>
  </si>
  <si>
    <t>PPF00211A</t>
  </si>
  <si>
    <t>FD:ABCC3</t>
  </si>
  <si>
    <t>XM_005624674</t>
  </si>
  <si>
    <t>PPF10676A</t>
  </si>
  <si>
    <t>FD:ABL1</t>
  </si>
  <si>
    <t>XM_548413</t>
  </si>
  <si>
    <t>PPF10809A</t>
  </si>
  <si>
    <t>FD:ACAA1</t>
  </si>
  <si>
    <t>XM_005634249</t>
  </si>
  <si>
    <t>PPF02443A</t>
  </si>
  <si>
    <t>FD:ACACA</t>
  </si>
  <si>
    <t>XM_548250</t>
  </si>
  <si>
    <t>PPF10698A</t>
  </si>
  <si>
    <t>FD:ACAD10</t>
  </si>
  <si>
    <t>XM_005636239</t>
  </si>
  <si>
    <t>Acyl-CoA dehydrogenase family, member 10</t>
  </si>
  <si>
    <t>PPF07925A</t>
  </si>
  <si>
    <t>FD:ACAD9</t>
  </si>
  <si>
    <t>XM_005632086</t>
  </si>
  <si>
    <t>PPF02105A</t>
  </si>
  <si>
    <t>FD:ACADL</t>
  </si>
  <si>
    <t>XM_536053</t>
  </si>
  <si>
    <t>PPF03644A</t>
  </si>
  <si>
    <t>FD:ACADM</t>
  </si>
  <si>
    <t>XM_014114896</t>
  </si>
  <si>
    <t>PPF10187A</t>
  </si>
  <si>
    <t>FD:ACADS</t>
  </si>
  <si>
    <t>XM_005636308</t>
  </si>
  <si>
    <t>PPF02766A</t>
  </si>
  <si>
    <t>FD:ACADSB</t>
  </si>
  <si>
    <t>XM_535048</t>
  </si>
  <si>
    <t>PPF02990A</t>
  </si>
  <si>
    <t>FD:ACADVL</t>
  </si>
  <si>
    <t>XM_546581</t>
  </si>
  <si>
    <t>PPF09697A</t>
  </si>
  <si>
    <t>FD:ACAT1</t>
  </si>
  <si>
    <t>XM_546539</t>
  </si>
  <si>
    <t>PPF09667A</t>
  </si>
  <si>
    <t>FD:ACAT2</t>
  </si>
  <si>
    <t>XM_541180</t>
  </si>
  <si>
    <t>PPF06673A</t>
  </si>
  <si>
    <t>FD:ACLY</t>
  </si>
  <si>
    <t>XM_845105</t>
  </si>
  <si>
    <t>PPF11642A</t>
  </si>
  <si>
    <t>FD:ACO1</t>
  </si>
  <si>
    <t>XM_538698</t>
  </si>
  <si>
    <t>PPF05306A</t>
  </si>
  <si>
    <t>FD:ACO2</t>
  </si>
  <si>
    <t>XM_844073</t>
  </si>
  <si>
    <t>PPF00782A</t>
  </si>
  <si>
    <t>FD:ACOT12</t>
  </si>
  <si>
    <t>XM_546042</t>
  </si>
  <si>
    <t>PPF09378A</t>
  </si>
  <si>
    <t>FD:ACOT6</t>
  </si>
  <si>
    <t>XM_547894</t>
  </si>
  <si>
    <t>Acyl-coenzyme A thioesterase 6-like</t>
  </si>
  <si>
    <t>PPF15840A</t>
  </si>
  <si>
    <t>FD:ACOT7</t>
  </si>
  <si>
    <t>XM_005620453</t>
  </si>
  <si>
    <t>PPF04108A</t>
  </si>
  <si>
    <t>FD:ACOT8</t>
  </si>
  <si>
    <t>XM_534440</t>
  </si>
  <si>
    <t>PPF02596A</t>
  </si>
  <si>
    <t>FD:ACOX1</t>
  </si>
  <si>
    <t>XM_540441</t>
  </si>
  <si>
    <t>PPF06241A</t>
  </si>
  <si>
    <t>FD:ACOX3</t>
  </si>
  <si>
    <t>XM_545908</t>
  </si>
  <si>
    <t>PPF09303A</t>
  </si>
  <si>
    <t>FD:ACTB</t>
  </si>
  <si>
    <t>NM_001195845</t>
  </si>
  <si>
    <t>PPF12880A</t>
  </si>
  <si>
    <t>FD:ADH1C</t>
  </si>
  <si>
    <t>XM_535667</t>
  </si>
  <si>
    <t>PPF03389A</t>
  </si>
  <si>
    <t>FD:ADIPOQ</t>
  </si>
  <si>
    <t>NM_001006644</t>
  </si>
  <si>
    <t>Adiponectin, C1Q and collagen domain containing</t>
  </si>
  <si>
    <t>PPF00204A</t>
  </si>
  <si>
    <t>FD:ADK</t>
  </si>
  <si>
    <t>XM_536396</t>
  </si>
  <si>
    <t>PPF03886A</t>
  </si>
  <si>
    <t>FD:AGPAT2</t>
  </si>
  <si>
    <t>XM_548370</t>
  </si>
  <si>
    <t>1-acylglycerol-3-phosphate O-acyltransferase 2 (lysophosphatidic acid acyltransferase, beta)</t>
  </si>
  <si>
    <t>PPF10784A</t>
  </si>
  <si>
    <t>FD:AHR</t>
  </si>
  <si>
    <t>XM_532485</t>
  </si>
  <si>
    <t>PPF01273A</t>
  </si>
  <si>
    <t>FD:AHSG</t>
  </si>
  <si>
    <t>XM_005639808</t>
  </si>
  <si>
    <t>PPF11516A</t>
  </si>
  <si>
    <t>FD:AKT1</t>
  </si>
  <si>
    <t>XM_005623876</t>
  </si>
  <si>
    <t>PPF10547A</t>
  </si>
  <si>
    <t>FD:ALB</t>
  </si>
  <si>
    <t>NM_001003026</t>
  </si>
  <si>
    <t>PPF00137A</t>
  </si>
  <si>
    <t>FD:ALDH1A1</t>
  </si>
  <si>
    <t>NM_001286977</t>
  </si>
  <si>
    <t>PPF01977A</t>
  </si>
  <si>
    <t>FD:ALDH2</t>
  </si>
  <si>
    <t>XM_848535</t>
  </si>
  <si>
    <t>PPF12942A</t>
  </si>
  <si>
    <t>FD:AMFR</t>
  </si>
  <si>
    <t>XM_014109367</t>
  </si>
  <si>
    <t>Autocrine motility factor receptor, E3 ubiquitin protein ligase</t>
  </si>
  <si>
    <t>PPF15479A</t>
  </si>
  <si>
    <t>FD:APAF1</t>
  </si>
  <si>
    <t>XM_003432034</t>
  </si>
  <si>
    <t>PPF05880A</t>
  </si>
  <si>
    <t>FD:APEX1</t>
  </si>
  <si>
    <t>NM_001145119</t>
  </si>
  <si>
    <t>PPF05851A</t>
  </si>
  <si>
    <t>FD:APOA5</t>
  </si>
  <si>
    <t>XM_546511</t>
  </si>
  <si>
    <t>PPF09649A</t>
  </si>
  <si>
    <t>FD:APOF</t>
  </si>
  <si>
    <t>XM_005625504</t>
  </si>
  <si>
    <t>PPF00724A</t>
  </si>
  <si>
    <t>FD:AQP4</t>
  </si>
  <si>
    <t>XM_850363</t>
  </si>
  <si>
    <t>PPF13698A</t>
  </si>
  <si>
    <t>FD:ASAH1</t>
  </si>
  <si>
    <t>XM_005629957</t>
  </si>
  <si>
    <t>PPF06008A</t>
  </si>
  <si>
    <t>FD:ASNS</t>
  </si>
  <si>
    <t>XM_005628537</t>
  </si>
  <si>
    <t>Asparagine synthetase [glutamine-hydrolyzing]-like</t>
  </si>
  <si>
    <t>PPF01266A</t>
  </si>
  <si>
    <t>FD:ATF4</t>
  </si>
  <si>
    <t>XM_854584</t>
  </si>
  <si>
    <t>PPF00790A</t>
  </si>
  <si>
    <t>FD:ATF6</t>
  </si>
  <si>
    <t>XM_545777</t>
  </si>
  <si>
    <t>PPF09229A</t>
  </si>
  <si>
    <t>FD:ATM</t>
  </si>
  <si>
    <t>NM_001130828</t>
  </si>
  <si>
    <t>PPF04009A</t>
  </si>
  <si>
    <t>FD:ATP6V1G2</t>
  </si>
  <si>
    <t>NM_001014376</t>
  </si>
  <si>
    <t>PPF01010A</t>
  </si>
  <si>
    <t>FD:ATP8B1</t>
  </si>
  <si>
    <t>XM_533394</t>
  </si>
  <si>
    <t>PPF01902A</t>
  </si>
  <si>
    <t>FD:B2M</t>
  </si>
  <si>
    <t>XM_535458</t>
  </si>
  <si>
    <t>PPF03253A</t>
  </si>
  <si>
    <t>FD:BAD</t>
  </si>
  <si>
    <t>NM_001031820</t>
  </si>
  <si>
    <t>PPF06521A</t>
  </si>
  <si>
    <t>FD:BAK1</t>
  </si>
  <si>
    <t>NM_001020808</t>
  </si>
  <si>
    <t>PPF05409A</t>
  </si>
  <si>
    <t>FD:BAX</t>
  </si>
  <si>
    <t>NM_001003011</t>
  </si>
  <si>
    <t>PPF00118A</t>
  </si>
  <si>
    <t>FD:BCL2</t>
  </si>
  <si>
    <t>NM_001002949</t>
  </si>
  <si>
    <t>PPF00024A</t>
  </si>
  <si>
    <t>FD:BCL2L1</t>
  </si>
  <si>
    <t>NM_001003072</t>
  </si>
  <si>
    <t>PPF00197A</t>
  </si>
  <si>
    <t>FD:BCL2L11</t>
  </si>
  <si>
    <t>XR_001318022</t>
  </si>
  <si>
    <t>Bcl-2-like protein 11-like</t>
  </si>
  <si>
    <t>PPF13807A</t>
  </si>
  <si>
    <t>FD:BID</t>
  </si>
  <si>
    <t>NM_001251938</t>
  </si>
  <si>
    <t>PPF08108A</t>
  </si>
  <si>
    <t>FD:BIRC3</t>
  </si>
  <si>
    <t>NM_001080725</t>
  </si>
  <si>
    <t>PPF09677A</t>
  </si>
  <si>
    <t>FD:BMF</t>
  </si>
  <si>
    <t>XM_843970</t>
  </si>
  <si>
    <t>PPF11427A</t>
  </si>
  <si>
    <t>FD:BRCA1</t>
  </si>
  <si>
    <t>NM_001013416</t>
  </si>
  <si>
    <t>PPF00042A</t>
  </si>
  <si>
    <t>FD:BRCA2</t>
  </si>
  <si>
    <t>NM_001006653</t>
  </si>
  <si>
    <t>PPF00706A</t>
  </si>
  <si>
    <t>FD:C3</t>
  </si>
  <si>
    <t>XM_005633228</t>
  </si>
  <si>
    <t>PPF02253A</t>
  </si>
  <si>
    <t>FD:C9</t>
  </si>
  <si>
    <t>XM_005619370</t>
  </si>
  <si>
    <t>PPF03952A</t>
  </si>
  <si>
    <t>FD:CASP3</t>
  </si>
  <si>
    <t>NM_001003042</t>
  </si>
  <si>
    <t>PPF00153A</t>
  </si>
  <si>
    <t>FD:CASP4</t>
  </si>
  <si>
    <t>NM_001003125</t>
  </si>
  <si>
    <t>PPF00299A</t>
  </si>
  <si>
    <t>FD:CASP7</t>
  </si>
  <si>
    <t>XM_005637738</t>
  </si>
  <si>
    <t>PPF08275A</t>
  </si>
  <si>
    <t>FD:CASP8</t>
  </si>
  <si>
    <t>NM_001048029</t>
  </si>
  <si>
    <t>PPF09114A</t>
  </si>
  <si>
    <t>FD:CASP9</t>
  </si>
  <si>
    <t>NM_001031633</t>
  </si>
  <si>
    <t>PPF08596A</t>
  </si>
  <si>
    <t>FD:CAT</t>
  </si>
  <si>
    <t>NM_001002984</t>
  </si>
  <si>
    <t>PPF00074A</t>
  </si>
  <si>
    <t>FD:CCDC103</t>
  </si>
  <si>
    <t>XM_548057</t>
  </si>
  <si>
    <t>PPF10577A</t>
  </si>
  <si>
    <t>FD:CD19</t>
  </si>
  <si>
    <t>XM_005621381</t>
  </si>
  <si>
    <t>PPF11659A</t>
  </si>
  <si>
    <t>FD:CD300LD</t>
  </si>
  <si>
    <t>XM_003435179</t>
  </si>
  <si>
    <t>PPF18160A</t>
  </si>
  <si>
    <t>FD:CD36</t>
  </si>
  <si>
    <t>NM_001177734</t>
  </si>
  <si>
    <t>PPF01729A</t>
  </si>
  <si>
    <t>FD:CD4</t>
  </si>
  <si>
    <t>NM_001003252</t>
  </si>
  <si>
    <t>PPF00484A</t>
  </si>
  <si>
    <t>FD:CD40</t>
  </si>
  <si>
    <t>NM_001002982</t>
  </si>
  <si>
    <t>PPF00069A</t>
  </si>
  <si>
    <t>FD:CD40LG</t>
  </si>
  <si>
    <t>NM_001002981</t>
  </si>
  <si>
    <t>PPF00068A</t>
  </si>
  <si>
    <t>FD:CD44</t>
  </si>
  <si>
    <t>NM_001197022</t>
  </si>
  <si>
    <t>PPF00491A</t>
  </si>
  <si>
    <t>FD:CD63</t>
  </si>
  <si>
    <t>XM_003639318</t>
  </si>
  <si>
    <t>CD63 molecule</t>
  </si>
  <si>
    <t>PPF00713A</t>
  </si>
  <si>
    <t>FD:CD80</t>
  </si>
  <si>
    <t>NM_001003147</t>
  </si>
  <si>
    <t>PPF00337A</t>
  </si>
  <si>
    <t>FD:CD86</t>
  </si>
  <si>
    <t>NM_001003146</t>
  </si>
  <si>
    <t>PPF00336A</t>
  </si>
  <si>
    <t>FD:CD8A</t>
  </si>
  <si>
    <t>NM_001002935</t>
  </si>
  <si>
    <t>PPF00006A</t>
  </si>
  <si>
    <t>FD:CDKN1A</t>
  </si>
  <si>
    <t>XM_532125</t>
  </si>
  <si>
    <t>PPF01045A</t>
  </si>
  <si>
    <t>FD:CES2</t>
  </si>
  <si>
    <t>XM_014114117</t>
  </si>
  <si>
    <t>PPF09910A</t>
  </si>
  <si>
    <t>FD:CFLAR</t>
  </si>
  <si>
    <t>XM_545592</t>
  </si>
  <si>
    <t>PPF09112A</t>
  </si>
  <si>
    <t>FD:CHEK1</t>
  </si>
  <si>
    <t>XM_014113312</t>
  </si>
  <si>
    <t>PPF12459A</t>
  </si>
  <si>
    <t>FD:CHEK2</t>
  </si>
  <si>
    <t>XM_005636390</t>
  </si>
  <si>
    <t>Checkpoint kinase 2</t>
  </si>
  <si>
    <t>PPF07965A</t>
  </si>
  <si>
    <t>FD:COMT</t>
  </si>
  <si>
    <t>NM_001004074</t>
  </si>
  <si>
    <t>PPF00653A</t>
  </si>
  <si>
    <t>FD:CPT1A</t>
  </si>
  <si>
    <t>NM_001286860</t>
  </si>
  <si>
    <t>PPF00166A</t>
  </si>
  <si>
    <t>FD:CPT1B</t>
  </si>
  <si>
    <t>XM_538305</t>
  </si>
  <si>
    <t>PPF05089A</t>
  </si>
  <si>
    <t>FD:CPT2</t>
  </si>
  <si>
    <t>XM_546705</t>
  </si>
  <si>
    <t>PPF09781A</t>
  </si>
  <si>
    <t>FD:CRAT</t>
  </si>
  <si>
    <t>XM_548425</t>
  </si>
  <si>
    <t>PPF10818A</t>
  </si>
  <si>
    <t>FD:CROT</t>
  </si>
  <si>
    <t>XM_539402</t>
  </si>
  <si>
    <t>PPF05706A</t>
  </si>
  <si>
    <t>FD:CRYAA</t>
  </si>
  <si>
    <t>NM_001080898</t>
  </si>
  <si>
    <t>PPF08791A</t>
  </si>
  <si>
    <t>FD:CRYAB</t>
  </si>
  <si>
    <t>XM_857165</t>
  </si>
  <si>
    <t>PPF04005A</t>
  </si>
  <si>
    <t>FD:CS</t>
  </si>
  <si>
    <t>XM_531634</t>
  </si>
  <si>
    <t>PPF00722A</t>
  </si>
  <si>
    <t>FD:CTSB</t>
  </si>
  <si>
    <t>XM_543203</t>
  </si>
  <si>
    <t>PPF07806A</t>
  </si>
  <si>
    <t>FD:CTSE</t>
  </si>
  <si>
    <t>XM_545694</t>
  </si>
  <si>
    <t>PPF09184A</t>
  </si>
  <si>
    <t>FD:CXCL8</t>
  </si>
  <si>
    <t>NM_001003200</t>
  </si>
  <si>
    <t>PPF00414A</t>
  </si>
  <si>
    <t>FD:CYC1</t>
  </si>
  <si>
    <t>XM_532351</t>
  </si>
  <si>
    <t>Similar to cytochrome c-1</t>
  </si>
  <si>
    <t>PPF14051A</t>
  </si>
  <si>
    <t>FD:CYLD</t>
  </si>
  <si>
    <t>XM_849343</t>
  </si>
  <si>
    <t>PPF13252A</t>
  </si>
  <si>
    <t>FD:CYP19A1</t>
  </si>
  <si>
    <t>NM_001008715</t>
  </si>
  <si>
    <t>Cytochrome P450, family 17, subfamily A, polypeptide 1</t>
  </si>
  <si>
    <t>PPF11201A</t>
  </si>
  <si>
    <t>FD:CYP1A1</t>
  </si>
  <si>
    <t>XM_544773</t>
  </si>
  <si>
    <t>Cytochrome P450</t>
  </si>
  <si>
    <t>PPF08729A</t>
  </si>
  <si>
    <t>FD:CYP1A2</t>
  </si>
  <si>
    <t>NM_001008720</t>
  </si>
  <si>
    <t>PPF11207A</t>
  </si>
  <si>
    <t>FD:CYP1B1</t>
  </si>
  <si>
    <t>NM_001159684</t>
  </si>
  <si>
    <t>Cytochrome P450, family 1, subfamily B, polypeptide 1</t>
  </si>
  <si>
    <t>PPF06077A</t>
  </si>
  <si>
    <t>FD:CYP2A13</t>
  </si>
  <si>
    <t>NM_001037345</t>
  </si>
  <si>
    <t>Cytochrome P450 family 2 subfamily A polypeptide 13</t>
  </si>
  <si>
    <t>PPF06895A</t>
  </si>
  <si>
    <t>FD:CYP2B6</t>
  </si>
  <si>
    <t>NM_001006652</t>
  </si>
  <si>
    <t>Cytochrome P450 2B11</t>
  </si>
  <si>
    <t>PPF00704A</t>
  </si>
  <si>
    <t>FD:CYP2C41</t>
  </si>
  <si>
    <t>NM_001003334</t>
  </si>
  <si>
    <t>Cytochrome P450 2C41</t>
  </si>
  <si>
    <t>PPF00579A</t>
  </si>
  <si>
    <t>FD:CYP2D15</t>
  </si>
  <si>
    <t>NM_001003333</t>
  </si>
  <si>
    <t>Cytochrome P450 2D</t>
  </si>
  <si>
    <t>PPF00577A</t>
  </si>
  <si>
    <t>FD:CYP2E1</t>
  </si>
  <si>
    <t>NM_001003339</t>
  </si>
  <si>
    <t>PPF00584A</t>
  </si>
  <si>
    <t>FD:CYP3A12</t>
  </si>
  <si>
    <t>NM_001003340</t>
  </si>
  <si>
    <t>Cytochrome P-450 3A12</t>
  </si>
  <si>
    <t>PPF00585A</t>
  </si>
  <si>
    <t>FD:CYP4A11</t>
  </si>
  <si>
    <t>NM_001048034</t>
  </si>
  <si>
    <t>Cytochrome P450, family 4, subfamily A, polypeptide 11</t>
  </si>
  <si>
    <t>PPF12709A</t>
  </si>
  <si>
    <t>FD:CYP7A1</t>
  </si>
  <si>
    <t>XM_544091</t>
  </si>
  <si>
    <t>Similar to Cytochrome P450 7A1 (Cholesterol 7-alpha-monooxygenase) (CYPVII) (Cholesterol 7-alpha-hydroxylase)</t>
  </si>
  <si>
    <t>PPF15458A</t>
  </si>
  <si>
    <t>FD:CYP7B1</t>
  </si>
  <si>
    <t>XM_005638016</t>
  </si>
  <si>
    <t>PPF15459A</t>
  </si>
  <si>
    <t>FD:DDIT3</t>
  </si>
  <si>
    <t>XM_005625542</t>
  </si>
  <si>
    <t>PPF11476A</t>
  </si>
  <si>
    <t>FD:DECR1</t>
  </si>
  <si>
    <t>XM_535127</t>
  </si>
  <si>
    <t>PPF03035A</t>
  </si>
  <si>
    <t>FD:DEFB1</t>
  </si>
  <si>
    <t>NM_001113713</t>
  </si>
  <si>
    <t>PPF13069A</t>
  </si>
  <si>
    <t>FD:DERL1</t>
  </si>
  <si>
    <t>XM_532320</t>
  </si>
  <si>
    <t>PPF01168A</t>
  </si>
  <si>
    <t>FD:DHCR24</t>
  </si>
  <si>
    <t>XM_546693</t>
  </si>
  <si>
    <t>PPF09773A</t>
  </si>
  <si>
    <t>FD:DLAT</t>
  </si>
  <si>
    <t>XM_546524</t>
  </si>
  <si>
    <t>PPF09657A</t>
  </si>
  <si>
    <t>FD:DLD</t>
  </si>
  <si>
    <t>NM_001003294</t>
  </si>
  <si>
    <t>PPF00529A</t>
  </si>
  <si>
    <t>FD:DNAJA1</t>
  </si>
  <si>
    <t>NM_001252143</t>
  </si>
  <si>
    <t>PPF18161A</t>
  </si>
  <si>
    <t>FD:DNAJA2</t>
  </si>
  <si>
    <t>XM_535319</t>
  </si>
  <si>
    <t>PPF03161A</t>
  </si>
  <si>
    <t>FD:DNAJA3</t>
  </si>
  <si>
    <t>XM_536990</t>
  </si>
  <si>
    <t>PPF04284A</t>
  </si>
  <si>
    <t>FD:DNAJB1</t>
  </si>
  <si>
    <t>XM_014122027</t>
  </si>
  <si>
    <t>PPF02222A</t>
  </si>
  <si>
    <t>FD:DNAJB6</t>
  </si>
  <si>
    <t>XM_856542</t>
  </si>
  <si>
    <t>PPF12096A</t>
  </si>
  <si>
    <t>FD:DNAJC3</t>
  </si>
  <si>
    <t>XM_005634019</t>
  </si>
  <si>
    <t>PPF02408A</t>
  </si>
  <si>
    <t>FD:DNAJC6</t>
  </si>
  <si>
    <t>XM_546673</t>
  </si>
  <si>
    <t>PPF09764A</t>
  </si>
  <si>
    <t>FD:DNM1</t>
  </si>
  <si>
    <t>NM_001131049</t>
  </si>
  <si>
    <t>PPF10828A</t>
  </si>
  <si>
    <t>FD:DPYSL4</t>
  </si>
  <si>
    <t>XM_548709</t>
  </si>
  <si>
    <t>PPF10887A</t>
  </si>
  <si>
    <t>FD:DUOX1</t>
  </si>
  <si>
    <t>NM_001003122</t>
  </si>
  <si>
    <t>PPF00295A</t>
  </si>
  <si>
    <t>FD:DUOX2</t>
  </si>
  <si>
    <t>XM_014109349</t>
  </si>
  <si>
    <t>PPF00294A</t>
  </si>
  <si>
    <t>FD:ECHS1</t>
  </si>
  <si>
    <t>XM_537945</t>
  </si>
  <si>
    <t>PPF04879A</t>
  </si>
  <si>
    <t>FD:EDEM1</t>
  </si>
  <si>
    <t>XM_533753</t>
  </si>
  <si>
    <t>PPF02122A</t>
  </si>
  <si>
    <t>FD:EDEM3</t>
  </si>
  <si>
    <t>XM_537162</t>
  </si>
  <si>
    <t>PPF04408A</t>
  </si>
  <si>
    <t>FD:EGF</t>
  </si>
  <si>
    <t>NM_001003094</t>
  </si>
  <si>
    <t>Epidermal growth factor</t>
  </si>
  <si>
    <t>PPF00236A</t>
  </si>
  <si>
    <t>FD:EHHADH</t>
  </si>
  <si>
    <t>XM_545234</t>
  </si>
  <si>
    <t>PPF08958A</t>
  </si>
  <si>
    <t>FD:EIF2AK3</t>
  </si>
  <si>
    <t>XM_849682</t>
  </si>
  <si>
    <t>PPF01609A</t>
  </si>
  <si>
    <t>FD:EIF5B</t>
  </si>
  <si>
    <t>XM_005626021</t>
  </si>
  <si>
    <t>PPF00824A</t>
  </si>
  <si>
    <t>FD:ENO1</t>
  </si>
  <si>
    <t>XM_536735</t>
  </si>
  <si>
    <t>PPF04114A</t>
  </si>
  <si>
    <t>FD:EP300</t>
  </si>
  <si>
    <t>XM_014117332</t>
  </si>
  <si>
    <t>PPF18162A</t>
  </si>
  <si>
    <t>FD:EPHX1</t>
  </si>
  <si>
    <t>XM_858879</t>
  </si>
  <si>
    <t>PPF04453A</t>
  </si>
  <si>
    <t>FD:EPX</t>
  </si>
  <si>
    <t>XM_548229</t>
  </si>
  <si>
    <t>PPF10688A</t>
  </si>
  <si>
    <t>FD:ERCC1</t>
  </si>
  <si>
    <t>XM_005616446</t>
  </si>
  <si>
    <t>PPF13547A</t>
  </si>
  <si>
    <t>FD:ERCC3</t>
  </si>
  <si>
    <t>XM_005631880</t>
  </si>
  <si>
    <t>PPF01847A</t>
  </si>
  <si>
    <t>FD:ERCC6</t>
  </si>
  <si>
    <t>XM_534944</t>
  </si>
  <si>
    <t>PPF02912A</t>
  </si>
  <si>
    <t>FD:ERN2</t>
  </si>
  <si>
    <t>XM_547090</t>
  </si>
  <si>
    <t>PPF10042A</t>
  </si>
  <si>
    <t>FD:ERO1A</t>
  </si>
  <si>
    <t>XM_547813</t>
  </si>
  <si>
    <t>PPF10450A</t>
  </si>
  <si>
    <t>FD:ERO1B</t>
  </si>
  <si>
    <t>XM_546074</t>
  </si>
  <si>
    <t>PPF09396A</t>
  </si>
  <si>
    <t>FD:ERP44</t>
  </si>
  <si>
    <t>XM_014117991</t>
  </si>
  <si>
    <t>Endoplasmic reticulum protein 44</t>
  </si>
  <si>
    <t>PPF00969A</t>
  </si>
  <si>
    <t>FD:ESD</t>
  </si>
  <si>
    <t>XM_843276</t>
  </si>
  <si>
    <t>PPF11348A</t>
  </si>
  <si>
    <t>FD:ESR1</t>
  </si>
  <si>
    <t>NM_001286958</t>
  </si>
  <si>
    <t>PPF00219A</t>
  </si>
  <si>
    <t>FD:FABP1</t>
  </si>
  <si>
    <t>NM_001287051</t>
  </si>
  <si>
    <t>PPF00198A</t>
  </si>
  <si>
    <t>FD:FADD</t>
  </si>
  <si>
    <t>XM_005631743</t>
  </si>
  <si>
    <t>PPF17717A</t>
  </si>
  <si>
    <t>FD:FAS</t>
  </si>
  <si>
    <t>XM_005636650</t>
  </si>
  <si>
    <t>Fas cell surface death receptor</t>
  </si>
  <si>
    <t>PPF08028A</t>
  </si>
  <si>
    <t>FD:FASLG</t>
  </si>
  <si>
    <t>NM_001287153</t>
  </si>
  <si>
    <t>PPF00624A</t>
  </si>
  <si>
    <t>FD:FASN</t>
  </si>
  <si>
    <t>XM_005624145</t>
  </si>
  <si>
    <t>PPF06291A</t>
  </si>
  <si>
    <t>FD:FBXO6</t>
  </si>
  <si>
    <t>XM_005618001</t>
  </si>
  <si>
    <t>PPF08606A</t>
  </si>
  <si>
    <t>FD:FGDC</t>
  </si>
  <si>
    <t>Dog Genomic DNA Contamination</t>
  </si>
  <si>
    <t>PPF68934A</t>
  </si>
  <si>
    <t>FD:FH</t>
  </si>
  <si>
    <t>XM_537215</t>
  </si>
  <si>
    <t>PPF04440A</t>
  </si>
  <si>
    <t>FD:FHL2</t>
  </si>
  <si>
    <t>XM_531773</t>
  </si>
  <si>
    <t>Four and a half LIM domains 2</t>
  </si>
  <si>
    <t>PPF00816A</t>
  </si>
  <si>
    <t>FD:FMO2</t>
  </si>
  <si>
    <t>XM_537197</t>
  </si>
  <si>
    <t>PPF04430A</t>
  </si>
  <si>
    <t>FD:FMO3</t>
  </si>
  <si>
    <t>NM_001003060</t>
  </si>
  <si>
    <t>PPF00183A</t>
  </si>
  <si>
    <t>FD:FMO4</t>
  </si>
  <si>
    <t>XM_547466</t>
  </si>
  <si>
    <t>PPF10263A</t>
  </si>
  <si>
    <t>FD:FMO5</t>
  </si>
  <si>
    <t>XM_005630705</t>
  </si>
  <si>
    <t>PPF01658A</t>
  </si>
  <si>
    <t>FD:FOXI1</t>
  </si>
  <si>
    <t>XM_546245</t>
  </si>
  <si>
    <t>PPF09497A</t>
  </si>
  <si>
    <t>FD:GADD45A</t>
  </si>
  <si>
    <t>XM_003639101</t>
  </si>
  <si>
    <t>Growth arrest and DNA damage-inducible protein GADD45 alpha-like</t>
  </si>
  <si>
    <t>PPF18163A</t>
  </si>
  <si>
    <t>FD:GALNT5</t>
  </si>
  <si>
    <t>XM_545481</t>
  </si>
  <si>
    <t>PPF15589A</t>
  </si>
  <si>
    <t>FD:GAPDH</t>
  </si>
  <si>
    <t>NM_001003142</t>
  </si>
  <si>
    <t>PPF00328A</t>
  </si>
  <si>
    <t>FD:GCDH</t>
  </si>
  <si>
    <t>XM_533901</t>
  </si>
  <si>
    <t>PPF02229A</t>
  </si>
  <si>
    <t>FD:GCLM</t>
  </si>
  <si>
    <t>XM_005621897</t>
  </si>
  <si>
    <t>Glutamate-cysteine ligase, modifier subunit</t>
  </si>
  <si>
    <t>PPF13548A</t>
  </si>
  <si>
    <t>FD:GJB1</t>
  </si>
  <si>
    <t>XM_538073</t>
  </si>
  <si>
    <t>Gap junction protein, beta 1, 32kDa</t>
  </si>
  <si>
    <t>PPF04953A</t>
  </si>
  <si>
    <t>FD:GPD1</t>
  </si>
  <si>
    <t>XM_845287</t>
  </si>
  <si>
    <t>PPF11681A</t>
  </si>
  <si>
    <t>FD:GPT</t>
  </si>
  <si>
    <t>XM_005628317</t>
  </si>
  <si>
    <t>PPF12518A</t>
  </si>
  <si>
    <t>FD:GPX1</t>
  </si>
  <si>
    <t>NM_001115119</t>
  </si>
  <si>
    <t>PPF00617A</t>
  </si>
  <si>
    <t>FD:GPX2</t>
  </si>
  <si>
    <t>NM_001115135</t>
  </si>
  <si>
    <t>PPF04610A</t>
  </si>
  <si>
    <t>FD:GPX3</t>
  </si>
  <si>
    <t>NM_001164454</t>
  </si>
  <si>
    <t>PPF09528A</t>
  </si>
  <si>
    <t>FD:GPX5</t>
  </si>
  <si>
    <t>NM_001003213</t>
  </si>
  <si>
    <t>PPF00438A</t>
  </si>
  <si>
    <t>FD:GPX7</t>
  </si>
  <si>
    <t>XM_005629410</t>
  </si>
  <si>
    <t>PPF01335A</t>
  </si>
  <si>
    <t>FD:GRB2</t>
  </si>
  <si>
    <t>XM_540431</t>
  </si>
  <si>
    <t>PPF06233A</t>
  </si>
  <si>
    <t>FD:HAAO</t>
  </si>
  <si>
    <t>XM_005626064</t>
  </si>
  <si>
    <t>PPF13286A</t>
  </si>
  <si>
    <t>FD:HADHB</t>
  </si>
  <si>
    <t>XM_844603</t>
  </si>
  <si>
    <t>PPF11673A</t>
  </si>
  <si>
    <t>FD:HERPUD1</t>
  </si>
  <si>
    <t>XM_005617538</t>
  </si>
  <si>
    <t>PPF03142A</t>
  </si>
  <si>
    <t>FD:HLA-DRB1</t>
  </si>
  <si>
    <t>NM_001014768</t>
  </si>
  <si>
    <t>MHC class II DLA DRB1 beta chain</t>
  </si>
  <si>
    <t>PPF01028A</t>
  </si>
  <si>
    <t>FD:HMOX1</t>
  </si>
  <si>
    <t>NM_001194969</t>
  </si>
  <si>
    <t>Heme oxygenase (decycling) 1</t>
  </si>
  <si>
    <t>PPF00640A</t>
  </si>
  <si>
    <t>FD:HOXA3</t>
  </si>
  <si>
    <t>XM_005628659</t>
  </si>
  <si>
    <t>PPF05748A</t>
  </si>
  <si>
    <t>FD:HPRT1</t>
  </si>
  <si>
    <t>NM_001003357</t>
  </si>
  <si>
    <t>PPF00602A</t>
  </si>
  <si>
    <t>FD:HPX</t>
  </si>
  <si>
    <t>XM_848583</t>
  </si>
  <si>
    <t>PPF12959A</t>
  </si>
  <si>
    <t>FD:HSF1</t>
  </si>
  <si>
    <t>XM_005628077</t>
  </si>
  <si>
    <t>PPF01187A</t>
  </si>
  <si>
    <t>FD:HSF2</t>
  </si>
  <si>
    <t>XM_014116626</t>
  </si>
  <si>
    <t>PPF01950A</t>
  </si>
  <si>
    <t>FD:HSP70</t>
  </si>
  <si>
    <t>NM_001003067</t>
  </si>
  <si>
    <t>Heat shock protein 70</t>
  </si>
  <si>
    <t>PPF00191A</t>
  </si>
  <si>
    <t>FD:HSP90AA1</t>
  </si>
  <si>
    <t>XM_005623935</t>
  </si>
  <si>
    <t>PPF14668A</t>
  </si>
  <si>
    <t>FD:HSP90AB1</t>
  </si>
  <si>
    <t>XM_532154</t>
  </si>
  <si>
    <t>PPF18164A</t>
  </si>
  <si>
    <t>FD:HSP90B1</t>
  </si>
  <si>
    <t>NM_001003327</t>
  </si>
  <si>
    <t>PPF00567A</t>
  </si>
  <si>
    <t>FD:HSPA14</t>
  </si>
  <si>
    <t>XM_535180</t>
  </si>
  <si>
    <t>Heat shock 70kDa protein 14</t>
  </si>
  <si>
    <t>PPF03066A</t>
  </si>
  <si>
    <t>FD:HSPA2</t>
  </si>
  <si>
    <t>XM_537479</t>
  </si>
  <si>
    <t>PPF04609A</t>
  </si>
  <si>
    <t>FD:HSPA4</t>
  </si>
  <si>
    <t>NM_001048016</t>
  </si>
  <si>
    <t>PPF00914A</t>
  </si>
  <si>
    <t>FD:HSPA5</t>
  </si>
  <si>
    <t>XM_858292</t>
  </si>
  <si>
    <t>PPF14712A</t>
  </si>
  <si>
    <t>FD:HSPA8</t>
  </si>
  <si>
    <t>XM_005619650</t>
  </si>
  <si>
    <t>PPF03980A</t>
  </si>
  <si>
    <t>FD:HSPA9</t>
  </si>
  <si>
    <t>XM_531923</t>
  </si>
  <si>
    <t>PPF00926A</t>
  </si>
  <si>
    <t>FD:HSPB1</t>
  </si>
  <si>
    <t>NM_001003295</t>
  </si>
  <si>
    <t>PPF00530A</t>
  </si>
  <si>
    <t>FD:HSPB2</t>
  </si>
  <si>
    <t>XM_849018</t>
  </si>
  <si>
    <t>PPF13132A</t>
  </si>
  <si>
    <t>FD:HSPB6</t>
  </si>
  <si>
    <t>XM_541688</t>
  </si>
  <si>
    <t>Similar to heat shock protein, alpha-crystallin-related, B6</t>
  </si>
  <si>
    <t>PPF15185A</t>
  </si>
  <si>
    <t>FD:HSPB8</t>
  </si>
  <si>
    <t>NM_001003029</t>
  </si>
  <si>
    <t>PPF00140A</t>
  </si>
  <si>
    <t>FD:HSPBAP1</t>
  </si>
  <si>
    <t>XM_535763</t>
  </si>
  <si>
    <t>PPF03451A</t>
  </si>
  <si>
    <t>FD:HSPD1</t>
  </si>
  <si>
    <t>XM_005640496</t>
  </si>
  <si>
    <t>PPF03621A</t>
  </si>
  <si>
    <t>FD:HSPE1</t>
  </si>
  <si>
    <t>XM_003434292</t>
  </si>
  <si>
    <t>PPF14480A</t>
  </si>
  <si>
    <t>FD:HSPH1</t>
  </si>
  <si>
    <t>XM_014107430</t>
  </si>
  <si>
    <t>PPF02650A</t>
  </si>
  <si>
    <t>FD:HTRA2</t>
  </si>
  <si>
    <t>NM_001284460</t>
  </si>
  <si>
    <t>PPF14125A</t>
  </si>
  <si>
    <t>FD:HTRA4</t>
  </si>
  <si>
    <t>XM_005629920</t>
  </si>
  <si>
    <t>Serine protease HTR4-like</t>
  </si>
  <si>
    <t>PPF01492A</t>
  </si>
  <si>
    <t>FD:ICAM1</t>
  </si>
  <si>
    <t>NM_001003291</t>
  </si>
  <si>
    <t>PPF00526A</t>
  </si>
  <si>
    <t>FD:IDH1</t>
  </si>
  <si>
    <t>XM_536047</t>
  </si>
  <si>
    <t>PPF03641A</t>
  </si>
  <si>
    <t>FD:IDH2</t>
  </si>
  <si>
    <t>XM_014112432</t>
  </si>
  <si>
    <t>PPF03747A</t>
  </si>
  <si>
    <t>FD:IDH3A</t>
  </si>
  <si>
    <t>XM_536213</t>
  </si>
  <si>
    <t>PPF03761A</t>
  </si>
  <si>
    <t>FD:IDH3B</t>
  </si>
  <si>
    <t>XM_534367</t>
  </si>
  <si>
    <t>PPF02544A</t>
  </si>
  <si>
    <t>FD:IDH3G</t>
  </si>
  <si>
    <t>XM_538201</t>
  </si>
  <si>
    <t>PPF05025A</t>
  </si>
  <si>
    <t>FD:IFNG</t>
  </si>
  <si>
    <t>NM_001003174</t>
  </si>
  <si>
    <t>PPF00369A</t>
  </si>
  <si>
    <t>FD:IL10</t>
  </si>
  <si>
    <t>NM_001003077</t>
  </si>
  <si>
    <t>PPF00207A</t>
  </si>
  <si>
    <t>FD:IL13</t>
  </si>
  <si>
    <t>NM_001003384</t>
  </si>
  <si>
    <t>PPF00643A</t>
  </si>
  <si>
    <t>FD:IL1A</t>
  </si>
  <si>
    <t>NM_001003157</t>
  </si>
  <si>
    <t>PPF00350A</t>
  </si>
  <si>
    <t>FD:IL1B</t>
  </si>
  <si>
    <t>NM_001037971</t>
  </si>
  <si>
    <t>PPF00525A</t>
  </si>
  <si>
    <t>FD:IL2</t>
  </si>
  <si>
    <t>NM_001003305</t>
  </si>
  <si>
    <t>PPF00540A</t>
  </si>
  <si>
    <t>FD:IL2RA</t>
  </si>
  <si>
    <t>NM_001003211</t>
  </si>
  <si>
    <t>PPF00432A</t>
  </si>
  <si>
    <t>FD:IL4</t>
  </si>
  <si>
    <t>NM_001003159</t>
  </si>
  <si>
    <t>PPF00353A</t>
  </si>
  <si>
    <t>FD:IL5</t>
  </si>
  <si>
    <t>NM_001006950</t>
  </si>
  <si>
    <t>PPF00358A</t>
  </si>
  <si>
    <t>FD:IL6</t>
  </si>
  <si>
    <t>NM_001003301</t>
  </si>
  <si>
    <t>PPF00536A</t>
  </si>
  <si>
    <t>FD:IRF6</t>
  </si>
  <si>
    <t>XM_537138</t>
  </si>
  <si>
    <t>PPF04392A</t>
  </si>
  <si>
    <t>FD:ITGAX</t>
  </si>
  <si>
    <t>XM_547049</t>
  </si>
  <si>
    <t>PPF10013A</t>
  </si>
  <si>
    <t>FD:JAG1</t>
  </si>
  <si>
    <t>XM_005634783</t>
  </si>
  <si>
    <t>PPF07621A</t>
  </si>
  <si>
    <t>FD:JPH3</t>
  </si>
  <si>
    <t>XM_546789</t>
  </si>
  <si>
    <t>PPF09840A</t>
  </si>
  <si>
    <t>FD:JUN</t>
  </si>
  <si>
    <t>XM_005620245</t>
  </si>
  <si>
    <t>Jun proto-oncogene</t>
  </si>
  <si>
    <t>PPF12311A</t>
  </si>
  <si>
    <t>FD:KCNIP1</t>
  </si>
  <si>
    <t>XM_546243</t>
  </si>
  <si>
    <t>PPF09495A</t>
  </si>
  <si>
    <t>FD:KHK</t>
  </si>
  <si>
    <t>NM_001195155</t>
  </si>
  <si>
    <t>PPF13918A</t>
  </si>
  <si>
    <t>FD:KLF1</t>
  </si>
  <si>
    <t>XM_542040</t>
  </si>
  <si>
    <t>PPF07160A</t>
  </si>
  <si>
    <t>FD:LEP</t>
  </si>
  <si>
    <t>NM_001003070</t>
  </si>
  <si>
    <t>Leptin</t>
  </si>
  <si>
    <t>PPF00195A</t>
  </si>
  <si>
    <t>FD:LIG4</t>
  </si>
  <si>
    <t>XM_542663</t>
  </si>
  <si>
    <t>PPF07498A</t>
  </si>
  <si>
    <t>FD:LMNA</t>
  </si>
  <si>
    <t>NM_001287151</t>
  </si>
  <si>
    <t>PPF04463A</t>
  </si>
  <si>
    <t>FD:LOC474850</t>
  </si>
  <si>
    <t>XM_005627163</t>
  </si>
  <si>
    <t>PPF01020A</t>
  </si>
  <si>
    <t>FD:LOC474938</t>
  </si>
  <si>
    <t>XM_532173</t>
  </si>
  <si>
    <t>PPF01082A</t>
  </si>
  <si>
    <t>FD:LOC479912</t>
  </si>
  <si>
    <t>XM_537038</t>
  </si>
  <si>
    <t>PPF04322A</t>
  </si>
  <si>
    <t>FD:LOC480777</t>
  </si>
  <si>
    <t>XM_537895</t>
  </si>
  <si>
    <t>PPF14715A</t>
  </si>
  <si>
    <t>FD:LOC485982</t>
  </si>
  <si>
    <t>XR_001314409</t>
  </si>
  <si>
    <t>PPF07760A</t>
  </si>
  <si>
    <t>FD:LOC488626</t>
  </si>
  <si>
    <t>XM_014111144</t>
  </si>
  <si>
    <t>Olfactory receptor 10J4-like</t>
  </si>
  <si>
    <t>PPF15619A</t>
  </si>
  <si>
    <t>FD:LOC489851</t>
  </si>
  <si>
    <t>XM_546969</t>
  </si>
  <si>
    <t>Similar to cytochrome P450, subfamily IIIA, polypeptide 4</t>
  </si>
  <si>
    <t>PPF15732A</t>
  </si>
  <si>
    <t>FD:LOC490770</t>
  </si>
  <si>
    <t>XM_547892</t>
  </si>
  <si>
    <t>PPF10492A</t>
  </si>
  <si>
    <t>FD:LOC612644</t>
  </si>
  <si>
    <t>XM_850376</t>
  </si>
  <si>
    <t>Similar to cytochrome c oxidase, subunit VIb polypeptide 1</t>
  </si>
  <si>
    <t>PPF18075A</t>
  </si>
  <si>
    <t>FD:LPL</t>
  </si>
  <si>
    <t>XM_005635734</t>
  </si>
  <si>
    <t>PPF00205A</t>
  </si>
  <si>
    <t>FD:LSS</t>
  </si>
  <si>
    <t>XM_548733</t>
  </si>
  <si>
    <t>PPF15964A</t>
  </si>
  <si>
    <t>FD:LYPLA2</t>
  </si>
  <si>
    <t>XM_544500</t>
  </si>
  <si>
    <t>Lysophospholipase II</t>
  </si>
  <si>
    <t>PPF08560A</t>
  </si>
  <si>
    <t>FD:LYZ</t>
  </si>
  <si>
    <t>NM_001300876</t>
  </si>
  <si>
    <t>PPF00748A</t>
  </si>
  <si>
    <t>FD:MAG</t>
  </si>
  <si>
    <t>XM_848694</t>
  </si>
  <si>
    <t>PPF13361A</t>
  </si>
  <si>
    <t>FD:MANBA</t>
  </si>
  <si>
    <t>XM_005639236</t>
  </si>
  <si>
    <t>PPF08840A</t>
  </si>
  <si>
    <t>FD:MAOA</t>
  </si>
  <si>
    <t>NM_001002969</t>
  </si>
  <si>
    <t>PPF00052A</t>
  </si>
  <si>
    <t>FD:MAOB</t>
  </si>
  <si>
    <t>NM_001002970</t>
  </si>
  <si>
    <t>PPF00053A</t>
  </si>
  <si>
    <t>FD:MAPK8</t>
  </si>
  <si>
    <t>XM_534943</t>
  </si>
  <si>
    <t>PPF02911A</t>
  </si>
  <si>
    <t>FD:MBTPS1</t>
  </si>
  <si>
    <t>XM_005620647</t>
  </si>
  <si>
    <t>PPF09849A</t>
  </si>
  <si>
    <t>FD:MBTPS2</t>
  </si>
  <si>
    <t>XM_548891</t>
  </si>
  <si>
    <t>PPF15978A</t>
  </si>
  <si>
    <t>FD:MCL1</t>
  </si>
  <si>
    <t>NM_001003016</t>
  </si>
  <si>
    <t>PPF00126A</t>
  </si>
  <si>
    <t>FD:MDH1</t>
  </si>
  <si>
    <t>XM_531844</t>
  </si>
  <si>
    <t>PPF00869A</t>
  </si>
  <si>
    <t>FD:MDH1B</t>
  </si>
  <si>
    <t>XM_536042</t>
  </si>
  <si>
    <t>PPF03637A</t>
  </si>
  <si>
    <t>FD:MDM2</t>
  </si>
  <si>
    <t>NM_001003103</t>
  </si>
  <si>
    <t>PPF00269A</t>
  </si>
  <si>
    <t>FD:METAP2</t>
  </si>
  <si>
    <t>XM_861061</t>
  </si>
  <si>
    <t>PPF01397A</t>
  </si>
  <si>
    <t>FD:MGMT</t>
  </si>
  <si>
    <t>NM_001003376</t>
  </si>
  <si>
    <t>PPF00632A</t>
  </si>
  <si>
    <t>FD:MKI67</t>
  </si>
  <si>
    <t>XM_014108788</t>
  </si>
  <si>
    <t>PPF18165A</t>
  </si>
  <si>
    <t>FD:MLH1</t>
  </si>
  <si>
    <t>XM_005634229</t>
  </si>
  <si>
    <t>PPF02441A</t>
  </si>
  <si>
    <t>FD:MLH3</t>
  </si>
  <si>
    <t>XM_537511</t>
  </si>
  <si>
    <t>MutL homolog 3 (E. coli)</t>
  </si>
  <si>
    <t>PPF04634A</t>
  </si>
  <si>
    <t>FD:MLX</t>
  </si>
  <si>
    <t>XM_844284</t>
  </si>
  <si>
    <t>PPF11569A</t>
  </si>
  <si>
    <t>FD:MPO</t>
  </si>
  <si>
    <t>XM_847352</t>
  </si>
  <si>
    <t>PPF12554A</t>
  </si>
  <si>
    <t>FD:MRPS18B</t>
  </si>
  <si>
    <t>XM_532057</t>
  </si>
  <si>
    <t>PPF00998A</t>
  </si>
  <si>
    <t>FD:MSH2</t>
  </si>
  <si>
    <t>XM_538482</t>
  </si>
  <si>
    <t>PPF11200A</t>
  </si>
  <si>
    <t>FD:MSH3</t>
  </si>
  <si>
    <t>XM_005618163</t>
  </si>
  <si>
    <t>MutS homolog 3</t>
  </si>
  <si>
    <t>PPF03822A</t>
  </si>
  <si>
    <t>FD:MTTP</t>
  </si>
  <si>
    <t>XM_544995</t>
  </si>
  <si>
    <t>PPF08835A</t>
  </si>
  <si>
    <t>FD:NCOA7</t>
  </si>
  <si>
    <t>XM_005615617</t>
  </si>
  <si>
    <t>Nuclear receptor coactivator 7</t>
  </si>
  <si>
    <t>PPF01955A</t>
  </si>
  <si>
    <t>FD:NFKB1</t>
  </si>
  <si>
    <t>NM_001003344</t>
  </si>
  <si>
    <t>PPF00590A</t>
  </si>
  <si>
    <t>FD:NPLOC4</t>
  </si>
  <si>
    <t>XM_540482</t>
  </si>
  <si>
    <t>PPF06277A</t>
  </si>
  <si>
    <t>FD:NQO1</t>
  </si>
  <si>
    <t>XM_848524</t>
  </si>
  <si>
    <t>PPF12940A</t>
  </si>
  <si>
    <t>FD:NR0B2</t>
  </si>
  <si>
    <t>XM_005617724</t>
  </si>
  <si>
    <t>PPF13470A</t>
  </si>
  <si>
    <t>FD:NR1H4</t>
  </si>
  <si>
    <t>XM_847866</t>
  </si>
  <si>
    <t>PPF13837A</t>
  </si>
  <si>
    <t>FD:NR5A2</t>
  </si>
  <si>
    <t>XM_547371</t>
  </si>
  <si>
    <t>PPF10209A</t>
  </si>
  <si>
    <t>FD:NUCB1</t>
  </si>
  <si>
    <t>XM_541506</t>
  </si>
  <si>
    <t>PPF06824A</t>
  </si>
  <si>
    <t>FD:NUDT1</t>
  </si>
  <si>
    <t>XM_547012</t>
  </si>
  <si>
    <t>PPF09986A</t>
  </si>
  <si>
    <t>FD:NUDT13</t>
  </si>
  <si>
    <t>XM_005619008</t>
  </si>
  <si>
    <t>PPF03878A</t>
  </si>
  <si>
    <t>FD:NUDT15</t>
  </si>
  <si>
    <t>XM_003433082</t>
  </si>
  <si>
    <t>PPF18166A</t>
  </si>
  <si>
    <t>FD:NUP210</t>
  </si>
  <si>
    <t>XM_005632290</t>
  </si>
  <si>
    <t>PPF06977A</t>
  </si>
  <si>
    <t>FD:OGDH</t>
  </si>
  <si>
    <t>XM_005642181</t>
  </si>
  <si>
    <t>PPF01448A</t>
  </si>
  <si>
    <t>FD:OGG1</t>
  </si>
  <si>
    <t>XM_541781</t>
  </si>
  <si>
    <t>PPF07000A</t>
  </si>
  <si>
    <t>FD:OS9</t>
  </si>
  <si>
    <t>XM_005625549</t>
  </si>
  <si>
    <t>PPF00734A</t>
  </si>
  <si>
    <t>FD:PARP1</t>
  </si>
  <si>
    <t>XM_547506</t>
  </si>
  <si>
    <t>PPF10287A</t>
  </si>
  <si>
    <t>FD:PARP2</t>
  </si>
  <si>
    <t>XM_532616</t>
  </si>
  <si>
    <t>PPF01370A</t>
  </si>
  <si>
    <t>FD:PCCA</t>
  </si>
  <si>
    <t>XM_014106345</t>
  </si>
  <si>
    <t>PPF02414A</t>
  </si>
  <si>
    <t>FD:PCNA</t>
  </si>
  <si>
    <t>XM_534355</t>
  </si>
  <si>
    <t>PPF02538A</t>
  </si>
  <si>
    <t>FD:PDYN</t>
  </si>
  <si>
    <t>XM_542932</t>
  </si>
  <si>
    <t>PPF07649A</t>
  </si>
  <si>
    <t>FD:PFDN5</t>
  </si>
  <si>
    <t>NM_001251949</t>
  </si>
  <si>
    <t>PPF02813A</t>
  </si>
  <si>
    <t>FD:PLIN2</t>
  </si>
  <si>
    <t>XM_859697</t>
  </si>
  <si>
    <t>Perilipin 2</t>
  </si>
  <si>
    <t>PPF00937A</t>
  </si>
  <si>
    <t>FD:PNPLA3</t>
  </si>
  <si>
    <t>XM_014117420</t>
  </si>
  <si>
    <t>PPF12284A</t>
  </si>
  <si>
    <t>FD:PON1</t>
  </si>
  <si>
    <t>XM_845126</t>
  </si>
  <si>
    <t>PPF01263A</t>
  </si>
  <si>
    <t>FD:POR</t>
  </si>
  <si>
    <t>NM_001177805</t>
  </si>
  <si>
    <t>PPF09934A</t>
  </si>
  <si>
    <t>FD:PPARA</t>
  </si>
  <si>
    <t>NM_001003093</t>
  </si>
  <si>
    <t>PPF00233A</t>
  </si>
  <si>
    <t>FD:PPARG</t>
  </si>
  <si>
    <t>NM_001024632</t>
  </si>
  <si>
    <t>PPF00186A</t>
  </si>
  <si>
    <t>FD:PPC</t>
  </si>
  <si>
    <t>FD:PPP1R15B</t>
  </si>
  <si>
    <t>XM_545680</t>
  </si>
  <si>
    <t>PPF09173A</t>
  </si>
  <si>
    <t>FD:PRDX1</t>
  </si>
  <si>
    <t>NM_001252165</t>
  </si>
  <si>
    <t>PPF01356A</t>
  </si>
  <si>
    <t>FD:PRDX6</t>
  </si>
  <si>
    <t>XM_537190</t>
  </si>
  <si>
    <t>PPF04426A</t>
  </si>
  <si>
    <t>FD:PRKDC</t>
  </si>
  <si>
    <t>NM_001006651</t>
  </si>
  <si>
    <t>PPF00703A</t>
  </si>
  <si>
    <t>FD:PTGS2</t>
  </si>
  <si>
    <t>NM_001003354</t>
  </si>
  <si>
    <t>PPF00599A</t>
  </si>
  <si>
    <t>FD:PTPRC</t>
  </si>
  <si>
    <t>XM_005622278</t>
  </si>
  <si>
    <t>PPF10210A</t>
  </si>
  <si>
    <t>FD:PVR</t>
  </si>
  <si>
    <t>XM_005616467</t>
  </si>
  <si>
    <t>PPF02054A</t>
  </si>
  <si>
    <t>FD:RAB25</t>
  </si>
  <si>
    <t>NM_001313865</t>
  </si>
  <si>
    <t>PPF10307A</t>
  </si>
  <si>
    <t>FD:RAD51</t>
  </si>
  <si>
    <t>NM_001003043</t>
  </si>
  <si>
    <t>PPF00154A</t>
  </si>
  <si>
    <t>FD:RDX</t>
  </si>
  <si>
    <t>XM_536581</t>
  </si>
  <si>
    <t>PPF04007A</t>
  </si>
  <si>
    <t>FD:RETN</t>
  </si>
  <si>
    <t>XM_849220</t>
  </si>
  <si>
    <t>PPF13209A</t>
  </si>
  <si>
    <t>FD:RPLP1</t>
  </si>
  <si>
    <t>XM_014109387</t>
  </si>
  <si>
    <t>PPF03305A</t>
  </si>
  <si>
    <t>FD:RTC</t>
  </si>
  <si>
    <t>FD:S100A8</t>
  </si>
  <si>
    <t>NM_001146144</t>
  </si>
  <si>
    <t>PPF10339A</t>
  </si>
  <si>
    <t>FD:SCD</t>
  </si>
  <si>
    <t>XM_543968</t>
  </si>
  <si>
    <t>Stearoyl-CoA desaturase (delta-9-desaturase)</t>
  </si>
  <si>
    <t>PPF08236A</t>
  </si>
  <si>
    <t>FD:SDHA</t>
  </si>
  <si>
    <t>XM_535807</t>
  </si>
  <si>
    <t>PPF03482A</t>
  </si>
  <si>
    <t>FD:SDHB</t>
  </si>
  <si>
    <t>NM_001252217</t>
  </si>
  <si>
    <t>PPF03208A</t>
  </si>
  <si>
    <t>FD:SDHC</t>
  </si>
  <si>
    <t>XM_536140</t>
  </si>
  <si>
    <t>PPF03711A</t>
  </si>
  <si>
    <t>FD:SDHD</t>
  </si>
  <si>
    <t>XM_536573</t>
  </si>
  <si>
    <t>PPF14550A</t>
  </si>
  <si>
    <t>FD:SEC62</t>
  </si>
  <si>
    <t>XM_846664</t>
  </si>
  <si>
    <t>PPF12305A</t>
  </si>
  <si>
    <t>FD:SEL1L</t>
  </si>
  <si>
    <t>XM_537530</t>
  </si>
  <si>
    <t>PPF04641A</t>
  </si>
  <si>
    <t>FD:SERPINA3</t>
  </si>
  <si>
    <t>XM_537546</t>
  </si>
  <si>
    <t>PPF04654A</t>
  </si>
  <si>
    <t>FD:SLC10A1</t>
  </si>
  <si>
    <t>XM_537494</t>
  </si>
  <si>
    <t>PPF04621A</t>
  </si>
  <si>
    <t>FD:SLC51A</t>
  </si>
  <si>
    <t>XM_005639594</t>
  </si>
  <si>
    <t>Similar to organic solute transporter alpha</t>
  </si>
  <si>
    <t>PPF16910A</t>
  </si>
  <si>
    <t>FD:SLC51B</t>
  </si>
  <si>
    <t>XM_848321</t>
  </si>
  <si>
    <t>Similar to organic solute transporter beta</t>
  </si>
  <si>
    <t>PPF17383A</t>
  </si>
  <si>
    <t>FD:SLC7A11</t>
  </si>
  <si>
    <t>XM_540941</t>
  </si>
  <si>
    <t>Solute carrier family 7 (anionic amino acid transporter light chain, xc- system), member 11</t>
  </si>
  <si>
    <t>PPF06559A</t>
  </si>
  <si>
    <t>FD:SLCO1A2</t>
  </si>
  <si>
    <t>XM_005637072</t>
  </si>
  <si>
    <t>PPF00115A</t>
  </si>
  <si>
    <t>FD:SMPD1</t>
  </si>
  <si>
    <t>XM_542452</t>
  </si>
  <si>
    <t>PPF07403A</t>
  </si>
  <si>
    <t>FD:SOD1</t>
  </si>
  <si>
    <t>NM_001003035</t>
  </si>
  <si>
    <t>PPF00146A</t>
  </si>
  <si>
    <t>FD:SP1</t>
  </si>
  <si>
    <t>XM_005636771</t>
  </si>
  <si>
    <t>Sp1 transcription factor</t>
  </si>
  <si>
    <t>PPF08044A</t>
  </si>
  <si>
    <t>FD:SPATA2</t>
  </si>
  <si>
    <t>XM_543047</t>
  </si>
  <si>
    <t>PPF07724A</t>
  </si>
  <si>
    <t>FD:SREBF1</t>
  </si>
  <si>
    <t>NM_001197083</t>
  </si>
  <si>
    <t>PPF00075A</t>
  </si>
  <si>
    <t>FD:STBD1</t>
  </si>
  <si>
    <t>XM_005639327</t>
  </si>
  <si>
    <t>PPF08806A</t>
  </si>
  <si>
    <t>FD:SUCLA2</t>
  </si>
  <si>
    <t>XM_014106410</t>
  </si>
  <si>
    <t>PPF07453A</t>
  </si>
  <si>
    <t>FD:SUCLG1</t>
  </si>
  <si>
    <t>XM_532985</t>
  </si>
  <si>
    <t>PPF01628A</t>
  </si>
  <si>
    <t>FD:SUCLG2</t>
  </si>
  <si>
    <t>XM_533767</t>
  </si>
  <si>
    <t>PPF02136A</t>
  </si>
  <si>
    <t>FD:SYCP2</t>
  </si>
  <si>
    <t>XM_014107144</t>
  </si>
  <si>
    <t>PPF02622A</t>
  </si>
  <si>
    <t>FD:SYT1</t>
  </si>
  <si>
    <t>XM_539696</t>
  </si>
  <si>
    <t>PPF05858A</t>
  </si>
  <si>
    <t>FD:SYVN1</t>
  </si>
  <si>
    <t>XM_014121016</t>
  </si>
  <si>
    <t>PPF06504A</t>
  </si>
  <si>
    <t>FD:TAGLN</t>
  </si>
  <si>
    <t>XM_536561</t>
  </si>
  <si>
    <t>PPF03993A</t>
  </si>
  <si>
    <t>FD:TCP1</t>
  </si>
  <si>
    <t>XM_541181</t>
  </si>
  <si>
    <t>PPF06674A</t>
  </si>
  <si>
    <t>FD:TFF3</t>
  </si>
  <si>
    <t>NM_001002990</t>
  </si>
  <si>
    <t>PPF00087A</t>
  </si>
  <si>
    <t>FD:TGFB1</t>
  </si>
  <si>
    <t>NM_001003309</t>
  </si>
  <si>
    <t>PPF00546A</t>
  </si>
  <si>
    <t>FD:TIMM10B</t>
  </si>
  <si>
    <t>XM_848588</t>
  </si>
  <si>
    <t>PPF17465A</t>
  </si>
  <si>
    <t>FD:TMEM57</t>
  </si>
  <si>
    <t>NM_001038648</t>
  </si>
  <si>
    <t>PPF03187A</t>
  </si>
  <si>
    <t>FD:TNF</t>
  </si>
  <si>
    <t>NM_001003244</t>
  </si>
  <si>
    <t>PPF00476A</t>
  </si>
  <si>
    <t>FD:TNFAIP8L1</t>
  </si>
  <si>
    <t>XM_005633029</t>
  </si>
  <si>
    <t>PPF07236A</t>
  </si>
  <si>
    <t>FD:TNFRSF11B</t>
  </si>
  <si>
    <t>XM_539146</t>
  </si>
  <si>
    <t>PPF05576A</t>
  </si>
  <si>
    <t>FD:TNFRSF1A</t>
  </si>
  <si>
    <t>XM_849381</t>
  </si>
  <si>
    <t>PPF00213A</t>
  </si>
  <si>
    <t>FD:TNFRSF25</t>
  </si>
  <si>
    <t>XM_005620464</t>
  </si>
  <si>
    <t>PPF09815A</t>
  </si>
  <si>
    <t>FD:TNFSF10</t>
  </si>
  <si>
    <t>NM_001130836</t>
  </si>
  <si>
    <t>PPF13919A</t>
  </si>
  <si>
    <t>FD:TP53</t>
  </si>
  <si>
    <t>NM_001003210</t>
  </si>
  <si>
    <t>PPF00431A</t>
  </si>
  <si>
    <t>FD:TPO</t>
  </si>
  <si>
    <t>NM_001003009</t>
  </si>
  <si>
    <t>PPF00116A</t>
  </si>
  <si>
    <t>FD:TRIM10</t>
  </si>
  <si>
    <t>XM_545467</t>
  </si>
  <si>
    <t>PPF09050A</t>
  </si>
  <si>
    <t>FD:TXNIP</t>
  </si>
  <si>
    <t>XM_533037</t>
  </si>
  <si>
    <t>PPF01666A</t>
  </si>
  <si>
    <t>FD:TXNL4B</t>
  </si>
  <si>
    <t>XM_848314</t>
  </si>
  <si>
    <t>PPF13861A</t>
  </si>
  <si>
    <t>FD:TXNRD2</t>
  </si>
  <si>
    <t>XM_845088</t>
  </si>
  <si>
    <t>PPF11767A</t>
  </si>
  <si>
    <t>FD:UBE2G2</t>
  </si>
  <si>
    <t>XM_535603</t>
  </si>
  <si>
    <t>PPF13221A</t>
  </si>
  <si>
    <t>FD:UBE2J2</t>
  </si>
  <si>
    <t>XM_843241</t>
  </si>
  <si>
    <t>PPF11282A</t>
  </si>
  <si>
    <t>FD:UBQLN2</t>
  </si>
  <si>
    <t>XM_014111855</t>
  </si>
  <si>
    <t>PPF11036A</t>
  </si>
  <si>
    <t>FD:UBXN4</t>
  </si>
  <si>
    <t>XM_533337</t>
  </si>
  <si>
    <t>PPF01861A</t>
  </si>
  <si>
    <t>FD:UCP1</t>
  </si>
  <si>
    <t>NM_001003046</t>
  </si>
  <si>
    <t>PPF00158A</t>
  </si>
  <si>
    <t>FD:UCP2</t>
  </si>
  <si>
    <t>NM_001003048</t>
  </si>
  <si>
    <t>PPF00160A</t>
  </si>
  <si>
    <t>FD:UCP3</t>
  </si>
  <si>
    <t>NM_001003047</t>
  </si>
  <si>
    <t>PPF00159A</t>
  </si>
  <si>
    <t>FD:UGT2A1</t>
  </si>
  <si>
    <t>XM_005628266</t>
  </si>
  <si>
    <t>PPF01217A</t>
  </si>
  <si>
    <t>FD:VCP</t>
  </si>
  <si>
    <t>XM_847533</t>
  </si>
  <si>
    <t>PPF05316A</t>
  </si>
  <si>
    <t>FD:VIMP</t>
  </si>
  <si>
    <t>NM_001114757</t>
  </si>
  <si>
    <t>PPF11619A</t>
  </si>
  <si>
    <t>FD:WIPI1</t>
  </si>
  <si>
    <t>XM_548021</t>
  </si>
  <si>
    <t>PPF10553A</t>
  </si>
  <si>
    <t>FD:XBP1</t>
  </si>
  <si>
    <t>XM_849540</t>
  </si>
  <si>
    <t>PPF14327A</t>
  </si>
  <si>
    <t>FD:XIAP</t>
  </si>
  <si>
    <t>XM_538165</t>
  </si>
  <si>
    <t>PPF00642A</t>
  </si>
  <si>
    <t>FD:XPA</t>
  </si>
  <si>
    <t>XM_538745</t>
  </si>
  <si>
    <t>PPF05335A</t>
  </si>
  <si>
    <t>FD:XPC</t>
  </si>
  <si>
    <t>XM_005632108</t>
  </si>
  <si>
    <t>PPF02107A</t>
  </si>
  <si>
    <t>FD:XRCC1</t>
  </si>
  <si>
    <t>NM_001286982</t>
  </si>
  <si>
    <t>PPF02058A</t>
  </si>
  <si>
    <t>FD:XRCC2</t>
  </si>
  <si>
    <t>XM_532771</t>
  </si>
  <si>
    <t>X-ray repair complementing defective repair in Chinese hamster cells 2</t>
  </si>
  <si>
    <t>PPF01477A</t>
  </si>
  <si>
    <t>FD:XRCC5</t>
  </si>
  <si>
    <t>XM_536061</t>
  </si>
  <si>
    <t>PPF03649A</t>
  </si>
  <si>
    <t>NZ:AASS</t>
  </si>
  <si>
    <t>XM_002712100</t>
  </si>
  <si>
    <t>PPN03874A</t>
  </si>
  <si>
    <t>NZ:ABCB1</t>
  </si>
  <si>
    <t>NM_001082159</t>
  </si>
  <si>
    <t>PPN00250A</t>
  </si>
  <si>
    <t>NZ:ABCB11</t>
  </si>
  <si>
    <t>NM_001082083</t>
  </si>
  <si>
    <t>PPN00141A</t>
  </si>
  <si>
    <t>NZ:ABCB4</t>
  </si>
  <si>
    <t>XM_002713835</t>
  </si>
  <si>
    <t>PPN04368A</t>
  </si>
  <si>
    <t>NZ:ABCC1</t>
  </si>
  <si>
    <t>XM_008257818</t>
  </si>
  <si>
    <t>PPN02821A</t>
  </si>
  <si>
    <t>NZ:ACAA2</t>
  </si>
  <si>
    <t>XM_002713530</t>
  </si>
  <si>
    <t>PPN01772A</t>
  </si>
  <si>
    <t>NZ:ACACA</t>
  </si>
  <si>
    <t>XM_002719077</t>
  </si>
  <si>
    <t>PPN04554A</t>
  </si>
  <si>
    <t>NZ:ACAD10</t>
  </si>
  <si>
    <t>XM_008272239</t>
  </si>
  <si>
    <t>PPN01512A</t>
  </si>
  <si>
    <t>NZ:ACAD9</t>
  </si>
  <si>
    <t>XM_002713167</t>
  </si>
  <si>
    <t>PPN02462A</t>
  </si>
  <si>
    <t>NZ:ACADM</t>
  </si>
  <si>
    <t>XM_002715911</t>
  </si>
  <si>
    <t>PPN03121A</t>
  </si>
  <si>
    <t>NZ:ACADS</t>
  </si>
  <si>
    <t>XM_002719813</t>
  </si>
  <si>
    <t>PPN03915A</t>
  </si>
  <si>
    <t>NZ:ACADSB</t>
  </si>
  <si>
    <t>XM_002722594</t>
  </si>
  <si>
    <t>PPN03841A</t>
  </si>
  <si>
    <t>NZ:SOAT1</t>
  </si>
  <si>
    <t>XM_008263843</t>
  </si>
  <si>
    <t>PPN00769A</t>
  </si>
  <si>
    <t>NZ:LOC100344258</t>
  </si>
  <si>
    <t>XM_002719663</t>
  </si>
  <si>
    <t>PPN02534A</t>
  </si>
  <si>
    <t>NZ:ACOT12</t>
  </si>
  <si>
    <t>XM_002713909</t>
  </si>
  <si>
    <t>PPN01521A</t>
  </si>
  <si>
    <t>NZ:ACOT9</t>
  </si>
  <si>
    <t>XM_008272618</t>
  </si>
  <si>
    <t>PPN02340A</t>
  </si>
  <si>
    <t>NZ:ACOX1</t>
  </si>
  <si>
    <t>XM_008250924</t>
  </si>
  <si>
    <t>PPN01539A</t>
  </si>
  <si>
    <t>NZ:ACOX2</t>
  </si>
  <si>
    <t>NM_001082763</t>
  </si>
  <si>
    <t>PPN00777A</t>
  </si>
  <si>
    <t>NZ:ADH5</t>
  </si>
  <si>
    <t>NM_001082624</t>
  </si>
  <si>
    <t>Alcohol dehydrogenase 5 (class III), chi polypeptide</t>
  </si>
  <si>
    <t>PPN00584A</t>
  </si>
  <si>
    <t>NZ:AHR</t>
  </si>
  <si>
    <t>NM_001082205</t>
  </si>
  <si>
    <t>PPN00309A</t>
  </si>
  <si>
    <t>NZ:AHSG</t>
  </si>
  <si>
    <t>XM_002716457</t>
  </si>
  <si>
    <t>PPN00315A</t>
  </si>
  <si>
    <t>NZ:AIFM1</t>
  </si>
  <si>
    <t>XM_002720290</t>
  </si>
  <si>
    <t>PPN03162A</t>
  </si>
  <si>
    <t>NZ:AKT3</t>
  </si>
  <si>
    <t>XM_002717648</t>
  </si>
  <si>
    <t>V-akt murine thymoma viral oncogene homolog 3 (protein kinase B, gamma)</t>
  </si>
  <si>
    <t>PPN04160A</t>
  </si>
  <si>
    <t>NZ:ALB</t>
  </si>
  <si>
    <t>NM_001082344</t>
  </si>
  <si>
    <t>PPN00484A</t>
  </si>
  <si>
    <t>NZ:ALDH1A1</t>
  </si>
  <si>
    <t>NM_001082013</t>
  </si>
  <si>
    <t>PPN00038A</t>
  </si>
  <si>
    <t>NZ:ALDH2</t>
  </si>
  <si>
    <t>XM_008272245</t>
  </si>
  <si>
    <t>PPN01554A</t>
  </si>
  <si>
    <t>NZ:ALDOA</t>
  </si>
  <si>
    <t>NM_001082238</t>
  </si>
  <si>
    <t>Aldolase A, fructose-bisphosphate</t>
  </si>
  <si>
    <t>PPN00358A</t>
  </si>
  <si>
    <t>NZ:AMFR</t>
  </si>
  <si>
    <t>XM_002711526</t>
  </si>
  <si>
    <t>PPN02251A</t>
  </si>
  <si>
    <t>NZ:AOX1</t>
  </si>
  <si>
    <t>NM_001081990</t>
  </si>
  <si>
    <t>Aldehyde oxidase 1</t>
  </si>
  <si>
    <t>PPN00008A</t>
  </si>
  <si>
    <t>NZ:APOA5</t>
  </si>
  <si>
    <t>NM_001171409</t>
  </si>
  <si>
    <t>PPN01282A</t>
  </si>
  <si>
    <t>NZ:APOE</t>
  </si>
  <si>
    <t>NM_001082643</t>
  </si>
  <si>
    <t>PPN00607A</t>
  </si>
  <si>
    <t>NZ:AQP4</t>
  </si>
  <si>
    <t>XM_002713474</t>
  </si>
  <si>
    <t>PPN00046A</t>
  </si>
  <si>
    <t>NZ:ATF6</t>
  </si>
  <si>
    <t>XM_008265536</t>
  </si>
  <si>
    <t>PPN04986A</t>
  </si>
  <si>
    <t>NZ:ATP5O</t>
  </si>
  <si>
    <t>NM_001171421</t>
  </si>
  <si>
    <t>ATP synthase, H+ transporting, mitochondrial F1 complex, O subunit</t>
  </si>
  <si>
    <t>PPN01296A</t>
  </si>
  <si>
    <t>NZ:ATP8B1</t>
  </si>
  <si>
    <t>XM_002713627</t>
  </si>
  <si>
    <t>PPN05031A</t>
  </si>
  <si>
    <t>NZ:ATR</t>
  </si>
  <si>
    <t>XM_008266276</t>
  </si>
  <si>
    <t>PPN05070A</t>
  </si>
  <si>
    <t>NZ:ATRX</t>
  </si>
  <si>
    <t>XM_008272944</t>
  </si>
  <si>
    <t>PPN05011A</t>
  </si>
  <si>
    <t>NZ:AVPR1A</t>
  </si>
  <si>
    <t>XM_002711237</t>
  </si>
  <si>
    <t>PPN02676A</t>
  </si>
  <si>
    <t>NZ:BCL2L1</t>
  </si>
  <si>
    <t>NM_001082135</t>
  </si>
  <si>
    <t>PPN00220A</t>
  </si>
  <si>
    <t>NZ:LOC100351828</t>
  </si>
  <si>
    <t>XM_002712479</t>
  </si>
  <si>
    <t>BCS1-like (S. cerevisiae)</t>
  </si>
  <si>
    <t>PPN03832A</t>
  </si>
  <si>
    <t>NZ:BIRC2</t>
  </si>
  <si>
    <t>XM_008262117</t>
  </si>
  <si>
    <t>PPN01478A</t>
  </si>
  <si>
    <t>NZ:BRCA1</t>
  </si>
  <si>
    <t>XM_008271548</t>
  </si>
  <si>
    <t>PPN03072A</t>
  </si>
  <si>
    <t>NZ:C3</t>
  </si>
  <si>
    <t>NM_001082286</t>
  </si>
  <si>
    <t>PPN00422A</t>
  </si>
  <si>
    <t>NZ:C9</t>
  </si>
  <si>
    <t>NM_001082346</t>
  </si>
  <si>
    <t>PPN00486A</t>
  </si>
  <si>
    <t>NZ:CALR</t>
  </si>
  <si>
    <t>NM_001082235</t>
  </si>
  <si>
    <t>PPN00355A</t>
  </si>
  <si>
    <t>NZ:CANX</t>
  </si>
  <si>
    <t>XM_002721303</t>
  </si>
  <si>
    <t>Calnexin</t>
  </si>
  <si>
    <t>PPN02115A</t>
  </si>
  <si>
    <t>NZ:CAPN2</t>
  </si>
  <si>
    <t>NM_001195722</t>
  </si>
  <si>
    <t>Calpain 2, (m/II) large subunit</t>
  </si>
  <si>
    <t>PPN00395A</t>
  </si>
  <si>
    <t>NZ:CAPN3</t>
  </si>
  <si>
    <t>NM_001082059</t>
  </si>
  <si>
    <t>Calpain 3, (p94)</t>
  </si>
  <si>
    <t>PPN00108A</t>
  </si>
  <si>
    <t>NZ:CASP3</t>
  </si>
  <si>
    <t>NM_001082117</t>
  </si>
  <si>
    <t>PPN00188A</t>
  </si>
  <si>
    <t>NZ:CASP8AP2</t>
  </si>
  <si>
    <t>XM_002714583</t>
  </si>
  <si>
    <t>PPN02292A</t>
  </si>
  <si>
    <t>NZ:CAT</t>
  </si>
  <si>
    <t>XM_002709045</t>
  </si>
  <si>
    <t>PPN01985A</t>
  </si>
  <si>
    <t>NZ:CCL2</t>
  </si>
  <si>
    <t>NM_001082294</t>
  </si>
  <si>
    <t>PPN00430A</t>
  </si>
  <si>
    <t>NZ:CCND2</t>
  </si>
  <si>
    <t>XM_002712830</t>
  </si>
  <si>
    <t>Cyclin D2</t>
  </si>
  <si>
    <t>PPN00344A</t>
  </si>
  <si>
    <t>NZ:CCT2</t>
  </si>
  <si>
    <t>NM_001142262</t>
  </si>
  <si>
    <t>Chaperonin containing TCP1, subunit 2 (beta)</t>
  </si>
  <si>
    <t>PPN00900A</t>
  </si>
  <si>
    <t>NZ:CCT3</t>
  </si>
  <si>
    <t>XM_002715377</t>
  </si>
  <si>
    <t>Chaperonin containing TCP1, subunit 3 (gamma)</t>
  </si>
  <si>
    <t>PPN00259A</t>
  </si>
  <si>
    <t>NZ:CCT6A</t>
  </si>
  <si>
    <t>NM_001082039</t>
  </si>
  <si>
    <t>Chaperonin containing TCP1, subunit 6A (zeta 1)</t>
  </si>
  <si>
    <t>PPN00077A</t>
  </si>
  <si>
    <t>NZ:CCT7</t>
  </si>
  <si>
    <t>NM_001142260</t>
  </si>
  <si>
    <t>Chaperonin containing TCP1, subunit 7 (eta)</t>
  </si>
  <si>
    <t>PPN00639A</t>
  </si>
  <si>
    <t>NZ:CD36</t>
  </si>
  <si>
    <t>XM_002712016</t>
  </si>
  <si>
    <t>PPN00177A</t>
  </si>
  <si>
    <t>NZ:CD4</t>
  </si>
  <si>
    <t>NM_001082313</t>
  </si>
  <si>
    <t>PPN00448A</t>
  </si>
  <si>
    <t>NZ:CD44</t>
  </si>
  <si>
    <t>XM_002709048</t>
  </si>
  <si>
    <t>PPN00917A</t>
  </si>
  <si>
    <t>NZ:CD80</t>
  </si>
  <si>
    <t>NM_001082663</t>
  </si>
  <si>
    <t>PPN00644A</t>
  </si>
  <si>
    <t>NZ:CD86</t>
  </si>
  <si>
    <t>NM_001082208</t>
  </si>
  <si>
    <t>PPN00313A</t>
  </si>
  <si>
    <t>NZ:CFLAR</t>
  </si>
  <si>
    <t>XM_008258954</t>
  </si>
  <si>
    <t>PPN03011A</t>
  </si>
  <si>
    <t>NZ:PTGS1</t>
  </si>
  <si>
    <t>NM_001082681</t>
  </si>
  <si>
    <t>Prostaglandin-endoperoxide synthase 1 (prostaglandin G/H synthase and cyclooxygenase)</t>
  </si>
  <si>
    <t>PPN00673A</t>
  </si>
  <si>
    <t>NZ:COX4I1</t>
  </si>
  <si>
    <t>NM_001170882</t>
  </si>
  <si>
    <t>Cytochrome c oxidase subunit IV isoform 1</t>
  </si>
  <si>
    <t>PPN01128A</t>
  </si>
  <si>
    <t>NZ:CPT2</t>
  </si>
  <si>
    <t>XM_008265231</t>
  </si>
  <si>
    <t>PPN02881A</t>
  </si>
  <si>
    <t>NZ:CROT</t>
  </si>
  <si>
    <t>XM_002713837</t>
  </si>
  <si>
    <t>PPN04477A</t>
  </si>
  <si>
    <t>NZ:CRYAA</t>
  </si>
  <si>
    <t>NM_001082406</t>
  </si>
  <si>
    <t>PPN00574A</t>
  </si>
  <si>
    <t>NZ:CRYAB</t>
  </si>
  <si>
    <t>NM_001082407</t>
  </si>
  <si>
    <t>PPN00575A</t>
  </si>
  <si>
    <t>NZ:CRYL1</t>
  </si>
  <si>
    <t>NM_001082278</t>
  </si>
  <si>
    <t>Crystallin, lambda 1</t>
  </si>
  <si>
    <t>PPN00410A</t>
  </si>
  <si>
    <t>NZ:CS</t>
  </si>
  <si>
    <t>XM_002711075</t>
  </si>
  <si>
    <t>PPN01130A</t>
  </si>
  <si>
    <t>NZ:CTSE</t>
  </si>
  <si>
    <t>NM_001082244</t>
  </si>
  <si>
    <t>PPN00366A</t>
  </si>
  <si>
    <t>NZ:CYBA</t>
  </si>
  <si>
    <t>NM_001082099</t>
  </si>
  <si>
    <t>P22-phox</t>
  </si>
  <si>
    <t>PPN00160A</t>
  </si>
  <si>
    <t>NZ:CYBB</t>
  </si>
  <si>
    <t>NM_001082100</t>
  </si>
  <si>
    <t>Cytochrome b-245 beta polypeptide</t>
  </si>
  <si>
    <t>PPN00161A</t>
  </si>
  <si>
    <t>NZ:CYP7A1</t>
  </si>
  <si>
    <t>NM_001170929</t>
  </si>
  <si>
    <t>PPN01134A</t>
  </si>
  <si>
    <t>NZ:DAPK1</t>
  </si>
  <si>
    <t>XM_002708255</t>
  </si>
  <si>
    <t>PPN02447A</t>
  </si>
  <si>
    <t>NZ:DDB1</t>
  </si>
  <si>
    <t>XM_002721023</t>
  </si>
  <si>
    <t>PPN04299A</t>
  </si>
  <si>
    <t>NZ:DDB2</t>
  </si>
  <si>
    <t>XM_002709089</t>
  </si>
  <si>
    <t>PPN03930A</t>
  </si>
  <si>
    <t>NZ:DLAT</t>
  </si>
  <si>
    <t>XM_002708446</t>
  </si>
  <si>
    <t>PPN03406A</t>
  </si>
  <si>
    <t>NZ:DNAJA3</t>
  </si>
  <si>
    <t>XM_002722260</t>
  </si>
  <si>
    <t>PPN01590A</t>
  </si>
  <si>
    <t>NZ:DNAJB11</t>
  </si>
  <si>
    <t>XM_002716458</t>
  </si>
  <si>
    <t>DnaJ (Hsp40) homolog, subfamily B, member 11</t>
  </si>
  <si>
    <t>PPN02452A</t>
  </si>
  <si>
    <t>NZ:DNAJC10</t>
  </si>
  <si>
    <t>XM_002712324</t>
  </si>
  <si>
    <t>DnaJ (Hsp40) homolog, subfamily C, member 10</t>
  </si>
  <si>
    <t>PPN05108A</t>
  </si>
  <si>
    <t>NZ:DNAJC6</t>
  </si>
  <si>
    <t>XM_008265115</t>
  </si>
  <si>
    <t>PPN04481A</t>
  </si>
  <si>
    <t>NZ:DUOX1</t>
  </si>
  <si>
    <t>XM_002717902</t>
  </si>
  <si>
    <t>PPN02626A</t>
  </si>
  <si>
    <t>NZ:DUOX2</t>
  </si>
  <si>
    <t>XM_008269072</t>
  </si>
  <si>
    <t>PPN02780A</t>
  </si>
  <si>
    <t>NZ:EIF2A</t>
  </si>
  <si>
    <t>XM_002716262</t>
  </si>
  <si>
    <t>Eukaryotic translation initiation factor 2A, 65kDa</t>
  </si>
  <si>
    <t>PPN01535A</t>
  </si>
  <si>
    <t>NZ:ENO1</t>
  </si>
  <si>
    <t>XM_002716143</t>
  </si>
  <si>
    <t>PPN03938A</t>
  </si>
  <si>
    <t>NZ:EPHX1</t>
  </si>
  <si>
    <t>NM_001082275</t>
  </si>
  <si>
    <t>PPN00406A</t>
  </si>
  <si>
    <t>NZ:EPX</t>
  </si>
  <si>
    <t>XM_002719272</t>
  </si>
  <si>
    <t>PPN04635A</t>
  </si>
  <si>
    <t>NZ:ERCC2</t>
  </si>
  <si>
    <t>XM_002723615</t>
  </si>
  <si>
    <t>PPN03190A</t>
  </si>
  <si>
    <t>NZ:ERCC3</t>
  </si>
  <si>
    <t>XM_002712415</t>
  </si>
  <si>
    <t>PPN03273A</t>
  </si>
  <si>
    <t>NZ:ERCC4</t>
  </si>
  <si>
    <t>XM_002711758</t>
  </si>
  <si>
    <t>Excision repair cross-complementing rodent repair deficiency, complementation group 4</t>
  </si>
  <si>
    <t>PPN03645A</t>
  </si>
  <si>
    <t>NZ:LOC100338146</t>
  </si>
  <si>
    <t>XM_002713018</t>
  </si>
  <si>
    <t>PPN01482A</t>
  </si>
  <si>
    <t>NZ:ERCC8</t>
  </si>
  <si>
    <t>XM_002714053</t>
  </si>
  <si>
    <t>PPN03907A</t>
  </si>
  <si>
    <t>NZ:FAS</t>
  </si>
  <si>
    <t>NM_001081995</t>
  </si>
  <si>
    <t>PPN00013A</t>
  </si>
  <si>
    <t>NZ:FEN1</t>
  </si>
  <si>
    <t>XM_002721018</t>
  </si>
  <si>
    <t>Flap structure-specific endonuclease 1</t>
  </si>
  <si>
    <t>PPN04037A</t>
  </si>
  <si>
    <t>NZ:FMO1</t>
  </si>
  <si>
    <t>NM_001082285</t>
  </si>
  <si>
    <t>Flavin containing monooxygenase 1</t>
  </si>
  <si>
    <t>PPN00421A</t>
  </si>
  <si>
    <t>NZ:FMO3</t>
  </si>
  <si>
    <t>NM_001082246</t>
  </si>
  <si>
    <t>PPN00368A</t>
  </si>
  <si>
    <t>NZ:FMO2</t>
  </si>
  <si>
    <t>NM_001082284</t>
  </si>
  <si>
    <t>PPN00420A</t>
  </si>
  <si>
    <t>NZ:FMO5</t>
  </si>
  <si>
    <t>NM_001082245</t>
  </si>
  <si>
    <t>PPN00367A</t>
  </si>
  <si>
    <t>NZ:ACO1</t>
  </si>
  <si>
    <t>NM_001082315</t>
  </si>
  <si>
    <t>Ferritin repressor protein</t>
  </si>
  <si>
    <t>PPN00450A</t>
  </si>
  <si>
    <t>NZ:G6PD</t>
  </si>
  <si>
    <t>NM_001171382</t>
  </si>
  <si>
    <t>Glucose-6-phosphate dehydrogenase</t>
  </si>
  <si>
    <t>PPN01256A</t>
  </si>
  <si>
    <t>NZ:GALNT5</t>
  </si>
  <si>
    <t>XM_002712143</t>
  </si>
  <si>
    <t>PPN04702A</t>
  </si>
  <si>
    <t>NZ:GCDH</t>
  </si>
  <si>
    <t>XM_002724235</t>
  </si>
  <si>
    <t>PPN02382A</t>
  </si>
  <si>
    <t>NZ:GCLC</t>
  </si>
  <si>
    <t>XM_002714508</t>
  </si>
  <si>
    <t>Glutamate-cysteine ligase, catalytic subunit</t>
  </si>
  <si>
    <t>PPN02223A</t>
  </si>
  <si>
    <t>NZ:GPX1</t>
  </si>
  <si>
    <t>NM_001085444</t>
  </si>
  <si>
    <t>PPN00544A</t>
  </si>
  <si>
    <t>NZ:GPX2</t>
  </si>
  <si>
    <t>NM_001256893</t>
  </si>
  <si>
    <t>PPN04381A</t>
  </si>
  <si>
    <t>NZ:GPX3</t>
  </si>
  <si>
    <t>NM_001256900</t>
  </si>
  <si>
    <t>PPN02370A</t>
  </si>
  <si>
    <t>NZ:GPX5</t>
  </si>
  <si>
    <t>XM_008262418</t>
  </si>
  <si>
    <t>PPN02981A</t>
  </si>
  <si>
    <t>NZ:GPX6</t>
  </si>
  <si>
    <t>NM_001256906</t>
  </si>
  <si>
    <t>PPN02021A</t>
  </si>
  <si>
    <t>NZ:GPX7</t>
  </si>
  <si>
    <t>NM_001256904</t>
  </si>
  <si>
    <t>PPN04451A</t>
  </si>
  <si>
    <t>NZ:GSK3B</t>
  </si>
  <si>
    <t>XM_002716660</t>
  </si>
  <si>
    <t>PPN03338A</t>
  </si>
  <si>
    <t>NZ:GSTM2</t>
  </si>
  <si>
    <t>NM_001082252</t>
  </si>
  <si>
    <t>Glutathione S-transferase mu 2 (muscle)</t>
  </si>
  <si>
    <t>PPN00376A</t>
  </si>
  <si>
    <t>NZ:HADHA</t>
  </si>
  <si>
    <t>XM_002709814</t>
  </si>
  <si>
    <t>PPN04384A</t>
  </si>
  <si>
    <t>NZ:HK2</t>
  </si>
  <si>
    <t>XM_002709709</t>
  </si>
  <si>
    <t>Hexokinase 2</t>
  </si>
  <si>
    <t>PPN01499A</t>
  </si>
  <si>
    <t>NZ:HOXA3</t>
  </si>
  <si>
    <t>NM_001171399</t>
  </si>
  <si>
    <t>PPN01272A</t>
  </si>
  <si>
    <t>NZ:HPN</t>
  </si>
  <si>
    <t>XM_002722216</t>
  </si>
  <si>
    <t>PPN02728A</t>
  </si>
  <si>
    <t>NZ:HPX</t>
  </si>
  <si>
    <t>NM_001082760</t>
  </si>
  <si>
    <t>PPN00773A</t>
  </si>
  <si>
    <t>NZ:HRG</t>
  </si>
  <si>
    <t>XM_008266576</t>
  </si>
  <si>
    <t>PPN00661A</t>
  </si>
  <si>
    <t>NZ:HSF1</t>
  </si>
  <si>
    <t>XM_002724382</t>
  </si>
  <si>
    <t>PPN03691A</t>
  </si>
  <si>
    <t>NZ:HSF2</t>
  </si>
  <si>
    <t>XM_002714792</t>
  </si>
  <si>
    <t>PPN04630A</t>
  </si>
  <si>
    <t>NZ:LOC100354037</t>
  </si>
  <si>
    <t>XM_002714283</t>
  </si>
  <si>
    <t>PPN04217A</t>
  </si>
  <si>
    <t>NZ:HSPA2</t>
  </si>
  <si>
    <t>XM_002719559</t>
  </si>
  <si>
    <t>PPN04034A</t>
  </si>
  <si>
    <t>NZ:HSPBAP1</t>
  </si>
  <si>
    <t>XM_002716812</t>
  </si>
  <si>
    <t>PPN01827A</t>
  </si>
  <si>
    <t>NZ:HSPD1</t>
  </si>
  <si>
    <t>XM_002712368</t>
  </si>
  <si>
    <t>PPN03512A</t>
  </si>
  <si>
    <t>NZ:HSPH1</t>
  </si>
  <si>
    <t>XM_002720572</t>
  </si>
  <si>
    <t>PPN03963A</t>
  </si>
  <si>
    <t>NZ:HTRA2</t>
  </si>
  <si>
    <t>XM_002709712</t>
  </si>
  <si>
    <t>PPN01639A</t>
  </si>
  <si>
    <t>NZ:IDH1</t>
  </si>
  <si>
    <t>XM_002712618</t>
  </si>
  <si>
    <t>PPN01136A</t>
  </si>
  <si>
    <t>NZ:IDH2</t>
  </si>
  <si>
    <t>XM_002721491</t>
  </si>
  <si>
    <t>PPN01964A</t>
  </si>
  <si>
    <t>NZ:IDH3G</t>
  </si>
  <si>
    <t>NM_001171363</t>
  </si>
  <si>
    <t>PPN01242A</t>
  </si>
  <si>
    <t>NZ:IFNG</t>
  </si>
  <si>
    <t>NM_001081991</t>
  </si>
  <si>
    <t>PPN00009A</t>
  </si>
  <si>
    <t>NZ:IKBKG</t>
  </si>
  <si>
    <t>NM_001171494</t>
  </si>
  <si>
    <t>PPN01369A</t>
  </si>
  <si>
    <t>NZ:IL10</t>
  </si>
  <si>
    <t>NM_001082045</t>
  </si>
  <si>
    <t>PPN00086A</t>
  </si>
  <si>
    <t>NZ:IL1A</t>
  </si>
  <si>
    <t>NM_001101684</t>
  </si>
  <si>
    <t>PPN00536A</t>
  </si>
  <si>
    <t>NZ:IL1B</t>
  </si>
  <si>
    <t>NM_001082201</t>
  </si>
  <si>
    <t>PPN00304A</t>
  </si>
  <si>
    <t>NZ:IL2</t>
  </si>
  <si>
    <t>NM_001163180</t>
  </si>
  <si>
    <t>PPN00936A</t>
  </si>
  <si>
    <t>NZ:IL4</t>
  </si>
  <si>
    <t>NM_001163177</t>
  </si>
  <si>
    <t>PPN00935A</t>
  </si>
  <si>
    <t>NZ:IL6</t>
  </si>
  <si>
    <t>NM_001082064</t>
  </si>
  <si>
    <t>PPN00115A</t>
  </si>
  <si>
    <t>NZ:IL6ST</t>
  </si>
  <si>
    <t>XM_008262226</t>
  </si>
  <si>
    <t>PPN03423A</t>
  </si>
  <si>
    <t>NZ:JAG1</t>
  </si>
  <si>
    <t>XM_002710971</t>
  </si>
  <si>
    <t>PPN01730A</t>
  </si>
  <si>
    <t>NZ:KRT8</t>
  </si>
  <si>
    <t>XM_008256496</t>
  </si>
  <si>
    <t>PPN03349A</t>
  </si>
  <si>
    <t>NZ:L2HGDH</t>
  </si>
  <si>
    <t>XM_002718232</t>
  </si>
  <si>
    <t>L-2-hydroxyglutarate dehydrogenase</t>
  </si>
  <si>
    <t>PPN03559A</t>
  </si>
  <si>
    <t>NZ:LDLR</t>
  </si>
  <si>
    <t>NM_001278865</t>
  </si>
  <si>
    <t>Low density lipoprotein receptor</t>
  </si>
  <si>
    <t>PPN00389A</t>
  </si>
  <si>
    <t>NZ:NOS2</t>
  </si>
  <si>
    <t>XM_002718780</t>
  </si>
  <si>
    <t>Inducible nitric oxide synthase</t>
  </si>
  <si>
    <t>PPN05170A</t>
  </si>
  <si>
    <t>NZ:PPARG</t>
  </si>
  <si>
    <t>NM_001082148</t>
  </si>
  <si>
    <t>PPN05175A</t>
  </si>
  <si>
    <t>NZ:HSP90B1</t>
  </si>
  <si>
    <t>XM_008256995</t>
  </si>
  <si>
    <t>Glucose-regulated protein GRP94</t>
  </si>
  <si>
    <t>PPN05216A</t>
  </si>
  <si>
    <t>NZ:GPD2</t>
  </si>
  <si>
    <t>XM_002712189</t>
  </si>
  <si>
    <t>Glycerol-3-phosphate dehydrogenase 2 (mitochondrial)</t>
  </si>
  <si>
    <t>PPN05241A</t>
  </si>
  <si>
    <t>NZ:CASP10</t>
  </si>
  <si>
    <t>NM_001099966</t>
  </si>
  <si>
    <t>Caspase-10</t>
  </si>
  <si>
    <t>PPN05242A</t>
  </si>
  <si>
    <t>NZ:CASP1</t>
  </si>
  <si>
    <t>XM_008262043</t>
  </si>
  <si>
    <t>PPN05248A</t>
  </si>
  <si>
    <t>NZ:CASP7</t>
  </si>
  <si>
    <t>XM_002718715</t>
  </si>
  <si>
    <t>PPN05250A</t>
  </si>
  <si>
    <t>NZ:CASP9</t>
  </si>
  <si>
    <t>XM_008249762</t>
  </si>
  <si>
    <t>PPN05251A</t>
  </si>
  <si>
    <t>NZ:CTSB</t>
  </si>
  <si>
    <t>XM_002709436</t>
  </si>
  <si>
    <t>PPN05252A</t>
  </si>
  <si>
    <t>NZ:PCK2</t>
  </si>
  <si>
    <t>XM_008269396</t>
  </si>
  <si>
    <t>Phosphoenolpyruvate carboxykinase 2 (mitochondrial)</t>
  </si>
  <si>
    <t>PPN05285A</t>
  </si>
  <si>
    <t>NZ:LOC100328613</t>
  </si>
  <si>
    <t>NM_001171072</t>
  </si>
  <si>
    <t>Polycyclic hydrocarbon-inducible cytochrome P450c</t>
  </si>
  <si>
    <t>PPN05296A</t>
  </si>
  <si>
    <t>NZ:LOC100328937</t>
  </si>
  <si>
    <t>NM_001171121</t>
  </si>
  <si>
    <t>Cytochrome P450 LM4</t>
  </si>
  <si>
    <t>PPN05309A</t>
  </si>
  <si>
    <t>NZ:HTRA4</t>
  </si>
  <si>
    <t>XM_002720803</t>
  </si>
  <si>
    <t>HtrA serine peptidase 4-like</t>
  </si>
  <si>
    <t>PPN05525A</t>
  </si>
  <si>
    <t>NZ:LOC100338164</t>
  </si>
  <si>
    <t>XM_002716261</t>
  </si>
  <si>
    <t>Stress-associated endoplasmic reticulum protein 1-like</t>
  </si>
  <si>
    <t>PPN05560A</t>
  </si>
  <si>
    <t>NZ:ASAH1</t>
  </si>
  <si>
    <t>XM_008250904</t>
  </si>
  <si>
    <t>PPN05580A</t>
  </si>
  <si>
    <t>NZ:DDIT3</t>
  </si>
  <si>
    <t>XM_002720915</t>
  </si>
  <si>
    <t>PPN05693A</t>
  </si>
  <si>
    <t>NZ:HSP90AA1</t>
  </si>
  <si>
    <t>XM_002721722</t>
  </si>
  <si>
    <t>Heat shock 90kDa protein 1, beta</t>
  </si>
  <si>
    <t>PPN05807A</t>
  </si>
  <si>
    <t>NZ:DNM1L</t>
  </si>
  <si>
    <t>XM_002712679</t>
  </si>
  <si>
    <t>Dynamin 1-like</t>
  </si>
  <si>
    <t>PPN05856A</t>
  </si>
  <si>
    <t>NZ:ACOT8</t>
  </si>
  <si>
    <t>XM_002721235</t>
  </si>
  <si>
    <t>PPN05875A</t>
  </si>
  <si>
    <t>NZ:LOC100338858</t>
  </si>
  <si>
    <t>XM_002721656</t>
  </si>
  <si>
    <t>Succinate dehydrogenase complex, subunit D</t>
  </si>
  <si>
    <t>PPN05878A</t>
  </si>
  <si>
    <t>NZ:FOXI1</t>
  </si>
  <si>
    <t>XM_002710371</t>
  </si>
  <si>
    <t>PPN05962A</t>
  </si>
  <si>
    <t>NZ:LOC100339131</t>
  </si>
  <si>
    <t>XM_002709255</t>
  </si>
  <si>
    <t>Pyruvate carboxylase</t>
  </si>
  <si>
    <t>PPN05995A</t>
  </si>
  <si>
    <t>NZ:GSK3A</t>
  </si>
  <si>
    <t>XM_008249679</t>
  </si>
  <si>
    <t>Glycogen synthase kinase 3 alpha</t>
  </si>
  <si>
    <t>PPN06028A</t>
  </si>
  <si>
    <t>NZ:PCNA</t>
  </si>
  <si>
    <t>XM_002710838</t>
  </si>
  <si>
    <t>Proliferating cell nuclear antigen-like</t>
  </si>
  <si>
    <t>PPN06115A</t>
  </si>
  <si>
    <t>NZ:ATF4</t>
  </si>
  <si>
    <t>XM_008257016</t>
  </si>
  <si>
    <t>Cyclic AMP-dependent transcription factor ATF-4-like</t>
  </si>
  <si>
    <t>PPN06116A</t>
  </si>
  <si>
    <t>NZ:DHCR24</t>
  </si>
  <si>
    <t>XM_002715960</t>
  </si>
  <si>
    <t>PPN06128A</t>
  </si>
  <si>
    <t>NZ:GPD1</t>
  </si>
  <si>
    <t>XM_008256441</t>
  </si>
  <si>
    <t>PPN06158A</t>
  </si>
  <si>
    <t>NZ:KCNIP1</t>
  </si>
  <si>
    <t>XM_002710374</t>
  </si>
  <si>
    <t>PPN06256A</t>
  </si>
  <si>
    <t>NZ:RETN</t>
  </si>
  <si>
    <t>NM_001199229</t>
  </si>
  <si>
    <t>PPN06323A</t>
  </si>
  <si>
    <t>NZ:NFKB2</t>
  </si>
  <si>
    <t>XM_008270411</t>
  </si>
  <si>
    <t>Nuclear factor of kappa light polypeptide gene enhancer in B-cells 2</t>
  </si>
  <si>
    <t>PPN06357A</t>
  </si>
  <si>
    <t>NZ:BIRC3</t>
  </si>
  <si>
    <t>XM_002708583</t>
  </si>
  <si>
    <t>PPN06446A</t>
  </si>
  <si>
    <t>NZ:LPL</t>
  </si>
  <si>
    <t>NM_001177330</t>
  </si>
  <si>
    <t>PPN06472A</t>
  </si>
  <si>
    <t>NZ:LIG4</t>
  </si>
  <si>
    <t>XM_002713025</t>
  </si>
  <si>
    <t>DNA ligase (ATP) 4-like</t>
  </si>
  <si>
    <t>PPN06531A</t>
  </si>
  <si>
    <t>NZ:WIPI1</t>
  </si>
  <si>
    <t>XM_008271748</t>
  </si>
  <si>
    <t>WD repeat domain, phosphoinositide interacting 1-like</t>
  </si>
  <si>
    <t>PPN06633A</t>
  </si>
  <si>
    <t>NZ:ECHS1</t>
  </si>
  <si>
    <t>XM_008270644</t>
  </si>
  <si>
    <t>PPN06850A</t>
  </si>
  <si>
    <t>NZ:LOC100341181</t>
  </si>
  <si>
    <t>XM_002714812</t>
  </si>
  <si>
    <t>PPN06912A</t>
  </si>
  <si>
    <t>NZ:POU3F3</t>
  </si>
  <si>
    <t>XM_002710000</t>
  </si>
  <si>
    <t>PPN06940A</t>
  </si>
  <si>
    <t>NZ:LOC100341256</t>
  </si>
  <si>
    <t>XM_008256866</t>
  </si>
  <si>
    <t>Succinate dehydrogenase complex, subunit D-like</t>
  </si>
  <si>
    <t>PPN06944A</t>
  </si>
  <si>
    <t>NZ:LOC100341327</t>
  </si>
  <si>
    <t>XM_008252815</t>
  </si>
  <si>
    <t>Carnitine palmitoyltransferase 1C-like</t>
  </si>
  <si>
    <t>PPN06970A</t>
  </si>
  <si>
    <t>NZ:GRPEL2</t>
  </si>
  <si>
    <t>XM_002710299</t>
  </si>
  <si>
    <t>GrpE-like 1, mitochondrial-like</t>
  </si>
  <si>
    <t>PPN06976A</t>
  </si>
  <si>
    <t>NZ:PDYN</t>
  </si>
  <si>
    <t>XM_002710907</t>
  </si>
  <si>
    <t>Beta-neoendorphin-dynorphin</t>
  </si>
  <si>
    <t>PPN06978A</t>
  </si>
  <si>
    <t>NZ:MDH1</t>
  </si>
  <si>
    <t>XM_002709844</t>
  </si>
  <si>
    <t>Cytosolic malate dehydrogenase</t>
  </si>
  <si>
    <t>PPN07013A</t>
  </si>
  <si>
    <t>NZ:CASP6</t>
  </si>
  <si>
    <t>XM_008267490</t>
  </si>
  <si>
    <t>PPN07073A</t>
  </si>
  <si>
    <t>NZ:MANBAL</t>
  </si>
  <si>
    <t>XM_008256014</t>
  </si>
  <si>
    <t>Mannosidase, beta A, lysosomal-like</t>
  </si>
  <si>
    <t>PPN07198A</t>
  </si>
  <si>
    <t>NZ:LOC100341867</t>
  </si>
  <si>
    <t>XM_002713724</t>
  </si>
  <si>
    <t>Heat shock 10kDa protein 1</t>
  </si>
  <si>
    <t>PPN07205A</t>
  </si>
  <si>
    <t>NZ:GCK</t>
  </si>
  <si>
    <t>XM_008261818</t>
  </si>
  <si>
    <t>Glucokinase</t>
  </si>
  <si>
    <t>PPN07244A</t>
  </si>
  <si>
    <t>NZ:BAK1</t>
  </si>
  <si>
    <t>XM_008262789</t>
  </si>
  <si>
    <t>BCL2-antagonist/killer 1-like</t>
  </si>
  <si>
    <t>PPN07288A</t>
  </si>
  <si>
    <t>NZ:IDH3B</t>
  </si>
  <si>
    <t>XM_002710910</t>
  </si>
  <si>
    <t>Isocitrate dehydrogenase 3, beta subunit</t>
  </si>
  <si>
    <t>PPN07324A</t>
  </si>
  <si>
    <t>NZ:TNFSF15</t>
  </si>
  <si>
    <t>XM_002720515</t>
  </si>
  <si>
    <t>Fas ligand (TNF superfamily, member 6)-like</t>
  </si>
  <si>
    <t>PPN07431A</t>
  </si>
  <si>
    <t>NZ:GRB2</t>
  </si>
  <si>
    <t>XM_002722939</t>
  </si>
  <si>
    <t>PPN07499A</t>
  </si>
  <si>
    <t>NZ:ACOT6</t>
  </si>
  <si>
    <t>XM_008272071</t>
  </si>
  <si>
    <t>PPN07740A</t>
  </si>
  <si>
    <t>NZ:MSMO1</t>
  </si>
  <si>
    <t>XM_002720556</t>
  </si>
  <si>
    <t>PPN07813A</t>
  </si>
  <si>
    <t>NZ:UBE2G2</t>
  </si>
  <si>
    <t>XM_002723661</t>
  </si>
  <si>
    <t>PPN07860A</t>
  </si>
  <si>
    <t>NZ:LOC100343291</t>
  </si>
  <si>
    <t>XM_008255573</t>
  </si>
  <si>
    <t>Cytochrome P450, family 7, subfamily B, polypeptide 1-like</t>
  </si>
  <si>
    <t>PPN07869A</t>
  </si>
  <si>
    <t>NZ:PECR</t>
  </si>
  <si>
    <t>XM_002712578</t>
  </si>
  <si>
    <t>Peroxisomal trans-2-enoyl-CoA reductase</t>
  </si>
  <si>
    <t>PPN08023A</t>
  </si>
  <si>
    <t>NZ:NQO1</t>
  </si>
  <si>
    <t>XM_002711667</t>
  </si>
  <si>
    <t>NAD(P)H dehydrogenase, quinone 1-like</t>
  </si>
  <si>
    <t>PPN08054A</t>
  </si>
  <si>
    <t>NZ:MCEE</t>
  </si>
  <si>
    <t>XM_002718291</t>
  </si>
  <si>
    <t>Methylmalonyl CoA epimerase</t>
  </si>
  <si>
    <t>PPN08150A</t>
  </si>
  <si>
    <t>NZ:NDUFS4</t>
  </si>
  <si>
    <t>XM_008262198</t>
  </si>
  <si>
    <t>NADH dehydrogenase (ubiquinone) Fe-S protein 4</t>
  </si>
  <si>
    <t>PPN08278A</t>
  </si>
  <si>
    <t>NZ:PRDX6</t>
  </si>
  <si>
    <t>XM_002714992</t>
  </si>
  <si>
    <t>PPN08315A</t>
  </si>
  <si>
    <t>NZ:HERPUD1</t>
  </si>
  <si>
    <t>XM_002711534</t>
  </si>
  <si>
    <t>PPN08379A</t>
  </si>
  <si>
    <t>NZ:BDH2</t>
  </si>
  <si>
    <t>XM_002717204</t>
  </si>
  <si>
    <t>PPN08460A</t>
  </si>
  <si>
    <t>NZ:APOF</t>
  </si>
  <si>
    <t>XM_008256667</t>
  </si>
  <si>
    <t>Apolipoprotein F-like</t>
  </si>
  <si>
    <t>PPN08481A</t>
  </si>
  <si>
    <t>NZ:LOC100344828</t>
  </si>
  <si>
    <t>XM_002717093</t>
  </si>
  <si>
    <t>Glycerol kinase 2</t>
  </si>
  <si>
    <t>PPN08520A</t>
  </si>
  <si>
    <t>NZ:LOC100344884</t>
  </si>
  <si>
    <t>XM_002723607</t>
  </si>
  <si>
    <t>PPN08540A</t>
  </si>
  <si>
    <t>NZ:DNAJB1</t>
  </si>
  <si>
    <t>XM_008251413</t>
  </si>
  <si>
    <t>DnaJ (Hsp40) homolog, subfamily B, member 1-like</t>
  </si>
  <si>
    <t>PPN08713A</t>
  </si>
  <si>
    <t>NZ:BAG1</t>
  </si>
  <si>
    <t>XM_002708031</t>
  </si>
  <si>
    <t>PPN08781A</t>
  </si>
  <si>
    <t>NZ:EDEM3</t>
  </si>
  <si>
    <t>XM_008249921</t>
  </si>
  <si>
    <t>ER degradation enhancer, mannosidase alpha-like 3-like</t>
  </si>
  <si>
    <t>PPN08805A</t>
  </si>
  <si>
    <t>NZ:HSPB3</t>
  </si>
  <si>
    <t>XM_002714030</t>
  </si>
  <si>
    <t>Heat shock 27kDa protein 3</t>
  </si>
  <si>
    <t>PPN08825A</t>
  </si>
  <si>
    <t>NZ:MAOA</t>
  </si>
  <si>
    <t>XM_008272518</t>
  </si>
  <si>
    <t>PPN08840A</t>
  </si>
  <si>
    <t>NZ:ATP5J2</t>
  </si>
  <si>
    <t>XM_002721863</t>
  </si>
  <si>
    <t>ATP synthase, H+ transporting, mitochondrial F0 complex, subunit f-like</t>
  </si>
  <si>
    <t>PPN08905A</t>
  </si>
  <si>
    <t>NZ:LOC100346046</t>
  </si>
  <si>
    <t>XM_002718649</t>
  </si>
  <si>
    <t>Stearoyl-CoA desaturase-like</t>
  </si>
  <si>
    <t>PPN09007A</t>
  </si>
  <si>
    <t>NZ:ECI1</t>
  </si>
  <si>
    <t>XM_008251975</t>
  </si>
  <si>
    <t>Enoyl-CoA delta isomerase 1</t>
  </si>
  <si>
    <t>PPN09069A</t>
  </si>
  <si>
    <t>NZ:LOC100346381</t>
  </si>
  <si>
    <t>XM_002716469</t>
  </si>
  <si>
    <t>Enoyl-Coenzyme A, hydratase/3-hydroxyacyl Coenzyme A dehydrogenase-like</t>
  </si>
  <si>
    <t>PPN09158A</t>
  </si>
  <si>
    <t>NZ:DNAJA1</t>
  </si>
  <si>
    <t>XM_002708035</t>
  </si>
  <si>
    <t>PPN09226A</t>
  </si>
  <si>
    <t>NZ:TNFAIP8</t>
  </si>
  <si>
    <t>XM_008254927</t>
  </si>
  <si>
    <t>Tumor necrosis factor, alpha-induced protein 8-like</t>
  </si>
  <si>
    <t>PPN09234A</t>
  </si>
  <si>
    <t>NZ:LOC100346561</t>
  </si>
  <si>
    <t>XM_002718651</t>
  </si>
  <si>
    <t>Stearoyl-CoA desaturase 1</t>
  </si>
  <si>
    <t>PPN09249A</t>
  </si>
  <si>
    <t>NZ:LOC100346670</t>
  </si>
  <si>
    <t>XM_002722221</t>
  </si>
  <si>
    <t>Cytochrome c oxidase subunit VIb polypeptide 1-like</t>
  </si>
  <si>
    <t>PPN09298A</t>
  </si>
  <si>
    <t>NZ:HSD17B4</t>
  </si>
  <si>
    <t>XM_008254935</t>
  </si>
  <si>
    <t>Hydroxysteroid (17-beta) dehydrogenase 4</t>
  </si>
  <si>
    <t>PPN09344A</t>
  </si>
  <si>
    <t>NZ:PRDX1</t>
  </si>
  <si>
    <t>XM_002715138</t>
  </si>
  <si>
    <t>PPN09501A</t>
  </si>
  <si>
    <t>NZ:NDUFB6</t>
  </si>
  <si>
    <t>XM_002708038</t>
  </si>
  <si>
    <t>NADH dehydrogenase (ubiquinone) 1 beta subcomplex, 6</t>
  </si>
  <si>
    <t>PPN09550A</t>
  </si>
  <si>
    <t>NZ:HSPA13</t>
  </si>
  <si>
    <t>XM_002716764</t>
  </si>
  <si>
    <t>Heat shock protein 70kDa family, member 13-like</t>
  </si>
  <si>
    <t>PPN09684A</t>
  </si>
  <si>
    <t>NZ:TNFAIP8L3</t>
  </si>
  <si>
    <t>XM_008269003</t>
  </si>
  <si>
    <t>Tumor necrosis factor, alpha-induced protein 8-like 3-like</t>
  </si>
  <si>
    <t>PPN09768A</t>
  </si>
  <si>
    <t>NZ:HSPB6</t>
  </si>
  <si>
    <t>XM_002722225</t>
  </si>
  <si>
    <t>PPN09848A</t>
  </si>
  <si>
    <t>NZ:ERO1L</t>
  </si>
  <si>
    <t>XM_008269660</t>
  </si>
  <si>
    <t>ERO1-like</t>
  </si>
  <si>
    <t>PPN09930A</t>
  </si>
  <si>
    <t>NZ:CDKN1A</t>
  </si>
  <si>
    <t>XM_002714669</t>
  </si>
  <si>
    <t>PPN10061A</t>
  </si>
  <si>
    <t>NZ:BNIP3</t>
  </si>
  <si>
    <t>XM_002723787</t>
  </si>
  <si>
    <t>BCL2/adenovirus E1B 19kD-interacting protein 3-like</t>
  </si>
  <si>
    <t>PPN10081A</t>
  </si>
  <si>
    <t>NZ:ERCC1</t>
  </si>
  <si>
    <t>XM_008252231</t>
  </si>
  <si>
    <t>Excision repair cross-complementing 1 isofrom 2-like</t>
  </si>
  <si>
    <t>PPN10161A</t>
  </si>
  <si>
    <t>NZ:BCL2A1</t>
  </si>
  <si>
    <t>XM_002722959</t>
  </si>
  <si>
    <t>PPN10265A</t>
  </si>
  <si>
    <t>NZ:CD40</t>
  </si>
  <si>
    <t>XM_002721199</t>
  </si>
  <si>
    <t>PPN10318A</t>
  </si>
  <si>
    <t>NZ:APIP</t>
  </si>
  <si>
    <t>XM_008269664</t>
  </si>
  <si>
    <t>APAF1 interacting protein-like</t>
  </si>
  <si>
    <t>PPN10499A</t>
  </si>
  <si>
    <t>NZ:MPV17</t>
  </si>
  <si>
    <t>XM_002709955</t>
  </si>
  <si>
    <t>Mpv17 protein</t>
  </si>
  <si>
    <t>PPN10686A</t>
  </si>
  <si>
    <t>NZ:XRCC1</t>
  </si>
  <si>
    <t>XM_008251269</t>
  </si>
  <si>
    <t>X-ray repair complementing defective repair in Chinese hamster cells 1-like</t>
  </si>
  <si>
    <t>PPN10740A</t>
  </si>
  <si>
    <t>NZ:LOC100350232</t>
  </si>
  <si>
    <t>XM_002709798</t>
  </si>
  <si>
    <t>Peroxiredoxin 1-like</t>
  </si>
  <si>
    <t>PPN10782A</t>
  </si>
  <si>
    <t>NZ:MRPS18B</t>
  </si>
  <si>
    <t>XM_002714332</t>
  </si>
  <si>
    <t>PPN10794A</t>
  </si>
  <si>
    <t>NZ:UBE2J2</t>
  </si>
  <si>
    <t>XM_008253789</t>
  </si>
  <si>
    <t>Ubiquitin conjugating enzyme E2, J2</t>
  </si>
  <si>
    <t>PPN10816A</t>
  </si>
  <si>
    <t>NZ:DERL3</t>
  </si>
  <si>
    <t>XM_002724013</t>
  </si>
  <si>
    <t>Derlin 3</t>
  </si>
  <si>
    <t>PPN10947A</t>
  </si>
  <si>
    <t>NZ:TXNL4B</t>
  </si>
  <si>
    <t>XM_002711686</t>
  </si>
  <si>
    <t>Thioredoxin-like 4B-like</t>
  </si>
  <si>
    <t>PPN11030A</t>
  </si>
  <si>
    <t>NZ:DNAJA2</t>
  </si>
  <si>
    <t>XM_002721564</t>
  </si>
  <si>
    <t>DnaJ subfamily A member 2</t>
  </si>
  <si>
    <t>PPN11094A</t>
  </si>
  <si>
    <t>NZ:SPATA2</t>
  </si>
  <si>
    <t>XM_008251759</t>
  </si>
  <si>
    <t>PPN11099A</t>
  </si>
  <si>
    <t>NZ:PARP2</t>
  </si>
  <si>
    <t>XM_008269294</t>
  </si>
  <si>
    <t>Poly (ADP-ribose) polymerase family, member 2-like</t>
  </si>
  <si>
    <t>PPN11204A</t>
  </si>
  <si>
    <t>NZ:ESR1</t>
  </si>
  <si>
    <t>XM_002714947</t>
  </si>
  <si>
    <t>Estrogen receptor alpha-like</t>
  </si>
  <si>
    <t>PPN11242A</t>
  </si>
  <si>
    <t>NZ:ITGAX</t>
  </si>
  <si>
    <t>XM_008248698</t>
  </si>
  <si>
    <t>Integrin, alpha X (complement component 3 receptor 4 subunit-like</t>
  </si>
  <si>
    <t>PPN11392A</t>
  </si>
  <si>
    <t>NZ:KHK</t>
  </si>
  <si>
    <t>XM_002709962</t>
  </si>
  <si>
    <t>PPN11435A</t>
  </si>
  <si>
    <t>NZ:HAAO</t>
  </si>
  <si>
    <t>XM_002709739</t>
  </si>
  <si>
    <t>PPN11467A</t>
  </si>
  <si>
    <t>NZ:STBD1</t>
  </si>
  <si>
    <t>XM_002717103</t>
  </si>
  <si>
    <t>Starch binding domain 1-like</t>
  </si>
  <si>
    <t>PPN11578A</t>
  </si>
  <si>
    <t>NZ:DECR1</t>
  </si>
  <si>
    <t>XM_002710572</t>
  </si>
  <si>
    <t>PPN11639A</t>
  </si>
  <si>
    <t>NZ:DNAJC5</t>
  </si>
  <si>
    <t>XM_008252547</t>
  </si>
  <si>
    <t>DnaJ (Hsp40) homolog, subfamily C, member 5-like</t>
  </si>
  <si>
    <t>PPN11665A</t>
  </si>
  <si>
    <t>NZ:JPH3</t>
  </si>
  <si>
    <t>XM_008251778</t>
  </si>
  <si>
    <t>PPN11690A</t>
  </si>
  <si>
    <t>NZ:ACO2</t>
  </si>
  <si>
    <t>XM_002721389</t>
  </si>
  <si>
    <t>PPN11820A</t>
  </si>
  <si>
    <t>NZ:CCDC103</t>
  </si>
  <si>
    <t>XM_002719193</t>
  </si>
  <si>
    <t>PPN11854A</t>
  </si>
  <si>
    <t>NZ:LOC100353137</t>
  </si>
  <si>
    <t>XM_002708055</t>
  </si>
  <si>
    <t>Interferon type I-like</t>
  </si>
  <si>
    <t>PPN11994A</t>
  </si>
  <si>
    <t>NZ:CPT1B</t>
  </si>
  <si>
    <t>XM_002723234</t>
  </si>
  <si>
    <t>PPN11995A</t>
  </si>
  <si>
    <t>NZ:GADD45A</t>
  </si>
  <si>
    <t>XM_002715933</t>
  </si>
  <si>
    <t>Growth arrest and DNA-damage-inducible, alpha-like</t>
  </si>
  <si>
    <t>PPN12048A</t>
  </si>
  <si>
    <t>NZ:LOC100353481</t>
  </si>
  <si>
    <t>XM_002722064</t>
  </si>
  <si>
    <t>PPN12130A</t>
  </si>
  <si>
    <t>NZ:EP300</t>
  </si>
  <si>
    <t>XM_002721395</t>
  </si>
  <si>
    <t>PPN12387A</t>
  </si>
  <si>
    <t>NZ:LOC100354142</t>
  </si>
  <si>
    <t>XM_008250588</t>
  </si>
  <si>
    <t>Catechol-O-methyltransferase-like</t>
  </si>
  <si>
    <t>PPN12391A</t>
  </si>
  <si>
    <t>NZ:LOC100354435</t>
  </si>
  <si>
    <t>XM_002714285</t>
  </si>
  <si>
    <t>Heat shock protein 70.2-like</t>
  </si>
  <si>
    <t>PPN12502A</t>
  </si>
  <si>
    <t>NZ:HSPB1</t>
  </si>
  <si>
    <t>XM_002711905</t>
  </si>
  <si>
    <t>Heat shock protein beta-1</t>
  </si>
  <si>
    <t>PPN12534A</t>
  </si>
  <si>
    <t>NZ:TRIM10</t>
  </si>
  <si>
    <t>XM_002714344</t>
  </si>
  <si>
    <t>Tripartite motif-containing 10-like</t>
  </si>
  <si>
    <t>PPN12571A</t>
  </si>
  <si>
    <t>NZ:FABP1</t>
  </si>
  <si>
    <t>XM_002709637</t>
  </si>
  <si>
    <t>PPN12599A</t>
  </si>
  <si>
    <t>NZ:ACOT7</t>
  </si>
  <si>
    <t>XM_002716151</t>
  </si>
  <si>
    <t>PPN12616A</t>
  </si>
  <si>
    <t>NZ:GK</t>
  </si>
  <si>
    <t>XM_008272484</t>
  </si>
  <si>
    <t>Glycerol kinase</t>
  </si>
  <si>
    <t>PPN12627A</t>
  </si>
  <si>
    <t>NZ:EIF2AK3</t>
  </si>
  <si>
    <t>XM_008254145</t>
  </si>
  <si>
    <t>Eukaryotic translation initiation factor 2-alpha kinase 3-like</t>
  </si>
  <si>
    <t>PPN12678A</t>
  </si>
  <si>
    <t>NZ:SLC51B</t>
  </si>
  <si>
    <t>XM_002718056</t>
  </si>
  <si>
    <t>PPN12768A</t>
  </si>
  <si>
    <t>NZ:BRCA2</t>
  </si>
  <si>
    <t>XM_002720579</t>
  </si>
  <si>
    <t>BRCA2-like</t>
  </si>
  <si>
    <t>PPN12863A</t>
  </si>
  <si>
    <t>NZ:NDUFS3</t>
  </si>
  <si>
    <t>XM_002709101</t>
  </si>
  <si>
    <t>PPN12874A</t>
  </si>
  <si>
    <t>NZ:MDH1B</t>
  </si>
  <si>
    <t>XM_008259043</t>
  </si>
  <si>
    <t>Malate dehydrogenase, cytoplasmic-like</t>
  </si>
  <si>
    <t>PPN12920A</t>
  </si>
  <si>
    <t>NZ:ESD</t>
  </si>
  <si>
    <t>XM_002720716</t>
  </si>
  <si>
    <t>Esterase D/formylglutathione hydrolase-like</t>
  </si>
  <si>
    <t>PPN13002A</t>
  </si>
  <si>
    <t>NZ:BAX</t>
  </si>
  <si>
    <t>XM_002723696</t>
  </si>
  <si>
    <t>PPN13011A</t>
  </si>
  <si>
    <t>NZ:BID</t>
  </si>
  <si>
    <t>XM_008250128</t>
  </si>
  <si>
    <t>BH3 interacting domain death agonist-like</t>
  </si>
  <si>
    <t>PPN13143A</t>
  </si>
  <si>
    <t>NZ:LOC100356058</t>
  </si>
  <si>
    <t>XM_002717290</t>
  </si>
  <si>
    <t>Lysozyme-like 1-like</t>
  </si>
  <si>
    <t>PPN13170A</t>
  </si>
  <si>
    <t>NZ:PFDN5</t>
  </si>
  <si>
    <t>XM_002711014</t>
  </si>
  <si>
    <t>PPN13284A</t>
  </si>
  <si>
    <t>NZ:PPARA</t>
  </si>
  <si>
    <t>XM_002723354</t>
  </si>
  <si>
    <t>PPN13311A</t>
  </si>
  <si>
    <t>NZ:LOC100356525</t>
  </si>
  <si>
    <t>XM_008253211</t>
  </si>
  <si>
    <t>Nuclear protein localization 4</t>
  </si>
  <si>
    <t>PPN13353A</t>
  </si>
  <si>
    <t>NZ:NUDT15</t>
  </si>
  <si>
    <t>XM_002720720</t>
  </si>
  <si>
    <t>Nudix-type motif 15-like</t>
  </si>
  <si>
    <t>PPN13408A</t>
  </si>
  <si>
    <t>NZ:MAOB</t>
  </si>
  <si>
    <t>XM_002719872</t>
  </si>
  <si>
    <t>Monoamine oxidase B-like</t>
  </si>
  <si>
    <t>PPN13542A</t>
  </si>
  <si>
    <t>NZ:SERPINA3</t>
  </si>
  <si>
    <t>XM_002723248</t>
  </si>
  <si>
    <t>Serpin peptidase inhibitor, clade A (alpha-1 antiproteinase, antitrypsin), member 3-like</t>
  </si>
  <si>
    <t>PPN13844A</t>
  </si>
  <si>
    <t>NZ:PPP1R15B</t>
  </si>
  <si>
    <t>XM_008268536</t>
  </si>
  <si>
    <t>Protein phosphatase 1, regulatory subunit 15B-like</t>
  </si>
  <si>
    <t>PPN13864A</t>
  </si>
  <si>
    <t>NZ:BMF</t>
  </si>
  <si>
    <t>XM_008269213</t>
  </si>
  <si>
    <t>PPN13865A</t>
  </si>
  <si>
    <t>NZ:LOC100357982</t>
  </si>
  <si>
    <t>XM_008255932</t>
  </si>
  <si>
    <t>X-box binding protein 1 isoform XBP1(S)-like</t>
  </si>
  <si>
    <t>PPN13964A</t>
  </si>
  <si>
    <t>NZ:BAG3</t>
  </si>
  <si>
    <t>XM_002718689</t>
  </si>
  <si>
    <t>PPN13988A</t>
  </si>
  <si>
    <t>NZ:IL5</t>
  </si>
  <si>
    <t>XM_002710201</t>
  </si>
  <si>
    <t>Interleukin-5-like</t>
  </si>
  <si>
    <t>PPN14008A</t>
  </si>
  <si>
    <t>NZ:LOC100358238</t>
  </si>
  <si>
    <t>XM_002724403</t>
  </si>
  <si>
    <t>Trefoil factor 1-like</t>
  </si>
  <si>
    <t>PPN14079A</t>
  </si>
  <si>
    <t>NZ:CD40LG</t>
  </si>
  <si>
    <t>NM_001256781</t>
  </si>
  <si>
    <t>PPN14134A</t>
  </si>
  <si>
    <t>NZ:ACADL</t>
  </si>
  <si>
    <t>XM_002712562</t>
  </si>
  <si>
    <t>PPN14190A</t>
  </si>
  <si>
    <t>NZ:BAD</t>
  </si>
  <si>
    <t>XM_002724450</t>
  </si>
  <si>
    <t>PPN14216A</t>
  </si>
  <si>
    <t>NZ:IL13</t>
  </si>
  <si>
    <t>XM_002710092</t>
  </si>
  <si>
    <t>Interleukin 13 (predicted)-like</t>
  </si>
  <si>
    <t>PPN14250A</t>
  </si>
  <si>
    <t>NZ:CASP4</t>
  </si>
  <si>
    <t>XM_008262062</t>
  </si>
  <si>
    <t>Caspase-4-like</t>
  </si>
  <si>
    <t>PPN14462A</t>
  </si>
  <si>
    <t>NZ:UCP2</t>
  </si>
  <si>
    <t>XM_002708700</t>
  </si>
  <si>
    <t>Uncoupling protein 2</t>
  </si>
  <si>
    <t>PPN14466A</t>
  </si>
  <si>
    <t>NZ:MCL1</t>
  </si>
  <si>
    <t>XM_002715585</t>
  </si>
  <si>
    <t>PPN14477A</t>
  </si>
  <si>
    <t>NZ:SEC62</t>
  </si>
  <si>
    <t>XM_008266466</t>
  </si>
  <si>
    <t>SEC62 homolog</t>
  </si>
  <si>
    <t>PPN14513A</t>
  </si>
  <si>
    <t>NZ:LSS</t>
  </si>
  <si>
    <t>XM_002716861</t>
  </si>
  <si>
    <t>PPN14516A</t>
  </si>
  <si>
    <t>NZ:LPO</t>
  </si>
  <si>
    <t>XM_008271240</t>
  </si>
  <si>
    <t>Lactoperoxidase</t>
  </si>
  <si>
    <t>PPN04510A</t>
  </si>
  <si>
    <t>NZ:MAP3K6</t>
  </si>
  <si>
    <t>XM_008265883</t>
  </si>
  <si>
    <t>Mitogen-activated protein kinase kinase kinase 6</t>
  </si>
  <si>
    <t>PPN02336A</t>
  </si>
  <si>
    <t>NZ:MAPK8</t>
  </si>
  <si>
    <t>XM_002722670</t>
  </si>
  <si>
    <t>PPN03006A</t>
  </si>
  <si>
    <t>NZ:MAPK9</t>
  </si>
  <si>
    <t>XM_002721307</t>
  </si>
  <si>
    <t>PPN02271A</t>
  </si>
  <si>
    <t>NZ:MDH2</t>
  </si>
  <si>
    <t>XM_002711906</t>
  </si>
  <si>
    <t>PPN04348A</t>
  </si>
  <si>
    <t>NZ:MKI67</t>
  </si>
  <si>
    <t>XM_008274847</t>
  </si>
  <si>
    <t>PPN02391A</t>
  </si>
  <si>
    <t>NZ:MLH1</t>
  </si>
  <si>
    <t>XM_002716167</t>
  </si>
  <si>
    <t>PPN01447A</t>
  </si>
  <si>
    <t>NZ:MPO</t>
  </si>
  <si>
    <t>XM_002719094</t>
  </si>
  <si>
    <t>PPN01944A</t>
  </si>
  <si>
    <t>NZ:MRE11A</t>
  </si>
  <si>
    <t>XM_002708627</t>
  </si>
  <si>
    <t>MRE11 meiotic recombination 11 homolog A (S. cerevisiae)</t>
  </si>
  <si>
    <t>PPN04725A</t>
  </si>
  <si>
    <t>NZ:MSH6</t>
  </si>
  <si>
    <t>XM_002709880</t>
  </si>
  <si>
    <t>PPN03806A</t>
  </si>
  <si>
    <t>NZ:MTBP</t>
  </si>
  <si>
    <t>XM_002710755</t>
  </si>
  <si>
    <t>Mdm2, transformed 3T3 cell double minute 2, p53 binding protein (mouse) binding protein, 104kDa</t>
  </si>
  <si>
    <t>PPN04264A</t>
  </si>
  <si>
    <t>NZ:MTTP</t>
  </si>
  <si>
    <t>XM_002716956</t>
  </si>
  <si>
    <t>PPN02156A</t>
  </si>
  <si>
    <t>NZ:MUT</t>
  </si>
  <si>
    <t>XM_002714489</t>
  </si>
  <si>
    <t>Methylmalonyl CoA mutase</t>
  </si>
  <si>
    <t>PPN04767A</t>
  </si>
  <si>
    <t>NZ:NCF1</t>
  </si>
  <si>
    <t>NM_001082102</t>
  </si>
  <si>
    <t>PPN00163A</t>
  </si>
  <si>
    <t>NZ:NCF2</t>
  </si>
  <si>
    <t>NM_001082101</t>
  </si>
  <si>
    <t>Neutrophil cytosolic factor 2</t>
  </si>
  <si>
    <t>PPN00162A</t>
  </si>
  <si>
    <t>NZ:NOX4</t>
  </si>
  <si>
    <t>XM_002708641</t>
  </si>
  <si>
    <t>NADPH oxidase 4</t>
  </si>
  <si>
    <t>PPN01765A</t>
  </si>
  <si>
    <t>NZ:NR1H4</t>
  </si>
  <si>
    <t>NM_001082726</t>
  </si>
  <si>
    <t>PPN00729A</t>
  </si>
  <si>
    <t>NZ:NR5A2</t>
  </si>
  <si>
    <t>XM_002717676</t>
  </si>
  <si>
    <t>PPN00236A</t>
  </si>
  <si>
    <t>NZ:NUP210L</t>
  </si>
  <si>
    <t>XM_002715340</t>
  </si>
  <si>
    <t>Nucleoporin 210kDa-like</t>
  </si>
  <si>
    <t>PPN03291A</t>
  </si>
  <si>
    <t>NZ:OGDH</t>
  </si>
  <si>
    <t>XM_002713849</t>
  </si>
  <si>
    <t>PPN05068A</t>
  </si>
  <si>
    <t>NZ:OS9</t>
  </si>
  <si>
    <t>XM_008274225</t>
  </si>
  <si>
    <t>PPN02813A</t>
  </si>
  <si>
    <t>NZ:SLC51A</t>
  </si>
  <si>
    <t>XM_002716536</t>
  </si>
  <si>
    <t>PPN00325A</t>
  </si>
  <si>
    <t>NZ:PDIA3</t>
  </si>
  <si>
    <t>NM_001171315</t>
  </si>
  <si>
    <t>Protein disulfide isomerase family A, member 3</t>
  </si>
  <si>
    <t>PPN01198A</t>
  </si>
  <si>
    <t>NZ:PDK4</t>
  </si>
  <si>
    <t>XM_002713691</t>
  </si>
  <si>
    <t>Pyruvate dehydrogenase kinase, isozyme 4</t>
  </si>
  <si>
    <t>PPN03795A</t>
  </si>
  <si>
    <t>NZ:PMS2</t>
  </si>
  <si>
    <t>XM_008251222</t>
  </si>
  <si>
    <t>PMS2 postmeiotic segregation increased 2 (S. cerevisiae)</t>
  </si>
  <si>
    <t>PPN04561A</t>
  </si>
  <si>
    <t>NZ:PON1</t>
  </si>
  <si>
    <t>NM_001082297</t>
  </si>
  <si>
    <t>PPN00433A</t>
  </si>
  <si>
    <t>NZ:POR</t>
  </si>
  <si>
    <t>NM_001160290</t>
  </si>
  <si>
    <t>PPN00924A</t>
  </si>
  <si>
    <t>NZ:PPARGC1A</t>
  </si>
  <si>
    <t>XM_002709377</t>
  </si>
  <si>
    <t>PPN03407A</t>
  </si>
  <si>
    <t>NZ:PPIA</t>
  </si>
  <si>
    <t>NM_001082057</t>
  </si>
  <si>
    <t>PPN00106A</t>
  </si>
  <si>
    <t>NZ:PPID</t>
  </si>
  <si>
    <t>XM_002720546</t>
  </si>
  <si>
    <t>Peptidylprolyl isomerase D</t>
  </si>
  <si>
    <t>PPN01930A</t>
  </si>
  <si>
    <t>NZ:PLD1</t>
  </si>
  <si>
    <t>XM_008266801</t>
  </si>
  <si>
    <t>PPN01758A</t>
  </si>
  <si>
    <t>NZ:PRKDC</t>
  </si>
  <si>
    <t>XM_008255630</t>
  </si>
  <si>
    <t>PPN00857A</t>
  </si>
  <si>
    <t>NZ:PTGS2</t>
  </si>
  <si>
    <t>NM_001082388</t>
  </si>
  <si>
    <t>PPN00534A</t>
  </si>
  <si>
    <t>NZ:PTPRC</t>
  </si>
  <si>
    <t>XM_008268693</t>
  </si>
  <si>
    <t>PPN05035A</t>
  </si>
  <si>
    <t>NZ:PVR</t>
  </si>
  <si>
    <t>NM_001171117</t>
  </si>
  <si>
    <t>PPN01380A</t>
  </si>
  <si>
    <t>NZ:PYGM</t>
  </si>
  <si>
    <t>NM_001082184</t>
  </si>
  <si>
    <t>Phosphorylase, glycogen, muscle</t>
  </si>
  <si>
    <t>PPN00289A</t>
  </si>
  <si>
    <t>NZ:RAB25</t>
  </si>
  <si>
    <t>XM_002715393</t>
  </si>
  <si>
    <t>PPN00362A</t>
  </si>
  <si>
    <t>NZ:RAD51</t>
  </si>
  <si>
    <t>NM_001082024</t>
  </si>
  <si>
    <t>PPN00057A</t>
  </si>
  <si>
    <t>NZ:RDX</t>
  </si>
  <si>
    <t>XM_002708471</t>
  </si>
  <si>
    <t>PPN02042A</t>
  </si>
  <si>
    <t>NZ:RPN1</t>
  </si>
  <si>
    <t>XM_002713159</t>
  </si>
  <si>
    <t>PPN02142A</t>
  </si>
  <si>
    <t>NZ:SDHA</t>
  </si>
  <si>
    <t>XM_002723194</t>
  </si>
  <si>
    <t>PPN01145A</t>
  </si>
  <si>
    <t>NZ:SDHB</t>
  </si>
  <si>
    <t>XM_002723860</t>
  </si>
  <si>
    <t>PPN01146A</t>
  </si>
  <si>
    <t>NZ:SEC63</t>
  </si>
  <si>
    <t>NM_001171321</t>
  </si>
  <si>
    <t>SEC63 homolog (S. cerevisiae)</t>
  </si>
  <si>
    <t>PPN01204A</t>
  </si>
  <si>
    <t>NZ:SEL1L</t>
  </si>
  <si>
    <t>XM_002719616</t>
  </si>
  <si>
    <t>PPN04091A</t>
  </si>
  <si>
    <t>NZ:SEPP1</t>
  </si>
  <si>
    <t>NM_001199846</t>
  </si>
  <si>
    <t>Selenoprotein P, plasma, 1</t>
  </si>
  <si>
    <t>PPN05005A</t>
  </si>
  <si>
    <t>NZ:SERPINE1</t>
  </si>
  <si>
    <t>XM_002722823</t>
  </si>
  <si>
    <t>Serpin peptidase inhibitor, clade E (nexin, plasminogen activator inhibitor type 1), member 1</t>
  </si>
  <si>
    <t>PPN00813A</t>
  </si>
  <si>
    <t>NZ:SLC10A1</t>
  </si>
  <si>
    <t>NM_001082768</t>
  </si>
  <si>
    <t>PPN00782A</t>
  </si>
  <si>
    <t>NZ:SLC2A3</t>
  </si>
  <si>
    <t>XM_002712761</t>
  </si>
  <si>
    <t>PPN00858A</t>
  </si>
  <si>
    <t>NZ:SLCO1A2</t>
  </si>
  <si>
    <t>XM_002712729</t>
  </si>
  <si>
    <t>PPN04491A</t>
  </si>
  <si>
    <t>NZ:SMPD1</t>
  </si>
  <si>
    <t>XM_002708758</t>
  </si>
  <si>
    <t>PPN04189A</t>
  </si>
  <si>
    <t>NZ:SOD1</t>
  </si>
  <si>
    <t>NM_001082627</t>
  </si>
  <si>
    <t>PPN00588A</t>
  </si>
  <si>
    <t>NZ:SOD3</t>
  </si>
  <si>
    <t>NM_001082632</t>
  </si>
  <si>
    <t>Superoxide dismutase 3, extracellular</t>
  </si>
  <si>
    <t>PPN00593A</t>
  </si>
  <si>
    <t>NZ:SREBF2</t>
  </si>
  <si>
    <t>XM_002721384</t>
  </si>
  <si>
    <t>Sterol regulatory element binding protein-2</t>
  </si>
  <si>
    <t>PPN00151A</t>
  </si>
  <si>
    <t>NZ:SUCLA2</t>
  </si>
  <si>
    <t>XM_002720719</t>
  </si>
  <si>
    <t>PPN04638A</t>
  </si>
  <si>
    <t>NZ:SUCLG2</t>
  </si>
  <si>
    <t>XM_002713297</t>
  </si>
  <si>
    <t>PPN02019A</t>
  </si>
  <si>
    <t>NZ:SYCP2</t>
  </si>
  <si>
    <t>XM_008248830</t>
  </si>
  <si>
    <t>PPN03429A</t>
  </si>
  <si>
    <t>NZ:SYT1</t>
  </si>
  <si>
    <t>XM_002711358</t>
  </si>
  <si>
    <t>PPN03537A</t>
  </si>
  <si>
    <t>NZ:LOC100009332</t>
  </si>
  <si>
    <t>XM_002708381</t>
  </si>
  <si>
    <t>PPN00603A</t>
  </si>
  <si>
    <t>NZ:TCP1</t>
  </si>
  <si>
    <t>NM_001163114</t>
  </si>
  <si>
    <t>PPN00932A</t>
  </si>
  <si>
    <t>NZ:TGFB1</t>
  </si>
  <si>
    <t>XM_008249704</t>
  </si>
  <si>
    <t>PPN00045A</t>
  </si>
  <si>
    <t>NZ:TMEM57</t>
  </si>
  <si>
    <t>XM_008265653</t>
  </si>
  <si>
    <t>PPN04323A</t>
  </si>
  <si>
    <t>NZ:TNF</t>
  </si>
  <si>
    <t>NM_001082263</t>
  </si>
  <si>
    <t>PPN00391A</t>
  </si>
  <si>
    <t>NZ:TNFAIP8L2</t>
  </si>
  <si>
    <t>NM_001171296</t>
  </si>
  <si>
    <t>Tumor necrosis factor, alpha-induced protein 8-like 2</t>
  </si>
  <si>
    <t>PPN01181A</t>
  </si>
  <si>
    <t>NZ:TNFRSF11B</t>
  </si>
  <si>
    <t>XM_002710603</t>
  </si>
  <si>
    <t>PPN03220A</t>
  </si>
  <si>
    <t>NZ:TP53</t>
  </si>
  <si>
    <t>NM_001082404</t>
  </si>
  <si>
    <t>PPN00572A</t>
  </si>
  <si>
    <t>NZ:TXNIP</t>
  </si>
  <si>
    <t>XM_002715643</t>
  </si>
  <si>
    <t>PPN04552A</t>
  </si>
  <si>
    <t>NZ:TXNRD1</t>
  </si>
  <si>
    <t>NM_001256962</t>
  </si>
  <si>
    <t>Thioredoxin reductase 1</t>
  </si>
  <si>
    <t>PPN04592A</t>
  </si>
  <si>
    <t>NZ:TXNRD2</t>
  </si>
  <si>
    <t>XM_008250590</t>
  </si>
  <si>
    <t>PPN04287A</t>
  </si>
  <si>
    <t>NZ:UBQLN2</t>
  </si>
  <si>
    <t>XM_002720035</t>
  </si>
  <si>
    <t>PPN03037A</t>
  </si>
  <si>
    <t>NZ:UCP1</t>
  </si>
  <si>
    <t>NM_001171077</t>
  </si>
  <si>
    <t>PPN01157A</t>
  </si>
  <si>
    <t>NZ:UGT2C1</t>
  </si>
  <si>
    <t>NM_001195805</t>
  </si>
  <si>
    <t>UDP-glucuronosyltransferase</t>
  </si>
  <si>
    <t>PPN00709A</t>
  </si>
  <si>
    <t>NZ:VCP</t>
  </si>
  <si>
    <t>XM_002708010</t>
  </si>
  <si>
    <t>PPN01786A</t>
  </si>
  <si>
    <t>NZ:XIAP</t>
  </si>
  <si>
    <t>NM_001171325</t>
  </si>
  <si>
    <t>PPN01208A</t>
  </si>
  <si>
    <t>NZ:XPC</t>
  </si>
  <si>
    <t>XM_008260364</t>
  </si>
  <si>
    <t>PPN02892A</t>
  </si>
  <si>
    <t>NZ:XRCC5</t>
  </si>
  <si>
    <t>XM_002712463</t>
  </si>
  <si>
    <t>PPN03148A</t>
  </si>
  <si>
    <t>NZ:ACTA2</t>
  </si>
  <si>
    <t>NM_001101682</t>
  </si>
  <si>
    <t>Actin, alpha 2, smooth muscle, aorta</t>
  </si>
  <si>
    <t>PPN00554A</t>
  </si>
  <si>
    <t>NZ:ACTB</t>
  </si>
  <si>
    <t>NM_001101683</t>
  </si>
  <si>
    <t>PPN00555A</t>
  </si>
  <si>
    <t>NZ:GAPDH</t>
  </si>
  <si>
    <t>NM_001082253</t>
  </si>
  <si>
    <t>PPN00377A</t>
  </si>
  <si>
    <t>NZ:LDHA</t>
  </si>
  <si>
    <t>NM_001082277</t>
  </si>
  <si>
    <t>PPN00409A</t>
  </si>
  <si>
    <t>NZ:LOC100346936</t>
  </si>
  <si>
    <t>XM_002723383</t>
  </si>
  <si>
    <t>Non-POU domain containing, octamer-binding-like</t>
  </si>
  <si>
    <t>PPN09413A</t>
  </si>
  <si>
    <t>NZ:NGDC</t>
  </si>
  <si>
    <t>Rabbit Genomic DNA Contamination</t>
  </si>
  <si>
    <t>PPN00001A</t>
  </si>
  <si>
    <t>NZ:RTC</t>
  </si>
  <si>
    <t>NZ:PPC</t>
  </si>
  <si>
    <t>QQ:MARCH1</t>
  </si>
  <si>
    <t>XM_001099343</t>
  </si>
  <si>
    <t>E3 ubiquitin-protein ligase MARCH1-like</t>
  </si>
  <si>
    <t>PPQ07495A</t>
  </si>
  <si>
    <t>QQ:MARCH3</t>
  </si>
  <si>
    <t>XM_001097845</t>
  </si>
  <si>
    <t>PPQ07572A</t>
  </si>
  <si>
    <t>QQ:MARCH4</t>
  </si>
  <si>
    <t>NM_001266961</t>
  </si>
  <si>
    <t>Membrane-associated ring finger (C3HC4) 4, E3 ubiquitin protein ligase</t>
  </si>
  <si>
    <t>PPQ69113A</t>
  </si>
  <si>
    <t>QQ:MARCH5</t>
  </si>
  <si>
    <t>XM_001089783</t>
  </si>
  <si>
    <t>PPQ04126A</t>
  </si>
  <si>
    <t>QQ:MARCH6</t>
  </si>
  <si>
    <t>XM_002808425</t>
  </si>
  <si>
    <t>E3 ubiquitin-protein ligase MARCH6-like</t>
  </si>
  <si>
    <t>PPQ69107A</t>
  </si>
  <si>
    <t>QQ:MARCH7</t>
  </si>
  <si>
    <t>XM_001091324</t>
  </si>
  <si>
    <t>PPQ07113A</t>
  </si>
  <si>
    <t>QQ:MARCH9</t>
  </si>
  <si>
    <t>NM_001246272</t>
  </si>
  <si>
    <t>PPQ69114A</t>
  </si>
  <si>
    <t>QQ:ACTB</t>
  </si>
  <si>
    <t>NM_001033084</t>
  </si>
  <si>
    <t>PPQ00182A</t>
  </si>
  <si>
    <t>QQ:AIRE</t>
  </si>
  <si>
    <t>XM_001103602</t>
  </si>
  <si>
    <t>Autoimmune regulator</t>
  </si>
  <si>
    <t>PPQ13543A</t>
  </si>
  <si>
    <t>QQ:AMFR</t>
  </si>
  <si>
    <t>XM_001091030</t>
  </si>
  <si>
    <t>PPQ05094A</t>
  </si>
  <si>
    <t>QQ:ANAPC10</t>
  </si>
  <si>
    <t>XM_001094665</t>
  </si>
  <si>
    <t>PPQ06257A</t>
  </si>
  <si>
    <t>QQ:ANAPC11</t>
  </si>
  <si>
    <t>XM_001112301</t>
  </si>
  <si>
    <t>Anaphase-promoting complex subunit 11-like</t>
  </si>
  <si>
    <t>PPQ14894A</t>
  </si>
  <si>
    <t>QQ:ANAPC13</t>
  </si>
  <si>
    <t>XM_001115306</t>
  </si>
  <si>
    <t>PPQ16431A</t>
  </si>
  <si>
    <t>QQ:ANAPC2</t>
  </si>
  <si>
    <t>XM_001090195</t>
  </si>
  <si>
    <t>PPQ09364A</t>
  </si>
  <si>
    <t>QQ:ANAPC4</t>
  </si>
  <si>
    <t>XM_001082716</t>
  </si>
  <si>
    <t>PPQ00988A</t>
  </si>
  <si>
    <t>QQ:ANAPC7</t>
  </si>
  <si>
    <t>XM_001106734</t>
  </si>
  <si>
    <t>PPQ11091A</t>
  </si>
  <si>
    <t>QQ:ANKIB1</t>
  </si>
  <si>
    <t>NM_001257769</t>
  </si>
  <si>
    <t>PPQ69074A</t>
  </si>
  <si>
    <t>QQ:APC2</t>
  </si>
  <si>
    <t>XM_001095216</t>
  </si>
  <si>
    <t>PPQ09964A</t>
  </si>
  <si>
    <t>QQ:ARIH2</t>
  </si>
  <si>
    <t>XM_001102326</t>
  </si>
  <si>
    <t>PPQ13585A</t>
  </si>
  <si>
    <t>QQ:ASB1</t>
  </si>
  <si>
    <t>XM_001087193</t>
  </si>
  <si>
    <t>PPQ02887A</t>
  </si>
  <si>
    <t>QQ:ASB18</t>
  </si>
  <si>
    <t>XM_001086679</t>
  </si>
  <si>
    <t>PPQ03882A</t>
  </si>
  <si>
    <t>QQ:ASB2</t>
  </si>
  <si>
    <t>XM_001095689</t>
  </si>
  <si>
    <t>PPQ05034A</t>
  </si>
  <si>
    <t>QQ:ASB3</t>
  </si>
  <si>
    <t>XM_001114369</t>
  </si>
  <si>
    <t>PPQ15925A</t>
  </si>
  <si>
    <t>QQ:ATRX</t>
  </si>
  <si>
    <t>XM_001099874</t>
  </si>
  <si>
    <t>PPQ08926A</t>
  </si>
  <si>
    <t>QQ:B2M</t>
  </si>
  <si>
    <t>NM_001047137</t>
  </si>
  <si>
    <t>PPQ13262A</t>
  </si>
  <si>
    <t>QQ:BARD1</t>
  </si>
  <si>
    <t>XM_001084740</t>
  </si>
  <si>
    <t>PPQ01208A</t>
  </si>
  <si>
    <t>QQ:BCOR</t>
  </si>
  <si>
    <t>XM_002806203</t>
  </si>
  <si>
    <t>PPQ69075A</t>
  </si>
  <si>
    <t>QQ:BFAR</t>
  </si>
  <si>
    <t>XM_001107948</t>
  </si>
  <si>
    <t>PPQ13669A</t>
  </si>
  <si>
    <t>QQ:BIRC2</t>
  </si>
  <si>
    <t>XM_001097089</t>
  </si>
  <si>
    <t>PPQ06839A</t>
  </si>
  <si>
    <t>QQ:BIRC3</t>
  </si>
  <si>
    <t>XM_001096429</t>
  </si>
  <si>
    <t>PPQ06761A</t>
  </si>
  <si>
    <t>QQ:BIRC7</t>
  </si>
  <si>
    <t>XM_001085899</t>
  </si>
  <si>
    <t>PPQ03554A</t>
  </si>
  <si>
    <t>QQ:BRAP</t>
  </si>
  <si>
    <t>XM_001102727</t>
  </si>
  <si>
    <t>PPQ13884A</t>
  </si>
  <si>
    <t>QQ:BRCA1</t>
  </si>
  <si>
    <t>NM_001114949</t>
  </si>
  <si>
    <t>PPQ13395A</t>
  </si>
  <si>
    <t>QQ:BRCA2</t>
  </si>
  <si>
    <t>XM_001118184</t>
  </si>
  <si>
    <t>PPQ19312A</t>
  </si>
  <si>
    <t>QQ:BRCC3</t>
  </si>
  <si>
    <t>XM_001097957</t>
  </si>
  <si>
    <t>PPQ07028A</t>
  </si>
  <si>
    <t>QQ:BTBD1</t>
  </si>
  <si>
    <t>XM_002804920</t>
  </si>
  <si>
    <t>PPQ69076A</t>
  </si>
  <si>
    <t>QQ:BTRC</t>
  </si>
  <si>
    <t>XM_002805789</t>
  </si>
  <si>
    <t>Beta-transducin repeat containing E3 ubiquitin protein ligase</t>
  </si>
  <si>
    <t>PPQ69077A</t>
  </si>
  <si>
    <t>QQ:CBL</t>
  </si>
  <si>
    <t>XM_001104812</t>
  </si>
  <si>
    <t>PPQ07990A</t>
  </si>
  <si>
    <t>QQ:CBLB</t>
  </si>
  <si>
    <t>XM_002808310</t>
  </si>
  <si>
    <t>E3 ubiquitin-protein ligase CBL-B-like</t>
  </si>
  <si>
    <t>PPQ69100A</t>
  </si>
  <si>
    <t>QQ:CBLC</t>
  </si>
  <si>
    <t>XM_001109370</t>
  </si>
  <si>
    <t>PPQ13706A</t>
  </si>
  <si>
    <t>QQ:CBLL1</t>
  </si>
  <si>
    <t>XM_001094161</t>
  </si>
  <si>
    <t>PPQ05098A</t>
  </si>
  <si>
    <t>QQ:CCNB1IP1</t>
  </si>
  <si>
    <t>XM_001091805</t>
  </si>
  <si>
    <t>PPQ07446A</t>
  </si>
  <si>
    <t>QQ:CCNF</t>
  </si>
  <si>
    <t>XM_001085466</t>
  </si>
  <si>
    <t>PPQ02909A</t>
  </si>
  <si>
    <t>QQ:CDC16</t>
  </si>
  <si>
    <t>XM_001089625</t>
  </si>
  <si>
    <t>PPQ04502A</t>
  </si>
  <si>
    <t>QQ:CDC20</t>
  </si>
  <si>
    <t>XM_001090604</t>
  </si>
  <si>
    <t>PPQ06673A</t>
  </si>
  <si>
    <t>QQ:CDC23</t>
  </si>
  <si>
    <t>XM_001112573</t>
  </si>
  <si>
    <t>PPQ14304A</t>
  </si>
  <si>
    <t>QQ:CDC27</t>
  </si>
  <si>
    <t>XM_001115976</t>
  </si>
  <si>
    <t>PPQ16448A</t>
  </si>
  <si>
    <t>QQ:CDC34</t>
  </si>
  <si>
    <t>XM_015122268</t>
  </si>
  <si>
    <t>Cell division cycle 34</t>
  </si>
  <si>
    <t>PPQ69092A</t>
  </si>
  <si>
    <t>QQ:CDH1</t>
  </si>
  <si>
    <t>XM_002802516</t>
  </si>
  <si>
    <t>Cadherin-1-like</t>
  </si>
  <si>
    <t>PPQ69078A</t>
  </si>
  <si>
    <t>QQ:CGRRF1</t>
  </si>
  <si>
    <t>XM_001086182</t>
  </si>
  <si>
    <t>PPQ01832A</t>
  </si>
  <si>
    <t>QQ:CHFR</t>
  </si>
  <si>
    <t>XM_001083796</t>
  </si>
  <si>
    <t>PPQ01205A</t>
  </si>
  <si>
    <t>QQ:CISH</t>
  </si>
  <si>
    <t>XM_001097616</t>
  </si>
  <si>
    <t>PPQ06091A</t>
  </si>
  <si>
    <t>QQ:CNOT4</t>
  </si>
  <si>
    <t>XM_001105643</t>
  </si>
  <si>
    <t>PPQ10422A</t>
  </si>
  <si>
    <t>QQ:CRBN</t>
  </si>
  <si>
    <t>NM_001195647</t>
  </si>
  <si>
    <t>PPQ08065A</t>
  </si>
  <si>
    <t>QQ:CUL1</t>
  </si>
  <si>
    <t>XM_002803512</t>
  </si>
  <si>
    <t>PPQ69079A</t>
  </si>
  <si>
    <t>QQ:CUL2</t>
  </si>
  <si>
    <t>XM_001087735</t>
  </si>
  <si>
    <t>PPQ04040A</t>
  </si>
  <si>
    <t>QQ:CUL3</t>
  </si>
  <si>
    <t>XM_001109745</t>
  </si>
  <si>
    <t>PPQ10105A</t>
  </si>
  <si>
    <t>QQ:CUL4A</t>
  </si>
  <si>
    <t>XM_002808152</t>
  </si>
  <si>
    <t>Cullin-4A-like</t>
  </si>
  <si>
    <t>PPQ69104A</t>
  </si>
  <si>
    <t>QQ:CUL4B</t>
  </si>
  <si>
    <t>XM_001086195</t>
  </si>
  <si>
    <t>PPQ02674A</t>
  </si>
  <si>
    <t>QQ:CUL5</t>
  </si>
  <si>
    <t>XM_001103587</t>
  </si>
  <si>
    <t>PPQ10112A</t>
  </si>
  <si>
    <t>QQ:CUL7</t>
  </si>
  <si>
    <t>XM_001088003</t>
  </si>
  <si>
    <t>PPQ04799A</t>
  </si>
  <si>
    <t>QQ:DCST1</t>
  </si>
  <si>
    <t>XM_001114956</t>
  </si>
  <si>
    <t>PPQ16425A</t>
  </si>
  <si>
    <t>QQ:DDB1</t>
  </si>
  <si>
    <t>XM_001082958</t>
  </si>
  <si>
    <t>PPQ01169A</t>
  </si>
  <si>
    <t>QQ:DDB2</t>
  </si>
  <si>
    <t>XM_001109935</t>
  </si>
  <si>
    <t>PPQ14162A</t>
  </si>
  <si>
    <t>QQ:DET1</t>
  </si>
  <si>
    <t>XM_001089083</t>
  </si>
  <si>
    <t>PPQ03770A</t>
  </si>
  <si>
    <t>QQ:DIABLO</t>
  </si>
  <si>
    <t>XM_001096967</t>
  </si>
  <si>
    <t>PPQ06388A</t>
  </si>
  <si>
    <t>QQ:DTL</t>
  </si>
  <si>
    <t>XM_001108416</t>
  </si>
  <si>
    <t>PPQ12497A</t>
  </si>
  <si>
    <t>QQ:DTX3L</t>
  </si>
  <si>
    <t>XM_001112746</t>
  </si>
  <si>
    <t>Deltex 3-like (Drosophila)</t>
  </si>
  <si>
    <t>PPQ14897A</t>
  </si>
  <si>
    <t>QQ:DTX4</t>
  </si>
  <si>
    <t>XM_001088765</t>
  </si>
  <si>
    <t>PPQ05379A</t>
  </si>
  <si>
    <t>QQ:DZIP3</t>
  </si>
  <si>
    <t>XM_002808316</t>
  </si>
  <si>
    <t>E3 ubiquitin-protein ligase DZIP3-like</t>
  </si>
  <si>
    <t>PPQ69080A</t>
  </si>
  <si>
    <t>QQ:ENC1</t>
  </si>
  <si>
    <t>XM_001103216</t>
  </si>
  <si>
    <t>PPQ08153A</t>
  </si>
  <si>
    <t>QQ:FBXL14</t>
  </si>
  <si>
    <t>XM_001117874</t>
  </si>
  <si>
    <t>PPQ19136A</t>
  </si>
  <si>
    <t>QQ:FBXL15</t>
  </si>
  <si>
    <t>XM_001112383</t>
  </si>
  <si>
    <t>F-box only protein 37-like</t>
  </si>
  <si>
    <t>PPQ13755A</t>
  </si>
  <si>
    <t>QQ:FBXL18</t>
  </si>
  <si>
    <t>XM_001107854</t>
  </si>
  <si>
    <t>PPQ16155A</t>
  </si>
  <si>
    <t>QQ:FBXL20</t>
  </si>
  <si>
    <t>XM_001085981</t>
  </si>
  <si>
    <t>PPQ03373A</t>
  </si>
  <si>
    <t>QQ:FBXL3</t>
  </si>
  <si>
    <t>XM_001086810</t>
  </si>
  <si>
    <t>Similar to F-box and leucine-rich repeat protein 8</t>
  </si>
  <si>
    <t>PPQ03972A</t>
  </si>
  <si>
    <t>QQ:FBXL4</t>
  </si>
  <si>
    <t>XM_001082137</t>
  </si>
  <si>
    <t>PPQ00747A</t>
  </si>
  <si>
    <t>QQ:FBXL5</t>
  </si>
  <si>
    <t>XM_001118937</t>
  </si>
  <si>
    <t>PPQ19795A</t>
  </si>
  <si>
    <t>QQ:FBXO11</t>
  </si>
  <si>
    <t>XM_001113723</t>
  </si>
  <si>
    <t>PPQ15379A</t>
  </si>
  <si>
    <t>QQ:FBXO18</t>
  </si>
  <si>
    <t>XM_001116633</t>
  </si>
  <si>
    <t>PPQ69081A</t>
  </si>
  <si>
    <t>QQ:FBXO21</t>
  </si>
  <si>
    <t>XM_001083109</t>
  </si>
  <si>
    <t>PPQ00719A</t>
  </si>
  <si>
    <t>QQ:FBXO25</t>
  </si>
  <si>
    <t>XM_001095258</t>
  </si>
  <si>
    <t>F-box only protein 25-like</t>
  </si>
  <si>
    <t>PPQ15689A</t>
  </si>
  <si>
    <t>QQ:FBXO3</t>
  </si>
  <si>
    <t>XM_001082360</t>
  </si>
  <si>
    <t>PPQ00455A</t>
  </si>
  <si>
    <t>QQ:FBXO30</t>
  </si>
  <si>
    <t>XM_001086763</t>
  </si>
  <si>
    <t>PPQ04596A</t>
  </si>
  <si>
    <t>QQ:FBXO31</t>
  </si>
  <si>
    <t>XM_001086503</t>
  </si>
  <si>
    <t>PPQ01889A</t>
  </si>
  <si>
    <t>QQ:FBXO32</t>
  </si>
  <si>
    <t>XM_001100697</t>
  </si>
  <si>
    <t>PPQ08313A</t>
  </si>
  <si>
    <t>QQ:FBXO33</t>
  </si>
  <si>
    <t>XM_001093383</t>
  </si>
  <si>
    <t>PPQ04858A</t>
  </si>
  <si>
    <t>QQ:FBXO4</t>
  </si>
  <si>
    <t>XM_001088308</t>
  </si>
  <si>
    <t>PPQ03094A</t>
  </si>
  <si>
    <t>QQ:FBXO43</t>
  </si>
  <si>
    <t>XM_001096807</t>
  </si>
  <si>
    <t>PPQ08312A</t>
  </si>
  <si>
    <t>QQ:FBXO44</t>
  </si>
  <si>
    <t>XM_001104252</t>
  </si>
  <si>
    <t>F-box only protein 44-like</t>
  </si>
  <si>
    <t>PPQ14683A</t>
  </si>
  <si>
    <t>QQ:FBXO5</t>
  </si>
  <si>
    <t>XM_001096104</t>
  </si>
  <si>
    <t>PPQ07259A</t>
  </si>
  <si>
    <t>QQ:FBXO7</t>
  </si>
  <si>
    <t>XM_001112612</t>
  </si>
  <si>
    <t>PPQ16444A</t>
  </si>
  <si>
    <t>QQ:FBXO9</t>
  </si>
  <si>
    <t>NM_001160298</t>
  </si>
  <si>
    <t>PPQ69082A</t>
  </si>
  <si>
    <t>QQ:FBXW10</t>
  </si>
  <si>
    <t>XM_001084872</t>
  </si>
  <si>
    <t>PPQ01214A</t>
  </si>
  <si>
    <t>QQ:FBXW11</t>
  </si>
  <si>
    <t>XM_001097476</t>
  </si>
  <si>
    <t>PPQ11073A</t>
  </si>
  <si>
    <t>QQ:FBXW2</t>
  </si>
  <si>
    <t>XM_001096310</t>
  </si>
  <si>
    <t>PPQ05750A</t>
  </si>
  <si>
    <t>QQ:FBXW4</t>
  </si>
  <si>
    <t>XM_001110869</t>
  </si>
  <si>
    <t>PPQ12977A</t>
  </si>
  <si>
    <t>QQ:FBXW5</t>
  </si>
  <si>
    <t>XM_001117846</t>
  </si>
  <si>
    <t>PPQ19121A</t>
  </si>
  <si>
    <t>QQ:FBXW7</t>
  </si>
  <si>
    <t>XM_001084190</t>
  </si>
  <si>
    <t>PPQ01742A</t>
  </si>
  <si>
    <t>QQ:FEM1B</t>
  </si>
  <si>
    <t>XM_001083413</t>
  </si>
  <si>
    <t>PPQ00951A</t>
  </si>
  <si>
    <t>QQ:G2E3</t>
  </si>
  <si>
    <t>XM_001114662</t>
  </si>
  <si>
    <t>G2/M-phase specific E3 ubiquitin protein ligase</t>
  </si>
  <si>
    <t>PPQ16258A</t>
  </si>
  <si>
    <t>QQ:GAN</t>
  </si>
  <si>
    <t>XM_001111517</t>
  </si>
  <si>
    <t>PPQ14300A</t>
  </si>
  <si>
    <t>QQ:GAPDH</t>
  </si>
  <si>
    <t>NM_001195426</t>
  </si>
  <si>
    <t>PPQ00249A</t>
  </si>
  <si>
    <t>QQ:HECTD1</t>
  </si>
  <si>
    <t>XM_001115000</t>
  </si>
  <si>
    <t>PPQ16361A</t>
  </si>
  <si>
    <t>QQ:HECTD3</t>
  </si>
  <si>
    <t>XM_001100268</t>
  </si>
  <si>
    <t>PPQ08478A</t>
  </si>
  <si>
    <t>QQ:HECW1</t>
  </si>
  <si>
    <t>XM_001096775</t>
  </si>
  <si>
    <t>PPQ06012A</t>
  </si>
  <si>
    <t>QQ:HERC1</t>
  </si>
  <si>
    <t>XM_002804786</t>
  </si>
  <si>
    <t>HECT and RLD domain containing E3 ubiquitin protein ligase family member 1</t>
  </si>
  <si>
    <t>PPQ69083A</t>
  </si>
  <si>
    <t>QQ:HERC2</t>
  </si>
  <si>
    <t>XM_001109429</t>
  </si>
  <si>
    <t>HECT and RLD domain containing E3 ubiquitin protein ligase 2</t>
  </si>
  <si>
    <t>PPQ69084A</t>
  </si>
  <si>
    <t>QQ:HERC3</t>
  </si>
  <si>
    <t>XM_001100859</t>
  </si>
  <si>
    <t>PPQ07183A</t>
  </si>
  <si>
    <t>QQ:HERC4</t>
  </si>
  <si>
    <t>XM_001087139</t>
  </si>
  <si>
    <t>PPQ02080A</t>
  </si>
  <si>
    <t>QQ:HERC5</t>
  </si>
  <si>
    <t>XR_012469</t>
  </si>
  <si>
    <t>Probable E3 ubiquitin-protein ligase HERC5-like</t>
  </si>
  <si>
    <t>PPQ69085A</t>
  </si>
  <si>
    <t>QQ:HERC6</t>
  </si>
  <si>
    <t>XM_002804136</t>
  </si>
  <si>
    <t>PPQ69086A</t>
  </si>
  <si>
    <t>QQ:HLTF</t>
  </si>
  <si>
    <t>XM_002803011</t>
  </si>
  <si>
    <t>PPQ69087A</t>
  </si>
  <si>
    <t>QQ:HUWE1</t>
  </si>
  <si>
    <t>XM_001088987</t>
  </si>
  <si>
    <t>PPQ05199A</t>
  </si>
  <si>
    <t>QQ:IRAK1</t>
  </si>
  <si>
    <t>XM_015128547</t>
  </si>
  <si>
    <t>Interleukin 1 receptor associated kinase 1</t>
  </si>
  <si>
    <t>PPQ69088A</t>
  </si>
  <si>
    <t>QQ:IRF2BPL</t>
  </si>
  <si>
    <t>NM_001047124</t>
  </si>
  <si>
    <t>PPQ08091A</t>
  </si>
  <si>
    <t>QQ:ITCH</t>
  </si>
  <si>
    <t>XM_002807959</t>
  </si>
  <si>
    <t>E3 ubiquitin-protein ligase Itchy homolog</t>
  </si>
  <si>
    <t>PPQ69101A</t>
  </si>
  <si>
    <t>QQ:KBTBD10</t>
  </si>
  <si>
    <t>XM_001104263</t>
  </si>
  <si>
    <t>PPQ09143A</t>
  </si>
  <si>
    <t>QQ:KBTBD7</t>
  </si>
  <si>
    <t>XM_001090199</t>
  </si>
  <si>
    <t>PPQ04008A</t>
  </si>
  <si>
    <t>QQ:KCTD10</t>
  </si>
  <si>
    <t>XM_001105476</t>
  </si>
  <si>
    <t>PPQ10038A</t>
  </si>
  <si>
    <t>QQ:KLHL13</t>
  </si>
  <si>
    <t>XM_001099179</t>
  </si>
  <si>
    <t>PPQ12073A</t>
  </si>
  <si>
    <t>QQ:KLHL2</t>
  </si>
  <si>
    <t>XM_001100501</t>
  </si>
  <si>
    <t>PPQ08304A</t>
  </si>
  <si>
    <t>QQ:KLHL20</t>
  </si>
  <si>
    <t>XM_001097033</t>
  </si>
  <si>
    <t>PPQ10788A</t>
  </si>
  <si>
    <t>QQ:KLHL21</t>
  </si>
  <si>
    <t>XM_001094118</t>
  </si>
  <si>
    <t>PPQ08264A</t>
  </si>
  <si>
    <t>QQ:KLHL22</t>
  </si>
  <si>
    <t>XM_001083102</t>
  </si>
  <si>
    <t>PPQ01096A</t>
  </si>
  <si>
    <t>QQ:KLHL24</t>
  </si>
  <si>
    <t>XM_001084465</t>
  </si>
  <si>
    <t>Similar to DRE1 protein</t>
  </si>
  <si>
    <t>PPQ02261A</t>
  </si>
  <si>
    <t>QQ:KLHL7</t>
  </si>
  <si>
    <t>XM_001101321</t>
  </si>
  <si>
    <t>PPQ08675A</t>
  </si>
  <si>
    <t>QQ:KLHL9</t>
  </si>
  <si>
    <t>NM_001194799</t>
  </si>
  <si>
    <t>PPQ69089A</t>
  </si>
  <si>
    <t>QQ:LMO7</t>
  </si>
  <si>
    <t>XM_002800789</t>
  </si>
  <si>
    <t>PPQ69090A</t>
  </si>
  <si>
    <t>QQ:LNX1</t>
  </si>
  <si>
    <t>XM_001091044</t>
  </si>
  <si>
    <t>PPQ03678A</t>
  </si>
  <si>
    <t>QQ:LOC100424020</t>
  </si>
  <si>
    <t>XM_002802280</t>
  </si>
  <si>
    <t>RING finger protein 212-like</t>
  </si>
  <si>
    <t>PPQ69091A</t>
  </si>
  <si>
    <t>QQ:LOC100429321</t>
  </si>
  <si>
    <t>XM_002802168</t>
  </si>
  <si>
    <t>Probable histone-lysine N-methyltransferase NSD2-like</t>
  </si>
  <si>
    <t>PPQ69093A</t>
  </si>
  <si>
    <t>QQ:LOC693533</t>
  </si>
  <si>
    <t>XM_001082246</t>
  </si>
  <si>
    <t>E3 ubiquitin-protein ligase HUWE1-like</t>
  </si>
  <si>
    <t>PPQ00637A</t>
  </si>
  <si>
    <t>QQ:LOC696008</t>
  </si>
  <si>
    <t>XM_002803846</t>
  </si>
  <si>
    <t>E3 ubiquitin-protein ligase HACE1-like</t>
  </si>
  <si>
    <t>PPQ69095A</t>
  </si>
  <si>
    <t>QQ:LOC697020</t>
  </si>
  <si>
    <t>XM_002805748</t>
  </si>
  <si>
    <t>Polycomb group RING finger protein 5-like</t>
  </si>
  <si>
    <t>PPQ69096A</t>
  </si>
  <si>
    <t>QQ:LOC698413</t>
  </si>
  <si>
    <t>XM_002803334</t>
  </si>
  <si>
    <t>E3 ubiquitin-protein ligase ZNRF2-like</t>
  </si>
  <si>
    <t>PPQ69097A</t>
  </si>
  <si>
    <t>QQ:LOC699821</t>
  </si>
  <si>
    <t>XM_002798806</t>
  </si>
  <si>
    <t>Anaphase-promoting complex subunit 5-like</t>
  </si>
  <si>
    <t>PPQ69098A</t>
  </si>
  <si>
    <t>QQ:LOC701870</t>
  </si>
  <si>
    <t>XM_001090152</t>
  </si>
  <si>
    <t>Von Hippel-Lindau disease tumor suppressor-like</t>
  </si>
  <si>
    <t>PPQ06368A</t>
  </si>
  <si>
    <t>QQ:LOC702449</t>
  </si>
  <si>
    <t>XM_002802211</t>
  </si>
  <si>
    <t>E3 ubiquitin-protein ligase UBR4-like</t>
  </si>
  <si>
    <t>PPQ69099A</t>
  </si>
  <si>
    <t>QQ:LOC702815</t>
  </si>
  <si>
    <t>XR_091898</t>
  </si>
  <si>
    <t>RING finger protein 207-like</t>
  </si>
  <si>
    <t>PPQ06983A</t>
  </si>
  <si>
    <t>QQ:LOC703281</t>
  </si>
  <si>
    <t>XM_001091577</t>
  </si>
  <si>
    <t>Midline-2-like</t>
  </si>
  <si>
    <t>PPQ07296A</t>
  </si>
  <si>
    <t>QQ:LOC705927</t>
  </si>
  <si>
    <t>XM_001098790</t>
  </si>
  <si>
    <t>E3 ubiquitin-protein ligase LINCR-like</t>
  </si>
  <si>
    <t>PPQ09065A</t>
  </si>
  <si>
    <t>QQ:LOC707248</t>
  </si>
  <si>
    <t>XM_001104601</t>
  </si>
  <si>
    <t>E3 ubiquitin-protein ligase RNF14-like</t>
  </si>
  <si>
    <t>PPQ09907A</t>
  </si>
  <si>
    <t>QQ:LOC708030</t>
  </si>
  <si>
    <t>XM_001102623</t>
  </si>
  <si>
    <t>E3 ubiquitin-protein ligase MARCH8-like</t>
  </si>
  <si>
    <t>PPQ10436A</t>
  </si>
  <si>
    <t>QQ:LOC708062</t>
  </si>
  <si>
    <t>XM_001096503</t>
  </si>
  <si>
    <t>Tripartite motif-containing protein 75-like</t>
  </si>
  <si>
    <t>PPQ69102A</t>
  </si>
  <si>
    <t>QQ:LOC708448</t>
  </si>
  <si>
    <t>XM_001096934</t>
  </si>
  <si>
    <t>Tripartite motif-containing protein 64-like</t>
  </si>
  <si>
    <t>PPQ69103A</t>
  </si>
  <si>
    <t>QQ:LOC709186</t>
  </si>
  <si>
    <t>XM_001097691</t>
  </si>
  <si>
    <t>Hypoxanthine-guanine phosphoribosyltransferase-like</t>
  </si>
  <si>
    <t>PPQ11206A</t>
  </si>
  <si>
    <t>QQ:LOC709902</t>
  </si>
  <si>
    <t>XM_001098467</t>
  </si>
  <si>
    <t>F-box/LRR-repeat protein 2-like</t>
  </si>
  <si>
    <t>PPQ11649A</t>
  </si>
  <si>
    <t>QQ:LOC710252</t>
  </si>
  <si>
    <t>XM_001098854</t>
  </si>
  <si>
    <t>RING-box protein 1-like</t>
  </si>
  <si>
    <t>PPQ11880A</t>
  </si>
  <si>
    <t>QQ:LOC710899</t>
  </si>
  <si>
    <t>XM_001099588</t>
  </si>
  <si>
    <t>E3 ubiquitin-protein ligase parkin-like</t>
  </si>
  <si>
    <t>PPQ12284A</t>
  </si>
  <si>
    <t>QQ:LOC711056</t>
  </si>
  <si>
    <t>XM_001099780</t>
  </si>
  <si>
    <t>RING finger protein 166-like</t>
  </si>
  <si>
    <t>PPQ12382A</t>
  </si>
  <si>
    <t>QQ:LOC711857</t>
  </si>
  <si>
    <t>XM_001100712</t>
  </si>
  <si>
    <t>E3 ubiquitin-protein ligase MARCH2-like</t>
  </si>
  <si>
    <t>PPQ12893A</t>
  </si>
  <si>
    <t>QQ:LOC712371</t>
  </si>
  <si>
    <t>XM_001100148</t>
  </si>
  <si>
    <t>Ankyrin repeat and SOCS box protein 9-like</t>
  </si>
  <si>
    <t>PPQ13226A</t>
  </si>
  <si>
    <t>QQ:LOC712588</t>
  </si>
  <si>
    <t>XM_001101634</t>
  </si>
  <si>
    <t>E3 ubiquitin/ISG15 ligase TRIM25-like</t>
  </si>
  <si>
    <t>PPQ13370A</t>
  </si>
  <si>
    <t>QQ:LOC713517</t>
  </si>
  <si>
    <t>XM_001102907</t>
  </si>
  <si>
    <t>RING finger protein 114-like</t>
  </si>
  <si>
    <t>PPQ13965A</t>
  </si>
  <si>
    <t>QQ:LOC713730</t>
  </si>
  <si>
    <t>XM_001106170</t>
  </si>
  <si>
    <t>Tripartite motif-containing protein 67-like</t>
  </si>
  <si>
    <t>PPQ14106A</t>
  </si>
  <si>
    <t>QQ:LOC715175</t>
  </si>
  <si>
    <t>XM_001116189</t>
  </si>
  <si>
    <t>Protein deltex-3-like</t>
  </si>
  <si>
    <t>PPQ15068A</t>
  </si>
  <si>
    <t>QQ:LOC715218</t>
  </si>
  <si>
    <t>XM_001113620</t>
  </si>
  <si>
    <t>PPQ15098A</t>
  </si>
  <si>
    <t>QQ:LOC715356</t>
  </si>
  <si>
    <t>XM_002804667</t>
  </si>
  <si>
    <t>Goliath homolog</t>
  </si>
  <si>
    <t>PPQ69105A</t>
  </si>
  <si>
    <t>QQ:LOC715590</t>
  </si>
  <si>
    <t>XM_001105867</t>
  </si>
  <si>
    <t>Kelch-like ECH-associated protein 1-like</t>
  </si>
  <si>
    <t>PPQ15343A</t>
  </si>
  <si>
    <t>QQ:LOC715696</t>
  </si>
  <si>
    <t>XM_002798333</t>
  </si>
  <si>
    <t>RING finger protein 215-like</t>
  </si>
  <si>
    <t>PPQ69106A</t>
  </si>
  <si>
    <t>QQ:LOC716647</t>
  </si>
  <si>
    <t>XM_001107488</t>
  </si>
  <si>
    <t>Probable E3 ubiquitin-protein ligase RNF217-like</t>
  </si>
  <si>
    <t>PPQ16013A</t>
  </si>
  <si>
    <t>QQ:LOC717024</t>
  </si>
  <si>
    <t>XM_001108188</t>
  </si>
  <si>
    <t>E3 ubiquitin-protein ligase RING2-like</t>
  </si>
  <si>
    <t>PPQ16260A</t>
  </si>
  <si>
    <t>QQ:LOC717528</t>
  </si>
  <si>
    <t>XM_001115119</t>
  </si>
  <si>
    <t>E3 ubiquitin-protein ligase FANCL-like</t>
  </si>
  <si>
    <t>PPQ16579A</t>
  </si>
  <si>
    <t>QQ:LOC717693</t>
  </si>
  <si>
    <t>XM_001115446</t>
  </si>
  <si>
    <t>RING finger protein 24-like</t>
  </si>
  <si>
    <t>PPQ16681A</t>
  </si>
  <si>
    <t>QQ:LOC717920</t>
  </si>
  <si>
    <t>XM_001109958</t>
  </si>
  <si>
    <t>E3 ubiquitin-protein ligase MARCH11-like</t>
  </si>
  <si>
    <t>PPQ16835A</t>
  </si>
  <si>
    <t>QQ:LOC718475</t>
  </si>
  <si>
    <t>XR_092459</t>
  </si>
  <si>
    <t>E3 ubiquitin-protein ligase Praja-1-like</t>
  </si>
  <si>
    <t>PPQ17194A</t>
  </si>
  <si>
    <t>QQ:LOC719403</t>
  </si>
  <si>
    <t>XM_001113579</t>
  </si>
  <si>
    <t>RNA-binding protein MEX3A-like</t>
  </si>
  <si>
    <t>PPQ69108A</t>
  </si>
  <si>
    <t>QQ:LOC719736</t>
  </si>
  <si>
    <t>XM_001114364</t>
  </si>
  <si>
    <t>DET1- and DDB1-associated protein 1-like</t>
  </si>
  <si>
    <t>PPQ17996A</t>
  </si>
  <si>
    <t>QQ:LOC720037</t>
  </si>
  <si>
    <t>XM_001115034</t>
  </si>
  <si>
    <t>Putative uncharacterized protein LOC388882-like</t>
  </si>
  <si>
    <t>PPQ18185A</t>
  </si>
  <si>
    <t>QQ:LOC720626</t>
  </si>
  <si>
    <t>XM_001116243</t>
  </si>
  <si>
    <t>Similar to ubiquitin-protein ligase NEDD4-like</t>
  </si>
  <si>
    <t>PPQ18531A</t>
  </si>
  <si>
    <t>QQ:LOC720882</t>
  </si>
  <si>
    <t>XM_001116811</t>
  </si>
  <si>
    <t>Similar to ubiquitin protein ligase E3B isoform b</t>
  </si>
  <si>
    <t>PPQ18687A</t>
  </si>
  <si>
    <t>QQ:LOC720892</t>
  </si>
  <si>
    <t>XM_001116830</t>
  </si>
  <si>
    <t>Probable E3 ubiquitin-protein ligase TRIP12-like</t>
  </si>
  <si>
    <t>PPQ18693A</t>
  </si>
  <si>
    <t>QQ:LOC721419</t>
  </si>
  <si>
    <t>XM_001117560</t>
  </si>
  <si>
    <t>BTB/POZ domain-containing protein 2-like</t>
  </si>
  <si>
    <t>PPQ18982A</t>
  </si>
  <si>
    <t>QQ:LOC721698</t>
  </si>
  <si>
    <t>XM_001117894</t>
  </si>
  <si>
    <t>Similar to Ubiquitin-protein ligase CHFR (Checkpoint with forkhead and RING finger domains protein)</t>
  </si>
  <si>
    <t>PPQ19148A</t>
  </si>
  <si>
    <t>QQ:LOC722223</t>
  </si>
  <si>
    <t>XM_001118400</t>
  </si>
  <si>
    <t>Probable E3 ubiquitin-protein ligase RNF144A-like</t>
  </si>
  <si>
    <t>PPQ19445A</t>
  </si>
  <si>
    <t>QQ:LOC722740</t>
  </si>
  <si>
    <t>XM_002802177</t>
  </si>
  <si>
    <t>F-box only protein 6-like</t>
  </si>
  <si>
    <t>PPQ69109A</t>
  </si>
  <si>
    <t>QQ:LOC722838</t>
  </si>
  <si>
    <t>XM_001118929</t>
  </si>
  <si>
    <t>Similar to ubiquitin protein ligase E3C</t>
  </si>
  <si>
    <t>PPQ19790A</t>
  </si>
  <si>
    <t>QQ:LOC723082</t>
  </si>
  <si>
    <t>XM_001119145</t>
  </si>
  <si>
    <t>Probable E3 ubiquitin-protein ligase KIAA0614-like</t>
  </si>
  <si>
    <t>PPQ19915A</t>
  </si>
  <si>
    <t>QQ:LONRF1</t>
  </si>
  <si>
    <t>XM_002805262</t>
  </si>
  <si>
    <t>PPQ69110A</t>
  </si>
  <si>
    <t>QQ:LRRC41</t>
  </si>
  <si>
    <t>XM_001096925</t>
  </si>
  <si>
    <t>Leucine-rich repeat-containing protein 41-like</t>
  </si>
  <si>
    <t>PPQ10711A</t>
  </si>
  <si>
    <t>QQ:LRSAM1</t>
  </si>
  <si>
    <t>XM_002800187</t>
  </si>
  <si>
    <t>PPQ69111A</t>
  </si>
  <si>
    <t>QQ:MALT1</t>
  </si>
  <si>
    <t>XM_001086151</t>
  </si>
  <si>
    <t>PPQ02631A</t>
  </si>
  <si>
    <t>QQ:MAP3K1</t>
  </si>
  <si>
    <t>XM_002804368</t>
  </si>
  <si>
    <t>Mitogen-activated protein kinase kinase kinase 1, E3 ubiquitin protein ligase</t>
  </si>
  <si>
    <t>PPQ69112A</t>
  </si>
  <si>
    <t>QQ:MDM2</t>
  </si>
  <si>
    <t>NM_001266402</t>
  </si>
  <si>
    <t>PPQ17065A</t>
  </si>
  <si>
    <t>QQ:MDM4</t>
  </si>
  <si>
    <t>XM_001097488</t>
  </si>
  <si>
    <t>PPQ04810A</t>
  </si>
  <si>
    <t>QQ:MEX3C</t>
  </si>
  <si>
    <t>XM_001096989</t>
  </si>
  <si>
    <t>RNA-binding protein MEX3C-like</t>
  </si>
  <si>
    <t>PPQ06567A</t>
  </si>
  <si>
    <t>QQ:MIB1</t>
  </si>
  <si>
    <t>XM_001092086</t>
  </si>
  <si>
    <t>PPQ04664A</t>
  </si>
  <si>
    <t>QQ:MIB2</t>
  </si>
  <si>
    <t>XM_001096926</t>
  </si>
  <si>
    <t>PPQ10712A</t>
  </si>
  <si>
    <t>QQ:MID1</t>
  </si>
  <si>
    <t>XM_001093390</t>
  </si>
  <si>
    <t>PPQ11510A</t>
  </si>
  <si>
    <t>QQ:MKRN1</t>
  </si>
  <si>
    <t>XM_001107668</t>
  </si>
  <si>
    <t>PPQ16078A</t>
  </si>
  <si>
    <t>QQ:MKRN2</t>
  </si>
  <si>
    <t>XM_001086204</t>
  </si>
  <si>
    <t>PPQ03540A</t>
  </si>
  <si>
    <t>QQ:MKRN3</t>
  </si>
  <si>
    <t>XM_001106523</t>
  </si>
  <si>
    <t>Makorin ring finger protein 3</t>
  </si>
  <si>
    <t>PPQ12213A</t>
  </si>
  <si>
    <t>QQ:MNAT1</t>
  </si>
  <si>
    <t>XM_001097131</t>
  </si>
  <si>
    <t>PPQ07721A</t>
  </si>
  <si>
    <t>QQ:MSL2</t>
  </si>
  <si>
    <t>XM_001115080</t>
  </si>
  <si>
    <t>PPQ16281A</t>
  </si>
  <si>
    <t>QQ:MYCBP2</t>
  </si>
  <si>
    <t>XM_002800790</t>
  </si>
  <si>
    <t>MYC binding protein 2, E3 ubiquitin protein ligase</t>
  </si>
  <si>
    <t>PPQ69115A</t>
  </si>
  <si>
    <t>QQ:MYLIP</t>
  </si>
  <si>
    <t>XM_001094408</t>
  </si>
  <si>
    <t>PPQ06861A</t>
  </si>
  <si>
    <t>QQ:NEDD4</t>
  </si>
  <si>
    <t>XM_001088005</t>
  </si>
  <si>
    <t>PPQ04801A</t>
  </si>
  <si>
    <t>QQ:NEDD4L</t>
  </si>
  <si>
    <t>XM_001088661</t>
  </si>
  <si>
    <t>PPQ05289A</t>
  </si>
  <si>
    <t>QQ:NEURL</t>
  </si>
  <si>
    <t>XM_001113989</t>
  </si>
  <si>
    <t>PPQ14903A</t>
  </si>
  <si>
    <t>QQ:NFX1</t>
  </si>
  <si>
    <t>XM_002800082</t>
  </si>
  <si>
    <t>PPQ69116A</t>
  </si>
  <si>
    <t>QQ:NFXL1</t>
  </si>
  <si>
    <t>XM_001102529</t>
  </si>
  <si>
    <t>PPQ08300A</t>
  </si>
  <si>
    <t>QQ:NHLRC1</t>
  </si>
  <si>
    <t>XM_001097330</t>
  </si>
  <si>
    <t>PPQ08074A</t>
  </si>
  <si>
    <t>QQ:NOSIP</t>
  </si>
  <si>
    <t>XM_001115348</t>
  </si>
  <si>
    <t>PPQ17460A</t>
  </si>
  <si>
    <t>QQ:OSTM1</t>
  </si>
  <si>
    <t>XM_001094902</t>
  </si>
  <si>
    <t>PPQ06017A</t>
  </si>
  <si>
    <t>QQ:PAX6</t>
  </si>
  <si>
    <t>XM_001084865</t>
  </si>
  <si>
    <t>PPQ02209A</t>
  </si>
  <si>
    <t>QQ:PCGF2</t>
  </si>
  <si>
    <t>XM_001083817</t>
  </si>
  <si>
    <t>PPQ01115A</t>
  </si>
  <si>
    <t>QQ:PCGF3</t>
  </si>
  <si>
    <t>XM_001085760</t>
  </si>
  <si>
    <t>PPQ03199A</t>
  </si>
  <si>
    <t>QQ:PDZRN3</t>
  </si>
  <si>
    <t>XM_001098466</t>
  </si>
  <si>
    <t>PDZ domain containing ring finger 3</t>
  </si>
  <si>
    <t>PPQ11648A</t>
  </si>
  <si>
    <t>QQ:PDZRN4</t>
  </si>
  <si>
    <t>XM_001089369</t>
  </si>
  <si>
    <t>PPQ04320A</t>
  </si>
  <si>
    <t>QQ:PELI1</t>
  </si>
  <si>
    <t>XM_001085049</t>
  </si>
  <si>
    <t>PPQ02679A</t>
  </si>
  <si>
    <t>QQ:PELI2</t>
  </si>
  <si>
    <t>XM_001087641</t>
  </si>
  <si>
    <t>PPQ04554A</t>
  </si>
  <si>
    <t>QQ:PEX2</t>
  </si>
  <si>
    <t>XM_001089931</t>
  </si>
  <si>
    <t>PPQ06216A</t>
  </si>
  <si>
    <t>QQ:PHIP</t>
  </si>
  <si>
    <t>XM_002803807</t>
  </si>
  <si>
    <t>PPQ69117A</t>
  </si>
  <si>
    <t>QQ:PHRF1</t>
  </si>
  <si>
    <t>XM_001086134</t>
  </si>
  <si>
    <t>PPQ04652A</t>
  </si>
  <si>
    <t>QQ:PIAS1</t>
  </si>
  <si>
    <t>XM_001082929</t>
  </si>
  <si>
    <t>PPQ00576A</t>
  </si>
  <si>
    <t>QQ:PIAS2</t>
  </si>
  <si>
    <t>XM_001085456</t>
  </si>
  <si>
    <t>PPQ02903A</t>
  </si>
  <si>
    <t>QQ:PIAS4</t>
  </si>
  <si>
    <t>XM_001101401</t>
  </si>
  <si>
    <t>PPQ14515A</t>
  </si>
  <si>
    <t>QQ:PJA2</t>
  </si>
  <si>
    <t>XM_001100134</t>
  </si>
  <si>
    <t>PPQ08519A</t>
  </si>
  <si>
    <t>QQ:PML</t>
  </si>
  <si>
    <t>NM_001042434</t>
  </si>
  <si>
    <t>PPQ05359A</t>
  </si>
  <si>
    <t>QQ:QGDC</t>
  </si>
  <si>
    <t>Rhesus Macaque Genomic DNA Contamination</t>
  </si>
  <si>
    <t>PPQ66718A</t>
  </si>
  <si>
    <t>QQ:RAD18</t>
  </si>
  <si>
    <t>XR_091966</t>
  </si>
  <si>
    <t>E3 ubiquitin-protein ligase RAD18-like</t>
  </si>
  <si>
    <t>PPQ08244A</t>
  </si>
  <si>
    <t>QQ:RANBP2</t>
  </si>
  <si>
    <t>XM_002808050</t>
  </si>
  <si>
    <t>E3 SUMO-protein ligase RanBP2-like</t>
  </si>
  <si>
    <t>PPQ69094A</t>
  </si>
  <si>
    <t>QQ:RBBP6</t>
  </si>
  <si>
    <t>XM_001097618</t>
  </si>
  <si>
    <t>PPQ06171A</t>
  </si>
  <si>
    <t>QQ:RBCK1</t>
  </si>
  <si>
    <t>XM_001112102</t>
  </si>
  <si>
    <t>PPQ14745A</t>
  </si>
  <si>
    <t>QQ:RC3H1</t>
  </si>
  <si>
    <t>XM_001102746</t>
  </si>
  <si>
    <t>PPQ10246A</t>
  </si>
  <si>
    <t>QQ:RC3H2</t>
  </si>
  <si>
    <t>XM_001086022</t>
  </si>
  <si>
    <t>PPQ02381A</t>
  </si>
  <si>
    <t>QQ:RCHY1</t>
  </si>
  <si>
    <t>XM_001100858</t>
  </si>
  <si>
    <t>PPQ06180A</t>
  </si>
  <si>
    <t>QQ:RFWD2</t>
  </si>
  <si>
    <t>XM_001104796</t>
  </si>
  <si>
    <t>E3 ubiquitin-protein ligase RFWD2-like</t>
  </si>
  <si>
    <t>PPQ10946A</t>
  </si>
  <si>
    <t>QQ:RHOBTB1</t>
  </si>
  <si>
    <t>XM_001094923</t>
  </si>
  <si>
    <t>PPQ04527A</t>
  </si>
  <si>
    <t>QQ:RHOBTB3</t>
  </si>
  <si>
    <t>XM_001090858</t>
  </si>
  <si>
    <t>PPQ06817A</t>
  </si>
  <si>
    <t>QQ:RING1</t>
  </si>
  <si>
    <t>NM_001114959</t>
  </si>
  <si>
    <t>PPQ16980A</t>
  </si>
  <si>
    <t>QQ:RNF10</t>
  </si>
  <si>
    <t>NM_001260820</t>
  </si>
  <si>
    <t>PPQ69118A</t>
  </si>
  <si>
    <t>QQ:RNF103</t>
  </si>
  <si>
    <t>XM_001092425</t>
  </si>
  <si>
    <t>PPQ03828A</t>
  </si>
  <si>
    <t>QQ:RNF11</t>
  </si>
  <si>
    <t>XM_001111014</t>
  </si>
  <si>
    <t>PPQ13058A</t>
  </si>
  <si>
    <t>QQ:RNF111</t>
  </si>
  <si>
    <t>XM_001098035</t>
  </si>
  <si>
    <t>PPQ06424A</t>
  </si>
  <si>
    <t>QQ:RNF113A</t>
  </si>
  <si>
    <t>XM_001083433</t>
  </si>
  <si>
    <t>PPQ01332A</t>
  </si>
  <si>
    <t>QQ:RNF115</t>
  </si>
  <si>
    <t>XM_001089703</t>
  </si>
  <si>
    <t>PPQ03137A</t>
  </si>
  <si>
    <t>QQ:RNF121</t>
  </si>
  <si>
    <t>NM_001194615</t>
  </si>
  <si>
    <t>PPQ17023A</t>
  </si>
  <si>
    <t>QQ:RNF123</t>
  </si>
  <si>
    <t>XM_001106313</t>
  </si>
  <si>
    <t>PPQ08668A</t>
  </si>
  <si>
    <t>QQ:RNF125</t>
  </si>
  <si>
    <t>XM_001099929</t>
  </si>
  <si>
    <t>PPQ09580A</t>
  </si>
  <si>
    <t>QQ:RNF126</t>
  </si>
  <si>
    <t>XM_001091510</t>
  </si>
  <si>
    <t>PPQ07000A</t>
  </si>
  <si>
    <t>QQ:RNF128</t>
  </si>
  <si>
    <t>NM_001135114</t>
  </si>
  <si>
    <t>PPQ05707A</t>
  </si>
  <si>
    <t>QQ:RNF13</t>
  </si>
  <si>
    <t>XM_001108379</t>
  </si>
  <si>
    <t>PPQ12563A</t>
  </si>
  <si>
    <t>QQ:RNF133</t>
  </si>
  <si>
    <t>XM_001084535</t>
  </si>
  <si>
    <t>Ring finger protein 133</t>
  </si>
  <si>
    <t>PPQ01650A</t>
  </si>
  <si>
    <t>QQ:RNF135</t>
  </si>
  <si>
    <t>XM_001112652</t>
  </si>
  <si>
    <t>PPQ14168A</t>
  </si>
  <si>
    <t>QQ:RNF138</t>
  </si>
  <si>
    <t>XM_001100384</t>
  </si>
  <si>
    <t>PPQ09708A</t>
  </si>
  <si>
    <t>QQ:RNF139</t>
  </si>
  <si>
    <t>XM_001102164</t>
  </si>
  <si>
    <t>PPQ09247A</t>
  </si>
  <si>
    <t>QQ:RNF14</t>
  </si>
  <si>
    <t>XM_001095132</t>
  </si>
  <si>
    <t>PPQ08687A</t>
  </si>
  <si>
    <t>QQ:RNF144B</t>
  </si>
  <si>
    <t>XM_001097834</t>
  </si>
  <si>
    <t>PPQ08511A</t>
  </si>
  <si>
    <t>QQ:RNF145</t>
  </si>
  <si>
    <t>XM_001082404</t>
  </si>
  <si>
    <t>PPQ01235A</t>
  </si>
  <si>
    <t>QQ:RNF146</t>
  </si>
  <si>
    <t>XM_001106323</t>
  </si>
  <si>
    <t>PPQ13080A</t>
  </si>
  <si>
    <t>QQ:RNF150</t>
  </si>
  <si>
    <t>XM_002804206</t>
  </si>
  <si>
    <t>PPQ69119A</t>
  </si>
  <si>
    <t>QQ:RNF152</t>
  </si>
  <si>
    <t>XM_001088827</t>
  </si>
  <si>
    <t>PPQ04504A</t>
  </si>
  <si>
    <t>QQ:RNF160</t>
  </si>
  <si>
    <t>XM_002808343</t>
  </si>
  <si>
    <t>RING finger protein 160-like</t>
  </si>
  <si>
    <t>PPQ14347A</t>
  </si>
  <si>
    <t>QQ:RNF167</t>
  </si>
  <si>
    <t>NM_001194101</t>
  </si>
  <si>
    <t>PPQ12137A</t>
  </si>
  <si>
    <t>QQ:RNF168</t>
  </si>
  <si>
    <t>XM_001098468</t>
  </si>
  <si>
    <t>PPQ11650A</t>
  </si>
  <si>
    <t>QQ:RNF175</t>
  </si>
  <si>
    <t>XM_001088194</t>
  </si>
  <si>
    <t>PPQ03263A</t>
  </si>
  <si>
    <t>QQ:RNF181</t>
  </si>
  <si>
    <t>XM_001087546</t>
  </si>
  <si>
    <t>PPQ02375A</t>
  </si>
  <si>
    <t>QQ:RNF187</t>
  </si>
  <si>
    <t>NM_001164330</t>
  </si>
  <si>
    <t>PPQ01424A</t>
  </si>
  <si>
    <t>QQ:RNF19A</t>
  </si>
  <si>
    <t>XM_002805428</t>
  </si>
  <si>
    <t>Ring finger protein 19A, E3 ubiquitin protein ligase</t>
  </si>
  <si>
    <t>PPQ69120A</t>
  </si>
  <si>
    <t>QQ:RNF19B</t>
  </si>
  <si>
    <t>XM_001099161</t>
  </si>
  <si>
    <t>E3 ubiquitin-protein ligase RNF19B-like</t>
  </si>
  <si>
    <t>PPQ12059A</t>
  </si>
  <si>
    <t>QQ:RNF20</t>
  </si>
  <si>
    <t>XM_001110763</t>
  </si>
  <si>
    <t>E3 ubiquitin-protein ligase BRE1A-like</t>
  </si>
  <si>
    <t>PPQ14036A</t>
  </si>
  <si>
    <t>QQ:RNF208</t>
  </si>
  <si>
    <t>XM_001089265</t>
  </si>
  <si>
    <t>RING finger protein 208-like</t>
  </si>
  <si>
    <t>PPQ08816A</t>
  </si>
  <si>
    <t>QQ:RNF216</t>
  </si>
  <si>
    <t>XM_002803198</t>
  </si>
  <si>
    <t>PPQ69121A</t>
  </si>
  <si>
    <t>QQ:RNF219</t>
  </si>
  <si>
    <t>XM_001090200</t>
  </si>
  <si>
    <t>PPQ03495A</t>
  </si>
  <si>
    <t>QQ:RNF220</t>
  </si>
  <si>
    <t>XM_001093291</t>
  </si>
  <si>
    <t>PPQ08379A</t>
  </si>
  <si>
    <t>QQ:RNF26</t>
  </si>
  <si>
    <t>XM_001104884</t>
  </si>
  <si>
    <t>PPQ08279A</t>
  </si>
  <si>
    <t>QQ:RNF31</t>
  </si>
  <si>
    <t>XM_001112195</t>
  </si>
  <si>
    <t>PPQ15108A</t>
  </si>
  <si>
    <t>QQ:RNF34</t>
  </si>
  <si>
    <t>XM_001094860</t>
  </si>
  <si>
    <t>PPQ05154A</t>
  </si>
  <si>
    <t>QQ:RNF38</t>
  </si>
  <si>
    <t>XM_001082059</t>
  </si>
  <si>
    <t>PPQ00502A</t>
  </si>
  <si>
    <t>QQ:RNF40</t>
  </si>
  <si>
    <t>XM_001102375</t>
  </si>
  <si>
    <t>PPQ13726A</t>
  </si>
  <si>
    <t>QQ:RNF41</t>
  </si>
  <si>
    <t>XM_001114568</t>
  </si>
  <si>
    <t>PPQ12958A</t>
  </si>
  <si>
    <t>QQ:RNF43</t>
  </si>
  <si>
    <t>XM_001106506</t>
  </si>
  <si>
    <t>PPQ11793A</t>
  </si>
  <si>
    <t>QQ:RNF44</t>
  </si>
  <si>
    <t>XM_001091221</t>
  </si>
  <si>
    <t>PPQ07044A</t>
  </si>
  <si>
    <t>QQ:RNF5</t>
  </si>
  <si>
    <t>NM_001205116</t>
  </si>
  <si>
    <t>PPQ16396A</t>
  </si>
  <si>
    <t>QQ:RNF6</t>
  </si>
  <si>
    <t>XM_001117726</t>
  </si>
  <si>
    <t>PPQ19058A</t>
  </si>
  <si>
    <t>QQ:RNF7</t>
  </si>
  <si>
    <t>XM_001112690</t>
  </si>
  <si>
    <t>PPQ14927A</t>
  </si>
  <si>
    <t>QQ:RNF8</t>
  </si>
  <si>
    <t>NM_001265829</t>
  </si>
  <si>
    <t>Ring finger protein 8, E3 ubiquitin protein ligase</t>
  </si>
  <si>
    <t>PPQ69122A</t>
  </si>
  <si>
    <t>QQ:RPL13A</t>
  </si>
  <si>
    <t>XM_001115079</t>
  </si>
  <si>
    <t>Ribosomal protein L13A</t>
  </si>
  <si>
    <t>PPQ00210A</t>
  </si>
  <si>
    <t>QQ:RSPRY1</t>
  </si>
  <si>
    <t>XM_001096448</t>
  </si>
  <si>
    <t>PPQ07638A</t>
  </si>
  <si>
    <t>QQ:SH3RF3</t>
  </si>
  <si>
    <t>XM_001084626</t>
  </si>
  <si>
    <t>SH3 domain containing ring finger 3</t>
  </si>
  <si>
    <t>PPQ01872A</t>
  </si>
  <si>
    <t>QQ:SHPRH</t>
  </si>
  <si>
    <t>XM_001086276</t>
  </si>
  <si>
    <t>PPQ04519A</t>
  </si>
  <si>
    <t>QQ:SIAH1</t>
  </si>
  <si>
    <t>XM_001083570</t>
  </si>
  <si>
    <t>PPQ01617A</t>
  </si>
  <si>
    <t>QQ:SIAH2</t>
  </si>
  <si>
    <t>XM_001107642</t>
  </si>
  <si>
    <t>PPQ11857A</t>
  </si>
  <si>
    <t>QQ:SKP1</t>
  </si>
  <si>
    <t>NM_001193590</t>
  </si>
  <si>
    <t>PPQ69123A</t>
  </si>
  <si>
    <t>QQ:SKP2</t>
  </si>
  <si>
    <t>XM_001093834</t>
  </si>
  <si>
    <t>PPQ05519A</t>
  </si>
  <si>
    <t>QQ:SMURF1</t>
  </si>
  <si>
    <t>NM_001257631</t>
  </si>
  <si>
    <t>PPQ69124A</t>
  </si>
  <si>
    <t>QQ:SMURF2</t>
  </si>
  <si>
    <t>XM_001109913</t>
  </si>
  <si>
    <t>PPQ16819A</t>
  </si>
  <si>
    <t>QQ:SOCS1</t>
  </si>
  <si>
    <t>XM_001104595</t>
  </si>
  <si>
    <t>PPQ12461A</t>
  </si>
  <si>
    <t>QQ:SOCS2</t>
  </si>
  <si>
    <t>XM_001106151</t>
  </si>
  <si>
    <t>PPQ15460A</t>
  </si>
  <si>
    <t>QQ:SOCS3</t>
  </si>
  <si>
    <t>XM_001106015</t>
  </si>
  <si>
    <t>PPQ15402A</t>
  </si>
  <si>
    <t>QQ:SOCS4</t>
  </si>
  <si>
    <t>NM_001193820</t>
  </si>
  <si>
    <t>PPQ00787A</t>
  </si>
  <si>
    <t>QQ:SOCS5</t>
  </si>
  <si>
    <t>XM_001113221</t>
  </si>
  <si>
    <t>PPQ14956A</t>
  </si>
  <si>
    <t>QQ:SOCS6</t>
  </si>
  <si>
    <t>XM_001095656</t>
  </si>
  <si>
    <t>PPQ07861A</t>
  </si>
  <si>
    <t>QQ:SPOP</t>
  </si>
  <si>
    <t>XM_001093921</t>
  </si>
  <si>
    <t>PPQ04911A</t>
  </si>
  <si>
    <t>QQ:SPSB1</t>
  </si>
  <si>
    <t>NM_001257717</t>
  </si>
  <si>
    <t>PPQ69125A</t>
  </si>
  <si>
    <t>QQ:SPSB4</t>
  </si>
  <si>
    <t>XM_001113045</t>
  </si>
  <si>
    <t>PPQ15136A</t>
  </si>
  <si>
    <t>QQ:STUB1</t>
  </si>
  <si>
    <t>XM_001086501</t>
  </si>
  <si>
    <t>PPQ03165A</t>
  </si>
  <si>
    <t>QQ:SYVN1</t>
  </si>
  <si>
    <t>XM_001114254</t>
  </si>
  <si>
    <t>PPQ16044A</t>
  </si>
  <si>
    <t>QQ:TCEB1</t>
  </si>
  <si>
    <t>NM_001198677</t>
  </si>
  <si>
    <t>PPQ00707A</t>
  </si>
  <si>
    <t>QQ:TNFAIP1</t>
  </si>
  <si>
    <t>XM_001106630</t>
  </si>
  <si>
    <t>PPQ10484A</t>
  </si>
  <si>
    <t>QQ:TNFAIP3</t>
  </si>
  <si>
    <t>XM_001096457</t>
  </si>
  <si>
    <t>PPQ07875A</t>
  </si>
  <si>
    <t>QQ:TOPORS</t>
  </si>
  <si>
    <t>XM_001092273</t>
  </si>
  <si>
    <t>PPQ07738A</t>
  </si>
  <si>
    <t>QQ:TRAF2</t>
  </si>
  <si>
    <t>NM_001194792</t>
  </si>
  <si>
    <t>PPQ69126A</t>
  </si>
  <si>
    <t>QQ:TRAF3</t>
  </si>
  <si>
    <t>XM_001082535</t>
  </si>
  <si>
    <t>PPQ00956A</t>
  </si>
  <si>
    <t>QQ:TRAF4</t>
  </si>
  <si>
    <t>XM_001107048</t>
  </si>
  <si>
    <t>PPQ15834A</t>
  </si>
  <si>
    <t>QQ:TRAF5</t>
  </si>
  <si>
    <t>XM_001108970</t>
  </si>
  <si>
    <t>PPQ10678A</t>
  </si>
  <si>
    <t>QQ:TRAF6</t>
  </si>
  <si>
    <t>NM_001135796</t>
  </si>
  <si>
    <t>PPQ16183A</t>
  </si>
  <si>
    <t>QQ:TRAF7</t>
  </si>
  <si>
    <t>XM_001083720</t>
  </si>
  <si>
    <t>PPQ01964A</t>
  </si>
  <si>
    <t>QQ:TRAIP</t>
  </si>
  <si>
    <t>XM_001105706</t>
  </si>
  <si>
    <t>PPQ08287A</t>
  </si>
  <si>
    <t>QQ:TRIM10</t>
  </si>
  <si>
    <t>NM_001127629</t>
  </si>
  <si>
    <t>PPQ11826A</t>
  </si>
  <si>
    <t>QQ:TRIM11</t>
  </si>
  <si>
    <t>XM_001082465</t>
  </si>
  <si>
    <t>PPQ01089A</t>
  </si>
  <si>
    <t>QQ:TRIM13</t>
  </si>
  <si>
    <t>XM_001104514</t>
  </si>
  <si>
    <t>PPQ09902A</t>
  </si>
  <si>
    <t>QQ:TRIM17</t>
  </si>
  <si>
    <t>XM_001082856</t>
  </si>
  <si>
    <t>PPQ01196A</t>
  </si>
  <si>
    <t>QQ:TRIM2</t>
  </si>
  <si>
    <t>XM_001086769</t>
  </si>
  <si>
    <t>PPQ02751A</t>
  </si>
  <si>
    <t>QQ:TRIM22</t>
  </si>
  <si>
    <t>NM_001113359</t>
  </si>
  <si>
    <t>PPQ14163A</t>
  </si>
  <si>
    <t>QQ:TRIM23</t>
  </si>
  <si>
    <t>XM_001085950</t>
  </si>
  <si>
    <t>PPQ02656A</t>
  </si>
  <si>
    <t>QQ:TRIM24</t>
  </si>
  <si>
    <t>XM_001107279</t>
  </si>
  <si>
    <t>PPQ11860A</t>
  </si>
  <si>
    <t>QQ:TRIM26</t>
  </si>
  <si>
    <t>NM_001114967</t>
  </si>
  <si>
    <t>PPQ20267A</t>
  </si>
  <si>
    <t>QQ:TRIM27</t>
  </si>
  <si>
    <t>XM_001094465</t>
  </si>
  <si>
    <t>PPQ09199A</t>
  </si>
  <si>
    <t>QQ:TRIM28</t>
  </si>
  <si>
    <t>XM_001098702</t>
  </si>
  <si>
    <t>PPQ12966A</t>
  </si>
  <si>
    <t>QQ:TRIM3</t>
  </si>
  <si>
    <t>XM_001109454</t>
  </si>
  <si>
    <t>PPQ12258A</t>
  </si>
  <si>
    <t>QQ:TRIM32</t>
  </si>
  <si>
    <t>XM_001098591</t>
  </si>
  <si>
    <t>PPQ06841A</t>
  </si>
  <si>
    <t>QQ:TRIM33</t>
  </si>
  <si>
    <t>XM_001099267</t>
  </si>
  <si>
    <t>PPQ12103A</t>
  </si>
  <si>
    <t>QQ:TRIM36</t>
  </si>
  <si>
    <t>XM_001083279</t>
  </si>
  <si>
    <t>PPQ01666A</t>
  </si>
  <si>
    <t>QQ:TRIM37</t>
  </si>
  <si>
    <t>XM_001107200</t>
  </si>
  <si>
    <t>PPQ12306A</t>
  </si>
  <si>
    <t>QQ:TRIM38</t>
  </si>
  <si>
    <t>XM_001083397</t>
  </si>
  <si>
    <t>PPQ01572A</t>
  </si>
  <si>
    <t>QQ:TRIM39</t>
  </si>
  <si>
    <t>XM_001104049</t>
  </si>
  <si>
    <t>E3 ubiquitin-protein ligase TRIM41-like</t>
  </si>
  <si>
    <t>PPQ10704A</t>
  </si>
  <si>
    <t>QQ:TRIM40</t>
  </si>
  <si>
    <t>XM_002803667</t>
  </si>
  <si>
    <t>PPQ13257A</t>
  </si>
  <si>
    <t>QQ:TRIM44</t>
  </si>
  <si>
    <t>XM_001114934</t>
  </si>
  <si>
    <t>Tripartite motif-containing protein 44-like</t>
  </si>
  <si>
    <t>PPQ16293A</t>
  </si>
  <si>
    <t>QQ:TRIM45</t>
  </si>
  <si>
    <t>XM_001113088</t>
  </si>
  <si>
    <t>PPQ12598A</t>
  </si>
  <si>
    <t>QQ:TRIM48</t>
  </si>
  <si>
    <t>XM_001116069</t>
  </si>
  <si>
    <t>PPQ69127A</t>
  </si>
  <si>
    <t>QQ:TRIM5</t>
  </si>
  <si>
    <t>NM_001032910</t>
  </si>
  <si>
    <t>PPQ00185A</t>
  </si>
  <si>
    <t>QQ:TRIM54</t>
  </si>
  <si>
    <t>XM_001092313</t>
  </si>
  <si>
    <t>PPQ04990A</t>
  </si>
  <si>
    <t>QQ:TRIM56</t>
  </si>
  <si>
    <t>XM_001107405</t>
  </si>
  <si>
    <t>PPQ14177A</t>
  </si>
  <si>
    <t>QQ:TRIM62</t>
  </si>
  <si>
    <t>XM_001107247</t>
  </si>
  <si>
    <t>Tripartite motif-containing protein 62-like</t>
  </si>
  <si>
    <t>PPQ11664A</t>
  </si>
  <si>
    <t>QQ:TRIM63</t>
  </si>
  <si>
    <t>XM_001108306</t>
  </si>
  <si>
    <t>PPQ14156A</t>
  </si>
  <si>
    <t>QQ:TRIM64</t>
  </si>
  <si>
    <t>XM_001096492</t>
  </si>
  <si>
    <t>PPQ69128A</t>
  </si>
  <si>
    <t>QQ:TRIM68</t>
  </si>
  <si>
    <t>XM_001112587</t>
  </si>
  <si>
    <t>PPQ16655A</t>
  </si>
  <si>
    <t>QQ:TRIM71</t>
  </si>
  <si>
    <t>XM_001098706</t>
  </si>
  <si>
    <t>PPQ08669A</t>
  </si>
  <si>
    <t>QQ:TRIM72</t>
  </si>
  <si>
    <t>XM_001112866</t>
  </si>
  <si>
    <t>PPQ14044A</t>
  </si>
  <si>
    <t>QQ:TRIM8</t>
  </si>
  <si>
    <t>XM_001113109</t>
  </si>
  <si>
    <t>PPQ14091A</t>
  </si>
  <si>
    <t>QQ:TRIM9</t>
  </si>
  <si>
    <t>XM_001102351</t>
  </si>
  <si>
    <t>PPQ09728A</t>
  </si>
  <si>
    <t>QQ:TRIML1</t>
  </si>
  <si>
    <t>XM_001089999</t>
  </si>
  <si>
    <t>PPQ03857A</t>
  </si>
  <si>
    <t>QQ:TSPAN17</t>
  </si>
  <si>
    <t>XM_001085739</t>
  </si>
  <si>
    <t>PPQ03591A</t>
  </si>
  <si>
    <t>QQ:TTC3</t>
  </si>
  <si>
    <t>XM_001083947</t>
  </si>
  <si>
    <t>PPQ01130A</t>
  </si>
  <si>
    <t>QQ:UBASH3B</t>
  </si>
  <si>
    <t>XM_001107573</t>
  </si>
  <si>
    <t>Ubiquitin associated and SH3 domain containing B</t>
  </si>
  <si>
    <t>PPQ10046A</t>
  </si>
  <si>
    <t>QQ:UBB</t>
  </si>
  <si>
    <t>XM_001087796</t>
  </si>
  <si>
    <t>PPQ02461A</t>
  </si>
  <si>
    <t>QQ:UBE3A</t>
  </si>
  <si>
    <t>XM_001108510</t>
  </si>
  <si>
    <t>PPQ12523A</t>
  </si>
  <si>
    <t>QQ:UBE3B</t>
  </si>
  <si>
    <t>XM_002798772</t>
  </si>
  <si>
    <t>PPQ69129A</t>
  </si>
  <si>
    <t>QQ:UBE3C</t>
  </si>
  <si>
    <t>XM_002803539</t>
  </si>
  <si>
    <t>Ubiquitin-protein ligase E3C-like</t>
  </si>
  <si>
    <t>PPQ69130A</t>
  </si>
  <si>
    <t>QQ:UBE4A</t>
  </si>
  <si>
    <t>XM_001097911</t>
  </si>
  <si>
    <t>PPQ04998A</t>
  </si>
  <si>
    <t>QQ:UBE4B</t>
  </si>
  <si>
    <t>XM_001101836</t>
  </si>
  <si>
    <t>PPQ13855A</t>
  </si>
  <si>
    <t>QQ:UBR1</t>
  </si>
  <si>
    <t>XM_001105721</t>
  </si>
  <si>
    <t>PPQ11239A</t>
  </si>
  <si>
    <t>QQ:UBR2</t>
  </si>
  <si>
    <t>XM_001088074</t>
  </si>
  <si>
    <t>PPQ02744A</t>
  </si>
  <si>
    <t>QQ:UBR3</t>
  </si>
  <si>
    <t>XM_001099162</t>
  </si>
  <si>
    <t>PPQ12060A</t>
  </si>
  <si>
    <t>QQ:UBR5</t>
  </si>
  <si>
    <t>XM_001100326</t>
  </si>
  <si>
    <t>PPQ09859A</t>
  </si>
  <si>
    <t>QQ:UBR7</t>
  </si>
  <si>
    <t>XM_001094555</t>
  </si>
  <si>
    <t>PPQ04369A</t>
  </si>
  <si>
    <t>QQ:UHRF2</t>
  </si>
  <si>
    <t>XM_002800125</t>
  </si>
  <si>
    <t>Ubiquitin-like with PHD and ring finger domains 2, E3 ubiquitin protein ligase</t>
  </si>
  <si>
    <t>PPQ69131A</t>
  </si>
  <si>
    <t>QQ:UNK</t>
  </si>
  <si>
    <t>XM_002800621</t>
  </si>
  <si>
    <t>RING finger protein unkempt homolog</t>
  </si>
  <si>
    <t>PPQ69132A</t>
  </si>
  <si>
    <t>QQ:VPRBP</t>
  </si>
  <si>
    <t>XM_002802792</t>
  </si>
  <si>
    <t>PPQ69133A</t>
  </si>
  <si>
    <t>QQ:VPS11</t>
  </si>
  <si>
    <t>XM_001101032</t>
  </si>
  <si>
    <t>PPQ06994A</t>
  </si>
  <si>
    <t>QQ:VPS18</t>
  </si>
  <si>
    <t>XM_001099146</t>
  </si>
  <si>
    <t>PPQ08307A</t>
  </si>
  <si>
    <t>QQ:VPS41</t>
  </si>
  <si>
    <t>XM_001101460</t>
  </si>
  <si>
    <t>PPQ13283A</t>
  </si>
  <si>
    <t>QQ:VPS8</t>
  </si>
  <si>
    <t>XM_001097106</t>
  </si>
  <si>
    <t>PPQ06169A</t>
  </si>
  <si>
    <t>QQ:WDSUB1</t>
  </si>
  <si>
    <t>XM_001093326</t>
  </si>
  <si>
    <t>PPQ04736A</t>
  </si>
  <si>
    <t>QQ:WSB1</t>
  </si>
  <si>
    <t>NM_001261284</t>
  </si>
  <si>
    <t>PPQ09224A</t>
  </si>
  <si>
    <t>QQ:WWP1</t>
  </si>
  <si>
    <t>XM_001083173</t>
  </si>
  <si>
    <t>PPQ01055A</t>
  </si>
  <si>
    <t>QQ:WWP2</t>
  </si>
  <si>
    <t>XM_001101592</t>
  </si>
  <si>
    <t>WW domain containing E3 ubiquitin protein ligase 2</t>
  </si>
  <si>
    <t>PPQ08756A</t>
  </si>
  <si>
    <t>QQ:XIAP</t>
  </si>
  <si>
    <t>XM_001114854</t>
  </si>
  <si>
    <t>PPQ18142A</t>
  </si>
  <si>
    <t>QQ:ZBTB16</t>
  </si>
  <si>
    <t>NM_001257623</t>
  </si>
  <si>
    <t>PPQ01717A</t>
  </si>
  <si>
    <t>QQ:ZER1</t>
  </si>
  <si>
    <t>XM_001110381</t>
  </si>
  <si>
    <t>PPQ16414A</t>
  </si>
  <si>
    <t>QQ:ZNF645</t>
  </si>
  <si>
    <t>XM_002806169</t>
  </si>
  <si>
    <t>PPQ69134A</t>
  </si>
  <si>
    <t>QQ:ZNRF1</t>
  </si>
  <si>
    <t>XM_001109563</t>
  </si>
  <si>
    <t>PPQ12205A</t>
  </si>
  <si>
    <t>QQ:ZYG11B</t>
  </si>
  <si>
    <t>XM_002801558</t>
  </si>
  <si>
    <t>PPQ69135A</t>
  </si>
  <si>
    <t>QQ:RTC</t>
  </si>
  <si>
    <t>QQ:PPC</t>
  </si>
  <si>
    <t>Sample 1</t>
  </si>
  <si>
    <t>Sample 2</t>
  </si>
  <si>
    <t>Sample 3</t>
  </si>
  <si>
    <t>Sample 4</t>
  </si>
  <si>
    <t>Sample 5</t>
  </si>
  <si>
    <t>Sample 6</t>
  </si>
  <si>
    <t>Sample 7</t>
  </si>
  <si>
    <t>Sample 8</t>
  </si>
  <si>
    <t>Sample 9</t>
  </si>
  <si>
    <t>Sample 10</t>
  </si>
  <si>
    <t>Test Group</t>
  </si>
  <si>
    <t>Control Group</t>
  </si>
  <si>
    <t>Reference Gene Symbols</t>
  </si>
  <si>
    <t>3D Profile</t>
  </si>
  <si>
    <t xml:space="preserve">E ... </t>
  </si>
  <si>
    <t xml:space="preserve"> ... N</t>
  </si>
  <si>
    <r>
      <t>This worksheet automatically displays the raw C</t>
    </r>
    <r>
      <rPr>
        <vertAlign val="subscript"/>
        <sz val="10"/>
        <rFont val="Arial"/>
        <family val="2"/>
      </rPr>
      <t>T</t>
    </r>
    <r>
      <rPr>
        <sz val="10"/>
        <rFont val="Arial"/>
        <family val="2"/>
      </rPr>
      <t xml:space="preserve"> values for each chosen reference gene in all samples in the gray cells to the left, and it automatically displays the average ("AVG") of the chosen reference genes' C</t>
    </r>
    <r>
      <rPr>
        <vertAlign val="subscript"/>
        <sz val="10"/>
        <rFont val="Arial"/>
        <family val="2"/>
      </rPr>
      <t>T</t>
    </r>
    <r>
      <rPr>
        <sz val="10"/>
        <rFont val="Arial"/>
        <family val="2"/>
      </rPr>
      <t xml:space="preserve"> values in each Sample, which will be that Sample's normalization factor. This Excel file accommodates up to a maximum number of 20 reference genes.</t>
    </r>
  </si>
  <si>
    <t>If you wish to change the Group names, enter the new names into the yellow cells E2 and F2. The Group names automatically change in all other worksheets.</t>
  </si>
  <si>
    <t>Version 5.0, 8/2018</t>
  </si>
  <si>
    <r>
      <t>Both "Test Sample Data" and "Control Sample Data" worksheets automatically display the average and standard deviation of each assay's replicate C</t>
    </r>
    <r>
      <rPr>
        <vertAlign val="subscript"/>
        <sz val="10"/>
        <color theme="1"/>
        <rFont val="Arial"/>
        <family val="2"/>
      </rPr>
      <t>T</t>
    </r>
    <r>
      <rPr>
        <sz val="10"/>
        <color theme="1"/>
        <rFont val="Arial"/>
        <family val="2"/>
      </rPr>
      <t xml:space="preserve"> values in Columns M and N.</t>
    </r>
  </si>
  <si>
    <t>Instructions for Analyzing RT2 Profiler PCR Array 384HT Results with this Template:</t>
  </si>
  <si>
    <t>Array Cat #</t>
  </si>
  <si>
    <t>PAFD-3401Z</t>
  </si>
  <si>
    <t>PAHS-3009Z</t>
  </si>
  <si>
    <t>PAHS-3012Z</t>
  </si>
  <si>
    <t>PAHS-3401Z</t>
  </si>
  <si>
    <t>PAHS-3803Z</t>
  </si>
  <si>
    <t>PAMM-3009Z</t>
  </si>
  <si>
    <t>PAMM-3012Z</t>
  </si>
  <si>
    <t>PAMM-3079Z</t>
  </si>
  <si>
    <t>PAMM-3401Z</t>
  </si>
  <si>
    <t>PAMM-3803Z</t>
  </si>
  <si>
    <t>PANZ-3401Z</t>
  </si>
  <si>
    <t>PAQQ-3079Z</t>
  </si>
  <si>
    <t>PARN-3009Z</t>
  </si>
  <si>
    <t>PARN-3012Z</t>
  </si>
  <si>
    <t>PARN-3079Z</t>
  </si>
  <si>
    <t>PARN-3401Z</t>
  </si>
  <si>
    <t>PARN-3803Z</t>
  </si>
  <si>
    <t>Sample 11</t>
  </si>
  <si>
    <t>Sample 12</t>
  </si>
  <si>
    <t>Test Group =</t>
  </si>
  <si>
    <t>Control Group =</t>
  </si>
  <si>
    <t>CT Cuttoff</t>
  </si>
  <si>
    <t>NOTE: Example data is included in this template for demonstration purposes only.
Simply delete the existing data and replace with your own through the Copy and Paste operations described above.</t>
  </si>
  <si>
    <r>
      <rPr>
        <b/>
        <sz val="10"/>
        <color rgb="FFFF0000"/>
        <rFont val="Arial"/>
        <family val="2"/>
      </rPr>
      <t>1. Gene Table:</t>
    </r>
    <r>
      <rPr>
        <sz val="10"/>
        <rFont val="Arial"/>
        <family val="2"/>
      </rPr>
      <t xml:space="preserve"> Type the catalog number of RT</t>
    </r>
    <r>
      <rPr>
        <vertAlign val="superscript"/>
        <sz val="10"/>
        <rFont val="Arial"/>
        <family val="2"/>
      </rPr>
      <t>2</t>
    </r>
    <r>
      <rPr>
        <sz val="10"/>
        <rFont val="Arial"/>
        <family val="2"/>
      </rPr>
      <t xml:space="preserve"> Profiler PCR Array into cell C1 and hit Enter or Return.
The yellow cells will automatically update with the content of the entered array. See below for examples.</t>
    </r>
  </si>
  <si>
    <r>
      <rPr>
        <b/>
        <sz val="10"/>
        <color rgb="FFFF0000"/>
        <rFont val="Arial"/>
        <family val="2"/>
      </rPr>
      <t>2. Test Sample Data:</t>
    </r>
    <r>
      <rPr>
        <sz val="10"/>
        <rFont val="Arial"/>
        <family val="2"/>
      </rPr>
      <t xml:space="preserve"> Copy each Test Sample's list of raw C</t>
    </r>
    <r>
      <rPr>
        <vertAlign val="subscript"/>
        <sz val="10"/>
        <rFont val="Arial"/>
        <family val="2"/>
      </rPr>
      <t>T</t>
    </r>
    <r>
      <rPr>
        <sz val="10"/>
        <rFont val="Arial"/>
        <family val="2"/>
      </rPr>
      <t xml:space="preserve"> values exported from your real-time PCR instrument into the yellow cells of the appropriate column using the "Paste Special" "Values" Excel function.</t>
    </r>
  </si>
  <si>
    <r>
      <rPr>
        <b/>
        <sz val="10"/>
        <color rgb="FFFF0000"/>
        <rFont val="Arial"/>
        <family val="2"/>
      </rPr>
      <t>3. Control Sample Data:</t>
    </r>
    <r>
      <rPr>
        <sz val="10"/>
        <rFont val="Arial"/>
        <family val="2"/>
      </rPr>
      <t xml:space="preserve"> Likewise, copy each Control Sample's list of raw C</t>
    </r>
    <r>
      <rPr>
        <vertAlign val="subscript"/>
        <sz val="10"/>
        <rFont val="Arial"/>
        <family val="2"/>
      </rPr>
      <t>T</t>
    </r>
    <r>
      <rPr>
        <sz val="10"/>
        <rFont val="Arial"/>
        <family val="2"/>
      </rPr>
      <t xml:space="preserve"> values exported from your real-time PCR instrument into the yellow cells of the appropriate column using the "Paste Special" "Values" Excel function.</t>
    </r>
  </si>
  <si>
    <r>
      <rPr>
        <b/>
        <sz val="10"/>
        <color rgb="FFFF0000"/>
        <rFont val="Arial"/>
        <family val="2"/>
      </rPr>
      <t>4. Choose Reference Genes:</t>
    </r>
    <r>
      <rPr>
        <sz val="10"/>
        <rFont val="Arial"/>
        <family val="2"/>
      </rPr>
      <t xml:space="preserve"> Type the complete Symbol, as seen in the "Gene Table" worksheet, of the desired reference genes to be used for data normalization into the yellow cells of column A. By default, the pre-defined reference genes from the PCR Array entered into the "Gene Table" worksheet are displayed.</t>
    </r>
  </si>
  <si>
    <r>
      <rPr>
        <b/>
        <sz val="10"/>
        <color rgb="FFFF0000"/>
        <rFont val="Arial"/>
        <family val="2"/>
      </rPr>
      <t>5. QC Report:</t>
    </r>
    <r>
      <rPr>
        <sz val="10"/>
        <rFont val="Arial"/>
        <family val="2"/>
      </rPr>
      <t xml:space="preserve"> "Choose Your cDNA Synthesis Kit" and "Choose Your Plate Format" from the dropdown menu selections in Cells C6 and C9, respectively. The selections affect the QC Pass criteria. For more details on how to interpret the QC results, see the text in this worksheet.</t>
    </r>
  </si>
  <si>
    <r>
      <rPr>
        <b/>
        <sz val="10"/>
        <color rgb="FFFF0000"/>
        <rFont val="Arial"/>
        <family val="2"/>
      </rPr>
      <t>6. Results:</t>
    </r>
    <r>
      <rPr>
        <sz val="10"/>
        <rFont val="Arial"/>
        <family val="2"/>
      </rPr>
      <t xml:space="preserve"> The Excel file automatically displays the fold difference in the expression of each gene between the Test and Control Groups of Samples. Statistical p-values calculated by the Student's t-test are also displayed, if the raw data includes at least three replicate Samples in both Groups. For more details the results returned, see the text in this worksheet.</t>
    </r>
  </si>
  <si>
    <r>
      <rPr>
        <b/>
        <sz val="10"/>
        <color rgb="FFFF0000"/>
        <rFont val="Arial"/>
        <family val="2"/>
      </rPr>
      <t>7. 3D Profile:</t>
    </r>
    <r>
      <rPr>
        <sz val="10"/>
        <rFont val="Arial"/>
        <family val="2"/>
      </rPr>
      <t xml:space="preserve"> The xy plane represents the PCR Array's well positions, while the z-axis columns plot the </t>
    </r>
    <r>
      <rPr>
        <sz val="10"/>
        <color theme="1"/>
        <rFont val="Arial"/>
        <family val="2"/>
      </rPr>
      <t>fold difference in gene expression between the two Groups for each well position's assay. Columns pointing up (with z-axis values &gt; 1) indicate an up-regulation of gene expression, and columns pointing down (with z-axis values &lt; 1) indicate a down-regulation of gene expression in the Test Groups relative to the Control Group.</t>
    </r>
  </si>
  <si>
    <r>
      <rPr>
        <b/>
        <sz val="10"/>
        <color rgb="FFFF0000"/>
        <rFont val="Arial"/>
        <family val="2"/>
      </rPr>
      <t>8. Scatter Plot:</t>
    </r>
    <r>
      <rPr>
        <sz val="10"/>
        <color theme="1"/>
        <rFont val="Arial"/>
        <family val="2"/>
      </rPr>
      <t xml:space="preserve"> This plot graphs the log</t>
    </r>
    <r>
      <rPr>
        <vertAlign val="subscript"/>
        <sz val="10"/>
        <color theme="1"/>
        <rFont val="Arial"/>
        <family val="2"/>
      </rPr>
      <t>10</t>
    </r>
    <r>
      <rPr>
        <sz val="10"/>
        <color theme="1"/>
        <rFont val="Arial"/>
        <family val="2"/>
      </rPr>
      <t xml:space="preserve"> of the expression level of each gene in the Test Group versus the corresponding value in the Control Group. The black diagonal line indicates fold changes of 1, or no change. The purple diagonal lines indicate the desired fold-change threshold, defined by the typing that value into the yellow cell A1.</t>
    </r>
  </si>
  <si>
    <r>
      <rPr>
        <b/>
        <sz val="10"/>
        <color rgb="FFFF0000"/>
        <rFont val="Arial"/>
        <family val="2"/>
      </rPr>
      <t>9. Volcano Plot:</t>
    </r>
    <r>
      <rPr>
        <sz val="10"/>
        <rFont val="Arial"/>
        <family val="2"/>
      </rPr>
      <t xml:space="preserve"> This plot</t>
    </r>
    <r>
      <rPr>
        <sz val="10"/>
        <color theme="1"/>
        <rFont val="Arial"/>
        <family val="2"/>
      </rPr>
      <t xml:space="preserve"> graphs the log</t>
    </r>
    <r>
      <rPr>
        <vertAlign val="subscript"/>
        <sz val="10"/>
        <rFont val="Arial"/>
        <family val="2"/>
      </rPr>
      <t>2</t>
    </r>
    <r>
      <rPr>
        <sz val="10"/>
        <color theme="1"/>
        <rFont val="Arial"/>
        <family val="2"/>
      </rPr>
      <t xml:space="preserve"> of the fold change in each gene's expression between the Groups on the x-axis versus the -log</t>
    </r>
    <r>
      <rPr>
        <vertAlign val="subscript"/>
        <sz val="10"/>
        <color theme="1"/>
        <rFont val="Arial"/>
        <family val="2"/>
      </rPr>
      <t>10</t>
    </r>
    <r>
      <rPr>
        <sz val="10"/>
        <color theme="1"/>
        <rFont val="Arial"/>
        <family val="2"/>
      </rPr>
      <t xml:space="preserve"> of each gene expression changes' p-value on the y-axis. The vertical black line indicates fold changes of 1, or no change. The purple vertical lines indicate the desired fold-change threshold, defined by typing that value into the yellow cell D1. The black horizontal line indicates the desired p-value threshold, defined by typing that value into the yellow cell I1.</t>
    </r>
  </si>
  <si>
    <r>
      <rPr>
        <b/>
        <sz val="10"/>
        <color rgb="FFFF0000"/>
        <rFont val="Arial"/>
        <family val="2"/>
      </rPr>
      <t>10. Calculations:</t>
    </r>
    <r>
      <rPr>
        <sz val="10"/>
        <color theme="1"/>
        <rFont val="Arial"/>
        <family val="2"/>
      </rPr>
      <t xml:space="preserve"> This worksheet displays the formulas and intermediate numbers used to convert the entered raw C</t>
    </r>
    <r>
      <rPr>
        <vertAlign val="subscript"/>
        <sz val="10"/>
        <color theme="1"/>
        <rFont val="Arial"/>
        <family val="2"/>
      </rPr>
      <t>T</t>
    </r>
    <r>
      <rPr>
        <sz val="10"/>
        <color theme="1"/>
        <rFont val="Arial"/>
        <family val="2"/>
      </rPr>
      <t xml:space="preserve"> data into the displayed results. Again, as this information is displayed in gray cells, please do not change them.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</si>
</sst>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0"/>
    <numFmt numFmtId="165" formatCode="0.0E+00"/>
    <numFmt numFmtId="166" formatCode="0.0000"/>
  </numFmts>
  <fonts count="23" x14ac:knownFonts="1">
    <font>
      <sz val="11"/>
      <color theme="1"/>
      <name val="Arial"/>
      <family val="2"/>
    </font>
    <font>
      <b/>
      <sz val="11"/>
      <color theme="1"/>
      <name val="Arial"/>
      <family val="2"/>
    </font>
    <font>
      <b/>
      <sz val="10"/>
      <name val="Arial"/>
      <family val="2"/>
    </font>
    <font>
      <sz val="10"/>
      <name val="Arial"/>
      <family val="2"/>
    </font>
    <font>
      <b/>
      <u/>
      <sz val="10"/>
      <name val="Arial"/>
      <family val="2"/>
    </font>
    <font>
      <vertAlign val="subscript"/>
      <sz val="10"/>
      <name val="Arial"/>
      <family val="2"/>
    </font>
    <font>
      <b/>
      <sz val="8"/>
      <name val="Arial"/>
      <family val="2"/>
    </font>
    <font>
      <sz val="10"/>
      <name val="Symbol"/>
      <family val="1"/>
      <charset val="2"/>
    </font>
    <font>
      <b/>
      <sz val="10"/>
      <color indexed="8"/>
      <name val="Arial"/>
      <family val="2"/>
    </font>
    <font>
      <sz val="8"/>
      <color indexed="63"/>
      <name val="Verdana"/>
      <family val="2"/>
    </font>
    <font>
      <sz val="10"/>
      <color theme="1"/>
      <name val="Arial"/>
      <family val="2"/>
    </font>
    <font>
      <b/>
      <vertAlign val="subscript"/>
      <sz val="10"/>
      <name val="Arial"/>
      <family val="2"/>
    </font>
    <font>
      <sz val="10"/>
      <color indexed="8"/>
      <name val="Arial"/>
      <family val="2"/>
    </font>
    <font>
      <b/>
      <sz val="12"/>
      <name val="Arial"/>
      <family val="2"/>
    </font>
    <font>
      <b/>
      <vertAlign val="superscript"/>
      <sz val="10"/>
      <name val="Arial"/>
      <family val="2"/>
    </font>
    <font>
      <sz val="10"/>
      <color indexed="10"/>
      <name val="Arial"/>
      <family val="2"/>
    </font>
    <font>
      <sz val="10"/>
      <color indexed="48"/>
      <name val="Arial"/>
      <family val="2"/>
    </font>
    <font>
      <b/>
      <sz val="10"/>
      <color theme="1"/>
      <name val="Arial"/>
      <family val="2"/>
    </font>
    <font>
      <sz val="10"/>
      <color indexed="12"/>
      <name val="Arial"/>
      <family val="2"/>
    </font>
    <font>
      <vertAlign val="subscript"/>
      <sz val="10"/>
      <color theme="1"/>
      <name val="Arial"/>
      <family val="2"/>
    </font>
    <font>
      <sz val="10"/>
      <color rgb="FFFF0000"/>
      <name val="Arial"/>
      <family val="2"/>
    </font>
    <font>
      <vertAlign val="superscript"/>
      <sz val="10"/>
      <name val="Arial"/>
      <family val="2"/>
    </font>
    <font>
      <b/>
      <sz val="10"/>
      <color rgb="FFFF0000"/>
      <name val="Arial"/>
      <family val="2"/>
    </font>
  </fonts>
  <fills count="10">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41"/>
        <bgColor indexed="64"/>
      </patternFill>
    </fill>
    <fill>
      <patternFill patternType="solid">
        <fgColor indexed="55"/>
        <bgColor indexed="64"/>
      </patternFill>
    </fill>
    <fill>
      <patternFill patternType="solid">
        <fgColor indexed="13"/>
        <bgColor indexed="64"/>
      </patternFill>
    </fill>
    <fill>
      <patternFill patternType="solid">
        <fgColor theme="0" tint="-0.249977111117893"/>
        <bgColor indexed="64"/>
      </patternFill>
    </fill>
    <fill>
      <patternFill patternType="solid">
        <fgColor theme="0" tint="-0.24994659260841701"/>
        <bgColor indexed="64"/>
      </patternFill>
    </fill>
    <fill>
      <patternFill patternType="solid">
        <fgColor theme="8" tint="0.79998168889431442"/>
        <bgColor indexed="64"/>
      </patternFill>
    </fill>
  </fills>
  <borders count="5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56"/>
      </left>
      <right style="thin">
        <color indexed="56"/>
      </right>
      <top/>
      <bottom style="thin">
        <color indexed="56"/>
      </bottom>
      <diagonal/>
    </border>
    <border>
      <left style="thin">
        <color indexed="56"/>
      </left>
      <right style="thin">
        <color indexed="56"/>
      </right>
      <top style="thin">
        <color indexed="56"/>
      </top>
      <bottom style="thin">
        <color indexed="56"/>
      </bottom>
      <diagonal/>
    </border>
    <border>
      <left/>
      <right style="thin">
        <color indexed="56"/>
      </right>
      <top/>
      <bottom style="thin">
        <color indexed="56"/>
      </bottom>
      <diagonal/>
    </border>
    <border>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right style="thin">
        <color indexed="56"/>
      </right>
      <top style="medium">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56"/>
      </left>
      <right/>
      <top/>
      <bottom style="thin">
        <color indexed="56"/>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56"/>
      </left>
      <right style="thin">
        <color indexed="56"/>
      </right>
      <top style="medium">
        <color indexed="56"/>
      </top>
      <bottom style="medium">
        <color indexed="56"/>
      </bottom>
      <diagonal/>
    </border>
    <border>
      <left style="thin">
        <color indexed="56"/>
      </left>
      <right style="thin">
        <color indexed="56"/>
      </right>
      <top style="medium">
        <color indexed="56"/>
      </top>
      <bottom style="medium">
        <color indexed="56"/>
      </bottom>
      <diagonal/>
    </border>
    <border>
      <left style="thin">
        <color indexed="56"/>
      </left>
      <right style="medium">
        <color indexed="56"/>
      </right>
      <top style="medium">
        <color indexed="56"/>
      </top>
      <bottom style="medium">
        <color indexed="56"/>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medium">
        <color indexed="64"/>
      </right>
      <top/>
      <bottom style="thin">
        <color indexed="64"/>
      </bottom>
      <diagonal/>
    </border>
    <border>
      <left style="medium">
        <color indexed="56"/>
      </left>
      <right style="thin">
        <color indexed="56"/>
      </right>
      <top style="medium">
        <color indexed="56"/>
      </top>
      <bottom style="thin">
        <color indexed="56"/>
      </bottom>
      <diagonal/>
    </border>
    <border>
      <left style="thin">
        <color indexed="56"/>
      </left>
      <right style="thin">
        <color indexed="56"/>
      </right>
      <top style="medium">
        <color indexed="56"/>
      </top>
      <bottom style="thin">
        <color indexed="56"/>
      </bottom>
      <diagonal/>
    </border>
    <border>
      <left style="thin">
        <color indexed="56"/>
      </left>
      <right style="medium">
        <color indexed="56"/>
      </right>
      <top style="medium">
        <color indexed="56"/>
      </top>
      <bottom style="thin">
        <color indexed="56"/>
      </bottom>
      <diagonal/>
    </border>
    <border>
      <left style="medium">
        <color indexed="56"/>
      </left>
      <right style="thin">
        <color indexed="56"/>
      </right>
      <top style="thin">
        <color indexed="56"/>
      </top>
      <bottom style="thin">
        <color indexed="56"/>
      </bottom>
      <diagonal/>
    </border>
    <border>
      <left style="thin">
        <color indexed="56"/>
      </left>
      <right style="medium">
        <color indexed="56"/>
      </right>
      <top style="thin">
        <color indexed="56"/>
      </top>
      <bottom style="thin">
        <color indexed="56"/>
      </bottom>
      <diagonal/>
    </border>
    <border>
      <left style="medium">
        <color indexed="56"/>
      </left>
      <right style="thin">
        <color indexed="56"/>
      </right>
      <top style="thin">
        <color indexed="56"/>
      </top>
      <bottom style="medium">
        <color indexed="56"/>
      </bottom>
      <diagonal/>
    </border>
    <border>
      <left style="thin">
        <color indexed="56"/>
      </left>
      <right style="thin">
        <color indexed="56"/>
      </right>
      <top style="thin">
        <color indexed="56"/>
      </top>
      <bottom style="medium">
        <color indexed="56"/>
      </bottom>
      <diagonal/>
    </border>
    <border>
      <left style="thin">
        <color indexed="56"/>
      </left>
      <right style="medium">
        <color indexed="56"/>
      </right>
      <top style="thin">
        <color indexed="56"/>
      </top>
      <bottom style="medium">
        <color indexed="56"/>
      </bottom>
      <diagonal/>
    </border>
  </borders>
  <cellStyleXfs count="1">
    <xf numFmtId="0" fontId="0" fillId="0" borderId="0"/>
  </cellStyleXfs>
  <cellXfs count="284">
    <xf numFmtId="0" fontId="0" fillId="0" borderId="0" xfId="0"/>
    <xf numFmtId="0" fontId="1" fillId="0" borderId="0" xfId="0" applyFont="1"/>
    <xf numFmtId="0" fontId="0" fillId="2" borderId="4" xfId="0" applyFill="1" applyBorder="1"/>
    <xf numFmtId="0" fontId="2" fillId="2" borderId="4" xfId="0" applyFont="1" applyFill="1" applyBorder="1" applyAlignment="1">
      <alignment horizontal="center"/>
    </xf>
    <xf numFmtId="0" fontId="8" fillId="2" borderId="7" xfId="0" applyFont="1" applyFill="1" applyBorder="1" applyAlignment="1">
      <alignment horizontal="center"/>
    </xf>
    <xf numFmtId="0" fontId="3" fillId="0" borderId="0" xfId="0" applyFont="1" applyAlignment="1"/>
    <xf numFmtId="0" fontId="3" fillId="0" borderId="0" xfId="0" applyFont="1" applyAlignment="1">
      <alignment horizontal="left"/>
    </xf>
    <xf numFmtId="0" fontId="10" fillId="0" borderId="0" xfId="0" applyFont="1"/>
    <xf numFmtId="0" fontId="3" fillId="0" borderId="0" xfId="0" applyFont="1"/>
    <xf numFmtId="0" fontId="2" fillId="2" borderId="4" xfId="0" applyFont="1" applyFill="1" applyBorder="1" applyAlignment="1">
      <alignment horizontal="center" wrapText="1"/>
    </xf>
    <xf numFmtId="0" fontId="0" fillId="0" borderId="0" xfId="0" applyAlignment="1">
      <alignment vertical="center"/>
    </xf>
    <xf numFmtId="0" fontId="2" fillId="2" borderId="4" xfId="0" applyFont="1" applyFill="1" applyBorder="1" applyAlignment="1">
      <alignment horizontal="center" vertical="center" wrapText="1"/>
    </xf>
    <xf numFmtId="0" fontId="6" fillId="2" borderId="4" xfId="0" applyFont="1" applyFill="1" applyBorder="1" applyAlignment="1">
      <alignment horizontal="center" vertical="center" wrapText="1"/>
    </xf>
    <xf numFmtId="2" fontId="3" fillId="0" borderId="4" xfId="0" applyNumberFormat="1" applyFont="1" applyFill="1" applyBorder="1" applyAlignment="1">
      <alignment horizontal="right" vertical="center" wrapText="1"/>
    </xf>
    <xf numFmtId="0" fontId="2" fillId="0" borderId="0" xfId="0" applyFont="1" applyFill="1" applyAlignment="1">
      <alignment vertical="center" wrapText="1"/>
    </xf>
    <xf numFmtId="0" fontId="3" fillId="0" borderId="4"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3" fillId="2" borderId="36" xfId="0" applyFont="1" applyFill="1" applyBorder="1" applyAlignment="1">
      <alignment vertical="center" wrapText="1"/>
    </xf>
    <xf numFmtId="0" fontId="3" fillId="2" borderId="4" xfId="0" applyFont="1" applyFill="1" applyBorder="1" applyAlignment="1">
      <alignment vertical="center"/>
    </xf>
    <xf numFmtId="2" fontId="3" fillId="0" borderId="0" xfId="0" applyNumberFormat="1" applyFont="1" applyAlignment="1">
      <alignment horizontal="center" vertical="center"/>
    </xf>
    <xf numFmtId="165" fontId="3" fillId="0" borderId="0" xfId="0" applyNumberFormat="1" applyFont="1" applyAlignment="1">
      <alignment horizontal="center" vertical="center"/>
    </xf>
    <xf numFmtId="164" fontId="0" fillId="0" borderId="0" xfId="0" applyNumberFormat="1" applyAlignment="1">
      <alignment horizontal="center" vertical="center"/>
    </xf>
    <xf numFmtId="0" fontId="0" fillId="0" borderId="0" xfId="0" applyAlignment="1">
      <alignment horizontal="center" vertical="center"/>
    </xf>
    <xf numFmtId="0" fontId="3" fillId="2" borderId="7" xfId="0" applyFont="1" applyFill="1" applyBorder="1" applyAlignment="1">
      <alignment vertical="center"/>
    </xf>
    <xf numFmtId="2" fontId="3" fillId="0" borderId="0" xfId="0" applyNumberFormat="1" applyFont="1" applyBorder="1" applyAlignment="1">
      <alignment horizontal="center" vertical="center"/>
    </xf>
    <xf numFmtId="0" fontId="3" fillId="2" borderId="12" xfId="0" applyFont="1" applyFill="1" applyBorder="1" applyAlignment="1">
      <alignment vertical="center"/>
    </xf>
    <xf numFmtId="0" fontId="0" fillId="0" borderId="0" xfId="0" applyAlignment="1">
      <alignment horizontal="center"/>
    </xf>
    <xf numFmtId="0" fontId="13" fillId="6" borderId="4" xfId="0" applyFont="1" applyFill="1" applyBorder="1"/>
    <xf numFmtId="0" fontId="0" fillId="0" borderId="0" xfId="0" applyAlignment="1">
      <alignment horizontal="left"/>
    </xf>
    <xf numFmtId="166" fontId="0" fillId="2" borderId="4" xfId="0" applyNumberFormat="1" applyFill="1" applyBorder="1"/>
    <xf numFmtId="0" fontId="15" fillId="2" borderId="8" xfId="0" applyFont="1" applyFill="1" applyBorder="1"/>
    <xf numFmtId="0" fontId="0" fillId="2" borderId="11" xfId="0" applyFill="1" applyBorder="1"/>
    <xf numFmtId="0" fontId="0" fillId="2" borderId="9" xfId="0" applyFill="1" applyBorder="1"/>
    <xf numFmtId="0" fontId="16" fillId="2" borderId="5" xfId="0" applyFont="1" applyFill="1" applyBorder="1"/>
    <xf numFmtId="0" fontId="0" fillId="2" borderId="6" xfId="0" applyFill="1" applyBorder="1"/>
    <xf numFmtId="0" fontId="0" fillId="2" borderId="10" xfId="0" applyFill="1" applyBorder="1"/>
    <xf numFmtId="2" fontId="0" fillId="2" borderId="4" xfId="0" applyNumberFormat="1" applyFill="1" applyBorder="1"/>
    <xf numFmtId="165" fontId="0" fillId="2" borderId="4" xfId="0" applyNumberFormat="1" applyFill="1" applyBorder="1"/>
    <xf numFmtId="2" fontId="0" fillId="2" borderId="8" xfId="0" applyNumberFormat="1" applyFill="1" applyBorder="1"/>
    <xf numFmtId="2" fontId="0" fillId="2" borderId="20" xfId="0" applyNumberFormat="1" applyFill="1" applyBorder="1"/>
    <xf numFmtId="0" fontId="0" fillId="2" borderId="0" xfId="0" applyFill="1" applyBorder="1"/>
    <xf numFmtId="0" fontId="0" fillId="2" borderId="21" xfId="0" applyFill="1" applyBorder="1"/>
    <xf numFmtId="0" fontId="0" fillId="2" borderId="20" xfId="0" applyFill="1" applyBorder="1"/>
    <xf numFmtId="165" fontId="0" fillId="2" borderId="5" xfId="0" applyNumberFormat="1" applyFill="1" applyBorder="1"/>
    <xf numFmtId="0" fontId="0" fillId="0" borderId="0" xfId="0" applyAlignment="1">
      <alignment vertical="center"/>
    </xf>
    <xf numFmtId="0" fontId="1" fillId="0" borderId="0" xfId="0" applyFont="1" applyAlignment="1">
      <alignment vertical="center"/>
    </xf>
    <xf numFmtId="49" fontId="1" fillId="0" borderId="0" xfId="0" applyNumberFormat="1" applyFont="1" applyAlignment="1">
      <alignment vertical="center"/>
    </xf>
    <xf numFmtId="49" fontId="0" fillId="0" borderId="0" xfId="0" applyNumberFormat="1" applyAlignment="1">
      <alignment vertical="center"/>
    </xf>
    <xf numFmtId="49" fontId="0" fillId="0" borderId="0" xfId="0" applyNumberFormat="1"/>
    <xf numFmtId="0" fontId="0" fillId="0" borderId="0" xfId="0" applyAlignment="1">
      <alignment vertical="center"/>
    </xf>
    <xf numFmtId="0" fontId="2" fillId="2" borderId="7" xfId="0" applyFont="1" applyFill="1" applyBorder="1" applyAlignment="1">
      <alignment vertical="center"/>
    </xf>
    <xf numFmtId="0" fontId="1" fillId="0" borderId="0" xfId="0" applyNumberFormat="1" applyFont="1" applyAlignment="1">
      <alignment vertical="center"/>
    </xf>
    <xf numFmtId="0" fontId="0" fillId="0" borderId="0" xfId="0" applyNumberFormat="1" applyAlignment="1">
      <alignment vertical="center"/>
    </xf>
    <xf numFmtId="0" fontId="0" fillId="0" borderId="0" xfId="0" applyNumberFormat="1"/>
    <xf numFmtId="0" fontId="0" fillId="0" borderId="0" xfId="0" applyAlignment="1">
      <alignment vertical="center"/>
    </xf>
    <xf numFmtId="0" fontId="0" fillId="0" borderId="0" xfId="0" applyAlignment="1">
      <alignment vertical="center"/>
    </xf>
    <xf numFmtId="0" fontId="10" fillId="0" borderId="0" xfId="0" applyFont="1" applyBorder="1" applyAlignment="1">
      <alignment vertical="center"/>
    </xf>
    <xf numFmtId="2" fontId="10" fillId="0" borderId="0" xfId="0" applyNumberFormat="1" applyFont="1" applyAlignment="1">
      <alignment vertical="center" wrapText="1"/>
    </xf>
    <xf numFmtId="2" fontId="10" fillId="0" borderId="0" xfId="0" applyNumberFormat="1" applyFont="1" applyAlignment="1">
      <alignment horizontal="center" vertical="center" wrapText="1"/>
    </xf>
    <xf numFmtId="0" fontId="10" fillId="0" borderId="0" xfId="0" applyFont="1" applyAlignment="1">
      <alignment horizontal="center" vertical="center" wrapText="1"/>
    </xf>
    <xf numFmtId="2" fontId="10" fillId="0" borderId="4" xfId="0" applyNumberFormat="1" applyFont="1" applyFill="1" applyBorder="1" applyAlignment="1">
      <alignment horizontal="right" vertical="center"/>
    </xf>
    <xf numFmtId="0" fontId="10" fillId="0" borderId="4" xfId="0" applyFont="1" applyFill="1" applyBorder="1" applyAlignment="1">
      <alignment horizontal="center" vertical="center"/>
    </xf>
    <xf numFmtId="165" fontId="0" fillId="0" borderId="0" xfId="0" applyNumberFormat="1"/>
    <xf numFmtId="0" fontId="2" fillId="2" borderId="4"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4" xfId="0" applyFont="1" applyFill="1" applyBorder="1" applyAlignment="1">
      <alignment horizontal="right" vertical="center"/>
    </xf>
    <xf numFmtId="0" fontId="0" fillId="2" borderId="4" xfId="0" applyFill="1" applyBorder="1" applyAlignment="1">
      <alignment vertical="center"/>
    </xf>
    <xf numFmtId="0" fontId="0" fillId="3" borderId="4" xfId="0" applyFill="1" applyBorder="1" applyAlignment="1">
      <alignment vertical="center"/>
    </xf>
    <xf numFmtId="2" fontId="3" fillId="3" borderId="4" xfId="0" applyNumberFormat="1" applyFont="1" applyFill="1" applyBorder="1" applyAlignment="1">
      <alignment vertical="center"/>
    </xf>
    <xf numFmtId="2" fontId="3" fillId="2" borderId="1" xfId="0" applyNumberFormat="1" applyFont="1" applyFill="1" applyBorder="1" applyAlignment="1">
      <alignment vertical="center"/>
    </xf>
    <xf numFmtId="2" fontId="3" fillId="2" borderId="4" xfId="0" applyNumberFormat="1" applyFont="1" applyFill="1" applyBorder="1" applyAlignment="1">
      <alignment vertical="center"/>
    </xf>
    <xf numFmtId="0" fontId="3" fillId="3" borderId="4" xfId="0" applyFont="1" applyFill="1" applyBorder="1" applyAlignment="1">
      <alignment vertical="center"/>
    </xf>
    <xf numFmtId="0" fontId="3" fillId="0" borderId="0" xfId="0" applyFont="1" applyAlignment="1">
      <alignment vertical="center"/>
    </xf>
    <xf numFmtId="0" fontId="17" fillId="0" borderId="0" xfId="0" applyFont="1" applyAlignment="1">
      <alignment vertical="center"/>
    </xf>
    <xf numFmtId="0" fontId="10" fillId="0" borderId="0" xfId="0" applyFont="1" applyFill="1" applyAlignment="1">
      <alignment vertical="center"/>
    </xf>
    <xf numFmtId="0" fontId="12" fillId="3" borderId="4" xfId="0" applyFont="1" applyFill="1" applyBorder="1" applyAlignment="1">
      <alignment horizontal="center" vertical="center"/>
    </xf>
    <xf numFmtId="0" fontId="3" fillId="2" borderId="4" xfId="0" applyFont="1" applyFill="1" applyBorder="1" applyAlignment="1">
      <alignment horizontal="center" vertical="center"/>
    </xf>
    <xf numFmtId="0" fontId="10" fillId="7" borderId="4" xfId="0" applyFont="1" applyFill="1" applyBorder="1" applyAlignment="1">
      <alignment horizontal="center"/>
    </xf>
    <xf numFmtId="0" fontId="10" fillId="7" borderId="4" xfId="0" applyFont="1" applyFill="1" applyBorder="1" applyAlignment="1">
      <alignment horizontal="left"/>
    </xf>
    <xf numFmtId="0" fontId="3" fillId="7" borderId="4" xfId="0" applyFont="1" applyFill="1" applyBorder="1" applyAlignment="1">
      <alignment vertical="center" wrapText="1"/>
    </xf>
    <xf numFmtId="0" fontId="10" fillId="0" borderId="0" xfId="0" applyFont="1" applyAlignment="1">
      <alignment vertical="center"/>
    </xf>
    <xf numFmtId="0" fontId="2" fillId="2" borderId="4" xfId="0" applyFont="1" applyFill="1" applyBorder="1" applyAlignment="1">
      <alignment horizontal="center" vertical="center"/>
    </xf>
    <xf numFmtId="0" fontId="2" fillId="2" borderId="7" xfId="0" applyFont="1" applyFill="1" applyBorder="1" applyAlignment="1">
      <alignment horizontal="center" vertical="center" wrapText="1"/>
    </xf>
    <xf numFmtId="0" fontId="10" fillId="2" borderId="4" xfId="0" applyFont="1" applyFill="1" applyBorder="1" applyAlignment="1">
      <alignment vertical="center"/>
    </xf>
    <xf numFmtId="0" fontId="0" fillId="0" borderId="0" xfId="0" applyFont="1" applyAlignment="1">
      <alignment vertical="center"/>
    </xf>
    <xf numFmtId="0" fontId="2" fillId="2" borderId="4" xfId="0" applyFont="1" applyFill="1" applyBorder="1" applyAlignment="1">
      <alignment vertical="center"/>
    </xf>
    <xf numFmtId="2" fontId="3" fillId="3" borderId="1" xfId="0" applyNumberFormat="1" applyFont="1" applyFill="1" applyBorder="1" applyAlignment="1">
      <alignment vertical="center"/>
    </xf>
    <xf numFmtId="0" fontId="3" fillId="3" borderId="1" xfId="0" applyFont="1" applyFill="1" applyBorder="1" applyAlignment="1">
      <alignment vertical="center"/>
    </xf>
    <xf numFmtId="0" fontId="0" fillId="2" borderId="4" xfId="0" applyFill="1" applyBorder="1" applyAlignment="1">
      <alignment horizontal="center" vertical="center"/>
    </xf>
    <xf numFmtId="2" fontId="0" fillId="2" borderId="4" xfId="0" applyNumberFormat="1" applyFill="1" applyBorder="1" applyAlignment="1">
      <alignment vertical="center"/>
    </xf>
    <xf numFmtId="0" fontId="3"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10" fillId="0" borderId="0" xfId="0" applyFont="1" applyFill="1" applyBorder="1" applyAlignment="1">
      <alignment vertical="center"/>
    </xf>
    <xf numFmtId="0" fontId="3" fillId="0" borderId="0" xfId="0" applyFont="1" applyFill="1" applyBorder="1" applyAlignment="1">
      <alignment vertical="center"/>
    </xf>
    <xf numFmtId="0" fontId="7" fillId="0" borderId="0" xfId="0" applyFont="1" applyFill="1" applyBorder="1" applyAlignment="1">
      <alignment horizontal="right" vertical="center"/>
    </xf>
    <xf numFmtId="0" fontId="3" fillId="0" borderId="7" xfId="0" applyFont="1" applyFill="1" applyBorder="1" applyAlignment="1">
      <alignment horizontal="center" vertical="center" wrapText="1"/>
    </xf>
    <xf numFmtId="0" fontId="10" fillId="0" borderId="7" xfId="0" applyFont="1" applyFill="1" applyBorder="1" applyAlignment="1">
      <alignment horizontal="center" vertical="center"/>
    </xf>
    <xf numFmtId="0" fontId="2" fillId="2" borderId="0" xfId="0" applyFont="1" applyFill="1" applyAlignment="1">
      <alignment vertical="center"/>
    </xf>
    <xf numFmtId="0" fontId="2" fillId="2" borderId="17" xfId="0" applyFont="1" applyFill="1" applyBorder="1" applyAlignment="1">
      <alignment horizontal="right" vertical="center"/>
    </xf>
    <xf numFmtId="0" fontId="2" fillId="2" borderId="28" xfId="0" applyFont="1" applyFill="1" applyBorder="1" applyAlignment="1">
      <alignment horizontal="right" vertical="center"/>
    </xf>
    <xf numFmtId="0" fontId="2" fillId="2" borderId="29" xfId="0" applyFont="1" applyFill="1" applyBorder="1" applyAlignment="1">
      <alignment horizontal="right" vertical="center"/>
    </xf>
    <xf numFmtId="0" fontId="3" fillId="2" borderId="13" xfId="0" applyFont="1" applyFill="1" applyBorder="1" applyAlignment="1">
      <alignment vertical="center"/>
    </xf>
    <xf numFmtId="2" fontId="3" fillId="2" borderId="13" xfId="0" applyNumberFormat="1" applyFont="1" applyFill="1" applyBorder="1" applyAlignment="1">
      <alignment vertical="center"/>
    </xf>
    <xf numFmtId="0" fontId="3" fillId="2" borderId="15" xfId="0" applyFont="1" applyFill="1" applyBorder="1" applyAlignment="1">
      <alignment vertical="center"/>
    </xf>
    <xf numFmtId="0" fontId="3" fillId="2" borderId="14" xfId="0" applyFont="1" applyFill="1" applyBorder="1" applyAlignment="1">
      <alignment vertical="center"/>
    </xf>
    <xf numFmtId="2" fontId="3" fillId="2" borderId="14" xfId="0" applyNumberFormat="1" applyFont="1" applyFill="1" applyBorder="1" applyAlignment="1">
      <alignment vertical="center"/>
    </xf>
    <xf numFmtId="164" fontId="3" fillId="2" borderId="14" xfId="0" applyNumberFormat="1" applyFont="1" applyFill="1" applyBorder="1" applyAlignment="1">
      <alignment vertical="center"/>
    </xf>
    <xf numFmtId="2" fontId="3" fillId="2" borderId="26" xfId="0" applyNumberFormat="1" applyFont="1" applyFill="1" applyBorder="1" applyAlignment="1">
      <alignment vertical="center"/>
    </xf>
    <xf numFmtId="2" fontId="3" fillId="2" borderId="27" xfId="0" applyNumberFormat="1" applyFont="1" applyFill="1" applyBorder="1" applyAlignment="1">
      <alignment vertical="center"/>
    </xf>
    <xf numFmtId="2" fontId="3" fillId="2" borderId="17" xfId="0" applyNumberFormat="1" applyFont="1" applyFill="1" applyBorder="1" applyAlignment="1">
      <alignment vertical="center"/>
    </xf>
    <xf numFmtId="2" fontId="3" fillId="2" borderId="28" xfId="0" applyNumberFormat="1" applyFont="1" applyFill="1" applyBorder="1" applyAlignment="1">
      <alignment vertical="center"/>
    </xf>
    <xf numFmtId="2" fontId="3" fillId="2" borderId="29" xfId="0" applyNumberFormat="1" applyFont="1" applyFill="1" applyBorder="1" applyAlignment="1">
      <alignment vertical="center"/>
    </xf>
    <xf numFmtId="2" fontId="10" fillId="5" borderId="17" xfId="0" applyNumberFormat="1" applyFont="1" applyFill="1" applyBorder="1" applyAlignment="1">
      <alignment vertical="center"/>
    </xf>
    <xf numFmtId="2" fontId="10" fillId="5" borderId="28" xfId="0" applyNumberFormat="1" applyFont="1" applyFill="1" applyBorder="1" applyAlignment="1">
      <alignment vertical="center"/>
    </xf>
    <xf numFmtId="2" fontId="10" fillId="5" borderId="29" xfId="0" applyNumberFormat="1" applyFont="1" applyFill="1" applyBorder="1" applyAlignment="1">
      <alignment vertical="center"/>
    </xf>
    <xf numFmtId="0" fontId="3" fillId="0" borderId="18" xfId="0" applyFont="1" applyBorder="1" applyAlignment="1">
      <alignment vertical="center"/>
    </xf>
    <xf numFmtId="0" fontId="10" fillId="0" borderId="18" xfId="0" applyFont="1" applyBorder="1" applyAlignment="1">
      <alignment vertical="center"/>
    </xf>
    <xf numFmtId="0" fontId="10" fillId="0" borderId="19" xfId="0" applyFont="1" applyBorder="1" applyAlignment="1">
      <alignment vertical="center"/>
    </xf>
    <xf numFmtId="2" fontId="3" fillId="2" borderId="12" xfId="0" applyNumberFormat="1" applyFont="1" applyFill="1" applyBorder="1" applyAlignment="1">
      <alignment vertical="center"/>
    </xf>
    <xf numFmtId="164" fontId="3" fillId="2" borderId="13" xfId="0" applyNumberFormat="1" applyFont="1" applyFill="1" applyBorder="1" applyAlignment="1">
      <alignment vertical="center"/>
    </xf>
    <xf numFmtId="2" fontId="3" fillId="2" borderId="38" xfId="0" applyNumberFormat="1" applyFont="1" applyFill="1" applyBorder="1" applyAlignment="1">
      <alignment vertical="center"/>
    </xf>
    <xf numFmtId="2" fontId="3" fillId="2" borderId="39" xfId="0" applyNumberFormat="1" applyFont="1" applyFill="1" applyBorder="1" applyAlignment="1">
      <alignment vertical="center"/>
    </xf>
    <xf numFmtId="2" fontId="3" fillId="2" borderId="40" xfId="0" applyNumberFormat="1" applyFont="1" applyFill="1" applyBorder="1" applyAlignment="1">
      <alignment vertical="center"/>
    </xf>
    <xf numFmtId="2" fontId="3" fillId="8" borderId="46" xfId="0" applyNumberFormat="1" applyFont="1" applyFill="1" applyBorder="1" applyAlignment="1">
      <alignment vertical="center"/>
    </xf>
    <xf numFmtId="2" fontId="3" fillId="2" borderId="47" xfId="0" applyNumberFormat="1" applyFont="1" applyFill="1" applyBorder="1" applyAlignment="1">
      <alignment vertical="center"/>
    </xf>
    <xf numFmtId="2" fontId="3" fillId="2" borderId="3" xfId="0" applyNumberFormat="1" applyFont="1" applyFill="1" applyBorder="1" applyAlignment="1">
      <alignment vertical="center"/>
    </xf>
    <xf numFmtId="2" fontId="3" fillId="2" borderId="48" xfId="0" applyNumberFormat="1" applyFont="1" applyFill="1" applyBorder="1" applyAlignment="1">
      <alignment vertical="center"/>
    </xf>
    <xf numFmtId="2" fontId="10" fillId="5" borderId="48" xfId="0" applyNumberFormat="1" applyFont="1" applyFill="1" applyBorder="1" applyAlignment="1">
      <alignment vertical="center"/>
    </xf>
    <xf numFmtId="0" fontId="18" fillId="0" borderId="18" xfId="0" applyFont="1" applyBorder="1" applyAlignment="1">
      <alignment vertical="center"/>
    </xf>
    <xf numFmtId="0" fontId="2" fillId="2" borderId="7" xfId="0" applyFont="1" applyFill="1" applyBorder="1" applyAlignment="1">
      <alignment horizontal="right" vertical="center"/>
    </xf>
    <xf numFmtId="0" fontId="2" fillId="2" borderId="8" xfId="0" applyFont="1" applyFill="1" applyBorder="1" applyAlignment="1">
      <alignment horizontal="right" vertical="center"/>
    </xf>
    <xf numFmtId="0" fontId="3" fillId="2" borderId="51" xfId="0" applyFont="1" applyFill="1" applyBorder="1" applyAlignment="1">
      <alignment vertical="center"/>
    </xf>
    <xf numFmtId="0" fontId="3" fillId="2" borderId="52" xfId="0" applyFont="1" applyFill="1" applyBorder="1" applyAlignment="1">
      <alignment vertical="center"/>
    </xf>
    <xf numFmtId="2" fontId="3" fillId="2" borderId="52" xfId="0" applyNumberFormat="1" applyFont="1" applyFill="1" applyBorder="1" applyAlignment="1">
      <alignment vertical="center"/>
    </xf>
    <xf numFmtId="2" fontId="3" fillId="2" borderId="53" xfId="0" applyNumberFormat="1" applyFont="1" applyFill="1" applyBorder="1" applyAlignment="1">
      <alignment vertical="center"/>
    </xf>
    <xf numFmtId="0" fontId="3" fillId="2" borderId="54" xfId="0" applyFont="1" applyFill="1" applyBorder="1" applyAlignment="1">
      <alignment vertical="center"/>
    </xf>
    <xf numFmtId="2" fontId="3" fillId="2" borderId="55" xfId="0" applyNumberFormat="1" applyFont="1" applyFill="1" applyBorder="1" applyAlignment="1">
      <alignment vertical="center"/>
    </xf>
    <xf numFmtId="0" fontId="3" fillId="2" borderId="56" xfId="0" applyFont="1" applyFill="1" applyBorder="1" applyAlignment="1">
      <alignment vertical="center"/>
    </xf>
    <xf numFmtId="0" fontId="3" fillId="2" borderId="57" xfId="0" applyFont="1" applyFill="1" applyBorder="1" applyAlignment="1">
      <alignment vertical="center"/>
    </xf>
    <xf numFmtId="2" fontId="3" fillId="2" borderId="57" xfId="0" applyNumberFormat="1" applyFont="1" applyFill="1" applyBorder="1" applyAlignment="1">
      <alignment vertical="center"/>
    </xf>
    <xf numFmtId="2" fontId="3" fillId="2" borderId="58" xfId="0" applyNumberFormat="1" applyFont="1" applyFill="1" applyBorder="1" applyAlignment="1">
      <alignment vertical="center"/>
    </xf>
    <xf numFmtId="0" fontId="10" fillId="2" borderId="4" xfId="0" applyFont="1" applyFill="1" applyBorder="1" applyAlignment="1">
      <alignment vertical="center" wrapText="1"/>
    </xf>
    <xf numFmtId="0" fontId="2" fillId="2" borderId="1" xfId="0" applyFont="1" applyFill="1" applyBorder="1" applyAlignment="1">
      <alignment horizontal="center" vertical="center"/>
    </xf>
    <xf numFmtId="0" fontId="2" fillId="2" borderId="3" xfId="0" applyFont="1" applyFill="1" applyBorder="1" applyAlignment="1">
      <alignment horizontal="center" vertical="center"/>
    </xf>
    <xf numFmtId="0" fontId="2"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10" fillId="0" borderId="0" xfId="0" applyFont="1" applyAlignment="1">
      <alignment vertical="center"/>
    </xf>
    <xf numFmtId="0" fontId="10" fillId="0" borderId="1" xfId="0" applyFont="1" applyBorder="1" applyAlignment="1">
      <alignment vertical="center" wrapText="1"/>
    </xf>
    <xf numFmtId="0" fontId="10" fillId="0" borderId="2" xfId="0" applyFont="1" applyBorder="1" applyAlignment="1">
      <alignment vertical="center" wrapText="1"/>
    </xf>
    <xf numFmtId="0" fontId="10" fillId="0" borderId="3" xfId="0" applyFont="1" applyBorder="1" applyAlignment="1">
      <alignment vertical="center" wrapText="1"/>
    </xf>
    <xf numFmtId="0" fontId="2" fillId="2" borderId="4" xfId="0" applyFont="1" applyFill="1" applyBorder="1" applyAlignment="1">
      <alignment horizontal="center" vertical="center"/>
    </xf>
    <xf numFmtId="0" fontId="2" fillId="2" borderId="8" xfId="0" applyFont="1" applyFill="1" applyBorder="1" applyAlignment="1">
      <alignment horizontal="center" vertical="center" wrapText="1"/>
    </xf>
    <xf numFmtId="0" fontId="3" fillId="0" borderId="9" xfId="0" applyFont="1" applyBorder="1" applyAlignment="1">
      <alignment horizontal="center" vertical="center" wrapText="1"/>
    </xf>
    <xf numFmtId="0" fontId="2" fillId="2" borderId="5" xfId="0" applyFont="1" applyFill="1" applyBorder="1" applyAlignment="1">
      <alignment horizontal="center" vertical="center" wrapText="1"/>
    </xf>
    <xf numFmtId="0" fontId="3" fillId="0" borderId="10" xfId="0" applyFont="1" applyBorder="1" applyAlignment="1">
      <alignment horizontal="center" vertical="center" wrapText="1"/>
    </xf>
    <xf numFmtId="0" fontId="2" fillId="2" borderId="2" xfId="0" applyFont="1" applyFill="1" applyBorder="1" applyAlignment="1">
      <alignment horizontal="center" vertical="center"/>
    </xf>
    <xf numFmtId="0" fontId="3" fillId="0" borderId="1" xfId="0" applyFont="1" applyBorder="1" applyAlignment="1">
      <alignment horizontal="left" vertical="center" wrapText="1"/>
    </xf>
    <xf numFmtId="0" fontId="10" fillId="0" borderId="1" xfId="0" applyFont="1" applyBorder="1" applyAlignment="1">
      <alignment horizontal="left" vertical="center" wrapText="1"/>
    </xf>
    <xf numFmtId="0" fontId="3" fillId="3" borderId="1" xfId="0" applyFont="1" applyFill="1" applyBorder="1" applyAlignment="1">
      <alignment horizontal="center"/>
    </xf>
    <xf numFmtId="0" fontId="3" fillId="0" borderId="3" xfId="0" applyFont="1" applyBorder="1" applyAlignment="1">
      <alignment horizontal="center"/>
    </xf>
    <xf numFmtId="0" fontId="2" fillId="2" borderId="4" xfId="0" applyFont="1" applyFill="1" applyBorder="1" applyAlignment="1">
      <alignment horizontal="center"/>
    </xf>
    <xf numFmtId="0" fontId="9" fillId="2" borderId="11" xfId="0" applyFont="1" applyFill="1" applyBorder="1" applyAlignment="1">
      <alignment horizontal="center" wrapText="1"/>
    </xf>
    <xf numFmtId="0" fontId="2" fillId="2" borderId="7"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4" fillId="4" borderId="32" xfId="0" applyFont="1" applyFill="1" applyBorder="1" applyAlignment="1">
      <alignment horizontal="left" vertical="center" wrapText="1"/>
    </xf>
    <xf numFmtId="0" fontId="4" fillId="4" borderId="0" xfId="0" applyFont="1" applyFill="1" applyBorder="1" applyAlignment="1">
      <alignment horizontal="left" vertical="center" wrapText="1"/>
    </xf>
    <xf numFmtId="0" fontId="10" fillId="0" borderId="33" xfId="0" applyFont="1" applyBorder="1" applyAlignment="1">
      <alignment horizontal="left" vertical="center"/>
    </xf>
    <xf numFmtId="0" fontId="10" fillId="4" borderId="34" xfId="0" applyFont="1" applyFill="1" applyBorder="1" applyAlignment="1">
      <alignment horizontal="left" vertical="center" wrapText="1"/>
    </xf>
    <xf numFmtId="0" fontId="10" fillId="4" borderId="25" xfId="0" applyFont="1" applyFill="1" applyBorder="1" applyAlignment="1">
      <alignment horizontal="left" vertical="center" wrapText="1"/>
    </xf>
    <xf numFmtId="0" fontId="10" fillId="0" borderId="35" xfId="0" applyFont="1" applyBorder="1" applyAlignment="1">
      <alignment horizontal="left" vertical="center"/>
    </xf>
    <xf numFmtId="0" fontId="3" fillId="4" borderId="32" xfId="0" applyFont="1" applyFill="1" applyBorder="1" applyAlignment="1">
      <alignment horizontal="left" vertical="center" wrapText="1"/>
    </xf>
    <xf numFmtId="0" fontId="3" fillId="4" borderId="0" xfId="0" applyFont="1" applyFill="1" applyBorder="1" applyAlignment="1">
      <alignment horizontal="left" vertical="center" wrapText="1"/>
    </xf>
    <xf numFmtId="0" fontId="10" fillId="4" borderId="32" xfId="0" applyFont="1" applyFill="1" applyBorder="1" applyAlignment="1">
      <alignment horizontal="left" vertical="center" wrapText="1"/>
    </xf>
    <xf numFmtId="0" fontId="10" fillId="4" borderId="0" xfId="0" applyFont="1" applyFill="1" applyBorder="1" applyAlignment="1">
      <alignment horizontal="left" vertical="center" wrapText="1"/>
    </xf>
    <xf numFmtId="0" fontId="2" fillId="0" borderId="11" xfId="0" applyFont="1" applyBorder="1" applyAlignment="1">
      <alignment vertical="center"/>
    </xf>
    <xf numFmtId="0" fontId="10" fillId="0" borderId="11" xfId="0" applyFont="1" applyBorder="1" applyAlignment="1">
      <alignment vertical="center"/>
    </xf>
    <xf numFmtId="0" fontId="4" fillId="4" borderId="30" xfId="0" applyFont="1" applyFill="1" applyBorder="1" applyAlignment="1">
      <alignment horizontal="left" vertical="center" wrapText="1"/>
    </xf>
    <xf numFmtId="0" fontId="10" fillId="4" borderId="18" xfId="0" applyFont="1" applyFill="1" applyBorder="1" applyAlignment="1">
      <alignment horizontal="left" vertical="center" wrapText="1"/>
    </xf>
    <xf numFmtId="0" fontId="10" fillId="0" borderId="31" xfId="0" applyFont="1" applyBorder="1" applyAlignment="1">
      <alignment horizontal="left" vertical="center"/>
    </xf>
    <xf numFmtId="0" fontId="3" fillId="2" borderId="1" xfId="0" applyFont="1" applyFill="1" applyBorder="1" applyAlignment="1">
      <alignment vertical="center"/>
    </xf>
    <xf numFmtId="0" fontId="3" fillId="2" borderId="2" xfId="0" applyFont="1" applyFill="1" applyBorder="1" applyAlignment="1">
      <alignment vertical="center"/>
    </xf>
    <xf numFmtId="0" fontId="3" fillId="2" borderId="3" xfId="0" applyFont="1" applyFill="1" applyBorder="1" applyAlignment="1">
      <alignment vertical="center"/>
    </xf>
    <xf numFmtId="0" fontId="3" fillId="3" borderId="4" xfId="0" applyFont="1" applyFill="1" applyBorder="1" applyAlignment="1">
      <alignment horizontal="left" vertical="center"/>
    </xf>
    <xf numFmtId="0" fontId="2" fillId="2" borderId="8" xfId="0" applyFont="1" applyFill="1" applyBorder="1" applyAlignment="1">
      <alignment horizontal="left" vertical="center" wrapText="1"/>
    </xf>
    <xf numFmtId="0" fontId="10" fillId="2" borderId="9" xfId="0" applyFont="1" applyFill="1" applyBorder="1" applyAlignment="1">
      <alignment horizontal="left" vertical="center" wrapText="1"/>
    </xf>
    <xf numFmtId="0" fontId="2" fillId="2" borderId="20" xfId="0" applyFont="1" applyFill="1" applyBorder="1" applyAlignment="1">
      <alignment horizontal="left" vertical="center" wrapText="1"/>
    </xf>
    <xf numFmtId="0" fontId="10" fillId="2" borderId="21" xfId="0" applyFont="1" applyFill="1" applyBorder="1" applyAlignment="1">
      <alignment horizontal="left" vertical="center" wrapText="1"/>
    </xf>
    <xf numFmtId="0" fontId="3" fillId="2" borderId="4" xfId="0" applyFont="1" applyFill="1" applyBorder="1" applyAlignment="1">
      <alignment horizontal="left" vertical="center"/>
    </xf>
    <xf numFmtId="0" fontId="10" fillId="2" borderId="4" xfId="0" applyFont="1" applyFill="1" applyBorder="1" applyAlignment="1">
      <alignment vertical="center"/>
    </xf>
    <xf numFmtId="0" fontId="2" fillId="2" borderId="1" xfId="0" applyFont="1" applyFill="1" applyBorder="1" applyAlignment="1">
      <alignment horizontal="right" vertical="center"/>
    </xf>
    <xf numFmtId="0" fontId="2" fillId="2" borderId="3" xfId="0" applyFont="1" applyFill="1" applyBorder="1" applyAlignment="1">
      <alignment horizontal="right" vertical="center"/>
    </xf>
    <xf numFmtId="0" fontId="2" fillId="0" borderId="6" xfId="0" applyFont="1" applyBorder="1" applyAlignment="1">
      <alignment vertical="center"/>
    </xf>
    <xf numFmtId="0" fontId="10" fillId="0" borderId="6" xfId="0" applyFont="1" applyBorder="1" applyAlignment="1">
      <alignment vertical="center"/>
    </xf>
    <xf numFmtId="0" fontId="2" fillId="2" borderId="4" xfId="0" applyFont="1" applyFill="1" applyBorder="1" applyAlignment="1">
      <alignment horizontal="left" vertical="center"/>
    </xf>
    <xf numFmtId="0" fontId="2" fillId="0" borderId="0" xfId="0" applyFont="1" applyFill="1" applyBorder="1" applyAlignment="1">
      <alignment vertical="center"/>
    </xf>
    <xf numFmtId="0" fontId="10" fillId="0" borderId="21" xfId="0" applyFont="1" applyBorder="1" applyAlignment="1">
      <alignment vertical="center"/>
    </xf>
    <xf numFmtId="0" fontId="2"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10" fillId="0" borderId="9" xfId="0" applyFont="1" applyBorder="1" applyAlignment="1">
      <alignment vertical="center"/>
    </xf>
    <xf numFmtId="0" fontId="7" fillId="0" borderId="20" xfId="0" applyFont="1" applyFill="1" applyBorder="1" applyAlignment="1">
      <alignment horizontal="right" vertical="center"/>
    </xf>
    <xf numFmtId="0" fontId="2" fillId="2" borderId="5" xfId="0" applyFont="1" applyFill="1" applyBorder="1" applyAlignment="1">
      <alignment horizontal="left" vertical="center" wrapText="1"/>
    </xf>
    <xf numFmtId="0" fontId="10" fillId="2" borderId="10"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12" xfId="0" applyBorder="1" applyAlignment="1">
      <alignment horizontal="center" vertical="center" wrapText="1"/>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2" fillId="2" borderId="7" xfId="0" applyFont="1" applyFill="1" applyBorder="1" applyAlignment="1">
      <alignment horizontal="center"/>
    </xf>
    <xf numFmtId="0" fontId="2" fillId="2" borderId="12" xfId="0" applyFont="1" applyFill="1" applyBorder="1" applyAlignment="1">
      <alignment horizontal="center"/>
    </xf>
    <xf numFmtId="0" fontId="2" fillId="2" borderId="1" xfId="0" applyFont="1" applyFill="1" applyBorder="1" applyAlignment="1">
      <alignment horizontal="center"/>
    </xf>
    <xf numFmtId="0" fontId="2" fillId="2" borderId="2" xfId="0" applyFont="1" applyFill="1" applyBorder="1" applyAlignment="1">
      <alignment horizontal="center"/>
    </xf>
    <xf numFmtId="0" fontId="0" fillId="2" borderId="1" xfId="0" applyFill="1" applyBorder="1" applyAlignment="1">
      <alignment vertical="center" wrapText="1" readingOrder="1"/>
    </xf>
    <xf numFmtId="0" fontId="0" fillId="0" borderId="2" xfId="0" applyBorder="1" applyAlignment="1">
      <alignment vertical="center" wrapText="1" readingOrder="1"/>
    </xf>
    <xf numFmtId="0" fontId="0" fillId="0" borderId="3" xfId="0" applyBorder="1" applyAlignment="1">
      <alignment vertical="center" wrapText="1" readingOrder="1"/>
    </xf>
    <xf numFmtId="0" fontId="2" fillId="2" borderId="3" xfId="0" applyFont="1" applyFill="1" applyBorder="1" applyAlignment="1">
      <alignment horizontal="center"/>
    </xf>
    <xf numFmtId="0" fontId="0" fillId="0" borderId="4" xfId="0" applyBorder="1" applyAlignment="1">
      <alignment horizontal="center"/>
    </xf>
    <xf numFmtId="0" fontId="0" fillId="0" borderId="4" xfId="0" applyBorder="1" applyAlignment="1"/>
    <xf numFmtId="0" fontId="0" fillId="2" borderId="2" xfId="0" applyFill="1" applyBorder="1" applyAlignment="1">
      <alignment vertical="center" wrapText="1" readingOrder="1"/>
    </xf>
    <xf numFmtId="0" fontId="0" fillId="2" borderId="3" xfId="0" applyFill="1" applyBorder="1" applyAlignment="1">
      <alignment vertical="center" wrapText="1" readingOrder="1"/>
    </xf>
    <xf numFmtId="0" fontId="10" fillId="5" borderId="49" xfId="0" applyFont="1" applyFill="1" applyBorder="1" applyAlignment="1">
      <alignment horizontal="center" vertical="center"/>
    </xf>
    <xf numFmtId="0" fontId="10" fillId="5" borderId="42" xfId="0" applyFont="1" applyFill="1" applyBorder="1" applyAlignment="1">
      <alignment horizontal="center" vertical="center"/>
    </xf>
    <xf numFmtId="0" fontId="10" fillId="5" borderId="43" xfId="0" applyFont="1" applyFill="1" applyBorder="1" applyAlignment="1">
      <alignment horizontal="center" vertical="center"/>
    </xf>
    <xf numFmtId="0" fontId="2" fillId="5" borderId="50" xfId="0" applyFont="1" applyFill="1" applyBorder="1" applyAlignment="1">
      <alignment horizontal="center" vertical="center"/>
    </xf>
    <xf numFmtId="0" fontId="2" fillId="5" borderId="41" xfId="0" applyFont="1" applyFill="1" applyBorder="1" applyAlignment="1">
      <alignment horizontal="center" vertical="center"/>
    </xf>
    <xf numFmtId="0" fontId="3" fillId="8" borderId="44" xfId="0" applyFont="1" applyFill="1" applyBorder="1" applyAlignment="1">
      <alignment horizontal="left" vertical="center"/>
    </xf>
    <xf numFmtId="0" fontId="3" fillId="8" borderId="45" xfId="0" applyFont="1" applyFill="1" applyBorder="1" applyAlignment="1">
      <alignment horizontal="left" vertical="center"/>
    </xf>
    <xf numFmtId="0" fontId="2" fillId="2" borderId="37"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22"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24" xfId="0" applyFont="1" applyFill="1" applyBorder="1" applyAlignment="1">
      <alignment horizontal="center" vertical="center"/>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9" borderId="4" xfId="0" applyFont="1" applyFill="1" applyBorder="1" applyAlignment="1">
      <alignment vertical="center" wrapText="1"/>
    </xf>
    <xf numFmtId="0" fontId="10" fillId="9" borderId="4" xfId="0" applyFont="1" applyFill="1" applyBorder="1" applyAlignment="1">
      <alignment vertical="center" wrapText="1"/>
    </xf>
    <xf numFmtId="0" fontId="17" fillId="0" borderId="0" xfId="0" applyFont="1" applyAlignment="1">
      <alignment vertical="center" wrapText="1"/>
    </xf>
    <xf numFmtId="0" fontId="20" fillId="0" borderId="0" xfId="0" applyFont="1" applyFill="1" applyAlignment="1">
      <alignment vertical="center" wrapText="1"/>
    </xf>
    <xf numFmtId="0" fontId="10" fillId="0" borderId="0" xfId="0" applyFont="1" applyAlignment="1">
      <alignment vertical="center" wrapText="1"/>
    </xf>
    <xf numFmtId="0" fontId="10" fillId="2" borderId="0" xfId="0" applyFont="1" applyFill="1" applyAlignment="1">
      <alignment vertical="center" wrapText="1"/>
    </xf>
    <xf numFmtId="0" fontId="10" fillId="2" borderId="0" xfId="0" applyFont="1" applyFill="1" applyAlignment="1">
      <alignment horizontal="center" vertical="center" wrapText="1"/>
    </xf>
    <xf numFmtId="0" fontId="10" fillId="2" borderId="0" xfId="0" applyFont="1" applyFill="1" applyAlignment="1">
      <alignment horizontal="center" vertical="center" wrapText="1"/>
    </xf>
    <xf numFmtId="0" fontId="10" fillId="0" borderId="0" xfId="0" applyFont="1" applyAlignment="1">
      <alignment vertical="center" wrapText="1"/>
    </xf>
    <xf numFmtId="0" fontId="3" fillId="3" borderId="4" xfId="0" applyFont="1" applyFill="1" applyBorder="1" applyAlignment="1">
      <alignment horizontal="center" vertical="center" wrapText="1"/>
    </xf>
    <xf numFmtId="0" fontId="10" fillId="0" borderId="4" xfId="0" applyFont="1" applyBorder="1" applyAlignment="1">
      <alignmen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10" fillId="0" borderId="0" xfId="0" applyFont="1" applyFill="1" applyAlignment="1">
      <alignment vertical="center" wrapText="1"/>
    </xf>
    <xf numFmtId="0" fontId="8" fillId="2" borderId="4"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10" fillId="0" borderId="4" xfId="0" applyFont="1" applyBorder="1" applyAlignment="1">
      <alignment horizontal="center" vertical="center" wrapText="1"/>
    </xf>
    <xf numFmtId="0" fontId="12" fillId="3" borderId="4" xfId="0" applyFont="1" applyFill="1" applyBorder="1" applyAlignment="1">
      <alignment horizontal="center" vertical="center" wrapText="1"/>
    </xf>
    <xf numFmtId="0" fontId="12" fillId="3" borderId="4" xfId="0" applyFont="1" applyFill="1" applyBorder="1" applyAlignment="1">
      <alignment horizontal="left" vertical="center" wrapText="1"/>
    </xf>
    <xf numFmtId="0" fontId="12" fillId="3" borderId="1" xfId="0" applyFont="1" applyFill="1" applyBorder="1" applyAlignment="1">
      <alignment horizontal="left" vertical="center" wrapText="1"/>
    </xf>
    <xf numFmtId="0" fontId="12" fillId="3" borderId="3" xfId="0" applyFont="1" applyFill="1" applyBorder="1" applyAlignment="1">
      <alignment horizontal="left" vertical="center" wrapText="1"/>
    </xf>
    <xf numFmtId="0" fontId="12" fillId="3" borderId="1" xfId="0" applyFont="1" applyFill="1" applyBorder="1" applyAlignment="1">
      <alignment horizontal="left" vertical="center" wrapText="1"/>
    </xf>
    <xf numFmtId="0" fontId="12" fillId="3" borderId="3" xfId="0" applyFont="1" applyFill="1" applyBorder="1" applyAlignment="1">
      <alignment horizontal="left" vertical="center" wrapText="1"/>
    </xf>
    <xf numFmtId="0" fontId="10" fillId="3" borderId="4" xfId="0" applyFont="1" applyFill="1" applyBorder="1" applyAlignment="1">
      <alignment vertical="center" wrapText="1"/>
    </xf>
    <xf numFmtId="0" fontId="12" fillId="3" borderId="1"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12" fillId="3" borderId="7" xfId="0" applyFont="1" applyFill="1" applyBorder="1" applyAlignment="1">
      <alignment horizontal="center" vertical="center" wrapText="1"/>
    </xf>
    <xf numFmtId="0" fontId="12" fillId="3" borderId="7" xfId="0" applyFont="1" applyFill="1" applyBorder="1" applyAlignment="1">
      <alignment horizontal="left" vertical="center" wrapText="1"/>
    </xf>
    <xf numFmtId="0" fontId="2" fillId="2" borderId="4" xfId="0" applyFont="1" applyFill="1" applyBorder="1" applyAlignment="1">
      <alignment horizontal="center" vertical="center" wrapText="1"/>
    </xf>
    <xf numFmtId="0" fontId="2" fillId="2" borderId="4" xfId="0" applyFont="1" applyFill="1" applyBorder="1" applyAlignment="1">
      <alignment horizontal="right" vertical="center" wrapText="1"/>
    </xf>
    <xf numFmtId="0" fontId="3" fillId="2" borderId="4" xfId="0" applyFont="1" applyFill="1" applyBorder="1" applyAlignment="1">
      <alignment vertical="center" wrapText="1"/>
    </xf>
    <xf numFmtId="0" fontId="3" fillId="3" borderId="4" xfId="0" applyFont="1" applyFill="1" applyBorder="1" applyAlignment="1">
      <alignment vertical="center" wrapText="1"/>
    </xf>
    <xf numFmtId="0" fontId="10" fillId="2" borderId="7" xfId="0" applyFont="1" applyFill="1" applyBorder="1" applyAlignment="1">
      <alignment vertical="center" wrapText="1"/>
    </xf>
    <xf numFmtId="0" fontId="3" fillId="3" borderId="7" xfId="0" applyFont="1" applyFill="1" applyBorder="1" applyAlignment="1">
      <alignment vertical="center" wrapText="1"/>
    </xf>
    <xf numFmtId="0" fontId="10" fillId="3" borderId="7" xfId="0" applyFont="1" applyFill="1" applyBorder="1" applyAlignment="1">
      <alignment vertical="center" wrapText="1"/>
    </xf>
    <xf numFmtId="0" fontId="10" fillId="2" borderId="1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3" borderId="1"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10" fillId="0" borderId="9" xfId="0" applyFont="1" applyBorder="1" applyAlignment="1">
      <alignment horizontal="center" vertical="center" wrapText="1"/>
    </xf>
    <xf numFmtId="0" fontId="22" fillId="0" borderId="1" xfId="0" applyFont="1" applyFill="1" applyBorder="1" applyAlignment="1">
      <alignment horizontal="left" vertical="center" wrapText="1"/>
    </xf>
    <xf numFmtId="0" fontId="22" fillId="0" borderId="2" xfId="0" applyFont="1" applyFill="1" applyBorder="1" applyAlignment="1">
      <alignment horizontal="left" vertical="center" wrapText="1"/>
    </xf>
    <xf numFmtId="0" fontId="22" fillId="0" borderId="3" xfId="0" applyFont="1" applyFill="1" applyBorder="1" applyAlignment="1">
      <alignment horizontal="left" vertical="center" wrapText="1"/>
    </xf>
  </cellXfs>
  <cellStyles count="1">
    <cellStyle name="Normal" xfId="0" builtinId="0"/>
  </cellStyles>
  <dxfs count="14">
    <dxf>
      <font>
        <b/>
        <i val="0"/>
        <condense val="0"/>
        <extend val="0"/>
        <color indexed="18"/>
      </font>
    </dxf>
    <dxf>
      <font>
        <b/>
        <i val="0"/>
        <condense val="0"/>
        <extend val="0"/>
        <color indexed="10"/>
      </font>
    </dxf>
    <dxf>
      <font>
        <b/>
        <i val="0"/>
        <condense val="0"/>
        <extend val="0"/>
        <color indexed="18"/>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0.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9.xml"/><Relationship Id="rId4" Type="http://schemas.openxmlformats.org/officeDocument/2006/relationships/worksheet" Target="worksheets/sheet4.xml"/><Relationship Id="rId9" Type="http://schemas.openxmlformats.org/officeDocument/2006/relationships/chartsheet" Target="chartsheets/sheet1.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standard"/>
        <c:varyColors val="0"/>
        <c:ser>
          <c:idx val="0"/>
          <c:order val="0"/>
          <c:tx>
            <c:strRef>
              <c:f>Calculations!$DD$1</c:f>
              <c:strCache>
                <c:ptCount val="1"/>
                <c:pt idx="0">
                  <c:v>3D Profile</c:v>
                </c:pt>
              </c:strCache>
            </c:strRef>
          </c:tx>
          <c:spPr>
            <a:solidFill>
              <a:schemeClr val="accent1">
                <a:shade val="37000"/>
              </a:schemeClr>
            </a:solidFill>
            <a:ln>
              <a:noFill/>
            </a:ln>
            <a:effectLst/>
            <a:sp3d/>
          </c:spPr>
          <c:invertIfNegative val="0"/>
          <c:val>
            <c:numRef>
              <c:f>Calculations!$DD$2:$DD$25</c:f>
              <c:numCache>
                <c:formatCode>General</c:formatCode>
                <c:ptCount val="24"/>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numCache>
            </c:numRef>
          </c:val>
          <c:extLst>
            <c:ext xmlns:c16="http://schemas.microsoft.com/office/drawing/2014/chart" uri="{C3380CC4-5D6E-409C-BE32-E72D297353CC}">
              <c16:uniqueId val="{00000000-DF4A-4161-BBB2-ED179232D9B9}"/>
            </c:ext>
          </c:extLst>
        </c:ser>
        <c:ser>
          <c:idx val="1"/>
          <c:order val="1"/>
          <c:tx>
            <c:strRef>
              <c:f>Calculations!$DE$1</c:f>
              <c:strCache>
                <c:ptCount val="1"/>
                <c:pt idx="0">
                  <c:v>A</c:v>
                </c:pt>
              </c:strCache>
            </c:strRef>
          </c:tx>
          <c:spPr>
            <a:solidFill>
              <a:schemeClr val="accent1">
                <a:shade val="45000"/>
              </a:schemeClr>
            </a:solidFill>
            <a:ln>
              <a:noFill/>
            </a:ln>
            <a:effectLst/>
            <a:sp3d/>
          </c:spPr>
          <c:invertIfNegative val="0"/>
          <c:val>
            <c:numRef>
              <c:f>Calculations!$DE$2:$DE$25</c:f>
              <c:numCache>
                <c:formatCode>0.00</c:formatCode>
                <c:ptCount val="24"/>
                <c:pt idx="0">
                  <c:v>0.59295724970547392</c:v>
                </c:pt>
                <c:pt idx="1">
                  <c:v>1.7242870900351956</c:v>
                </c:pt>
                <c:pt idx="2">
                  <c:v>4.1969268942993443</c:v>
                </c:pt>
                <c:pt idx="3">
                  <c:v>1.971554146991171</c:v>
                </c:pt>
                <c:pt idx="4">
                  <c:v>0.87417862041037309</c:v>
                </c:pt>
                <c:pt idx="5">
                  <c:v>4.6891724384300408</c:v>
                </c:pt>
                <c:pt idx="6">
                  <c:v>0.87417862041037309</c:v>
                </c:pt>
                <c:pt idx="7">
                  <c:v>0.20296928568981978</c:v>
                </c:pt>
                <c:pt idx="8">
                  <c:v>18.117768043490688</c:v>
                </c:pt>
                <c:pt idx="9">
                  <c:v>1140.934298438998</c:v>
                </c:pt>
                <c:pt idx="10">
                  <c:v>1.7443223409412318</c:v>
                </c:pt>
                <c:pt idx="11">
                  <c:v>4.1679366026265381</c:v>
                </c:pt>
                <c:pt idx="12">
                  <c:v>0.43107177250879841</c:v>
                </c:pt>
                <c:pt idx="13">
                  <c:v>1.7044819636132877</c:v>
                </c:pt>
                <c:pt idx="14">
                  <c:v>1.1141936508193331</c:v>
                </c:pt>
                <c:pt idx="15">
                  <c:v>0.87417862041037309</c:v>
                </c:pt>
                <c:pt idx="16">
                  <c:v>0.87417862041037309</c:v>
                </c:pt>
                <c:pt idx="17">
                  <c:v>0.87417862041037309</c:v>
                </c:pt>
                <c:pt idx="18">
                  <c:v>0.5661802513590839</c:v>
                </c:pt>
                <c:pt idx="19">
                  <c:v>1.6502294890017453</c:v>
                </c:pt>
                <c:pt idx="20">
                  <c:v>1.0862328003986574</c:v>
                </c:pt>
                <c:pt idx="21">
                  <c:v>1.2220754284357955</c:v>
                </c:pt>
                <c:pt idx="22">
                  <c:v>0.96549007467741621</c:v>
                </c:pt>
                <c:pt idx="23">
                  <c:v>5.9237996855746822E-2</c:v>
                </c:pt>
              </c:numCache>
            </c:numRef>
          </c:val>
          <c:extLst>
            <c:ext xmlns:c16="http://schemas.microsoft.com/office/drawing/2014/chart" uri="{C3380CC4-5D6E-409C-BE32-E72D297353CC}">
              <c16:uniqueId val="{00000001-DF4A-4161-BBB2-ED179232D9B9}"/>
            </c:ext>
          </c:extLst>
        </c:ser>
        <c:ser>
          <c:idx val="2"/>
          <c:order val="2"/>
          <c:tx>
            <c:strRef>
              <c:f>Calculations!$DF$1</c:f>
              <c:strCache>
                <c:ptCount val="1"/>
                <c:pt idx="0">
                  <c:v>B</c:v>
                </c:pt>
              </c:strCache>
            </c:strRef>
          </c:tx>
          <c:spPr>
            <a:solidFill>
              <a:schemeClr val="accent1">
                <a:shade val="53000"/>
              </a:schemeClr>
            </a:solidFill>
            <a:ln>
              <a:noFill/>
            </a:ln>
            <a:effectLst/>
            <a:sp3d/>
          </c:spPr>
          <c:invertIfNegative val="0"/>
          <c:val>
            <c:numRef>
              <c:f>Calculations!$DF$2:$DF$25</c:f>
              <c:numCache>
                <c:formatCode>0.00</c:formatCode>
                <c:ptCount val="24"/>
                <c:pt idx="0">
                  <c:v>0.87417862041037309</c:v>
                </c:pt>
                <c:pt idx="1">
                  <c:v>0.21306024545166075</c:v>
                </c:pt>
                <c:pt idx="2">
                  <c:v>401.5214729292241</c:v>
                </c:pt>
                <c:pt idx="3">
                  <c:v>0.47720023766509445</c:v>
                </c:pt>
                <c:pt idx="4">
                  <c:v>47.923675902026623</c:v>
                </c:pt>
                <c:pt idx="5">
                  <c:v>104.4015991473933</c:v>
                </c:pt>
                <c:pt idx="6">
                  <c:v>0.87216117047061603</c:v>
                </c:pt>
                <c:pt idx="7">
                  <c:v>0.17957602640229284</c:v>
                </c:pt>
                <c:pt idx="8">
                  <c:v>3024.889375623613</c:v>
                </c:pt>
                <c:pt idx="9">
                  <c:v>0.78060611346108655</c:v>
                </c:pt>
                <c:pt idx="10">
                  <c:v>0.23261241442575389</c:v>
                </c:pt>
                <c:pt idx="11">
                  <c:v>0.36165015288584168</c:v>
                </c:pt>
                <c:pt idx="12">
                  <c:v>5803.3356859278783</c:v>
                </c:pt>
                <c:pt idx="13">
                  <c:v>0.87417862041037309</c:v>
                </c:pt>
                <c:pt idx="14">
                  <c:v>0.49175103701312423</c:v>
                </c:pt>
                <c:pt idx="15">
                  <c:v>0.87417862041037309</c:v>
                </c:pt>
                <c:pt idx="16">
                  <c:v>0.57408383313544464</c:v>
                </c:pt>
                <c:pt idx="17">
                  <c:v>0.17107094628856595</c:v>
                </c:pt>
                <c:pt idx="18">
                  <c:v>4.5943354262157565E-2</c:v>
                </c:pt>
                <c:pt idx="19">
                  <c:v>0.10727109832699824</c:v>
                </c:pt>
                <c:pt idx="20">
                  <c:v>0.87417862041037309</c:v>
                </c:pt>
                <c:pt idx="21">
                  <c:v>1.7850939429459531</c:v>
                </c:pt>
                <c:pt idx="22">
                  <c:v>0.59295724970547403</c:v>
                </c:pt>
                <c:pt idx="23">
                  <c:v>6.8203992315933631E-2</c:v>
                </c:pt>
              </c:numCache>
            </c:numRef>
          </c:val>
          <c:extLst>
            <c:ext xmlns:c16="http://schemas.microsoft.com/office/drawing/2014/chart" uri="{C3380CC4-5D6E-409C-BE32-E72D297353CC}">
              <c16:uniqueId val="{00000002-DF4A-4161-BBB2-ED179232D9B9}"/>
            </c:ext>
          </c:extLst>
        </c:ser>
        <c:ser>
          <c:idx val="3"/>
          <c:order val="3"/>
          <c:tx>
            <c:strRef>
              <c:f>Calculations!$DG$1</c:f>
              <c:strCache>
                <c:ptCount val="1"/>
                <c:pt idx="0">
                  <c:v>C</c:v>
                </c:pt>
              </c:strCache>
            </c:strRef>
          </c:tx>
          <c:spPr>
            <a:solidFill>
              <a:schemeClr val="accent1">
                <a:shade val="61000"/>
              </a:schemeClr>
            </a:solidFill>
            <a:ln>
              <a:noFill/>
            </a:ln>
            <a:effectLst/>
            <a:sp3d/>
          </c:spPr>
          <c:invertIfNegative val="0"/>
          <c:val>
            <c:numRef>
              <c:f>Calculations!$DG$2:$DG$25</c:f>
              <c:numCache>
                <c:formatCode>0.00</c:formatCode>
                <c:ptCount val="24"/>
                <c:pt idx="0">
                  <c:v>1.3940993068139171</c:v>
                </c:pt>
                <c:pt idx="1">
                  <c:v>0.28440130696812621</c:v>
                </c:pt>
                <c:pt idx="2">
                  <c:v>36509.897550047885</c:v>
                </c:pt>
                <c:pt idx="3">
                  <c:v>1.5290829438884597</c:v>
                </c:pt>
                <c:pt idx="4">
                  <c:v>1162.2193518844308</c:v>
                </c:pt>
                <c:pt idx="5">
                  <c:v>7499.9573008484413</c:v>
                </c:pt>
                <c:pt idx="6">
                  <c:v>0.92830234414254609</c:v>
                </c:pt>
                <c:pt idx="7">
                  <c:v>29179.482296204515</c:v>
                </c:pt>
                <c:pt idx="8">
                  <c:v>1.0837259668447814</c:v>
                </c:pt>
                <c:pt idx="9">
                  <c:v>159.34390212891779</c:v>
                </c:pt>
                <c:pt idx="10">
                  <c:v>1.882521923909281</c:v>
                </c:pt>
                <c:pt idx="11">
                  <c:v>1.1722931096075089</c:v>
                </c:pt>
                <c:pt idx="12">
                  <c:v>0.96326189402014895</c:v>
                </c:pt>
                <c:pt idx="13">
                  <c:v>2549.5024340626837</c:v>
                </c:pt>
                <c:pt idx="14">
                  <c:v>0.87417862041037309</c:v>
                </c:pt>
                <c:pt idx="15">
                  <c:v>2.6074989407331386</c:v>
                </c:pt>
                <c:pt idx="16">
                  <c:v>0.87417862041037309</c:v>
                </c:pt>
                <c:pt idx="17">
                  <c:v>6.405598321758605</c:v>
                </c:pt>
                <c:pt idx="18">
                  <c:v>0.51739332019071871</c:v>
                </c:pt>
                <c:pt idx="19">
                  <c:v>0.87417862041037309</c:v>
                </c:pt>
                <c:pt idx="20">
                  <c:v>22.305588909022624</c:v>
                </c:pt>
                <c:pt idx="21">
                  <c:v>0.16988927294648706</c:v>
                </c:pt>
                <c:pt idx="22">
                  <c:v>1.1039437525280194</c:v>
                </c:pt>
                <c:pt idx="23">
                  <c:v>4.1487210774110324</c:v>
                </c:pt>
              </c:numCache>
            </c:numRef>
          </c:val>
          <c:extLst>
            <c:ext xmlns:c16="http://schemas.microsoft.com/office/drawing/2014/chart" uri="{C3380CC4-5D6E-409C-BE32-E72D297353CC}">
              <c16:uniqueId val="{00000003-DF4A-4161-BBB2-ED179232D9B9}"/>
            </c:ext>
          </c:extLst>
        </c:ser>
        <c:ser>
          <c:idx val="4"/>
          <c:order val="4"/>
          <c:tx>
            <c:strRef>
              <c:f>Calculations!$DH$1</c:f>
              <c:strCache>
                <c:ptCount val="1"/>
                <c:pt idx="0">
                  <c:v>D</c:v>
                </c:pt>
              </c:strCache>
            </c:strRef>
          </c:tx>
          <c:spPr>
            <a:solidFill>
              <a:schemeClr val="accent1">
                <a:shade val="68000"/>
              </a:schemeClr>
            </a:solidFill>
            <a:ln>
              <a:noFill/>
            </a:ln>
            <a:effectLst/>
            <a:sp3d/>
          </c:spPr>
          <c:invertIfNegative val="0"/>
          <c:val>
            <c:numRef>
              <c:f>Calculations!$DH$2:$DH$25</c:f>
              <c:numCache>
                <c:formatCode>0.00</c:formatCode>
                <c:ptCount val="24"/>
                <c:pt idx="0">
                  <c:v>0.68112901732024467</c:v>
                </c:pt>
                <c:pt idx="1">
                  <c:v>30.540815210566045</c:v>
                </c:pt>
                <c:pt idx="2">
                  <c:v>12.693341491058298</c:v>
                </c:pt>
                <c:pt idx="3">
                  <c:v>3.9719740290802115E-2</c:v>
                </c:pt>
                <c:pt idx="4">
                  <c:v>4.8883017137431759</c:v>
                </c:pt>
                <c:pt idx="5">
                  <c:v>1.0041675432389736</c:v>
                </c:pt>
                <c:pt idx="6">
                  <c:v>1.9852673905500986</c:v>
                </c:pt>
                <c:pt idx="7">
                  <c:v>2.8676246322230196E-2</c:v>
                </c:pt>
                <c:pt idx="8">
                  <c:v>4.1010689515543834</c:v>
                </c:pt>
                <c:pt idx="9">
                  <c:v>0.30061731222454485</c:v>
                </c:pt>
                <c:pt idx="10">
                  <c:v>0.6609745673747065</c:v>
                </c:pt>
                <c:pt idx="11">
                  <c:v>3.7563547912497812</c:v>
                </c:pt>
                <c:pt idx="12">
                  <c:v>0.64737190747552487</c:v>
                </c:pt>
                <c:pt idx="13">
                  <c:v>0.91340926798623456</c:v>
                </c:pt>
                <c:pt idx="14">
                  <c:v>0.68112901732024378</c:v>
                </c:pt>
                <c:pt idx="15">
                  <c:v>0.68745316484570296</c:v>
                </c:pt>
                <c:pt idx="16">
                  <c:v>0.93692144687242629</c:v>
                </c:pt>
                <c:pt idx="17">
                  <c:v>0.87417862041037309</c:v>
                </c:pt>
                <c:pt idx="18">
                  <c:v>1.8100129257658115</c:v>
                </c:pt>
                <c:pt idx="19">
                  <c:v>1.9489089161856643</c:v>
                </c:pt>
                <c:pt idx="20">
                  <c:v>2.0600318838191742</c:v>
                </c:pt>
                <c:pt idx="21">
                  <c:v>0.56226935868936145</c:v>
                </c:pt>
                <c:pt idx="22">
                  <c:v>0.57541178195246234</c:v>
                </c:pt>
                <c:pt idx="23">
                  <c:v>0.61103771421789865</c:v>
                </c:pt>
              </c:numCache>
            </c:numRef>
          </c:val>
          <c:extLst>
            <c:ext xmlns:c16="http://schemas.microsoft.com/office/drawing/2014/chart" uri="{C3380CC4-5D6E-409C-BE32-E72D297353CC}">
              <c16:uniqueId val="{00000004-DF4A-4161-BBB2-ED179232D9B9}"/>
            </c:ext>
          </c:extLst>
        </c:ser>
        <c:ser>
          <c:idx val="5"/>
          <c:order val="5"/>
          <c:tx>
            <c:strRef>
              <c:f>Calculations!$DI$1</c:f>
              <c:strCache>
                <c:ptCount val="1"/>
                <c:pt idx="0">
                  <c:v>E</c:v>
                </c:pt>
              </c:strCache>
            </c:strRef>
          </c:tx>
          <c:spPr>
            <a:solidFill>
              <a:schemeClr val="accent1">
                <a:shade val="76000"/>
              </a:schemeClr>
            </a:solidFill>
            <a:ln>
              <a:noFill/>
            </a:ln>
            <a:effectLst/>
            <a:sp3d/>
          </c:spPr>
          <c:invertIfNegative val="0"/>
          <c:val>
            <c:numRef>
              <c:f>Calculations!$DI$2:$DI$25</c:f>
              <c:numCache>
                <c:formatCode>0.00</c:formatCode>
                <c:ptCount val="24"/>
                <c:pt idx="0">
                  <c:v>0.59295724970547392</c:v>
                </c:pt>
                <c:pt idx="1">
                  <c:v>1.7242870900351956</c:v>
                </c:pt>
                <c:pt idx="2">
                  <c:v>4.1969268942993443</c:v>
                </c:pt>
                <c:pt idx="3">
                  <c:v>1.971554146991171</c:v>
                </c:pt>
                <c:pt idx="4">
                  <c:v>0.87417862041037309</c:v>
                </c:pt>
                <c:pt idx="5">
                  <c:v>4.6891724384300408</c:v>
                </c:pt>
                <c:pt idx="6">
                  <c:v>0.87417862041037309</c:v>
                </c:pt>
                <c:pt idx="7">
                  <c:v>0.20296928568981978</c:v>
                </c:pt>
                <c:pt idx="8">
                  <c:v>18.117768043490688</c:v>
                </c:pt>
                <c:pt idx="9">
                  <c:v>1140.934298438998</c:v>
                </c:pt>
                <c:pt idx="10">
                  <c:v>1.7443223409412318</c:v>
                </c:pt>
                <c:pt idx="11">
                  <c:v>4.1679366026265381</c:v>
                </c:pt>
                <c:pt idx="12">
                  <c:v>0.43107177250879841</c:v>
                </c:pt>
                <c:pt idx="13">
                  <c:v>1.7044819636132877</c:v>
                </c:pt>
                <c:pt idx="14">
                  <c:v>1.1141936508193331</c:v>
                </c:pt>
                <c:pt idx="15">
                  <c:v>0.87417862041037309</c:v>
                </c:pt>
                <c:pt idx="16">
                  <c:v>0.87417862041037309</c:v>
                </c:pt>
                <c:pt idx="17">
                  <c:v>0.87417862041037309</c:v>
                </c:pt>
                <c:pt idx="18">
                  <c:v>0.5661802513590839</c:v>
                </c:pt>
                <c:pt idx="19">
                  <c:v>1.6502294890017453</c:v>
                </c:pt>
                <c:pt idx="20">
                  <c:v>1.0862328003986574</c:v>
                </c:pt>
                <c:pt idx="21">
                  <c:v>1.2220754284357955</c:v>
                </c:pt>
                <c:pt idx="22">
                  <c:v>0.96549007467741621</c:v>
                </c:pt>
                <c:pt idx="23">
                  <c:v>5.9237996855746822E-2</c:v>
                </c:pt>
              </c:numCache>
            </c:numRef>
          </c:val>
          <c:extLst>
            <c:ext xmlns:c16="http://schemas.microsoft.com/office/drawing/2014/chart" uri="{C3380CC4-5D6E-409C-BE32-E72D297353CC}">
              <c16:uniqueId val="{00000005-DF4A-4161-BBB2-ED179232D9B9}"/>
            </c:ext>
          </c:extLst>
        </c:ser>
        <c:ser>
          <c:idx val="6"/>
          <c:order val="6"/>
          <c:tx>
            <c:strRef>
              <c:f>Calculations!$DJ$1</c:f>
              <c:strCache>
                <c:ptCount val="1"/>
                <c:pt idx="0">
                  <c:v>F</c:v>
                </c:pt>
              </c:strCache>
            </c:strRef>
          </c:tx>
          <c:spPr>
            <a:solidFill>
              <a:schemeClr val="accent1">
                <a:shade val="84000"/>
              </a:schemeClr>
            </a:solidFill>
            <a:ln>
              <a:noFill/>
            </a:ln>
            <a:effectLst/>
            <a:sp3d/>
          </c:spPr>
          <c:invertIfNegative val="0"/>
          <c:val>
            <c:numRef>
              <c:f>Calculations!$DJ$2:$DJ$25</c:f>
              <c:numCache>
                <c:formatCode>0.00</c:formatCode>
                <c:ptCount val="24"/>
                <c:pt idx="0">
                  <c:v>0.87417862041037309</c:v>
                </c:pt>
                <c:pt idx="1">
                  <c:v>0.21306024545166075</c:v>
                </c:pt>
                <c:pt idx="2">
                  <c:v>401.5214729292241</c:v>
                </c:pt>
                <c:pt idx="3">
                  <c:v>0.47720023766509445</c:v>
                </c:pt>
                <c:pt idx="4">
                  <c:v>47.923675902026623</c:v>
                </c:pt>
                <c:pt idx="5">
                  <c:v>104.4015991473933</c:v>
                </c:pt>
                <c:pt idx="6">
                  <c:v>0.87216117047061603</c:v>
                </c:pt>
                <c:pt idx="7">
                  <c:v>0.17957602640229284</c:v>
                </c:pt>
                <c:pt idx="8">
                  <c:v>3024.889375623613</c:v>
                </c:pt>
                <c:pt idx="9">
                  <c:v>0.78060611346108655</c:v>
                </c:pt>
                <c:pt idx="10">
                  <c:v>0.23261241442575389</c:v>
                </c:pt>
                <c:pt idx="11">
                  <c:v>0.36165015288584168</c:v>
                </c:pt>
                <c:pt idx="12">
                  <c:v>5803.3356859278783</c:v>
                </c:pt>
                <c:pt idx="13">
                  <c:v>0.87417862041037309</c:v>
                </c:pt>
                <c:pt idx="14">
                  <c:v>0.49175103701312423</c:v>
                </c:pt>
                <c:pt idx="15">
                  <c:v>0.87417862041037309</c:v>
                </c:pt>
                <c:pt idx="16">
                  <c:v>0.57408383313544464</c:v>
                </c:pt>
                <c:pt idx="17">
                  <c:v>0.17107094628856595</c:v>
                </c:pt>
                <c:pt idx="18">
                  <c:v>4.5943354262157565E-2</c:v>
                </c:pt>
                <c:pt idx="19">
                  <c:v>0.10727109832699824</c:v>
                </c:pt>
                <c:pt idx="20">
                  <c:v>0.87417862041037309</c:v>
                </c:pt>
                <c:pt idx="21">
                  <c:v>1.7850939429459531</c:v>
                </c:pt>
                <c:pt idx="22">
                  <c:v>0.59295724970547403</c:v>
                </c:pt>
                <c:pt idx="23">
                  <c:v>6.8203992315933631E-2</c:v>
                </c:pt>
              </c:numCache>
            </c:numRef>
          </c:val>
          <c:extLst>
            <c:ext xmlns:c16="http://schemas.microsoft.com/office/drawing/2014/chart" uri="{C3380CC4-5D6E-409C-BE32-E72D297353CC}">
              <c16:uniqueId val="{00000006-DF4A-4161-BBB2-ED179232D9B9}"/>
            </c:ext>
          </c:extLst>
        </c:ser>
        <c:ser>
          <c:idx val="7"/>
          <c:order val="7"/>
          <c:tx>
            <c:strRef>
              <c:f>Calculations!$DK$1</c:f>
              <c:strCache>
                <c:ptCount val="1"/>
                <c:pt idx="0">
                  <c:v>G</c:v>
                </c:pt>
              </c:strCache>
            </c:strRef>
          </c:tx>
          <c:spPr>
            <a:solidFill>
              <a:schemeClr val="accent1">
                <a:shade val="92000"/>
              </a:schemeClr>
            </a:solidFill>
            <a:ln>
              <a:noFill/>
            </a:ln>
            <a:effectLst/>
            <a:sp3d/>
          </c:spPr>
          <c:invertIfNegative val="0"/>
          <c:val>
            <c:numRef>
              <c:f>Calculations!$DK$2:$DK$25</c:f>
              <c:numCache>
                <c:formatCode>0.00</c:formatCode>
                <c:ptCount val="24"/>
                <c:pt idx="0">
                  <c:v>1.3940993068139171</c:v>
                </c:pt>
                <c:pt idx="1">
                  <c:v>0.28440130696812621</c:v>
                </c:pt>
                <c:pt idx="2">
                  <c:v>36509.897550047885</c:v>
                </c:pt>
                <c:pt idx="3">
                  <c:v>1.5290829438884597</c:v>
                </c:pt>
                <c:pt idx="4">
                  <c:v>1162.2193518844308</c:v>
                </c:pt>
                <c:pt idx="5">
                  <c:v>7499.9573008484413</c:v>
                </c:pt>
                <c:pt idx="6">
                  <c:v>0.92830234414254609</c:v>
                </c:pt>
                <c:pt idx="7">
                  <c:v>29179.482296204515</c:v>
                </c:pt>
                <c:pt idx="8">
                  <c:v>1.0837259668447814</c:v>
                </c:pt>
                <c:pt idx="9">
                  <c:v>159.34390212891779</c:v>
                </c:pt>
                <c:pt idx="10">
                  <c:v>1.882521923909281</c:v>
                </c:pt>
                <c:pt idx="11">
                  <c:v>1.1722931096075089</c:v>
                </c:pt>
                <c:pt idx="12">
                  <c:v>0.96326189402014895</c:v>
                </c:pt>
                <c:pt idx="13">
                  <c:v>2549.5024340626837</c:v>
                </c:pt>
                <c:pt idx="14">
                  <c:v>0.87417862041037309</c:v>
                </c:pt>
                <c:pt idx="15">
                  <c:v>2.6074989407331386</c:v>
                </c:pt>
                <c:pt idx="16">
                  <c:v>0.87417862041037309</c:v>
                </c:pt>
                <c:pt idx="17">
                  <c:v>6.405598321758605</c:v>
                </c:pt>
                <c:pt idx="18">
                  <c:v>0.51739332019071871</c:v>
                </c:pt>
                <c:pt idx="19">
                  <c:v>0.87417862041037309</c:v>
                </c:pt>
                <c:pt idx="20">
                  <c:v>22.305588909022624</c:v>
                </c:pt>
                <c:pt idx="21">
                  <c:v>0.16988927294648706</c:v>
                </c:pt>
                <c:pt idx="22">
                  <c:v>1.1039437525280194</c:v>
                </c:pt>
                <c:pt idx="23">
                  <c:v>4.1487210774110324</c:v>
                </c:pt>
              </c:numCache>
            </c:numRef>
          </c:val>
          <c:extLst>
            <c:ext xmlns:c16="http://schemas.microsoft.com/office/drawing/2014/chart" uri="{C3380CC4-5D6E-409C-BE32-E72D297353CC}">
              <c16:uniqueId val="{00000007-DF4A-4161-BBB2-ED179232D9B9}"/>
            </c:ext>
          </c:extLst>
        </c:ser>
        <c:ser>
          <c:idx val="8"/>
          <c:order val="8"/>
          <c:tx>
            <c:strRef>
              <c:f>Calculations!$DL$1</c:f>
              <c:strCache>
                <c:ptCount val="1"/>
                <c:pt idx="0">
                  <c:v>H</c:v>
                </c:pt>
              </c:strCache>
            </c:strRef>
          </c:tx>
          <c:spPr>
            <a:solidFill>
              <a:schemeClr val="accent1"/>
            </a:solidFill>
            <a:ln>
              <a:noFill/>
            </a:ln>
            <a:effectLst/>
            <a:sp3d/>
          </c:spPr>
          <c:invertIfNegative val="0"/>
          <c:val>
            <c:numRef>
              <c:f>Calculations!$DL$2:$DL$25</c:f>
              <c:numCache>
                <c:formatCode>0.00</c:formatCode>
                <c:ptCount val="24"/>
                <c:pt idx="0">
                  <c:v>0.68112901732024467</c:v>
                </c:pt>
                <c:pt idx="1">
                  <c:v>30.540815210566045</c:v>
                </c:pt>
                <c:pt idx="2">
                  <c:v>12.693341491058298</c:v>
                </c:pt>
                <c:pt idx="3">
                  <c:v>3.9719740290802115E-2</c:v>
                </c:pt>
                <c:pt idx="4">
                  <c:v>4.8883017137431759</c:v>
                </c:pt>
                <c:pt idx="5">
                  <c:v>1.0041675432389736</c:v>
                </c:pt>
                <c:pt idx="6">
                  <c:v>1.9852673905500986</c:v>
                </c:pt>
                <c:pt idx="7">
                  <c:v>2.8676246322230196E-2</c:v>
                </c:pt>
                <c:pt idx="8">
                  <c:v>4.1010689515543834</c:v>
                </c:pt>
                <c:pt idx="9">
                  <c:v>0.30061731222454485</c:v>
                </c:pt>
                <c:pt idx="10">
                  <c:v>0.6609745673747065</c:v>
                </c:pt>
                <c:pt idx="11">
                  <c:v>3.7563547912497812</c:v>
                </c:pt>
                <c:pt idx="12">
                  <c:v>0.64737190747552487</c:v>
                </c:pt>
                <c:pt idx="13">
                  <c:v>0.91340926798623456</c:v>
                </c:pt>
                <c:pt idx="14">
                  <c:v>0.68112901732024378</c:v>
                </c:pt>
                <c:pt idx="15">
                  <c:v>0.68745316484570296</c:v>
                </c:pt>
                <c:pt idx="16">
                  <c:v>0.93692144687242629</c:v>
                </c:pt>
                <c:pt idx="17">
                  <c:v>0.87417862041037309</c:v>
                </c:pt>
                <c:pt idx="18">
                  <c:v>1.8100129257658115</c:v>
                </c:pt>
                <c:pt idx="19">
                  <c:v>1.9489089161856643</c:v>
                </c:pt>
                <c:pt idx="20">
                  <c:v>2.0600318838191742</c:v>
                </c:pt>
                <c:pt idx="21">
                  <c:v>0.56226935868936145</c:v>
                </c:pt>
                <c:pt idx="22">
                  <c:v>0.57541178195246234</c:v>
                </c:pt>
                <c:pt idx="23">
                  <c:v>0.61103771421789865</c:v>
                </c:pt>
              </c:numCache>
            </c:numRef>
          </c:val>
          <c:extLst>
            <c:ext xmlns:c16="http://schemas.microsoft.com/office/drawing/2014/chart" uri="{C3380CC4-5D6E-409C-BE32-E72D297353CC}">
              <c16:uniqueId val="{00000008-DF4A-4161-BBB2-ED179232D9B9}"/>
            </c:ext>
          </c:extLst>
        </c:ser>
        <c:ser>
          <c:idx val="9"/>
          <c:order val="9"/>
          <c:tx>
            <c:strRef>
              <c:f>Calculations!$DM$1</c:f>
              <c:strCache>
                <c:ptCount val="1"/>
                <c:pt idx="0">
                  <c:v>I</c:v>
                </c:pt>
              </c:strCache>
            </c:strRef>
          </c:tx>
          <c:spPr>
            <a:solidFill>
              <a:schemeClr val="accent1">
                <a:tint val="93000"/>
              </a:schemeClr>
            </a:solidFill>
            <a:ln>
              <a:noFill/>
            </a:ln>
            <a:effectLst/>
            <a:sp3d/>
          </c:spPr>
          <c:invertIfNegative val="0"/>
          <c:val>
            <c:numRef>
              <c:f>Calculations!$DM$2:$DM$25</c:f>
              <c:numCache>
                <c:formatCode>0.00</c:formatCode>
                <c:ptCount val="24"/>
                <c:pt idx="0">
                  <c:v>0.59295724970547392</c:v>
                </c:pt>
                <c:pt idx="1">
                  <c:v>1.7242870900351956</c:v>
                </c:pt>
                <c:pt idx="2">
                  <c:v>4.1969268942993443</c:v>
                </c:pt>
                <c:pt idx="3">
                  <c:v>1.971554146991171</c:v>
                </c:pt>
                <c:pt idx="4">
                  <c:v>0.87417862041037309</c:v>
                </c:pt>
                <c:pt idx="5">
                  <c:v>4.6891724384300408</c:v>
                </c:pt>
                <c:pt idx="6">
                  <c:v>0.87417862041037309</c:v>
                </c:pt>
                <c:pt idx="7">
                  <c:v>0.20296928568981978</c:v>
                </c:pt>
                <c:pt idx="8">
                  <c:v>18.117768043490688</c:v>
                </c:pt>
                <c:pt idx="9">
                  <c:v>1140.934298438998</c:v>
                </c:pt>
                <c:pt idx="10">
                  <c:v>1.7443223409412318</c:v>
                </c:pt>
                <c:pt idx="11">
                  <c:v>4.1679366026265381</c:v>
                </c:pt>
                <c:pt idx="12">
                  <c:v>0.43107177250879841</c:v>
                </c:pt>
                <c:pt idx="13">
                  <c:v>1.7044819636132877</c:v>
                </c:pt>
                <c:pt idx="14">
                  <c:v>1.1141936508193331</c:v>
                </c:pt>
                <c:pt idx="15">
                  <c:v>0.87417862041037309</c:v>
                </c:pt>
                <c:pt idx="16">
                  <c:v>0.87417862041037309</c:v>
                </c:pt>
                <c:pt idx="17">
                  <c:v>0.87417862041037309</c:v>
                </c:pt>
                <c:pt idx="18">
                  <c:v>0.5661802513590839</c:v>
                </c:pt>
                <c:pt idx="19">
                  <c:v>1.6502294890017453</c:v>
                </c:pt>
                <c:pt idx="20">
                  <c:v>1.0862328003986574</c:v>
                </c:pt>
                <c:pt idx="21">
                  <c:v>1.2220754284357955</c:v>
                </c:pt>
                <c:pt idx="22">
                  <c:v>0.96549007467741621</c:v>
                </c:pt>
                <c:pt idx="23">
                  <c:v>5.9237996855746822E-2</c:v>
                </c:pt>
              </c:numCache>
            </c:numRef>
          </c:val>
          <c:extLst>
            <c:ext xmlns:c16="http://schemas.microsoft.com/office/drawing/2014/chart" uri="{C3380CC4-5D6E-409C-BE32-E72D297353CC}">
              <c16:uniqueId val="{00000000-EBBF-44BF-B4AC-7873D338CAB2}"/>
            </c:ext>
          </c:extLst>
        </c:ser>
        <c:ser>
          <c:idx val="10"/>
          <c:order val="10"/>
          <c:tx>
            <c:strRef>
              <c:f>Calculations!$DN$1</c:f>
              <c:strCache>
                <c:ptCount val="1"/>
                <c:pt idx="0">
                  <c:v>J</c:v>
                </c:pt>
              </c:strCache>
            </c:strRef>
          </c:tx>
          <c:spPr>
            <a:solidFill>
              <a:schemeClr val="accent1">
                <a:tint val="85000"/>
              </a:schemeClr>
            </a:solidFill>
            <a:ln>
              <a:noFill/>
            </a:ln>
            <a:effectLst/>
            <a:sp3d/>
          </c:spPr>
          <c:invertIfNegative val="0"/>
          <c:val>
            <c:numRef>
              <c:f>Calculations!$DN$2:$DN$25</c:f>
              <c:numCache>
                <c:formatCode>0.00</c:formatCode>
                <c:ptCount val="24"/>
                <c:pt idx="0">
                  <c:v>0.87417862041037309</c:v>
                </c:pt>
                <c:pt idx="1">
                  <c:v>0.21306024545166075</c:v>
                </c:pt>
                <c:pt idx="2">
                  <c:v>401.5214729292241</c:v>
                </c:pt>
                <c:pt idx="3">
                  <c:v>0.47720023766509445</c:v>
                </c:pt>
                <c:pt idx="4">
                  <c:v>47.923675902026623</c:v>
                </c:pt>
                <c:pt idx="5">
                  <c:v>104.4015991473933</c:v>
                </c:pt>
                <c:pt idx="6">
                  <c:v>0.87216117047061603</c:v>
                </c:pt>
                <c:pt idx="7">
                  <c:v>0.17957602640229284</c:v>
                </c:pt>
                <c:pt idx="8">
                  <c:v>3024.889375623613</c:v>
                </c:pt>
                <c:pt idx="9">
                  <c:v>0.78060611346108655</c:v>
                </c:pt>
                <c:pt idx="10">
                  <c:v>0.23261241442575389</c:v>
                </c:pt>
                <c:pt idx="11">
                  <c:v>0.36165015288584168</c:v>
                </c:pt>
                <c:pt idx="12">
                  <c:v>5803.3356859278783</c:v>
                </c:pt>
                <c:pt idx="13">
                  <c:v>0.87417862041037309</c:v>
                </c:pt>
                <c:pt idx="14">
                  <c:v>0.49175103701312423</c:v>
                </c:pt>
                <c:pt idx="15">
                  <c:v>0.87417862041037309</c:v>
                </c:pt>
                <c:pt idx="16">
                  <c:v>0.57408383313544464</c:v>
                </c:pt>
                <c:pt idx="17">
                  <c:v>0.17107094628856595</c:v>
                </c:pt>
                <c:pt idx="18">
                  <c:v>4.7894373756493261E-2</c:v>
                </c:pt>
                <c:pt idx="19">
                  <c:v>9.2863883717114529E-3</c:v>
                </c:pt>
                <c:pt idx="20">
                  <c:v>42.107344800928267</c:v>
                </c:pt>
                <c:pt idx="21">
                  <c:v>1.3780867105498089</c:v>
                </c:pt>
                <c:pt idx="22">
                  <c:v>3.8530475760805927</c:v>
                </c:pt>
                <c:pt idx="23">
                  <c:v>9.4435764241002573</c:v>
                </c:pt>
              </c:numCache>
            </c:numRef>
          </c:val>
          <c:extLst>
            <c:ext xmlns:c16="http://schemas.microsoft.com/office/drawing/2014/chart" uri="{C3380CC4-5D6E-409C-BE32-E72D297353CC}">
              <c16:uniqueId val="{00000001-EBBF-44BF-B4AC-7873D338CAB2}"/>
            </c:ext>
          </c:extLst>
        </c:ser>
        <c:ser>
          <c:idx val="11"/>
          <c:order val="11"/>
          <c:tx>
            <c:strRef>
              <c:f>Calculations!$DO$1</c:f>
              <c:strCache>
                <c:ptCount val="1"/>
                <c:pt idx="0">
                  <c:v>K</c:v>
                </c:pt>
              </c:strCache>
            </c:strRef>
          </c:tx>
          <c:spPr>
            <a:solidFill>
              <a:schemeClr val="accent1">
                <a:tint val="77000"/>
              </a:schemeClr>
            </a:solidFill>
            <a:ln>
              <a:noFill/>
            </a:ln>
            <a:effectLst/>
            <a:sp3d/>
          </c:spPr>
          <c:invertIfNegative val="0"/>
          <c:val>
            <c:numRef>
              <c:f>Calculations!$DO$2:$DO$25</c:f>
              <c:numCache>
                <c:formatCode>0.00</c:formatCode>
                <c:ptCount val="24"/>
                <c:pt idx="0">
                  <c:v>90.259069471001268</c:v>
                </c:pt>
                <c:pt idx="1">
                  <c:v>0.69063722407192885</c:v>
                </c:pt>
                <c:pt idx="2">
                  <c:v>84.604744623962304</c:v>
                </c:pt>
                <c:pt idx="3">
                  <c:v>154.62895295200678</c:v>
                </c:pt>
                <c:pt idx="4">
                  <c:v>10.526836200232074</c:v>
                </c:pt>
                <c:pt idx="5">
                  <c:v>280.00976563585999</c:v>
                </c:pt>
                <c:pt idx="6">
                  <c:v>8.7131206675869655E-2</c:v>
                </c:pt>
                <c:pt idx="7">
                  <c:v>844.9174983688913</c:v>
                </c:pt>
                <c:pt idx="8">
                  <c:v>6.2592942538920937</c:v>
                </c:pt>
                <c:pt idx="9">
                  <c:v>34.679230939032983</c:v>
                </c:pt>
                <c:pt idx="10">
                  <c:v>0.19157749502597304</c:v>
                </c:pt>
                <c:pt idx="11">
                  <c:v>0.33201799317941194</c:v>
                </c:pt>
                <c:pt idx="12">
                  <c:v>2.3726887444943806E-2</c:v>
                </c:pt>
                <c:pt idx="13">
                  <c:v>18638.524053463127</c:v>
                </c:pt>
                <c:pt idx="14">
                  <c:v>6514.0240610534784</c:v>
                </c:pt>
                <c:pt idx="15">
                  <c:v>5.3635549163499087E-2</c:v>
                </c:pt>
                <c:pt idx="16">
                  <c:v>1140.9342984389957</c:v>
                </c:pt>
                <c:pt idx="17">
                  <c:v>27.020828397561051</c:v>
                </c:pt>
                <c:pt idx="18">
                  <c:v>2.6808057139587853</c:v>
                </c:pt>
                <c:pt idx="19">
                  <c:v>40.955917243017886</c:v>
                </c:pt>
                <c:pt idx="20">
                  <c:v>227.43860314087547</c:v>
                </c:pt>
                <c:pt idx="21">
                  <c:v>16.366417633454745</c:v>
                </c:pt>
                <c:pt idx="22">
                  <c:v>4.8562954299003112E-2</c:v>
                </c:pt>
                <c:pt idx="23">
                  <c:v>28.627570466231532</c:v>
                </c:pt>
              </c:numCache>
            </c:numRef>
          </c:val>
          <c:extLst>
            <c:ext xmlns:c16="http://schemas.microsoft.com/office/drawing/2014/chart" uri="{C3380CC4-5D6E-409C-BE32-E72D297353CC}">
              <c16:uniqueId val="{00000002-EBBF-44BF-B4AC-7873D338CAB2}"/>
            </c:ext>
          </c:extLst>
        </c:ser>
        <c:ser>
          <c:idx val="12"/>
          <c:order val="12"/>
          <c:tx>
            <c:strRef>
              <c:f>Calculations!$DP$1</c:f>
              <c:strCache>
                <c:ptCount val="1"/>
                <c:pt idx="0">
                  <c:v>L</c:v>
                </c:pt>
              </c:strCache>
            </c:strRef>
          </c:tx>
          <c:spPr>
            <a:solidFill>
              <a:schemeClr val="accent1">
                <a:tint val="69000"/>
              </a:schemeClr>
            </a:solidFill>
            <a:ln>
              <a:noFill/>
            </a:ln>
            <a:effectLst/>
            <a:sp3d/>
          </c:spPr>
          <c:invertIfNegative val="0"/>
          <c:val>
            <c:numRef>
              <c:f>Calculations!$DP$2:$DP$25</c:f>
              <c:numCache>
                <c:formatCode>0.00</c:formatCode>
                <c:ptCount val="24"/>
                <c:pt idx="0">
                  <c:v>3.6367926326029334</c:v>
                </c:pt>
                <c:pt idx="1">
                  <c:v>1.1376052278725057</c:v>
                </c:pt>
                <c:pt idx="2">
                  <c:v>4.8433323358022129</c:v>
                </c:pt>
                <c:pt idx="3">
                  <c:v>1.1171757705950721E-2</c:v>
                </c:pt>
                <c:pt idx="4">
                  <c:v>0.23207558603563619</c:v>
                </c:pt>
                <c:pt idx="5">
                  <c:v>0.13176142791134221</c:v>
                </c:pt>
                <c:pt idx="6">
                  <c:v>3.1880332289797382</c:v>
                </c:pt>
                <c:pt idx="7">
                  <c:v>1.096318256020177</c:v>
                </c:pt>
                <c:pt idx="8">
                  <c:v>2.3337769243742907</c:v>
                </c:pt>
                <c:pt idx="9">
                  <c:v>1.2535330204406918</c:v>
                </c:pt>
                <c:pt idx="10">
                  <c:v>0.33665279164512613</c:v>
                </c:pt>
                <c:pt idx="11">
                  <c:v>0.41065535037603329</c:v>
                </c:pt>
                <c:pt idx="12">
                  <c:v>6.8544728238598422E-4</c:v>
                </c:pt>
                <c:pt idx="13">
                  <c:v>0.18547971669395355</c:v>
                </c:pt>
                <c:pt idx="14">
                  <c:v>3.9734137987619295E-4</c:v>
                </c:pt>
                <c:pt idx="15">
                  <c:v>4.5327262897585285E-4</c:v>
                </c:pt>
                <c:pt idx="16">
                  <c:v>2.4710387213828203E-3</c:v>
                </c:pt>
                <c:pt idx="17">
                  <c:v>1.856604688285094</c:v>
                </c:pt>
                <c:pt idx="18">
                  <c:v>1.9658014556311375E-3</c:v>
                </c:pt>
                <c:pt idx="19">
                  <c:v>1.9342634217441907E-3</c:v>
                </c:pt>
                <c:pt idx="20">
                  <c:v>2.1215484382786282E-3</c:v>
                </c:pt>
                <c:pt idx="21">
                  <c:v>6.4250709229932178E-4</c:v>
                </c:pt>
                <c:pt idx="22">
                  <c:v>2.3790392043282057E-4</c:v>
                </c:pt>
                <c:pt idx="23">
                  <c:v>7.030914641184998E-4</c:v>
                </c:pt>
              </c:numCache>
            </c:numRef>
          </c:val>
          <c:extLst>
            <c:ext xmlns:c16="http://schemas.microsoft.com/office/drawing/2014/chart" uri="{C3380CC4-5D6E-409C-BE32-E72D297353CC}">
              <c16:uniqueId val="{00000003-EBBF-44BF-B4AC-7873D338CAB2}"/>
            </c:ext>
          </c:extLst>
        </c:ser>
        <c:ser>
          <c:idx val="13"/>
          <c:order val="13"/>
          <c:tx>
            <c:strRef>
              <c:f>Calculations!$DQ$1</c:f>
              <c:strCache>
                <c:ptCount val="1"/>
                <c:pt idx="0">
                  <c:v>M</c:v>
                </c:pt>
              </c:strCache>
            </c:strRef>
          </c:tx>
          <c:spPr>
            <a:solidFill>
              <a:schemeClr val="accent1">
                <a:tint val="62000"/>
              </a:schemeClr>
            </a:solidFill>
            <a:ln>
              <a:noFill/>
            </a:ln>
            <a:effectLst/>
            <a:sp3d/>
          </c:spPr>
          <c:invertIfNegative val="0"/>
          <c:val>
            <c:numRef>
              <c:f>Calculations!$DQ$2:$DQ$25</c:f>
              <c:numCache>
                <c:formatCode>0.00</c:formatCode>
                <c:ptCount val="24"/>
                <c:pt idx="0">
                  <c:v>7.4608155067782187</c:v>
                </c:pt>
                <c:pt idx="1">
                  <c:v>1.1777227895949836</c:v>
                </c:pt>
                <c:pt idx="2">
                  <c:v>19.284012078097877</c:v>
                </c:pt>
                <c:pt idx="3">
                  <c:v>14.956147161040004</c:v>
                </c:pt>
                <c:pt idx="4">
                  <c:v>756.22234390590415</c:v>
                </c:pt>
                <c:pt idx="5">
                  <c:v>0.31483474431089925</c:v>
                </c:pt>
                <c:pt idx="6">
                  <c:v>493.19008973831563</c:v>
                </c:pt>
                <c:pt idx="7">
                  <c:v>2.5303436506960058</c:v>
                </c:pt>
                <c:pt idx="8">
                  <c:v>0.70352162087364711</c:v>
                </c:pt>
                <c:pt idx="9">
                  <c:v>3.5455267967794719</c:v>
                </c:pt>
                <c:pt idx="10">
                  <c:v>492.05189407257853</c:v>
                </c:pt>
                <c:pt idx="11">
                  <c:v>8.6329653008991078E-2</c:v>
                </c:pt>
                <c:pt idx="12">
                  <c:v>5.3989043845891329</c:v>
                </c:pt>
                <c:pt idx="13">
                  <c:v>10.098016256896944</c:v>
                </c:pt>
                <c:pt idx="14">
                  <c:v>0.94780794969195126</c:v>
                </c:pt>
                <c:pt idx="15">
                  <c:v>1.0276388469413091</c:v>
                </c:pt>
                <c:pt idx="16">
                  <c:v>3.4010966402567804</c:v>
                </c:pt>
                <c:pt idx="17">
                  <c:v>0.87417862041037309</c:v>
                </c:pt>
                <c:pt idx="18">
                  <c:v>2.2181137210958211</c:v>
                </c:pt>
                <c:pt idx="19">
                  <c:v>1.0205404269169835</c:v>
                </c:pt>
                <c:pt idx="20">
                  <c:v>1.0862328003986574</c:v>
                </c:pt>
                <c:pt idx="21">
                  <c:v>1.2220754284357955</c:v>
                </c:pt>
                <c:pt idx="22">
                  <c:v>0.96549007467741621</c:v>
                </c:pt>
                <c:pt idx="23">
                  <c:v>5.9237996855746822E-2</c:v>
                </c:pt>
              </c:numCache>
            </c:numRef>
          </c:val>
          <c:extLst>
            <c:ext xmlns:c16="http://schemas.microsoft.com/office/drawing/2014/chart" uri="{C3380CC4-5D6E-409C-BE32-E72D297353CC}">
              <c16:uniqueId val="{00000004-EBBF-44BF-B4AC-7873D338CAB2}"/>
            </c:ext>
          </c:extLst>
        </c:ser>
        <c:ser>
          <c:idx val="14"/>
          <c:order val="14"/>
          <c:tx>
            <c:strRef>
              <c:f>Calculations!$DR$1</c:f>
              <c:strCache>
                <c:ptCount val="1"/>
                <c:pt idx="0">
                  <c:v>N</c:v>
                </c:pt>
              </c:strCache>
            </c:strRef>
          </c:tx>
          <c:spPr>
            <a:solidFill>
              <a:schemeClr val="accent1">
                <a:tint val="54000"/>
              </a:schemeClr>
            </a:solidFill>
            <a:ln>
              <a:noFill/>
            </a:ln>
            <a:effectLst/>
            <a:sp3d/>
          </c:spPr>
          <c:invertIfNegative val="0"/>
          <c:val>
            <c:numRef>
              <c:f>Calculations!$DR$2:$DR$25</c:f>
              <c:numCache>
                <c:formatCode>0.00</c:formatCode>
                <c:ptCount val="24"/>
                <c:pt idx="0">
                  <c:v>0.87417862041037309</c:v>
                </c:pt>
                <c:pt idx="1">
                  <c:v>0.21306024545166075</c:v>
                </c:pt>
                <c:pt idx="2">
                  <c:v>401.5214729292241</c:v>
                </c:pt>
                <c:pt idx="3">
                  <c:v>0.47720023766509445</c:v>
                </c:pt>
                <c:pt idx="4">
                  <c:v>47.923675902026623</c:v>
                </c:pt>
                <c:pt idx="5">
                  <c:v>104.4015991473933</c:v>
                </c:pt>
                <c:pt idx="6">
                  <c:v>0.87216117047061603</c:v>
                </c:pt>
                <c:pt idx="7">
                  <c:v>0.17957602640229284</c:v>
                </c:pt>
                <c:pt idx="8">
                  <c:v>3024.889375623613</c:v>
                </c:pt>
                <c:pt idx="9">
                  <c:v>0.78060611346108655</c:v>
                </c:pt>
                <c:pt idx="10">
                  <c:v>0.23261241442575389</c:v>
                </c:pt>
                <c:pt idx="11">
                  <c:v>0.36165015288584168</c:v>
                </c:pt>
                <c:pt idx="12">
                  <c:v>5803.3356859278783</c:v>
                </c:pt>
                <c:pt idx="13">
                  <c:v>0.87417862041037309</c:v>
                </c:pt>
                <c:pt idx="14">
                  <c:v>0.49175103701312423</c:v>
                </c:pt>
                <c:pt idx="15">
                  <c:v>0.87417862041037309</c:v>
                </c:pt>
                <c:pt idx="16">
                  <c:v>0.57408383313544464</c:v>
                </c:pt>
                <c:pt idx="17">
                  <c:v>0.17107094628856595</c:v>
                </c:pt>
                <c:pt idx="18">
                  <c:v>4.5943354262157565E-2</c:v>
                </c:pt>
                <c:pt idx="19">
                  <c:v>0.10727109832699824</c:v>
                </c:pt>
                <c:pt idx="20">
                  <c:v>0.87417862041037309</c:v>
                </c:pt>
                <c:pt idx="21">
                  <c:v>1.7850939429459531</c:v>
                </c:pt>
                <c:pt idx="22">
                  <c:v>0.59295724970547403</c:v>
                </c:pt>
                <c:pt idx="23">
                  <c:v>6.8203992315933631E-2</c:v>
                </c:pt>
              </c:numCache>
            </c:numRef>
          </c:val>
          <c:extLst>
            <c:ext xmlns:c16="http://schemas.microsoft.com/office/drawing/2014/chart" uri="{C3380CC4-5D6E-409C-BE32-E72D297353CC}">
              <c16:uniqueId val="{00000005-EBBF-44BF-B4AC-7873D338CAB2}"/>
            </c:ext>
          </c:extLst>
        </c:ser>
        <c:ser>
          <c:idx val="15"/>
          <c:order val="15"/>
          <c:tx>
            <c:strRef>
              <c:f>Calculations!$DS$1</c:f>
              <c:strCache>
                <c:ptCount val="1"/>
                <c:pt idx="0">
                  <c:v>O</c:v>
                </c:pt>
              </c:strCache>
            </c:strRef>
          </c:tx>
          <c:spPr>
            <a:solidFill>
              <a:schemeClr val="accent1">
                <a:tint val="46000"/>
              </a:schemeClr>
            </a:solidFill>
            <a:ln>
              <a:noFill/>
            </a:ln>
            <a:effectLst/>
            <a:sp3d/>
          </c:spPr>
          <c:invertIfNegative val="0"/>
          <c:val>
            <c:numRef>
              <c:f>Calculations!$DS$2:$DS$25</c:f>
              <c:numCache>
                <c:formatCode>0.00</c:formatCode>
                <c:ptCount val="24"/>
                <c:pt idx="0">
                  <c:v>1.3940993068139171</c:v>
                </c:pt>
                <c:pt idx="1">
                  <c:v>0.28440130696812621</c:v>
                </c:pt>
                <c:pt idx="2">
                  <c:v>36509.897550047885</c:v>
                </c:pt>
                <c:pt idx="3">
                  <c:v>1.5290829438884597</c:v>
                </c:pt>
                <c:pt idx="4">
                  <c:v>1162.2193518844308</c:v>
                </c:pt>
                <c:pt idx="5">
                  <c:v>7499.9573008484413</c:v>
                </c:pt>
                <c:pt idx="6">
                  <c:v>0.92830234414254609</c:v>
                </c:pt>
                <c:pt idx="7">
                  <c:v>29179.482296204515</c:v>
                </c:pt>
                <c:pt idx="8">
                  <c:v>1.0837259668447814</c:v>
                </c:pt>
                <c:pt idx="9">
                  <c:v>159.34390212891779</c:v>
                </c:pt>
                <c:pt idx="10">
                  <c:v>1.882521923909281</c:v>
                </c:pt>
                <c:pt idx="11">
                  <c:v>1.1722931096075089</c:v>
                </c:pt>
                <c:pt idx="12">
                  <c:v>0.96326189402014895</c:v>
                </c:pt>
                <c:pt idx="13">
                  <c:v>2549.5024340626837</c:v>
                </c:pt>
                <c:pt idx="14">
                  <c:v>0.87417862041037309</c:v>
                </c:pt>
                <c:pt idx="15">
                  <c:v>2.6074989407331386</c:v>
                </c:pt>
                <c:pt idx="16">
                  <c:v>0.87417862041037309</c:v>
                </c:pt>
                <c:pt idx="17">
                  <c:v>6.405598321758605</c:v>
                </c:pt>
                <c:pt idx="18">
                  <c:v>0.51739332019071871</c:v>
                </c:pt>
                <c:pt idx="19">
                  <c:v>0.87417862041037309</c:v>
                </c:pt>
                <c:pt idx="20">
                  <c:v>22.305588909022624</c:v>
                </c:pt>
                <c:pt idx="21">
                  <c:v>0.16988927294648706</c:v>
                </c:pt>
                <c:pt idx="22">
                  <c:v>1.1039437525280194</c:v>
                </c:pt>
                <c:pt idx="23">
                  <c:v>4.1487210774110324</c:v>
                </c:pt>
              </c:numCache>
            </c:numRef>
          </c:val>
          <c:extLst>
            <c:ext xmlns:c16="http://schemas.microsoft.com/office/drawing/2014/chart" uri="{C3380CC4-5D6E-409C-BE32-E72D297353CC}">
              <c16:uniqueId val="{00000000-A992-4928-B99F-912340CE49D5}"/>
            </c:ext>
          </c:extLst>
        </c:ser>
        <c:ser>
          <c:idx val="16"/>
          <c:order val="16"/>
          <c:tx>
            <c:strRef>
              <c:f>Calculations!$DT$1</c:f>
              <c:strCache>
                <c:ptCount val="1"/>
                <c:pt idx="0">
                  <c:v>P</c:v>
                </c:pt>
              </c:strCache>
            </c:strRef>
          </c:tx>
          <c:spPr>
            <a:solidFill>
              <a:schemeClr val="accent1">
                <a:tint val="38000"/>
              </a:schemeClr>
            </a:solidFill>
            <a:ln>
              <a:noFill/>
            </a:ln>
            <a:effectLst/>
            <a:sp3d/>
          </c:spPr>
          <c:invertIfNegative val="0"/>
          <c:val>
            <c:numRef>
              <c:f>Calculations!$DT$2:$DT$25</c:f>
              <c:numCache>
                <c:formatCode>0.00</c:formatCode>
                <c:ptCount val="24"/>
                <c:pt idx="0">
                  <c:v>0.68112901732024467</c:v>
                </c:pt>
                <c:pt idx="1">
                  <c:v>30.540815210566045</c:v>
                </c:pt>
                <c:pt idx="2">
                  <c:v>12.693341491058298</c:v>
                </c:pt>
                <c:pt idx="3">
                  <c:v>3.9719740290802115E-2</c:v>
                </c:pt>
                <c:pt idx="4">
                  <c:v>4.8883017137431759</c:v>
                </c:pt>
                <c:pt idx="5">
                  <c:v>1.0041675432389736</c:v>
                </c:pt>
                <c:pt idx="6">
                  <c:v>1.9852673905500986</c:v>
                </c:pt>
                <c:pt idx="7">
                  <c:v>2.8676246322230196E-2</c:v>
                </c:pt>
                <c:pt idx="8">
                  <c:v>4.1010689515543834</c:v>
                </c:pt>
                <c:pt idx="9">
                  <c:v>0.30061731222454485</c:v>
                </c:pt>
              </c:numCache>
            </c:numRef>
          </c:val>
          <c:extLst>
            <c:ext xmlns:c16="http://schemas.microsoft.com/office/drawing/2014/chart" uri="{C3380CC4-5D6E-409C-BE32-E72D297353CC}">
              <c16:uniqueId val="{00000001-A992-4928-B99F-912340CE49D5}"/>
            </c:ext>
          </c:extLst>
        </c:ser>
        <c:dLbls>
          <c:showLegendKey val="0"/>
          <c:showVal val="0"/>
          <c:showCatName val="0"/>
          <c:showSerName val="0"/>
          <c:showPercent val="0"/>
          <c:showBubbleSize val="0"/>
        </c:dLbls>
        <c:gapWidth val="150"/>
        <c:shape val="box"/>
        <c:axId val="678020288"/>
        <c:axId val="621876952"/>
        <c:axId val="363056720"/>
      </c:bar3DChart>
      <c:catAx>
        <c:axId val="67802028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COLUMNS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1876952"/>
        <c:crosses val="autoZero"/>
        <c:auto val="1"/>
        <c:lblAlgn val="ctr"/>
        <c:lblOffset val="100"/>
        <c:noMultiLvlLbl val="0"/>
      </c:catAx>
      <c:valAx>
        <c:axId val="621876952"/>
        <c:scaling>
          <c:logBase val="10"/>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fOLD DIFFERENCE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8020288"/>
        <c:crosses val="autoZero"/>
        <c:crossBetween val="between"/>
      </c:valAx>
      <c:serAx>
        <c:axId val="363056720"/>
        <c:scaling>
          <c:orientation val="maxMin"/>
        </c:scaling>
        <c:delete val="0"/>
        <c:axPos val="b"/>
        <c:title>
          <c:tx>
            <c:rich>
              <a:bodyPr rot="-540000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ROWS</a:t>
                </a:r>
              </a:p>
            </c:rich>
          </c:tx>
          <c:overlay val="0"/>
          <c:spPr>
            <a:noFill/>
            <a:ln>
              <a:noFill/>
            </a:ln>
            <a:effectLst/>
          </c:spPr>
          <c:txPr>
            <a:bodyPr rot="-540000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1876952"/>
        <c:crosses val="autoZero"/>
      </c:ser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strRef>
              <c:f>'Scatter Plot'!$M$6</c:f>
              <c:strCache>
                <c:ptCount val="1"/>
                <c:pt idx="0">
                  <c:v>Control Group</c:v>
                </c:pt>
              </c:strCache>
            </c:strRef>
          </c:tx>
          <c:spPr>
            <a:ln w="25400" cap="rnd">
              <a:noFill/>
              <a:round/>
            </a:ln>
            <a:effectLst/>
          </c:spPr>
          <c:marker>
            <c:symbol val="circle"/>
            <c:size val="5"/>
            <c:spPr>
              <a:solidFill>
                <a:schemeClr val="accent1"/>
              </a:solidFill>
              <a:ln w="9525">
                <a:solidFill>
                  <a:schemeClr val="accent1"/>
                </a:solidFill>
              </a:ln>
              <a:effectLst/>
            </c:spPr>
          </c:marker>
          <c:xVal>
            <c:numRef>
              <c:f>'Scatter Plot'!$M$7:$M$376</c:f>
              <c:numCache>
                <c:formatCode>0.0000</c:formatCode>
                <c:ptCount val="370"/>
                <c:pt idx="0">
                  <c:v>3.9370570498556239E-3</c:v>
                </c:pt>
                <c:pt idx="1">
                  <c:v>5.2260190352862467E-4</c:v>
                </c:pt>
                <c:pt idx="2">
                  <c:v>1.6347224535724435E-4</c:v>
                </c:pt>
                <c:pt idx="3">
                  <c:v>2.197270336409939E-4</c:v>
                </c:pt>
                <c:pt idx="4">
                  <c:v>6.7006782823625545E-5</c:v>
                </c:pt>
                <c:pt idx="5">
                  <c:v>4.9603810517501032E-3</c:v>
                </c:pt>
                <c:pt idx="6">
                  <c:v>6.7006782823625545E-5</c:v>
                </c:pt>
                <c:pt idx="7">
                  <c:v>1.4424515449362152E-2</c:v>
                </c:pt>
                <c:pt idx="8">
                  <c:v>4.3929483074770737E-2</c:v>
                </c:pt>
                <c:pt idx="9">
                  <c:v>1.5459812868571114E-2</c:v>
                </c:pt>
                <c:pt idx="10">
                  <c:v>6.7006782823625545E-5</c:v>
                </c:pt>
                <c:pt idx="11">
                  <c:v>0.24621661072388754</c:v>
                </c:pt>
                <c:pt idx="12">
                  <c:v>1.5465416774762403E-4</c:v>
                </c:pt>
                <c:pt idx="13">
                  <c:v>1.2707783174854852E-4</c:v>
                </c:pt>
                <c:pt idx="14">
                  <c:v>5.4965366081736806E-2</c:v>
                </c:pt>
                <c:pt idx="15">
                  <c:v>6.7006782823625545E-5</c:v>
                </c:pt>
                <c:pt idx="16">
                  <c:v>6.7006782823625545E-5</c:v>
                </c:pt>
                <c:pt idx="17">
                  <c:v>6.7006782823625545E-5</c:v>
                </c:pt>
                <c:pt idx="18">
                  <c:v>1.0345803624602997E-4</c:v>
                </c:pt>
                <c:pt idx="19">
                  <c:v>3.057556262490704E-4</c:v>
                </c:pt>
                <c:pt idx="20">
                  <c:v>6.7006782823625545E-5</c:v>
                </c:pt>
                <c:pt idx="21">
                  <c:v>6.7006782823625545E-5</c:v>
                </c:pt>
                <c:pt idx="22">
                  <c:v>6.9691070113619575E-5</c:v>
                </c:pt>
                <c:pt idx="23">
                  <c:v>2.7392563489109425E-3</c:v>
                </c:pt>
                <c:pt idx="24">
                  <c:v>6.7006782823625545E-5</c:v>
                </c:pt>
                <c:pt idx="25">
                  <c:v>4.085325276445664E-3</c:v>
                </c:pt>
                <c:pt idx="26">
                  <c:v>0.41217626441425131</c:v>
                </c:pt>
                <c:pt idx="27">
                  <c:v>6.5000506108373497E-3</c:v>
                </c:pt>
                <c:pt idx="28">
                  <c:v>1.486434806768437E-2</c:v>
                </c:pt>
                <c:pt idx="29">
                  <c:v>9.8426426246390575E-4</c:v>
                </c:pt>
                <c:pt idx="30">
                  <c:v>1.5037063472683822E-2</c:v>
                </c:pt>
                <c:pt idx="31">
                  <c:v>3.261899605444581E-4</c:v>
                </c:pt>
                <c:pt idx="32">
                  <c:v>3.0717178675645205E-4</c:v>
                </c:pt>
                <c:pt idx="33">
                  <c:v>0.20561251717811607</c:v>
                </c:pt>
                <c:pt idx="34">
                  <c:v>1.171634724002195E-2</c:v>
                </c:pt>
                <c:pt idx="35">
                  <c:v>0.46158449437958859</c:v>
                </c:pt>
                <c:pt idx="36">
                  <c:v>1.1612771927878396E-4</c:v>
                </c:pt>
                <c:pt idx="37">
                  <c:v>6.7006782823625545E-5</c:v>
                </c:pt>
                <c:pt idx="38">
                  <c:v>8.8588388772879254E-3</c:v>
                </c:pt>
                <c:pt idx="39">
                  <c:v>6.7006782823625545E-5</c:v>
                </c:pt>
                <c:pt idx="40">
                  <c:v>5.9399506762660018E-3</c:v>
                </c:pt>
                <c:pt idx="41">
                  <c:v>4.7427123805743776E-4</c:v>
                </c:pt>
                <c:pt idx="42">
                  <c:v>2.1704587437636134</c:v>
                </c:pt>
                <c:pt idx="43">
                  <c:v>45.192140940312157</c:v>
                </c:pt>
                <c:pt idx="44">
                  <c:v>6.7006782823625545E-5</c:v>
                </c:pt>
                <c:pt idx="45">
                  <c:v>4.6928064246809422E-3</c:v>
                </c:pt>
                <c:pt idx="46">
                  <c:v>2.5974889612243443E-3</c:v>
                </c:pt>
                <c:pt idx="47">
                  <c:v>1.197853065798965E-3</c:v>
                </c:pt>
                <c:pt idx="48">
                  <c:v>1.5900208821131859E-4</c:v>
                </c:pt>
                <c:pt idx="49">
                  <c:v>8.1706505528913367E-3</c:v>
                </c:pt>
                <c:pt idx="50">
                  <c:v>2.1591312593822404E-3</c:v>
                </c:pt>
                <c:pt idx="51">
                  <c:v>3.6444784748460853E-4</c:v>
                </c:pt>
                <c:pt idx="52">
                  <c:v>1.9549309051595473E-3</c:v>
                </c:pt>
                <c:pt idx="53">
                  <c:v>1.2133920068824265E-4</c:v>
                </c:pt>
                <c:pt idx="54">
                  <c:v>6.6124711513748158E-2</c:v>
                </c:pt>
                <c:pt idx="55">
                  <c:v>9.1111961871152188E-5</c:v>
                </c:pt>
                <c:pt idx="56">
                  <c:v>4.3340397327612236E-4</c:v>
                </c:pt>
                <c:pt idx="57">
                  <c:v>3.2575431399412651E-3</c:v>
                </c:pt>
                <c:pt idx="58">
                  <c:v>2.3916395935522483</c:v>
                </c:pt>
                <c:pt idx="59">
                  <c:v>0.10618608786200616</c:v>
                </c:pt>
                <c:pt idx="60">
                  <c:v>73.414849550474571</c:v>
                </c:pt>
                <c:pt idx="61">
                  <c:v>6.7006782823625545E-5</c:v>
                </c:pt>
                <c:pt idx="62">
                  <c:v>6.7006782823625545E-5</c:v>
                </c:pt>
                <c:pt idx="63">
                  <c:v>0.24059301556294108</c:v>
                </c:pt>
                <c:pt idx="64">
                  <c:v>6.7006782823625545E-5</c:v>
                </c:pt>
                <c:pt idx="65">
                  <c:v>6.5819855374463374E-2</c:v>
                </c:pt>
                <c:pt idx="66">
                  <c:v>0.794434400096105</c:v>
                </c:pt>
                <c:pt idx="67">
                  <c:v>6.7006782823625545E-5</c:v>
                </c:pt>
                <c:pt idx="68">
                  <c:v>4.7803545295061547E-3</c:v>
                </c:pt>
                <c:pt idx="69">
                  <c:v>1.8089963826794526E-2</c:v>
                </c:pt>
                <c:pt idx="70">
                  <c:v>5.9161829505587926</c:v>
                </c:pt>
                <c:pt idx="71">
                  <c:v>9.1411713632865484E-4</c:v>
                </c:pt>
                <c:pt idx="72">
                  <c:v>7.9472236838466839E-3</c:v>
                </c:pt>
                <c:pt idx="73">
                  <c:v>0.26757217460665605</c:v>
                </c:pt>
                <c:pt idx="74">
                  <c:v>1.1269152694814175E-4</c:v>
                </c:pt>
                <c:pt idx="75">
                  <c:v>0.6773624887426839</c:v>
                </c:pt>
                <c:pt idx="76">
                  <c:v>4.0105060379687493E-3</c:v>
                </c:pt>
                <c:pt idx="77">
                  <c:v>2.8915763376182898E-2</c:v>
                </c:pt>
                <c:pt idx="78">
                  <c:v>1.6438943902173618E-3</c:v>
                </c:pt>
                <c:pt idx="79">
                  <c:v>8.178612946593812E-2</c:v>
                </c:pt>
                <c:pt idx="80">
                  <c:v>6.7006782823625545E-5</c:v>
                </c:pt>
                <c:pt idx="81">
                  <c:v>1.8555619782397038E-2</c:v>
                </c:pt>
                <c:pt idx="82">
                  <c:v>2.8125060306047247E-2</c:v>
                </c:pt>
                <c:pt idx="83">
                  <c:v>0.45628274427172583</c:v>
                </c:pt>
                <c:pt idx="84">
                  <c:v>133.25076450356624</c:v>
                </c:pt>
                <c:pt idx="85">
                  <c:v>9.7485626686973359E-2</c:v>
                </c:pt>
                <c:pt idx="86">
                  <c:v>5.998769786891236</c:v>
                </c:pt>
                <c:pt idx="87">
                  <c:v>9.4785519040038793</c:v>
                </c:pt>
                <c:pt idx="88">
                  <c:v>14.234632415128793</c:v>
                </c:pt>
                <c:pt idx="89">
                  <c:v>6.7006782823625545E-5</c:v>
                </c:pt>
                <c:pt idx="90">
                  <c:v>0.89378516235678673</c:v>
                </c:pt>
                <c:pt idx="91">
                  <c:v>0.91891288347904998</c:v>
                </c:pt>
                <c:pt idx="92">
                  <c:v>0.84167392779128969</c:v>
                </c:pt>
                <c:pt idx="93">
                  <c:v>11.997539573782459</c:v>
                </c:pt>
                <c:pt idx="94">
                  <c:v>12.165018984992757</c:v>
                </c:pt>
                <c:pt idx="95">
                  <c:v>9.8810658222794725</c:v>
                </c:pt>
                <c:pt idx="96">
                  <c:v>3.9370570498556239E-3</c:v>
                </c:pt>
                <c:pt idx="97">
                  <c:v>5.2260190352862467E-4</c:v>
                </c:pt>
                <c:pt idx="98">
                  <c:v>1.6347224535724435E-4</c:v>
                </c:pt>
                <c:pt idx="99">
                  <c:v>2.197270336409939E-4</c:v>
                </c:pt>
                <c:pt idx="100">
                  <c:v>6.7006782823625545E-5</c:v>
                </c:pt>
                <c:pt idx="101">
                  <c:v>4.9603810517501032E-3</c:v>
                </c:pt>
                <c:pt idx="102">
                  <c:v>6.7006782823625545E-5</c:v>
                </c:pt>
                <c:pt idx="103">
                  <c:v>1.4424515449362152E-2</c:v>
                </c:pt>
                <c:pt idx="104">
                  <c:v>4.3929483074770737E-2</c:v>
                </c:pt>
                <c:pt idx="105">
                  <c:v>1.5459812868571114E-2</c:v>
                </c:pt>
                <c:pt idx="106">
                  <c:v>6.7006782823625545E-5</c:v>
                </c:pt>
                <c:pt idx="107">
                  <c:v>0.24621661072388754</c:v>
                </c:pt>
                <c:pt idx="108">
                  <c:v>1.5465416774762403E-4</c:v>
                </c:pt>
                <c:pt idx="109">
                  <c:v>1.2707783174854852E-4</c:v>
                </c:pt>
                <c:pt idx="110">
                  <c:v>5.4965366081736806E-2</c:v>
                </c:pt>
                <c:pt idx="111">
                  <c:v>6.7006782823625545E-5</c:v>
                </c:pt>
                <c:pt idx="112">
                  <c:v>6.7006782823625545E-5</c:v>
                </c:pt>
                <c:pt idx="113">
                  <c:v>6.7006782823625545E-5</c:v>
                </c:pt>
                <c:pt idx="114">
                  <c:v>1.0345803624602997E-4</c:v>
                </c:pt>
                <c:pt idx="115">
                  <c:v>3.057556262490704E-4</c:v>
                </c:pt>
                <c:pt idx="116">
                  <c:v>6.7006782823625545E-5</c:v>
                </c:pt>
                <c:pt idx="117">
                  <c:v>6.7006782823625545E-5</c:v>
                </c:pt>
                <c:pt idx="118">
                  <c:v>6.9691070113619575E-5</c:v>
                </c:pt>
                <c:pt idx="119">
                  <c:v>2.7392563489109425E-3</c:v>
                </c:pt>
                <c:pt idx="120">
                  <c:v>6.7006782823625545E-5</c:v>
                </c:pt>
                <c:pt idx="121">
                  <c:v>4.085325276445664E-3</c:v>
                </c:pt>
                <c:pt idx="122">
                  <c:v>0.41217626441425131</c:v>
                </c:pt>
                <c:pt idx="123">
                  <c:v>6.5000506108373497E-3</c:v>
                </c:pt>
                <c:pt idx="124">
                  <c:v>1.486434806768437E-2</c:v>
                </c:pt>
                <c:pt idx="125">
                  <c:v>9.8426426246390575E-4</c:v>
                </c:pt>
                <c:pt idx="126">
                  <c:v>1.5037063472683822E-2</c:v>
                </c:pt>
                <c:pt idx="127">
                  <c:v>3.261899605444581E-4</c:v>
                </c:pt>
                <c:pt idx="128">
                  <c:v>3.0717178675645205E-4</c:v>
                </c:pt>
                <c:pt idx="129">
                  <c:v>0.20561251717811607</c:v>
                </c:pt>
                <c:pt idx="130">
                  <c:v>1.171634724002195E-2</c:v>
                </c:pt>
                <c:pt idx="131">
                  <c:v>0.46158449437958859</c:v>
                </c:pt>
                <c:pt idx="132">
                  <c:v>1.1612771927878396E-4</c:v>
                </c:pt>
                <c:pt idx="133">
                  <c:v>6.7006782823625545E-5</c:v>
                </c:pt>
                <c:pt idx="134">
                  <c:v>8.8588388772879254E-3</c:v>
                </c:pt>
                <c:pt idx="135">
                  <c:v>6.7006782823625545E-5</c:v>
                </c:pt>
                <c:pt idx="136">
                  <c:v>5.9399506762660018E-3</c:v>
                </c:pt>
                <c:pt idx="137">
                  <c:v>4.7427123805743776E-4</c:v>
                </c:pt>
                <c:pt idx="138">
                  <c:v>2.1704587437636134</c:v>
                </c:pt>
                <c:pt idx="139">
                  <c:v>45.192140940312157</c:v>
                </c:pt>
                <c:pt idx="140">
                  <c:v>6.7006782823625545E-5</c:v>
                </c:pt>
                <c:pt idx="141">
                  <c:v>4.6928064246809422E-3</c:v>
                </c:pt>
                <c:pt idx="142">
                  <c:v>2.5974889612243443E-3</c:v>
                </c:pt>
                <c:pt idx="143">
                  <c:v>1.197853065798965E-3</c:v>
                </c:pt>
                <c:pt idx="144">
                  <c:v>1.5900208821131859E-4</c:v>
                </c:pt>
                <c:pt idx="145">
                  <c:v>8.1706505528913367E-3</c:v>
                </c:pt>
                <c:pt idx="146">
                  <c:v>2.1591312593822404E-3</c:v>
                </c:pt>
                <c:pt idx="147">
                  <c:v>3.6444784748460853E-4</c:v>
                </c:pt>
                <c:pt idx="148">
                  <c:v>1.9549309051595473E-3</c:v>
                </c:pt>
                <c:pt idx="149">
                  <c:v>1.2133920068824265E-4</c:v>
                </c:pt>
                <c:pt idx="150">
                  <c:v>6.6124711513748158E-2</c:v>
                </c:pt>
                <c:pt idx="151">
                  <c:v>9.1111961871152188E-5</c:v>
                </c:pt>
                <c:pt idx="152">
                  <c:v>4.3340397327612236E-4</c:v>
                </c:pt>
                <c:pt idx="153">
                  <c:v>3.2575431399412651E-3</c:v>
                </c:pt>
                <c:pt idx="154">
                  <c:v>2.3916395935522483</c:v>
                </c:pt>
                <c:pt idx="155">
                  <c:v>0.10618608786200616</c:v>
                </c:pt>
                <c:pt idx="156">
                  <c:v>73.414849550474571</c:v>
                </c:pt>
                <c:pt idx="157">
                  <c:v>6.7006782823625545E-5</c:v>
                </c:pt>
                <c:pt idx="158">
                  <c:v>6.7006782823625545E-5</c:v>
                </c:pt>
                <c:pt idx="159">
                  <c:v>0.24059301556294108</c:v>
                </c:pt>
                <c:pt idx="160">
                  <c:v>6.7006782823625545E-5</c:v>
                </c:pt>
                <c:pt idx="161">
                  <c:v>6.5819855374463374E-2</c:v>
                </c:pt>
                <c:pt idx="162">
                  <c:v>0.794434400096105</c:v>
                </c:pt>
                <c:pt idx="163">
                  <c:v>6.7006782823625545E-5</c:v>
                </c:pt>
                <c:pt idx="164">
                  <c:v>4.7803545295061547E-3</c:v>
                </c:pt>
                <c:pt idx="165">
                  <c:v>1.8089963826794526E-2</c:v>
                </c:pt>
                <c:pt idx="166">
                  <c:v>5.9161829505587926</c:v>
                </c:pt>
                <c:pt idx="167">
                  <c:v>9.1411713632865484E-4</c:v>
                </c:pt>
                <c:pt idx="168">
                  <c:v>7.9472236838466839E-3</c:v>
                </c:pt>
                <c:pt idx="169">
                  <c:v>0.26757217460665605</c:v>
                </c:pt>
                <c:pt idx="170">
                  <c:v>1.1269152694814175E-4</c:v>
                </c:pt>
                <c:pt idx="171">
                  <c:v>0.6773624887426839</c:v>
                </c:pt>
                <c:pt idx="172">
                  <c:v>4.0105060379687493E-3</c:v>
                </c:pt>
                <c:pt idx="173">
                  <c:v>2.8915763376182898E-2</c:v>
                </c:pt>
                <c:pt idx="174">
                  <c:v>1.6438943902173618E-3</c:v>
                </c:pt>
                <c:pt idx="175">
                  <c:v>8.178612946593812E-2</c:v>
                </c:pt>
                <c:pt idx="176">
                  <c:v>6.7006782823625545E-5</c:v>
                </c:pt>
                <c:pt idx="177">
                  <c:v>1.8555619782397038E-2</c:v>
                </c:pt>
                <c:pt idx="178">
                  <c:v>2.8125060306047247E-2</c:v>
                </c:pt>
                <c:pt idx="179">
                  <c:v>0.45628274427172583</c:v>
                </c:pt>
                <c:pt idx="180">
                  <c:v>133.25076450356624</c:v>
                </c:pt>
                <c:pt idx="181">
                  <c:v>9.7485626686973359E-2</c:v>
                </c:pt>
                <c:pt idx="182">
                  <c:v>5.998769786891236</c:v>
                </c:pt>
                <c:pt idx="183">
                  <c:v>9.4785519040038793</c:v>
                </c:pt>
                <c:pt idx="184">
                  <c:v>14.234632415128793</c:v>
                </c:pt>
                <c:pt idx="185">
                  <c:v>6.7006782823625545E-5</c:v>
                </c:pt>
                <c:pt idx="186">
                  <c:v>0.89378516235678673</c:v>
                </c:pt>
                <c:pt idx="187">
                  <c:v>0.91891288347904998</c:v>
                </c:pt>
                <c:pt idx="188">
                  <c:v>0.84167392779128969</c:v>
                </c:pt>
                <c:pt idx="189">
                  <c:v>11.997539573782459</c:v>
                </c:pt>
                <c:pt idx="190">
                  <c:v>12.165018984992757</c:v>
                </c:pt>
                <c:pt idx="191">
                  <c:v>9.8810658222794725</c:v>
                </c:pt>
                <c:pt idx="192">
                  <c:v>3.9370570498556239E-3</c:v>
                </c:pt>
                <c:pt idx="193">
                  <c:v>5.2260190352862467E-4</c:v>
                </c:pt>
                <c:pt idx="194">
                  <c:v>1.6347224535724435E-4</c:v>
                </c:pt>
                <c:pt idx="195">
                  <c:v>2.197270336409939E-4</c:v>
                </c:pt>
                <c:pt idx="196">
                  <c:v>6.7006782823625545E-5</c:v>
                </c:pt>
                <c:pt idx="197">
                  <c:v>4.9603810517501032E-3</c:v>
                </c:pt>
                <c:pt idx="198">
                  <c:v>6.7006782823625545E-5</c:v>
                </c:pt>
                <c:pt idx="199">
                  <c:v>1.4424515449362152E-2</c:v>
                </c:pt>
                <c:pt idx="200">
                  <c:v>4.3929483074770737E-2</c:v>
                </c:pt>
                <c:pt idx="201">
                  <c:v>1.5459812868571114E-2</c:v>
                </c:pt>
                <c:pt idx="202">
                  <c:v>6.7006782823625545E-5</c:v>
                </c:pt>
                <c:pt idx="203">
                  <c:v>0.24621661072388754</c:v>
                </c:pt>
                <c:pt idx="204">
                  <c:v>1.5465416774762403E-4</c:v>
                </c:pt>
                <c:pt idx="205">
                  <c:v>1.2707783174854852E-4</c:v>
                </c:pt>
                <c:pt idx="206">
                  <c:v>5.4965366081736806E-2</c:v>
                </c:pt>
                <c:pt idx="207">
                  <c:v>6.7006782823625545E-5</c:v>
                </c:pt>
                <c:pt idx="208">
                  <c:v>6.7006782823625545E-5</c:v>
                </c:pt>
                <c:pt idx="209">
                  <c:v>6.7006782823625545E-5</c:v>
                </c:pt>
                <c:pt idx="210">
                  <c:v>1.0345803624602997E-4</c:v>
                </c:pt>
                <c:pt idx="211">
                  <c:v>3.057556262490704E-4</c:v>
                </c:pt>
                <c:pt idx="212">
                  <c:v>6.7006782823625545E-5</c:v>
                </c:pt>
                <c:pt idx="213">
                  <c:v>6.7006782823625545E-5</c:v>
                </c:pt>
                <c:pt idx="214">
                  <c:v>6.9691070113619575E-5</c:v>
                </c:pt>
                <c:pt idx="215">
                  <c:v>2.7392563489109425E-3</c:v>
                </c:pt>
                <c:pt idx="216">
                  <c:v>6.7006782823625545E-5</c:v>
                </c:pt>
                <c:pt idx="217">
                  <c:v>4.085325276445664E-3</c:v>
                </c:pt>
                <c:pt idx="218">
                  <c:v>0.41217626441425131</c:v>
                </c:pt>
                <c:pt idx="219">
                  <c:v>6.5000506108373497E-3</c:v>
                </c:pt>
                <c:pt idx="220">
                  <c:v>1.486434806768437E-2</c:v>
                </c:pt>
                <c:pt idx="221">
                  <c:v>9.8426426246390575E-4</c:v>
                </c:pt>
                <c:pt idx="222">
                  <c:v>1.5037063472683822E-2</c:v>
                </c:pt>
                <c:pt idx="223">
                  <c:v>3.261899605444581E-4</c:v>
                </c:pt>
                <c:pt idx="224">
                  <c:v>3.0717178675645205E-4</c:v>
                </c:pt>
                <c:pt idx="225">
                  <c:v>0.20561251717811607</c:v>
                </c:pt>
                <c:pt idx="226">
                  <c:v>1.171634724002195E-2</c:v>
                </c:pt>
                <c:pt idx="227">
                  <c:v>0.46158449437958859</c:v>
                </c:pt>
                <c:pt idx="228">
                  <c:v>1.1612771927878396E-4</c:v>
                </c:pt>
                <c:pt idx="229">
                  <c:v>6.7006782823625545E-5</c:v>
                </c:pt>
                <c:pt idx="230">
                  <c:v>8.8588388772879254E-3</c:v>
                </c:pt>
                <c:pt idx="231">
                  <c:v>6.7006782823625545E-5</c:v>
                </c:pt>
                <c:pt idx="232">
                  <c:v>5.9399506762660018E-3</c:v>
                </c:pt>
                <c:pt idx="233">
                  <c:v>4.7427123805743776E-4</c:v>
                </c:pt>
                <c:pt idx="234">
                  <c:v>2.1704587437636134</c:v>
                </c:pt>
                <c:pt idx="235">
                  <c:v>45.192140940312157</c:v>
                </c:pt>
                <c:pt idx="236">
                  <c:v>6.7006782823625545E-5</c:v>
                </c:pt>
                <c:pt idx="237">
                  <c:v>4.6928064246809422E-3</c:v>
                </c:pt>
                <c:pt idx="238">
                  <c:v>2.5974889612243443E-3</c:v>
                </c:pt>
                <c:pt idx="239">
                  <c:v>1.197853065798965E-3</c:v>
                </c:pt>
                <c:pt idx="240">
                  <c:v>1.5900208821131859E-4</c:v>
                </c:pt>
                <c:pt idx="241">
                  <c:v>8.1706505528913367E-3</c:v>
                </c:pt>
                <c:pt idx="242">
                  <c:v>2.1591312593822404E-3</c:v>
                </c:pt>
                <c:pt idx="243">
                  <c:v>3.6444784748460853E-4</c:v>
                </c:pt>
                <c:pt idx="244">
                  <c:v>1.9549309051595473E-3</c:v>
                </c:pt>
                <c:pt idx="245">
                  <c:v>1.2133920068824265E-4</c:v>
                </c:pt>
                <c:pt idx="246">
                  <c:v>6.6124711513748158E-2</c:v>
                </c:pt>
                <c:pt idx="247">
                  <c:v>9.1111961871152188E-5</c:v>
                </c:pt>
                <c:pt idx="248">
                  <c:v>4.3340397327612236E-4</c:v>
                </c:pt>
                <c:pt idx="249">
                  <c:v>3.2575431399412651E-3</c:v>
                </c:pt>
                <c:pt idx="250">
                  <c:v>2.3916395935522483</c:v>
                </c:pt>
                <c:pt idx="251">
                  <c:v>0.10618608786200616</c:v>
                </c:pt>
                <c:pt idx="252">
                  <c:v>73.414849550474571</c:v>
                </c:pt>
                <c:pt idx="253">
                  <c:v>6.7006782823625545E-5</c:v>
                </c:pt>
                <c:pt idx="254">
                  <c:v>6.7006782823625545E-5</c:v>
                </c:pt>
                <c:pt idx="255">
                  <c:v>0.24059301556294108</c:v>
                </c:pt>
                <c:pt idx="256">
                  <c:v>6.7006782823625545E-5</c:v>
                </c:pt>
                <c:pt idx="257">
                  <c:v>6.5819855374463374E-2</c:v>
                </c:pt>
                <c:pt idx="258">
                  <c:v>0.794434400096105</c:v>
                </c:pt>
                <c:pt idx="259">
                  <c:v>6.7006782823625545E-5</c:v>
                </c:pt>
                <c:pt idx="260">
                  <c:v>4.7803545295061547E-3</c:v>
                </c:pt>
                <c:pt idx="261">
                  <c:v>1.8089963826794526E-2</c:v>
                </c:pt>
                <c:pt idx="262">
                  <c:v>5.9161829505587926</c:v>
                </c:pt>
                <c:pt idx="263">
                  <c:v>9.1411713632865484E-4</c:v>
                </c:pt>
                <c:pt idx="264">
                  <c:v>7.9472236838466839E-3</c:v>
                </c:pt>
                <c:pt idx="265">
                  <c:v>0.26757217460665605</c:v>
                </c:pt>
                <c:pt idx="266">
                  <c:v>1.1269152694814175E-4</c:v>
                </c:pt>
                <c:pt idx="267">
                  <c:v>0.6773624887426839</c:v>
                </c:pt>
                <c:pt idx="268">
                  <c:v>4.0105060379687493E-3</c:v>
                </c:pt>
                <c:pt idx="269">
                  <c:v>2.8915763376182898E-2</c:v>
                </c:pt>
                <c:pt idx="270">
                  <c:v>1.6438943902173618E-3</c:v>
                </c:pt>
                <c:pt idx="271">
                  <c:v>8.178612946593812E-2</c:v>
                </c:pt>
                <c:pt idx="272">
                  <c:v>6.7006782823625545E-5</c:v>
                </c:pt>
                <c:pt idx="273">
                  <c:v>1.8555619782397038E-2</c:v>
                </c:pt>
                <c:pt idx="274">
                  <c:v>2.8125060306047247E-2</c:v>
                </c:pt>
                <c:pt idx="275">
                  <c:v>0.45628274427172583</c:v>
                </c:pt>
                <c:pt idx="276">
                  <c:v>133.25076450356624</c:v>
                </c:pt>
                <c:pt idx="277">
                  <c:v>9.7485626686973359E-2</c:v>
                </c:pt>
                <c:pt idx="278">
                  <c:v>5.998769786891236</c:v>
                </c:pt>
                <c:pt idx="279">
                  <c:v>9.4785519040038793</c:v>
                </c:pt>
                <c:pt idx="280">
                  <c:v>14.234632415128793</c:v>
                </c:pt>
                <c:pt idx="281">
                  <c:v>6.7006782823625545E-5</c:v>
                </c:pt>
                <c:pt idx="282">
                  <c:v>0.89378516235678673</c:v>
                </c:pt>
                <c:pt idx="283">
                  <c:v>0.91891288347904998</c:v>
                </c:pt>
                <c:pt idx="284">
                  <c:v>0.84167392779128969</c:v>
                </c:pt>
                <c:pt idx="285">
                  <c:v>11.997539573782459</c:v>
                </c:pt>
                <c:pt idx="286">
                  <c:v>12.165018984992757</c:v>
                </c:pt>
                <c:pt idx="287">
                  <c:v>9.8810658222794725</c:v>
                </c:pt>
                <c:pt idx="288">
                  <c:v>3.9370570498556239E-3</c:v>
                </c:pt>
                <c:pt idx="289">
                  <c:v>5.2260190352862467E-4</c:v>
                </c:pt>
                <c:pt idx="290">
                  <c:v>1.6347224535724435E-4</c:v>
                </c:pt>
                <c:pt idx="291">
                  <c:v>2.197270336409939E-4</c:v>
                </c:pt>
                <c:pt idx="292">
                  <c:v>6.7006782823625545E-5</c:v>
                </c:pt>
                <c:pt idx="293">
                  <c:v>4.9603810517501032E-3</c:v>
                </c:pt>
                <c:pt idx="294">
                  <c:v>6.7006782823625545E-5</c:v>
                </c:pt>
                <c:pt idx="295">
                  <c:v>1.4424515449362152E-2</c:v>
                </c:pt>
                <c:pt idx="296">
                  <c:v>4.3929483074770737E-2</c:v>
                </c:pt>
                <c:pt idx="297">
                  <c:v>1.5459812868571114E-2</c:v>
                </c:pt>
                <c:pt idx="298">
                  <c:v>6.7006782823625545E-5</c:v>
                </c:pt>
                <c:pt idx="299">
                  <c:v>0.24621661072388754</c:v>
                </c:pt>
                <c:pt idx="300">
                  <c:v>1.5465416774762403E-4</c:v>
                </c:pt>
                <c:pt idx="301">
                  <c:v>1.2707783174854852E-4</c:v>
                </c:pt>
                <c:pt idx="302">
                  <c:v>5.4965366081736806E-2</c:v>
                </c:pt>
                <c:pt idx="303">
                  <c:v>6.7006782823625545E-5</c:v>
                </c:pt>
                <c:pt idx="304">
                  <c:v>6.7006782823625545E-5</c:v>
                </c:pt>
                <c:pt idx="305">
                  <c:v>6.7006782823625545E-5</c:v>
                </c:pt>
                <c:pt idx="306">
                  <c:v>1.0345803624602997E-4</c:v>
                </c:pt>
                <c:pt idx="307">
                  <c:v>3.057556262490704E-4</c:v>
                </c:pt>
                <c:pt idx="308">
                  <c:v>6.7006782823625545E-5</c:v>
                </c:pt>
                <c:pt idx="309">
                  <c:v>6.7006782823625545E-5</c:v>
                </c:pt>
                <c:pt idx="310">
                  <c:v>6.9691070113619575E-5</c:v>
                </c:pt>
                <c:pt idx="311">
                  <c:v>2.7392563489109425E-3</c:v>
                </c:pt>
                <c:pt idx="312">
                  <c:v>6.7006782823625545E-5</c:v>
                </c:pt>
                <c:pt idx="313">
                  <c:v>4.085325276445664E-3</c:v>
                </c:pt>
                <c:pt idx="314">
                  <c:v>0.41217626441425131</c:v>
                </c:pt>
                <c:pt idx="315">
                  <c:v>6.5000506108373497E-3</c:v>
                </c:pt>
                <c:pt idx="316">
                  <c:v>1.486434806768437E-2</c:v>
                </c:pt>
                <c:pt idx="317">
                  <c:v>9.8426426246390575E-4</c:v>
                </c:pt>
                <c:pt idx="318">
                  <c:v>1.5037063472683822E-2</c:v>
                </c:pt>
                <c:pt idx="319">
                  <c:v>3.261899605444581E-4</c:v>
                </c:pt>
                <c:pt idx="320">
                  <c:v>3.0717178675645205E-4</c:v>
                </c:pt>
                <c:pt idx="321">
                  <c:v>0.20561251717811607</c:v>
                </c:pt>
                <c:pt idx="322">
                  <c:v>1.171634724002195E-2</c:v>
                </c:pt>
                <c:pt idx="323">
                  <c:v>0.46158449437958859</c:v>
                </c:pt>
                <c:pt idx="324">
                  <c:v>1.1612771927878396E-4</c:v>
                </c:pt>
                <c:pt idx="325">
                  <c:v>6.7006782823625545E-5</c:v>
                </c:pt>
                <c:pt idx="326">
                  <c:v>8.8588388772879254E-3</c:v>
                </c:pt>
                <c:pt idx="327">
                  <c:v>6.7006782823625545E-5</c:v>
                </c:pt>
                <c:pt idx="328">
                  <c:v>5.9399506762660018E-3</c:v>
                </c:pt>
                <c:pt idx="329">
                  <c:v>4.7427123805743776E-4</c:v>
                </c:pt>
                <c:pt idx="330">
                  <c:v>2.1704587437636134</c:v>
                </c:pt>
                <c:pt idx="331">
                  <c:v>45.192140940312157</c:v>
                </c:pt>
                <c:pt idx="332">
                  <c:v>6.7006782823625545E-5</c:v>
                </c:pt>
                <c:pt idx="333">
                  <c:v>4.6928064246809422E-3</c:v>
                </c:pt>
                <c:pt idx="334">
                  <c:v>2.5974889612243443E-3</c:v>
                </c:pt>
                <c:pt idx="335">
                  <c:v>1.197853065798965E-3</c:v>
                </c:pt>
                <c:pt idx="336">
                  <c:v>1.5900208821131859E-4</c:v>
                </c:pt>
                <c:pt idx="337">
                  <c:v>8.1706505528913367E-3</c:v>
                </c:pt>
                <c:pt idx="338">
                  <c:v>2.1591312593822404E-3</c:v>
                </c:pt>
                <c:pt idx="339">
                  <c:v>3.6444784748460853E-4</c:v>
                </c:pt>
                <c:pt idx="340">
                  <c:v>1.9549309051595473E-3</c:v>
                </c:pt>
                <c:pt idx="341">
                  <c:v>1.2133920068824265E-4</c:v>
                </c:pt>
                <c:pt idx="342">
                  <c:v>6.6124711513748158E-2</c:v>
                </c:pt>
                <c:pt idx="343">
                  <c:v>9.1111961871152188E-5</c:v>
                </c:pt>
                <c:pt idx="344">
                  <c:v>4.3340397327612236E-4</c:v>
                </c:pt>
                <c:pt idx="345">
                  <c:v>3.2575431399412651E-3</c:v>
                </c:pt>
                <c:pt idx="346">
                  <c:v>2.3916395935522483</c:v>
                </c:pt>
                <c:pt idx="347">
                  <c:v>0.10618608786200616</c:v>
                </c:pt>
                <c:pt idx="348">
                  <c:v>73.414849550474571</c:v>
                </c:pt>
                <c:pt idx="349">
                  <c:v>6.7006782823625545E-5</c:v>
                </c:pt>
                <c:pt idx="350">
                  <c:v>6.7006782823625545E-5</c:v>
                </c:pt>
                <c:pt idx="351">
                  <c:v>0.24059301556294108</c:v>
                </c:pt>
                <c:pt idx="352">
                  <c:v>6.7006782823625545E-5</c:v>
                </c:pt>
                <c:pt idx="353">
                  <c:v>6.5819855374463374E-2</c:v>
                </c:pt>
                <c:pt idx="354">
                  <c:v>0.794434400096105</c:v>
                </c:pt>
                <c:pt idx="355">
                  <c:v>6.7006782823625545E-5</c:v>
                </c:pt>
                <c:pt idx="356">
                  <c:v>4.7803545295061547E-3</c:v>
                </c:pt>
                <c:pt idx="357">
                  <c:v>1.8089963826794526E-2</c:v>
                </c:pt>
                <c:pt idx="358">
                  <c:v>5.9161829505587926</c:v>
                </c:pt>
                <c:pt idx="359">
                  <c:v>9.1411713632865484E-4</c:v>
                </c:pt>
                <c:pt idx="360">
                  <c:v>7.9472236838466839E-3</c:v>
                </c:pt>
                <c:pt idx="361">
                  <c:v>0.26757217460665605</c:v>
                </c:pt>
                <c:pt idx="362">
                  <c:v>1.1269152694814175E-4</c:v>
                </c:pt>
                <c:pt idx="363">
                  <c:v>0.6773624887426839</c:v>
                </c:pt>
                <c:pt idx="364">
                  <c:v>4.0105060379687493E-3</c:v>
                </c:pt>
                <c:pt idx="365">
                  <c:v>2.8915763376182898E-2</c:v>
                </c:pt>
                <c:pt idx="366">
                  <c:v>1.6438943902173618E-3</c:v>
                </c:pt>
                <c:pt idx="367">
                  <c:v>8.178612946593812E-2</c:v>
                </c:pt>
                <c:pt idx="368">
                  <c:v>6.7006782823625545E-5</c:v>
                </c:pt>
                <c:pt idx="369">
                  <c:v>1.8555619782397038E-2</c:v>
                </c:pt>
              </c:numCache>
            </c:numRef>
          </c:xVal>
          <c:yVal>
            <c:numRef>
              <c:f>'Scatter Plot'!$L$7:$L$376</c:f>
              <c:numCache>
                <c:formatCode>0.0000</c:formatCode>
                <c:ptCount val="370"/>
                <c:pt idx="0">
                  <c:v>2.3345065202159377E-3</c:v>
                </c:pt>
                <c:pt idx="1">
                  <c:v>9.0111571548222628E-4</c:v>
                </c:pt>
                <c:pt idx="2">
                  <c:v>6.8608106301131996E-4</c:v>
                </c:pt>
                <c:pt idx="3">
                  <c:v>4.3320374438097006E-4</c:v>
                </c:pt>
                <c:pt idx="4">
                  <c:v>5.8575896966894464E-5</c:v>
                </c:pt>
                <c:pt idx="5">
                  <c:v>2.32600821119772E-2</c:v>
                </c:pt>
                <c:pt idx="6">
                  <c:v>5.8575896966894464E-5</c:v>
                </c:pt>
                <c:pt idx="7">
                  <c:v>2.927733597178806E-3</c:v>
                </c:pt>
                <c:pt idx="8">
                  <c:v>0.79590418461914636</c:v>
                </c:pt>
                <c:pt idx="9">
                  <c:v>17.638630749201376</c:v>
                </c:pt>
                <c:pt idx="10">
                  <c:v>1.1688142827384723E-4</c:v>
                </c:pt>
                <c:pt idx="11">
                  <c:v>1.0262152240107407</c:v>
                </c:pt>
                <c:pt idx="12">
                  <c:v>6.6667046216841339E-5</c:v>
                </c:pt>
                <c:pt idx="13">
                  <c:v>2.1660187219048498E-4</c:v>
                </c:pt>
                <c:pt idx="14">
                  <c:v>6.1242061903231469E-2</c:v>
                </c:pt>
                <c:pt idx="15">
                  <c:v>5.8575896966894464E-5</c:v>
                </c:pt>
                <c:pt idx="16">
                  <c:v>5.8575896966894464E-5</c:v>
                </c:pt>
                <c:pt idx="17">
                  <c:v>5.8575896966894464E-5</c:v>
                </c:pt>
                <c:pt idx="18">
                  <c:v>5.8575896966894464E-5</c:v>
                </c:pt>
                <c:pt idx="19">
                  <c:v>5.0456695086441208E-4</c:v>
                </c:pt>
                <c:pt idx="20">
                  <c:v>7.278496535221143E-5</c:v>
                </c:pt>
                <c:pt idx="21">
                  <c:v>8.1887342827286494E-5</c:v>
                </c:pt>
                <c:pt idx="22">
                  <c:v>6.7286036488347614E-5</c:v>
                </c:pt>
                <c:pt idx="23">
                  <c:v>1.6226805898387093E-4</c:v>
                </c:pt>
                <c:pt idx="24">
                  <c:v>5.8575896966894464E-5</c:v>
                </c:pt>
                <c:pt idx="25">
                  <c:v>8.7042040614938691E-4</c:v>
                </c:pt>
                <c:pt idx="26">
                  <c:v>165.49762079407552</c:v>
                </c:pt>
                <c:pt idx="27">
                  <c:v>3.1018256963267258E-3</c:v>
                </c:pt>
                <c:pt idx="28">
                  <c:v>0.71235419929062138</c:v>
                </c:pt>
                <c:pt idx="29">
                  <c:v>0.10275876298486139</c:v>
                </c:pt>
                <c:pt idx="30">
                  <c:v>1.3114742878776869E-2</c:v>
                </c:pt>
                <c:pt idx="31">
                  <c:v>5.8575896966894464E-5</c:v>
                </c:pt>
                <c:pt idx="32">
                  <c:v>0.92916067425091387</c:v>
                </c:pt>
                <c:pt idx="33">
                  <c:v>0.16050238791336008</c:v>
                </c:pt>
                <c:pt idx="34">
                  <c:v>2.7253678197520239E-3</c:v>
                </c:pt>
                <c:pt idx="35">
                  <c:v>0.16693210296211214</c:v>
                </c:pt>
                <c:pt idx="36">
                  <c:v>0.67392813741598179</c:v>
                </c:pt>
                <c:pt idx="37">
                  <c:v>5.8575896966894464E-5</c:v>
                </c:pt>
                <c:pt idx="38">
                  <c:v>4.3563432046385183E-3</c:v>
                </c:pt>
                <c:pt idx="39">
                  <c:v>5.8575896966894464E-5</c:v>
                </c:pt>
                <c:pt idx="40">
                  <c:v>3.410029652866263E-3</c:v>
                </c:pt>
                <c:pt idx="41">
                  <c:v>8.1134029491935613E-5</c:v>
                </c:pt>
                <c:pt idx="42">
                  <c:v>9.9718154976129167E-2</c:v>
                </c:pt>
                <c:pt idx="43">
                  <c:v>4.8478105944157885</c:v>
                </c:pt>
                <c:pt idx="44">
                  <c:v>5.8575896966894464E-5</c:v>
                </c:pt>
                <c:pt idx="45">
                  <c:v>8.3771003241158038E-3</c:v>
                </c:pt>
                <c:pt idx="46">
                  <c:v>1.5401999105879157E-3</c:v>
                </c:pt>
                <c:pt idx="47">
                  <c:v>8.1698361295370157E-5</c:v>
                </c:pt>
                <c:pt idx="48">
                  <c:v>2.2166470095736455E-4</c:v>
                </c:pt>
                <c:pt idx="49">
                  <c:v>2.3237436960221393E-3</c:v>
                </c:pt>
                <c:pt idx="50">
                  <c:v>78.829661077151457</c:v>
                </c:pt>
                <c:pt idx="51">
                  <c:v>5.572709875255776E-4</c:v>
                </c:pt>
                <c:pt idx="52">
                  <c:v>2.2720585295733726</c:v>
                </c:pt>
                <c:pt idx="53">
                  <c:v>0.91003882408089964</c:v>
                </c:pt>
                <c:pt idx="54">
                  <c:v>6.1383724703962021E-2</c:v>
                </c:pt>
                <c:pt idx="55">
                  <c:v>2.6585998783917462</c:v>
                </c:pt>
                <c:pt idx="56">
                  <c:v>4.6969113997303549E-4</c:v>
                </c:pt>
                <c:pt idx="57">
                  <c:v>0.5190696352715285</c:v>
                </c:pt>
                <c:pt idx="58">
                  <c:v>4.5023139689515892</c:v>
                </c:pt>
                <c:pt idx="59">
                  <c:v>0.12448121913680735</c:v>
                </c:pt>
                <c:pt idx="60">
                  <c:v>70.717727027194414</c:v>
                </c:pt>
                <c:pt idx="61">
                  <c:v>0.17083395590754297</c:v>
                </c:pt>
                <c:pt idx="62">
                  <c:v>5.8575896966894464E-5</c:v>
                </c:pt>
                <c:pt idx="63">
                  <c:v>0.6273460332281604</c:v>
                </c:pt>
                <c:pt idx="64">
                  <c:v>5.8575896966894464E-5</c:v>
                </c:pt>
                <c:pt idx="65">
                  <c:v>0.42161555512505666</c:v>
                </c:pt>
                <c:pt idx="66">
                  <c:v>0.41103505193944562</c:v>
                </c:pt>
                <c:pt idx="67">
                  <c:v>5.8575896966894464E-5</c:v>
                </c:pt>
                <c:pt idx="68">
                  <c:v>0.10662862297454856</c:v>
                </c:pt>
                <c:pt idx="69">
                  <c:v>3.0732908021623728E-3</c:v>
                </c:pt>
                <c:pt idx="70">
                  <c:v>6.5311332070821635</c:v>
                </c:pt>
                <c:pt idx="71">
                  <c:v>3.7924170307093046E-3</c:v>
                </c:pt>
                <c:pt idx="72">
                  <c:v>5.4130846582026663E-3</c:v>
                </c:pt>
                <c:pt idx="73">
                  <c:v>8.1718723401511948</c:v>
                </c:pt>
                <c:pt idx="74">
                  <c:v>1.4304320347015619E-3</c:v>
                </c:pt>
                <c:pt idx="75">
                  <c:v>2.6904662135590774E-2</c:v>
                </c:pt>
                <c:pt idx="76">
                  <c:v>1.9604563538379992E-2</c:v>
                </c:pt>
                <c:pt idx="77">
                  <c:v>2.9036271070341069E-2</c:v>
                </c:pt>
                <c:pt idx="78">
                  <c:v>3.2635699264067673E-3</c:v>
                </c:pt>
                <c:pt idx="79">
                  <c:v>2.3453191943070507E-3</c:v>
                </c:pt>
                <c:pt idx="80">
                  <c:v>2.7479943658151827E-4</c:v>
                </c:pt>
                <c:pt idx="81">
                  <c:v>5.5781405456447912E-3</c:v>
                </c:pt>
                <c:pt idx="82">
                  <c:v>1.8589949568177111E-2</c:v>
                </c:pt>
                <c:pt idx="83">
                  <c:v>1.7139598726096961</c:v>
                </c:pt>
                <c:pt idx="84">
                  <c:v>86.26280158924564</c:v>
                </c:pt>
                <c:pt idx="85">
                  <c:v>8.9044274911327673E-2</c:v>
                </c:pt>
                <c:pt idx="86">
                  <c:v>4.0859361700755956</c:v>
                </c:pt>
                <c:pt idx="87">
                  <c:v>6.5160605045617306</c:v>
                </c:pt>
                <c:pt idx="88">
                  <c:v>13.336732398079608</c:v>
                </c:pt>
                <c:pt idx="89">
                  <c:v>5.8575896966894464E-5</c:v>
                </c:pt>
                <c:pt idx="90">
                  <c:v>1.6177626967234784</c:v>
                </c:pt>
                <c:pt idx="91">
                  <c:v>1.7908775118101989</c:v>
                </c:pt>
                <c:pt idx="92">
                  <c:v>1.733875127029374</c:v>
                </c:pt>
                <c:pt idx="93">
                  <c:v>6.7458488820008986</c:v>
                </c:pt>
                <c:pt idx="94">
                  <c:v>6.9998952516402175</c:v>
                </c:pt>
                <c:pt idx="95">
                  <c:v>6.0377038740822497</c:v>
                </c:pt>
                <c:pt idx="96">
                  <c:v>2.3345065202159377E-3</c:v>
                </c:pt>
                <c:pt idx="97">
                  <c:v>9.0111571548222628E-4</c:v>
                </c:pt>
                <c:pt idx="98">
                  <c:v>6.8608106301131996E-4</c:v>
                </c:pt>
                <c:pt idx="99">
                  <c:v>4.3320374438097006E-4</c:v>
                </c:pt>
                <c:pt idx="100">
                  <c:v>5.8575896966894464E-5</c:v>
                </c:pt>
                <c:pt idx="101">
                  <c:v>2.32600821119772E-2</c:v>
                </c:pt>
                <c:pt idx="102">
                  <c:v>5.8575896966894464E-5</c:v>
                </c:pt>
                <c:pt idx="103">
                  <c:v>2.927733597178806E-3</c:v>
                </c:pt>
                <c:pt idx="104">
                  <c:v>0.79590418461914636</c:v>
                </c:pt>
                <c:pt idx="105">
                  <c:v>17.638630749201376</c:v>
                </c:pt>
                <c:pt idx="106">
                  <c:v>1.1688142827384723E-4</c:v>
                </c:pt>
                <c:pt idx="107">
                  <c:v>1.0262152240107407</c:v>
                </c:pt>
                <c:pt idx="108">
                  <c:v>6.6667046216841339E-5</c:v>
                </c:pt>
                <c:pt idx="109">
                  <c:v>2.1660187219048498E-4</c:v>
                </c:pt>
                <c:pt idx="110">
                  <c:v>6.1242061903231469E-2</c:v>
                </c:pt>
                <c:pt idx="111">
                  <c:v>5.8575896966894464E-5</c:v>
                </c:pt>
                <c:pt idx="112">
                  <c:v>5.8575896966894464E-5</c:v>
                </c:pt>
                <c:pt idx="113">
                  <c:v>5.8575896966894464E-5</c:v>
                </c:pt>
                <c:pt idx="114">
                  <c:v>5.8575896966894464E-5</c:v>
                </c:pt>
                <c:pt idx="115">
                  <c:v>5.0456695086441208E-4</c:v>
                </c:pt>
                <c:pt idx="116">
                  <c:v>7.278496535221143E-5</c:v>
                </c:pt>
                <c:pt idx="117">
                  <c:v>8.1887342827286494E-5</c:v>
                </c:pt>
                <c:pt idx="118">
                  <c:v>6.7286036488347614E-5</c:v>
                </c:pt>
                <c:pt idx="119">
                  <c:v>1.6226805898387093E-4</c:v>
                </c:pt>
                <c:pt idx="120">
                  <c:v>5.8575896966894464E-5</c:v>
                </c:pt>
                <c:pt idx="121">
                  <c:v>8.7042040614938691E-4</c:v>
                </c:pt>
                <c:pt idx="122">
                  <c:v>165.49762079407552</c:v>
                </c:pt>
                <c:pt idx="123">
                  <c:v>3.1018256963267258E-3</c:v>
                </c:pt>
                <c:pt idx="124">
                  <c:v>0.71235419929062138</c:v>
                </c:pt>
                <c:pt idx="125">
                  <c:v>0.10275876298486139</c:v>
                </c:pt>
                <c:pt idx="126">
                  <c:v>1.3114742878776869E-2</c:v>
                </c:pt>
                <c:pt idx="127">
                  <c:v>5.8575896966894464E-5</c:v>
                </c:pt>
                <c:pt idx="128">
                  <c:v>0.92916067425091387</c:v>
                </c:pt>
                <c:pt idx="129">
                  <c:v>0.16050238791336008</c:v>
                </c:pt>
                <c:pt idx="130">
                  <c:v>2.7253678197520239E-3</c:v>
                </c:pt>
                <c:pt idx="131">
                  <c:v>0.16693210296211214</c:v>
                </c:pt>
                <c:pt idx="132">
                  <c:v>0.67392813741598179</c:v>
                </c:pt>
                <c:pt idx="133">
                  <c:v>5.8575896966894464E-5</c:v>
                </c:pt>
                <c:pt idx="134">
                  <c:v>4.3563432046385183E-3</c:v>
                </c:pt>
                <c:pt idx="135">
                  <c:v>5.8575896966894464E-5</c:v>
                </c:pt>
                <c:pt idx="136">
                  <c:v>3.410029652866263E-3</c:v>
                </c:pt>
                <c:pt idx="137">
                  <c:v>8.1134029491935613E-5</c:v>
                </c:pt>
                <c:pt idx="138">
                  <c:v>9.9718154976129167E-2</c:v>
                </c:pt>
                <c:pt idx="139">
                  <c:v>4.8478105944157885</c:v>
                </c:pt>
                <c:pt idx="140">
                  <c:v>5.8575896966894464E-5</c:v>
                </c:pt>
                <c:pt idx="141">
                  <c:v>8.3771003241158038E-3</c:v>
                </c:pt>
                <c:pt idx="142">
                  <c:v>1.5401999105879157E-3</c:v>
                </c:pt>
                <c:pt idx="143">
                  <c:v>8.1698361295370157E-5</c:v>
                </c:pt>
                <c:pt idx="144">
                  <c:v>2.2166470095736455E-4</c:v>
                </c:pt>
                <c:pt idx="145">
                  <c:v>2.3237436960221393E-3</c:v>
                </c:pt>
                <c:pt idx="146">
                  <c:v>78.829661077151457</c:v>
                </c:pt>
                <c:pt idx="147">
                  <c:v>5.572709875255776E-4</c:v>
                </c:pt>
                <c:pt idx="148">
                  <c:v>2.2720585295733726</c:v>
                </c:pt>
                <c:pt idx="149">
                  <c:v>0.91003882408089964</c:v>
                </c:pt>
                <c:pt idx="150">
                  <c:v>6.1383724703962021E-2</c:v>
                </c:pt>
                <c:pt idx="151">
                  <c:v>2.6585998783917462</c:v>
                </c:pt>
                <c:pt idx="152">
                  <c:v>4.6969113997303549E-4</c:v>
                </c:pt>
                <c:pt idx="153">
                  <c:v>0.5190696352715285</c:v>
                </c:pt>
                <c:pt idx="154">
                  <c:v>4.5023139689515892</c:v>
                </c:pt>
                <c:pt idx="155">
                  <c:v>0.12448121913680735</c:v>
                </c:pt>
                <c:pt idx="156">
                  <c:v>70.717727027194414</c:v>
                </c:pt>
                <c:pt idx="157">
                  <c:v>0.17083395590754297</c:v>
                </c:pt>
                <c:pt idx="158">
                  <c:v>5.8575896966894464E-5</c:v>
                </c:pt>
                <c:pt idx="159">
                  <c:v>0.6273460332281604</c:v>
                </c:pt>
                <c:pt idx="160">
                  <c:v>5.8575896966894464E-5</c:v>
                </c:pt>
                <c:pt idx="161">
                  <c:v>0.42161555512505666</c:v>
                </c:pt>
                <c:pt idx="162">
                  <c:v>0.41103505193944562</c:v>
                </c:pt>
                <c:pt idx="163">
                  <c:v>5.8575896966894464E-5</c:v>
                </c:pt>
                <c:pt idx="164">
                  <c:v>0.10662862297454856</c:v>
                </c:pt>
                <c:pt idx="165">
                  <c:v>3.0732908021623728E-3</c:v>
                </c:pt>
                <c:pt idx="166">
                  <c:v>6.5311332070821635</c:v>
                </c:pt>
                <c:pt idx="167">
                  <c:v>3.7924170307093046E-3</c:v>
                </c:pt>
                <c:pt idx="168">
                  <c:v>5.4130846582026663E-3</c:v>
                </c:pt>
                <c:pt idx="169">
                  <c:v>8.1718723401511948</c:v>
                </c:pt>
                <c:pt idx="170">
                  <c:v>1.4304320347015619E-3</c:v>
                </c:pt>
                <c:pt idx="171">
                  <c:v>2.6904662135590774E-2</c:v>
                </c:pt>
                <c:pt idx="172">
                  <c:v>1.9604563538379992E-2</c:v>
                </c:pt>
                <c:pt idx="173">
                  <c:v>2.9036271070341069E-2</c:v>
                </c:pt>
                <c:pt idx="174">
                  <c:v>3.2635699264067673E-3</c:v>
                </c:pt>
                <c:pt idx="175">
                  <c:v>2.3453191943070507E-3</c:v>
                </c:pt>
                <c:pt idx="176">
                  <c:v>2.7479943658151827E-4</c:v>
                </c:pt>
                <c:pt idx="177">
                  <c:v>5.5781405456447912E-3</c:v>
                </c:pt>
                <c:pt idx="178">
                  <c:v>1.8589949568177111E-2</c:v>
                </c:pt>
                <c:pt idx="179">
                  <c:v>1.7139598726096961</c:v>
                </c:pt>
                <c:pt idx="180">
                  <c:v>86.26280158924564</c:v>
                </c:pt>
                <c:pt idx="181">
                  <c:v>8.9044274911327673E-2</c:v>
                </c:pt>
                <c:pt idx="182">
                  <c:v>4.0859361700755956</c:v>
                </c:pt>
                <c:pt idx="183">
                  <c:v>6.5160605045617306</c:v>
                </c:pt>
                <c:pt idx="184">
                  <c:v>13.336732398079608</c:v>
                </c:pt>
                <c:pt idx="185">
                  <c:v>5.8575896966894464E-5</c:v>
                </c:pt>
                <c:pt idx="186">
                  <c:v>1.6177626967234784</c:v>
                </c:pt>
                <c:pt idx="187">
                  <c:v>1.7908775118101989</c:v>
                </c:pt>
                <c:pt idx="188">
                  <c:v>1.733875127029374</c:v>
                </c:pt>
                <c:pt idx="189">
                  <c:v>6.7458488820008986</c:v>
                </c:pt>
                <c:pt idx="190">
                  <c:v>6.9998952516402175</c:v>
                </c:pt>
                <c:pt idx="191">
                  <c:v>6.0377038740822497</c:v>
                </c:pt>
                <c:pt idx="192">
                  <c:v>2.3345065202159377E-3</c:v>
                </c:pt>
                <c:pt idx="193">
                  <c:v>9.0111571548222628E-4</c:v>
                </c:pt>
                <c:pt idx="194">
                  <c:v>6.8608106301131996E-4</c:v>
                </c:pt>
                <c:pt idx="195">
                  <c:v>4.3320374438097006E-4</c:v>
                </c:pt>
                <c:pt idx="196">
                  <c:v>5.8575896966894464E-5</c:v>
                </c:pt>
                <c:pt idx="197">
                  <c:v>2.32600821119772E-2</c:v>
                </c:pt>
                <c:pt idx="198">
                  <c:v>5.8575896966894464E-5</c:v>
                </c:pt>
                <c:pt idx="199">
                  <c:v>2.927733597178806E-3</c:v>
                </c:pt>
                <c:pt idx="200">
                  <c:v>0.79590418461914636</c:v>
                </c:pt>
                <c:pt idx="201">
                  <c:v>17.638630749201376</c:v>
                </c:pt>
                <c:pt idx="202">
                  <c:v>1.1688142827384723E-4</c:v>
                </c:pt>
                <c:pt idx="203">
                  <c:v>1.0262152240107407</c:v>
                </c:pt>
                <c:pt idx="204">
                  <c:v>6.6667046216841339E-5</c:v>
                </c:pt>
                <c:pt idx="205">
                  <c:v>2.1660187219048498E-4</c:v>
                </c:pt>
                <c:pt idx="206">
                  <c:v>6.1242061903231469E-2</c:v>
                </c:pt>
                <c:pt idx="207">
                  <c:v>5.8575896966894464E-5</c:v>
                </c:pt>
                <c:pt idx="208">
                  <c:v>5.8575896966894464E-5</c:v>
                </c:pt>
                <c:pt idx="209">
                  <c:v>5.8575896966894464E-5</c:v>
                </c:pt>
                <c:pt idx="210">
                  <c:v>5.8575896966894464E-5</c:v>
                </c:pt>
                <c:pt idx="211">
                  <c:v>5.0456695086441208E-4</c:v>
                </c:pt>
                <c:pt idx="212">
                  <c:v>7.278496535221143E-5</c:v>
                </c:pt>
                <c:pt idx="213">
                  <c:v>8.1887342827286494E-5</c:v>
                </c:pt>
                <c:pt idx="214">
                  <c:v>6.7286036488347614E-5</c:v>
                </c:pt>
                <c:pt idx="215">
                  <c:v>1.6226805898387093E-4</c:v>
                </c:pt>
                <c:pt idx="216">
                  <c:v>5.8575896966894464E-5</c:v>
                </c:pt>
                <c:pt idx="217">
                  <c:v>8.7042040614938691E-4</c:v>
                </c:pt>
                <c:pt idx="218">
                  <c:v>165.49762079407552</c:v>
                </c:pt>
                <c:pt idx="219">
                  <c:v>3.1018256963267258E-3</c:v>
                </c:pt>
                <c:pt idx="220">
                  <c:v>0.71235419929062138</c:v>
                </c:pt>
                <c:pt idx="221">
                  <c:v>0.10275876298486139</c:v>
                </c:pt>
                <c:pt idx="222">
                  <c:v>1.3114742878776869E-2</c:v>
                </c:pt>
                <c:pt idx="223">
                  <c:v>5.8575896966894464E-5</c:v>
                </c:pt>
                <c:pt idx="224">
                  <c:v>0.92916067425091387</c:v>
                </c:pt>
                <c:pt idx="225">
                  <c:v>0.16050238791336008</c:v>
                </c:pt>
                <c:pt idx="226">
                  <c:v>2.7253678197520239E-3</c:v>
                </c:pt>
                <c:pt idx="227">
                  <c:v>0.16693210296211214</c:v>
                </c:pt>
                <c:pt idx="228">
                  <c:v>0.67392813741598179</c:v>
                </c:pt>
                <c:pt idx="229">
                  <c:v>5.8575896966894464E-5</c:v>
                </c:pt>
                <c:pt idx="230">
                  <c:v>4.3563432046385183E-3</c:v>
                </c:pt>
                <c:pt idx="231">
                  <c:v>5.8575896966894464E-5</c:v>
                </c:pt>
                <c:pt idx="232">
                  <c:v>3.410029652866263E-3</c:v>
                </c:pt>
                <c:pt idx="233">
                  <c:v>8.1134029491935613E-5</c:v>
                </c:pt>
                <c:pt idx="234">
                  <c:v>0.10395276229686333</c:v>
                </c:pt>
                <c:pt idx="235">
                  <c:v>0.41967177212085993</c:v>
                </c:pt>
                <c:pt idx="236">
                  <c:v>2.8214777083553186E-3</c:v>
                </c:pt>
                <c:pt idx="237">
                  <c:v>6.467094169035569E-3</c:v>
                </c:pt>
                <c:pt idx="238">
                  <c:v>1.0008248545941557E-2</c:v>
                </c:pt>
                <c:pt idx="239">
                  <c:v>1.131201697171532E-2</c:v>
                </c:pt>
                <c:pt idx="240">
                  <c:v>1.4351380525899677E-2</c:v>
                </c:pt>
                <c:pt idx="241">
                  <c:v>5.6429554167106433E-3</c:v>
                </c:pt>
                <c:pt idx="242">
                  <c:v>0.18267274880964857</c:v>
                </c:pt>
                <c:pt idx="243">
                  <c:v>5.6354189062157674E-2</c:v>
                </c:pt>
                <c:pt idx="244">
                  <c:v>2.0579237421385978E-2</c:v>
                </c:pt>
                <c:pt idx="245">
                  <c:v>3.3976161147157402E-2</c:v>
                </c:pt>
                <c:pt idx="246">
                  <c:v>5.7615259052866486E-3</c:v>
                </c:pt>
                <c:pt idx="247">
                  <c:v>7.6982090895655719E-2</c:v>
                </c:pt>
                <c:pt idx="248">
                  <c:v>2.7128029995412352E-3</c:v>
                </c:pt>
                <c:pt idx="249">
                  <c:v>0.11296909084388577</c:v>
                </c:pt>
                <c:pt idx="250">
                  <c:v>0.45818432233767603</c:v>
                </c:pt>
                <c:pt idx="251">
                  <c:v>3.5255691795515999E-2</c:v>
                </c:pt>
                <c:pt idx="252">
                  <c:v>1.7419058720715934</c:v>
                </c:pt>
                <c:pt idx="253">
                  <c:v>1.2489075334033246</c:v>
                </c:pt>
                <c:pt idx="254">
                  <c:v>0.43648379556688172</c:v>
                </c:pt>
                <c:pt idx="255">
                  <c:v>1.2904338514620627E-2</c:v>
                </c:pt>
                <c:pt idx="256">
                  <c:v>7.6450336751527362E-2</c:v>
                </c:pt>
                <c:pt idx="257">
                  <c:v>1.7785070172256612</c:v>
                </c:pt>
                <c:pt idx="258">
                  <c:v>2.129724279143058</c:v>
                </c:pt>
                <c:pt idx="259">
                  <c:v>2.7443242520452803E-3</c:v>
                </c:pt>
                <c:pt idx="260">
                  <c:v>1.0872371567090369</c:v>
                </c:pt>
                <c:pt idx="261">
                  <c:v>0.2960679029634084</c:v>
                </c:pt>
                <c:pt idx="262">
                  <c:v>0.28730732225252803</c:v>
                </c:pt>
                <c:pt idx="263">
                  <c:v>2.6168952734638342E-2</c:v>
                </c:pt>
                <c:pt idx="264">
                  <c:v>2.8902404543061165E-2</c:v>
                </c:pt>
                <c:pt idx="265">
                  <c:v>0.30439150466574683</c:v>
                </c:pt>
                <c:pt idx="266">
                  <c:v>5.4580251643886136E-4</c:v>
                </c:pt>
                <c:pt idx="267">
                  <c:v>7.5673296033330366E-3</c:v>
                </c:pt>
                <c:pt idx="268">
                  <c:v>9.307405390610549E-4</c:v>
                </c:pt>
                <c:pt idx="269">
                  <c:v>3.8099822715923519E-3</c:v>
                </c:pt>
                <c:pt idx="270">
                  <c:v>5.2407899409463339E-3</c:v>
                </c:pt>
                <c:pt idx="271">
                  <c:v>8.966362682273768E-2</c:v>
                </c:pt>
                <c:pt idx="272">
                  <c:v>1.5637888353033688E-4</c:v>
                </c:pt>
                <c:pt idx="273">
                  <c:v>2.326008211197721E-2</c:v>
                </c:pt>
                <c:pt idx="274">
                  <c:v>9.4683800672183318E-3</c:v>
                </c:pt>
                <c:pt idx="275">
                  <c:v>0.18737495021944356</c:v>
                </c:pt>
                <c:pt idx="276">
                  <c:v>9.1336374404824255E-2</c:v>
                </c:pt>
                <c:pt idx="277">
                  <c:v>1.8081606419632336E-2</c:v>
                </c:pt>
                <c:pt idx="278">
                  <c:v>2.3835594646829795E-3</c:v>
                </c:pt>
                <c:pt idx="279">
                  <c:v>4.2963681404119139E-3</c:v>
                </c:pt>
                <c:pt idx="280">
                  <c:v>3.5174327882434298E-2</c:v>
                </c:pt>
                <c:pt idx="281">
                  <c:v>1.2440510713724429E-4</c:v>
                </c:pt>
                <c:pt idx="282">
                  <c:v>1.7570041731824839E-3</c:v>
                </c:pt>
                <c:pt idx="283">
                  <c:v>1.777419578283008E-3</c:v>
                </c:pt>
                <c:pt idx="284">
                  <c:v>1.7856520070454497E-3</c:v>
                </c:pt>
                <c:pt idx="285">
                  <c:v>7.7085042662970119E-3</c:v>
                </c:pt>
                <c:pt idx="286">
                  <c:v>2.8941057086694687E-3</c:v>
                </c:pt>
                <c:pt idx="287">
                  <c:v>6.9472930360377425E-3</c:v>
                </c:pt>
                <c:pt idx="288">
                  <c:v>2.9373656288633344E-2</c:v>
                </c:pt>
                <c:pt idx="289">
                  <c:v>6.154801716713803E-4</c:v>
                </c:pt>
                <c:pt idx="290">
                  <c:v>3.1524007539028794E-3</c:v>
                </c:pt>
                <c:pt idx="291">
                  <c:v>3.2862698503934923E-3</c:v>
                </c:pt>
                <c:pt idx="292">
                  <c:v>5.0672026364475986E-2</c:v>
                </c:pt>
                <c:pt idx="293">
                  <c:v>1.5617003001123732E-3</c:v>
                </c:pt>
                <c:pt idx="294">
                  <c:v>3.3047081233859708E-2</c:v>
                </c:pt>
                <c:pt idx="295">
                  <c:v>3.6498981081659963E-2</c:v>
                </c:pt>
                <c:pt idx="296">
                  <c:v>3.0905341136904158E-2</c:v>
                </c:pt>
                <c:pt idx="297">
                  <c:v>5.4813180798715E-2</c:v>
                </c:pt>
                <c:pt idx="298">
                  <c:v>3.2970814404074872E-2</c:v>
                </c:pt>
                <c:pt idx="299">
                  <c:v>2.1255794568843044E-2</c:v>
                </c:pt>
                <c:pt idx="300">
                  <c:v>8.3496306434763061E-4</c:v>
                </c:pt>
                <c:pt idx="301">
                  <c:v>1.2832340108880577E-3</c:v>
                </c:pt>
                <c:pt idx="302">
                  <c:v>5.2096610929998483E-2</c:v>
                </c:pt>
                <c:pt idx="303">
                  <c:v>6.885877303811728E-5</c:v>
                </c:pt>
                <c:pt idx="304">
                  <c:v>2.2789654393584857E-4</c:v>
                </c:pt>
                <c:pt idx="305">
                  <c:v>5.8575896966894464E-5</c:v>
                </c:pt>
                <c:pt idx="306">
                  <c:v>2.2948168975494784E-4</c:v>
                </c:pt>
                <c:pt idx="307">
                  <c:v>3.1203597734449597E-4</c:v>
                </c:pt>
                <c:pt idx="308">
                  <c:v>7.278496535221143E-5</c:v>
                </c:pt>
                <c:pt idx="309">
                  <c:v>8.1887342827286494E-5</c:v>
                </c:pt>
                <c:pt idx="310">
                  <c:v>6.7286036488347614E-5</c:v>
                </c:pt>
                <c:pt idx="311">
                  <c:v>1.6226805898387093E-4</c:v>
                </c:pt>
                <c:pt idx="312">
                  <c:v>5.8575896966894464E-5</c:v>
                </c:pt>
                <c:pt idx="313">
                  <c:v>8.7042040614938691E-4</c:v>
                </c:pt>
                <c:pt idx="314">
                  <c:v>165.49762079407552</c:v>
                </c:pt>
                <c:pt idx="315">
                  <c:v>3.1018256963267258E-3</c:v>
                </c:pt>
                <c:pt idx="316">
                  <c:v>0.71235419929062138</c:v>
                </c:pt>
                <c:pt idx="317">
                  <c:v>0.10275876298486139</c:v>
                </c:pt>
                <c:pt idx="318">
                  <c:v>1.3114742878776869E-2</c:v>
                </c:pt>
                <c:pt idx="319">
                  <c:v>5.8575896966894464E-5</c:v>
                </c:pt>
                <c:pt idx="320">
                  <c:v>0.92916067425091387</c:v>
                </c:pt>
                <c:pt idx="321">
                  <c:v>0.16050238791336008</c:v>
                </c:pt>
                <c:pt idx="322">
                  <c:v>2.7253678197520239E-3</c:v>
                </c:pt>
                <c:pt idx="323">
                  <c:v>0.16693210296211214</c:v>
                </c:pt>
                <c:pt idx="324">
                  <c:v>0.67392813741598179</c:v>
                </c:pt>
                <c:pt idx="325">
                  <c:v>5.8575896966894464E-5</c:v>
                </c:pt>
                <c:pt idx="326">
                  <c:v>4.3563432046385183E-3</c:v>
                </c:pt>
                <c:pt idx="327">
                  <c:v>5.8575896966894464E-5</c:v>
                </c:pt>
                <c:pt idx="328">
                  <c:v>3.410029652866263E-3</c:v>
                </c:pt>
                <c:pt idx="329">
                  <c:v>8.1134029491935613E-5</c:v>
                </c:pt>
                <c:pt idx="330">
                  <c:v>9.9718154976129167E-2</c:v>
                </c:pt>
                <c:pt idx="331">
                  <c:v>4.8478105944157885</c:v>
                </c:pt>
                <c:pt idx="332">
                  <c:v>5.8575896966894464E-5</c:v>
                </c:pt>
                <c:pt idx="333">
                  <c:v>8.3771003241158038E-3</c:v>
                </c:pt>
                <c:pt idx="334">
                  <c:v>1.5401999105879157E-3</c:v>
                </c:pt>
                <c:pt idx="335">
                  <c:v>8.1698361295370157E-5</c:v>
                </c:pt>
                <c:pt idx="336">
                  <c:v>2.2166470095736455E-4</c:v>
                </c:pt>
                <c:pt idx="337">
                  <c:v>2.3237436960221393E-3</c:v>
                </c:pt>
                <c:pt idx="338">
                  <c:v>78.829661077151457</c:v>
                </c:pt>
                <c:pt idx="339">
                  <c:v>5.572709875255776E-4</c:v>
                </c:pt>
                <c:pt idx="340">
                  <c:v>2.2720585295733726</c:v>
                </c:pt>
                <c:pt idx="341">
                  <c:v>0.91003882408089964</c:v>
                </c:pt>
                <c:pt idx="342">
                  <c:v>6.1383724703962021E-2</c:v>
                </c:pt>
                <c:pt idx="343">
                  <c:v>2.6585998783917462</c:v>
                </c:pt>
                <c:pt idx="344">
                  <c:v>4.6969113997303549E-4</c:v>
                </c:pt>
                <c:pt idx="345">
                  <c:v>0.5190696352715285</c:v>
                </c:pt>
                <c:pt idx="346">
                  <c:v>4.5023139689515892</c:v>
                </c:pt>
                <c:pt idx="347">
                  <c:v>0.12448121913680735</c:v>
                </c:pt>
                <c:pt idx="348">
                  <c:v>70.717727027194414</c:v>
                </c:pt>
                <c:pt idx="349">
                  <c:v>0.17083395590754297</c:v>
                </c:pt>
                <c:pt idx="350">
                  <c:v>5.8575896966894464E-5</c:v>
                </c:pt>
                <c:pt idx="351">
                  <c:v>0.6273460332281604</c:v>
                </c:pt>
                <c:pt idx="352">
                  <c:v>5.8575896966894464E-5</c:v>
                </c:pt>
                <c:pt idx="353">
                  <c:v>0.42161555512505666</c:v>
                </c:pt>
                <c:pt idx="354">
                  <c:v>0.41103505193944562</c:v>
                </c:pt>
                <c:pt idx="355">
                  <c:v>5.8575896966894464E-5</c:v>
                </c:pt>
                <c:pt idx="356">
                  <c:v>0.10662862297454856</c:v>
                </c:pt>
                <c:pt idx="357">
                  <c:v>3.0732908021623728E-3</c:v>
                </c:pt>
                <c:pt idx="358">
                  <c:v>6.5311332070821635</c:v>
                </c:pt>
                <c:pt idx="359">
                  <c:v>3.7924170307093046E-3</c:v>
                </c:pt>
                <c:pt idx="360">
                  <c:v>5.4130846582026663E-3</c:v>
                </c:pt>
                <c:pt idx="361">
                  <c:v>8.1718723401511948</c:v>
                </c:pt>
                <c:pt idx="362">
                  <c:v>1.4304320347015619E-3</c:v>
                </c:pt>
                <c:pt idx="363">
                  <c:v>2.6904662135590774E-2</c:v>
                </c:pt>
                <c:pt idx="364">
                  <c:v>1.9604563538379992E-2</c:v>
                </c:pt>
                <c:pt idx="365">
                  <c:v>2.9036271070341069E-2</c:v>
                </c:pt>
                <c:pt idx="366">
                  <c:v>3.2635699264067673E-3</c:v>
                </c:pt>
                <c:pt idx="367">
                  <c:v>2.3453191943070507E-3</c:v>
                </c:pt>
                <c:pt idx="368">
                  <c:v>2.7479943658151827E-4</c:v>
                </c:pt>
                <c:pt idx="369">
                  <c:v>5.5781405456447912E-3</c:v>
                </c:pt>
              </c:numCache>
            </c:numRef>
          </c:yVal>
          <c:smooth val="0"/>
          <c:extLst>
            <c:ext xmlns:c16="http://schemas.microsoft.com/office/drawing/2014/chart" uri="{C3380CC4-5D6E-409C-BE32-E72D297353CC}">
              <c16:uniqueId val="{00000000-4BDE-4E34-9F09-907F89DFD2A9}"/>
            </c:ext>
          </c:extLst>
        </c:ser>
        <c:ser>
          <c:idx val="1"/>
          <c:order val="1"/>
          <c:tx>
            <c:v>Series 2</c:v>
          </c:tx>
          <c:spPr>
            <a:ln w="25400" cap="rnd">
              <a:solidFill>
                <a:srgbClr val="7030A0"/>
              </a:solidFill>
              <a:round/>
            </a:ln>
            <a:effectLst/>
          </c:spPr>
          <c:marker>
            <c:symbol val="none"/>
          </c:marker>
          <c:xVal>
            <c:numRef>
              <c:f>'Scatter Plot'!$B$12:$B$13</c:f>
              <c:numCache>
                <c:formatCode>General</c:formatCode>
                <c:ptCount val="2"/>
                <c:pt idx="0">
                  <c:v>1.0000000000000001E-5</c:v>
                </c:pt>
                <c:pt idx="1">
                  <c:v>10000</c:v>
                </c:pt>
              </c:numCache>
            </c:numRef>
          </c:xVal>
          <c:yVal>
            <c:numRef>
              <c:f>'Scatter Plot'!$C$12:$C$13</c:f>
              <c:numCache>
                <c:formatCode>General</c:formatCode>
                <c:ptCount val="2"/>
                <c:pt idx="0">
                  <c:v>3.0000000000000004E-5</c:v>
                </c:pt>
                <c:pt idx="1">
                  <c:v>30000</c:v>
                </c:pt>
              </c:numCache>
            </c:numRef>
          </c:yVal>
          <c:smooth val="0"/>
          <c:extLst>
            <c:ext xmlns:c16="http://schemas.microsoft.com/office/drawing/2014/chart" uri="{C3380CC4-5D6E-409C-BE32-E72D297353CC}">
              <c16:uniqueId val="{0000000C-4BDE-4E34-9F09-907F89DFD2A9}"/>
            </c:ext>
          </c:extLst>
        </c:ser>
        <c:ser>
          <c:idx val="2"/>
          <c:order val="2"/>
          <c:tx>
            <c:v>Series 3</c:v>
          </c:tx>
          <c:spPr>
            <a:ln w="25400" cap="rnd">
              <a:noFill/>
              <a:round/>
            </a:ln>
            <a:effectLst/>
          </c:spPr>
          <c:marker>
            <c:symbol val="circle"/>
            <c:size val="5"/>
            <c:spPr>
              <a:solidFill>
                <a:schemeClr val="accent3"/>
              </a:solidFill>
              <a:ln w="9525">
                <a:solidFill>
                  <a:schemeClr val="accent3"/>
                </a:solidFill>
              </a:ln>
              <a:effectLst/>
            </c:spPr>
          </c:marker>
          <c:dPt>
            <c:idx val="1"/>
            <c:marker>
              <c:symbol val="none"/>
            </c:marker>
            <c:bubble3D val="0"/>
            <c:spPr>
              <a:ln w="25400" cap="rnd">
                <a:solidFill>
                  <a:srgbClr val="7030A0"/>
                </a:solidFill>
                <a:round/>
              </a:ln>
              <a:effectLst/>
            </c:spPr>
            <c:extLst>
              <c:ext xmlns:c16="http://schemas.microsoft.com/office/drawing/2014/chart" uri="{C3380CC4-5D6E-409C-BE32-E72D297353CC}">
                <c16:uniqueId val="{0000000E-4BDE-4E34-9F09-907F89DFD2A9}"/>
              </c:ext>
            </c:extLst>
          </c:dPt>
          <c:xVal>
            <c:numRef>
              <c:f>'Scatter Plot'!$D$12:$D$13</c:f>
              <c:numCache>
                <c:formatCode>General</c:formatCode>
                <c:ptCount val="2"/>
                <c:pt idx="0">
                  <c:v>3.0000000000000004E-5</c:v>
                </c:pt>
                <c:pt idx="1">
                  <c:v>30000</c:v>
                </c:pt>
              </c:numCache>
            </c:numRef>
          </c:xVal>
          <c:yVal>
            <c:numRef>
              <c:f>'Scatter Plot'!$E$12:$E$13</c:f>
              <c:numCache>
                <c:formatCode>General</c:formatCode>
                <c:ptCount val="2"/>
                <c:pt idx="0">
                  <c:v>1.0000000000000001E-5</c:v>
                </c:pt>
                <c:pt idx="1">
                  <c:v>10000</c:v>
                </c:pt>
              </c:numCache>
            </c:numRef>
          </c:yVal>
          <c:smooth val="0"/>
          <c:extLst>
            <c:ext xmlns:c16="http://schemas.microsoft.com/office/drawing/2014/chart" uri="{C3380CC4-5D6E-409C-BE32-E72D297353CC}">
              <c16:uniqueId val="{0000000D-4BDE-4E34-9F09-907F89DFD2A9}"/>
            </c:ext>
          </c:extLst>
        </c:ser>
        <c:ser>
          <c:idx val="3"/>
          <c:order val="3"/>
          <c:tx>
            <c:v>Series 4</c:v>
          </c:tx>
          <c:spPr>
            <a:ln w="25400" cap="rnd">
              <a:noFill/>
              <a:round/>
            </a:ln>
            <a:effectLst/>
          </c:spPr>
          <c:marker>
            <c:symbol val="none"/>
          </c:marker>
          <c:dPt>
            <c:idx val="1"/>
            <c:marker>
              <c:symbol val="none"/>
            </c:marker>
            <c:bubble3D val="0"/>
            <c:spPr>
              <a:ln w="25400" cap="rnd">
                <a:solidFill>
                  <a:schemeClr val="tx1"/>
                </a:solidFill>
                <a:round/>
              </a:ln>
              <a:effectLst/>
            </c:spPr>
            <c:extLst>
              <c:ext xmlns:c16="http://schemas.microsoft.com/office/drawing/2014/chart" uri="{C3380CC4-5D6E-409C-BE32-E72D297353CC}">
                <c16:uniqueId val="{00000010-4BDE-4E34-9F09-907F89DFD2A9}"/>
              </c:ext>
            </c:extLst>
          </c:dPt>
          <c:xVal>
            <c:numRef>
              <c:f>'Scatter Plot'!$F$12:$F$13</c:f>
              <c:numCache>
                <c:formatCode>General</c:formatCode>
                <c:ptCount val="2"/>
                <c:pt idx="0">
                  <c:v>1.0000000000000001E-5</c:v>
                </c:pt>
                <c:pt idx="1">
                  <c:v>10000</c:v>
                </c:pt>
              </c:numCache>
            </c:numRef>
          </c:xVal>
          <c:yVal>
            <c:numRef>
              <c:f>'Scatter Plot'!$F$12:$F$13</c:f>
              <c:numCache>
                <c:formatCode>General</c:formatCode>
                <c:ptCount val="2"/>
                <c:pt idx="0">
                  <c:v>1.0000000000000001E-5</c:v>
                </c:pt>
                <c:pt idx="1">
                  <c:v>10000</c:v>
                </c:pt>
              </c:numCache>
            </c:numRef>
          </c:yVal>
          <c:smooth val="0"/>
          <c:extLst>
            <c:ext xmlns:c16="http://schemas.microsoft.com/office/drawing/2014/chart" uri="{C3380CC4-5D6E-409C-BE32-E72D297353CC}">
              <c16:uniqueId val="{0000000F-4BDE-4E34-9F09-907F89DFD2A9}"/>
            </c:ext>
          </c:extLst>
        </c:ser>
        <c:dLbls>
          <c:showLegendKey val="0"/>
          <c:showVal val="0"/>
          <c:showCatName val="0"/>
          <c:showSerName val="0"/>
          <c:showPercent val="0"/>
          <c:showBubbleSize val="0"/>
        </c:dLbls>
        <c:axId val="786053960"/>
        <c:axId val="786055928"/>
      </c:scatterChart>
      <c:valAx>
        <c:axId val="786053960"/>
        <c:scaling>
          <c:logBase val="10"/>
          <c:orientation val="minMax"/>
        </c:scaling>
        <c:delete val="0"/>
        <c:axPos val="b"/>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US" sz="1200" b="1"/>
                  <a:t>Control Group</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0.0000E+0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86055928"/>
        <c:crossesAt val="1.0000000000000006E-12"/>
        <c:crossBetween val="midCat"/>
      </c:valAx>
      <c:valAx>
        <c:axId val="786055928"/>
        <c:scaling>
          <c:logBase val="10"/>
          <c:orientation val="minMax"/>
        </c:scaling>
        <c:delete val="0"/>
        <c:axPos val="l"/>
        <c:title>
          <c:tx>
            <c:rich>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US" sz="1200" b="1"/>
                  <a:t>Test Group</a:t>
                </a:r>
              </a:p>
            </c:rich>
          </c:tx>
          <c:overlay val="0"/>
          <c:spPr>
            <a:noFill/>
            <a:ln>
              <a:noFill/>
            </a:ln>
            <a:effectLst/>
          </c:spPr>
          <c:txPr>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0.00E+0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86053960"/>
        <c:crossesAt val="1.0000000000000006E-12"/>
        <c:crossBetween val="midCat"/>
      </c:valAx>
      <c:spPr>
        <a:noFill/>
        <a:ln>
          <a:solidFill>
            <a:schemeClr val="tx1"/>
          </a:solidFill>
        </a:ln>
        <a:effectLst/>
      </c:spPr>
    </c:plotArea>
    <c:plotVisOnly val="1"/>
    <c:dispBlanksAs val="gap"/>
    <c:showDLblsOverMax val="0"/>
  </c:chart>
  <c:spPr>
    <a:solidFill>
      <a:schemeClr val="bg1"/>
    </a:solidFill>
    <a:ln w="19050"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xVal>
            <c:numRef>
              <c:f>'Volcano Plot'!$M$7:$M$376</c:f>
              <c:numCache>
                <c:formatCode>0.00</c:formatCode>
                <c:ptCount val="370"/>
                <c:pt idx="0">
                  <c:v>-0.75400000000000023</c:v>
                </c:pt>
                <c:pt idx="1">
                  <c:v>0.78600000000000314</c:v>
                </c:pt>
                <c:pt idx="2">
                  <c:v>2.0693333333333368</c:v>
                </c:pt>
                <c:pt idx="3">
                  <c:v>0.97933333333333605</c:v>
                </c:pt>
                <c:pt idx="4">
                  <c:v>-0.19400000000000014</c:v>
                </c:pt>
                <c:pt idx="5">
                  <c:v>2.2293333333333356</c:v>
                </c:pt>
                <c:pt idx="6">
                  <c:v>-0.19400000000000014</c:v>
                </c:pt>
                <c:pt idx="7">
                  <c:v>-2.3006666666666664</c:v>
                </c:pt>
                <c:pt idx="8">
                  <c:v>4.1793333333333331</c:v>
                </c:pt>
                <c:pt idx="9">
                  <c:v>10.156000000000002</c:v>
                </c:pt>
                <c:pt idx="10">
                  <c:v>0.80266666666666708</c:v>
                </c:pt>
                <c:pt idx="11">
                  <c:v>2.0593333333333348</c:v>
                </c:pt>
                <c:pt idx="12">
                  <c:v>-1.2139999999999986</c:v>
                </c:pt>
                <c:pt idx="13">
                  <c:v>0.76933333333333676</c:v>
                </c:pt>
                <c:pt idx="14">
                  <c:v>0.15600000000000094</c:v>
                </c:pt>
                <c:pt idx="15">
                  <c:v>-0.19400000000000014</c:v>
                </c:pt>
                <c:pt idx="16">
                  <c:v>-0.19400000000000014</c:v>
                </c:pt>
                <c:pt idx="17">
                  <c:v>-0.19400000000000014</c:v>
                </c:pt>
                <c:pt idx="18">
                  <c:v>-0.82066666666666732</c:v>
                </c:pt>
                <c:pt idx="19">
                  <c:v>0.72266666666666779</c:v>
                </c:pt>
                <c:pt idx="20">
                  <c:v>0.11933333333333347</c:v>
                </c:pt>
                <c:pt idx="21">
                  <c:v>0.28933333333333355</c:v>
                </c:pt>
                <c:pt idx="22">
                  <c:v>-5.0666666666664063E-2</c:v>
                </c:pt>
                <c:pt idx="23">
                  <c:v>-4.0773333333333355</c:v>
                </c:pt>
                <c:pt idx="24">
                  <c:v>-0.19400000000000014</c:v>
                </c:pt>
                <c:pt idx="25">
                  <c:v>-2.2306666666666648</c:v>
                </c:pt>
                <c:pt idx="26">
                  <c:v>8.6493333333333329</c:v>
                </c:pt>
                <c:pt idx="27">
                  <c:v>-1.0673333333333335</c:v>
                </c:pt>
                <c:pt idx="28">
                  <c:v>5.5826666666666664</c:v>
                </c:pt>
                <c:pt idx="29">
                  <c:v>6.7060000000000013</c:v>
                </c:pt>
                <c:pt idx="30">
                  <c:v>-0.19733333333333286</c:v>
                </c:pt>
                <c:pt idx="31">
                  <c:v>-2.4773333333333341</c:v>
                </c:pt>
                <c:pt idx="32">
                  <c:v>11.562666666666667</c:v>
                </c:pt>
                <c:pt idx="33">
                  <c:v>-0.35733333333333284</c:v>
                </c:pt>
                <c:pt idx="34">
                  <c:v>-2.1039999999999996</c:v>
                </c:pt>
                <c:pt idx="35">
                  <c:v>-1.4673333333333325</c:v>
                </c:pt>
                <c:pt idx="36">
                  <c:v>12.50266666666667</c:v>
                </c:pt>
                <c:pt idx="37">
                  <c:v>-0.19400000000000014</c:v>
                </c:pt>
                <c:pt idx="38">
                  <c:v>-1.0239999999999998</c:v>
                </c:pt>
                <c:pt idx="39">
                  <c:v>-0.19400000000000014</c:v>
                </c:pt>
                <c:pt idx="40">
                  <c:v>-0.8006666666666673</c:v>
                </c:pt>
                <c:pt idx="41">
                  <c:v>-2.5473333333333303</c:v>
                </c:pt>
                <c:pt idx="42">
                  <c:v>-4.4439999999999991</c:v>
                </c:pt>
                <c:pt idx="43">
                  <c:v>-3.2206666666666655</c:v>
                </c:pt>
                <c:pt idx="44">
                  <c:v>-0.19400000000000014</c:v>
                </c:pt>
                <c:pt idx="45">
                  <c:v>0.83599999999999985</c:v>
                </c:pt>
                <c:pt idx="46">
                  <c:v>-0.75399999999999989</c:v>
                </c:pt>
                <c:pt idx="47">
                  <c:v>-3.8739999999999961</c:v>
                </c:pt>
                <c:pt idx="48">
                  <c:v>0.47933333333333683</c:v>
                </c:pt>
                <c:pt idx="49">
                  <c:v>-1.8139999999999998</c:v>
                </c:pt>
                <c:pt idx="50">
                  <c:v>15.156000000000002</c:v>
                </c:pt>
                <c:pt idx="51">
                  <c:v>0.61266666666666347</c:v>
                </c:pt>
                <c:pt idx="52">
                  <c:v>10.182666666666666</c:v>
                </c:pt>
                <c:pt idx="53">
                  <c:v>12.872666666666666</c:v>
                </c:pt>
                <c:pt idx="54">
                  <c:v>-0.10733333333333192</c:v>
                </c:pt>
                <c:pt idx="55">
                  <c:v>14.832666666666665</c:v>
                </c:pt>
                <c:pt idx="56">
                  <c:v>0.1160000000000017</c:v>
                </c:pt>
                <c:pt idx="57">
                  <c:v>7.3159999999999998</c:v>
                </c:pt>
                <c:pt idx="58">
                  <c:v>0.91266666666666796</c:v>
                </c:pt>
                <c:pt idx="59">
                  <c:v>0.22933333333333389</c:v>
                </c:pt>
                <c:pt idx="60">
                  <c:v>-5.3999999999998466E-2</c:v>
                </c:pt>
                <c:pt idx="61">
                  <c:v>11.315999999999999</c:v>
                </c:pt>
                <c:pt idx="62">
                  <c:v>-0.19400000000000014</c:v>
                </c:pt>
                <c:pt idx="63">
                  <c:v>1.3826666666666676</c:v>
                </c:pt>
                <c:pt idx="64">
                  <c:v>-0.19400000000000014</c:v>
                </c:pt>
                <c:pt idx="65">
                  <c:v>2.6793333333333349</c:v>
                </c:pt>
                <c:pt idx="66">
                  <c:v>-0.95066666666666577</c:v>
                </c:pt>
                <c:pt idx="67">
                  <c:v>-0.19400000000000014</c:v>
                </c:pt>
                <c:pt idx="68">
                  <c:v>4.4793333333333338</c:v>
                </c:pt>
                <c:pt idx="69">
                  <c:v>-2.5573333333333301</c:v>
                </c:pt>
                <c:pt idx="70">
                  <c:v>0.14266666666666677</c:v>
                </c:pt>
                <c:pt idx="71">
                  <c:v>2.052666666666668</c:v>
                </c:pt>
                <c:pt idx="72">
                  <c:v>-0.55399999999999872</c:v>
                </c:pt>
                <c:pt idx="73">
                  <c:v>4.932666666666667</c:v>
                </c:pt>
                <c:pt idx="74">
                  <c:v>3.6660000000000017</c:v>
                </c:pt>
                <c:pt idx="75">
                  <c:v>-4.653999999999999</c:v>
                </c:pt>
                <c:pt idx="76">
                  <c:v>2.2893333333333317</c:v>
                </c:pt>
                <c:pt idx="77">
                  <c:v>6.0000000000006801E-3</c:v>
                </c:pt>
                <c:pt idx="78">
                  <c:v>0.98933333333333529</c:v>
                </c:pt>
                <c:pt idx="79">
                  <c:v>-5.1239999999999979</c:v>
                </c:pt>
                <c:pt idx="80">
                  <c:v>2.0360000000000027</c:v>
                </c:pt>
                <c:pt idx="81">
                  <c:v>-1.733999999999998</c:v>
                </c:pt>
                <c:pt idx="82">
                  <c:v>-0.59733333333333183</c:v>
                </c:pt>
                <c:pt idx="83">
                  <c:v>1.9093333333333353</c:v>
                </c:pt>
                <c:pt idx="84">
                  <c:v>-0.62733333333333285</c:v>
                </c:pt>
                <c:pt idx="85">
                  <c:v>-0.13066666666666671</c:v>
                </c:pt>
                <c:pt idx="86">
                  <c:v>-0.55400000000000071</c:v>
                </c:pt>
                <c:pt idx="87">
                  <c:v>-0.54066666666666408</c:v>
                </c:pt>
                <c:pt idx="88">
                  <c:v>-9.3999999999998821E-2</c:v>
                </c:pt>
                <c:pt idx="89">
                  <c:v>-0.19400000000000014</c:v>
                </c:pt>
                <c:pt idx="90">
                  <c:v>0.85600000000000054</c:v>
                </c:pt>
                <c:pt idx="91">
                  <c:v>0.96266666666666711</c:v>
                </c:pt>
                <c:pt idx="92">
                  <c:v>1.0426666666666671</c:v>
                </c:pt>
                <c:pt idx="93">
                  <c:v>-0.83066666666666578</c:v>
                </c:pt>
                <c:pt idx="94">
                  <c:v>-0.79733333333333289</c:v>
                </c:pt>
                <c:pt idx="95">
                  <c:v>-0.71066666666666445</c:v>
                </c:pt>
                <c:pt idx="96">
                  <c:v>-0.75400000000000023</c:v>
                </c:pt>
                <c:pt idx="97">
                  <c:v>0.78600000000000314</c:v>
                </c:pt>
                <c:pt idx="98">
                  <c:v>2.0693333333333368</c:v>
                </c:pt>
                <c:pt idx="99">
                  <c:v>0.97933333333333605</c:v>
                </c:pt>
                <c:pt idx="100">
                  <c:v>-0.19400000000000014</c:v>
                </c:pt>
                <c:pt idx="101">
                  <c:v>2.2293333333333356</c:v>
                </c:pt>
                <c:pt idx="102">
                  <c:v>-0.19400000000000014</c:v>
                </c:pt>
                <c:pt idx="103">
                  <c:v>-2.3006666666666664</c:v>
                </c:pt>
                <c:pt idx="104">
                  <c:v>4.1793333333333331</c:v>
                </c:pt>
                <c:pt idx="105">
                  <c:v>10.156000000000002</c:v>
                </c:pt>
                <c:pt idx="106">
                  <c:v>0.80266666666666708</c:v>
                </c:pt>
                <c:pt idx="107">
                  <c:v>2.0593333333333348</c:v>
                </c:pt>
                <c:pt idx="108">
                  <c:v>-1.2139999999999986</c:v>
                </c:pt>
                <c:pt idx="109">
                  <c:v>0.76933333333333676</c:v>
                </c:pt>
                <c:pt idx="110">
                  <c:v>0.15600000000000094</c:v>
                </c:pt>
                <c:pt idx="111">
                  <c:v>-0.19400000000000014</c:v>
                </c:pt>
                <c:pt idx="112">
                  <c:v>-0.19400000000000014</c:v>
                </c:pt>
                <c:pt idx="113">
                  <c:v>-0.19400000000000014</c:v>
                </c:pt>
                <c:pt idx="114">
                  <c:v>-0.82066666666666732</c:v>
                </c:pt>
                <c:pt idx="115">
                  <c:v>0.72266666666666779</c:v>
                </c:pt>
                <c:pt idx="116">
                  <c:v>0.11933333333333347</c:v>
                </c:pt>
                <c:pt idx="117">
                  <c:v>0.28933333333333355</c:v>
                </c:pt>
                <c:pt idx="118">
                  <c:v>-5.0666666666664063E-2</c:v>
                </c:pt>
                <c:pt idx="119">
                  <c:v>-4.0773333333333355</c:v>
                </c:pt>
                <c:pt idx="120">
                  <c:v>-0.19400000000000014</c:v>
                </c:pt>
                <c:pt idx="121">
                  <c:v>-2.2306666666666648</c:v>
                </c:pt>
                <c:pt idx="122">
                  <c:v>8.6493333333333329</c:v>
                </c:pt>
                <c:pt idx="123">
                  <c:v>-1.0673333333333335</c:v>
                </c:pt>
                <c:pt idx="124">
                  <c:v>5.5826666666666664</c:v>
                </c:pt>
                <c:pt idx="125">
                  <c:v>6.7060000000000013</c:v>
                </c:pt>
                <c:pt idx="126">
                  <c:v>-0.19733333333333286</c:v>
                </c:pt>
                <c:pt idx="127">
                  <c:v>-2.4773333333333341</c:v>
                </c:pt>
                <c:pt idx="128">
                  <c:v>11.562666666666667</c:v>
                </c:pt>
                <c:pt idx="129">
                  <c:v>-0.35733333333333284</c:v>
                </c:pt>
                <c:pt idx="130">
                  <c:v>-2.1039999999999996</c:v>
                </c:pt>
                <c:pt idx="131">
                  <c:v>-1.4673333333333325</c:v>
                </c:pt>
                <c:pt idx="132">
                  <c:v>12.50266666666667</c:v>
                </c:pt>
                <c:pt idx="133">
                  <c:v>-0.19400000000000014</c:v>
                </c:pt>
                <c:pt idx="134">
                  <c:v>-1.0239999999999998</c:v>
                </c:pt>
                <c:pt idx="135">
                  <c:v>-0.19400000000000014</c:v>
                </c:pt>
                <c:pt idx="136">
                  <c:v>-0.8006666666666673</c:v>
                </c:pt>
                <c:pt idx="137">
                  <c:v>-2.5473333333333303</c:v>
                </c:pt>
                <c:pt idx="138">
                  <c:v>-4.4439999999999991</c:v>
                </c:pt>
                <c:pt idx="139">
                  <c:v>-3.2206666666666655</c:v>
                </c:pt>
                <c:pt idx="140">
                  <c:v>-0.19400000000000014</c:v>
                </c:pt>
                <c:pt idx="141">
                  <c:v>0.83599999999999985</c:v>
                </c:pt>
                <c:pt idx="142">
                  <c:v>-0.75399999999999989</c:v>
                </c:pt>
                <c:pt idx="143">
                  <c:v>-3.8739999999999961</c:v>
                </c:pt>
                <c:pt idx="144">
                  <c:v>0.47933333333333683</c:v>
                </c:pt>
                <c:pt idx="145">
                  <c:v>-1.8139999999999998</c:v>
                </c:pt>
                <c:pt idx="146">
                  <c:v>15.156000000000002</c:v>
                </c:pt>
                <c:pt idx="147">
                  <c:v>0.61266666666666347</c:v>
                </c:pt>
                <c:pt idx="148">
                  <c:v>10.182666666666666</c:v>
                </c:pt>
                <c:pt idx="149">
                  <c:v>12.872666666666666</c:v>
                </c:pt>
                <c:pt idx="150">
                  <c:v>-0.10733333333333192</c:v>
                </c:pt>
                <c:pt idx="151">
                  <c:v>14.832666666666665</c:v>
                </c:pt>
                <c:pt idx="152">
                  <c:v>0.1160000000000017</c:v>
                </c:pt>
                <c:pt idx="153">
                  <c:v>7.3159999999999998</c:v>
                </c:pt>
                <c:pt idx="154">
                  <c:v>0.91266666666666796</c:v>
                </c:pt>
                <c:pt idx="155">
                  <c:v>0.22933333333333389</c:v>
                </c:pt>
                <c:pt idx="156">
                  <c:v>-5.3999999999998466E-2</c:v>
                </c:pt>
                <c:pt idx="157">
                  <c:v>11.315999999999999</c:v>
                </c:pt>
                <c:pt idx="158">
                  <c:v>-0.19400000000000014</c:v>
                </c:pt>
                <c:pt idx="159">
                  <c:v>1.3826666666666676</c:v>
                </c:pt>
                <c:pt idx="160">
                  <c:v>-0.19400000000000014</c:v>
                </c:pt>
                <c:pt idx="161">
                  <c:v>2.6793333333333349</c:v>
                </c:pt>
                <c:pt idx="162">
                  <c:v>-0.95066666666666577</c:v>
                </c:pt>
                <c:pt idx="163">
                  <c:v>-0.19400000000000014</c:v>
                </c:pt>
                <c:pt idx="164">
                  <c:v>4.4793333333333338</c:v>
                </c:pt>
                <c:pt idx="165">
                  <c:v>-2.5573333333333301</c:v>
                </c:pt>
                <c:pt idx="166">
                  <c:v>0.14266666666666677</c:v>
                </c:pt>
                <c:pt idx="167">
                  <c:v>2.052666666666668</c:v>
                </c:pt>
                <c:pt idx="168">
                  <c:v>-0.55399999999999872</c:v>
                </c:pt>
                <c:pt idx="169">
                  <c:v>4.932666666666667</c:v>
                </c:pt>
                <c:pt idx="170">
                  <c:v>3.6660000000000017</c:v>
                </c:pt>
                <c:pt idx="171">
                  <c:v>-4.653999999999999</c:v>
                </c:pt>
                <c:pt idx="172">
                  <c:v>2.2893333333333317</c:v>
                </c:pt>
                <c:pt idx="173">
                  <c:v>6.0000000000006801E-3</c:v>
                </c:pt>
                <c:pt idx="174">
                  <c:v>0.98933333333333529</c:v>
                </c:pt>
                <c:pt idx="175">
                  <c:v>-5.1239999999999979</c:v>
                </c:pt>
                <c:pt idx="176">
                  <c:v>2.0360000000000027</c:v>
                </c:pt>
                <c:pt idx="177">
                  <c:v>-1.733999999999998</c:v>
                </c:pt>
                <c:pt idx="178">
                  <c:v>-0.59733333333333183</c:v>
                </c:pt>
                <c:pt idx="179">
                  <c:v>1.9093333333333353</c:v>
                </c:pt>
                <c:pt idx="180">
                  <c:v>-0.62733333333333285</c:v>
                </c:pt>
                <c:pt idx="181">
                  <c:v>-0.13066666666666671</c:v>
                </c:pt>
                <c:pt idx="182">
                  <c:v>-0.55400000000000071</c:v>
                </c:pt>
                <c:pt idx="183">
                  <c:v>-0.54066666666666408</c:v>
                </c:pt>
                <c:pt idx="184">
                  <c:v>-9.3999999999998821E-2</c:v>
                </c:pt>
                <c:pt idx="185">
                  <c:v>-0.19400000000000014</c:v>
                </c:pt>
                <c:pt idx="186">
                  <c:v>0.85600000000000054</c:v>
                </c:pt>
                <c:pt idx="187">
                  <c:v>0.96266666666666711</c:v>
                </c:pt>
                <c:pt idx="188">
                  <c:v>1.0426666666666671</c:v>
                </c:pt>
                <c:pt idx="189">
                  <c:v>-0.83066666666666578</c:v>
                </c:pt>
                <c:pt idx="190">
                  <c:v>-0.79733333333333289</c:v>
                </c:pt>
                <c:pt idx="191">
                  <c:v>-0.71066666666666445</c:v>
                </c:pt>
                <c:pt idx="192">
                  <c:v>-0.75400000000000023</c:v>
                </c:pt>
                <c:pt idx="193">
                  <c:v>0.78600000000000314</c:v>
                </c:pt>
                <c:pt idx="194">
                  <c:v>2.0693333333333368</c:v>
                </c:pt>
                <c:pt idx="195">
                  <c:v>0.97933333333333605</c:v>
                </c:pt>
                <c:pt idx="196">
                  <c:v>-0.19400000000000014</c:v>
                </c:pt>
                <c:pt idx="197">
                  <c:v>2.2293333333333356</c:v>
                </c:pt>
                <c:pt idx="198">
                  <c:v>-0.19400000000000014</c:v>
                </c:pt>
                <c:pt idx="199">
                  <c:v>-2.3006666666666664</c:v>
                </c:pt>
                <c:pt idx="200">
                  <c:v>4.1793333333333331</c:v>
                </c:pt>
                <c:pt idx="201">
                  <c:v>10.156000000000002</c:v>
                </c:pt>
                <c:pt idx="202">
                  <c:v>0.80266666666666708</c:v>
                </c:pt>
                <c:pt idx="203">
                  <c:v>2.0593333333333348</c:v>
                </c:pt>
                <c:pt idx="204">
                  <c:v>-1.2139999999999986</c:v>
                </c:pt>
                <c:pt idx="205">
                  <c:v>0.76933333333333676</c:v>
                </c:pt>
                <c:pt idx="206">
                  <c:v>0.15600000000000094</c:v>
                </c:pt>
                <c:pt idx="207">
                  <c:v>-0.19400000000000014</c:v>
                </c:pt>
                <c:pt idx="208">
                  <c:v>-0.19400000000000014</c:v>
                </c:pt>
                <c:pt idx="209">
                  <c:v>-0.19400000000000014</c:v>
                </c:pt>
                <c:pt idx="210">
                  <c:v>-0.82066666666666732</c:v>
                </c:pt>
                <c:pt idx="211">
                  <c:v>0.72266666666666779</c:v>
                </c:pt>
                <c:pt idx="212">
                  <c:v>0.11933333333333347</c:v>
                </c:pt>
                <c:pt idx="213">
                  <c:v>0.28933333333333355</c:v>
                </c:pt>
                <c:pt idx="214">
                  <c:v>-5.0666666666664063E-2</c:v>
                </c:pt>
                <c:pt idx="215">
                  <c:v>-4.0773333333333355</c:v>
                </c:pt>
                <c:pt idx="216">
                  <c:v>-0.19400000000000014</c:v>
                </c:pt>
                <c:pt idx="217">
                  <c:v>-2.2306666666666648</c:v>
                </c:pt>
                <c:pt idx="218">
                  <c:v>8.6493333333333329</c:v>
                </c:pt>
                <c:pt idx="219">
                  <c:v>-1.0673333333333335</c:v>
                </c:pt>
                <c:pt idx="220">
                  <c:v>5.5826666666666664</c:v>
                </c:pt>
                <c:pt idx="221">
                  <c:v>6.7060000000000013</c:v>
                </c:pt>
                <c:pt idx="222">
                  <c:v>-0.19733333333333286</c:v>
                </c:pt>
                <c:pt idx="223">
                  <c:v>-2.4773333333333341</c:v>
                </c:pt>
                <c:pt idx="224">
                  <c:v>11.562666666666667</c:v>
                </c:pt>
                <c:pt idx="225">
                  <c:v>-0.35733333333333284</c:v>
                </c:pt>
                <c:pt idx="226">
                  <c:v>-2.1039999999999996</c:v>
                </c:pt>
                <c:pt idx="227">
                  <c:v>-1.4673333333333325</c:v>
                </c:pt>
                <c:pt idx="228">
                  <c:v>12.50266666666667</c:v>
                </c:pt>
                <c:pt idx="229">
                  <c:v>-0.19400000000000014</c:v>
                </c:pt>
                <c:pt idx="230">
                  <c:v>-1.0239999999999998</c:v>
                </c:pt>
                <c:pt idx="231">
                  <c:v>-0.19400000000000014</c:v>
                </c:pt>
                <c:pt idx="232">
                  <c:v>-0.8006666666666673</c:v>
                </c:pt>
                <c:pt idx="233">
                  <c:v>-2.5473333333333303</c:v>
                </c:pt>
                <c:pt idx="234">
                  <c:v>-4.3839999999999995</c:v>
                </c:pt>
                <c:pt idx="235">
                  <c:v>-6.7506666666666648</c:v>
                </c:pt>
                <c:pt idx="236">
                  <c:v>5.3960000000000008</c:v>
                </c:pt>
                <c:pt idx="237">
                  <c:v>0.46266666666666811</c:v>
                </c:pt>
                <c:pt idx="238">
                  <c:v>1.9460000000000006</c:v>
                </c:pt>
                <c:pt idx="239">
                  <c:v>3.2393333333333358</c:v>
                </c:pt>
                <c:pt idx="240">
                  <c:v>6.4960000000000058</c:v>
                </c:pt>
                <c:pt idx="241">
                  <c:v>-0.53399999999999914</c:v>
                </c:pt>
                <c:pt idx="242">
                  <c:v>6.4026666666666667</c:v>
                </c:pt>
                <c:pt idx="243">
                  <c:v>7.2726666666666633</c:v>
                </c:pt>
                <c:pt idx="244">
                  <c:v>3.3960000000000012</c:v>
                </c:pt>
                <c:pt idx="245">
                  <c:v>8.1293333333333315</c:v>
                </c:pt>
                <c:pt idx="246">
                  <c:v>-3.5206666666666662</c:v>
                </c:pt>
                <c:pt idx="247">
                  <c:v>9.7226666666666635</c:v>
                </c:pt>
                <c:pt idx="248">
                  <c:v>2.6460000000000008</c:v>
                </c:pt>
                <c:pt idx="249">
                  <c:v>5.1160000000000014</c:v>
                </c:pt>
                <c:pt idx="250">
                  <c:v>-2.383999999999999</c:v>
                </c:pt>
                <c:pt idx="251">
                  <c:v>-1.5906666666666667</c:v>
                </c:pt>
                <c:pt idx="252">
                  <c:v>-5.3973333333333322</c:v>
                </c:pt>
                <c:pt idx="253">
                  <c:v>14.186000000000002</c:v>
                </c:pt>
                <c:pt idx="254">
                  <c:v>12.669333333333334</c:v>
                </c:pt>
                <c:pt idx="255">
                  <c:v>-4.2206666666666663</c:v>
                </c:pt>
                <c:pt idx="256">
                  <c:v>10.155999999999999</c:v>
                </c:pt>
                <c:pt idx="257">
                  <c:v>4.756000000000002</c:v>
                </c:pt>
                <c:pt idx="258">
                  <c:v>1.4226666666666667</c:v>
                </c:pt>
                <c:pt idx="259">
                  <c:v>5.3560000000000016</c:v>
                </c:pt>
                <c:pt idx="260">
                  <c:v>7.8293333333333326</c:v>
                </c:pt>
                <c:pt idx="261">
                  <c:v>4.0326666666666684</c:v>
                </c:pt>
                <c:pt idx="262">
                  <c:v>-4.3639999999999999</c:v>
                </c:pt>
                <c:pt idx="263">
                  <c:v>4.8393333333333342</c:v>
                </c:pt>
                <c:pt idx="264">
                  <c:v>1.8626666666666667</c:v>
                </c:pt>
                <c:pt idx="265">
                  <c:v>0.18600000000000125</c:v>
                </c:pt>
                <c:pt idx="266">
                  <c:v>2.2759999999999994</c:v>
                </c:pt>
                <c:pt idx="267">
                  <c:v>-6.4839999999999982</c:v>
                </c:pt>
                <c:pt idx="268">
                  <c:v>-2.1073333333333339</c:v>
                </c:pt>
                <c:pt idx="269">
                  <c:v>-2.9240000000000004</c:v>
                </c:pt>
                <c:pt idx="270">
                  <c:v>1.6726666666666674</c:v>
                </c:pt>
                <c:pt idx="271">
                  <c:v>0.13266666666666757</c:v>
                </c:pt>
                <c:pt idx="272">
                  <c:v>1.2226666666666679</c:v>
                </c:pt>
                <c:pt idx="273">
                  <c:v>0.32600000000000157</c:v>
                </c:pt>
                <c:pt idx="274">
                  <c:v>-1.5706666666666658</c:v>
                </c:pt>
                <c:pt idx="275">
                  <c:v>-1.2839999999999987</c:v>
                </c:pt>
                <c:pt idx="276">
                  <c:v>-10.510666666666665</c:v>
                </c:pt>
                <c:pt idx="277">
                  <c:v>-2.4306666666666663</c:v>
                </c:pt>
                <c:pt idx="278">
                  <c:v>-11.297333333333333</c:v>
                </c:pt>
                <c:pt idx="279">
                  <c:v>-11.107333333333331</c:v>
                </c:pt>
                <c:pt idx="280">
                  <c:v>-8.6606666666666641</c:v>
                </c:pt>
                <c:pt idx="281">
                  <c:v>0.89266666666666938</c:v>
                </c:pt>
                <c:pt idx="282">
                  <c:v>-8.9906666666666659</c:v>
                </c:pt>
                <c:pt idx="283">
                  <c:v>-9.0139999999999976</c:v>
                </c:pt>
                <c:pt idx="284">
                  <c:v>-8.8806666666666665</c:v>
                </c:pt>
                <c:pt idx="285">
                  <c:v>-10.603999999999997</c:v>
                </c:pt>
                <c:pt idx="286">
                  <c:v>-12.037333333333331</c:v>
                </c:pt>
                <c:pt idx="287">
                  <c:v>-10.473999999999998</c:v>
                </c:pt>
                <c:pt idx="288">
                  <c:v>2.8993333333333342</c:v>
                </c:pt>
                <c:pt idx="289">
                  <c:v>0.23600000000000249</c:v>
                </c:pt>
                <c:pt idx="290">
                  <c:v>4.2693333333333356</c:v>
                </c:pt>
                <c:pt idx="291">
                  <c:v>3.9026666666666703</c:v>
                </c:pt>
                <c:pt idx="292">
                  <c:v>9.5626666666666686</c:v>
                </c:pt>
                <c:pt idx="293">
                  <c:v>-1.6673333333333309</c:v>
                </c:pt>
                <c:pt idx="294">
                  <c:v>8.9459999999999997</c:v>
                </c:pt>
                <c:pt idx="295">
                  <c:v>1.3393333333333339</c:v>
                </c:pt>
                <c:pt idx="296">
                  <c:v>-0.50733333333333164</c:v>
                </c:pt>
                <c:pt idx="297">
                  <c:v>1.826000000000001</c:v>
                </c:pt>
                <c:pt idx="298">
                  <c:v>8.9426666666666694</c:v>
                </c:pt>
                <c:pt idx="299">
                  <c:v>-3.5339999999999994</c:v>
                </c:pt>
                <c:pt idx="300">
                  <c:v>2.4326666666666683</c:v>
                </c:pt>
                <c:pt idx="301">
                  <c:v>3.336000000000003</c:v>
                </c:pt>
                <c:pt idx="302">
                  <c:v>-7.7333333333332199E-2</c:v>
                </c:pt>
                <c:pt idx="303">
                  <c:v>3.9333333333335357E-2</c:v>
                </c:pt>
                <c:pt idx="304">
                  <c:v>1.7659999999999987</c:v>
                </c:pt>
                <c:pt idx="305">
                  <c:v>-0.19400000000000014</c:v>
                </c:pt>
                <c:pt idx="306">
                  <c:v>1.1493333333333335</c:v>
                </c:pt>
                <c:pt idx="307">
                  <c:v>2.9333333333336296E-2</c:v>
                </c:pt>
                <c:pt idx="308">
                  <c:v>0.11933333333333347</c:v>
                </c:pt>
                <c:pt idx="309">
                  <c:v>0.28933333333333355</c:v>
                </c:pt>
                <c:pt idx="310">
                  <c:v>-5.0666666666664063E-2</c:v>
                </c:pt>
                <c:pt idx="311">
                  <c:v>-4.0773333333333355</c:v>
                </c:pt>
                <c:pt idx="312">
                  <c:v>-0.19400000000000014</c:v>
                </c:pt>
                <c:pt idx="313">
                  <c:v>-2.2306666666666648</c:v>
                </c:pt>
                <c:pt idx="314">
                  <c:v>8.6493333333333329</c:v>
                </c:pt>
                <c:pt idx="315">
                  <c:v>-1.0673333333333335</c:v>
                </c:pt>
                <c:pt idx="316">
                  <c:v>5.5826666666666664</c:v>
                </c:pt>
                <c:pt idx="317">
                  <c:v>6.7060000000000013</c:v>
                </c:pt>
                <c:pt idx="318">
                  <c:v>-0.19733333333333286</c:v>
                </c:pt>
                <c:pt idx="319">
                  <c:v>-2.4773333333333341</c:v>
                </c:pt>
                <c:pt idx="320">
                  <c:v>11.562666666666667</c:v>
                </c:pt>
                <c:pt idx="321">
                  <c:v>-0.35733333333333284</c:v>
                </c:pt>
                <c:pt idx="322">
                  <c:v>-2.1039999999999996</c:v>
                </c:pt>
                <c:pt idx="323">
                  <c:v>-1.4673333333333325</c:v>
                </c:pt>
                <c:pt idx="324">
                  <c:v>12.50266666666667</c:v>
                </c:pt>
                <c:pt idx="325">
                  <c:v>-0.19400000000000014</c:v>
                </c:pt>
                <c:pt idx="326">
                  <c:v>-1.0239999999999998</c:v>
                </c:pt>
                <c:pt idx="327">
                  <c:v>-0.19400000000000014</c:v>
                </c:pt>
                <c:pt idx="328">
                  <c:v>-0.8006666666666673</c:v>
                </c:pt>
                <c:pt idx="329">
                  <c:v>-2.5473333333333303</c:v>
                </c:pt>
                <c:pt idx="330">
                  <c:v>-4.4439999999999991</c:v>
                </c:pt>
                <c:pt idx="331">
                  <c:v>-3.2206666666666655</c:v>
                </c:pt>
                <c:pt idx="332">
                  <c:v>-0.19400000000000014</c:v>
                </c:pt>
                <c:pt idx="333">
                  <c:v>0.83599999999999985</c:v>
                </c:pt>
                <c:pt idx="334">
                  <c:v>-0.75399999999999989</c:v>
                </c:pt>
                <c:pt idx="335">
                  <c:v>-3.8739999999999961</c:v>
                </c:pt>
                <c:pt idx="336">
                  <c:v>0.47933333333333683</c:v>
                </c:pt>
                <c:pt idx="337">
                  <c:v>-1.8139999999999998</c:v>
                </c:pt>
                <c:pt idx="338">
                  <c:v>15.156000000000002</c:v>
                </c:pt>
                <c:pt idx="339">
                  <c:v>0.61266666666666347</c:v>
                </c:pt>
                <c:pt idx="340">
                  <c:v>10.182666666666666</c:v>
                </c:pt>
                <c:pt idx="341">
                  <c:v>12.872666666666666</c:v>
                </c:pt>
                <c:pt idx="342">
                  <c:v>-0.10733333333333192</c:v>
                </c:pt>
                <c:pt idx="343">
                  <c:v>14.832666666666665</c:v>
                </c:pt>
                <c:pt idx="344">
                  <c:v>0.1160000000000017</c:v>
                </c:pt>
                <c:pt idx="345">
                  <c:v>7.3159999999999998</c:v>
                </c:pt>
                <c:pt idx="346">
                  <c:v>0.91266666666666796</c:v>
                </c:pt>
                <c:pt idx="347">
                  <c:v>0.22933333333333389</c:v>
                </c:pt>
                <c:pt idx="348">
                  <c:v>-5.3999999999998466E-2</c:v>
                </c:pt>
                <c:pt idx="349">
                  <c:v>11.315999999999999</c:v>
                </c:pt>
                <c:pt idx="350">
                  <c:v>-0.19400000000000014</c:v>
                </c:pt>
                <c:pt idx="351">
                  <c:v>1.3826666666666676</c:v>
                </c:pt>
                <c:pt idx="352">
                  <c:v>-0.19400000000000014</c:v>
                </c:pt>
                <c:pt idx="353">
                  <c:v>2.6793333333333349</c:v>
                </c:pt>
                <c:pt idx="354">
                  <c:v>-0.95066666666666577</c:v>
                </c:pt>
                <c:pt idx="355">
                  <c:v>-0.19400000000000014</c:v>
                </c:pt>
                <c:pt idx="356">
                  <c:v>4.4793333333333338</c:v>
                </c:pt>
                <c:pt idx="357">
                  <c:v>-2.5573333333333301</c:v>
                </c:pt>
                <c:pt idx="358">
                  <c:v>0.14266666666666677</c:v>
                </c:pt>
                <c:pt idx="359">
                  <c:v>2.052666666666668</c:v>
                </c:pt>
                <c:pt idx="360">
                  <c:v>-0.55399999999999872</c:v>
                </c:pt>
                <c:pt idx="361">
                  <c:v>4.932666666666667</c:v>
                </c:pt>
                <c:pt idx="362">
                  <c:v>3.6660000000000017</c:v>
                </c:pt>
                <c:pt idx="363">
                  <c:v>-4.653999999999999</c:v>
                </c:pt>
                <c:pt idx="364">
                  <c:v>2.2893333333333317</c:v>
                </c:pt>
                <c:pt idx="365">
                  <c:v>6.0000000000006801E-3</c:v>
                </c:pt>
                <c:pt idx="366">
                  <c:v>0.98933333333333529</c:v>
                </c:pt>
                <c:pt idx="367">
                  <c:v>-5.1239999999999979</c:v>
                </c:pt>
                <c:pt idx="368">
                  <c:v>2.0360000000000027</c:v>
                </c:pt>
                <c:pt idx="369">
                  <c:v>-1.733999999999998</c:v>
                </c:pt>
              </c:numCache>
            </c:numRef>
          </c:xVal>
          <c:yVal>
            <c:numRef>
              <c:f>'Volcano Plot'!$N$7:$N$376</c:f>
              <c:numCache>
                <c:formatCode>0.0E+00</c:formatCode>
                <c:ptCount val="370"/>
                <c:pt idx="0">
                  <c:v>6.6975915922832011E-4</c:v>
                </c:pt>
                <c:pt idx="1">
                  <c:v>1.3509611946120286E-2</c:v>
                </c:pt>
                <c:pt idx="2">
                  <c:v>2.0544684884272499E-3</c:v>
                </c:pt>
                <c:pt idx="3">
                  <c:v>0.22598241545051675</c:v>
                </c:pt>
                <c:pt idx="4">
                  <c:v>2.7473826584266677E-2</c:v>
                </c:pt>
                <c:pt idx="5">
                  <c:v>8.6213982371803209E-4</c:v>
                </c:pt>
                <c:pt idx="6">
                  <c:v>2.7473826584266677E-2</c:v>
                </c:pt>
                <c:pt idx="7">
                  <c:v>1.3253943571386128E-5</c:v>
                </c:pt>
                <c:pt idx="8">
                  <c:v>2.0920664852295884E-6</c:v>
                </c:pt>
                <c:pt idx="9">
                  <c:v>4.1359657376573369E-6</c:v>
                </c:pt>
                <c:pt idx="10">
                  <c:v>0.15476679329410076</c:v>
                </c:pt>
                <c:pt idx="11">
                  <c:v>1.6025732359153888E-5</c:v>
                </c:pt>
                <c:pt idx="12">
                  <c:v>0.16575668684390893</c:v>
                </c:pt>
                <c:pt idx="13">
                  <c:v>0.26408697745567122</c:v>
                </c:pt>
                <c:pt idx="14">
                  <c:v>6.7049322515721946E-2</c:v>
                </c:pt>
                <c:pt idx="15">
                  <c:v>2.7473826584266677E-2</c:v>
                </c:pt>
                <c:pt idx="16">
                  <c:v>2.7473826584266677E-2</c:v>
                </c:pt>
                <c:pt idx="17">
                  <c:v>2.7473826584266677E-2</c:v>
                </c:pt>
                <c:pt idx="18">
                  <c:v>0.31897403458401974</c:v>
                </c:pt>
                <c:pt idx="19">
                  <c:v>0.5349012538319956</c:v>
                </c:pt>
                <c:pt idx="20">
                  <c:v>0.61701618628478561</c:v>
                </c:pt>
                <c:pt idx="21">
                  <c:v>0.48643379023896965</c:v>
                </c:pt>
                <c:pt idx="22">
                  <c:v>0.86569423089606024</c:v>
                </c:pt>
                <c:pt idx="23">
                  <c:v>8.7566757669915881E-4</c:v>
                </c:pt>
                <c:pt idx="24">
                  <c:v>2.7473826584266677E-2</c:v>
                </c:pt>
                <c:pt idx="25">
                  <c:v>3.9595548901437613E-3</c:v>
                </c:pt>
                <c:pt idx="26">
                  <c:v>8.8031082577943156E-6</c:v>
                </c:pt>
                <c:pt idx="27">
                  <c:v>6.8065655009709779E-3</c:v>
                </c:pt>
                <c:pt idx="28">
                  <c:v>5.8546018658755842E-7</c:v>
                </c:pt>
                <c:pt idx="29">
                  <c:v>2.7491991496238886E-5</c:v>
                </c:pt>
                <c:pt idx="30">
                  <c:v>6.1460519745528186E-2</c:v>
                </c:pt>
                <c:pt idx="31">
                  <c:v>5.295305983654873E-2</c:v>
                </c:pt>
                <c:pt idx="32">
                  <c:v>1.400774612310646E-6</c:v>
                </c:pt>
                <c:pt idx="33">
                  <c:v>8.4592398981352887E-3</c:v>
                </c:pt>
                <c:pt idx="34">
                  <c:v>9.935581095308402E-4</c:v>
                </c:pt>
                <c:pt idx="35">
                  <c:v>3.0767517095892867E-6</c:v>
                </c:pt>
                <c:pt idx="36">
                  <c:v>1.7941647862778388E-5</c:v>
                </c:pt>
                <c:pt idx="37">
                  <c:v>2.7473826584266677E-2</c:v>
                </c:pt>
                <c:pt idx="38">
                  <c:v>1.2303517356623546E-3</c:v>
                </c:pt>
                <c:pt idx="39">
                  <c:v>2.7473826584266677E-2</c:v>
                </c:pt>
                <c:pt idx="40">
                  <c:v>6.7940451973543719E-3</c:v>
                </c:pt>
                <c:pt idx="41">
                  <c:v>8.9209721090843346E-3</c:v>
                </c:pt>
                <c:pt idx="42">
                  <c:v>7.3990831060987682E-8</c:v>
                </c:pt>
                <c:pt idx="43">
                  <c:v>2.7913037151848034E-6</c:v>
                </c:pt>
                <c:pt idx="44">
                  <c:v>2.7473826584266677E-2</c:v>
                </c:pt>
                <c:pt idx="45">
                  <c:v>7.5679928534622028E-3</c:v>
                </c:pt>
                <c:pt idx="46">
                  <c:v>5.582780166092343E-2</c:v>
                </c:pt>
                <c:pt idx="47">
                  <c:v>1.0358358278893653E-2</c:v>
                </c:pt>
                <c:pt idx="48">
                  <c:v>0.68035871987162078</c:v>
                </c:pt>
                <c:pt idx="49">
                  <c:v>0.12707745859907629</c:v>
                </c:pt>
                <c:pt idx="50">
                  <c:v>5.1992579910272221E-5</c:v>
                </c:pt>
                <c:pt idx="51">
                  <c:v>8.190683349145747E-2</c:v>
                </c:pt>
                <c:pt idx="52">
                  <c:v>7.5257067582985962E-5</c:v>
                </c:pt>
                <c:pt idx="53">
                  <c:v>2.3556643459405305E-6</c:v>
                </c:pt>
                <c:pt idx="54">
                  <c:v>0.25224745814009264</c:v>
                </c:pt>
                <c:pt idx="55">
                  <c:v>3.5197915138462387E-5</c:v>
                </c:pt>
                <c:pt idx="56">
                  <c:v>0.74648873312550434</c:v>
                </c:pt>
                <c:pt idx="57">
                  <c:v>1.1009013314743864E-4</c:v>
                </c:pt>
                <c:pt idx="58">
                  <c:v>1.9871629052017263E-3</c:v>
                </c:pt>
                <c:pt idx="59">
                  <c:v>2.6708154434578198E-2</c:v>
                </c:pt>
                <c:pt idx="60">
                  <c:v>0.61551605877727789</c:v>
                </c:pt>
                <c:pt idx="61">
                  <c:v>4.1743363604837504E-6</c:v>
                </c:pt>
                <c:pt idx="62">
                  <c:v>2.7473826584266677E-2</c:v>
                </c:pt>
                <c:pt idx="63">
                  <c:v>8.9759994974608362E-6</c:v>
                </c:pt>
                <c:pt idx="64">
                  <c:v>2.7473826584266677E-2</c:v>
                </c:pt>
                <c:pt idx="65">
                  <c:v>1.0577415100884466E-6</c:v>
                </c:pt>
                <c:pt idx="66">
                  <c:v>1.7935854587597057E-3</c:v>
                </c:pt>
                <c:pt idx="67">
                  <c:v>2.7473826584266677E-2</c:v>
                </c:pt>
                <c:pt idx="68">
                  <c:v>1.2534975868506333E-5</c:v>
                </c:pt>
                <c:pt idx="69">
                  <c:v>4.8272738659638827E-5</c:v>
                </c:pt>
                <c:pt idx="70">
                  <c:v>0.22547057270785462</c:v>
                </c:pt>
                <c:pt idx="71">
                  <c:v>2.0198215499053692E-4</c:v>
                </c:pt>
                <c:pt idx="72">
                  <c:v>2.6748569279402949E-2</c:v>
                </c:pt>
                <c:pt idx="73">
                  <c:v>1.0672257961667427E-5</c:v>
                </c:pt>
                <c:pt idx="74">
                  <c:v>5.3090413985935555E-4</c:v>
                </c:pt>
                <c:pt idx="75">
                  <c:v>5.9959934470598408E-5</c:v>
                </c:pt>
                <c:pt idx="76">
                  <c:v>7.8825778032099423E-4</c:v>
                </c:pt>
                <c:pt idx="77">
                  <c:v>0.94108436361377878</c:v>
                </c:pt>
                <c:pt idx="78">
                  <c:v>2.0339255037138889E-4</c:v>
                </c:pt>
                <c:pt idx="79">
                  <c:v>5.2489771161391946E-4</c:v>
                </c:pt>
                <c:pt idx="80">
                  <c:v>1.6679652557814142E-2</c:v>
                </c:pt>
                <c:pt idx="81">
                  <c:v>1.2227130819853112E-4</c:v>
                </c:pt>
                <c:pt idx="82">
                  <c:v>2.9515612593793784E-4</c:v>
                </c:pt>
                <c:pt idx="83">
                  <c:v>7.8702374041722098E-7</c:v>
                </c:pt>
                <c:pt idx="84">
                  <c:v>1.5695537010205519E-2</c:v>
                </c:pt>
                <c:pt idx="85">
                  <c:v>0.72932501737665056</c:v>
                </c:pt>
                <c:pt idx="86">
                  <c:v>2.5809219624447718E-3</c:v>
                </c:pt>
                <c:pt idx="87">
                  <c:v>3.4227520676125928E-4</c:v>
                </c:pt>
                <c:pt idx="88">
                  <c:v>0.23860683374314581</c:v>
                </c:pt>
                <c:pt idx="89">
                  <c:v>2.7473826584266677E-2</c:v>
                </c:pt>
                <c:pt idx="90">
                  <c:v>1.2301508394449101E-2</c:v>
                </c:pt>
                <c:pt idx="91">
                  <c:v>1.6672491218159991E-3</c:v>
                </c:pt>
                <c:pt idx="92">
                  <c:v>4.4924030532185065E-4</c:v>
                </c:pt>
                <c:pt idx="93">
                  <c:v>1.6325517507044307E-4</c:v>
                </c:pt>
                <c:pt idx="94">
                  <c:v>2.8550621705824907E-4</c:v>
                </c:pt>
                <c:pt idx="95">
                  <c:v>2.1624248244359275E-2</c:v>
                </c:pt>
                <c:pt idx="96">
                  <c:v>6.6975915922832011E-4</c:v>
                </c:pt>
                <c:pt idx="97">
                  <c:v>1.3509611946120286E-2</c:v>
                </c:pt>
                <c:pt idx="98">
                  <c:v>2.0544684884272499E-3</c:v>
                </c:pt>
                <c:pt idx="99">
                  <c:v>0.22598241545051675</c:v>
                </c:pt>
                <c:pt idx="100">
                  <c:v>2.7473826584266677E-2</c:v>
                </c:pt>
                <c:pt idx="101">
                  <c:v>8.6213982371803209E-4</c:v>
                </c:pt>
                <c:pt idx="102">
                  <c:v>2.7473826584266677E-2</c:v>
                </c:pt>
                <c:pt idx="103">
                  <c:v>1.3253943571386128E-5</c:v>
                </c:pt>
                <c:pt idx="104">
                  <c:v>2.0920664852295884E-6</c:v>
                </c:pt>
                <c:pt idx="105">
                  <c:v>4.1359657376573369E-6</c:v>
                </c:pt>
                <c:pt idx="106">
                  <c:v>0.15476679329410076</c:v>
                </c:pt>
                <c:pt idx="107">
                  <c:v>1.6025732359153888E-5</c:v>
                </c:pt>
                <c:pt idx="108">
                  <c:v>0.16575668684390893</c:v>
                </c:pt>
                <c:pt idx="109">
                  <c:v>0.26408697745567122</c:v>
                </c:pt>
                <c:pt idx="110">
                  <c:v>6.7049322515721946E-2</c:v>
                </c:pt>
                <c:pt idx="111">
                  <c:v>2.7473826584266677E-2</c:v>
                </c:pt>
                <c:pt idx="112">
                  <c:v>2.7473826584266677E-2</c:v>
                </c:pt>
                <c:pt idx="113">
                  <c:v>2.7473826584266677E-2</c:v>
                </c:pt>
                <c:pt idx="114">
                  <c:v>0.31897403458401974</c:v>
                </c:pt>
                <c:pt idx="115">
                  <c:v>0.5349012538319956</c:v>
                </c:pt>
                <c:pt idx="116">
                  <c:v>0.61701618628478561</c:v>
                </c:pt>
                <c:pt idx="117">
                  <c:v>0.48643379023896965</c:v>
                </c:pt>
                <c:pt idx="118">
                  <c:v>0.86569423089606024</c:v>
                </c:pt>
                <c:pt idx="119">
                  <c:v>8.7566757669915881E-4</c:v>
                </c:pt>
                <c:pt idx="120">
                  <c:v>2.7473826584266677E-2</c:v>
                </c:pt>
                <c:pt idx="121">
                  <c:v>3.9595548901437613E-3</c:v>
                </c:pt>
                <c:pt idx="122">
                  <c:v>8.8031082577943156E-6</c:v>
                </c:pt>
                <c:pt idx="123">
                  <c:v>6.8065655009709779E-3</c:v>
                </c:pt>
                <c:pt idx="124">
                  <c:v>5.8546018658755842E-7</c:v>
                </c:pt>
                <c:pt idx="125">
                  <c:v>2.7491991496238886E-5</c:v>
                </c:pt>
                <c:pt idx="126">
                  <c:v>6.1460519745528186E-2</c:v>
                </c:pt>
                <c:pt idx="127">
                  <c:v>5.295305983654873E-2</c:v>
                </c:pt>
                <c:pt idx="128">
                  <c:v>1.400774612310646E-6</c:v>
                </c:pt>
                <c:pt idx="129">
                  <c:v>8.4592398981352887E-3</c:v>
                </c:pt>
                <c:pt idx="130">
                  <c:v>9.935581095308402E-4</c:v>
                </c:pt>
                <c:pt idx="131">
                  <c:v>3.0767517095892867E-6</c:v>
                </c:pt>
                <c:pt idx="132">
                  <c:v>1.7941647862778388E-5</c:v>
                </c:pt>
                <c:pt idx="133">
                  <c:v>2.7473826584266677E-2</c:v>
                </c:pt>
                <c:pt idx="134">
                  <c:v>1.2303517356623546E-3</c:v>
                </c:pt>
                <c:pt idx="135">
                  <c:v>2.7473826584266677E-2</c:v>
                </c:pt>
                <c:pt idx="136">
                  <c:v>6.7940451973543719E-3</c:v>
                </c:pt>
                <c:pt idx="137">
                  <c:v>8.9209721090843346E-3</c:v>
                </c:pt>
                <c:pt idx="138">
                  <c:v>7.3990831060987682E-8</c:v>
                </c:pt>
                <c:pt idx="139">
                  <c:v>2.7913037151848034E-6</c:v>
                </c:pt>
                <c:pt idx="140">
                  <c:v>2.7473826584266677E-2</c:v>
                </c:pt>
                <c:pt idx="141">
                  <c:v>7.5679928534622028E-3</c:v>
                </c:pt>
                <c:pt idx="142">
                  <c:v>5.582780166092343E-2</c:v>
                </c:pt>
                <c:pt idx="143">
                  <c:v>1.0358358278893653E-2</c:v>
                </c:pt>
                <c:pt idx="144">
                  <c:v>0.68035871987162078</c:v>
                </c:pt>
                <c:pt idx="145">
                  <c:v>0.12707745859907629</c:v>
                </c:pt>
                <c:pt idx="146">
                  <c:v>5.1992579910272221E-5</c:v>
                </c:pt>
                <c:pt idx="147">
                  <c:v>8.190683349145747E-2</c:v>
                </c:pt>
                <c:pt idx="148">
                  <c:v>7.5257067582985962E-5</c:v>
                </c:pt>
                <c:pt idx="149">
                  <c:v>2.3556643459405305E-6</c:v>
                </c:pt>
                <c:pt idx="150">
                  <c:v>0.25224745814009264</c:v>
                </c:pt>
                <c:pt idx="151">
                  <c:v>3.5197915138462387E-5</c:v>
                </c:pt>
                <c:pt idx="152">
                  <c:v>0.74648873312550434</c:v>
                </c:pt>
                <c:pt idx="153">
                  <c:v>1.1009013314743864E-4</c:v>
                </c:pt>
                <c:pt idx="154">
                  <c:v>1.9871629052017263E-3</c:v>
                </c:pt>
                <c:pt idx="155">
                  <c:v>2.6708154434578198E-2</c:v>
                </c:pt>
                <c:pt idx="156">
                  <c:v>0.61551605877727789</c:v>
                </c:pt>
                <c:pt idx="157">
                  <c:v>4.1743363604837504E-6</c:v>
                </c:pt>
                <c:pt idx="158">
                  <c:v>2.7473826584266677E-2</c:v>
                </c:pt>
                <c:pt idx="159">
                  <c:v>8.9759994974608362E-6</c:v>
                </c:pt>
                <c:pt idx="160">
                  <c:v>2.7473826584266677E-2</c:v>
                </c:pt>
                <c:pt idx="161">
                  <c:v>1.0577415100884466E-6</c:v>
                </c:pt>
                <c:pt idx="162">
                  <c:v>1.7935854587597057E-3</c:v>
                </c:pt>
                <c:pt idx="163">
                  <c:v>2.7473826584266677E-2</c:v>
                </c:pt>
                <c:pt idx="164">
                  <c:v>1.2534975868506333E-5</c:v>
                </c:pt>
                <c:pt idx="165">
                  <c:v>4.8272738659638827E-5</c:v>
                </c:pt>
                <c:pt idx="166">
                  <c:v>0.22547057270785462</c:v>
                </c:pt>
                <c:pt idx="167">
                  <c:v>2.0198215499053692E-4</c:v>
                </c:pt>
                <c:pt idx="168">
                  <c:v>2.6748569279402949E-2</c:v>
                </c:pt>
                <c:pt idx="169">
                  <c:v>1.0672257961667427E-5</c:v>
                </c:pt>
                <c:pt idx="170">
                  <c:v>5.3090413985935555E-4</c:v>
                </c:pt>
                <c:pt idx="171">
                  <c:v>5.9959934470598408E-5</c:v>
                </c:pt>
                <c:pt idx="172">
                  <c:v>7.8825778032099423E-4</c:v>
                </c:pt>
                <c:pt idx="173">
                  <c:v>0.94108436361377878</c:v>
                </c:pt>
                <c:pt idx="174">
                  <c:v>2.0339255037138889E-4</c:v>
                </c:pt>
                <c:pt idx="175">
                  <c:v>5.2489771161391946E-4</c:v>
                </c:pt>
                <c:pt idx="176">
                  <c:v>1.6679652557814142E-2</c:v>
                </c:pt>
                <c:pt idx="177">
                  <c:v>1.2227130819853112E-4</c:v>
                </c:pt>
                <c:pt idx="178">
                  <c:v>2.9515612593793784E-4</c:v>
                </c:pt>
                <c:pt idx="179">
                  <c:v>7.8702374041722098E-7</c:v>
                </c:pt>
                <c:pt idx="180">
                  <c:v>1.5695537010205519E-2</c:v>
                </c:pt>
                <c:pt idx="181">
                  <c:v>0.72932501737665056</c:v>
                </c:pt>
                <c:pt idx="182">
                  <c:v>2.5809219624447718E-3</c:v>
                </c:pt>
                <c:pt idx="183">
                  <c:v>3.4227520676125928E-4</c:v>
                </c:pt>
                <c:pt idx="184">
                  <c:v>0.23860683374314581</c:v>
                </c:pt>
                <c:pt idx="185">
                  <c:v>2.7473826584266677E-2</c:v>
                </c:pt>
                <c:pt idx="186">
                  <c:v>1.2301508394449101E-2</c:v>
                </c:pt>
                <c:pt idx="187">
                  <c:v>1.6672491218159991E-3</c:v>
                </c:pt>
                <c:pt idx="188">
                  <c:v>4.4924030532185065E-4</c:v>
                </c:pt>
                <c:pt idx="189">
                  <c:v>1.6325517507044307E-4</c:v>
                </c:pt>
                <c:pt idx="190">
                  <c:v>2.8550621705824907E-4</c:v>
                </c:pt>
                <c:pt idx="191">
                  <c:v>2.1624248244359275E-2</c:v>
                </c:pt>
                <c:pt idx="192">
                  <c:v>6.6975915922832011E-4</c:v>
                </c:pt>
                <c:pt idx="193">
                  <c:v>1.3509611946120286E-2</c:v>
                </c:pt>
                <c:pt idx="194">
                  <c:v>2.0544684884272499E-3</c:v>
                </c:pt>
                <c:pt idx="195">
                  <c:v>0.22598241545051675</c:v>
                </c:pt>
                <c:pt idx="196">
                  <c:v>2.7473826584266677E-2</c:v>
                </c:pt>
                <c:pt idx="197">
                  <c:v>8.6213982371803209E-4</c:v>
                </c:pt>
                <c:pt idx="198">
                  <c:v>2.7473826584266677E-2</c:v>
                </c:pt>
                <c:pt idx="199">
                  <c:v>1.3253943571386128E-5</c:v>
                </c:pt>
                <c:pt idx="200">
                  <c:v>2.0920664852295884E-6</c:v>
                </c:pt>
                <c:pt idx="201">
                  <c:v>4.1359657376573369E-6</c:v>
                </c:pt>
                <c:pt idx="202">
                  <c:v>0.15476679329410076</c:v>
                </c:pt>
                <c:pt idx="203">
                  <c:v>1.6025732359153888E-5</c:v>
                </c:pt>
                <c:pt idx="204">
                  <c:v>0.16575668684390893</c:v>
                </c:pt>
                <c:pt idx="205">
                  <c:v>0.26408697745567122</c:v>
                </c:pt>
                <c:pt idx="206">
                  <c:v>6.7049322515721946E-2</c:v>
                </c:pt>
                <c:pt idx="207">
                  <c:v>2.7473826584266677E-2</c:v>
                </c:pt>
                <c:pt idx="208">
                  <c:v>2.7473826584266677E-2</c:v>
                </c:pt>
                <c:pt idx="209">
                  <c:v>2.7473826584266677E-2</c:v>
                </c:pt>
                <c:pt idx="210">
                  <c:v>0.31897403458401974</c:v>
                </c:pt>
                <c:pt idx="211">
                  <c:v>0.5349012538319956</c:v>
                </c:pt>
                <c:pt idx="212">
                  <c:v>0.61701618628478561</c:v>
                </c:pt>
                <c:pt idx="213">
                  <c:v>0.48643379023896965</c:v>
                </c:pt>
                <c:pt idx="214">
                  <c:v>0.86569423089606024</c:v>
                </c:pt>
                <c:pt idx="215">
                  <c:v>8.7566757669915881E-4</c:v>
                </c:pt>
                <c:pt idx="216">
                  <c:v>2.7473826584266677E-2</c:v>
                </c:pt>
                <c:pt idx="217">
                  <c:v>3.9595548901437613E-3</c:v>
                </c:pt>
                <c:pt idx="218">
                  <c:v>8.8031082577943156E-6</c:v>
                </c:pt>
                <c:pt idx="219">
                  <c:v>6.8065655009709779E-3</c:v>
                </c:pt>
                <c:pt idx="220">
                  <c:v>5.8546018658755842E-7</c:v>
                </c:pt>
                <c:pt idx="221">
                  <c:v>2.7491991496238886E-5</c:v>
                </c:pt>
                <c:pt idx="222">
                  <c:v>6.1460519745528186E-2</c:v>
                </c:pt>
                <c:pt idx="223">
                  <c:v>5.295305983654873E-2</c:v>
                </c:pt>
                <c:pt idx="224">
                  <c:v>1.400774612310646E-6</c:v>
                </c:pt>
                <c:pt idx="225">
                  <c:v>8.4592398981352887E-3</c:v>
                </c:pt>
                <c:pt idx="226">
                  <c:v>9.935581095308402E-4</c:v>
                </c:pt>
                <c:pt idx="227">
                  <c:v>3.0767517095892867E-6</c:v>
                </c:pt>
                <c:pt idx="228">
                  <c:v>1.7941647862778388E-5</c:v>
                </c:pt>
                <c:pt idx="229">
                  <c:v>2.7473826584266677E-2</c:v>
                </c:pt>
                <c:pt idx="230">
                  <c:v>1.2303517356623546E-3</c:v>
                </c:pt>
                <c:pt idx="231">
                  <c:v>2.7473826584266677E-2</c:v>
                </c:pt>
                <c:pt idx="232">
                  <c:v>6.7940451973543719E-3</c:v>
                </c:pt>
                <c:pt idx="233">
                  <c:v>8.9209721090843346E-3</c:v>
                </c:pt>
                <c:pt idx="234">
                  <c:v>8.2813334220804412E-8</c:v>
                </c:pt>
                <c:pt idx="235">
                  <c:v>2.7113636287429093E-5</c:v>
                </c:pt>
                <c:pt idx="236">
                  <c:v>0.3739027727877709</c:v>
                </c:pt>
                <c:pt idx="237">
                  <c:v>0.22791628559094748</c:v>
                </c:pt>
                <c:pt idx="238">
                  <c:v>0.36318619052512435</c:v>
                </c:pt>
                <c:pt idx="239">
                  <c:v>0.37387082445757697</c:v>
                </c:pt>
                <c:pt idx="240">
                  <c:v>0.37377356696974851</c:v>
                </c:pt>
                <c:pt idx="241">
                  <c:v>0.18472569734764638</c:v>
                </c:pt>
                <c:pt idx="242">
                  <c:v>0.37375772268340851</c:v>
                </c:pt>
                <c:pt idx="243">
                  <c:v>0.37143735921310012</c:v>
                </c:pt>
                <c:pt idx="244">
                  <c:v>0.3736818224181539</c:v>
                </c:pt>
                <c:pt idx="245">
                  <c:v>0.35637937640227146</c:v>
                </c:pt>
                <c:pt idx="246">
                  <c:v>6.4857513796692662E-2</c:v>
                </c:pt>
                <c:pt idx="247">
                  <c:v>0.36554644521935425</c:v>
                </c:pt>
                <c:pt idx="248">
                  <c:v>0.29390496241557329</c:v>
                </c:pt>
                <c:pt idx="249">
                  <c:v>0.2306861779245207</c:v>
                </c:pt>
                <c:pt idx="250">
                  <c:v>0.37765380215525746</c:v>
                </c:pt>
                <c:pt idx="251">
                  <c:v>0.28554616252015252</c:v>
                </c:pt>
                <c:pt idx="252">
                  <c:v>8.9225979118673318E-2</c:v>
                </c:pt>
                <c:pt idx="253">
                  <c:v>0.22947616884424893</c:v>
                </c:pt>
                <c:pt idx="254">
                  <c:v>0.29312990405907413</c:v>
                </c:pt>
                <c:pt idx="255">
                  <c:v>0.94299827522582813</c:v>
                </c:pt>
                <c:pt idx="256">
                  <c:v>0.1581572770076618</c:v>
                </c:pt>
                <c:pt idx="257">
                  <c:v>0.18138648517986999</c:v>
                </c:pt>
                <c:pt idx="258">
                  <c:v>0.33976527170801563</c:v>
                </c:pt>
                <c:pt idx="259">
                  <c:v>0.37390292947505749</c:v>
                </c:pt>
                <c:pt idx="260">
                  <c:v>0.22596441017376637</c:v>
                </c:pt>
                <c:pt idx="261">
                  <c:v>0.19588987343782474</c:v>
                </c:pt>
                <c:pt idx="262">
                  <c:v>0.1783502330948957</c:v>
                </c:pt>
                <c:pt idx="263">
                  <c:v>0.37361308733717757</c:v>
                </c:pt>
                <c:pt idx="264">
                  <c:v>0.37486583093713266</c:v>
                </c:pt>
                <c:pt idx="265">
                  <c:v>0.15893452425467575</c:v>
                </c:pt>
                <c:pt idx="266">
                  <c:v>0.14423948945437404</c:v>
                </c:pt>
                <c:pt idx="267">
                  <c:v>6.1218683495863039E-5</c:v>
                </c:pt>
                <c:pt idx="268">
                  <c:v>0.6522351561085391</c:v>
                </c:pt>
                <c:pt idx="269">
                  <c:v>0.10987514319495902</c:v>
                </c:pt>
                <c:pt idx="270">
                  <c:v>0.37401681868412184</c:v>
                </c:pt>
                <c:pt idx="271">
                  <c:v>0.37892957079852863</c:v>
                </c:pt>
                <c:pt idx="272">
                  <c:v>0.22886369817044508</c:v>
                </c:pt>
                <c:pt idx="273">
                  <c:v>0.3935726615015897</c:v>
                </c:pt>
                <c:pt idx="274">
                  <c:v>0.40744595540765366</c:v>
                </c:pt>
                <c:pt idx="275">
                  <c:v>0.34647540858986942</c:v>
                </c:pt>
                <c:pt idx="276">
                  <c:v>1.4371291323648314E-2</c:v>
                </c:pt>
                <c:pt idx="277">
                  <c:v>0.44760741817411426</c:v>
                </c:pt>
                <c:pt idx="278">
                  <c:v>2.5724826702212138E-2</c:v>
                </c:pt>
                <c:pt idx="279">
                  <c:v>2.3733209883133294E-2</c:v>
                </c:pt>
                <c:pt idx="280">
                  <c:v>7.7304873756161352E-2</c:v>
                </c:pt>
                <c:pt idx="281">
                  <c:v>0.3979677332475357</c:v>
                </c:pt>
                <c:pt idx="282">
                  <c:v>0.53060961492836578</c:v>
                </c:pt>
                <c:pt idx="283">
                  <c:v>0.53697599072435154</c:v>
                </c:pt>
                <c:pt idx="284">
                  <c:v>0.63499504836343079</c:v>
                </c:pt>
                <c:pt idx="285">
                  <c:v>1.6077477519026769E-2</c:v>
                </c:pt>
                <c:pt idx="286">
                  <c:v>1.5196922949637245E-2</c:v>
                </c:pt>
                <c:pt idx="287">
                  <c:v>3.7419352510041699E-2</c:v>
                </c:pt>
                <c:pt idx="288">
                  <c:v>0.37392019246123387</c:v>
                </c:pt>
                <c:pt idx="289">
                  <c:v>0.4350725844550476</c:v>
                </c:pt>
                <c:pt idx="290">
                  <c:v>0.3734358375803753</c:v>
                </c:pt>
                <c:pt idx="291">
                  <c:v>0.36977004997227264</c:v>
                </c:pt>
                <c:pt idx="292">
                  <c:v>0.37384786877815884</c:v>
                </c:pt>
                <c:pt idx="293">
                  <c:v>0.62861549562587871</c:v>
                </c:pt>
                <c:pt idx="294">
                  <c:v>0.13013438052668042</c:v>
                </c:pt>
                <c:pt idx="295">
                  <c:v>0.18515827755198419</c:v>
                </c:pt>
                <c:pt idx="296">
                  <c:v>0.43787978836810354</c:v>
                </c:pt>
                <c:pt idx="297">
                  <c:v>0.36858303875918569</c:v>
                </c:pt>
                <c:pt idx="298">
                  <c:v>0.12150197533867101</c:v>
                </c:pt>
                <c:pt idx="299">
                  <c:v>0.67685298925977777</c:v>
                </c:pt>
                <c:pt idx="300">
                  <c:v>0.1397621329832997</c:v>
                </c:pt>
                <c:pt idx="301">
                  <c:v>0.37396171306284237</c:v>
                </c:pt>
                <c:pt idx="302">
                  <c:v>0.42682617624528185</c:v>
                </c:pt>
                <c:pt idx="303">
                  <c:v>0.77877325345667114</c:v>
                </c:pt>
                <c:pt idx="304">
                  <c:v>0.37678549003568551</c:v>
                </c:pt>
                <c:pt idx="305">
                  <c:v>2.7473826584266677E-2</c:v>
                </c:pt>
                <c:pt idx="306">
                  <c:v>0.40152187115186716</c:v>
                </c:pt>
                <c:pt idx="307">
                  <c:v>0.89494868997277566</c:v>
                </c:pt>
                <c:pt idx="308">
                  <c:v>0.61701618628478561</c:v>
                </c:pt>
                <c:pt idx="309">
                  <c:v>0.48643379023896965</c:v>
                </c:pt>
                <c:pt idx="310">
                  <c:v>0.86569423089606024</c:v>
                </c:pt>
                <c:pt idx="311">
                  <c:v>8.7566757669915881E-4</c:v>
                </c:pt>
                <c:pt idx="312">
                  <c:v>2.7473826584266677E-2</c:v>
                </c:pt>
                <c:pt idx="313">
                  <c:v>3.9595548901437613E-3</c:v>
                </c:pt>
                <c:pt idx="314">
                  <c:v>8.8031082577943156E-6</c:v>
                </c:pt>
                <c:pt idx="315">
                  <c:v>6.8065655009709779E-3</c:v>
                </c:pt>
                <c:pt idx="316">
                  <c:v>5.8546018658755842E-7</c:v>
                </c:pt>
                <c:pt idx="317">
                  <c:v>2.7491991496238886E-5</c:v>
                </c:pt>
                <c:pt idx="318">
                  <c:v>6.1460519745528186E-2</c:v>
                </c:pt>
                <c:pt idx="319">
                  <c:v>5.295305983654873E-2</c:v>
                </c:pt>
                <c:pt idx="320">
                  <c:v>1.400774612310646E-6</c:v>
                </c:pt>
                <c:pt idx="321">
                  <c:v>8.4592398981352887E-3</c:v>
                </c:pt>
                <c:pt idx="322">
                  <c:v>9.935581095308402E-4</c:v>
                </c:pt>
                <c:pt idx="323">
                  <c:v>3.0767517095892867E-6</c:v>
                </c:pt>
                <c:pt idx="324">
                  <c:v>1.7941647862778388E-5</c:v>
                </c:pt>
                <c:pt idx="325">
                  <c:v>2.7473826584266677E-2</c:v>
                </c:pt>
                <c:pt idx="326">
                  <c:v>1.2303517356623546E-3</c:v>
                </c:pt>
                <c:pt idx="327">
                  <c:v>2.7473826584266677E-2</c:v>
                </c:pt>
                <c:pt idx="328">
                  <c:v>6.7940451973543719E-3</c:v>
                </c:pt>
                <c:pt idx="329">
                  <c:v>8.9209721090843346E-3</c:v>
                </c:pt>
                <c:pt idx="330">
                  <c:v>7.3990831060987682E-8</c:v>
                </c:pt>
                <c:pt idx="331">
                  <c:v>2.7913037151848034E-6</c:v>
                </c:pt>
                <c:pt idx="332">
                  <c:v>2.7473826584266677E-2</c:v>
                </c:pt>
                <c:pt idx="333">
                  <c:v>7.5679928534622028E-3</c:v>
                </c:pt>
                <c:pt idx="334">
                  <c:v>5.582780166092343E-2</c:v>
                </c:pt>
                <c:pt idx="335">
                  <c:v>1.0358358278893653E-2</c:v>
                </c:pt>
                <c:pt idx="336">
                  <c:v>0.68035871987162078</c:v>
                </c:pt>
                <c:pt idx="337">
                  <c:v>0.12707745859907629</c:v>
                </c:pt>
                <c:pt idx="338">
                  <c:v>5.1992579910272221E-5</c:v>
                </c:pt>
                <c:pt idx="339">
                  <c:v>8.190683349145747E-2</c:v>
                </c:pt>
                <c:pt idx="340">
                  <c:v>7.5257067582985962E-5</c:v>
                </c:pt>
                <c:pt idx="341">
                  <c:v>2.3556643459405305E-6</c:v>
                </c:pt>
                <c:pt idx="342">
                  <c:v>0.25224745814009264</c:v>
                </c:pt>
                <c:pt idx="343">
                  <c:v>3.5197915138462387E-5</c:v>
                </c:pt>
                <c:pt idx="344">
                  <c:v>0.74648873312550434</c:v>
                </c:pt>
                <c:pt idx="345">
                  <c:v>1.1009013314743864E-4</c:v>
                </c:pt>
                <c:pt idx="346">
                  <c:v>1.9871629052017263E-3</c:v>
                </c:pt>
                <c:pt idx="347">
                  <c:v>2.6708154434578198E-2</c:v>
                </c:pt>
                <c:pt idx="348">
                  <c:v>0.61551605877727789</c:v>
                </c:pt>
                <c:pt idx="349">
                  <c:v>4.1743363604837504E-6</c:v>
                </c:pt>
                <c:pt idx="350">
                  <c:v>2.7473826584266677E-2</c:v>
                </c:pt>
                <c:pt idx="351">
                  <c:v>8.9759994974608362E-6</c:v>
                </c:pt>
                <c:pt idx="352">
                  <c:v>2.7473826584266677E-2</c:v>
                </c:pt>
                <c:pt idx="353">
                  <c:v>1.0577415100884466E-6</c:v>
                </c:pt>
                <c:pt idx="354">
                  <c:v>1.7935854587597057E-3</c:v>
                </c:pt>
                <c:pt idx="355">
                  <c:v>2.7473826584266677E-2</c:v>
                </c:pt>
                <c:pt idx="356">
                  <c:v>1.2534975868506333E-5</c:v>
                </c:pt>
                <c:pt idx="357">
                  <c:v>4.8272738659638827E-5</c:v>
                </c:pt>
                <c:pt idx="358">
                  <c:v>0.22547057270785462</c:v>
                </c:pt>
                <c:pt idx="359">
                  <c:v>2.0198215499053692E-4</c:v>
                </c:pt>
                <c:pt idx="360">
                  <c:v>2.6748569279402949E-2</c:v>
                </c:pt>
                <c:pt idx="361">
                  <c:v>1.0672257961667427E-5</c:v>
                </c:pt>
                <c:pt idx="362">
                  <c:v>5.3090413985935555E-4</c:v>
                </c:pt>
                <c:pt idx="363">
                  <c:v>5.9959934470598408E-5</c:v>
                </c:pt>
                <c:pt idx="364">
                  <c:v>7.8825778032099423E-4</c:v>
                </c:pt>
                <c:pt idx="365">
                  <c:v>0.94108436361377878</c:v>
                </c:pt>
                <c:pt idx="366">
                  <c:v>2.0339255037138889E-4</c:v>
                </c:pt>
                <c:pt idx="367">
                  <c:v>5.2489771161391946E-4</c:v>
                </c:pt>
                <c:pt idx="368">
                  <c:v>1.6679652557814142E-2</c:v>
                </c:pt>
                <c:pt idx="369">
                  <c:v>1.2227130819853112E-4</c:v>
                </c:pt>
              </c:numCache>
            </c:numRef>
          </c:yVal>
          <c:smooth val="0"/>
          <c:extLst>
            <c:ext xmlns:c16="http://schemas.microsoft.com/office/drawing/2014/chart" uri="{C3380CC4-5D6E-409C-BE32-E72D297353CC}">
              <c16:uniqueId val="{00000000-7471-40B8-BAC2-E321BEC6E8BC}"/>
            </c:ext>
          </c:extLst>
        </c:ser>
        <c:ser>
          <c:idx val="1"/>
          <c:order val="1"/>
          <c:tx>
            <c:v>Series 2</c:v>
          </c:tx>
          <c:spPr>
            <a:ln w="19050" cap="rnd">
              <a:solidFill>
                <a:schemeClr val="tx1"/>
              </a:solidFill>
              <a:round/>
            </a:ln>
            <a:effectLst/>
          </c:spPr>
          <c:marker>
            <c:symbol val="none"/>
          </c:marker>
          <c:xVal>
            <c:numRef>
              <c:f>'Volcano Plot'!$B$9:$B$10</c:f>
              <c:numCache>
                <c:formatCode>0.00</c:formatCode>
                <c:ptCount val="2"/>
                <c:pt idx="0">
                  <c:v>-16</c:v>
                </c:pt>
                <c:pt idx="1">
                  <c:v>26</c:v>
                </c:pt>
              </c:numCache>
            </c:numRef>
          </c:xVal>
          <c:yVal>
            <c:numRef>
              <c:f>'Volcano Plot'!$C$9:$C$10</c:f>
              <c:numCache>
                <c:formatCode>General</c:formatCode>
                <c:ptCount val="2"/>
                <c:pt idx="0">
                  <c:v>0.05</c:v>
                </c:pt>
                <c:pt idx="1">
                  <c:v>0.05</c:v>
                </c:pt>
              </c:numCache>
            </c:numRef>
          </c:yVal>
          <c:smooth val="0"/>
          <c:extLst>
            <c:ext xmlns:c16="http://schemas.microsoft.com/office/drawing/2014/chart" uri="{C3380CC4-5D6E-409C-BE32-E72D297353CC}">
              <c16:uniqueId val="{00000002-7471-40B8-BAC2-E321BEC6E8BC}"/>
            </c:ext>
          </c:extLst>
        </c:ser>
        <c:ser>
          <c:idx val="2"/>
          <c:order val="2"/>
          <c:tx>
            <c:v>Series 3</c:v>
          </c:tx>
          <c:spPr>
            <a:ln w="19050" cap="rnd">
              <a:solidFill>
                <a:srgbClr val="7030A0"/>
              </a:solidFill>
              <a:round/>
            </a:ln>
            <a:effectLst/>
          </c:spPr>
          <c:marker>
            <c:symbol val="none"/>
          </c:marker>
          <c:xVal>
            <c:numRef>
              <c:f>'Volcano Plot'!$C$12:$C$13</c:f>
              <c:numCache>
                <c:formatCode>General</c:formatCode>
                <c:ptCount val="2"/>
                <c:pt idx="0">
                  <c:v>1.5849625007211563</c:v>
                </c:pt>
                <c:pt idx="1">
                  <c:v>1.5849625007211563</c:v>
                </c:pt>
              </c:numCache>
            </c:numRef>
          </c:xVal>
          <c:yVal>
            <c:numRef>
              <c:f>'Volcano Plot'!$B$12:$B$13</c:f>
              <c:numCache>
                <c:formatCode>0.0E+00</c:formatCode>
                <c:ptCount val="2"/>
                <c:pt idx="0" formatCode="General">
                  <c:v>1</c:v>
                </c:pt>
                <c:pt idx="1">
                  <c:v>1E-8</c:v>
                </c:pt>
              </c:numCache>
            </c:numRef>
          </c:yVal>
          <c:smooth val="0"/>
          <c:extLst>
            <c:ext xmlns:c16="http://schemas.microsoft.com/office/drawing/2014/chart" uri="{C3380CC4-5D6E-409C-BE32-E72D297353CC}">
              <c16:uniqueId val="{00000004-7471-40B8-BAC2-E321BEC6E8BC}"/>
            </c:ext>
          </c:extLst>
        </c:ser>
        <c:ser>
          <c:idx val="3"/>
          <c:order val="3"/>
          <c:tx>
            <c:v>Series 4</c:v>
          </c:tx>
          <c:spPr>
            <a:ln w="19050" cap="rnd">
              <a:solidFill>
                <a:schemeClr val="tx1"/>
              </a:solidFill>
              <a:round/>
            </a:ln>
            <a:effectLst/>
          </c:spPr>
          <c:marker>
            <c:symbol val="none"/>
          </c:marker>
          <c:xVal>
            <c:numRef>
              <c:f>'Volcano Plot'!$E$12:$E$13</c:f>
              <c:numCache>
                <c:formatCode>General</c:formatCode>
                <c:ptCount val="2"/>
                <c:pt idx="0">
                  <c:v>0</c:v>
                </c:pt>
                <c:pt idx="1">
                  <c:v>0</c:v>
                </c:pt>
              </c:numCache>
            </c:numRef>
          </c:xVal>
          <c:yVal>
            <c:numRef>
              <c:f>'Volcano Plot'!$B$12:$B$13</c:f>
              <c:numCache>
                <c:formatCode>0.0E+00</c:formatCode>
                <c:ptCount val="2"/>
                <c:pt idx="0" formatCode="General">
                  <c:v>1</c:v>
                </c:pt>
                <c:pt idx="1">
                  <c:v>1E-8</c:v>
                </c:pt>
              </c:numCache>
            </c:numRef>
          </c:yVal>
          <c:smooth val="0"/>
          <c:extLst>
            <c:ext xmlns:c16="http://schemas.microsoft.com/office/drawing/2014/chart" uri="{C3380CC4-5D6E-409C-BE32-E72D297353CC}">
              <c16:uniqueId val="{00000005-7471-40B8-BAC2-E321BEC6E8BC}"/>
            </c:ext>
          </c:extLst>
        </c:ser>
        <c:ser>
          <c:idx val="4"/>
          <c:order val="4"/>
          <c:tx>
            <c:v>Series 5</c:v>
          </c:tx>
          <c:spPr>
            <a:ln w="19050" cap="rnd">
              <a:solidFill>
                <a:srgbClr val="7030A0"/>
              </a:solidFill>
              <a:round/>
            </a:ln>
            <a:effectLst/>
          </c:spPr>
          <c:marker>
            <c:symbol val="none"/>
          </c:marker>
          <c:xVal>
            <c:numRef>
              <c:f>'Volcano Plot'!$D$12:$D$13</c:f>
              <c:numCache>
                <c:formatCode>General</c:formatCode>
                <c:ptCount val="2"/>
                <c:pt idx="0">
                  <c:v>-1.5849625007211563</c:v>
                </c:pt>
                <c:pt idx="1">
                  <c:v>-1.5849625007211563</c:v>
                </c:pt>
              </c:numCache>
            </c:numRef>
          </c:xVal>
          <c:yVal>
            <c:numRef>
              <c:f>'Volcano Plot'!$B$12:$B$13</c:f>
              <c:numCache>
                <c:formatCode>0.0E+00</c:formatCode>
                <c:ptCount val="2"/>
                <c:pt idx="0" formatCode="General">
                  <c:v>1</c:v>
                </c:pt>
                <c:pt idx="1">
                  <c:v>1E-8</c:v>
                </c:pt>
              </c:numCache>
            </c:numRef>
          </c:yVal>
          <c:smooth val="0"/>
          <c:extLst>
            <c:ext xmlns:c16="http://schemas.microsoft.com/office/drawing/2014/chart" uri="{C3380CC4-5D6E-409C-BE32-E72D297353CC}">
              <c16:uniqueId val="{00000006-7471-40B8-BAC2-E321BEC6E8BC}"/>
            </c:ext>
          </c:extLst>
        </c:ser>
        <c:dLbls>
          <c:showLegendKey val="0"/>
          <c:showVal val="0"/>
          <c:showCatName val="0"/>
          <c:showSerName val="0"/>
          <c:showPercent val="0"/>
          <c:showBubbleSize val="0"/>
        </c:dLbls>
        <c:axId val="611634704"/>
        <c:axId val="611634048"/>
      </c:scatterChart>
      <c:valAx>
        <c:axId val="611634704"/>
        <c:scaling>
          <c:orientation val="minMax"/>
          <c:max val="20"/>
          <c:min val="-5"/>
        </c:scaling>
        <c:delete val="0"/>
        <c:axPos val="b"/>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US" sz="1200" b="1"/>
                  <a:t>log2 Fold Change</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1634048"/>
        <c:crosses val="max"/>
        <c:crossBetween val="midCat"/>
      </c:valAx>
      <c:valAx>
        <c:axId val="611634048"/>
        <c:scaling>
          <c:logBase val="10"/>
          <c:orientation val="maxMin"/>
          <c:max val="1"/>
          <c:min val="1.0000000000000005E-8"/>
        </c:scaling>
        <c:delete val="0"/>
        <c:axPos val="l"/>
        <c:title>
          <c:tx>
            <c:rich>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US" sz="1200" b="1"/>
                  <a:t>-log10 p-value</a:t>
                </a:r>
              </a:p>
            </c:rich>
          </c:tx>
          <c:overlay val="0"/>
          <c:spPr>
            <a:noFill/>
            <a:ln>
              <a:noFill/>
            </a:ln>
            <a:effectLst/>
          </c:spPr>
          <c:txPr>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0.0E+00"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1634704"/>
        <c:crossesAt val="-5"/>
        <c:crossBetween val="midCat"/>
      </c:valAx>
      <c:spPr>
        <a:noFill/>
        <a:ln>
          <a:solidFill>
            <a:schemeClr val="tx1"/>
          </a:solidFill>
        </a:ln>
        <a:effectLst/>
      </c:spPr>
    </c:plotArea>
    <c:plotVisOnly val="1"/>
    <c:dispBlanksAs val="gap"/>
    <c:showDLblsOverMax val="0"/>
  </c:chart>
  <c:spPr>
    <a:solidFill>
      <a:schemeClr val="bg1"/>
    </a:solidFill>
    <a:ln w="19050"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2.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800-000000000000}">
  <sheetPr/>
  <sheetViews>
    <sheetView zoomScale="119" workbookViewId="0" zoomToFit="1"/>
  </sheetViews>
  <pageMargins left="0.7" right="0.7" top="0.75" bottom="0.75" header="0.3" footer="0.3"/>
  <drawing r:id="rId1"/>
</chartsheet>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10</xdr:col>
      <xdr:colOff>171450</xdr:colOff>
      <xdr:row>2</xdr:row>
      <xdr:rowOff>76200</xdr:rowOff>
    </xdr:from>
    <xdr:to>
      <xdr:col>22</xdr:col>
      <xdr:colOff>80963</xdr:colOff>
      <xdr:row>34</xdr:row>
      <xdr:rowOff>28575</xdr:rowOff>
    </xdr:to>
    <xdr:sp macro="" textlink="">
      <xdr:nvSpPr>
        <xdr:cNvPr id="2" name="Rectangle 15">
          <a:extLst>
            <a:ext uri="{FF2B5EF4-FFF2-40B4-BE49-F238E27FC236}">
              <a16:creationId xmlns:a16="http://schemas.microsoft.com/office/drawing/2014/main" id="{E5AA776D-711F-42D0-9A08-E175C2C525AF}"/>
            </a:ext>
          </a:extLst>
        </xdr:cNvPr>
        <xdr:cNvSpPr>
          <a:spLocks noChangeArrowheads="1"/>
        </xdr:cNvSpPr>
      </xdr:nvSpPr>
      <xdr:spPr bwMode="auto">
        <a:xfrm>
          <a:off x="8048625" y="838200"/>
          <a:ext cx="5967413" cy="60483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000" b="1" i="0" u="sng" strike="noStrike" baseline="0">
              <a:solidFill>
                <a:srgbClr val="000000"/>
              </a:solidFill>
              <a:latin typeface="Arial"/>
              <a:cs typeface="Arial"/>
            </a:rPr>
            <a:t>Legend</a:t>
          </a:r>
          <a:r>
            <a:rPr lang="en-US" sz="1000" b="1" i="0" u="none" strike="noStrike" baseline="0">
              <a:solidFill>
                <a:srgbClr val="000000"/>
              </a:solidFill>
              <a:latin typeface="Arial"/>
              <a:cs typeface="Arial"/>
            </a:rPr>
            <a:t>:</a:t>
          </a: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r>
            <a:rPr lang="en-US" sz="1000" b="1" i="0" u="none" strike="noStrike" baseline="0">
              <a:solidFill>
                <a:srgbClr val="000000"/>
              </a:solidFill>
              <a:latin typeface="Arial"/>
              <a:cs typeface="Arial"/>
            </a:rPr>
            <a:t>Fold-Change</a:t>
          </a:r>
          <a:r>
            <a:rPr lang="en-US" sz="1000" b="0" i="0" u="none" strike="noStrike" baseline="0">
              <a:solidFill>
                <a:srgbClr val="000000"/>
              </a:solidFill>
              <a:latin typeface="Arial"/>
              <a:cs typeface="Arial"/>
            </a:rPr>
            <a:t> (2^(- Delta Delta Ct)) is the normalized gene expression (2^(- Delta Ct)) in the Test Sample divided the normalized gene expression (2^(- Delta Ct)) in the Control Sample. </a:t>
          </a:r>
        </a:p>
        <a:p>
          <a:pPr algn="l" rtl="0">
            <a:defRPr sz="1000"/>
          </a:pPr>
          <a:endParaRPr lang="en-US" sz="1000" b="0" i="0" u="none" strike="noStrike" baseline="0">
            <a:solidFill>
              <a:srgbClr val="000000"/>
            </a:solidFill>
            <a:latin typeface="Arial"/>
            <a:cs typeface="Arial"/>
          </a:endParaRPr>
        </a:p>
        <a:p>
          <a:pPr algn="l" rtl="0">
            <a:defRPr sz="1000"/>
          </a:pPr>
          <a:r>
            <a:rPr lang="en-US" sz="1000" b="1" i="0" u="none" strike="noStrike" baseline="0">
              <a:solidFill>
                <a:srgbClr val="000000"/>
              </a:solidFill>
              <a:latin typeface="Arial"/>
              <a:cs typeface="Arial"/>
            </a:rPr>
            <a:t>Fold-Regulation</a:t>
          </a:r>
          <a:r>
            <a:rPr lang="en-US" sz="1000" b="0" i="0" u="none" strike="noStrike" baseline="0">
              <a:solidFill>
                <a:srgbClr val="000000"/>
              </a:solidFill>
              <a:latin typeface="Arial"/>
              <a:cs typeface="Arial"/>
            </a:rPr>
            <a:t> represents fold-change results in a biologically meaningful way. Fold-change values greater than one indicate a positive- or an up-regulation, and the fold-regulation is equal to the fold-change </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Fold-change values less than one indicate a negative or down-regulation, and the fold-regulation is the negative inverse of the fold-change. </a:t>
          </a:r>
        </a:p>
        <a:p>
          <a:pPr algn="l" rtl="0">
            <a:defRPr sz="1000"/>
          </a:pPr>
          <a:r>
            <a:rPr lang="en-US" sz="1000" b="0" i="0" u="none" strike="noStrike" baseline="0">
              <a:solidFill>
                <a:srgbClr val="000000"/>
              </a:solidFill>
              <a:latin typeface="Arial"/>
              <a:cs typeface="Arial"/>
            </a:rPr>
            <a:t>Fold-change and fold-regulation values greater than 2 are indicated in red; fold-change values less than 0.5 and fold-regulation values less than -2 are indicated in blue.</a:t>
          </a:r>
        </a:p>
        <a:p>
          <a:pPr algn="l" rtl="0">
            <a:defRPr sz="1000"/>
          </a:pPr>
          <a:endParaRPr lang="en-US" sz="1000" b="0" i="0" u="none" strike="noStrike" baseline="0">
            <a:solidFill>
              <a:srgbClr val="000000"/>
            </a:solidFill>
            <a:latin typeface="Arial"/>
            <a:cs typeface="Arial"/>
          </a:endParaRPr>
        </a:p>
        <a:p>
          <a:pPr algn="l" rtl="0">
            <a:defRPr sz="1000"/>
          </a:pPr>
          <a:r>
            <a:rPr lang="en-US" sz="1000" b="1" i="0" u="none" strike="noStrike" baseline="0">
              <a:solidFill>
                <a:srgbClr val="000000"/>
              </a:solidFill>
              <a:latin typeface="Arial"/>
              <a:cs typeface="Arial"/>
            </a:rPr>
            <a:t>p-values:</a:t>
          </a:r>
          <a:r>
            <a:rPr lang="en-US" sz="1000" b="0" i="0" u="none" strike="noStrike" baseline="0">
              <a:solidFill>
                <a:srgbClr val="000000"/>
              </a:solidFill>
              <a:latin typeface="Arial"/>
              <a:cs typeface="Arial"/>
            </a:rPr>
            <a:t> The p values are calculated based on a Student’s t-test of the replicate 2^(- Delta Ct) values for each gene in the control group and treatment groups, and p values less than 0.05 are indicated in red.</a:t>
          </a:r>
        </a:p>
        <a:p>
          <a:pPr algn="l" rtl="0">
            <a:defRPr sz="1000"/>
          </a:pPr>
          <a:endParaRPr lang="en-US" sz="1000" b="0" i="0" u="none" strike="noStrike" baseline="0">
            <a:solidFill>
              <a:srgbClr val="000000"/>
            </a:solidFill>
            <a:latin typeface="Arial"/>
            <a:cs typeface="Arial"/>
          </a:endParaRPr>
        </a:p>
        <a:p>
          <a:pPr algn="l" rtl="0">
            <a:defRPr sz="1000"/>
          </a:pPr>
          <a:r>
            <a:rPr lang="en-US" sz="1000" b="1" i="0" u="none" strike="noStrike" baseline="0">
              <a:solidFill>
                <a:srgbClr val="000000"/>
              </a:solidFill>
              <a:latin typeface="Arial"/>
              <a:cs typeface="Arial"/>
            </a:rPr>
            <a:t>Comments:</a:t>
          </a: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A: This gene’s average threshold cycle is relatively high (&gt; 30) in either the control or the test sample, and is reasonably low in the other sample (&lt; 30). </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These data mean that the gene’s expression is relatively low in one sample and reasonably detected in the other sample suggesting that the actual fold-change value is at least as large as the calculated and reported fold-change result. </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This fold-change result may also have greater variations if p value &gt; 0.05; therefore, it is important to have a sufficient number of biological replicates to validate the result for this gene. </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B: This gene’s average threshold cycle is relatively high (&gt; 30), meaning that its relative expression level is low, in both control and test samples, and the p-value for the fold-change is either unavailable or relatively high (p &gt; 0.05). </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This fold-change result may also have greater variations; therefore, it is important to have a sufficient number of biological replicates to validate the result for this gene. </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C: This gene’s average threshold cycle is either not determined or greater than the defined cut-off (deault 35), in both samples meaning that its expression was undetected, making this fold-change result erroneous and un-interpretable.</a:t>
          </a:r>
        </a:p>
      </xdr:txBody>
    </xdr:sp>
    <xdr:clientData/>
  </xdr:twoCellAnchor>
</xdr:wsDr>
</file>

<file path=xl/drawings/drawing2.xml><?xml version="1.0" encoding="utf-8"?>
<xdr:wsDr xmlns:xdr="http://schemas.openxmlformats.org/drawingml/2006/spreadsheetDrawing" xmlns:a="http://schemas.openxmlformats.org/drawingml/2006/main">
  <xdr:absoluteAnchor>
    <xdr:pos x="0" y="0"/>
    <xdr:ext cx="8655210" cy="6280630"/>
    <xdr:graphicFrame macro="">
      <xdr:nvGraphicFramePr>
        <xdr:cNvPr id="2" name="Chart 1">
          <a:extLst>
            <a:ext uri="{FF2B5EF4-FFF2-40B4-BE49-F238E27FC236}">
              <a16:creationId xmlns:a16="http://schemas.microsoft.com/office/drawing/2014/main" id="{A579F18E-04C9-48DE-84E7-59C55CB595BE}"/>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twoCellAnchor>
    <xdr:from>
      <xdr:col>0</xdr:col>
      <xdr:colOff>57149</xdr:colOff>
      <xdr:row>4</xdr:row>
      <xdr:rowOff>0</xdr:rowOff>
    </xdr:from>
    <xdr:to>
      <xdr:col>8</xdr:col>
      <xdr:colOff>219074</xdr:colOff>
      <xdr:row>26</xdr:row>
      <xdr:rowOff>19050</xdr:rowOff>
    </xdr:to>
    <xdr:graphicFrame macro="">
      <xdr:nvGraphicFramePr>
        <xdr:cNvPr id="2" name="Chart 1">
          <a:extLst>
            <a:ext uri="{FF2B5EF4-FFF2-40B4-BE49-F238E27FC236}">
              <a16:creationId xmlns:a16="http://schemas.microsoft.com/office/drawing/2014/main" id="{C843B7C9-6F15-4C7D-AEA4-64712C619FC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152399</xdr:colOff>
      <xdr:row>5</xdr:row>
      <xdr:rowOff>14286</xdr:rowOff>
    </xdr:from>
    <xdr:to>
      <xdr:col>9</xdr:col>
      <xdr:colOff>247649</xdr:colOff>
      <xdr:row>25</xdr:row>
      <xdr:rowOff>66675</xdr:rowOff>
    </xdr:to>
    <xdr:graphicFrame macro="">
      <xdr:nvGraphicFramePr>
        <xdr:cNvPr id="2" name="Chart 1">
          <a:extLst>
            <a:ext uri="{FF2B5EF4-FFF2-40B4-BE49-F238E27FC236}">
              <a16:creationId xmlns:a16="http://schemas.microsoft.com/office/drawing/2014/main" id="{1BBF2AD5-C13A-4ADE-BB85-9B0AB00187D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2"/>
  <sheetViews>
    <sheetView tabSelected="1" workbookViewId="0">
      <selection sqref="A1:M1"/>
    </sheetView>
  </sheetViews>
  <sheetFormatPr defaultColWidth="6.58203125" defaultRowHeight="15" customHeight="1" x14ac:dyDescent="0.3"/>
  <cols>
    <col min="1" max="1" width="6.58203125" style="239" customWidth="1"/>
    <col min="2" max="2" width="10.58203125" style="239" customWidth="1"/>
    <col min="3" max="3" width="12.58203125" style="239" customWidth="1"/>
    <col min="4" max="6" width="10.58203125" style="239" customWidth="1"/>
    <col min="7" max="7" width="21.33203125" style="239" customWidth="1"/>
    <col min="8" max="13" width="10.58203125" style="239" customWidth="1"/>
    <col min="14" max="16384" width="6.58203125" style="239"/>
  </cols>
  <sheetData>
    <row r="1" spans="1:13" s="237" customFormat="1" ht="15" customHeight="1" x14ac:dyDescent="0.3">
      <c r="A1" s="144" t="s">
        <v>32265</v>
      </c>
      <c r="B1" s="145"/>
      <c r="C1" s="145"/>
      <c r="D1" s="145"/>
      <c r="E1" s="145"/>
      <c r="F1" s="145"/>
      <c r="G1" s="145"/>
      <c r="H1" s="145"/>
      <c r="I1" s="145"/>
      <c r="J1" s="145"/>
      <c r="K1" s="145"/>
      <c r="L1" s="145"/>
      <c r="M1" s="146"/>
    </row>
    <row r="2" spans="1:13" s="238" customFormat="1" ht="15" customHeight="1" x14ac:dyDescent="0.3">
      <c r="A2" s="281" t="s">
        <v>0</v>
      </c>
      <c r="B2" s="282"/>
      <c r="C2" s="282"/>
      <c r="D2" s="282"/>
      <c r="E2" s="282"/>
      <c r="F2" s="282"/>
      <c r="G2" s="282"/>
      <c r="H2" s="282"/>
      <c r="I2" s="282"/>
      <c r="J2" s="282"/>
      <c r="K2" s="282"/>
      <c r="L2" s="282"/>
      <c r="M2" s="283"/>
    </row>
    <row r="3" spans="1:13" ht="34.5" customHeight="1" x14ac:dyDescent="0.3">
      <c r="A3" s="157" t="s">
        <v>32290</v>
      </c>
      <c r="B3" s="233"/>
      <c r="C3" s="233"/>
      <c r="D3" s="233"/>
      <c r="E3" s="233"/>
      <c r="F3" s="233"/>
      <c r="G3" s="233"/>
      <c r="H3" s="233"/>
      <c r="I3" s="233"/>
      <c r="J3" s="233"/>
      <c r="K3" s="233"/>
      <c r="L3" s="233"/>
      <c r="M3" s="234"/>
    </row>
    <row r="4" spans="1:13" ht="15" customHeight="1" x14ac:dyDescent="0.3">
      <c r="A4" s="240"/>
      <c r="B4" s="241" t="s">
        <v>1</v>
      </c>
      <c r="C4" s="241" t="s">
        <v>2</v>
      </c>
      <c r="D4" s="241" t="s">
        <v>3</v>
      </c>
      <c r="E4" s="241" t="s">
        <v>4</v>
      </c>
      <c r="F4" s="242" t="s">
        <v>5</v>
      </c>
      <c r="G4" s="243"/>
      <c r="H4" s="242" t="s">
        <v>6</v>
      </c>
      <c r="I4" s="243"/>
    </row>
    <row r="5" spans="1:13" ht="15" customHeight="1" x14ac:dyDescent="0.3">
      <c r="A5" s="240">
        <v>1</v>
      </c>
      <c r="B5" s="203" t="s">
        <v>7</v>
      </c>
      <c r="C5" s="204"/>
      <c r="D5" s="244" t="s">
        <v>26891</v>
      </c>
      <c r="E5" s="245"/>
      <c r="F5" s="246"/>
      <c r="G5" s="247"/>
      <c r="H5" s="246"/>
      <c r="I5" s="247"/>
      <c r="J5" s="248"/>
    </row>
    <row r="6" spans="1:13" ht="15" customHeight="1" x14ac:dyDescent="0.3">
      <c r="A6" s="240">
        <v>2</v>
      </c>
      <c r="B6" s="249" t="s">
        <v>8</v>
      </c>
      <c r="C6" s="249" t="s">
        <v>360</v>
      </c>
      <c r="D6" s="249" t="s">
        <v>361</v>
      </c>
      <c r="E6" s="249" t="s">
        <v>9</v>
      </c>
      <c r="F6" s="250" t="s">
        <v>10</v>
      </c>
      <c r="G6" s="251"/>
      <c r="H6" s="250" t="s">
        <v>11082</v>
      </c>
      <c r="I6" s="251"/>
    </row>
    <row r="7" spans="1:13" ht="15" customHeight="1" x14ac:dyDescent="0.3">
      <c r="A7" s="240">
        <v>3</v>
      </c>
      <c r="B7" s="252" t="s">
        <v>11</v>
      </c>
      <c r="C7" s="253">
        <v>267</v>
      </c>
      <c r="D7" s="253" t="s">
        <v>1330</v>
      </c>
      <c r="E7" s="253" t="s">
        <v>1329</v>
      </c>
      <c r="F7" s="254" t="s">
        <v>1331</v>
      </c>
      <c r="G7" s="255"/>
      <c r="H7" s="256" t="s">
        <v>1332</v>
      </c>
      <c r="I7" s="257"/>
    </row>
    <row r="8" spans="1:13" ht="15" customHeight="1" x14ac:dyDescent="0.3">
      <c r="A8" s="240">
        <v>4</v>
      </c>
      <c r="B8" s="252" t="s">
        <v>15</v>
      </c>
      <c r="C8" s="253">
        <v>10393</v>
      </c>
      <c r="D8" s="253" t="s">
        <v>21277</v>
      </c>
      <c r="E8" s="253" t="s">
        <v>15473</v>
      </c>
      <c r="F8" s="254" t="s">
        <v>21278</v>
      </c>
      <c r="G8" s="255"/>
      <c r="H8" s="256" t="s">
        <v>21279</v>
      </c>
      <c r="I8" s="257"/>
    </row>
    <row r="9" spans="1:13" ht="15" customHeight="1" x14ac:dyDescent="0.3">
      <c r="A9" s="240">
        <v>5</v>
      </c>
      <c r="B9" s="252" t="s">
        <v>16</v>
      </c>
      <c r="C9" s="253">
        <v>51529</v>
      </c>
      <c r="D9" s="253" t="s">
        <v>1337</v>
      </c>
      <c r="E9" s="253" t="s">
        <v>1336</v>
      </c>
      <c r="F9" s="254" t="s">
        <v>1338</v>
      </c>
      <c r="G9" s="255"/>
      <c r="H9" s="256" t="s">
        <v>1339</v>
      </c>
      <c r="I9" s="257"/>
    </row>
    <row r="10" spans="1:13" ht="15" customHeight="1" x14ac:dyDescent="0.3">
      <c r="A10" s="240" t="s">
        <v>17</v>
      </c>
      <c r="B10" s="258" t="s">
        <v>17</v>
      </c>
      <c r="C10" s="258"/>
      <c r="D10" s="258"/>
      <c r="E10" s="258"/>
      <c r="F10" s="259"/>
      <c r="G10" s="260"/>
      <c r="H10" s="256"/>
      <c r="I10" s="257"/>
    </row>
    <row r="11" spans="1:13" ht="15" customHeight="1" x14ac:dyDescent="0.3">
      <c r="A11" s="240">
        <v>98</v>
      </c>
      <c r="B11" s="261" t="s">
        <v>18</v>
      </c>
      <c r="C11" s="262" t="s">
        <v>27178</v>
      </c>
      <c r="D11" s="262" t="s">
        <v>27178</v>
      </c>
      <c r="E11" s="262" t="s">
        <v>271</v>
      </c>
      <c r="F11" s="256" t="s">
        <v>27174</v>
      </c>
      <c r="G11" s="257"/>
      <c r="H11" s="256" t="s">
        <v>27175</v>
      </c>
      <c r="I11" s="257"/>
    </row>
    <row r="12" spans="1:13" ht="33" customHeight="1" x14ac:dyDescent="0.3">
      <c r="A12" s="157" t="s">
        <v>32291</v>
      </c>
      <c r="B12" s="233"/>
      <c r="C12" s="233"/>
      <c r="D12" s="233"/>
      <c r="E12" s="233"/>
      <c r="F12" s="233"/>
      <c r="G12" s="233"/>
      <c r="H12" s="233"/>
      <c r="I12" s="233"/>
      <c r="J12" s="233"/>
      <c r="K12" s="233"/>
      <c r="L12" s="233"/>
      <c r="M12" s="234"/>
    </row>
    <row r="13" spans="1:13" ht="15" customHeight="1" x14ac:dyDescent="0.3">
      <c r="A13" s="240"/>
      <c r="B13" s="241" t="s">
        <v>1</v>
      </c>
      <c r="C13" s="241" t="s">
        <v>2</v>
      </c>
      <c r="D13" s="241" t="s">
        <v>3</v>
      </c>
      <c r="E13" s="241" t="s">
        <v>4</v>
      </c>
      <c r="F13" s="241" t="s">
        <v>5</v>
      </c>
      <c r="G13" s="241" t="s">
        <v>6</v>
      </c>
      <c r="H13" s="241" t="s">
        <v>22</v>
      </c>
      <c r="I13" s="241" t="s">
        <v>23</v>
      </c>
      <c r="J13" s="241" t="s">
        <v>24</v>
      </c>
      <c r="K13" s="241" t="s">
        <v>25</v>
      </c>
      <c r="L13" s="241" t="s">
        <v>26</v>
      </c>
      <c r="M13" s="241" t="s">
        <v>27</v>
      </c>
    </row>
    <row r="14" spans="1:13" ht="15" customHeight="1" x14ac:dyDescent="0.3">
      <c r="A14" s="240">
        <v>1</v>
      </c>
      <c r="B14" s="263" t="s">
        <v>9</v>
      </c>
      <c r="C14" s="263" t="s">
        <v>28</v>
      </c>
      <c r="D14" s="263" t="s">
        <v>32255</v>
      </c>
      <c r="E14" s="263"/>
      <c r="F14" s="263"/>
      <c r="G14" s="263"/>
      <c r="H14" s="263"/>
      <c r="I14" s="263"/>
      <c r="J14" s="263"/>
      <c r="K14" s="263"/>
      <c r="L14" s="263"/>
      <c r="M14" s="263"/>
    </row>
    <row r="15" spans="1:13" ht="15" customHeight="1" x14ac:dyDescent="0.3">
      <c r="A15" s="240">
        <v>2</v>
      </c>
      <c r="B15" s="263"/>
      <c r="C15" s="263"/>
      <c r="D15" s="264" t="s">
        <v>32245</v>
      </c>
      <c r="E15" s="264" t="s">
        <v>32246</v>
      </c>
      <c r="F15" s="264" t="s">
        <v>32247</v>
      </c>
      <c r="G15" s="264" t="s">
        <v>32248</v>
      </c>
      <c r="H15" s="264" t="s">
        <v>32249</v>
      </c>
      <c r="I15" s="264" t="s">
        <v>32250</v>
      </c>
      <c r="J15" s="264" t="s">
        <v>32251</v>
      </c>
      <c r="K15" s="264" t="s">
        <v>32252</v>
      </c>
      <c r="L15" s="264" t="s">
        <v>32253</v>
      </c>
      <c r="M15" s="264" t="s">
        <v>32254</v>
      </c>
    </row>
    <row r="16" spans="1:13" ht="15" customHeight="1" x14ac:dyDescent="0.3">
      <c r="A16" s="240">
        <v>3</v>
      </c>
      <c r="B16" s="141" t="s">
        <v>27218</v>
      </c>
      <c r="C16" s="265" t="s">
        <v>11</v>
      </c>
      <c r="D16" s="266">
        <v>29.89</v>
      </c>
      <c r="E16" s="258">
        <v>29.56</v>
      </c>
      <c r="F16" s="266">
        <v>29.6</v>
      </c>
      <c r="G16" s="258"/>
      <c r="H16" s="266"/>
      <c r="I16" s="258"/>
      <c r="J16" s="266"/>
      <c r="K16" s="258"/>
      <c r="L16" s="266"/>
      <c r="M16" s="258"/>
    </row>
    <row r="17" spans="1:13" ht="15" customHeight="1" x14ac:dyDescent="0.3">
      <c r="A17" s="240">
        <v>4</v>
      </c>
      <c r="B17" s="141" t="s">
        <v>45</v>
      </c>
      <c r="C17" s="265" t="s">
        <v>15</v>
      </c>
      <c r="D17" s="266">
        <v>31.15</v>
      </c>
      <c r="E17" s="258">
        <v>31.27</v>
      </c>
      <c r="F17" s="266">
        <v>30.75</v>
      </c>
      <c r="G17" s="266"/>
      <c r="H17" s="258"/>
      <c r="I17" s="266"/>
      <c r="J17" s="266"/>
      <c r="K17" s="258"/>
      <c r="L17" s="266"/>
      <c r="M17" s="266"/>
    </row>
    <row r="18" spans="1:13" ht="15" customHeight="1" x14ac:dyDescent="0.3">
      <c r="A18" s="240" t="s">
        <v>30</v>
      </c>
      <c r="B18" s="141" t="s">
        <v>17</v>
      </c>
      <c r="C18" s="141" t="s">
        <v>17</v>
      </c>
      <c r="D18" s="266"/>
      <c r="E18" s="258"/>
      <c r="F18" s="266"/>
      <c r="G18" s="258"/>
      <c r="H18" s="266"/>
      <c r="I18" s="258"/>
      <c r="J18" s="266"/>
      <c r="K18" s="258"/>
      <c r="L18" s="266"/>
      <c r="M18" s="258"/>
    </row>
    <row r="19" spans="1:13" ht="15" customHeight="1" x14ac:dyDescent="0.3">
      <c r="A19" s="240">
        <v>98</v>
      </c>
      <c r="B19" s="267" t="s">
        <v>271</v>
      </c>
      <c r="C19" s="267" t="s">
        <v>18</v>
      </c>
      <c r="D19" s="268">
        <v>18.649999999999999</v>
      </c>
      <c r="E19" s="269">
        <v>18.149999999999999</v>
      </c>
      <c r="F19" s="268">
        <v>18.239999999999998</v>
      </c>
      <c r="G19" s="268"/>
      <c r="H19" s="269"/>
      <c r="I19" s="268"/>
      <c r="J19" s="268"/>
      <c r="K19" s="269"/>
      <c r="L19" s="268"/>
      <c r="M19" s="268"/>
    </row>
    <row r="20" spans="1:13" ht="32.5" customHeight="1" x14ac:dyDescent="0.3">
      <c r="A20" s="157" t="s">
        <v>32292</v>
      </c>
      <c r="B20" s="233"/>
      <c r="C20" s="233"/>
      <c r="D20" s="233"/>
      <c r="E20" s="233"/>
      <c r="F20" s="233"/>
      <c r="G20" s="233"/>
      <c r="H20" s="233"/>
      <c r="I20" s="233"/>
      <c r="J20" s="233"/>
      <c r="K20" s="233"/>
      <c r="L20" s="233"/>
      <c r="M20" s="234"/>
    </row>
    <row r="21" spans="1:13" ht="15" customHeight="1" x14ac:dyDescent="0.3">
      <c r="A21" s="148" t="s">
        <v>32264</v>
      </c>
      <c r="B21" s="149"/>
      <c r="C21" s="149"/>
      <c r="D21" s="149"/>
      <c r="E21" s="149"/>
      <c r="F21" s="149"/>
      <c r="G21" s="149"/>
      <c r="H21" s="149"/>
      <c r="I21" s="149"/>
      <c r="J21" s="149"/>
      <c r="K21" s="149"/>
      <c r="L21" s="149"/>
      <c r="M21" s="150"/>
    </row>
    <row r="22" spans="1:13" ht="34" customHeight="1" x14ac:dyDescent="0.3">
      <c r="A22" s="157" t="s">
        <v>32293</v>
      </c>
      <c r="B22" s="233"/>
      <c r="C22" s="233"/>
      <c r="D22" s="233"/>
      <c r="E22" s="233"/>
      <c r="F22" s="233"/>
      <c r="G22" s="233"/>
      <c r="H22" s="233"/>
      <c r="I22" s="233"/>
      <c r="J22" s="233"/>
      <c r="K22" s="233"/>
      <c r="L22" s="233"/>
      <c r="M22" s="234"/>
    </row>
    <row r="23" spans="1:13" ht="15" customHeight="1" x14ac:dyDescent="0.3">
      <c r="A23" s="240"/>
      <c r="B23" s="242" t="s">
        <v>1</v>
      </c>
      <c r="C23" s="243"/>
      <c r="D23" s="241" t="s">
        <v>2</v>
      </c>
      <c r="E23" s="241" t="s">
        <v>3</v>
      </c>
      <c r="F23" s="241" t="s">
        <v>4</v>
      </c>
      <c r="G23" s="241" t="s">
        <v>32259</v>
      </c>
      <c r="H23" s="270" t="s">
        <v>32260</v>
      </c>
      <c r="I23" s="270"/>
      <c r="J23" s="241" t="s">
        <v>27181</v>
      </c>
      <c r="K23" s="241" t="s">
        <v>27182</v>
      </c>
      <c r="L23" s="241" t="s">
        <v>31</v>
      </c>
      <c r="M23" s="241" t="s">
        <v>32</v>
      </c>
    </row>
    <row r="24" spans="1:13" ht="15" customHeight="1" x14ac:dyDescent="0.3">
      <c r="A24" s="240">
        <v>1</v>
      </c>
      <c r="B24" s="152" t="s">
        <v>32257</v>
      </c>
      <c r="C24" s="153"/>
      <c r="D24" s="263" t="s">
        <v>28</v>
      </c>
      <c r="E24" s="203" t="s">
        <v>33</v>
      </c>
      <c r="F24" s="271"/>
      <c r="G24" s="204"/>
      <c r="H24" s="152" t="s">
        <v>32257</v>
      </c>
      <c r="I24" s="153"/>
      <c r="J24" s="263" t="s">
        <v>28</v>
      </c>
      <c r="K24" s="203" t="s">
        <v>29</v>
      </c>
      <c r="L24" s="272"/>
      <c r="M24" s="273"/>
    </row>
    <row r="25" spans="1:13" ht="15" customHeight="1" x14ac:dyDescent="0.3">
      <c r="A25" s="240">
        <v>2</v>
      </c>
      <c r="B25" s="154"/>
      <c r="C25" s="155"/>
      <c r="D25" s="263"/>
      <c r="E25" s="11" t="s">
        <v>32245</v>
      </c>
      <c r="F25" s="11" t="s">
        <v>32246</v>
      </c>
      <c r="G25" s="11" t="s">
        <v>32247</v>
      </c>
      <c r="H25" s="154"/>
      <c r="I25" s="155"/>
      <c r="J25" s="263"/>
      <c r="K25" s="11" t="s">
        <v>32245</v>
      </c>
      <c r="L25" s="11" t="s">
        <v>32246</v>
      </c>
      <c r="M25" s="11" t="s">
        <v>32247</v>
      </c>
    </row>
    <row r="26" spans="1:13" ht="15" customHeight="1" x14ac:dyDescent="0.3">
      <c r="A26" s="240">
        <v>3</v>
      </c>
      <c r="B26" s="274" t="s">
        <v>20</v>
      </c>
      <c r="C26" s="275"/>
      <c r="D26" s="276" t="s">
        <v>35</v>
      </c>
      <c r="E26" s="265">
        <v>14.21</v>
      </c>
      <c r="F26" s="265">
        <v>14.67</v>
      </c>
      <c r="G26" s="265">
        <v>14.65</v>
      </c>
      <c r="H26" s="277" t="s">
        <v>20</v>
      </c>
      <c r="I26" s="278"/>
      <c r="J26" s="276" t="s">
        <v>35</v>
      </c>
      <c r="K26" s="265">
        <v>14.08</v>
      </c>
      <c r="L26" s="265">
        <v>14.02</v>
      </c>
      <c r="M26" s="265">
        <v>14.13</v>
      </c>
    </row>
    <row r="27" spans="1:13" ht="15" customHeight="1" x14ac:dyDescent="0.3">
      <c r="A27" s="240">
        <v>4</v>
      </c>
      <c r="B27" s="274" t="s">
        <v>34</v>
      </c>
      <c r="C27" s="273"/>
      <c r="D27" s="276" t="s">
        <v>37</v>
      </c>
      <c r="E27" s="265">
        <v>25.01</v>
      </c>
      <c r="F27" s="265">
        <v>24.19</v>
      </c>
      <c r="G27" s="265">
        <v>24.09</v>
      </c>
      <c r="H27" s="277" t="s">
        <v>34</v>
      </c>
      <c r="I27" s="278"/>
      <c r="J27" s="276" t="s">
        <v>37</v>
      </c>
      <c r="K27" s="265">
        <v>24.52</v>
      </c>
      <c r="L27" s="265">
        <v>24.44</v>
      </c>
      <c r="M27" s="265">
        <v>24.52</v>
      </c>
    </row>
    <row r="28" spans="1:13" ht="15" customHeight="1" x14ac:dyDescent="0.3">
      <c r="A28" s="240">
        <v>5</v>
      </c>
      <c r="B28" s="274" t="s">
        <v>40</v>
      </c>
      <c r="C28" s="273"/>
      <c r="D28" s="276" t="s">
        <v>39</v>
      </c>
      <c r="E28" s="265">
        <v>18.920000000000002</v>
      </c>
      <c r="F28" s="265">
        <v>18.96</v>
      </c>
      <c r="G28" s="265">
        <v>18.850000000000001</v>
      </c>
      <c r="H28" s="277" t="s">
        <v>40</v>
      </c>
      <c r="I28" s="278"/>
      <c r="J28" s="276" t="s">
        <v>39</v>
      </c>
      <c r="K28" s="265">
        <v>18.559999999999999</v>
      </c>
      <c r="L28" s="265">
        <v>18.350000000000001</v>
      </c>
      <c r="M28" s="265">
        <v>18.739999999999998</v>
      </c>
    </row>
    <row r="29" spans="1:13" ht="15" customHeight="1" x14ac:dyDescent="0.3">
      <c r="A29" s="240">
        <v>6</v>
      </c>
      <c r="B29" s="274" t="s">
        <v>36</v>
      </c>
      <c r="C29" s="273"/>
      <c r="D29" s="276" t="s">
        <v>41</v>
      </c>
      <c r="E29" s="265">
        <v>18.2</v>
      </c>
      <c r="F29" s="265">
        <v>18.309999999999999</v>
      </c>
      <c r="G29" s="265">
        <v>18.2</v>
      </c>
      <c r="H29" s="277" t="s">
        <v>36</v>
      </c>
      <c r="I29" s="278"/>
      <c r="J29" s="276" t="s">
        <v>41</v>
      </c>
      <c r="K29" s="265">
        <v>17.89</v>
      </c>
      <c r="L29" s="265">
        <v>17.77</v>
      </c>
      <c r="M29" s="265">
        <v>18.010000000000002</v>
      </c>
    </row>
    <row r="30" spans="1:13" ht="15" customHeight="1" x14ac:dyDescent="0.3">
      <c r="A30" s="240">
        <v>7</v>
      </c>
      <c r="B30" s="274" t="s">
        <v>266</v>
      </c>
      <c r="C30" s="273"/>
      <c r="D30" s="276" t="s">
        <v>42</v>
      </c>
      <c r="E30" s="265">
        <v>17.2</v>
      </c>
      <c r="F30" s="265">
        <v>17.29</v>
      </c>
      <c r="G30" s="265">
        <v>17.12</v>
      </c>
      <c r="H30" s="277" t="s">
        <v>266</v>
      </c>
      <c r="I30" s="278"/>
      <c r="J30" s="276" t="s">
        <v>42</v>
      </c>
      <c r="K30" s="265">
        <v>17.3</v>
      </c>
      <c r="L30" s="265">
        <v>17.13</v>
      </c>
      <c r="M30" s="265">
        <v>17.48</v>
      </c>
    </row>
    <row r="31" spans="1:13" ht="15" customHeight="1" x14ac:dyDescent="0.3">
      <c r="A31" s="240" t="s">
        <v>17</v>
      </c>
      <c r="B31" s="274"/>
      <c r="C31" s="273"/>
      <c r="D31" s="276" t="s">
        <v>43</v>
      </c>
      <c r="E31" s="265" t="s">
        <v>43</v>
      </c>
      <c r="F31" s="265" t="s">
        <v>43</v>
      </c>
      <c r="G31" s="265" t="s">
        <v>43</v>
      </c>
      <c r="H31" s="277"/>
      <c r="I31" s="278"/>
      <c r="J31" s="276" t="s">
        <v>43</v>
      </c>
      <c r="K31" s="265" t="s">
        <v>43</v>
      </c>
      <c r="L31" s="265" t="s">
        <v>43</v>
      </c>
      <c r="M31" s="265" t="s">
        <v>43</v>
      </c>
    </row>
    <row r="32" spans="1:13" ht="15" customHeight="1" x14ac:dyDescent="0.3">
      <c r="A32" s="240">
        <v>22</v>
      </c>
      <c r="B32" s="279"/>
      <c r="C32" s="280"/>
      <c r="D32" s="267"/>
      <c r="E32" s="267"/>
      <c r="F32" s="267"/>
      <c r="G32" s="267"/>
      <c r="H32" s="277"/>
      <c r="I32" s="278"/>
      <c r="J32" s="267"/>
      <c r="K32" s="267"/>
      <c r="L32" s="267"/>
      <c r="M32" s="267"/>
    </row>
    <row r="33" spans="1:13" ht="30" customHeight="1" x14ac:dyDescent="0.3">
      <c r="A33" s="157" t="s">
        <v>32261</v>
      </c>
      <c r="B33" s="145"/>
      <c r="C33" s="145"/>
      <c r="D33" s="145"/>
      <c r="E33" s="145"/>
      <c r="F33" s="145"/>
      <c r="G33" s="145"/>
      <c r="H33" s="145"/>
      <c r="I33" s="145"/>
      <c r="J33" s="145"/>
      <c r="K33" s="145"/>
      <c r="L33" s="145"/>
      <c r="M33" s="146"/>
    </row>
    <row r="34" spans="1:13" ht="36.5" customHeight="1" x14ac:dyDescent="0.3">
      <c r="A34" s="157" t="s">
        <v>32294</v>
      </c>
      <c r="B34" s="233"/>
      <c r="C34" s="233"/>
      <c r="D34" s="233"/>
      <c r="E34" s="233"/>
      <c r="F34" s="233"/>
      <c r="G34" s="233"/>
      <c r="H34" s="233"/>
      <c r="I34" s="233"/>
      <c r="J34" s="233"/>
      <c r="K34" s="233"/>
      <c r="L34" s="233"/>
      <c r="M34" s="234"/>
    </row>
    <row r="35" spans="1:13" ht="36.5" customHeight="1" x14ac:dyDescent="0.3">
      <c r="A35" s="157" t="s">
        <v>32295</v>
      </c>
      <c r="B35" s="233"/>
      <c r="C35" s="233"/>
      <c r="D35" s="233"/>
      <c r="E35" s="233"/>
      <c r="F35" s="233"/>
      <c r="G35" s="233"/>
      <c r="H35" s="233"/>
      <c r="I35" s="233"/>
      <c r="J35" s="233"/>
      <c r="K35" s="233"/>
      <c r="L35" s="233"/>
      <c r="M35" s="234"/>
    </row>
    <row r="36" spans="1:13" ht="15" customHeight="1" x14ac:dyDescent="0.3">
      <c r="A36" s="158" t="s">
        <v>32262</v>
      </c>
      <c r="B36" s="145"/>
      <c r="C36" s="145"/>
      <c r="D36" s="145"/>
      <c r="E36" s="145"/>
      <c r="F36" s="145"/>
      <c r="G36" s="145"/>
      <c r="H36" s="145"/>
      <c r="I36" s="145"/>
      <c r="J36" s="145"/>
      <c r="K36" s="145"/>
      <c r="L36" s="145"/>
      <c r="M36" s="146"/>
    </row>
    <row r="37" spans="1:13" ht="45" customHeight="1" x14ac:dyDescent="0.3">
      <c r="A37" s="158" t="s">
        <v>32296</v>
      </c>
      <c r="B37" s="145"/>
      <c r="C37" s="145"/>
      <c r="D37" s="145"/>
      <c r="E37" s="145"/>
      <c r="F37" s="145"/>
      <c r="G37" s="145"/>
      <c r="H37" s="145"/>
      <c r="I37" s="145"/>
      <c r="J37" s="145"/>
      <c r="K37" s="145"/>
      <c r="L37" s="145"/>
      <c r="M37" s="146"/>
    </row>
    <row r="38" spans="1:13" ht="34.5" customHeight="1" x14ac:dyDescent="0.3">
      <c r="A38" s="158" t="s">
        <v>32297</v>
      </c>
      <c r="B38" s="145"/>
      <c r="C38" s="145"/>
      <c r="D38" s="145"/>
      <c r="E38" s="145"/>
      <c r="F38" s="145"/>
      <c r="G38" s="145"/>
      <c r="H38" s="145"/>
      <c r="I38" s="145"/>
      <c r="J38" s="145"/>
      <c r="K38" s="145"/>
      <c r="L38" s="145"/>
      <c r="M38" s="146"/>
    </row>
    <row r="39" spans="1:13" ht="47.5" customHeight="1" x14ac:dyDescent="0.3">
      <c r="A39" s="158" t="s">
        <v>32298</v>
      </c>
      <c r="B39" s="145"/>
      <c r="C39" s="145"/>
      <c r="D39" s="145"/>
      <c r="E39" s="145"/>
      <c r="F39" s="145"/>
      <c r="G39" s="145"/>
      <c r="H39" s="145"/>
      <c r="I39" s="145"/>
      <c r="J39" s="145"/>
      <c r="K39" s="145"/>
      <c r="L39" s="145"/>
      <c r="M39" s="146"/>
    </row>
    <row r="40" spans="1:13" ht="33" customHeight="1" x14ac:dyDescent="0.3">
      <c r="A40" s="158" t="s">
        <v>32299</v>
      </c>
      <c r="B40" s="145"/>
      <c r="C40" s="145"/>
      <c r="D40" s="145"/>
      <c r="E40" s="145"/>
      <c r="F40" s="145"/>
      <c r="G40" s="145"/>
      <c r="H40" s="145"/>
      <c r="I40" s="145"/>
      <c r="J40" s="145"/>
      <c r="K40" s="145"/>
      <c r="L40" s="145"/>
      <c r="M40" s="146"/>
    </row>
    <row r="41" spans="1:13" ht="30" customHeight="1" x14ac:dyDescent="0.3">
      <c r="A41" s="235" t="s">
        <v>32289</v>
      </c>
      <c r="B41" s="236"/>
      <c r="C41" s="236"/>
      <c r="D41" s="236"/>
      <c r="E41" s="236"/>
      <c r="F41" s="236"/>
      <c r="G41" s="236"/>
      <c r="H41" s="236"/>
      <c r="I41" s="236"/>
      <c r="J41" s="236"/>
      <c r="K41" s="236"/>
      <c r="L41" s="236"/>
      <c r="M41" s="236"/>
    </row>
    <row r="42" spans="1:13" ht="15" customHeight="1" x14ac:dyDescent="0.3">
      <c r="A42" s="148" t="s">
        <v>32263</v>
      </c>
      <c r="B42" s="149"/>
      <c r="C42" s="149"/>
      <c r="D42" s="149"/>
      <c r="E42" s="149"/>
      <c r="F42" s="149"/>
      <c r="G42" s="149"/>
      <c r="H42" s="149"/>
      <c r="I42" s="149"/>
      <c r="J42" s="149"/>
      <c r="K42" s="149"/>
      <c r="L42" s="149"/>
      <c r="M42" s="150"/>
    </row>
  </sheetData>
  <mergeCells count="54">
    <mergeCell ref="A42:M42"/>
    <mergeCell ref="B32:C32"/>
    <mergeCell ref="H32:I32"/>
    <mergeCell ref="A33:M33"/>
    <mergeCell ref="A34:M34"/>
    <mergeCell ref="A35:M35"/>
    <mergeCell ref="A36:M36"/>
    <mergeCell ref="A37:M37"/>
    <mergeCell ref="A38:M38"/>
    <mergeCell ref="A39:M39"/>
    <mergeCell ref="A40:M40"/>
    <mergeCell ref="A41:M41"/>
    <mergeCell ref="B29:C29"/>
    <mergeCell ref="H29:I29"/>
    <mergeCell ref="B30:C30"/>
    <mergeCell ref="H30:I30"/>
    <mergeCell ref="B31:C31"/>
    <mergeCell ref="H31:I31"/>
    <mergeCell ref="B26:C26"/>
    <mergeCell ref="H26:I26"/>
    <mergeCell ref="B27:C27"/>
    <mergeCell ref="H27:I27"/>
    <mergeCell ref="B28:C28"/>
    <mergeCell ref="H28:I28"/>
    <mergeCell ref="A22:M22"/>
    <mergeCell ref="B23:C23"/>
    <mergeCell ref="H23:I23"/>
    <mergeCell ref="B24:C25"/>
    <mergeCell ref="D24:D25"/>
    <mergeCell ref="E24:G24"/>
    <mergeCell ref="H24:I25"/>
    <mergeCell ref="J24:J25"/>
    <mergeCell ref="K24:M24"/>
    <mergeCell ref="A21:M21"/>
    <mergeCell ref="F9:G9"/>
    <mergeCell ref="F10:G10"/>
    <mergeCell ref="F6:G6"/>
    <mergeCell ref="H6:I6"/>
    <mergeCell ref="F7:G7"/>
    <mergeCell ref="F8:G8"/>
    <mergeCell ref="A12:M12"/>
    <mergeCell ref="B14:B15"/>
    <mergeCell ref="C14:C15"/>
    <mergeCell ref="D14:M14"/>
    <mergeCell ref="A20:M20"/>
    <mergeCell ref="B5:C5"/>
    <mergeCell ref="D5:E5"/>
    <mergeCell ref="F5:G5"/>
    <mergeCell ref="H5:I5"/>
    <mergeCell ref="A1:M1"/>
    <mergeCell ref="A2:M2"/>
    <mergeCell ref="A3:M3"/>
    <mergeCell ref="F4:G4"/>
    <mergeCell ref="H4:I4"/>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V376"/>
  <sheetViews>
    <sheetView workbookViewId="0">
      <selection sqref="A1:C1"/>
    </sheetView>
  </sheetViews>
  <sheetFormatPr defaultColWidth="6.58203125" defaultRowHeight="15" customHeight="1" x14ac:dyDescent="0.3"/>
  <cols>
    <col min="1" max="9" width="10.58203125" customWidth="1"/>
    <col min="11" max="11" width="6.58203125" customWidth="1"/>
    <col min="12" max="12" width="12.58203125" customWidth="1"/>
    <col min="13" max="14" width="8.58203125" customWidth="1"/>
    <col min="15" max="15" width="10.58203125" customWidth="1"/>
    <col min="253" max="253" width="6.58203125" customWidth="1"/>
    <col min="254" max="254" width="11.33203125" bestFit="1" customWidth="1"/>
    <col min="255" max="255" width="7.58203125" bestFit="1" customWidth="1"/>
    <col min="256" max="256" width="7.25" bestFit="1" customWidth="1"/>
  </cols>
  <sheetData>
    <row r="1" spans="1:256" s="1" customFormat="1" ht="15" customHeight="1" x14ac:dyDescent="0.35">
      <c r="A1" s="217" t="s">
        <v>422</v>
      </c>
      <c r="B1" s="217"/>
      <c r="C1" s="217"/>
      <c r="D1" s="27">
        <v>3</v>
      </c>
      <c r="E1"/>
      <c r="F1" s="218" t="s">
        <v>423</v>
      </c>
      <c r="G1" s="218"/>
      <c r="H1" s="218"/>
      <c r="I1" s="27">
        <v>0.05</v>
      </c>
      <c r="IS1"/>
      <c r="IT1"/>
      <c r="IU1"/>
      <c r="IV1"/>
    </row>
    <row r="2" spans="1:256" ht="30" customHeight="1" x14ac:dyDescent="0.3">
      <c r="A2" s="213" t="s">
        <v>424</v>
      </c>
      <c r="B2" s="219"/>
      <c r="C2" s="219"/>
      <c r="D2" s="219"/>
      <c r="E2" s="219"/>
      <c r="F2" s="219"/>
      <c r="G2" s="219"/>
      <c r="H2" s="219"/>
      <c r="I2" s="220"/>
    </row>
    <row r="3" spans="1:256" ht="15" customHeight="1" x14ac:dyDescent="0.3">
      <c r="A3" s="213" t="s">
        <v>425</v>
      </c>
      <c r="B3" s="219"/>
      <c r="C3" s="219"/>
      <c r="D3" s="219"/>
      <c r="E3" s="219"/>
      <c r="F3" s="219"/>
      <c r="G3" s="219"/>
      <c r="H3" s="219"/>
      <c r="I3" s="220"/>
      <c r="N3" s="62"/>
    </row>
    <row r="4" spans="1:256" ht="30" customHeight="1" x14ac:dyDescent="0.3">
      <c r="A4" s="213" t="s">
        <v>418</v>
      </c>
      <c r="B4" s="219"/>
      <c r="C4" s="219"/>
      <c r="D4" s="219"/>
      <c r="E4" s="219"/>
      <c r="F4" s="219"/>
      <c r="G4" s="219"/>
      <c r="H4" s="219"/>
      <c r="I4" s="220"/>
    </row>
    <row r="5" spans="1:256" ht="15" customHeight="1" x14ac:dyDescent="0.3">
      <c r="M5" s="211" t="s">
        <v>426</v>
      </c>
      <c r="N5" s="212"/>
      <c r="O5" s="216"/>
      <c r="IS5" s="3"/>
      <c r="IT5" s="3"/>
      <c r="IU5" s="211" t="s">
        <v>426</v>
      </c>
      <c r="IV5" s="216"/>
    </row>
    <row r="6" spans="1:256" ht="15" customHeight="1" x14ac:dyDescent="0.4">
      <c r="K6" s="3" t="s">
        <v>28</v>
      </c>
      <c r="L6" s="3" t="s">
        <v>9</v>
      </c>
      <c r="M6" s="3" t="s">
        <v>427</v>
      </c>
      <c r="N6" s="3" t="s">
        <v>428</v>
      </c>
      <c r="O6" s="3" t="s">
        <v>415</v>
      </c>
      <c r="IS6" s="3" t="s">
        <v>28</v>
      </c>
      <c r="IT6" s="3" t="s">
        <v>9</v>
      </c>
      <c r="IU6" s="3" t="s">
        <v>427</v>
      </c>
      <c r="IV6" s="3" t="s">
        <v>428</v>
      </c>
    </row>
    <row r="7" spans="1:256" ht="15" customHeight="1" x14ac:dyDescent="0.3">
      <c r="K7" s="2" t="s">
        <v>11</v>
      </c>
      <c r="L7" s="2" t="str">
        <f>'Gene Table'!D3</f>
        <v>AMFR</v>
      </c>
      <c r="M7" s="36">
        <f>IF(ISNUMBER(Results!G3),LOG(Results!G3,2),NA())</f>
        <v>-0.75400000000000023</v>
      </c>
      <c r="N7" s="37">
        <f>IF(ISNUMBER(Results!H3),Results!H3,NA())</f>
        <v>6.6975915922832011E-4</v>
      </c>
      <c r="O7" s="2" t="str">
        <f>Results!J3</f>
        <v>OKAY</v>
      </c>
      <c r="IS7" s="2" t="str">
        <f>'Gene Table'!A3</f>
        <v>A01</v>
      </c>
      <c r="IT7" s="2" t="str">
        <f>'Gene Table'!D3</f>
        <v>AMFR</v>
      </c>
      <c r="IU7" s="36">
        <f>IF(ISNUMBER(M7),M7,"")</f>
        <v>-0.75400000000000023</v>
      </c>
      <c r="IV7" s="37">
        <f>IF(ISNUMBER(N7),N7,"")</f>
        <v>6.6975915922832011E-4</v>
      </c>
    </row>
    <row r="8" spans="1:256" ht="15" customHeight="1" x14ac:dyDescent="0.3">
      <c r="K8" s="2" t="s">
        <v>15</v>
      </c>
      <c r="L8" s="2" t="str">
        <f>'Gene Table'!D4</f>
        <v>ANAPC10</v>
      </c>
      <c r="M8" s="36">
        <f>IF(ISNUMBER(Results!G4),LOG(Results!G4,2),NA())</f>
        <v>0.78600000000000314</v>
      </c>
      <c r="N8" s="37">
        <f>IF(ISNUMBER(Results!H4),Results!H4,NA())</f>
        <v>1.3509611946120286E-2</v>
      </c>
      <c r="O8" s="2" t="str">
        <f>Results!J4</f>
        <v>OKAY</v>
      </c>
      <c r="IS8" s="2" t="str">
        <f>'Gene Table'!A4</f>
        <v>A02</v>
      </c>
      <c r="IT8" s="2" t="str">
        <f>'Gene Table'!D4</f>
        <v>ANAPC10</v>
      </c>
      <c r="IU8" s="36">
        <f t="shared" ref="IU8:IV24" si="0">IF(ISNUMBER(M8),M8,"")</f>
        <v>0.78600000000000314</v>
      </c>
      <c r="IV8" s="37">
        <f t="shared" si="0"/>
        <v>1.3509611946120286E-2</v>
      </c>
    </row>
    <row r="9" spans="1:256" ht="15" customHeight="1" x14ac:dyDescent="0.3">
      <c r="B9" s="38">
        <f>ROUNDUP(MIN(IU7:IU90),0)-10</f>
        <v>-16</v>
      </c>
      <c r="C9" s="31">
        <f>I1</f>
        <v>0.05</v>
      </c>
      <c r="D9" s="31"/>
      <c r="E9" s="32"/>
      <c r="K9" s="2" t="s">
        <v>16</v>
      </c>
      <c r="L9" s="2" t="str">
        <f>'Gene Table'!D5</f>
        <v>ANAPC11</v>
      </c>
      <c r="M9" s="36">
        <f>IF(ISNUMBER(Results!G5),LOG(Results!G5,2),NA())</f>
        <v>2.0693333333333368</v>
      </c>
      <c r="N9" s="37">
        <f>IF(ISNUMBER(Results!H5),Results!H5,NA())</f>
        <v>2.0544684884272499E-3</v>
      </c>
      <c r="O9" s="2" t="str">
        <f>Results!J5</f>
        <v>OKAY</v>
      </c>
      <c r="IS9" s="2" t="str">
        <f>'Gene Table'!A5</f>
        <v>A03</v>
      </c>
      <c r="IT9" s="2" t="str">
        <f>'Gene Table'!D5</f>
        <v>ANAPC11</v>
      </c>
      <c r="IU9" s="36">
        <f t="shared" si="0"/>
        <v>2.0693333333333368</v>
      </c>
      <c r="IV9" s="37">
        <f t="shared" si="0"/>
        <v>2.0544684884272499E-3</v>
      </c>
    </row>
    <row r="10" spans="1:256" ht="15" customHeight="1" x14ac:dyDescent="0.3">
      <c r="B10" s="39">
        <f>ROUNDUP(MAX(IU7:IU90),0)+10</f>
        <v>26</v>
      </c>
      <c r="C10" s="40">
        <f>C9</f>
        <v>0.05</v>
      </c>
      <c r="D10" s="40"/>
      <c r="E10" s="41"/>
      <c r="K10" s="2" t="s">
        <v>272</v>
      </c>
      <c r="L10" s="2" t="str">
        <f>'Gene Table'!D6</f>
        <v>ANAPC13</v>
      </c>
      <c r="M10" s="36">
        <f>IF(ISNUMBER(Results!G6),LOG(Results!G6,2),NA())</f>
        <v>0.97933333333333605</v>
      </c>
      <c r="N10" s="37">
        <f>IF(ISNUMBER(Results!H6),Results!H6,NA())</f>
        <v>0.22598241545051675</v>
      </c>
      <c r="O10" s="2" t="str">
        <f>Results!J6</f>
        <v>B</v>
      </c>
      <c r="IS10" s="2" t="str">
        <f>'Gene Table'!A6</f>
        <v>A04</v>
      </c>
      <c r="IT10" s="2" t="str">
        <f>'Gene Table'!D6</f>
        <v>ANAPC13</v>
      </c>
      <c r="IU10" s="36">
        <f t="shared" si="0"/>
        <v>0.97933333333333605</v>
      </c>
      <c r="IV10" s="37">
        <f t="shared" si="0"/>
        <v>0.22598241545051675</v>
      </c>
    </row>
    <row r="11" spans="1:256" ht="15" customHeight="1" x14ac:dyDescent="0.3">
      <c r="B11" s="42"/>
      <c r="C11" s="40"/>
      <c r="D11" s="40"/>
      <c r="E11" s="41"/>
      <c r="K11" s="2" t="s">
        <v>273</v>
      </c>
      <c r="L11" s="2" t="str">
        <f>'Gene Table'!D7</f>
        <v>ANAPC2</v>
      </c>
      <c r="M11" s="36">
        <f>IF(ISNUMBER(Results!G7),LOG(Results!G7,2),NA())</f>
        <v>-0.19400000000000014</v>
      </c>
      <c r="N11" s="37">
        <f>IF(ISNUMBER(Results!H7),Results!H7,NA())</f>
        <v>2.7473826584266677E-2</v>
      </c>
      <c r="O11" s="2" t="str">
        <f>Results!J7</f>
        <v>C</v>
      </c>
      <c r="IS11" s="2" t="str">
        <f>'Gene Table'!A7</f>
        <v>A05</v>
      </c>
      <c r="IT11" s="2" t="str">
        <f>'Gene Table'!D7</f>
        <v>ANAPC2</v>
      </c>
      <c r="IU11" s="36">
        <f t="shared" si="0"/>
        <v>-0.19400000000000014</v>
      </c>
      <c r="IV11" s="37">
        <f t="shared" si="0"/>
        <v>2.7473826584266677E-2</v>
      </c>
    </row>
    <row r="12" spans="1:256" ht="15" customHeight="1" x14ac:dyDescent="0.3">
      <c r="B12" s="42">
        <v>1</v>
      </c>
      <c r="C12" s="40">
        <f>LOG(D$1,2)</f>
        <v>1.5849625007211563</v>
      </c>
      <c r="D12" s="40">
        <f>-1*C12</f>
        <v>-1.5849625007211563</v>
      </c>
      <c r="E12" s="41">
        <v>0</v>
      </c>
      <c r="K12" s="2" t="s">
        <v>274</v>
      </c>
      <c r="L12" s="2" t="str">
        <f>'Gene Table'!D8</f>
        <v>ANAPC4</v>
      </c>
      <c r="M12" s="36">
        <f>IF(ISNUMBER(Results!G8),LOG(Results!G8,2),NA())</f>
        <v>2.2293333333333356</v>
      </c>
      <c r="N12" s="37">
        <f>IF(ISNUMBER(Results!H8),Results!H8,NA())</f>
        <v>8.6213982371803209E-4</v>
      </c>
      <c r="O12" s="2" t="str">
        <f>Results!J8</f>
        <v>OKAY</v>
      </c>
      <c r="IS12" s="2" t="str">
        <f>'Gene Table'!A8</f>
        <v>A06</v>
      </c>
      <c r="IT12" s="2" t="str">
        <f>'Gene Table'!D8</f>
        <v>ANAPC4</v>
      </c>
      <c r="IU12" s="36">
        <f t="shared" si="0"/>
        <v>2.2293333333333356</v>
      </c>
      <c r="IV12" s="37">
        <f t="shared" si="0"/>
        <v>8.6213982371803209E-4</v>
      </c>
    </row>
    <row r="13" spans="1:256" ht="15" customHeight="1" x14ac:dyDescent="0.3">
      <c r="B13" s="43">
        <f>10^(ROUND(LOG(MIN(IV7:IV90)),0)-1)</f>
        <v>1E-8</v>
      </c>
      <c r="C13" s="34">
        <f>LOG(D$1,2)</f>
        <v>1.5849625007211563</v>
      </c>
      <c r="D13" s="34">
        <f>-1*C13</f>
        <v>-1.5849625007211563</v>
      </c>
      <c r="E13" s="35">
        <v>0</v>
      </c>
      <c r="K13" s="2" t="s">
        <v>275</v>
      </c>
      <c r="L13" s="2" t="str">
        <f>'Gene Table'!D9</f>
        <v>ANAPC5</v>
      </c>
      <c r="M13" s="36">
        <f>IF(ISNUMBER(Results!G9),LOG(Results!G9,2),NA())</f>
        <v>-0.19400000000000014</v>
      </c>
      <c r="N13" s="37">
        <f>IF(ISNUMBER(Results!H9),Results!H9,NA())</f>
        <v>2.7473826584266677E-2</v>
      </c>
      <c r="O13" s="2" t="str">
        <f>Results!J9</f>
        <v>C</v>
      </c>
      <c r="IS13" s="2" t="str">
        <f>'Gene Table'!A9</f>
        <v>A07</v>
      </c>
      <c r="IT13" s="2" t="str">
        <f>'Gene Table'!D9</f>
        <v>ANAPC5</v>
      </c>
      <c r="IU13" s="36">
        <f t="shared" si="0"/>
        <v>-0.19400000000000014</v>
      </c>
      <c r="IV13" s="37">
        <f t="shared" si="0"/>
        <v>2.7473826584266677E-2</v>
      </c>
    </row>
    <row r="14" spans="1:256" ht="15" customHeight="1" x14ac:dyDescent="0.3">
      <c r="K14" s="2" t="s">
        <v>276</v>
      </c>
      <c r="L14" s="2" t="str">
        <f>'Gene Table'!D10</f>
        <v>ANAPC7</v>
      </c>
      <c r="M14" s="36">
        <f>IF(ISNUMBER(Results!G10),LOG(Results!G10,2),NA())</f>
        <v>-2.3006666666666664</v>
      </c>
      <c r="N14" s="37">
        <f>IF(ISNUMBER(Results!H10),Results!H10,NA())</f>
        <v>1.3253943571386128E-5</v>
      </c>
      <c r="O14" s="2" t="str">
        <f>Results!J10</f>
        <v>OKAY</v>
      </c>
      <c r="IS14" s="2" t="str">
        <f>'Gene Table'!A10</f>
        <v>A08</v>
      </c>
      <c r="IT14" s="2" t="str">
        <f>'Gene Table'!D10</f>
        <v>ANAPC7</v>
      </c>
      <c r="IU14" s="36">
        <f t="shared" si="0"/>
        <v>-2.3006666666666664</v>
      </c>
      <c r="IV14" s="37">
        <f t="shared" si="0"/>
        <v>1.3253943571386128E-5</v>
      </c>
    </row>
    <row r="15" spans="1:256" ht="15" customHeight="1" x14ac:dyDescent="0.3">
      <c r="K15" s="2" t="s">
        <v>277</v>
      </c>
      <c r="L15" s="2" t="str">
        <f>'Gene Table'!D11</f>
        <v>ANKIB1</v>
      </c>
      <c r="M15" s="36">
        <f>IF(ISNUMBER(Results!G11),LOG(Results!G11,2),NA())</f>
        <v>4.1793333333333331</v>
      </c>
      <c r="N15" s="37">
        <f>IF(ISNUMBER(Results!H11),Results!H11,NA())</f>
        <v>2.0920664852295884E-6</v>
      </c>
      <c r="O15" s="2" t="str">
        <f>Results!J11</f>
        <v>OKAY</v>
      </c>
      <c r="IS15" s="2" t="str">
        <f>'Gene Table'!A11</f>
        <v>A09</v>
      </c>
      <c r="IT15" s="2" t="str">
        <f>'Gene Table'!D11</f>
        <v>ANKIB1</v>
      </c>
      <c r="IU15" s="36">
        <f t="shared" si="0"/>
        <v>4.1793333333333331</v>
      </c>
      <c r="IV15" s="37">
        <f t="shared" si="0"/>
        <v>2.0920664852295884E-6</v>
      </c>
    </row>
    <row r="16" spans="1:256" ht="15" customHeight="1" x14ac:dyDescent="0.3">
      <c r="K16" s="2" t="s">
        <v>278</v>
      </c>
      <c r="L16" s="2" t="str">
        <f>'Gene Table'!D12</f>
        <v>APC2</v>
      </c>
      <c r="M16" s="36">
        <f>IF(ISNUMBER(Results!G12),LOG(Results!G12,2),NA())</f>
        <v>10.156000000000002</v>
      </c>
      <c r="N16" s="37">
        <f>IF(ISNUMBER(Results!H12),Results!H12,NA())</f>
        <v>4.1359657376573369E-6</v>
      </c>
      <c r="O16" s="2" t="str">
        <f>Results!J12</f>
        <v>OKAY</v>
      </c>
      <c r="IS16" s="2" t="str">
        <f>'Gene Table'!A12</f>
        <v>A10</v>
      </c>
      <c r="IT16" s="2" t="str">
        <f>'Gene Table'!D12</f>
        <v>APC2</v>
      </c>
      <c r="IU16" s="36">
        <f t="shared" si="0"/>
        <v>10.156000000000002</v>
      </c>
      <c r="IV16" s="37">
        <f t="shared" si="0"/>
        <v>4.1359657376573369E-6</v>
      </c>
    </row>
    <row r="17" spans="11:256" ht="15" customHeight="1" x14ac:dyDescent="0.3">
      <c r="K17" s="2" t="s">
        <v>279</v>
      </c>
      <c r="L17" s="2" t="str">
        <f>'Gene Table'!D13</f>
        <v>ARIH1</v>
      </c>
      <c r="M17" s="36">
        <f>IF(ISNUMBER(Results!G13),LOG(Results!G13,2),NA())</f>
        <v>0.80266666666666708</v>
      </c>
      <c r="N17" s="37">
        <f>IF(ISNUMBER(Results!H13),Results!H13,NA())</f>
        <v>0.15476679329410076</v>
      </c>
      <c r="O17" s="2" t="str">
        <f>Results!J13</f>
        <v>B</v>
      </c>
      <c r="IS17" s="2" t="str">
        <f>'Gene Table'!A13</f>
        <v>A11</v>
      </c>
      <c r="IT17" s="2" t="str">
        <f>'Gene Table'!D13</f>
        <v>ARIH1</v>
      </c>
      <c r="IU17" s="36">
        <f t="shared" si="0"/>
        <v>0.80266666666666708</v>
      </c>
      <c r="IV17" s="37">
        <f t="shared" si="0"/>
        <v>0.15476679329410076</v>
      </c>
    </row>
    <row r="18" spans="11:256" ht="15" customHeight="1" x14ac:dyDescent="0.3">
      <c r="K18" s="2" t="s">
        <v>280</v>
      </c>
      <c r="L18" s="2" t="str">
        <f>'Gene Table'!D14</f>
        <v>ARIH2</v>
      </c>
      <c r="M18" s="36">
        <f>IF(ISNUMBER(Results!G14),LOG(Results!G14,2),NA())</f>
        <v>2.0593333333333348</v>
      </c>
      <c r="N18" s="37">
        <f>IF(ISNUMBER(Results!H14),Results!H14,NA())</f>
        <v>1.6025732359153888E-5</v>
      </c>
      <c r="O18" s="2" t="str">
        <f>Results!J14</f>
        <v>OKAY</v>
      </c>
      <c r="IS18" s="2" t="str">
        <f>'Gene Table'!A14</f>
        <v>A12</v>
      </c>
      <c r="IT18" s="2" t="str">
        <f>'Gene Table'!D14</f>
        <v>ARIH2</v>
      </c>
      <c r="IU18" s="36">
        <f t="shared" si="0"/>
        <v>2.0593333333333348</v>
      </c>
      <c r="IV18" s="37">
        <f t="shared" si="0"/>
        <v>1.6025732359153888E-5</v>
      </c>
    </row>
    <row r="19" spans="11:256" ht="15" customHeight="1" x14ac:dyDescent="0.3">
      <c r="K19" s="2" t="s">
        <v>365</v>
      </c>
      <c r="L19" s="2" t="str">
        <f>'Gene Table'!D15</f>
        <v>ASB1</v>
      </c>
      <c r="M19" s="36">
        <f>IF(ISNUMBER(Results!G15),LOG(Results!G15,2),NA())</f>
        <v>-1.2139999999999986</v>
      </c>
      <c r="N19" s="37">
        <f>IF(ISNUMBER(Results!H15),Results!H15,NA())</f>
        <v>0.16575668684390893</v>
      </c>
      <c r="O19" s="2" t="str">
        <f>Results!J15</f>
        <v>B</v>
      </c>
      <c r="IS19" s="2" t="str">
        <f>'Gene Table'!A15</f>
        <v>A13</v>
      </c>
      <c r="IT19" s="2" t="str">
        <f>'Gene Table'!D15</f>
        <v>ASB1</v>
      </c>
      <c r="IU19" s="36">
        <f t="shared" si="0"/>
        <v>-1.2139999999999986</v>
      </c>
      <c r="IV19" s="37">
        <f t="shared" si="0"/>
        <v>0.16575668684390893</v>
      </c>
    </row>
    <row r="20" spans="11:256" ht="15" customHeight="1" x14ac:dyDescent="0.3">
      <c r="K20" s="2" t="s">
        <v>366</v>
      </c>
      <c r="L20" s="2" t="str">
        <f>'Gene Table'!D16</f>
        <v>ASB18</v>
      </c>
      <c r="M20" s="36">
        <f>IF(ISNUMBER(Results!G16),LOG(Results!G16,2),NA())</f>
        <v>0.76933333333333676</v>
      </c>
      <c r="N20" s="37">
        <f>IF(ISNUMBER(Results!H16),Results!H16,NA())</f>
        <v>0.26408697745567122</v>
      </c>
      <c r="O20" s="2" t="str">
        <f>Results!J16</f>
        <v>B</v>
      </c>
      <c r="IS20" s="2" t="str">
        <f>'Gene Table'!A16</f>
        <v>A14</v>
      </c>
      <c r="IT20" s="2" t="str">
        <f>'Gene Table'!D16</f>
        <v>ASB18</v>
      </c>
      <c r="IU20" s="36">
        <f t="shared" si="0"/>
        <v>0.76933333333333676</v>
      </c>
      <c r="IV20" s="37">
        <f t="shared" si="0"/>
        <v>0.26408697745567122</v>
      </c>
    </row>
    <row r="21" spans="11:256" ht="15" customHeight="1" x14ac:dyDescent="0.3">
      <c r="K21" s="2" t="s">
        <v>367</v>
      </c>
      <c r="L21" s="2" t="str">
        <f>'Gene Table'!D17</f>
        <v>ASB2</v>
      </c>
      <c r="M21" s="36">
        <f>IF(ISNUMBER(Results!G17),LOG(Results!G17,2),NA())</f>
        <v>0.15600000000000094</v>
      </c>
      <c r="N21" s="37">
        <f>IF(ISNUMBER(Results!H17),Results!H17,NA())</f>
        <v>6.7049322515721946E-2</v>
      </c>
      <c r="O21" s="2" t="str">
        <f>Results!J17</f>
        <v>OKAY</v>
      </c>
      <c r="IS21" s="2" t="str">
        <f>'Gene Table'!A17</f>
        <v>A15</v>
      </c>
      <c r="IT21" s="2" t="str">
        <f>'Gene Table'!D17</f>
        <v>ASB2</v>
      </c>
      <c r="IU21" s="36">
        <f t="shared" si="0"/>
        <v>0.15600000000000094</v>
      </c>
      <c r="IV21" s="37">
        <f t="shared" si="0"/>
        <v>6.7049322515721946E-2</v>
      </c>
    </row>
    <row r="22" spans="11:256" ht="15" customHeight="1" x14ac:dyDescent="0.3">
      <c r="K22" s="2" t="s">
        <v>368</v>
      </c>
      <c r="L22" s="2" t="str">
        <f>'Gene Table'!D18</f>
        <v>ASB3</v>
      </c>
      <c r="M22" s="36">
        <f>IF(ISNUMBER(Results!G18),LOG(Results!G18,2),NA())</f>
        <v>-0.19400000000000014</v>
      </c>
      <c r="N22" s="37">
        <f>IF(ISNUMBER(Results!H18),Results!H18,NA())</f>
        <v>2.7473826584266677E-2</v>
      </c>
      <c r="O22" s="2" t="str">
        <f>Results!J18</f>
        <v>C</v>
      </c>
      <c r="IS22" s="2" t="str">
        <f>'Gene Table'!A18</f>
        <v>A16</v>
      </c>
      <c r="IT22" s="2" t="str">
        <f>'Gene Table'!D18</f>
        <v>ASB3</v>
      </c>
      <c r="IU22" s="36">
        <f t="shared" si="0"/>
        <v>-0.19400000000000014</v>
      </c>
      <c r="IV22" s="37">
        <f t="shared" si="0"/>
        <v>2.7473826584266677E-2</v>
      </c>
    </row>
    <row r="23" spans="11:256" ht="15" customHeight="1" x14ac:dyDescent="0.3">
      <c r="K23" s="2" t="s">
        <v>369</v>
      </c>
      <c r="L23" s="2" t="str">
        <f>'Gene Table'!D19</f>
        <v>ASB9</v>
      </c>
      <c r="M23" s="36">
        <f>IF(ISNUMBER(Results!G19),LOG(Results!G19,2),NA())</f>
        <v>-0.19400000000000014</v>
      </c>
      <c r="N23" s="37">
        <f>IF(ISNUMBER(Results!H19),Results!H19,NA())</f>
        <v>2.7473826584266677E-2</v>
      </c>
      <c r="O23" s="2" t="str">
        <f>Results!J19</f>
        <v>C</v>
      </c>
      <c r="IS23" s="2" t="str">
        <f>'Gene Table'!A19</f>
        <v>A17</v>
      </c>
      <c r="IT23" s="2" t="str">
        <f>'Gene Table'!D19</f>
        <v>ASB9</v>
      </c>
      <c r="IU23" s="36">
        <f t="shared" si="0"/>
        <v>-0.19400000000000014</v>
      </c>
      <c r="IV23" s="37">
        <f t="shared" si="0"/>
        <v>2.7473826584266677E-2</v>
      </c>
    </row>
    <row r="24" spans="11:256" ht="15" customHeight="1" x14ac:dyDescent="0.3">
      <c r="K24" s="2" t="s">
        <v>370</v>
      </c>
      <c r="L24" s="2" t="str">
        <f>'Gene Table'!D20</f>
        <v>ATRX</v>
      </c>
      <c r="M24" s="36">
        <f>IF(ISNUMBER(Results!G20),LOG(Results!G20,2),NA())</f>
        <v>-0.19400000000000014</v>
      </c>
      <c r="N24" s="37">
        <f>IF(ISNUMBER(Results!H20),Results!H20,NA())</f>
        <v>2.7473826584266677E-2</v>
      </c>
      <c r="O24" s="2" t="str">
        <f>Results!J20</f>
        <v>C</v>
      </c>
      <c r="IS24" s="2" t="str">
        <f>'Gene Table'!A20</f>
        <v>A18</v>
      </c>
      <c r="IT24" s="2" t="str">
        <f>'Gene Table'!D20</f>
        <v>ATRX</v>
      </c>
      <c r="IU24" s="36">
        <f t="shared" si="0"/>
        <v>-0.19400000000000014</v>
      </c>
      <c r="IV24" s="37">
        <f t="shared" si="0"/>
        <v>2.7473826584266677E-2</v>
      </c>
    </row>
    <row r="25" spans="11:256" ht="15" customHeight="1" x14ac:dyDescent="0.3">
      <c r="K25" s="2" t="s">
        <v>371</v>
      </c>
      <c r="L25" s="2" t="str">
        <f>'Gene Table'!D21</f>
        <v>BARD1</v>
      </c>
      <c r="M25" s="36">
        <f>IF(ISNUMBER(Results!G21),LOG(Results!G21,2),NA())</f>
        <v>-0.82066666666666732</v>
      </c>
      <c r="N25" s="37">
        <f>IF(ISNUMBER(Results!H21),Results!H21,NA())</f>
        <v>0.31897403458401974</v>
      </c>
      <c r="O25" s="2" t="str">
        <f>Results!J21</f>
        <v>B</v>
      </c>
      <c r="IS25" s="2" t="str">
        <f>'Gene Table'!A21</f>
        <v>A19</v>
      </c>
      <c r="IT25" s="2" t="str">
        <f>'Gene Table'!D21</f>
        <v>BARD1</v>
      </c>
      <c r="IU25" s="36">
        <f>IF(ISNUMBER(M25),M25,"")</f>
        <v>-0.82066666666666732</v>
      </c>
      <c r="IV25" s="37">
        <f>IF(ISNUMBER(N25),N25,"")</f>
        <v>0.31897403458401974</v>
      </c>
    </row>
    <row r="26" spans="11:256" ht="15" customHeight="1" x14ac:dyDescent="0.3">
      <c r="K26" s="2" t="s">
        <v>372</v>
      </c>
      <c r="L26" s="2" t="str">
        <f>'Gene Table'!D22</f>
        <v>BCOR</v>
      </c>
      <c r="M26" s="36">
        <f>IF(ISNUMBER(Results!G22),LOG(Results!G22,2),NA())</f>
        <v>0.72266666666666779</v>
      </c>
      <c r="N26" s="37">
        <f>IF(ISNUMBER(Results!H22),Results!H22,NA())</f>
        <v>0.5349012538319956</v>
      </c>
      <c r="O26" s="2" t="str">
        <f>Results!J22</f>
        <v>B</v>
      </c>
      <c r="IS26" s="2" t="str">
        <f>'Gene Table'!A22</f>
        <v>A20</v>
      </c>
      <c r="IT26" s="2" t="str">
        <f>'Gene Table'!D22</f>
        <v>BCOR</v>
      </c>
      <c r="IU26" s="36">
        <f t="shared" ref="IU26:IV37" si="1">IF(ISNUMBER(M26),M26,"")</f>
        <v>0.72266666666666779</v>
      </c>
      <c r="IV26" s="37">
        <f t="shared" si="1"/>
        <v>0.5349012538319956</v>
      </c>
    </row>
    <row r="27" spans="11:256" ht="15" customHeight="1" x14ac:dyDescent="0.3">
      <c r="K27" s="2" t="s">
        <v>374</v>
      </c>
      <c r="L27" s="2" t="str">
        <f>'Gene Table'!D23</f>
        <v>BFAR</v>
      </c>
      <c r="M27" s="36">
        <f>IF(ISNUMBER(Results!G23),LOG(Results!G23,2),NA())</f>
        <v>0.11933333333333347</v>
      </c>
      <c r="N27" s="37">
        <f>IF(ISNUMBER(Results!H23),Results!H23,NA())</f>
        <v>0.61701618628478561</v>
      </c>
      <c r="O27" s="2" t="str">
        <f>Results!J23</f>
        <v>B</v>
      </c>
      <c r="IS27" s="2" t="str">
        <f>'Gene Table'!A23</f>
        <v>A21</v>
      </c>
      <c r="IT27" s="2" t="str">
        <f>'Gene Table'!D23</f>
        <v>BFAR</v>
      </c>
      <c r="IU27" s="36">
        <f t="shared" si="1"/>
        <v>0.11933333333333347</v>
      </c>
      <c r="IV27" s="37">
        <f t="shared" si="1"/>
        <v>0.61701618628478561</v>
      </c>
    </row>
    <row r="28" spans="11:256" ht="15" customHeight="1" x14ac:dyDescent="0.3">
      <c r="K28" s="2" t="s">
        <v>376</v>
      </c>
      <c r="L28" s="2" t="str">
        <f>'Gene Table'!D24</f>
        <v>BIRC2</v>
      </c>
      <c r="M28" s="36">
        <f>IF(ISNUMBER(Results!G24),LOG(Results!G24,2),NA())</f>
        <v>0.28933333333333355</v>
      </c>
      <c r="N28" s="37">
        <f>IF(ISNUMBER(Results!H24),Results!H24,NA())</f>
        <v>0.48643379023896965</v>
      </c>
      <c r="O28" s="2" t="str">
        <f>Results!J24</f>
        <v>B</v>
      </c>
      <c r="IS28" s="2" t="str">
        <f>'Gene Table'!A24</f>
        <v>A22</v>
      </c>
      <c r="IT28" s="2" t="str">
        <f>'Gene Table'!D24</f>
        <v>BIRC2</v>
      </c>
      <c r="IU28" s="36">
        <f t="shared" si="1"/>
        <v>0.28933333333333355</v>
      </c>
      <c r="IV28" s="37">
        <f t="shared" si="1"/>
        <v>0.48643379023896965</v>
      </c>
    </row>
    <row r="29" spans="11:256" ht="15" customHeight="1" x14ac:dyDescent="0.3">
      <c r="K29" s="2" t="s">
        <v>377</v>
      </c>
      <c r="L29" s="2" t="str">
        <f>'Gene Table'!D25</f>
        <v>BIRC3</v>
      </c>
      <c r="M29" s="36">
        <f>IF(ISNUMBER(Results!G25),LOG(Results!G25,2),NA())</f>
        <v>-5.0666666666664063E-2</v>
      </c>
      <c r="N29" s="37">
        <f>IF(ISNUMBER(Results!H25),Results!H25,NA())</f>
        <v>0.86569423089606024</v>
      </c>
      <c r="O29" s="2" t="str">
        <f>Results!J25</f>
        <v>B</v>
      </c>
      <c r="IS29" s="2" t="str">
        <f>'Gene Table'!A25</f>
        <v>A23</v>
      </c>
      <c r="IT29" s="2" t="str">
        <f>'Gene Table'!D25</f>
        <v>BIRC3</v>
      </c>
      <c r="IU29" s="36">
        <f t="shared" si="1"/>
        <v>-5.0666666666664063E-2</v>
      </c>
      <c r="IV29" s="37">
        <f t="shared" si="1"/>
        <v>0.86569423089606024</v>
      </c>
    </row>
    <row r="30" spans="11:256" ht="15" customHeight="1" x14ac:dyDescent="0.3">
      <c r="K30" s="2" t="s">
        <v>378</v>
      </c>
      <c r="L30" s="2" t="str">
        <f>'Gene Table'!D26</f>
        <v>BIRC7</v>
      </c>
      <c r="M30" s="36">
        <f>IF(ISNUMBER(Results!G26),LOG(Results!G26,2),NA())</f>
        <v>-4.0773333333333355</v>
      </c>
      <c r="N30" s="37">
        <f>IF(ISNUMBER(Results!H26),Results!H26,NA())</f>
        <v>8.7566757669915881E-4</v>
      </c>
      <c r="O30" s="2" t="str">
        <f>Results!J26</f>
        <v>A</v>
      </c>
      <c r="IS30" s="2" t="str">
        <f>'Gene Table'!A26</f>
        <v>A24</v>
      </c>
      <c r="IT30" s="2" t="str">
        <f>'Gene Table'!D26</f>
        <v>BIRC7</v>
      </c>
      <c r="IU30" s="36">
        <f t="shared" si="1"/>
        <v>-4.0773333333333355</v>
      </c>
      <c r="IV30" s="37">
        <f t="shared" si="1"/>
        <v>8.7566757669915881E-4</v>
      </c>
    </row>
    <row r="31" spans="11:256" ht="15" customHeight="1" x14ac:dyDescent="0.3">
      <c r="K31" s="2" t="s">
        <v>281</v>
      </c>
      <c r="L31" s="2" t="str">
        <f>'Gene Table'!D27</f>
        <v>BMI1</v>
      </c>
      <c r="M31" s="36">
        <f>IF(ISNUMBER(Results!G27),LOG(Results!G27,2),NA())</f>
        <v>-0.19400000000000014</v>
      </c>
      <c r="N31" s="37">
        <f>IF(ISNUMBER(Results!H27),Results!H27,NA())</f>
        <v>2.7473826584266677E-2</v>
      </c>
      <c r="O31" s="2" t="str">
        <f>Results!J27</f>
        <v>C</v>
      </c>
      <c r="IS31" s="2" t="str">
        <f>'Gene Table'!A27</f>
        <v>B01</v>
      </c>
      <c r="IT31" s="2" t="str">
        <f>'Gene Table'!D27</f>
        <v>BMI1</v>
      </c>
      <c r="IU31" s="36">
        <f t="shared" si="1"/>
        <v>-0.19400000000000014</v>
      </c>
      <c r="IV31" s="37">
        <f t="shared" si="1"/>
        <v>2.7473826584266677E-2</v>
      </c>
    </row>
    <row r="32" spans="11:256" ht="15" customHeight="1" x14ac:dyDescent="0.3">
      <c r="K32" s="2" t="s">
        <v>282</v>
      </c>
      <c r="L32" s="2" t="str">
        <f>'Gene Table'!D28</f>
        <v>BRAP</v>
      </c>
      <c r="M32" s="36">
        <f>IF(ISNUMBER(Results!G28),LOG(Results!G28,2),NA())</f>
        <v>-2.2306666666666648</v>
      </c>
      <c r="N32" s="37">
        <f>IF(ISNUMBER(Results!H28),Results!H28,NA())</f>
        <v>3.9595548901437613E-3</v>
      </c>
      <c r="O32" s="2" t="str">
        <f>Results!J28</f>
        <v>A</v>
      </c>
      <c r="IS32" s="2" t="str">
        <f>'Gene Table'!A28</f>
        <v>B02</v>
      </c>
      <c r="IT32" s="2" t="str">
        <f>'Gene Table'!D28</f>
        <v>BRAP</v>
      </c>
      <c r="IU32" s="36">
        <f t="shared" si="1"/>
        <v>-2.2306666666666648</v>
      </c>
      <c r="IV32" s="37">
        <f t="shared" si="1"/>
        <v>3.9595548901437613E-3</v>
      </c>
    </row>
    <row r="33" spans="11:256" ht="15" customHeight="1" x14ac:dyDescent="0.3">
      <c r="K33" s="2" t="s">
        <v>283</v>
      </c>
      <c r="L33" s="2" t="str">
        <f>'Gene Table'!D29</f>
        <v>BRCA1</v>
      </c>
      <c r="M33" s="36">
        <f>IF(ISNUMBER(Results!G29),LOG(Results!G29,2),NA())</f>
        <v>8.6493333333333329</v>
      </c>
      <c r="N33" s="37">
        <f>IF(ISNUMBER(Results!H29),Results!H29,NA())</f>
        <v>8.8031082577943156E-6</v>
      </c>
      <c r="O33" s="2" t="str">
        <f>Results!J29</f>
        <v>OKAY</v>
      </c>
      <c r="IS33" s="2" t="str">
        <f>'Gene Table'!A29</f>
        <v>B03</v>
      </c>
      <c r="IT33" s="2" t="str">
        <f>'Gene Table'!D29</f>
        <v>BRCA1</v>
      </c>
      <c r="IU33" s="36">
        <f t="shared" si="1"/>
        <v>8.6493333333333329</v>
      </c>
      <c r="IV33" s="37">
        <f t="shared" si="1"/>
        <v>8.8031082577943156E-6</v>
      </c>
    </row>
    <row r="34" spans="11:256" ht="15" customHeight="1" x14ac:dyDescent="0.3">
      <c r="K34" s="2" t="s">
        <v>284</v>
      </c>
      <c r="L34" s="2" t="str">
        <f>'Gene Table'!D30</f>
        <v>BRCA2</v>
      </c>
      <c r="M34" s="36">
        <f>IF(ISNUMBER(Results!G30),LOG(Results!G30,2),NA())</f>
        <v>-1.0673333333333335</v>
      </c>
      <c r="N34" s="37">
        <f>IF(ISNUMBER(Results!H30),Results!H30,NA())</f>
        <v>6.8065655009709779E-3</v>
      </c>
      <c r="O34" s="2" t="str">
        <f>Results!J30</f>
        <v>OKAY</v>
      </c>
      <c r="IS34" s="2" t="str">
        <f>'Gene Table'!A30</f>
        <v>B04</v>
      </c>
      <c r="IT34" s="2" t="str">
        <f>'Gene Table'!D30</f>
        <v>BRCA2</v>
      </c>
      <c r="IU34" s="36">
        <f t="shared" si="1"/>
        <v>-1.0673333333333335</v>
      </c>
      <c r="IV34" s="37">
        <f t="shared" si="1"/>
        <v>6.8065655009709779E-3</v>
      </c>
    </row>
    <row r="35" spans="11:256" ht="15" customHeight="1" x14ac:dyDescent="0.3">
      <c r="K35" s="2" t="s">
        <v>285</v>
      </c>
      <c r="L35" s="2" t="str">
        <f>'Gene Table'!D31</f>
        <v>BRCC3</v>
      </c>
      <c r="M35" s="36">
        <f>IF(ISNUMBER(Results!G31),LOG(Results!G31,2),NA())</f>
        <v>5.5826666666666664</v>
      </c>
      <c r="N35" s="37">
        <f>IF(ISNUMBER(Results!H31),Results!H31,NA())</f>
        <v>5.8546018658755842E-7</v>
      </c>
      <c r="O35" s="2" t="str">
        <f>Results!J31</f>
        <v>OKAY</v>
      </c>
      <c r="IS35" s="2" t="str">
        <f>'Gene Table'!A31</f>
        <v>B05</v>
      </c>
      <c r="IT35" s="2" t="str">
        <f>'Gene Table'!D31</f>
        <v>BRCC3</v>
      </c>
      <c r="IU35" s="36">
        <f t="shared" si="1"/>
        <v>5.5826666666666664</v>
      </c>
      <c r="IV35" s="37">
        <f t="shared" si="1"/>
        <v>5.8546018658755842E-7</v>
      </c>
    </row>
    <row r="36" spans="11:256" ht="15" customHeight="1" x14ac:dyDescent="0.3">
      <c r="K36" s="2" t="s">
        <v>286</v>
      </c>
      <c r="L36" s="2" t="str">
        <f>'Gene Table'!D32</f>
        <v>BTBD1</v>
      </c>
      <c r="M36" s="36">
        <f>IF(ISNUMBER(Results!G32),LOG(Results!G32,2),NA())</f>
        <v>6.7060000000000013</v>
      </c>
      <c r="N36" s="37">
        <f>IF(ISNUMBER(Results!H32),Results!H32,NA())</f>
        <v>2.7491991496238886E-5</v>
      </c>
      <c r="O36" s="2" t="str">
        <f>Results!J32</f>
        <v>A</v>
      </c>
      <c r="IS36" s="2" t="str">
        <f>'Gene Table'!A32</f>
        <v>B06</v>
      </c>
      <c r="IT36" s="2" t="str">
        <f>'Gene Table'!D32</f>
        <v>BTBD1</v>
      </c>
      <c r="IU36" s="36">
        <f t="shared" si="1"/>
        <v>6.7060000000000013</v>
      </c>
      <c r="IV36" s="37">
        <f t="shared" si="1"/>
        <v>2.7491991496238886E-5</v>
      </c>
    </row>
    <row r="37" spans="11:256" ht="15" customHeight="1" x14ac:dyDescent="0.3">
      <c r="K37" s="2" t="s">
        <v>287</v>
      </c>
      <c r="L37" s="2" t="str">
        <f>'Gene Table'!D33</f>
        <v>BTBD2</v>
      </c>
      <c r="M37" s="36">
        <f>IF(ISNUMBER(Results!G33),LOG(Results!G33,2),NA())</f>
        <v>-0.19733333333333286</v>
      </c>
      <c r="N37" s="37">
        <f>IF(ISNUMBER(Results!H33),Results!H33,NA())</f>
        <v>6.1460519745528186E-2</v>
      </c>
      <c r="O37" s="2" t="str">
        <f>Results!J33</f>
        <v>OKAY</v>
      </c>
      <c r="IS37" s="2" t="str">
        <f>'Gene Table'!A33</f>
        <v>B07</v>
      </c>
      <c r="IT37" s="2" t="str">
        <f>'Gene Table'!D33</f>
        <v>BTBD2</v>
      </c>
      <c r="IU37" s="36">
        <f t="shared" si="1"/>
        <v>-0.19733333333333286</v>
      </c>
      <c r="IV37" s="37">
        <f t="shared" si="1"/>
        <v>6.1460519745528186E-2</v>
      </c>
    </row>
    <row r="38" spans="11:256" ht="15" customHeight="1" x14ac:dyDescent="0.3">
      <c r="K38" s="2" t="s">
        <v>288</v>
      </c>
      <c r="L38" s="2" t="str">
        <f>'Gene Table'!D34</f>
        <v>BTRC</v>
      </c>
      <c r="M38" s="36">
        <f>IF(ISNUMBER(Results!G34),LOG(Results!G34,2),NA())</f>
        <v>-2.4773333333333341</v>
      </c>
      <c r="N38" s="37">
        <f>IF(ISNUMBER(Results!H34),Results!H34,NA())</f>
        <v>5.295305983654873E-2</v>
      </c>
      <c r="O38" s="2" t="str">
        <f>Results!J34</f>
        <v>B</v>
      </c>
      <c r="IS38" s="2" t="str">
        <f>'Gene Table'!A34</f>
        <v>B08</v>
      </c>
      <c r="IT38" s="2" t="str">
        <f>'Gene Table'!D34</f>
        <v>BTRC</v>
      </c>
      <c r="IU38" s="36">
        <f>IF(ISNUMBER(M38),M38,"")</f>
        <v>-2.4773333333333341</v>
      </c>
      <c r="IV38" s="37">
        <f>IF(ISNUMBER(N38),N38,"")</f>
        <v>5.295305983654873E-2</v>
      </c>
    </row>
    <row r="39" spans="11:256" ht="15" customHeight="1" x14ac:dyDescent="0.3">
      <c r="K39" s="2" t="s">
        <v>289</v>
      </c>
      <c r="L39" s="2" t="str">
        <f>'Gene Table'!D35</f>
        <v>CBL</v>
      </c>
      <c r="M39" s="36">
        <f>IF(ISNUMBER(Results!G35),LOG(Results!G35,2),NA())</f>
        <v>11.562666666666667</v>
      </c>
      <c r="N39" s="37">
        <f>IF(ISNUMBER(Results!H35),Results!H35,NA())</f>
        <v>1.400774612310646E-6</v>
      </c>
      <c r="O39" s="2" t="str">
        <f>Results!J35</f>
        <v>A</v>
      </c>
      <c r="IS39" s="2" t="str">
        <f>'Gene Table'!A35</f>
        <v>B09</v>
      </c>
      <c r="IT39" s="2" t="str">
        <f>'Gene Table'!D35</f>
        <v>CBL</v>
      </c>
      <c r="IU39" s="36">
        <f t="shared" ref="IU39:IV49" si="2">IF(ISNUMBER(M39),M39,"")</f>
        <v>11.562666666666667</v>
      </c>
      <c r="IV39" s="37">
        <f t="shared" si="2"/>
        <v>1.400774612310646E-6</v>
      </c>
    </row>
    <row r="40" spans="11:256" ht="15" customHeight="1" x14ac:dyDescent="0.3">
      <c r="K40" s="2" t="s">
        <v>290</v>
      </c>
      <c r="L40" s="2" t="str">
        <f>'Gene Table'!D36</f>
        <v>CBLB</v>
      </c>
      <c r="M40" s="36">
        <f>IF(ISNUMBER(Results!G36),LOG(Results!G36,2),NA())</f>
        <v>-0.35733333333333284</v>
      </c>
      <c r="N40" s="37">
        <f>IF(ISNUMBER(Results!H36),Results!H36,NA())</f>
        <v>8.4592398981352887E-3</v>
      </c>
      <c r="O40" s="2" t="str">
        <f>Results!J36</f>
        <v>OKAY</v>
      </c>
      <c r="IS40" s="2" t="str">
        <f>'Gene Table'!A36</f>
        <v>B10</v>
      </c>
      <c r="IT40" s="2" t="str">
        <f>'Gene Table'!D36</f>
        <v>CBLB</v>
      </c>
      <c r="IU40" s="36">
        <f t="shared" si="2"/>
        <v>-0.35733333333333284</v>
      </c>
      <c r="IV40" s="37">
        <f t="shared" si="2"/>
        <v>8.4592398981352887E-3</v>
      </c>
    </row>
    <row r="41" spans="11:256" ht="15" customHeight="1" x14ac:dyDescent="0.3">
      <c r="K41" s="2" t="s">
        <v>291</v>
      </c>
      <c r="L41" s="2" t="str">
        <f>'Gene Table'!D37</f>
        <v>CBLC</v>
      </c>
      <c r="M41" s="36">
        <f>IF(ISNUMBER(Results!G37),LOG(Results!G37,2),NA())</f>
        <v>-2.1039999999999996</v>
      </c>
      <c r="N41" s="37">
        <f>IF(ISNUMBER(Results!H37),Results!H37,NA())</f>
        <v>9.935581095308402E-4</v>
      </c>
      <c r="O41" s="2" t="str">
        <f>Results!J37</f>
        <v>OKAY</v>
      </c>
      <c r="IS41" s="2" t="str">
        <f>'Gene Table'!A37</f>
        <v>B11</v>
      </c>
      <c r="IT41" s="2" t="str">
        <f>'Gene Table'!D37</f>
        <v>CBLC</v>
      </c>
      <c r="IU41" s="36">
        <f t="shared" si="2"/>
        <v>-2.1039999999999996</v>
      </c>
      <c r="IV41" s="37">
        <f t="shared" si="2"/>
        <v>9.935581095308402E-4</v>
      </c>
    </row>
    <row r="42" spans="11:256" ht="15" customHeight="1" x14ac:dyDescent="0.3">
      <c r="K42" s="2" t="s">
        <v>292</v>
      </c>
      <c r="L42" s="2" t="str">
        <f>'Gene Table'!D38</f>
        <v>CBLL1</v>
      </c>
      <c r="M42" s="36">
        <f>IF(ISNUMBER(Results!G38),LOG(Results!G38,2),NA())</f>
        <v>-1.4673333333333325</v>
      </c>
      <c r="N42" s="37">
        <f>IF(ISNUMBER(Results!H38),Results!H38,NA())</f>
        <v>3.0767517095892867E-6</v>
      </c>
      <c r="O42" s="2" t="str">
        <f>Results!J38</f>
        <v>OKAY</v>
      </c>
      <c r="IS42" s="2" t="str">
        <f>'Gene Table'!A38</f>
        <v>B12</v>
      </c>
      <c r="IT42" s="2" t="str">
        <f>'Gene Table'!D38</f>
        <v>CBLL1</v>
      </c>
      <c r="IU42" s="36">
        <f t="shared" si="2"/>
        <v>-1.4673333333333325</v>
      </c>
      <c r="IV42" s="37">
        <f t="shared" si="2"/>
        <v>3.0767517095892867E-6</v>
      </c>
    </row>
    <row r="43" spans="11:256" ht="15" customHeight="1" x14ac:dyDescent="0.3">
      <c r="K43" s="2" t="s">
        <v>26892</v>
      </c>
      <c r="L43" s="2" t="str">
        <f>'Gene Table'!D39</f>
        <v>CCNB1IP1</v>
      </c>
      <c r="M43" s="36">
        <f>IF(ISNUMBER(Results!G39),LOG(Results!G39,2),NA())</f>
        <v>12.50266666666667</v>
      </c>
      <c r="N43" s="37">
        <f>IF(ISNUMBER(Results!H39),Results!H39,NA())</f>
        <v>1.7941647862778388E-5</v>
      </c>
      <c r="O43" s="2" t="str">
        <f>Results!J39</f>
        <v>A</v>
      </c>
      <c r="IS43" s="2" t="str">
        <f>'Gene Table'!A39</f>
        <v>B13</v>
      </c>
      <c r="IT43" s="2" t="str">
        <f>'Gene Table'!D39</f>
        <v>CCNB1IP1</v>
      </c>
      <c r="IU43" s="36">
        <f t="shared" si="2"/>
        <v>12.50266666666667</v>
      </c>
      <c r="IV43" s="37">
        <f t="shared" si="2"/>
        <v>1.7941647862778388E-5</v>
      </c>
    </row>
    <row r="44" spans="11:256" ht="15" customHeight="1" x14ac:dyDescent="0.3">
      <c r="K44" s="2" t="s">
        <v>26893</v>
      </c>
      <c r="L44" s="2" t="str">
        <f>'Gene Table'!D40</f>
        <v>CCNF</v>
      </c>
      <c r="M44" s="36">
        <f>IF(ISNUMBER(Results!G40),LOG(Results!G40,2),NA())</f>
        <v>-0.19400000000000014</v>
      </c>
      <c r="N44" s="37">
        <f>IF(ISNUMBER(Results!H40),Results!H40,NA())</f>
        <v>2.7473826584266677E-2</v>
      </c>
      <c r="O44" s="2" t="str">
        <f>Results!J40</f>
        <v>C</v>
      </c>
      <c r="IS44" s="2" t="str">
        <f>'Gene Table'!A40</f>
        <v>B14</v>
      </c>
      <c r="IT44" s="2" t="str">
        <f>'Gene Table'!D40</f>
        <v>CCNF</v>
      </c>
      <c r="IU44" s="36">
        <f t="shared" si="2"/>
        <v>-0.19400000000000014</v>
      </c>
      <c r="IV44" s="37">
        <f t="shared" si="2"/>
        <v>2.7473826584266677E-2</v>
      </c>
    </row>
    <row r="45" spans="11:256" ht="15" customHeight="1" x14ac:dyDescent="0.3">
      <c r="K45" s="2" t="s">
        <v>26894</v>
      </c>
      <c r="L45" s="2" t="str">
        <f>'Gene Table'!D41</f>
        <v>CDC16</v>
      </c>
      <c r="M45" s="36">
        <f>IF(ISNUMBER(Results!G41),LOG(Results!G41,2),NA())</f>
        <v>-1.0239999999999998</v>
      </c>
      <c r="N45" s="37">
        <f>IF(ISNUMBER(Results!H41),Results!H41,NA())</f>
        <v>1.2303517356623546E-3</v>
      </c>
      <c r="O45" s="2" t="str">
        <f>Results!J41</f>
        <v>OKAY</v>
      </c>
      <c r="IS45" s="2" t="str">
        <f>'Gene Table'!A41</f>
        <v>B15</v>
      </c>
      <c r="IT45" s="2" t="str">
        <f>'Gene Table'!D41</f>
        <v>CDC16</v>
      </c>
      <c r="IU45" s="36">
        <f t="shared" si="2"/>
        <v>-1.0239999999999998</v>
      </c>
      <c r="IV45" s="37">
        <f t="shared" si="2"/>
        <v>1.2303517356623546E-3</v>
      </c>
    </row>
    <row r="46" spans="11:256" ht="15" customHeight="1" x14ac:dyDescent="0.3">
      <c r="K46" s="2" t="s">
        <v>26895</v>
      </c>
      <c r="L46" s="2" t="str">
        <f>'Gene Table'!D42</f>
        <v>CDC20</v>
      </c>
      <c r="M46" s="36">
        <f>IF(ISNUMBER(Results!G42),LOG(Results!G42,2),NA())</f>
        <v>-0.19400000000000014</v>
      </c>
      <c r="N46" s="37">
        <f>IF(ISNUMBER(Results!H42),Results!H42,NA())</f>
        <v>2.7473826584266677E-2</v>
      </c>
      <c r="O46" s="2" t="str">
        <f>Results!J42</f>
        <v>C</v>
      </c>
      <c r="IS46" s="2" t="str">
        <f>'Gene Table'!A42</f>
        <v>B16</v>
      </c>
      <c r="IT46" s="2" t="str">
        <f>'Gene Table'!D42</f>
        <v>CDC20</v>
      </c>
      <c r="IU46" s="36">
        <f t="shared" si="2"/>
        <v>-0.19400000000000014</v>
      </c>
      <c r="IV46" s="37">
        <f t="shared" si="2"/>
        <v>2.7473826584266677E-2</v>
      </c>
    </row>
    <row r="47" spans="11:256" ht="15" customHeight="1" x14ac:dyDescent="0.3">
      <c r="K47" s="2" t="s">
        <v>26896</v>
      </c>
      <c r="L47" s="2" t="str">
        <f>'Gene Table'!D43</f>
        <v>CDC23</v>
      </c>
      <c r="M47" s="36">
        <f>IF(ISNUMBER(Results!G43),LOG(Results!G43,2),NA())</f>
        <v>-0.8006666666666673</v>
      </c>
      <c r="N47" s="37">
        <f>IF(ISNUMBER(Results!H43),Results!H43,NA())</f>
        <v>6.7940451973543719E-3</v>
      </c>
      <c r="O47" s="2" t="str">
        <f>Results!J43</f>
        <v>OKAY</v>
      </c>
      <c r="IS47" s="2" t="str">
        <f>'Gene Table'!A43</f>
        <v>B17</v>
      </c>
      <c r="IT47" s="2" t="str">
        <f>'Gene Table'!D43</f>
        <v>CDC23</v>
      </c>
      <c r="IU47" s="36">
        <f t="shared" si="2"/>
        <v>-0.8006666666666673</v>
      </c>
      <c r="IV47" s="37">
        <f t="shared" si="2"/>
        <v>6.7940451973543719E-3</v>
      </c>
    </row>
    <row r="48" spans="11:256" ht="15" customHeight="1" x14ac:dyDescent="0.3">
      <c r="K48" s="2" t="s">
        <v>26897</v>
      </c>
      <c r="L48" s="2" t="str">
        <f>'Gene Table'!D44</f>
        <v>CDC27</v>
      </c>
      <c r="M48" s="36">
        <f>IF(ISNUMBER(Results!G44),LOG(Results!G44,2),NA())</f>
        <v>-2.5473333333333303</v>
      </c>
      <c r="N48" s="37">
        <f>IF(ISNUMBER(Results!H44),Results!H44,NA())</f>
        <v>8.9209721090843346E-3</v>
      </c>
      <c r="O48" s="2" t="str">
        <f>Results!J44</f>
        <v>OKAY</v>
      </c>
      <c r="IS48" s="2" t="str">
        <f>'Gene Table'!A44</f>
        <v>B18</v>
      </c>
      <c r="IT48" s="2" t="str">
        <f>'Gene Table'!D44</f>
        <v>CDC27</v>
      </c>
      <c r="IU48" s="36">
        <f t="shared" si="2"/>
        <v>-2.5473333333333303</v>
      </c>
      <c r="IV48" s="37">
        <f t="shared" si="2"/>
        <v>8.9209721090843346E-3</v>
      </c>
    </row>
    <row r="49" spans="11:256" ht="15" customHeight="1" x14ac:dyDescent="0.3">
      <c r="K49" s="2" t="s">
        <v>26898</v>
      </c>
      <c r="L49" s="2" t="str">
        <f>'Gene Table'!D45</f>
        <v>CDC34</v>
      </c>
      <c r="M49" s="36">
        <f>IF(ISNUMBER(Results!G45),LOG(Results!G45,2),NA())</f>
        <v>-4.4439999999999991</v>
      </c>
      <c r="N49" s="37">
        <f>IF(ISNUMBER(Results!H45),Results!H45,NA())</f>
        <v>7.3990831060987682E-8</v>
      </c>
      <c r="O49" s="2" t="str">
        <f>Results!J45</f>
        <v>OKAY</v>
      </c>
      <c r="IS49" s="2" t="str">
        <f>'Gene Table'!A45</f>
        <v>B19</v>
      </c>
      <c r="IT49" s="2" t="str">
        <f>'Gene Table'!D45</f>
        <v>CDC34</v>
      </c>
      <c r="IU49" s="36">
        <f t="shared" si="2"/>
        <v>-4.4439999999999991</v>
      </c>
      <c r="IV49" s="37">
        <f t="shared" si="2"/>
        <v>7.3990831060987682E-8</v>
      </c>
    </row>
    <row r="50" spans="11:256" ht="15" customHeight="1" x14ac:dyDescent="0.3">
      <c r="K50" s="2" t="s">
        <v>26899</v>
      </c>
      <c r="L50" s="2" t="str">
        <f>'Gene Table'!D46</f>
        <v>CDH1</v>
      </c>
      <c r="M50" s="36">
        <f>IF(ISNUMBER(Results!G46),LOG(Results!G46,2),NA())</f>
        <v>-3.2206666666666655</v>
      </c>
      <c r="N50" s="37">
        <f>IF(ISNUMBER(Results!H46),Results!H46,NA())</f>
        <v>2.7913037151848034E-6</v>
      </c>
      <c r="O50" s="2" t="str">
        <f>Results!J46</f>
        <v>OKAY</v>
      </c>
      <c r="IS50" s="2" t="str">
        <f>'Gene Table'!A46</f>
        <v>B20</v>
      </c>
      <c r="IT50" s="2" t="str">
        <f>'Gene Table'!D46</f>
        <v>CDH1</v>
      </c>
      <c r="IU50" s="36">
        <f>IF(ISNUMBER(M50),M50,"")</f>
        <v>-3.2206666666666655</v>
      </c>
      <c r="IV50" s="37">
        <f>IF(ISNUMBER(N50),N50,"")</f>
        <v>2.7913037151848034E-6</v>
      </c>
    </row>
    <row r="51" spans="11:256" ht="15" customHeight="1" x14ac:dyDescent="0.3">
      <c r="K51" s="2" t="s">
        <v>26900</v>
      </c>
      <c r="L51" s="2" t="str">
        <f>'Gene Table'!D47</f>
        <v>CGRRF1</v>
      </c>
      <c r="M51" s="36">
        <f>IF(ISNUMBER(Results!G47),LOG(Results!G47,2),NA())</f>
        <v>-0.19400000000000014</v>
      </c>
      <c r="N51" s="37">
        <f>IF(ISNUMBER(Results!H47),Results!H47,NA())</f>
        <v>2.7473826584266677E-2</v>
      </c>
      <c r="O51" s="2" t="str">
        <f>Results!J47</f>
        <v>C</v>
      </c>
      <c r="IS51" s="2" t="str">
        <f>'Gene Table'!A47</f>
        <v>B21</v>
      </c>
      <c r="IT51" s="2" t="str">
        <f>'Gene Table'!D47</f>
        <v>CGRRF1</v>
      </c>
      <c r="IU51" s="36">
        <f t="shared" ref="IU51:IV64" si="3">IF(ISNUMBER(M51),M51,"")</f>
        <v>-0.19400000000000014</v>
      </c>
      <c r="IV51" s="37">
        <f t="shared" si="3"/>
        <v>2.7473826584266677E-2</v>
      </c>
    </row>
    <row r="52" spans="11:256" ht="15" customHeight="1" x14ac:dyDescent="0.3">
      <c r="K52" s="2" t="s">
        <v>26901</v>
      </c>
      <c r="L52" s="2" t="str">
        <f>'Gene Table'!D48</f>
        <v>CHFR</v>
      </c>
      <c r="M52" s="36">
        <f>IF(ISNUMBER(Results!G48),LOG(Results!G48,2),NA())</f>
        <v>0.83599999999999985</v>
      </c>
      <c r="N52" s="37">
        <f>IF(ISNUMBER(Results!H48),Results!H48,NA())</f>
        <v>7.5679928534622028E-3</v>
      </c>
      <c r="O52" s="2" t="str">
        <f>Results!J48</f>
        <v>OKAY</v>
      </c>
      <c r="IS52" s="2" t="str">
        <f>'Gene Table'!A48</f>
        <v>B22</v>
      </c>
      <c r="IT52" s="2" t="str">
        <f>'Gene Table'!D48</f>
        <v>CHFR</v>
      </c>
      <c r="IU52" s="36">
        <f t="shared" si="3"/>
        <v>0.83599999999999985</v>
      </c>
      <c r="IV52" s="37">
        <f t="shared" si="3"/>
        <v>7.5679928534622028E-3</v>
      </c>
    </row>
    <row r="53" spans="11:256" ht="15" customHeight="1" x14ac:dyDescent="0.3">
      <c r="K53" s="2" t="s">
        <v>26902</v>
      </c>
      <c r="L53" s="2" t="str">
        <f>'Gene Table'!D49</f>
        <v>CISH</v>
      </c>
      <c r="M53" s="36">
        <f>IF(ISNUMBER(Results!G49),LOG(Results!G49,2),NA())</f>
        <v>-0.75399999999999989</v>
      </c>
      <c r="N53" s="37">
        <f>IF(ISNUMBER(Results!H49),Results!H49,NA())</f>
        <v>5.582780166092343E-2</v>
      </c>
      <c r="O53" s="2" t="str">
        <f>Results!J49</f>
        <v>A</v>
      </c>
      <c r="IS53" s="2" t="str">
        <f>'Gene Table'!A49</f>
        <v>B23</v>
      </c>
      <c r="IT53" s="2" t="str">
        <f>'Gene Table'!D49</f>
        <v>CISH</v>
      </c>
      <c r="IU53" s="36">
        <f t="shared" si="3"/>
        <v>-0.75399999999999989</v>
      </c>
      <c r="IV53" s="37">
        <f t="shared" si="3"/>
        <v>5.582780166092343E-2</v>
      </c>
    </row>
    <row r="54" spans="11:256" ht="15" customHeight="1" x14ac:dyDescent="0.3">
      <c r="K54" s="2" t="s">
        <v>26903</v>
      </c>
      <c r="L54" s="2" t="str">
        <f>'Gene Table'!D50</f>
        <v>CNOT4</v>
      </c>
      <c r="M54" s="36">
        <f>IF(ISNUMBER(Results!G50),LOG(Results!G50,2),NA())</f>
        <v>-3.8739999999999961</v>
      </c>
      <c r="N54" s="37">
        <f>IF(ISNUMBER(Results!H50),Results!H50,NA())</f>
        <v>1.0358358278893653E-2</v>
      </c>
      <c r="O54" s="2" t="str">
        <f>Results!J50</f>
        <v>OKAY</v>
      </c>
      <c r="IS54" s="2" t="str">
        <f>'Gene Table'!A50</f>
        <v>B24</v>
      </c>
      <c r="IT54" s="2" t="str">
        <f>'Gene Table'!D50</f>
        <v>CNOT4</v>
      </c>
      <c r="IU54" s="36">
        <f t="shared" si="3"/>
        <v>-3.8739999999999961</v>
      </c>
      <c r="IV54" s="37">
        <f t="shared" si="3"/>
        <v>1.0358358278893653E-2</v>
      </c>
    </row>
    <row r="55" spans="11:256" ht="15" customHeight="1" x14ac:dyDescent="0.3">
      <c r="K55" s="2" t="s">
        <v>293</v>
      </c>
      <c r="L55" s="2" t="str">
        <f>'Gene Table'!D51</f>
        <v>CRBN</v>
      </c>
      <c r="M55" s="36">
        <f>IF(ISNUMBER(Results!G51),LOG(Results!G51,2),NA())</f>
        <v>0.47933333333333683</v>
      </c>
      <c r="N55" s="37">
        <f>IF(ISNUMBER(Results!H51),Results!H51,NA())</f>
        <v>0.68035871987162078</v>
      </c>
      <c r="O55" s="2" t="str">
        <f>Results!J51</f>
        <v>B</v>
      </c>
      <c r="IS55" s="2" t="str">
        <f>'Gene Table'!A51</f>
        <v>C01</v>
      </c>
      <c r="IT55" s="2" t="str">
        <f>'Gene Table'!D51</f>
        <v>CRBN</v>
      </c>
      <c r="IU55" s="36">
        <f t="shared" si="3"/>
        <v>0.47933333333333683</v>
      </c>
      <c r="IV55" s="37">
        <f t="shared" si="3"/>
        <v>0.68035871987162078</v>
      </c>
    </row>
    <row r="56" spans="11:256" ht="15" customHeight="1" x14ac:dyDescent="0.3">
      <c r="K56" s="2" t="s">
        <v>294</v>
      </c>
      <c r="L56" s="2" t="str">
        <f>'Gene Table'!D52</f>
        <v>CUL1</v>
      </c>
      <c r="M56" s="36">
        <f>IF(ISNUMBER(Results!G52),LOG(Results!G52,2),NA())</f>
        <v>-1.8139999999999998</v>
      </c>
      <c r="N56" s="37">
        <f>IF(ISNUMBER(Results!H52),Results!H52,NA())</f>
        <v>0.12707745859907629</v>
      </c>
      <c r="O56" s="2" t="str">
        <f>Results!J52</f>
        <v>OKAY</v>
      </c>
      <c r="IS56" s="2" t="str">
        <f>'Gene Table'!A52</f>
        <v>C02</v>
      </c>
      <c r="IT56" s="2" t="str">
        <f>'Gene Table'!D52</f>
        <v>CUL1</v>
      </c>
      <c r="IU56" s="36">
        <f t="shared" si="3"/>
        <v>-1.8139999999999998</v>
      </c>
      <c r="IV56" s="37">
        <f t="shared" si="3"/>
        <v>0.12707745859907629</v>
      </c>
    </row>
    <row r="57" spans="11:256" ht="15" customHeight="1" x14ac:dyDescent="0.3">
      <c r="K57" s="2" t="s">
        <v>295</v>
      </c>
      <c r="L57" s="2" t="str">
        <f>'Gene Table'!D53</f>
        <v>CUL2</v>
      </c>
      <c r="M57" s="36">
        <f>IF(ISNUMBER(Results!G53),LOG(Results!G53,2),NA())</f>
        <v>15.156000000000002</v>
      </c>
      <c r="N57" s="37">
        <f>IF(ISNUMBER(Results!H53),Results!H53,NA())</f>
        <v>5.1992579910272221E-5</v>
      </c>
      <c r="O57" s="2" t="str">
        <f>Results!J53</f>
        <v>OKAY</v>
      </c>
      <c r="IS57" s="2" t="str">
        <f>'Gene Table'!A53</f>
        <v>C03</v>
      </c>
      <c r="IT57" s="2" t="str">
        <f>'Gene Table'!D53</f>
        <v>CUL2</v>
      </c>
      <c r="IU57" s="36">
        <f t="shared" si="3"/>
        <v>15.156000000000002</v>
      </c>
      <c r="IV57" s="37">
        <f t="shared" si="3"/>
        <v>5.1992579910272221E-5</v>
      </c>
    </row>
    <row r="58" spans="11:256" ht="15" customHeight="1" x14ac:dyDescent="0.3">
      <c r="K58" s="2" t="s">
        <v>296</v>
      </c>
      <c r="L58" s="2" t="str">
        <f>'Gene Table'!D54</f>
        <v>CUL3</v>
      </c>
      <c r="M58" s="36">
        <f>IF(ISNUMBER(Results!G54),LOG(Results!G54,2),NA())</f>
        <v>0.61266666666666347</v>
      </c>
      <c r="N58" s="37">
        <f>IF(ISNUMBER(Results!H54),Results!H54,NA())</f>
        <v>8.190683349145747E-2</v>
      </c>
      <c r="O58" s="2" t="str">
        <f>Results!J54</f>
        <v>B</v>
      </c>
      <c r="IS58" s="2" t="str">
        <f>'Gene Table'!A54</f>
        <v>C04</v>
      </c>
      <c r="IT58" s="2" t="str">
        <f>'Gene Table'!D54</f>
        <v>CUL3</v>
      </c>
      <c r="IU58" s="36">
        <f t="shared" si="3"/>
        <v>0.61266666666666347</v>
      </c>
      <c r="IV58" s="37">
        <f t="shared" si="3"/>
        <v>8.190683349145747E-2</v>
      </c>
    </row>
    <row r="59" spans="11:256" ht="15" customHeight="1" x14ac:dyDescent="0.3">
      <c r="K59" s="2" t="s">
        <v>297</v>
      </c>
      <c r="L59" s="2" t="str">
        <f>'Gene Table'!D55</f>
        <v>CUL4A</v>
      </c>
      <c r="M59" s="36">
        <f>IF(ISNUMBER(Results!G55),LOG(Results!G55,2),NA())</f>
        <v>10.182666666666666</v>
      </c>
      <c r="N59" s="37">
        <f>IF(ISNUMBER(Results!H55),Results!H55,NA())</f>
        <v>7.5257067582985962E-5</v>
      </c>
      <c r="O59" s="2" t="str">
        <f>Results!J55</f>
        <v>A</v>
      </c>
      <c r="IS59" s="2" t="str">
        <f>'Gene Table'!A55</f>
        <v>C05</v>
      </c>
      <c r="IT59" s="2" t="str">
        <f>'Gene Table'!D55</f>
        <v>CUL4A</v>
      </c>
      <c r="IU59" s="36">
        <f t="shared" si="3"/>
        <v>10.182666666666666</v>
      </c>
      <c r="IV59" s="37">
        <f t="shared" si="3"/>
        <v>7.5257067582985962E-5</v>
      </c>
    </row>
    <row r="60" spans="11:256" ht="15" customHeight="1" x14ac:dyDescent="0.3">
      <c r="K60" s="2" t="s">
        <v>298</v>
      </c>
      <c r="L60" s="2" t="str">
        <f>'Gene Table'!D56</f>
        <v>CUL4B</v>
      </c>
      <c r="M60" s="36">
        <f>IF(ISNUMBER(Results!G56),LOG(Results!G56,2),NA())</f>
        <v>12.872666666666666</v>
      </c>
      <c r="N60" s="37">
        <f>IF(ISNUMBER(Results!H56),Results!H56,NA())</f>
        <v>2.3556643459405305E-6</v>
      </c>
      <c r="O60" s="2" t="str">
        <f>Results!J56</f>
        <v>A</v>
      </c>
      <c r="IS60" s="2" t="str">
        <f>'Gene Table'!A56</f>
        <v>C06</v>
      </c>
      <c r="IT60" s="2" t="str">
        <f>'Gene Table'!D56</f>
        <v>CUL4B</v>
      </c>
      <c r="IU60" s="36">
        <f t="shared" si="3"/>
        <v>12.872666666666666</v>
      </c>
      <c r="IV60" s="37">
        <f t="shared" si="3"/>
        <v>2.3556643459405305E-6</v>
      </c>
    </row>
    <row r="61" spans="11:256" ht="15" customHeight="1" x14ac:dyDescent="0.3">
      <c r="K61" s="2" t="s">
        <v>299</v>
      </c>
      <c r="L61" s="2" t="str">
        <f>'Gene Table'!D57</f>
        <v>CUL5</v>
      </c>
      <c r="M61" s="36">
        <f>IF(ISNUMBER(Results!G57),LOG(Results!G57,2),NA())</f>
        <v>-0.10733333333333192</v>
      </c>
      <c r="N61" s="37">
        <f>IF(ISNUMBER(Results!H57),Results!H57,NA())</f>
        <v>0.25224745814009264</v>
      </c>
      <c r="O61" s="2" t="str">
        <f>Results!J57</f>
        <v>OKAY</v>
      </c>
      <c r="IS61" s="2" t="str">
        <f>'Gene Table'!A57</f>
        <v>C07</v>
      </c>
      <c r="IT61" s="2" t="str">
        <f>'Gene Table'!D57</f>
        <v>CUL5</v>
      </c>
      <c r="IU61" s="36">
        <f t="shared" si="3"/>
        <v>-0.10733333333333192</v>
      </c>
      <c r="IV61" s="37">
        <f t="shared" si="3"/>
        <v>0.25224745814009264</v>
      </c>
    </row>
    <row r="62" spans="11:256" ht="15" customHeight="1" x14ac:dyDescent="0.3">
      <c r="K62" s="2" t="s">
        <v>300</v>
      </c>
      <c r="L62" s="2" t="str">
        <f>'Gene Table'!D58</f>
        <v>CUL7</v>
      </c>
      <c r="M62" s="36">
        <f>IF(ISNUMBER(Results!G58),LOG(Results!G58,2),NA())</f>
        <v>14.832666666666665</v>
      </c>
      <c r="N62" s="37">
        <f>IF(ISNUMBER(Results!H58),Results!H58,NA())</f>
        <v>3.5197915138462387E-5</v>
      </c>
      <c r="O62" s="2" t="str">
        <f>Results!J58</f>
        <v>A</v>
      </c>
      <c r="IS62" s="2" t="str">
        <f>'Gene Table'!A58</f>
        <v>C08</v>
      </c>
      <c r="IT62" s="2" t="str">
        <f>'Gene Table'!D58</f>
        <v>CUL7</v>
      </c>
      <c r="IU62" s="36">
        <f t="shared" si="3"/>
        <v>14.832666666666665</v>
      </c>
      <c r="IV62" s="37">
        <f t="shared" si="3"/>
        <v>3.5197915138462387E-5</v>
      </c>
    </row>
    <row r="63" spans="11:256" ht="15" customHeight="1" x14ac:dyDescent="0.3">
      <c r="K63" s="2" t="s">
        <v>301</v>
      </c>
      <c r="L63" s="2" t="str">
        <f>'Gene Table'!D59</f>
        <v>DCST1</v>
      </c>
      <c r="M63" s="36">
        <f>IF(ISNUMBER(Results!G59),LOG(Results!G59,2),NA())</f>
        <v>0.1160000000000017</v>
      </c>
      <c r="N63" s="37">
        <f>IF(ISNUMBER(Results!H59),Results!H59,NA())</f>
        <v>0.74648873312550434</v>
      </c>
      <c r="O63" s="2" t="str">
        <f>Results!J59</f>
        <v>B</v>
      </c>
      <c r="IS63" s="2" t="str">
        <f>'Gene Table'!A59</f>
        <v>C09</v>
      </c>
      <c r="IT63" s="2" t="str">
        <f>'Gene Table'!D59</f>
        <v>DCST1</v>
      </c>
      <c r="IU63" s="36">
        <f t="shared" si="3"/>
        <v>0.1160000000000017</v>
      </c>
      <c r="IV63" s="37">
        <f t="shared" si="3"/>
        <v>0.74648873312550434</v>
      </c>
    </row>
    <row r="64" spans="11:256" ht="15" customHeight="1" x14ac:dyDescent="0.3">
      <c r="K64" s="2" t="s">
        <v>302</v>
      </c>
      <c r="L64" s="2" t="str">
        <f>'Gene Table'!D60</f>
        <v>DDA1</v>
      </c>
      <c r="M64" s="36">
        <f>IF(ISNUMBER(Results!G60),LOG(Results!G60,2),NA())</f>
        <v>7.3159999999999998</v>
      </c>
      <c r="N64" s="37">
        <f>IF(ISNUMBER(Results!H60),Results!H60,NA())</f>
        <v>1.1009013314743864E-4</v>
      </c>
      <c r="O64" s="2" t="str">
        <f>Results!J60</f>
        <v>OKAY</v>
      </c>
      <c r="IS64" s="2" t="str">
        <f>'Gene Table'!A60</f>
        <v>C10</v>
      </c>
      <c r="IT64" s="2" t="str">
        <f>'Gene Table'!D60</f>
        <v>DDA1</v>
      </c>
      <c r="IU64" s="36">
        <f t="shared" si="3"/>
        <v>7.3159999999999998</v>
      </c>
      <c r="IV64" s="37">
        <f t="shared" si="3"/>
        <v>1.1009013314743864E-4</v>
      </c>
    </row>
    <row r="65" spans="11:256" ht="15" customHeight="1" x14ac:dyDescent="0.3">
      <c r="K65" s="2" t="s">
        <v>303</v>
      </c>
      <c r="L65" s="2" t="str">
        <f>'Gene Table'!D61</f>
        <v>DDB1</v>
      </c>
      <c r="M65" s="36">
        <f>IF(ISNUMBER(Results!G61),LOG(Results!G61,2),NA())</f>
        <v>0.91266666666666796</v>
      </c>
      <c r="N65" s="37">
        <f>IF(ISNUMBER(Results!H61),Results!H61,NA())</f>
        <v>1.9871629052017263E-3</v>
      </c>
      <c r="O65" s="2" t="str">
        <f>Results!J61</f>
        <v>OKAY</v>
      </c>
      <c r="IS65" s="2" t="str">
        <f>'Gene Table'!A61</f>
        <v>C11</v>
      </c>
      <c r="IT65" s="2" t="str">
        <f>'Gene Table'!D61</f>
        <v>DDB1</v>
      </c>
      <c r="IU65" s="36">
        <f>IF(ISNUMBER(M65),M65,"")</f>
        <v>0.91266666666666796</v>
      </c>
      <c r="IV65" s="37">
        <f>IF(ISNUMBER(N65),N65,"")</f>
        <v>1.9871629052017263E-3</v>
      </c>
    </row>
    <row r="66" spans="11:256" ht="15" customHeight="1" x14ac:dyDescent="0.3">
      <c r="K66" s="2" t="s">
        <v>304</v>
      </c>
      <c r="L66" s="2" t="str">
        <f>'Gene Table'!D62</f>
        <v>DDB2</v>
      </c>
      <c r="M66" s="36">
        <f>IF(ISNUMBER(Results!G62),LOG(Results!G62,2),NA())</f>
        <v>0.22933333333333389</v>
      </c>
      <c r="N66" s="37">
        <f>IF(ISNUMBER(Results!H62),Results!H62,NA())</f>
        <v>2.6708154434578198E-2</v>
      </c>
      <c r="O66" s="2" t="str">
        <f>Results!J62</f>
        <v>OKAY</v>
      </c>
      <c r="IS66" s="2" t="str">
        <f>'Gene Table'!A62</f>
        <v>C12</v>
      </c>
      <c r="IT66" s="2" t="str">
        <f>'Gene Table'!D62</f>
        <v>DDB2</v>
      </c>
      <c r="IU66" s="36">
        <f t="shared" ref="IU66:IV77" si="4">IF(ISNUMBER(M66),M66,"")</f>
        <v>0.22933333333333389</v>
      </c>
      <c r="IV66" s="37">
        <f t="shared" si="4"/>
        <v>2.6708154434578198E-2</v>
      </c>
    </row>
    <row r="67" spans="11:256" ht="15" customHeight="1" x14ac:dyDescent="0.3">
      <c r="K67" s="2" t="s">
        <v>26904</v>
      </c>
      <c r="L67" s="2" t="str">
        <f>'Gene Table'!D63</f>
        <v>DET1</v>
      </c>
      <c r="M67" s="36">
        <f>IF(ISNUMBER(Results!G63),LOG(Results!G63,2),NA())</f>
        <v>-5.3999999999998466E-2</v>
      </c>
      <c r="N67" s="37">
        <f>IF(ISNUMBER(Results!H63),Results!H63,NA())</f>
        <v>0.61551605877727789</v>
      </c>
      <c r="O67" s="2" t="str">
        <f>Results!J63</f>
        <v>OKAY</v>
      </c>
      <c r="IS67" s="2" t="str">
        <f>'Gene Table'!A63</f>
        <v>C13</v>
      </c>
      <c r="IT67" s="2" t="str">
        <f>'Gene Table'!D63</f>
        <v>DET1</v>
      </c>
      <c r="IU67" s="36">
        <f t="shared" si="4"/>
        <v>-5.3999999999998466E-2</v>
      </c>
      <c r="IV67" s="37">
        <f t="shared" si="4"/>
        <v>0.61551605877727789</v>
      </c>
    </row>
    <row r="68" spans="11:256" ht="15" customHeight="1" x14ac:dyDescent="0.3">
      <c r="K68" s="2" t="s">
        <v>26905</v>
      </c>
      <c r="L68" s="2" t="str">
        <f>'Gene Table'!D64</f>
        <v>DIABLO</v>
      </c>
      <c r="M68" s="36">
        <f>IF(ISNUMBER(Results!G64),LOG(Results!G64,2),NA())</f>
        <v>11.315999999999999</v>
      </c>
      <c r="N68" s="37">
        <f>IF(ISNUMBER(Results!H64),Results!H64,NA())</f>
        <v>4.1743363604837504E-6</v>
      </c>
      <c r="O68" s="2" t="str">
        <f>Results!J64</f>
        <v>A</v>
      </c>
      <c r="IS68" s="2" t="str">
        <f>'Gene Table'!A64</f>
        <v>C14</v>
      </c>
      <c r="IT68" s="2" t="str">
        <f>'Gene Table'!D64</f>
        <v>DIABLO</v>
      </c>
      <c r="IU68" s="36">
        <f t="shared" si="4"/>
        <v>11.315999999999999</v>
      </c>
      <c r="IV68" s="37">
        <f t="shared" si="4"/>
        <v>4.1743363604837504E-6</v>
      </c>
    </row>
    <row r="69" spans="11:256" ht="15" customHeight="1" x14ac:dyDescent="0.3">
      <c r="K69" s="2" t="s">
        <v>26906</v>
      </c>
      <c r="L69" s="2" t="str">
        <f>'Gene Table'!D65</f>
        <v>DTL</v>
      </c>
      <c r="M69" s="36">
        <f>IF(ISNUMBER(Results!G65),LOG(Results!G65,2),NA())</f>
        <v>-0.19400000000000014</v>
      </c>
      <c r="N69" s="37">
        <f>IF(ISNUMBER(Results!H65),Results!H65,NA())</f>
        <v>2.7473826584266677E-2</v>
      </c>
      <c r="O69" s="2" t="str">
        <f>Results!J65</f>
        <v>C</v>
      </c>
      <c r="IS69" s="2" t="str">
        <f>'Gene Table'!A65</f>
        <v>C15</v>
      </c>
      <c r="IT69" s="2" t="str">
        <f>'Gene Table'!D65</f>
        <v>DTL</v>
      </c>
      <c r="IU69" s="36">
        <f t="shared" si="4"/>
        <v>-0.19400000000000014</v>
      </c>
      <c r="IV69" s="37">
        <f t="shared" si="4"/>
        <v>2.7473826584266677E-2</v>
      </c>
    </row>
    <row r="70" spans="11:256" ht="15" customHeight="1" x14ac:dyDescent="0.3">
      <c r="K70" s="2" t="s">
        <v>26907</v>
      </c>
      <c r="L70" s="2" t="str">
        <f>'Gene Table'!D66</f>
        <v>DTX3</v>
      </c>
      <c r="M70" s="36">
        <f>IF(ISNUMBER(Results!G66),LOG(Results!G66,2),NA())</f>
        <v>1.3826666666666676</v>
      </c>
      <c r="N70" s="37">
        <f>IF(ISNUMBER(Results!H66),Results!H66,NA())</f>
        <v>8.9759994974608362E-6</v>
      </c>
      <c r="O70" s="2" t="str">
        <f>Results!J66</f>
        <v>OKAY</v>
      </c>
      <c r="IS70" s="2" t="str">
        <f>'Gene Table'!A66</f>
        <v>C16</v>
      </c>
      <c r="IT70" s="2" t="str">
        <f>'Gene Table'!D66</f>
        <v>DTX3</v>
      </c>
      <c r="IU70" s="36">
        <f t="shared" si="4"/>
        <v>1.3826666666666676</v>
      </c>
      <c r="IV70" s="37">
        <f t="shared" si="4"/>
        <v>8.9759994974608362E-6</v>
      </c>
    </row>
    <row r="71" spans="11:256" ht="15" customHeight="1" x14ac:dyDescent="0.3">
      <c r="K71" s="2" t="s">
        <v>26908</v>
      </c>
      <c r="L71" s="2" t="str">
        <f>'Gene Table'!D67</f>
        <v>DTX4</v>
      </c>
      <c r="M71" s="36">
        <f>IF(ISNUMBER(Results!G67),LOG(Results!G67,2),NA())</f>
        <v>-0.19400000000000014</v>
      </c>
      <c r="N71" s="37">
        <f>IF(ISNUMBER(Results!H67),Results!H67,NA())</f>
        <v>2.7473826584266677E-2</v>
      </c>
      <c r="O71" s="2" t="str">
        <f>Results!J67</f>
        <v>C</v>
      </c>
      <c r="IS71" s="2" t="str">
        <f>'Gene Table'!A67</f>
        <v>C17</v>
      </c>
      <c r="IT71" s="2" t="str">
        <f>'Gene Table'!D67</f>
        <v>DTX4</v>
      </c>
      <c r="IU71" s="36">
        <f t="shared" si="4"/>
        <v>-0.19400000000000014</v>
      </c>
      <c r="IV71" s="37">
        <f t="shared" si="4"/>
        <v>2.7473826584266677E-2</v>
      </c>
    </row>
    <row r="72" spans="11:256" ht="15" customHeight="1" x14ac:dyDescent="0.3">
      <c r="K72" s="2" t="s">
        <v>26909</v>
      </c>
      <c r="L72" s="2" t="str">
        <f>'Gene Table'!D68</f>
        <v>DZIP3</v>
      </c>
      <c r="M72" s="36">
        <f>IF(ISNUMBER(Results!G68),LOG(Results!G68,2),NA())</f>
        <v>2.6793333333333349</v>
      </c>
      <c r="N72" s="37">
        <f>IF(ISNUMBER(Results!H68),Results!H68,NA())</f>
        <v>1.0577415100884466E-6</v>
      </c>
      <c r="O72" s="2" t="str">
        <f>Results!J68</f>
        <v>OKAY</v>
      </c>
      <c r="IS72" s="2" t="str">
        <f>'Gene Table'!A68</f>
        <v>C18</v>
      </c>
      <c r="IT72" s="2" t="str">
        <f>'Gene Table'!D68</f>
        <v>DZIP3</v>
      </c>
      <c r="IU72" s="36">
        <f t="shared" si="4"/>
        <v>2.6793333333333349</v>
      </c>
      <c r="IV72" s="37">
        <f t="shared" si="4"/>
        <v>1.0577415100884466E-6</v>
      </c>
    </row>
    <row r="73" spans="11:256" ht="15" customHeight="1" x14ac:dyDescent="0.3">
      <c r="K73" s="2" t="s">
        <v>26910</v>
      </c>
      <c r="L73" s="2" t="str">
        <f>'Gene Table'!D69</f>
        <v>ENC1</v>
      </c>
      <c r="M73" s="36">
        <f>IF(ISNUMBER(Results!G69),LOG(Results!G69,2),NA())</f>
        <v>-0.95066666666666577</v>
      </c>
      <c r="N73" s="37">
        <f>IF(ISNUMBER(Results!H69),Results!H69,NA())</f>
        <v>1.7935854587597057E-3</v>
      </c>
      <c r="O73" s="2" t="str">
        <f>Results!J69</f>
        <v>OKAY</v>
      </c>
      <c r="IS73" s="2" t="str">
        <f>'Gene Table'!A69</f>
        <v>C19</v>
      </c>
      <c r="IT73" s="2" t="str">
        <f>'Gene Table'!D69</f>
        <v>ENC1</v>
      </c>
      <c r="IU73" s="36">
        <f t="shared" si="4"/>
        <v>-0.95066666666666577</v>
      </c>
      <c r="IV73" s="37">
        <f t="shared" si="4"/>
        <v>1.7935854587597057E-3</v>
      </c>
    </row>
    <row r="74" spans="11:256" ht="15" customHeight="1" x14ac:dyDescent="0.3">
      <c r="K74" s="2" t="s">
        <v>26911</v>
      </c>
      <c r="L74" s="2" t="str">
        <f>'Gene Table'!D70</f>
        <v>FANCL</v>
      </c>
      <c r="M74" s="36">
        <f>IF(ISNUMBER(Results!G70),LOG(Results!G70,2),NA())</f>
        <v>-0.19400000000000014</v>
      </c>
      <c r="N74" s="37">
        <f>IF(ISNUMBER(Results!H70),Results!H70,NA())</f>
        <v>2.7473826584266677E-2</v>
      </c>
      <c r="O74" s="2" t="str">
        <f>Results!J70</f>
        <v>C</v>
      </c>
      <c r="IS74" s="2" t="str">
        <f>'Gene Table'!A70</f>
        <v>C20</v>
      </c>
      <c r="IT74" s="2" t="str">
        <f>'Gene Table'!D70</f>
        <v>FANCL</v>
      </c>
      <c r="IU74" s="36">
        <f t="shared" si="4"/>
        <v>-0.19400000000000014</v>
      </c>
      <c r="IV74" s="37">
        <f t="shared" si="4"/>
        <v>2.7473826584266677E-2</v>
      </c>
    </row>
    <row r="75" spans="11:256" ht="15" customHeight="1" x14ac:dyDescent="0.3">
      <c r="K75" s="2" t="s">
        <v>26912</v>
      </c>
      <c r="L75" s="2" t="str">
        <f>'Gene Table'!D71</f>
        <v>FBXL12</v>
      </c>
      <c r="M75" s="36">
        <f>IF(ISNUMBER(Results!G71),LOG(Results!G71,2),NA())</f>
        <v>4.4793333333333338</v>
      </c>
      <c r="N75" s="37">
        <f>IF(ISNUMBER(Results!H71),Results!H71,NA())</f>
        <v>1.2534975868506333E-5</v>
      </c>
      <c r="O75" s="2" t="str">
        <f>Results!J71</f>
        <v>OKAY</v>
      </c>
      <c r="IS75" s="2" t="str">
        <f>'Gene Table'!A71</f>
        <v>C21</v>
      </c>
      <c r="IT75" s="2" t="str">
        <f>'Gene Table'!D71</f>
        <v>FBXL12</v>
      </c>
      <c r="IU75" s="36">
        <f t="shared" si="4"/>
        <v>4.4793333333333338</v>
      </c>
      <c r="IV75" s="37">
        <f t="shared" si="4"/>
        <v>1.2534975868506333E-5</v>
      </c>
    </row>
    <row r="76" spans="11:256" ht="15" customHeight="1" x14ac:dyDescent="0.3">
      <c r="K76" s="2" t="s">
        <v>26913</v>
      </c>
      <c r="L76" s="2" t="str">
        <f>'Gene Table'!D72</f>
        <v>FBXL14</v>
      </c>
      <c r="M76" s="36">
        <f>IF(ISNUMBER(Results!G72),LOG(Results!G72,2),NA())</f>
        <v>-2.5573333333333301</v>
      </c>
      <c r="N76" s="37">
        <f>IF(ISNUMBER(Results!H72),Results!H72,NA())</f>
        <v>4.8272738659638827E-5</v>
      </c>
      <c r="O76" s="2" t="str">
        <f>Results!J72</f>
        <v>OKAY</v>
      </c>
      <c r="IS76" s="2" t="str">
        <f>'Gene Table'!A72</f>
        <v>C22</v>
      </c>
      <c r="IT76" s="2" t="str">
        <f>'Gene Table'!D72</f>
        <v>FBXL14</v>
      </c>
      <c r="IU76" s="36">
        <f t="shared" si="4"/>
        <v>-2.5573333333333301</v>
      </c>
      <c r="IV76" s="37">
        <f t="shared" si="4"/>
        <v>4.8272738659638827E-5</v>
      </c>
    </row>
    <row r="77" spans="11:256" ht="15" customHeight="1" x14ac:dyDescent="0.3">
      <c r="K77" s="2" t="s">
        <v>26914</v>
      </c>
      <c r="L77" s="2" t="str">
        <f>'Gene Table'!D73</f>
        <v>FBXL15</v>
      </c>
      <c r="M77" s="36">
        <f>IF(ISNUMBER(Results!G73),LOG(Results!G73,2),NA())</f>
        <v>0.14266666666666677</v>
      </c>
      <c r="N77" s="37">
        <f>IF(ISNUMBER(Results!H73),Results!H73,NA())</f>
        <v>0.22547057270785462</v>
      </c>
      <c r="O77" s="2" t="str">
        <f>Results!J73</f>
        <v>OKAY</v>
      </c>
      <c r="IS77" s="2" t="str">
        <f>'Gene Table'!A73</f>
        <v>C23</v>
      </c>
      <c r="IT77" s="2" t="str">
        <f>'Gene Table'!D73</f>
        <v>FBXL15</v>
      </c>
      <c r="IU77" s="36">
        <f t="shared" si="4"/>
        <v>0.14266666666666677</v>
      </c>
      <c r="IV77" s="37">
        <f t="shared" si="4"/>
        <v>0.22547057270785462</v>
      </c>
    </row>
    <row r="78" spans="11:256" ht="15" customHeight="1" x14ac:dyDescent="0.3">
      <c r="K78" s="2" t="s">
        <v>26915</v>
      </c>
      <c r="L78" s="2" t="str">
        <f>'Gene Table'!D74</f>
        <v>FBXL18</v>
      </c>
      <c r="M78" s="36">
        <f>IF(ISNUMBER(Results!G74),LOG(Results!G74,2),NA())</f>
        <v>2.052666666666668</v>
      </c>
      <c r="N78" s="37">
        <f>IF(ISNUMBER(Results!H74),Results!H74,NA())</f>
        <v>2.0198215499053692E-4</v>
      </c>
      <c r="O78" s="2" t="str">
        <f>Results!J74</f>
        <v>A</v>
      </c>
      <c r="IS78" s="2" t="str">
        <f>'Gene Table'!A74</f>
        <v>C24</v>
      </c>
      <c r="IT78" s="2" t="str">
        <f>'Gene Table'!D74</f>
        <v>FBXL18</v>
      </c>
      <c r="IU78" s="36">
        <f>IF(ISNUMBER(M78),M78,"")</f>
        <v>2.052666666666668</v>
      </c>
      <c r="IV78" s="37">
        <f>IF(ISNUMBER(N78),N78,"")</f>
        <v>2.0198215499053692E-4</v>
      </c>
    </row>
    <row r="79" spans="11:256" ht="15" customHeight="1" x14ac:dyDescent="0.3">
      <c r="K79" s="2" t="s">
        <v>305</v>
      </c>
      <c r="L79" s="2" t="str">
        <f>'Gene Table'!D75</f>
        <v>FBXL2</v>
      </c>
      <c r="M79" s="36">
        <f>IF(ISNUMBER(Results!G75),LOG(Results!G75,2),NA())</f>
        <v>-0.55399999999999872</v>
      </c>
      <c r="N79" s="37">
        <f>IF(ISNUMBER(Results!H75),Results!H75,NA())</f>
        <v>2.6748569279402949E-2</v>
      </c>
      <c r="O79" s="2" t="str">
        <f>Results!J75</f>
        <v>OKAY</v>
      </c>
      <c r="IS79" s="2" t="str">
        <f>'Gene Table'!A75</f>
        <v>D01</v>
      </c>
      <c r="IT79" s="2" t="str">
        <f>'Gene Table'!D75</f>
        <v>FBXL2</v>
      </c>
      <c r="IU79" s="36">
        <f t="shared" ref="IU79:IV90" si="5">IF(ISNUMBER(M79),M79,"")</f>
        <v>-0.55399999999999872</v>
      </c>
      <c r="IV79" s="37">
        <f t="shared" si="5"/>
        <v>2.6748569279402949E-2</v>
      </c>
    </row>
    <row r="80" spans="11:256" ht="15" customHeight="1" x14ac:dyDescent="0.3">
      <c r="K80" s="2" t="s">
        <v>306</v>
      </c>
      <c r="L80" s="2" t="str">
        <f>'Gene Table'!D76</f>
        <v>FBXL20</v>
      </c>
      <c r="M80" s="36">
        <f>IF(ISNUMBER(Results!G76),LOG(Results!G76,2),NA())</f>
        <v>4.932666666666667</v>
      </c>
      <c r="N80" s="37">
        <f>IF(ISNUMBER(Results!H76),Results!H76,NA())</f>
        <v>1.0672257961667427E-5</v>
      </c>
      <c r="O80" s="2" t="str">
        <f>Results!J76</f>
        <v>OKAY</v>
      </c>
      <c r="IS80" s="2" t="str">
        <f>'Gene Table'!A76</f>
        <v>D02</v>
      </c>
      <c r="IT80" s="2" t="str">
        <f>'Gene Table'!D76</f>
        <v>FBXL20</v>
      </c>
      <c r="IU80" s="36">
        <f t="shared" si="5"/>
        <v>4.932666666666667</v>
      </c>
      <c r="IV80" s="37">
        <f t="shared" si="5"/>
        <v>1.0672257961667427E-5</v>
      </c>
    </row>
    <row r="81" spans="11:256" ht="15" customHeight="1" x14ac:dyDescent="0.3">
      <c r="K81" s="2" t="s">
        <v>307</v>
      </c>
      <c r="L81" s="2" t="str">
        <f>'Gene Table'!D77</f>
        <v>FBXL3</v>
      </c>
      <c r="M81" s="36">
        <f>IF(ISNUMBER(Results!G77),LOG(Results!G77,2),NA())</f>
        <v>3.6660000000000017</v>
      </c>
      <c r="N81" s="37">
        <f>IF(ISNUMBER(Results!H77),Results!H77,NA())</f>
        <v>5.3090413985935555E-4</v>
      </c>
      <c r="O81" s="2" t="str">
        <f>Results!J77</f>
        <v>OKAY</v>
      </c>
      <c r="IS81" s="2" t="str">
        <f>'Gene Table'!A77</f>
        <v>D03</v>
      </c>
      <c r="IT81" s="2" t="str">
        <f>'Gene Table'!D77</f>
        <v>FBXL3</v>
      </c>
      <c r="IU81" s="36">
        <f t="shared" si="5"/>
        <v>3.6660000000000017</v>
      </c>
      <c r="IV81" s="37">
        <f t="shared" si="5"/>
        <v>5.3090413985935555E-4</v>
      </c>
    </row>
    <row r="82" spans="11:256" ht="15" customHeight="1" x14ac:dyDescent="0.3">
      <c r="K82" s="2" t="s">
        <v>308</v>
      </c>
      <c r="L82" s="2" t="str">
        <f>'Gene Table'!D78</f>
        <v>FBXL4</v>
      </c>
      <c r="M82" s="36">
        <f>IF(ISNUMBER(Results!G78),LOG(Results!G78,2),NA())</f>
        <v>-4.653999999999999</v>
      </c>
      <c r="N82" s="37">
        <f>IF(ISNUMBER(Results!H78),Results!H78,NA())</f>
        <v>5.9959934470598408E-5</v>
      </c>
      <c r="O82" s="2" t="str">
        <f>Results!J78</f>
        <v>OKAY</v>
      </c>
      <c r="IS82" s="2" t="str">
        <f>'Gene Table'!A78</f>
        <v>D04</v>
      </c>
      <c r="IT82" s="2" t="str">
        <f>'Gene Table'!D78</f>
        <v>FBXL4</v>
      </c>
      <c r="IU82" s="36">
        <f t="shared" si="5"/>
        <v>-4.653999999999999</v>
      </c>
      <c r="IV82" s="37">
        <f t="shared" si="5"/>
        <v>5.9959934470598408E-5</v>
      </c>
    </row>
    <row r="83" spans="11:256" ht="15" customHeight="1" x14ac:dyDescent="0.3">
      <c r="K83" s="2" t="s">
        <v>309</v>
      </c>
      <c r="L83" s="2" t="str">
        <f>'Gene Table'!D79</f>
        <v>FBXL5</v>
      </c>
      <c r="M83" s="36">
        <f>IF(ISNUMBER(Results!G79),LOG(Results!G79,2),NA())</f>
        <v>2.2893333333333317</v>
      </c>
      <c r="N83" s="37">
        <f>IF(ISNUMBER(Results!H79),Results!H79,NA())</f>
        <v>7.8825778032099423E-4</v>
      </c>
      <c r="O83" s="2" t="str">
        <f>Results!J79</f>
        <v>OKAY</v>
      </c>
      <c r="IS83" s="2" t="str">
        <f>'Gene Table'!A79</f>
        <v>D05</v>
      </c>
      <c r="IT83" s="2" t="str">
        <f>'Gene Table'!D79</f>
        <v>FBXL5</v>
      </c>
      <c r="IU83" s="36">
        <f t="shared" si="5"/>
        <v>2.2893333333333317</v>
      </c>
      <c r="IV83" s="37">
        <f t="shared" si="5"/>
        <v>7.8825778032099423E-4</v>
      </c>
    </row>
    <row r="84" spans="11:256" ht="15" customHeight="1" x14ac:dyDescent="0.3">
      <c r="K84" s="2" t="s">
        <v>310</v>
      </c>
      <c r="L84" s="2" t="str">
        <f>'Gene Table'!D80</f>
        <v>FBXO11</v>
      </c>
      <c r="M84" s="36">
        <f>IF(ISNUMBER(Results!G80),LOG(Results!G80,2),NA())</f>
        <v>6.0000000000006801E-3</v>
      </c>
      <c r="N84" s="37">
        <f>IF(ISNUMBER(Results!H80),Results!H80,NA())</f>
        <v>0.94108436361377878</v>
      </c>
      <c r="O84" s="2" t="str">
        <f>Results!J80</f>
        <v>OKAY</v>
      </c>
      <c r="IS84" s="2" t="str">
        <f>'Gene Table'!A80</f>
        <v>D06</v>
      </c>
      <c r="IT84" s="2" t="str">
        <f>'Gene Table'!D80</f>
        <v>FBXO11</v>
      </c>
      <c r="IU84" s="36">
        <f t="shared" si="5"/>
        <v>6.0000000000006801E-3</v>
      </c>
      <c r="IV84" s="37">
        <f t="shared" si="5"/>
        <v>0.94108436361377878</v>
      </c>
    </row>
    <row r="85" spans="11:256" ht="15" customHeight="1" x14ac:dyDescent="0.3">
      <c r="K85" s="2" t="s">
        <v>311</v>
      </c>
      <c r="L85" s="2" t="str">
        <f>'Gene Table'!D81</f>
        <v>FBXO18</v>
      </c>
      <c r="M85" s="36">
        <f>IF(ISNUMBER(Results!G81),LOG(Results!G81,2),NA())</f>
        <v>0.98933333333333529</v>
      </c>
      <c r="N85" s="37">
        <f>IF(ISNUMBER(Results!H81),Results!H81,NA())</f>
        <v>2.0339255037138889E-4</v>
      </c>
      <c r="O85" s="2" t="str">
        <f>Results!J81</f>
        <v>A</v>
      </c>
      <c r="IS85" s="2" t="str">
        <f>'Gene Table'!A81</f>
        <v>D07</v>
      </c>
      <c r="IT85" s="2" t="str">
        <f>'Gene Table'!D81</f>
        <v>FBXO18</v>
      </c>
      <c r="IU85" s="36">
        <f t="shared" si="5"/>
        <v>0.98933333333333529</v>
      </c>
      <c r="IV85" s="37">
        <f t="shared" si="5"/>
        <v>2.0339255037138889E-4</v>
      </c>
    </row>
    <row r="86" spans="11:256" ht="15" customHeight="1" x14ac:dyDescent="0.3">
      <c r="K86" s="2" t="s">
        <v>312</v>
      </c>
      <c r="L86" s="2" t="str">
        <f>'Gene Table'!D82</f>
        <v>FBXO2</v>
      </c>
      <c r="M86" s="36">
        <f>IF(ISNUMBER(Results!G82),LOG(Results!G82,2),NA())</f>
        <v>-5.1239999999999979</v>
      </c>
      <c r="N86" s="37">
        <f>IF(ISNUMBER(Results!H82),Results!H82,NA())</f>
        <v>5.2489771161391946E-4</v>
      </c>
      <c r="O86" s="2" t="str">
        <f>Results!J82</f>
        <v>OKAY</v>
      </c>
      <c r="IS86" s="2" t="str">
        <f>'Gene Table'!A82</f>
        <v>D08</v>
      </c>
      <c r="IT86" s="2" t="str">
        <f>'Gene Table'!D82</f>
        <v>FBXO2</v>
      </c>
      <c r="IU86" s="36">
        <f t="shared" si="5"/>
        <v>-5.1239999999999979</v>
      </c>
      <c r="IV86" s="37">
        <f t="shared" si="5"/>
        <v>5.2489771161391946E-4</v>
      </c>
    </row>
    <row r="87" spans="11:256" ht="15" customHeight="1" x14ac:dyDescent="0.3">
      <c r="K87" s="2" t="s">
        <v>313</v>
      </c>
      <c r="L87" s="2" t="str">
        <f>'Gene Table'!D83</f>
        <v>FBXO21</v>
      </c>
      <c r="M87" s="36">
        <f>IF(ISNUMBER(Results!G83),LOG(Results!G83,2),NA())</f>
        <v>2.0360000000000027</v>
      </c>
      <c r="N87" s="37">
        <f>IF(ISNUMBER(Results!H83),Results!H83,NA())</f>
        <v>1.6679652557814142E-2</v>
      </c>
      <c r="O87" s="2" t="str">
        <f>Results!J83</f>
        <v>OKAY</v>
      </c>
      <c r="IS87" s="2" t="str">
        <f>'Gene Table'!A83</f>
        <v>D09</v>
      </c>
      <c r="IT87" s="2" t="str">
        <f>'Gene Table'!D83</f>
        <v>FBXO21</v>
      </c>
      <c r="IU87" s="36">
        <f t="shared" si="5"/>
        <v>2.0360000000000027</v>
      </c>
      <c r="IV87" s="37">
        <f t="shared" si="5"/>
        <v>1.6679652557814142E-2</v>
      </c>
    </row>
    <row r="88" spans="11:256" ht="15" customHeight="1" x14ac:dyDescent="0.3">
      <c r="K88" s="2" t="s">
        <v>314</v>
      </c>
      <c r="L88" s="2" t="str">
        <f>'Gene Table'!D84</f>
        <v>FBXO25</v>
      </c>
      <c r="M88" s="36">
        <f>IF(ISNUMBER(Results!G84),LOG(Results!G84,2),NA())</f>
        <v>-1.733999999999998</v>
      </c>
      <c r="N88" s="37">
        <f>IF(ISNUMBER(Results!H84),Results!H84,NA())</f>
        <v>1.2227130819853112E-4</v>
      </c>
      <c r="O88" s="2" t="str">
        <f>Results!J84</f>
        <v>OKAY</v>
      </c>
      <c r="IS88" s="2" t="str">
        <f>'Gene Table'!A84</f>
        <v>D10</v>
      </c>
      <c r="IT88" s="2" t="str">
        <f>'Gene Table'!D84</f>
        <v>FBXO25</v>
      </c>
      <c r="IU88" s="36">
        <f t="shared" si="5"/>
        <v>-1.733999999999998</v>
      </c>
      <c r="IV88" s="37">
        <f t="shared" si="5"/>
        <v>1.2227130819853112E-4</v>
      </c>
    </row>
    <row r="89" spans="11:256" ht="15" customHeight="1" x14ac:dyDescent="0.3">
      <c r="K89" s="2" t="s">
        <v>315</v>
      </c>
      <c r="L89" s="2" t="str">
        <f>'Gene Table'!D85</f>
        <v>FBXO3</v>
      </c>
      <c r="M89" s="36">
        <f>IF(ISNUMBER(Results!G85),LOG(Results!G85,2),NA())</f>
        <v>-0.59733333333333183</v>
      </c>
      <c r="N89" s="37">
        <f>IF(ISNUMBER(Results!H85),Results!H85,NA())</f>
        <v>2.9515612593793784E-4</v>
      </c>
      <c r="O89" s="2" t="str">
        <f>Results!J85</f>
        <v>OKAY</v>
      </c>
      <c r="IS89" s="2" t="str">
        <f>'Gene Table'!A85</f>
        <v>D11</v>
      </c>
      <c r="IT89" s="2" t="str">
        <f>'Gene Table'!D85</f>
        <v>FBXO3</v>
      </c>
      <c r="IU89" s="36">
        <f t="shared" si="5"/>
        <v>-0.59733333333333183</v>
      </c>
      <c r="IV89" s="37">
        <f t="shared" si="5"/>
        <v>2.9515612593793784E-4</v>
      </c>
    </row>
    <row r="90" spans="11:256" ht="15" customHeight="1" x14ac:dyDescent="0.3">
      <c r="K90" s="2" t="s">
        <v>316</v>
      </c>
      <c r="L90" s="2" t="str">
        <f>'Gene Table'!D86</f>
        <v>FBXO30</v>
      </c>
      <c r="M90" s="36">
        <f>IF(ISNUMBER(Results!G86),LOG(Results!G86,2),NA())</f>
        <v>1.9093333333333353</v>
      </c>
      <c r="N90" s="37">
        <f>IF(ISNUMBER(Results!H86),Results!H86,NA())</f>
        <v>7.8702374041722098E-7</v>
      </c>
      <c r="O90" s="2" t="str">
        <f>Results!J86</f>
        <v>OKAY</v>
      </c>
      <c r="IS90" s="2" t="str">
        <f>'Gene Table'!A86</f>
        <v>D12</v>
      </c>
      <c r="IT90" s="2" t="str">
        <f>'Gene Table'!D86</f>
        <v>FBXO30</v>
      </c>
      <c r="IU90" s="36">
        <f t="shared" si="5"/>
        <v>1.9093333333333353</v>
      </c>
      <c r="IV90" s="37">
        <f t="shared" si="5"/>
        <v>7.8702374041722098E-7</v>
      </c>
    </row>
    <row r="91" spans="11:256" ht="15" customHeight="1" x14ac:dyDescent="0.3">
      <c r="K91" s="2" t="s">
        <v>26916</v>
      </c>
      <c r="L91" s="2" t="str">
        <f>'Gene Table'!D87</f>
        <v>FBXO31</v>
      </c>
      <c r="M91" s="36">
        <f>IF(ISNUMBER(Results!G87),LOG(Results!G87,2),NA())</f>
        <v>-0.62733333333333285</v>
      </c>
      <c r="N91" s="37">
        <f>IF(ISNUMBER(Results!H87),Results!H87,NA())</f>
        <v>1.5695537010205519E-2</v>
      </c>
      <c r="O91" s="2" t="str">
        <f>Results!J87</f>
        <v>OKAY</v>
      </c>
    </row>
    <row r="92" spans="11:256" ht="15" customHeight="1" x14ac:dyDescent="0.3">
      <c r="K92" s="2" t="s">
        <v>26917</v>
      </c>
      <c r="L92" s="2" t="str">
        <f>'Gene Table'!D88</f>
        <v>FBXO32</v>
      </c>
      <c r="M92" s="36">
        <f>IF(ISNUMBER(Results!G88),LOG(Results!G88,2),NA())</f>
        <v>-0.13066666666666671</v>
      </c>
      <c r="N92" s="37">
        <f>IF(ISNUMBER(Results!H88),Results!H88,NA())</f>
        <v>0.72932501737665056</v>
      </c>
      <c r="O92" s="2" t="str">
        <f>Results!J88</f>
        <v>OKAY</v>
      </c>
    </row>
    <row r="93" spans="11:256" ht="15" customHeight="1" x14ac:dyDescent="0.3">
      <c r="K93" s="2" t="s">
        <v>26918</v>
      </c>
      <c r="L93" s="2" t="str">
        <f>'Gene Table'!D89</f>
        <v>FBXO33</v>
      </c>
      <c r="M93" s="36">
        <f>IF(ISNUMBER(Results!G89),LOG(Results!G89,2),NA())</f>
        <v>-0.55400000000000071</v>
      </c>
      <c r="N93" s="37">
        <f>IF(ISNUMBER(Results!H89),Results!H89,NA())</f>
        <v>2.5809219624447718E-3</v>
      </c>
      <c r="O93" s="2" t="str">
        <f>Results!J89</f>
        <v>OKAY</v>
      </c>
    </row>
    <row r="94" spans="11:256" ht="15" customHeight="1" x14ac:dyDescent="0.3">
      <c r="K94" s="2" t="s">
        <v>26919</v>
      </c>
      <c r="L94" s="2" t="str">
        <f>'Gene Table'!D90</f>
        <v>FBXO4</v>
      </c>
      <c r="M94" s="36">
        <f>IF(ISNUMBER(Results!G90),LOG(Results!G90,2),NA())</f>
        <v>-0.54066666666666408</v>
      </c>
      <c r="N94" s="37">
        <f>IF(ISNUMBER(Results!H90),Results!H90,NA())</f>
        <v>3.4227520676125928E-4</v>
      </c>
      <c r="O94" s="2" t="str">
        <f>Results!J90</f>
        <v>OKAY</v>
      </c>
    </row>
    <row r="95" spans="11:256" ht="15" customHeight="1" x14ac:dyDescent="0.3">
      <c r="K95" s="2" t="s">
        <v>26920</v>
      </c>
      <c r="L95" s="2" t="str">
        <f>'Gene Table'!D91</f>
        <v>FBXO43</v>
      </c>
      <c r="M95" s="36">
        <f>IF(ISNUMBER(Results!G91),LOG(Results!G91,2),NA())</f>
        <v>-9.3999999999998821E-2</v>
      </c>
      <c r="N95" s="37">
        <f>IF(ISNUMBER(Results!H91),Results!H91,NA())</f>
        <v>0.23860683374314581</v>
      </c>
      <c r="O95" s="2" t="str">
        <f>Results!J91</f>
        <v>OKAY</v>
      </c>
    </row>
    <row r="96" spans="11:256" ht="15" customHeight="1" x14ac:dyDescent="0.3">
      <c r="K96" s="2" t="s">
        <v>26921</v>
      </c>
      <c r="L96" s="2" t="str">
        <f>'Gene Table'!D92</f>
        <v>FBXO44</v>
      </c>
      <c r="M96" s="36">
        <f>IF(ISNUMBER(Results!G92),LOG(Results!G92,2),NA())</f>
        <v>-0.19400000000000014</v>
      </c>
      <c r="N96" s="37">
        <f>IF(ISNUMBER(Results!H92),Results!H92,NA())</f>
        <v>2.7473826584266677E-2</v>
      </c>
      <c r="O96" s="2" t="str">
        <f>Results!J92</f>
        <v>C</v>
      </c>
    </row>
    <row r="97" spans="11:15" ht="15" customHeight="1" x14ac:dyDescent="0.3">
      <c r="K97" s="2" t="s">
        <v>26922</v>
      </c>
      <c r="L97" s="2" t="str">
        <f>'Gene Table'!D93</f>
        <v>FBXO5</v>
      </c>
      <c r="M97" s="36">
        <f>IF(ISNUMBER(Results!G93),LOG(Results!G93,2),NA())</f>
        <v>0.85600000000000054</v>
      </c>
      <c r="N97" s="37">
        <f>IF(ISNUMBER(Results!H93),Results!H93,NA())</f>
        <v>1.2301508394449101E-2</v>
      </c>
      <c r="O97" s="2" t="str">
        <f>Results!J93</f>
        <v>OKAY</v>
      </c>
    </row>
    <row r="98" spans="11:15" ht="15" customHeight="1" x14ac:dyDescent="0.3">
      <c r="K98" s="2" t="s">
        <v>26923</v>
      </c>
      <c r="L98" s="2" t="str">
        <f>'Gene Table'!D94</f>
        <v>FBXO6</v>
      </c>
      <c r="M98" s="36">
        <f>IF(ISNUMBER(Results!G94),LOG(Results!G94,2),NA())</f>
        <v>0.96266666666666711</v>
      </c>
      <c r="N98" s="37">
        <f>IF(ISNUMBER(Results!H94),Results!H94,NA())</f>
        <v>1.6672491218159991E-3</v>
      </c>
      <c r="O98" s="2" t="str">
        <f>Results!J94</f>
        <v>OKAY</v>
      </c>
    </row>
    <row r="99" spans="11:15" ht="15" customHeight="1" x14ac:dyDescent="0.3">
      <c r="K99" s="2" t="s">
        <v>26924</v>
      </c>
      <c r="L99" s="2" t="str">
        <f>'Gene Table'!D95</f>
        <v>FBXO7</v>
      </c>
      <c r="M99" s="36">
        <f>IF(ISNUMBER(Results!G95),LOG(Results!G95,2),NA())</f>
        <v>1.0426666666666671</v>
      </c>
      <c r="N99" s="37">
        <f>IF(ISNUMBER(Results!H95),Results!H95,NA())</f>
        <v>4.4924030532185065E-4</v>
      </c>
      <c r="O99" s="2" t="str">
        <f>Results!J95</f>
        <v>OKAY</v>
      </c>
    </row>
    <row r="100" spans="11:15" ht="15" customHeight="1" x14ac:dyDescent="0.3">
      <c r="K100" s="2" t="s">
        <v>26925</v>
      </c>
      <c r="L100" s="2" t="str">
        <f>'Gene Table'!D96</f>
        <v>FBXO9</v>
      </c>
      <c r="M100" s="36">
        <f>IF(ISNUMBER(Results!G96),LOG(Results!G96,2),NA())</f>
        <v>-0.83066666666666578</v>
      </c>
      <c r="N100" s="37">
        <f>IF(ISNUMBER(Results!H96),Results!H96,NA())</f>
        <v>1.6325517507044307E-4</v>
      </c>
      <c r="O100" s="2" t="str">
        <f>Results!J96</f>
        <v>OKAY</v>
      </c>
    </row>
    <row r="101" spans="11:15" ht="15" customHeight="1" x14ac:dyDescent="0.3">
      <c r="K101" s="2" t="s">
        <v>26926</v>
      </c>
      <c r="L101" s="2" t="str">
        <f>'Gene Table'!D97</f>
        <v>FBXW10</v>
      </c>
      <c r="M101" s="36">
        <f>IF(ISNUMBER(Results!G97),LOG(Results!G97,2),NA())</f>
        <v>-0.79733333333333289</v>
      </c>
      <c r="N101" s="37">
        <f>IF(ISNUMBER(Results!H97),Results!H97,NA())</f>
        <v>2.8550621705824907E-4</v>
      </c>
      <c r="O101" s="2" t="str">
        <f>Results!J97</f>
        <v>OKAY</v>
      </c>
    </row>
    <row r="102" spans="11:15" ht="15" customHeight="1" x14ac:dyDescent="0.3">
      <c r="K102" s="2" t="s">
        <v>26927</v>
      </c>
      <c r="L102" s="2" t="str">
        <f>'Gene Table'!D98</f>
        <v>FBXW11</v>
      </c>
      <c r="M102" s="36">
        <f>IF(ISNUMBER(Results!G98),LOG(Results!G98,2),NA())</f>
        <v>-0.71066666666666445</v>
      </c>
      <c r="N102" s="37">
        <f>IF(ISNUMBER(Results!H98),Results!H98,NA())</f>
        <v>2.1624248244359275E-2</v>
      </c>
      <c r="O102" s="2" t="str">
        <f>Results!J98</f>
        <v>OKAY</v>
      </c>
    </row>
    <row r="103" spans="11:15" ht="15" customHeight="1" x14ac:dyDescent="0.3">
      <c r="K103" s="2" t="s">
        <v>317</v>
      </c>
      <c r="L103" s="2" t="str">
        <f>'Gene Table'!D99</f>
        <v>FBXW12</v>
      </c>
      <c r="M103" s="36">
        <f>IF(ISNUMBER(Results!G99),LOG(Results!G99,2),NA())</f>
        <v>-0.75400000000000023</v>
      </c>
      <c r="N103" s="37">
        <f>IF(ISNUMBER(Results!H99),Results!H99,NA())</f>
        <v>6.6975915922832011E-4</v>
      </c>
      <c r="O103" s="2" t="str">
        <f>Results!J99</f>
        <v>OKAY</v>
      </c>
    </row>
    <row r="104" spans="11:15" ht="15" customHeight="1" x14ac:dyDescent="0.3">
      <c r="K104" s="2" t="s">
        <v>318</v>
      </c>
      <c r="L104" s="2" t="str">
        <f>'Gene Table'!D100</f>
        <v>FBXW2</v>
      </c>
      <c r="M104" s="36">
        <f>IF(ISNUMBER(Results!G100),LOG(Results!G100,2),NA())</f>
        <v>0.78600000000000314</v>
      </c>
      <c r="N104" s="37">
        <f>IF(ISNUMBER(Results!H100),Results!H100,NA())</f>
        <v>1.3509611946120286E-2</v>
      </c>
      <c r="O104" s="2" t="str">
        <f>Results!J100</f>
        <v>OKAY</v>
      </c>
    </row>
    <row r="105" spans="11:15" ht="15" customHeight="1" x14ac:dyDescent="0.3">
      <c r="K105" s="2" t="s">
        <v>319</v>
      </c>
      <c r="L105" s="2" t="str">
        <f>'Gene Table'!D101</f>
        <v>FBXW4</v>
      </c>
      <c r="M105" s="36">
        <f>IF(ISNUMBER(Results!G101),LOG(Results!G101,2),NA())</f>
        <v>2.0693333333333368</v>
      </c>
      <c r="N105" s="37">
        <f>IF(ISNUMBER(Results!H101),Results!H101,NA())</f>
        <v>2.0544684884272499E-3</v>
      </c>
      <c r="O105" s="2" t="str">
        <f>Results!J101</f>
        <v>OKAY</v>
      </c>
    </row>
    <row r="106" spans="11:15" ht="15" customHeight="1" x14ac:dyDescent="0.3">
      <c r="K106" s="2" t="s">
        <v>320</v>
      </c>
      <c r="L106" s="2" t="str">
        <f>'Gene Table'!D102</f>
        <v>FBXW5</v>
      </c>
      <c r="M106" s="36">
        <f>IF(ISNUMBER(Results!G102),LOG(Results!G102,2),NA())</f>
        <v>0.97933333333333605</v>
      </c>
      <c r="N106" s="37">
        <f>IF(ISNUMBER(Results!H102),Results!H102,NA())</f>
        <v>0.22598241545051675</v>
      </c>
      <c r="O106" s="2" t="str">
        <f>Results!J102</f>
        <v>B</v>
      </c>
    </row>
    <row r="107" spans="11:15" ht="15" customHeight="1" x14ac:dyDescent="0.3">
      <c r="K107" s="2" t="s">
        <v>321</v>
      </c>
      <c r="L107" s="2" t="str">
        <f>'Gene Table'!D103</f>
        <v>FBXW7</v>
      </c>
      <c r="M107" s="36">
        <f>IF(ISNUMBER(Results!G103),LOG(Results!G103,2),NA())</f>
        <v>-0.19400000000000014</v>
      </c>
      <c r="N107" s="37">
        <f>IF(ISNUMBER(Results!H103),Results!H103,NA())</f>
        <v>2.7473826584266677E-2</v>
      </c>
      <c r="O107" s="2" t="str">
        <f>Results!J103</f>
        <v>C</v>
      </c>
    </row>
    <row r="108" spans="11:15" ht="15" customHeight="1" x14ac:dyDescent="0.3">
      <c r="K108" s="2" t="s">
        <v>322</v>
      </c>
      <c r="L108" s="2" t="str">
        <f>'Gene Table'!D104</f>
        <v>FEM1B</v>
      </c>
      <c r="M108" s="36">
        <f>IF(ISNUMBER(Results!G104),LOG(Results!G104,2),NA())</f>
        <v>2.2293333333333356</v>
      </c>
      <c r="N108" s="37">
        <f>IF(ISNUMBER(Results!H104),Results!H104,NA())</f>
        <v>8.6213982371803209E-4</v>
      </c>
      <c r="O108" s="2" t="str">
        <f>Results!J104</f>
        <v>OKAY</v>
      </c>
    </row>
    <row r="109" spans="11:15" ht="15" customHeight="1" x14ac:dyDescent="0.3">
      <c r="K109" s="2" t="s">
        <v>323</v>
      </c>
      <c r="L109" s="2" t="str">
        <f>'Gene Table'!D105</f>
        <v>GAN</v>
      </c>
      <c r="M109" s="36">
        <f>IF(ISNUMBER(Results!G105),LOG(Results!G105,2),NA())</f>
        <v>-0.19400000000000014</v>
      </c>
      <c r="N109" s="37">
        <f>IF(ISNUMBER(Results!H105),Results!H105,NA())</f>
        <v>2.7473826584266677E-2</v>
      </c>
      <c r="O109" s="2" t="str">
        <f>Results!J105</f>
        <v>C</v>
      </c>
    </row>
    <row r="110" spans="11:15" ht="15" customHeight="1" x14ac:dyDescent="0.3">
      <c r="K110" s="2" t="s">
        <v>324</v>
      </c>
      <c r="L110" s="2" t="str">
        <f>'Gene Table'!D106</f>
        <v>HACE1</v>
      </c>
      <c r="M110" s="36">
        <f>IF(ISNUMBER(Results!G106),LOG(Results!G106,2),NA())</f>
        <v>-2.3006666666666664</v>
      </c>
      <c r="N110" s="37">
        <f>IF(ISNUMBER(Results!H106),Results!H106,NA())</f>
        <v>1.3253943571386128E-5</v>
      </c>
      <c r="O110" s="2" t="str">
        <f>Results!J106</f>
        <v>OKAY</v>
      </c>
    </row>
    <row r="111" spans="11:15" ht="15" customHeight="1" x14ac:dyDescent="0.3">
      <c r="K111" s="2" t="s">
        <v>325</v>
      </c>
      <c r="L111" s="2" t="str">
        <f>'Gene Table'!D107</f>
        <v>HECTD1</v>
      </c>
      <c r="M111" s="36">
        <f>IF(ISNUMBER(Results!G107),LOG(Results!G107,2),NA())</f>
        <v>4.1793333333333331</v>
      </c>
      <c r="N111" s="37">
        <f>IF(ISNUMBER(Results!H107),Results!H107,NA())</f>
        <v>2.0920664852295884E-6</v>
      </c>
      <c r="O111" s="2" t="str">
        <f>Results!J107</f>
        <v>OKAY</v>
      </c>
    </row>
    <row r="112" spans="11:15" ht="15" customHeight="1" x14ac:dyDescent="0.3">
      <c r="K112" s="2" t="s">
        <v>326</v>
      </c>
      <c r="L112" s="2" t="str">
        <f>'Gene Table'!D108</f>
        <v>HECTD3</v>
      </c>
      <c r="M112" s="36">
        <f>IF(ISNUMBER(Results!G108),LOG(Results!G108,2),NA())</f>
        <v>10.156000000000002</v>
      </c>
      <c r="N112" s="37">
        <f>IF(ISNUMBER(Results!H108),Results!H108,NA())</f>
        <v>4.1359657376573369E-6</v>
      </c>
      <c r="O112" s="2" t="str">
        <f>Results!J108</f>
        <v>OKAY</v>
      </c>
    </row>
    <row r="113" spans="11:15" ht="15" customHeight="1" x14ac:dyDescent="0.3">
      <c r="K113" s="2" t="s">
        <v>327</v>
      </c>
      <c r="L113" s="2" t="str">
        <f>'Gene Table'!D109</f>
        <v>HECW1</v>
      </c>
      <c r="M113" s="36">
        <f>IF(ISNUMBER(Results!G109),LOG(Results!G109,2),NA())</f>
        <v>0.80266666666666708</v>
      </c>
      <c r="N113" s="37">
        <f>IF(ISNUMBER(Results!H109),Results!H109,NA())</f>
        <v>0.15476679329410076</v>
      </c>
      <c r="O113" s="2" t="str">
        <f>Results!J109</f>
        <v>B</v>
      </c>
    </row>
    <row r="114" spans="11:15" ht="15" customHeight="1" x14ac:dyDescent="0.3">
      <c r="K114" s="2" t="s">
        <v>328</v>
      </c>
      <c r="L114" s="2" t="str">
        <f>'Gene Table'!D110</f>
        <v>HERC1</v>
      </c>
      <c r="M114" s="36">
        <f>IF(ISNUMBER(Results!G110),LOG(Results!G110,2),NA())</f>
        <v>2.0593333333333348</v>
      </c>
      <c r="N114" s="37">
        <f>IF(ISNUMBER(Results!H110),Results!H110,NA())</f>
        <v>1.6025732359153888E-5</v>
      </c>
      <c r="O114" s="2" t="str">
        <f>Results!J110</f>
        <v>OKAY</v>
      </c>
    </row>
    <row r="115" spans="11:15" ht="15" customHeight="1" x14ac:dyDescent="0.3">
      <c r="K115" s="2" t="s">
        <v>26928</v>
      </c>
      <c r="L115" s="2" t="str">
        <f>'Gene Table'!D111</f>
        <v>HERC2</v>
      </c>
      <c r="M115" s="36">
        <f>IF(ISNUMBER(Results!G111),LOG(Results!G111,2),NA())</f>
        <v>-1.2139999999999986</v>
      </c>
      <c r="N115" s="37">
        <f>IF(ISNUMBER(Results!H111),Results!H111,NA())</f>
        <v>0.16575668684390893</v>
      </c>
      <c r="O115" s="2" t="str">
        <f>Results!J111</f>
        <v>B</v>
      </c>
    </row>
    <row r="116" spans="11:15" ht="15" customHeight="1" x14ac:dyDescent="0.3">
      <c r="K116" s="2" t="s">
        <v>26929</v>
      </c>
      <c r="L116" s="2" t="str">
        <f>'Gene Table'!D112</f>
        <v>HERC3</v>
      </c>
      <c r="M116" s="36">
        <f>IF(ISNUMBER(Results!G112),LOG(Results!G112,2),NA())</f>
        <v>0.76933333333333676</v>
      </c>
      <c r="N116" s="37">
        <f>IF(ISNUMBER(Results!H112),Results!H112,NA())</f>
        <v>0.26408697745567122</v>
      </c>
      <c r="O116" s="2" t="str">
        <f>Results!J112</f>
        <v>B</v>
      </c>
    </row>
    <row r="117" spans="11:15" ht="15" customHeight="1" x14ac:dyDescent="0.3">
      <c r="K117" s="2" t="s">
        <v>26930</v>
      </c>
      <c r="L117" s="2" t="str">
        <f>'Gene Table'!D113</f>
        <v>HERC4</v>
      </c>
      <c r="M117" s="36">
        <f>IF(ISNUMBER(Results!G113),LOG(Results!G113,2),NA())</f>
        <v>0.15600000000000094</v>
      </c>
      <c r="N117" s="37">
        <f>IF(ISNUMBER(Results!H113),Results!H113,NA())</f>
        <v>6.7049322515721946E-2</v>
      </c>
      <c r="O117" s="2" t="str">
        <f>Results!J113</f>
        <v>OKAY</v>
      </c>
    </row>
    <row r="118" spans="11:15" ht="15" customHeight="1" x14ac:dyDescent="0.3">
      <c r="K118" s="2" t="s">
        <v>26931</v>
      </c>
      <c r="L118" s="2" t="str">
        <f>'Gene Table'!D114</f>
        <v>HERC5</v>
      </c>
      <c r="M118" s="36">
        <f>IF(ISNUMBER(Results!G114),LOG(Results!G114,2),NA())</f>
        <v>-0.19400000000000014</v>
      </c>
      <c r="N118" s="37">
        <f>IF(ISNUMBER(Results!H114),Results!H114,NA())</f>
        <v>2.7473826584266677E-2</v>
      </c>
      <c r="O118" s="2" t="str">
        <f>Results!J114</f>
        <v>C</v>
      </c>
    </row>
    <row r="119" spans="11:15" ht="15" customHeight="1" x14ac:dyDescent="0.3">
      <c r="K119" s="2" t="s">
        <v>26932</v>
      </c>
      <c r="L119" s="2" t="str">
        <f>'Gene Table'!D115</f>
        <v>HERC6</v>
      </c>
      <c r="M119" s="36">
        <f>IF(ISNUMBER(Results!G115),LOG(Results!G115,2),NA())</f>
        <v>-0.19400000000000014</v>
      </c>
      <c r="N119" s="37">
        <f>IF(ISNUMBER(Results!H115),Results!H115,NA())</f>
        <v>2.7473826584266677E-2</v>
      </c>
      <c r="O119" s="2" t="str">
        <f>Results!J115</f>
        <v>C</v>
      </c>
    </row>
    <row r="120" spans="11:15" ht="15" customHeight="1" x14ac:dyDescent="0.3">
      <c r="K120" s="2" t="s">
        <v>26933</v>
      </c>
      <c r="L120" s="2" t="str">
        <f>'Gene Table'!D116</f>
        <v>HLTF</v>
      </c>
      <c r="M120" s="36">
        <f>IF(ISNUMBER(Results!G116),LOG(Results!G116,2),NA())</f>
        <v>-0.19400000000000014</v>
      </c>
      <c r="N120" s="37">
        <f>IF(ISNUMBER(Results!H116),Results!H116,NA())</f>
        <v>2.7473826584266677E-2</v>
      </c>
      <c r="O120" s="2" t="str">
        <f>Results!J116</f>
        <v>C</v>
      </c>
    </row>
    <row r="121" spans="11:15" ht="15" customHeight="1" x14ac:dyDescent="0.3">
      <c r="K121" s="2" t="s">
        <v>26934</v>
      </c>
      <c r="L121" s="2" t="str">
        <f>'Gene Table'!D117</f>
        <v>HUWE1</v>
      </c>
      <c r="M121" s="36">
        <f>IF(ISNUMBER(Results!G117),LOG(Results!G117,2),NA())</f>
        <v>-0.82066666666666732</v>
      </c>
      <c r="N121" s="37">
        <f>IF(ISNUMBER(Results!H117),Results!H117,NA())</f>
        <v>0.31897403458401974</v>
      </c>
      <c r="O121" s="2" t="str">
        <f>Results!J117</f>
        <v>B</v>
      </c>
    </row>
    <row r="122" spans="11:15" ht="15" customHeight="1" x14ac:dyDescent="0.3">
      <c r="K122" s="2" t="s">
        <v>26935</v>
      </c>
      <c r="L122" s="2" t="str">
        <f>'Gene Table'!D118</f>
        <v>IRAK1</v>
      </c>
      <c r="M122" s="36">
        <f>IF(ISNUMBER(Results!G118),LOG(Results!G118,2),NA())</f>
        <v>0.72266666666666779</v>
      </c>
      <c r="N122" s="37">
        <f>IF(ISNUMBER(Results!H118),Results!H118,NA())</f>
        <v>0.5349012538319956</v>
      </c>
      <c r="O122" s="2" t="str">
        <f>Results!J118</f>
        <v>B</v>
      </c>
    </row>
    <row r="123" spans="11:15" ht="15" customHeight="1" x14ac:dyDescent="0.3">
      <c r="K123" s="2" t="s">
        <v>26936</v>
      </c>
      <c r="L123" s="2" t="str">
        <f>'Gene Table'!D119</f>
        <v>IRF2BPL</v>
      </c>
      <c r="M123" s="36">
        <f>IF(ISNUMBER(Results!G119),LOG(Results!G119,2),NA())</f>
        <v>0.11933333333333347</v>
      </c>
      <c r="N123" s="37">
        <f>IF(ISNUMBER(Results!H119),Results!H119,NA())</f>
        <v>0.61701618628478561</v>
      </c>
      <c r="O123" s="2" t="str">
        <f>Results!J119</f>
        <v>B</v>
      </c>
    </row>
    <row r="124" spans="11:15" ht="15" customHeight="1" x14ac:dyDescent="0.3">
      <c r="K124" s="2" t="s">
        <v>26937</v>
      </c>
      <c r="L124" s="2" t="str">
        <f>'Gene Table'!D120</f>
        <v>ITCH</v>
      </c>
      <c r="M124" s="36">
        <f>IF(ISNUMBER(Results!G120),LOG(Results!G120,2),NA())</f>
        <v>0.28933333333333355</v>
      </c>
      <c r="N124" s="37">
        <f>IF(ISNUMBER(Results!H120),Results!H120,NA())</f>
        <v>0.48643379023896965</v>
      </c>
      <c r="O124" s="2" t="str">
        <f>Results!J120</f>
        <v>B</v>
      </c>
    </row>
    <row r="125" spans="11:15" ht="15" customHeight="1" x14ac:dyDescent="0.3">
      <c r="K125" s="2" t="s">
        <v>26938</v>
      </c>
      <c r="L125" s="2" t="str">
        <f>'Gene Table'!D121</f>
        <v>KLHL41</v>
      </c>
      <c r="M125" s="36">
        <f>IF(ISNUMBER(Results!G121),LOG(Results!G121,2),NA())</f>
        <v>-5.0666666666664063E-2</v>
      </c>
      <c r="N125" s="37">
        <f>IF(ISNUMBER(Results!H121),Results!H121,NA())</f>
        <v>0.86569423089606024</v>
      </c>
      <c r="O125" s="2" t="str">
        <f>Results!J121</f>
        <v>B</v>
      </c>
    </row>
    <row r="126" spans="11:15" ht="15" customHeight="1" x14ac:dyDescent="0.3">
      <c r="K126" s="2" t="s">
        <v>26939</v>
      </c>
      <c r="L126" s="2" t="str">
        <f>'Gene Table'!D122</f>
        <v>KBTBD7</v>
      </c>
      <c r="M126" s="36">
        <f>IF(ISNUMBER(Results!G122),LOG(Results!G122,2),NA())</f>
        <v>-4.0773333333333355</v>
      </c>
      <c r="N126" s="37">
        <f>IF(ISNUMBER(Results!H122),Results!H122,NA())</f>
        <v>8.7566757669915881E-4</v>
      </c>
      <c r="O126" s="2" t="str">
        <f>Results!J122</f>
        <v>A</v>
      </c>
    </row>
    <row r="127" spans="11:15" ht="15" customHeight="1" x14ac:dyDescent="0.3">
      <c r="K127" s="2" t="s">
        <v>329</v>
      </c>
      <c r="L127" s="2" t="str">
        <f>'Gene Table'!D123</f>
        <v>KCTD10</v>
      </c>
      <c r="M127" s="36">
        <f>IF(ISNUMBER(Results!G123),LOG(Results!G123,2),NA())</f>
        <v>-0.19400000000000014</v>
      </c>
      <c r="N127" s="37">
        <f>IF(ISNUMBER(Results!H123),Results!H123,NA())</f>
        <v>2.7473826584266677E-2</v>
      </c>
      <c r="O127" s="2" t="str">
        <f>Results!J123</f>
        <v>C</v>
      </c>
    </row>
    <row r="128" spans="11:15" ht="15" customHeight="1" x14ac:dyDescent="0.3">
      <c r="K128" s="2" t="s">
        <v>330</v>
      </c>
      <c r="L128" s="2" t="str">
        <f>'Gene Table'!D124</f>
        <v>KEAP1</v>
      </c>
      <c r="M128" s="36">
        <f>IF(ISNUMBER(Results!G124),LOG(Results!G124,2),NA())</f>
        <v>-2.2306666666666648</v>
      </c>
      <c r="N128" s="37">
        <f>IF(ISNUMBER(Results!H124),Results!H124,NA())</f>
        <v>3.9595548901437613E-3</v>
      </c>
      <c r="O128" s="2" t="str">
        <f>Results!J124</f>
        <v>A</v>
      </c>
    </row>
    <row r="129" spans="11:15" ht="15" customHeight="1" x14ac:dyDescent="0.3">
      <c r="K129" s="2" t="s">
        <v>331</v>
      </c>
      <c r="L129" s="2" t="str">
        <f>'Gene Table'!D125</f>
        <v>KLHL13</v>
      </c>
      <c r="M129" s="36">
        <f>IF(ISNUMBER(Results!G125),LOG(Results!G125,2),NA())</f>
        <v>8.6493333333333329</v>
      </c>
      <c r="N129" s="37">
        <f>IF(ISNUMBER(Results!H125),Results!H125,NA())</f>
        <v>8.8031082577943156E-6</v>
      </c>
      <c r="O129" s="2" t="str">
        <f>Results!J125</f>
        <v>OKAY</v>
      </c>
    </row>
    <row r="130" spans="11:15" ht="15" customHeight="1" x14ac:dyDescent="0.3">
      <c r="K130" s="2" t="s">
        <v>332</v>
      </c>
      <c r="L130" s="2" t="str">
        <f>'Gene Table'!D126</f>
        <v>KLHL2</v>
      </c>
      <c r="M130" s="36">
        <f>IF(ISNUMBER(Results!G126),LOG(Results!G126,2),NA())</f>
        <v>-1.0673333333333335</v>
      </c>
      <c r="N130" s="37">
        <f>IF(ISNUMBER(Results!H126),Results!H126,NA())</f>
        <v>6.8065655009709779E-3</v>
      </c>
      <c r="O130" s="2" t="str">
        <f>Results!J126</f>
        <v>OKAY</v>
      </c>
    </row>
    <row r="131" spans="11:15" ht="15" customHeight="1" x14ac:dyDescent="0.3">
      <c r="K131" s="2" t="s">
        <v>333</v>
      </c>
      <c r="L131" s="2" t="str">
        <f>'Gene Table'!D127</f>
        <v>KLHL20</v>
      </c>
      <c r="M131" s="36">
        <f>IF(ISNUMBER(Results!G127),LOG(Results!G127,2),NA())</f>
        <v>5.5826666666666664</v>
      </c>
      <c r="N131" s="37">
        <f>IF(ISNUMBER(Results!H127),Results!H127,NA())</f>
        <v>5.8546018658755842E-7</v>
      </c>
      <c r="O131" s="2" t="str">
        <f>Results!J127</f>
        <v>OKAY</v>
      </c>
    </row>
    <row r="132" spans="11:15" ht="15" customHeight="1" x14ac:dyDescent="0.3">
      <c r="K132" s="2" t="s">
        <v>334</v>
      </c>
      <c r="L132" s="2" t="str">
        <f>'Gene Table'!D128</f>
        <v>KLHL21</v>
      </c>
      <c r="M132" s="36">
        <f>IF(ISNUMBER(Results!G128),LOG(Results!G128,2),NA())</f>
        <v>6.7060000000000013</v>
      </c>
      <c r="N132" s="37">
        <f>IF(ISNUMBER(Results!H128),Results!H128,NA())</f>
        <v>2.7491991496238886E-5</v>
      </c>
      <c r="O132" s="2" t="str">
        <f>Results!J128</f>
        <v>A</v>
      </c>
    </row>
    <row r="133" spans="11:15" ht="15" customHeight="1" x14ac:dyDescent="0.3">
      <c r="K133" s="2" t="s">
        <v>335</v>
      </c>
      <c r="L133" s="2" t="str">
        <f>'Gene Table'!D129</f>
        <v>KLHL22</v>
      </c>
      <c r="M133" s="36">
        <f>IF(ISNUMBER(Results!G129),LOG(Results!G129,2),NA())</f>
        <v>-0.19733333333333286</v>
      </c>
      <c r="N133" s="37">
        <f>IF(ISNUMBER(Results!H129),Results!H129,NA())</f>
        <v>6.1460519745528186E-2</v>
      </c>
      <c r="O133" s="2" t="str">
        <f>Results!J129</f>
        <v>OKAY</v>
      </c>
    </row>
    <row r="134" spans="11:15" ht="15" customHeight="1" x14ac:dyDescent="0.3">
      <c r="K134" s="2" t="s">
        <v>336</v>
      </c>
      <c r="L134" s="2" t="str">
        <f>'Gene Table'!D130</f>
        <v>KLHL24</v>
      </c>
      <c r="M134" s="36">
        <f>IF(ISNUMBER(Results!G130),LOG(Results!G130,2),NA())</f>
        <v>-2.4773333333333341</v>
      </c>
      <c r="N134" s="37">
        <f>IF(ISNUMBER(Results!H130),Results!H130,NA())</f>
        <v>5.295305983654873E-2</v>
      </c>
      <c r="O134" s="2" t="str">
        <f>Results!J130</f>
        <v>B</v>
      </c>
    </row>
    <row r="135" spans="11:15" ht="15" customHeight="1" x14ac:dyDescent="0.3">
      <c r="K135" s="2" t="s">
        <v>337</v>
      </c>
      <c r="L135" s="2" t="str">
        <f>'Gene Table'!D131</f>
        <v>KLHL7</v>
      </c>
      <c r="M135" s="36">
        <f>IF(ISNUMBER(Results!G131),LOG(Results!G131,2),NA())</f>
        <v>11.562666666666667</v>
      </c>
      <c r="N135" s="37">
        <f>IF(ISNUMBER(Results!H131),Results!H131,NA())</f>
        <v>1.400774612310646E-6</v>
      </c>
      <c r="O135" s="2" t="str">
        <f>Results!J131</f>
        <v>A</v>
      </c>
    </row>
    <row r="136" spans="11:15" ht="15" customHeight="1" x14ac:dyDescent="0.3">
      <c r="K136" s="2" t="s">
        <v>338</v>
      </c>
      <c r="L136" s="2" t="str">
        <f>'Gene Table'!D132</f>
        <v>KLHL9</v>
      </c>
      <c r="M136" s="36">
        <f>IF(ISNUMBER(Results!G132),LOG(Results!G132,2),NA())</f>
        <v>-0.35733333333333284</v>
      </c>
      <c r="N136" s="37">
        <f>IF(ISNUMBER(Results!H132),Results!H132,NA())</f>
        <v>8.4592398981352887E-3</v>
      </c>
      <c r="O136" s="2" t="str">
        <f>Results!J132</f>
        <v>OKAY</v>
      </c>
    </row>
    <row r="137" spans="11:15" ht="15" customHeight="1" x14ac:dyDescent="0.3">
      <c r="K137" s="2" t="s">
        <v>339</v>
      </c>
      <c r="L137" s="2" t="str">
        <f>'Gene Table'!D133</f>
        <v>LMO7</v>
      </c>
      <c r="M137" s="36">
        <f>IF(ISNUMBER(Results!G133),LOG(Results!G133,2),NA())</f>
        <v>-2.1039999999999996</v>
      </c>
      <c r="N137" s="37">
        <f>IF(ISNUMBER(Results!H133),Results!H133,NA())</f>
        <v>9.935581095308402E-4</v>
      </c>
      <c r="O137" s="2" t="str">
        <f>Results!J133</f>
        <v>OKAY</v>
      </c>
    </row>
    <row r="138" spans="11:15" ht="15" customHeight="1" x14ac:dyDescent="0.3">
      <c r="K138" s="2" t="s">
        <v>340</v>
      </c>
      <c r="L138" s="2" t="str">
        <f>'Gene Table'!D134</f>
        <v>LNX1</v>
      </c>
      <c r="M138" s="36">
        <f>IF(ISNUMBER(Results!G134),LOG(Results!G134,2),NA())</f>
        <v>-1.4673333333333325</v>
      </c>
      <c r="N138" s="37">
        <f>IF(ISNUMBER(Results!H134),Results!H134,NA())</f>
        <v>3.0767517095892867E-6</v>
      </c>
      <c r="O138" s="2" t="str">
        <f>Results!J134</f>
        <v>OKAY</v>
      </c>
    </row>
    <row r="139" spans="11:15" ht="15" customHeight="1" x14ac:dyDescent="0.3">
      <c r="K139" s="2" t="s">
        <v>26940</v>
      </c>
      <c r="L139" s="2" t="str">
        <f>'Gene Table'!D135</f>
        <v>LONRF1</v>
      </c>
      <c r="M139" s="36">
        <f>IF(ISNUMBER(Results!G135),LOG(Results!G135,2),NA())</f>
        <v>12.50266666666667</v>
      </c>
      <c r="N139" s="37">
        <f>IF(ISNUMBER(Results!H135),Results!H135,NA())</f>
        <v>1.7941647862778388E-5</v>
      </c>
      <c r="O139" s="2" t="str">
        <f>Results!J135</f>
        <v>A</v>
      </c>
    </row>
    <row r="140" spans="11:15" ht="15" customHeight="1" x14ac:dyDescent="0.3">
      <c r="K140" s="2" t="s">
        <v>26941</v>
      </c>
      <c r="L140" s="2" t="str">
        <f>'Gene Table'!D136</f>
        <v>LRRC41</v>
      </c>
      <c r="M140" s="36">
        <f>IF(ISNUMBER(Results!G136),LOG(Results!G136,2),NA())</f>
        <v>-0.19400000000000014</v>
      </c>
      <c r="N140" s="37">
        <f>IF(ISNUMBER(Results!H136),Results!H136,NA())</f>
        <v>2.7473826584266677E-2</v>
      </c>
      <c r="O140" s="2" t="str">
        <f>Results!J136</f>
        <v>C</v>
      </c>
    </row>
    <row r="141" spans="11:15" ht="15" customHeight="1" x14ac:dyDescent="0.3">
      <c r="K141" s="2" t="s">
        <v>26942</v>
      </c>
      <c r="L141" s="2" t="str">
        <f>'Gene Table'!D137</f>
        <v>LRSAM1</v>
      </c>
      <c r="M141" s="36">
        <f>IF(ISNUMBER(Results!G137),LOG(Results!G137,2),NA())</f>
        <v>-1.0239999999999998</v>
      </c>
      <c r="N141" s="37">
        <f>IF(ISNUMBER(Results!H137),Results!H137,NA())</f>
        <v>1.2303517356623546E-3</v>
      </c>
      <c r="O141" s="2" t="str">
        <f>Results!J137</f>
        <v>OKAY</v>
      </c>
    </row>
    <row r="142" spans="11:15" ht="15" customHeight="1" x14ac:dyDescent="0.3">
      <c r="K142" s="2" t="s">
        <v>26943</v>
      </c>
      <c r="L142" s="2" t="str">
        <f>'Gene Table'!D138</f>
        <v>LTN1</v>
      </c>
      <c r="M142" s="36">
        <f>IF(ISNUMBER(Results!G138),LOG(Results!G138,2),NA())</f>
        <v>-0.19400000000000014</v>
      </c>
      <c r="N142" s="37">
        <f>IF(ISNUMBER(Results!H138),Results!H138,NA())</f>
        <v>2.7473826584266677E-2</v>
      </c>
      <c r="O142" s="2" t="str">
        <f>Results!J138</f>
        <v>C</v>
      </c>
    </row>
    <row r="143" spans="11:15" ht="15" customHeight="1" x14ac:dyDescent="0.3">
      <c r="K143" s="2" t="s">
        <v>26944</v>
      </c>
      <c r="L143" s="2" t="str">
        <f>'Gene Table'!D139</f>
        <v>MALT1</v>
      </c>
      <c r="M143" s="36">
        <f>IF(ISNUMBER(Results!G139),LOG(Results!G139,2),NA())</f>
        <v>-0.8006666666666673</v>
      </c>
      <c r="N143" s="37">
        <f>IF(ISNUMBER(Results!H139),Results!H139,NA())</f>
        <v>6.7940451973543719E-3</v>
      </c>
      <c r="O143" s="2" t="str">
        <f>Results!J139</f>
        <v>OKAY</v>
      </c>
    </row>
    <row r="144" spans="11:15" ht="15" customHeight="1" x14ac:dyDescent="0.3">
      <c r="K144" s="2" t="s">
        <v>26945</v>
      </c>
      <c r="L144" s="2" t="str">
        <f>'Gene Table'!D140</f>
        <v>MAP3K1</v>
      </c>
      <c r="M144" s="36">
        <f>IF(ISNUMBER(Results!G140),LOG(Results!G140,2),NA())</f>
        <v>-2.5473333333333303</v>
      </c>
      <c r="N144" s="37">
        <f>IF(ISNUMBER(Results!H140),Results!H140,NA())</f>
        <v>8.9209721090843346E-3</v>
      </c>
      <c r="O144" s="2" t="str">
        <f>Results!J140</f>
        <v>OKAY</v>
      </c>
    </row>
    <row r="145" spans="11:15" ht="15" customHeight="1" x14ac:dyDescent="0.3">
      <c r="K145" s="2" t="s">
        <v>26946</v>
      </c>
      <c r="L145" s="2" t="str">
        <f>'Gene Table'!D141</f>
        <v>MARCH1</v>
      </c>
      <c r="M145" s="36">
        <f>IF(ISNUMBER(Results!G141),LOG(Results!G141,2),NA())</f>
        <v>-4.4439999999999991</v>
      </c>
      <c r="N145" s="37">
        <f>IF(ISNUMBER(Results!H141),Results!H141,NA())</f>
        <v>7.3990831060987682E-8</v>
      </c>
      <c r="O145" s="2" t="str">
        <f>Results!J141</f>
        <v>OKAY</v>
      </c>
    </row>
    <row r="146" spans="11:15" ht="15" customHeight="1" x14ac:dyDescent="0.3">
      <c r="K146" s="2" t="s">
        <v>26947</v>
      </c>
      <c r="L146" s="2" t="str">
        <f>'Gene Table'!D142</f>
        <v>MARCH11</v>
      </c>
      <c r="M146" s="36">
        <f>IF(ISNUMBER(Results!G142),LOG(Results!G142,2),NA())</f>
        <v>-3.2206666666666655</v>
      </c>
      <c r="N146" s="37">
        <f>IF(ISNUMBER(Results!H142),Results!H142,NA())</f>
        <v>2.7913037151848034E-6</v>
      </c>
      <c r="O146" s="2" t="str">
        <f>Results!J142</f>
        <v>OKAY</v>
      </c>
    </row>
    <row r="147" spans="11:15" ht="15" customHeight="1" x14ac:dyDescent="0.3">
      <c r="K147" s="2" t="s">
        <v>26948</v>
      </c>
      <c r="L147" s="2" t="str">
        <f>'Gene Table'!D143</f>
        <v>MARCH2</v>
      </c>
      <c r="M147" s="36">
        <f>IF(ISNUMBER(Results!G143),LOG(Results!G143,2),NA())</f>
        <v>-0.19400000000000014</v>
      </c>
      <c r="N147" s="37">
        <f>IF(ISNUMBER(Results!H143),Results!H143,NA())</f>
        <v>2.7473826584266677E-2</v>
      </c>
      <c r="O147" s="2" t="str">
        <f>Results!J143</f>
        <v>C</v>
      </c>
    </row>
    <row r="148" spans="11:15" ht="15" customHeight="1" x14ac:dyDescent="0.3">
      <c r="K148" s="2" t="s">
        <v>26949</v>
      </c>
      <c r="L148" s="2" t="str">
        <f>'Gene Table'!D144</f>
        <v>MARCH3</v>
      </c>
      <c r="M148" s="36">
        <f>IF(ISNUMBER(Results!G144),LOG(Results!G144,2),NA())</f>
        <v>0.83599999999999985</v>
      </c>
      <c r="N148" s="37">
        <f>IF(ISNUMBER(Results!H144),Results!H144,NA())</f>
        <v>7.5679928534622028E-3</v>
      </c>
      <c r="O148" s="2" t="str">
        <f>Results!J144</f>
        <v>OKAY</v>
      </c>
    </row>
    <row r="149" spans="11:15" ht="15" customHeight="1" x14ac:dyDescent="0.3">
      <c r="K149" s="2" t="s">
        <v>26950</v>
      </c>
      <c r="L149" s="2" t="str">
        <f>'Gene Table'!D145</f>
        <v>MARCH5</v>
      </c>
      <c r="M149" s="36">
        <f>IF(ISNUMBER(Results!G145),LOG(Results!G145,2),NA())</f>
        <v>-0.75399999999999989</v>
      </c>
      <c r="N149" s="37">
        <f>IF(ISNUMBER(Results!H145),Results!H145,NA())</f>
        <v>5.582780166092343E-2</v>
      </c>
      <c r="O149" s="2" t="str">
        <f>Results!J145</f>
        <v>A</v>
      </c>
    </row>
    <row r="150" spans="11:15" ht="15" customHeight="1" x14ac:dyDescent="0.3">
      <c r="K150" s="2" t="s">
        <v>26951</v>
      </c>
      <c r="L150" s="2" t="str">
        <f>'Gene Table'!D146</f>
        <v>MARCH6</v>
      </c>
      <c r="M150" s="36">
        <f>IF(ISNUMBER(Results!G146),LOG(Results!G146,2),NA())</f>
        <v>-3.8739999999999961</v>
      </c>
      <c r="N150" s="37">
        <f>IF(ISNUMBER(Results!H146),Results!H146,NA())</f>
        <v>1.0358358278893653E-2</v>
      </c>
      <c r="O150" s="2" t="str">
        <f>Results!J146</f>
        <v>OKAY</v>
      </c>
    </row>
    <row r="151" spans="11:15" ht="15" customHeight="1" x14ac:dyDescent="0.3">
      <c r="K151" s="2" t="s">
        <v>341</v>
      </c>
      <c r="L151" s="2" t="str">
        <f>'Gene Table'!D147</f>
        <v>MARCH7</v>
      </c>
      <c r="M151" s="36">
        <f>IF(ISNUMBER(Results!G147),LOG(Results!G147,2),NA())</f>
        <v>0.47933333333333683</v>
      </c>
      <c r="N151" s="37">
        <f>IF(ISNUMBER(Results!H147),Results!H147,NA())</f>
        <v>0.68035871987162078</v>
      </c>
      <c r="O151" s="2" t="str">
        <f>Results!J147</f>
        <v>B</v>
      </c>
    </row>
    <row r="152" spans="11:15" ht="15" customHeight="1" x14ac:dyDescent="0.3">
      <c r="K152" s="2" t="s">
        <v>342</v>
      </c>
      <c r="L152" s="2" t="str">
        <f>'Gene Table'!D148</f>
        <v>MARCH8</v>
      </c>
      <c r="M152" s="36">
        <f>IF(ISNUMBER(Results!G148),LOG(Results!G148,2),NA())</f>
        <v>-1.8139999999999998</v>
      </c>
      <c r="N152" s="37">
        <f>IF(ISNUMBER(Results!H148),Results!H148,NA())</f>
        <v>0.12707745859907629</v>
      </c>
      <c r="O152" s="2" t="str">
        <f>Results!J148</f>
        <v>OKAY</v>
      </c>
    </row>
    <row r="153" spans="11:15" ht="15" customHeight="1" x14ac:dyDescent="0.3">
      <c r="K153" s="2" t="s">
        <v>343</v>
      </c>
      <c r="L153" s="2" t="str">
        <f>'Gene Table'!D149</f>
        <v>MDM2</v>
      </c>
      <c r="M153" s="36">
        <f>IF(ISNUMBER(Results!G149),LOG(Results!G149,2),NA())</f>
        <v>15.156000000000002</v>
      </c>
      <c r="N153" s="37">
        <f>IF(ISNUMBER(Results!H149),Results!H149,NA())</f>
        <v>5.1992579910272221E-5</v>
      </c>
      <c r="O153" s="2" t="str">
        <f>Results!J149</f>
        <v>OKAY</v>
      </c>
    </row>
    <row r="154" spans="11:15" ht="15" customHeight="1" x14ac:dyDescent="0.3">
      <c r="K154" s="2" t="s">
        <v>344</v>
      </c>
      <c r="L154" s="2" t="str">
        <f>'Gene Table'!D150</f>
        <v>MDM4</v>
      </c>
      <c r="M154" s="36">
        <f>IF(ISNUMBER(Results!G150),LOG(Results!G150,2),NA())</f>
        <v>0.61266666666666347</v>
      </c>
      <c r="N154" s="37">
        <f>IF(ISNUMBER(Results!H150),Results!H150,NA())</f>
        <v>8.190683349145747E-2</v>
      </c>
      <c r="O154" s="2" t="str">
        <f>Results!J150</f>
        <v>B</v>
      </c>
    </row>
    <row r="155" spans="11:15" ht="15" customHeight="1" x14ac:dyDescent="0.3">
      <c r="K155" s="2" t="s">
        <v>345</v>
      </c>
      <c r="L155" s="2" t="str">
        <f>'Gene Table'!D151</f>
        <v>MEX3A</v>
      </c>
      <c r="M155" s="36">
        <f>IF(ISNUMBER(Results!G151),LOG(Results!G151,2),NA())</f>
        <v>10.182666666666666</v>
      </c>
      <c r="N155" s="37">
        <f>IF(ISNUMBER(Results!H151),Results!H151,NA())</f>
        <v>7.5257067582985962E-5</v>
      </c>
      <c r="O155" s="2" t="str">
        <f>Results!J151</f>
        <v>A</v>
      </c>
    </row>
    <row r="156" spans="11:15" ht="15" customHeight="1" x14ac:dyDescent="0.3">
      <c r="K156" s="2" t="s">
        <v>346</v>
      </c>
      <c r="L156" s="2" t="str">
        <f>'Gene Table'!D152</f>
        <v>MEX3C</v>
      </c>
      <c r="M156" s="36">
        <f>IF(ISNUMBER(Results!G152),LOG(Results!G152,2),NA())</f>
        <v>12.872666666666666</v>
      </c>
      <c r="N156" s="37">
        <f>IF(ISNUMBER(Results!H152),Results!H152,NA())</f>
        <v>2.3556643459405305E-6</v>
      </c>
      <c r="O156" s="2" t="str">
        <f>Results!J152</f>
        <v>A</v>
      </c>
    </row>
    <row r="157" spans="11:15" ht="15" customHeight="1" x14ac:dyDescent="0.3">
      <c r="K157" s="2" t="s">
        <v>347</v>
      </c>
      <c r="L157" s="2" t="str">
        <f>'Gene Table'!D153</f>
        <v>MEX3D</v>
      </c>
      <c r="M157" s="36">
        <f>IF(ISNUMBER(Results!G153),LOG(Results!G153,2),NA())</f>
        <v>-0.10733333333333192</v>
      </c>
      <c r="N157" s="37">
        <f>IF(ISNUMBER(Results!H153),Results!H153,NA())</f>
        <v>0.25224745814009264</v>
      </c>
      <c r="O157" s="2" t="str">
        <f>Results!J153</f>
        <v>OKAY</v>
      </c>
    </row>
    <row r="158" spans="11:15" ht="15" customHeight="1" x14ac:dyDescent="0.3">
      <c r="K158" s="2" t="s">
        <v>348</v>
      </c>
      <c r="L158" s="2" t="str">
        <f>'Gene Table'!D154</f>
        <v>MGRN1</v>
      </c>
      <c r="M158" s="36">
        <f>IF(ISNUMBER(Results!G154),LOG(Results!G154,2),NA())</f>
        <v>14.832666666666665</v>
      </c>
      <c r="N158" s="37">
        <f>IF(ISNUMBER(Results!H154),Results!H154,NA())</f>
        <v>3.5197915138462387E-5</v>
      </c>
      <c r="O158" s="2" t="str">
        <f>Results!J154</f>
        <v>A</v>
      </c>
    </row>
    <row r="159" spans="11:15" ht="15" customHeight="1" x14ac:dyDescent="0.3">
      <c r="K159" s="2" t="s">
        <v>349</v>
      </c>
      <c r="L159" s="2" t="str">
        <f>'Gene Table'!D155</f>
        <v>MIB1</v>
      </c>
      <c r="M159" s="36">
        <f>IF(ISNUMBER(Results!G155),LOG(Results!G155,2),NA())</f>
        <v>0.1160000000000017</v>
      </c>
      <c r="N159" s="37">
        <f>IF(ISNUMBER(Results!H155),Results!H155,NA())</f>
        <v>0.74648873312550434</v>
      </c>
      <c r="O159" s="2" t="str">
        <f>Results!J155</f>
        <v>B</v>
      </c>
    </row>
    <row r="160" spans="11:15" ht="15" customHeight="1" x14ac:dyDescent="0.3">
      <c r="K160" s="2" t="s">
        <v>350</v>
      </c>
      <c r="L160" s="2" t="str">
        <f>'Gene Table'!D156</f>
        <v>MIB2</v>
      </c>
      <c r="M160" s="36">
        <f>IF(ISNUMBER(Results!G156),LOG(Results!G156,2),NA())</f>
        <v>7.3159999999999998</v>
      </c>
      <c r="N160" s="37">
        <f>IF(ISNUMBER(Results!H156),Results!H156,NA())</f>
        <v>1.1009013314743864E-4</v>
      </c>
      <c r="O160" s="2" t="str">
        <f>Results!J156</f>
        <v>OKAY</v>
      </c>
    </row>
    <row r="161" spans="11:15" ht="15" customHeight="1" x14ac:dyDescent="0.3">
      <c r="K161" s="2" t="s">
        <v>351</v>
      </c>
      <c r="L161" s="2" t="str">
        <f>'Gene Table'!D157</f>
        <v>MID1</v>
      </c>
      <c r="M161" s="36">
        <f>IF(ISNUMBER(Results!G157),LOG(Results!G157,2),NA())</f>
        <v>0.91266666666666796</v>
      </c>
      <c r="N161" s="37">
        <f>IF(ISNUMBER(Results!H157),Results!H157,NA())</f>
        <v>1.9871629052017263E-3</v>
      </c>
      <c r="O161" s="2" t="str">
        <f>Results!J157</f>
        <v>OKAY</v>
      </c>
    </row>
    <row r="162" spans="11:15" ht="15" customHeight="1" x14ac:dyDescent="0.3">
      <c r="K162" s="2" t="s">
        <v>352</v>
      </c>
      <c r="L162" s="2" t="str">
        <f>'Gene Table'!D158</f>
        <v>MID2</v>
      </c>
      <c r="M162" s="36">
        <f>IF(ISNUMBER(Results!G158),LOG(Results!G158,2),NA())</f>
        <v>0.22933333333333389</v>
      </c>
      <c r="N162" s="37">
        <f>IF(ISNUMBER(Results!H158),Results!H158,NA())</f>
        <v>2.6708154434578198E-2</v>
      </c>
      <c r="O162" s="2" t="str">
        <f>Results!J158</f>
        <v>OKAY</v>
      </c>
    </row>
    <row r="163" spans="11:15" ht="15" customHeight="1" x14ac:dyDescent="0.3">
      <c r="K163" s="2" t="s">
        <v>26952</v>
      </c>
      <c r="L163" s="2" t="str">
        <f>'Gene Table'!D159</f>
        <v>MKRN1</v>
      </c>
      <c r="M163" s="36">
        <f>IF(ISNUMBER(Results!G159),LOG(Results!G159,2),NA())</f>
        <v>-5.3999999999998466E-2</v>
      </c>
      <c r="N163" s="37">
        <f>IF(ISNUMBER(Results!H159),Results!H159,NA())</f>
        <v>0.61551605877727789</v>
      </c>
      <c r="O163" s="2" t="str">
        <f>Results!J159</f>
        <v>OKAY</v>
      </c>
    </row>
    <row r="164" spans="11:15" ht="15" customHeight="1" x14ac:dyDescent="0.3">
      <c r="K164" s="2" t="s">
        <v>26953</v>
      </c>
      <c r="L164" s="2" t="str">
        <f>'Gene Table'!D160</f>
        <v>MKRN2</v>
      </c>
      <c r="M164" s="36">
        <f>IF(ISNUMBER(Results!G160),LOG(Results!G160,2),NA())</f>
        <v>11.315999999999999</v>
      </c>
      <c r="N164" s="37">
        <f>IF(ISNUMBER(Results!H160),Results!H160,NA())</f>
        <v>4.1743363604837504E-6</v>
      </c>
      <c r="O164" s="2" t="str">
        <f>Results!J160</f>
        <v>A</v>
      </c>
    </row>
    <row r="165" spans="11:15" ht="15" customHeight="1" x14ac:dyDescent="0.3">
      <c r="K165" s="2" t="s">
        <v>26954</v>
      </c>
      <c r="L165" s="2" t="str">
        <f>'Gene Table'!D161</f>
        <v>MNAT1</v>
      </c>
      <c r="M165" s="36">
        <f>IF(ISNUMBER(Results!G161),LOG(Results!G161,2),NA())</f>
        <v>-0.19400000000000014</v>
      </c>
      <c r="N165" s="37">
        <f>IF(ISNUMBER(Results!H161),Results!H161,NA())</f>
        <v>2.7473826584266677E-2</v>
      </c>
      <c r="O165" s="2" t="str">
        <f>Results!J161</f>
        <v>C</v>
      </c>
    </row>
    <row r="166" spans="11:15" ht="15" customHeight="1" x14ac:dyDescent="0.3">
      <c r="K166" s="2" t="s">
        <v>26955</v>
      </c>
      <c r="L166" s="2" t="str">
        <f>'Gene Table'!D162</f>
        <v>MSL2</v>
      </c>
      <c r="M166" s="36">
        <f>IF(ISNUMBER(Results!G162),LOG(Results!G162,2),NA())</f>
        <v>1.3826666666666676</v>
      </c>
      <c r="N166" s="37">
        <f>IF(ISNUMBER(Results!H162),Results!H162,NA())</f>
        <v>8.9759994974608362E-6</v>
      </c>
      <c r="O166" s="2" t="str">
        <f>Results!J162</f>
        <v>OKAY</v>
      </c>
    </row>
    <row r="167" spans="11:15" ht="15" customHeight="1" x14ac:dyDescent="0.3">
      <c r="K167" s="2" t="s">
        <v>26956</v>
      </c>
      <c r="L167" s="2" t="str">
        <f>'Gene Table'!D163</f>
        <v>MYCBP2</v>
      </c>
      <c r="M167" s="36">
        <f>IF(ISNUMBER(Results!G163),LOG(Results!G163,2),NA())</f>
        <v>-0.19400000000000014</v>
      </c>
      <c r="N167" s="37">
        <f>IF(ISNUMBER(Results!H163),Results!H163,NA())</f>
        <v>2.7473826584266677E-2</v>
      </c>
      <c r="O167" s="2" t="str">
        <f>Results!J163</f>
        <v>C</v>
      </c>
    </row>
    <row r="168" spans="11:15" ht="15" customHeight="1" x14ac:dyDescent="0.3">
      <c r="K168" s="2" t="s">
        <v>26957</v>
      </c>
      <c r="L168" s="2" t="str">
        <f>'Gene Table'!D164</f>
        <v>MYLIP</v>
      </c>
      <c r="M168" s="36">
        <f>IF(ISNUMBER(Results!G164),LOG(Results!G164,2),NA())</f>
        <v>2.6793333333333349</v>
      </c>
      <c r="N168" s="37">
        <f>IF(ISNUMBER(Results!H164),Results!H164,NA())</f>
        <v>1.0577415100884466E-6</v>
      </c>
      <c r="O168" s="2" t="str">
        <f>Results!J164</f>
        <v>OKAY</v>
      </c>
    </row>
    <row r="169" spans="11:15" ht="15" customHeight="1" x14ac:dyDescent="0.3">
      <c r="K169" s="2" t="s">
        <v>26958</v>
      </c>
      <c r="L169" s="2" t="str">
        <f>'Gene Table'!D165</f>
        <v>NEDD4</v>
      </c>
      <c r="M169" s="36">
        <f>IF(ISNUMBER(Results!G165),LOG(Results!G165,2),NA())</f>
        <v>-0.95066666666666577</v>
      </c>
      <c r="N169" s="37">
        <f>IF(ISNUMBER(Results!H165),Results!H165,NA())</f>
        <v>1.7935854587597057E-3</v>
      </c>
      <c r="O169" s="2" t="str">
        <f>Results!J165</f>
        <v>OKAY</v>
      </c>
    </row>
    <row r="170" spans="11:15" ht="15" customHeight="1" x14ac:dyDescent="0.3">
      <c r="K170" s="2" t="s">
        <v>26959</v>
      </c>
      <c r="L170" s="2" t="str">
        <f>'Gene Table'!D166</f>
        <v>NEDD4L</v>
      </c>
      <c r="M170" s="36">
        <f>IF(ISNUMBER(Results!G166),LOG(Results!G166,2),NA())</f>
        <v>-0.19400000000000014</v>
      </c>
      <c r="N170" s="37">
        <f>IF(ISNUMBER(Results!H166),Results!H166,NA())</f>
        <v>2.7473826584266677E-2</v>
      </c>
      <c r="O170" s="2" t="str">
        <f>Results!J166</f>
        <v>C</v>
      </c>
    </row>
    <row r="171" spans="11:15" ht="15" customHeight="1" x14ac:dyDescent="0.3">
      <c r="K171" s="2" t="s">
        <v>26960</v>
      </c>
      <c r="L171" s="2" t="str">
        <f>'Gene Table'!D167</f>
        <v>NEURL1</v>
      </c>
      <c r="M171" s="36">
        <f>IF(ISNUMBER(Results!G167),LOG(Results!G167,2),NA())</f>
        <v>4.4793333333333338</v>
      </c>
      <c r="N171" s="37">
        <f>IF(ISNUMBER(Results!H167),Results!H167,NA())</f>
        <v>1.2534975868506333E-5</v>
      </c>
      <c r="O171" s="2" t="str">
        <f>Results!J167</f>
        <v>OKAY</v>
      </c>
    </row>
    <row r="172" spans="11:15" ht="15" customHeight="1" x14ac:dyDescent="0.3">
      <c r="K172" s="2" t="s">
        <v>26961</v>
      </c>
      <c r="L172" s="2" t="str">
        <f>'Gene Table'!D168</f>
        <v>NFX1</v>
      </c>
      <c r="M172" s="36">
        <f>IF(ISNUMBER(Results!G168),LOG(Results!G168,2),NA())</f>
        <v>-2.5573333333333301</v>
      </c>
      <c r="N172" s="37">
        <f>IF(ISNUMBER(Results!H168),Results!H168,NA())</f>
        <v>4.8272738659638827E-5</v>
      </c>
      <c r="O172" s="2" t="str">
        <f>Results!J168</f>
        <v>OKAY</v>
      </c>
    </row>
    <row r="173" spans="11:15" ht="15" customHeight="1" x14ac:dyDescent="0.3">
      <c r="K173" s="2" t="s">
        <v>26962</v>
      </c>
      <c r="L173" s="2" t="str">
        <f>'Gene Table'!D169</f>
        <v>NFXL1</v>
      </c>
      <c r="M173" s="36">
        <f>IF(ISNUMBER(Results!G169),LOG(Results!G169,2),NA())</f>
        <v>0.14266666666666677</v>
      </c>
      <c r="N173" s="37">
        <f>IF(ISNUMBER(Results!H169),Results!H169,NA())</f>
        <v>0.22547057270785462</v>
      </c>
      <c r="O173" s="2" t="str">
        <f>Results!J169</f>
        <v>OKAY</v>
      </c>
    </row>
    <row r="174" spans="11:15" ht="15" customHeight="1" x14ac:dyDescent="0.3">
      <c r="K174" s="2" t="s">
        <v>26963</v>
      </c>
      <c r="L174" s="2" t="str">
        <f>'Gene Table'!D170</f>
        <v>NHLRC1</v>
      </c>
      <c r="M174" s="36">
        <f>IF(ISNUMBER(Results!G170),LOG(Results!G170,2),NA())</f>
        <v>2.052666666666668</v>
      </c>
      <c r="N174" s="37">
        <f>IF(ISNUMBER(Results!H170),Results!H170,NA())</f>
        <v>2.0198215499053692E-4</v>
      </c>
      <c r="O174" s="2" t="str">
        <f>Results!J170</f>
        <v>A</v>
      </c>
    </row>
    <row r="175" spans="11:15" ht="15" customHeight="1" x14ac:dyDescent="0.3">
      <c r="K175" s="2" t="s">
        <v>35</v>
      </c>
      <c r="L175" s="2" t="str">
        <f>'Gene Table'!D171</f>
        <v>NOSIP</v>
      </c>
      <c r="M175" s="36">
        <f>IF(ISNUMBER(Results!G171),LOG(Results!G171,2),NA())</f>
        <v>-0.55399999999999872</v>
      </c>
      <c r="N175" s="37">
        <f>IF(ISNUMBER(Results!H171),Results!H171,NA())</f>
        <v>2.6748569279402949E-2</v>
      </c>
      <c r="O175" s="2" t="str">
        <f>Results!J171</f>
        <v>OKAY</v>
      </c>
    </row>
    <row r="176" spans="11:15" ht="15" customHeight="1" x14ac:dyDescent="0.3">
      <c r="K176" s="2" t="s">
        <v>37</v>
      </c>
      <c r="L176" s="2" t="str">
        <f>'Gene Table'!D172</f>
        <v>OSTM1</v>
      </c>
      <c r="M176" s="36">
        <f>IF(ISNUMBER(Results!G172),LOG(Results!G172,2),NA())</f>
        <v>4.932666666666667</v>
      </c>
      <c r="N176" s="37">
        <f>IF(ISNUMBER(Results!H172),Results!H172,NA())</f>
        <v>1.0672257961667427E-5</v>
      </c>
      <c r="O176" s="2" t="str">
        <f>Results!J172</f>
        <v>OKAY</v>
      </c>
    </row>
    <row r="177" spans="11:15" ht="15" customHeight="1" x14ac:dyDescent="0.3">
      <c r="K177" s="2" t="s">
        <v>39</v>
      </c>
      <c r="L177" s="2" t="str">
        <f>'Gene Table'!D173</f>
        <v>PARK2</v>
      </c>
      <c r="M177" s="36">
        <f>IF(ISNUMBER(Results!G173),LOG(Results!G173,2),NA())</f>
        <v>3.6660000000000017</v>
      </c>
      <c r="N177" s="37">
        <f>IF(ISNUMBER(Results!H173),Results!H173,NA())</f>
        <v>5.3090413985935555E-4</v>
      </c>
      <c r="O177" s="2" t="str">
        <f>Results!J173</f>
        <v>OKAY</v>
      </c>
    </row>
    <row r="178" spans="11:15" ht="15" customHeight="1" x14ac:dyDescent="0.3">
      <c r="K178" s="2" t="s">
        <v>41</v>
      </c>
      <c r="L178" s="2" t="str">
        <f>'Gene Table'!D174</f>
        <v>PAX6</v>
      </c>
      <c r="M178" s="36">
        <f>IF(ISNUMBER(Results!G174),LOG(Results!G174,2),NA())</f>
        <v>-4.653999999999999</v>
      </c>
      <c r="N178" s="37">
        <f>IF(ISNUMBER(Results!H174),Results!H174,NA())</f>
        <v>5.9959934470598408E-5</v>
      </c>
      <c r="O178" s="2" t="str">
        <f>Results!J174</f>
        <v>OKAY</v>
      </c>
    </row>
    <row r="179" spans="11:15" ht="15" customHeight="1" x14ac:dyDescent="0.3">
      <c r="K179" s="2" t="s">
        <v>42</v>
      </c>
      <c r="L179" s="2" t="str">
        <f>'Gene Table'!D175</f>
        <v>PCGF2</v>
      </c>
      <c r="M179" s="36">
        <f>IF(ISNUMBER(Results!G175),LOG(Results!G175,2),NA())</f>
        <v>2.2893333333333317</v>
      </c>
      <c r="N179" s="37">
        <f>IF(ISNUMBER(Results!H175),Results!H175,NA())</f>
        <v>7.8825778032099423E-4</v>
      </c>
      <c r="O179" s="2" t="str">
        <f>Results!J175</f>
        <v>OKAY</v>
      </c>
    </row>
    <row r="180" spans="11:15" ht="15" customHeight="1" x14ac:dyDescent="0.3">
      <c r="K180" s="2" t="s">
        <v>353</v>
      </c>
      <c r="L180" s="2" t="str">
        <f>'Gene Table'!D176</f>
        <v>PCGF3</v>
      </c>
      <c r="M180" s="36">
        <f>IF(ISNUMBER(Results!G176),LOG(Results!G176,2),NA())</f>
        <v>6.0000000000006801E-3</v>
      </c>
      <c r="N180" s="37">
        <f>IF(ISNUMBER(Results!H176),Results!H176,NA())</f>
        <v>0.94108436361377878</v>
      </c>
      <c r="O180" s="2" t="str">
        <f>Results!J176</f>
        <v>OKAY</v>
      </c>
    </row>
    <row r="181" spans="11:15" ht="15" customHeight="1" x14ac:dyDescent="0.3">
      <c r="K181" s="2" t="s">
        <v>354</v>
      </c>
      <c r="L181" s="2" t="str">
        <f>'Gene Table'!D177</f>
        <v>PCGF5</v>
      </c>
      <c r="M181" s="36">
        <f>IF(ISNUMBER(Results!G177),LOG(Results!G177,2),NA())</f>
        <v>0.98933333333333529</v>
      </c>
      <c r="N181" s="37">
        <f>IF(ISNUMBER(Results!H177),Results!H177,NA())</f>
        <v>2.0339255037138889E-4</v>
      </c>
      <c r="O181" s="2" t="str">
        <f>Results!J177</f>
        <v>A</v>
      </c>
    </row>
    <row r="182" spans="11:15" ht="15" customHeight="1" x14ac:dyDescent="0.3">
      <c r="K182" s="2" t="s">
        <v>355</v>
      </c>
      <c r="L182" s="2" t="str">
        <f>'Gene Table'!D178</f>
        <v>PDZRN3</v>
      </c>
      <c r="M182" s="36">
        <f>IF(ISNUMBER(Results!G178),LOG(Results!G178,2),NA())</f>
        <v>-5.1239999999999979</v>
      </c>
      <c r="N182" s="37">
        <f>IF(ISNUMBER(Results!H178),Results!H178,NA())</f>
        <v>5.2489771161391946E-4</v>
      </c>
      <c r="O182" s="2" t="str">
        <f>Results!J178</f>
        <v>OKAY</v>
      </c>
    </row>
    <row r="183" spans="11:15" ht="15" customHeight="1" x14ac:dyDescent="0.3">
      <c r="K183" s="2" t="s">
        <v>356</v>
      </c>
      <c r="L183" s="2" t="str">
        <f>'Gene Table'!D179</f>
        <v>PDZRN4</v>
      </c>
      <c r="M183" s="36">
        <f>IF(ISNUMBER(Results!G179),LOG(Results!G179,2),NA())</f>
        <v>2.0360000000000027</v>
      </c>
      <c r="N183" s="37">
        <f>IF(ISNUMBER(Results!H179),Results!H179,NA())</f>
        <v>1.6679652557814142E-2</v>
      </c>
      <c r="O183" s="2" t="str">
        <f>Results!J179</f>
        <v>OKAY</v>
      </c>
    </row>
    <row r="184" spans="11:15" ht="15" customHeight="1" x14ac:dyDescent="0.3">
      <c r="K184" s="2" t="s">
        <v>357</v>
      </c>
      <c r="L184" s="2" t="str">
        <f>'Gene Table'!D180</f>
        <v>PELI1</v>
      </c>
      <c r="M184" s="36">
        <f>IF(ISNUMBER(Results!G180),LOG(Results!G180,2),NA())</f>
        <v>-1.733999999999998</v>
      </c>
      <c r="N184" s="37">
        <f>IF(ISNUMBER(Results!H180),Results!H180,NA())</f>
        <v>1.2227130819853112E-4</v>
      </c>
      <c r="O184" s="2" t="str">
        <f>Results!J180</f>
        <v>OKAY</v>
      </c>
    </row>
    <row r="185" spans="11:15" ht="15" customHeight="1" x14ac:dyDescent="0.3">
      <c r="K185" s="2" t="s">
        <v>358</v>
      </c>
      <c r="L185" s="2" t="str">
        <f>'Gene Table'!D181</f>
        <v>PELI2</v>
      </c>
      <c r="M185" s="36">
        <f>IF(ISNUMBER(Results!G181),LOG(Results!G181,2),NA())</f>
        <v>-0.59733333333333183</v>
      </c>
      <c r="N185" s="37">
        <f>IF(ISNUMBER(Results!H181),Results!H181,NA())</f>
        <v>2.9515612593793784E-4</v>
      </c>
      <c r="O185" s="2" t="str">
        <f>Results!J181</f>
        <v>OKAY</v>
      </c>
    </row>
    <row r="186" spans="11:15" ht="15" customHeight="1" x14ac:dyDescent="0.3">
      <c r="K186" s="2" t="s">
        <v>18</v>
      </c>
      <c r="L186" s="2" t="str">
        <f>'Gene Table'!D182</f>
        <v>PEX12</v>
      </c>
      <c r="M186" s="36">
        <f>IF(ISNUMBER(Results!G182),LOG(Results!G182,2),NA())</f>
        <v>1.9093333333333353</v>
      </c>
      <c r="N186" s="37">
        <f>IF(ISNUMBER(Results!H182),Results!H182,NA())</f>
        <v>7.8702374041722098E-7</v>
      </c>
      <c r="O186" s="2" t="str">
        <f>Results!J182</f>
        <v>OKAY</v>
      </c>
    </row>
    <row r="187" spans="11:15" ht="15" customHeight="1" x14ac:dyDescent="0.3">
      <c r="K187" s="2" t="s">
        <v>26964</v>
      </c>
      <c r="L187" s="2" t="str">
        <f>'Gene Table'!D183</f>
        <v>PEX2</v>
      </c>
      <c r="M187" s="36">
        <f>IF(ISNUMBER(Results!G183),LOG(Results!G183,2),NA())</f>
        <v>-0.62733333333333285</v>
      </c>
      <c r="N187" s="37">
        <f>IF(ISNUMBER(Results!H183),Results!H183,NA())</f>
        <v>1.5695537010205519E-2</v>
      </c>
      <c r="O187" s="2" t="str">
        <f>Results!J183</f>
        <v>OKAY</v>
      </c>
    </row>
    <row r="188" spans="11:15" ht="15" customHeight="1" x14ac:dyDescent="0.3">
      <c r="K188" s="2" t="s">
        <v>26965</v>
      </c>
      <c r="L188" s="2" t="str">
        <f>'Gene Table'!D184</f>
        <v>PHIP</v>
      </c>
      <c r="M188" s="36">
        <f>IF(ISNUMBER(Results!G184),LOG(Results!G184,2),NA())</f>
        <v>-0.13066666666666671</v>
      </c>
      <c r="N188" s="37">
        <f>IF(ISNUMBER(Results!H184),Results!H184,NA())</f>
        <v>0.72932501737665056</v>
      </c>
      <c r="O188" s="2" t="str">
        <f>Results!J184</f>
        <v>OKAY</v>
      </c>
    </row>
    <row r="189" spans="11:15" ht="15" customHeight="1" x14ac:dyDescent="0.3">
      <c r="K189" s="2" t="s">
        <v>26966</v>
      </c>
      <c r="L189" s="2" t="str">
        <f>'Gene Table'!D185</f>
        <v>PHRF1</v>
      </c>
      <c r="M189" s="36">
        <f>IF(ISNUMBER(Results!G185),LOG(Results!G185,2),NA())</f>
        <v>-0.55400000000000071</v>
      </c>
      <c r="N189" s="37">
        <f>IF(ISNUMBER(Results!H185),Results!H185,NA())</f>
        <v>2.5809219624447718E-3</v>
      </c>
      <c r="O189" s="2" t="str">
        <f>Results!J185</f>
        <v>OKAY</v>
      </c>
    </row>
    <row r="190" spans="11:15" ht="15" customHeight="1" x14ac:dyDescent="0.3">
      <c r="K190" s="2" t="s">
        <v>26967</v>
      </c>
      <c r="L190" s="2" t="str">
        <f>'Gene Table'!D186</f>
        <v>PIAS1</v>
      </c>
      <c r="M190" s="36">
        <f>IF(ISNUMBER(Results!G186),LOG(Results!G186,2),NA())</f>
        <v>-0.54066666666666408</v>
      </c>
      <c r="N190" s="37">
        <f>IF(ISNUMBER(Results!H186),Results!H186,NA())</f>
        <v>3.4227520676125928E-4</v>
      </c>
      <c r="O190" s="2" t="str">
        <f>Results!J186</f>
        <v>OKAY</v>
      </c>
    </row>
    <row r="191" spans="11:15" ht="15" customHeight="1" x14ac:dyDescent="0.3">
      <c r="K191" s="2" t="s">
        <v>26968</v>
      </c>
      <c r="L191" s="2" t="str">
        <f>'Gene Table'!D187</f>
        <v>PIAS2</v>
      </c>
      <c r="M191" s="36">
        <f>IF(ISNUMBER(Results!G187),LOG(Results!G187,2),NA())</f>
        <v>-9.3999999999998821E-2</v>
      </c>
      <c r="N191" s="37">
        <f>IF(ISNUMBER(Results!H187),Results!H187,NA())</f>
        <v>0.23860683374314581</v>
      </c>
      <c r="O191" s="2" t="str">
        <f>Results!J187</f>
        <v>OKAY</v>
      </c>
    </row>
    <row r="192" spans="11:15" ht="15" customHeight="1" x14ac:dyDescent="0.3">
      <c r="K192" s="2" t="s">
        <v>26969</v>
      </c>
      <c r="L192" s="2" t="str">
        <f>'Gene Table'!D188</f>
        <v>PIAS4</v>
      </c>
      <c r="M192" s="36">
        <f>IF(ISNUMBER(Results!G188),LOG(Results!G188,2),NA())</f>
        <v>-0.19400000000000014</v>
      </c>
      <c r="N192" s="37">
        <f>IF(ISNUMBER(Results!H188),Results!H188,NA())</f>
        <v>2.7473826584266677E-2</v>
      </c>
      <c r="O192" s="2" t="str">
        <f>Results!J188</f>
        <v>C</v>
      </c>
    </row>
    <row r="193" spans="11:15" ht="15" customHeight="1" x14ac:dyDescent="0.3">
      <c r="K193" s="2" t="s">
        <v>26970</v>
      </c>
      <c r="L193" s="2" t="str">
        <f>'Gene Table'!D189</f>
        <v>PJA1</v>
      </c>
      <c r="M193" s="36">
        <f>IF(ISNUMBER(Results!G189),LOG(Results!G189,2),NA())</f>
        <v>0.85600000000000054</v>
      </c>
      <c r="N193" s="37">
        <f>IF(ISNUMBER(Results!H189),Results!H189,NA())</f>
        <v>1.2301508394449101E-2</v>
      </c>
      <c r="O193" s="2" t="str">
        <f>Results!J189</f>
        <v>OKAY</v>
      </c>
    </row>
    <row r="194" spans="11:15" ht="15" customHeight="1" x14ac:dyDescent="0.3">
      <c r="K194" s="2" t="s">
        <v>26971</v>
      </c>
      <c r="L194" s="2" t="str">
        <f>'Gene Table'!D190</f>
        <v>PJA2</v>
      </c>
      <c r="M194" s="36">
        <f>IF(ISNUMBER(Results!G190),LOG(Results!G190,2),NA())</f>
        <v>0.96266666666666711</v>
      </c>
      <c r="N194" s="37">
        <f>IF(ISNUMBER(Results!H190),Results!H190,NA())</f>
        <v>1.6672491218159991E-3</v>
      </c>
      <c r="O194" s="2" t="str">
        <f>Results!J190</f>
        <v>OKAY</v>
      </c>
    </row>
    <row r="195" spans="11:15" ht="15" customHeight="1" x14ac:dyDescent="0.3">
      <c r="K195" s="2" t="s">
        <v>26972</v>
      </c>
      <c r="L195" s="2" t="str">
        <f>'Gene Table'!D191</f>
        <v>PML</v>
      </c>
      <c r="M195" s="36">
        <f>IF(ISNUMBER(Results!G191),LOG(Results!G191,2),NA())</f>
        <v>1.0426666666666671</v>
      </c>
      <c r="N195" s="37">
        <f>IF(ISNUMBER(Results!H191),Results!H191,NA())</f>
        <v>4.4924030532185065E-4</v>
      </c>
      <c r="O195" s="2" t="str">
        <f>Results!J191</f>
        <v>OKAY</v>
      </c>
    </row>
    <row r="196" spans="11:15" ht="15" customHeight="1" x14ac:dyDescent="0.3">
      <c r="K196" s="2" t="s">
        <v>26973</v>
      </c>
      <c r="L196" s="2" t="str">
        <f>'Gene Table'!D192</f>
        <v>RAD18</v>
      </c>
      <c r="M196" s="36">
        <f>IF(ISNUMBER(Results!G192),LOG(Results!G192,2),NA())</f>
        <v>-0.83066666666666578</v>
      </c>
      <c r="N196" s="37">
        <f>IF(ISNUMBER(Results!H192),Results!H192,NA())</f>
        <v>1.6325517507044307E-4</v>
      </c>
      <c r="O196" s="2" t="str">
        <f>Results!J192</f>
        <v>OKAY</v>
      </c>
    </row>
    <row r="197" spans="11:15" ht="15" customHeight="1" x14ac:dyDescent="0.3">
      <c r="K197" s="2" t="s">
        <v>26974</v>
      </c>
      <c r="L197" s="2" t="str">
        <f>'Gene Table'!D193</f>
        <v>RAD51</v>
      </c>
      <c r="M197" s="36">
        <f>IF(ISNUMBER(Results!G193),LOG(Results!G193,2),NA())</f>
        <v>-0.79733333333333289</v>
      </c>
      <c r="N197" s="37">
        <f>IF(ISNUMBER(Results!H193),Results!H193,NA())</f>
        <v>2.8550621705824907E-4</v>
      </c>
      <c r="O197" s="2" t="str">
        <f>Results!J193</f>
        <v>OKAY</v>
      </c>
    </row>
    <row r="198" spans="11:15" ht="15" customHeight="1" x14ac:dyDescent="0.3">
      <c r="K198" s="2" t="s">
        <v>26975</v>
      </c>
      <c r="L198" s="2" t="str">
        <f>'Gene Table'!D194</f>
        <v>RANBP2</v>
      </c>
      <c r="M198" s="36">
        <f>IF(ISNUMBER(Results!G194),LOG(Results!G194,2),NA())</f>
        <v>-0.71066666666666445</v>
      </c>
      <c r="N198" s="37">
        <f>IF(ISNUMBER(Results!H194),Results!H194,NA())</f>
        <v>2.1624248244359275E-2</v>
      </c>
      <c r="O198" s="2" t="str">
        <f>Results!J194</f>
        <v>OKAY</v>
      </c>
    </row>
    <row r="199" spans="11:15" ht="15" customHeight="1" x14ac:dyDescent="0.3">
      <c r="K199" s="2" t="s">
        <v>26976</v>
      </c>
      <c r="L199" s="2" t="str">
        <f>'Gene Table'!D195</f>
        <v>RBBP6</v>
      </c>
      <c r="M199" s="36">
        <f>IF(ISNUMBER(Results!G195),LOG(Results!G195,2),NA())</f>
        <v>-0.75400000000000023</v>
      </c>
      <c r="N199" s="37">
        <f>IF(ISNUMBER(Results!H195),Results!H195,NA())</f>
        <v>6.6975915922832011E-4</v>
      </c>
      <c r="O199" s="2" t="str">
        <f>Results!J195</f>
        <v>OKAY</v>
      </c>
    </row>
    <row r="200" spans="11:15" ht="15" customHeight="1" x14ac:dyDescent="0.3">
      <c r="K200" s="2" t="s">
        <v>26977</v>
      </c>
      <c r="L200" s="2" t="str">
        <f>'Gene Table'!D196</f>
        <v>RBCK1</v>
      </c>
      <c r="M200" s="36">
        <f>IF(ISNUMBER(Results!G196),LOG(Results!G196,2),NA())</f>
        <v>0.78600000000000314</v>
      </c>
      <c r="N200" s="37">
        <f>IF(ISNUMBER(Results!H196),Results!H196,NA())</f>
        <v>1.3509611946120286E-2</v>
      </c>
      <c r="O200" s="2" t="str">
        <f>Results!J196</f>
        <v>OKAY</v>
      </c>
    </row>
    <row r="201" spans="11:15" ht="15" customHeight="1" x14ac:dyDescent="0.3">
      <c r="K201" s="2" t="s">
        <v>26978</v>
      </c>
      <c r="L201" s="2" t="str">
        <f>'Gene Table'!D197</f>
        <v>RBX1</v>
      </c>
      <c r="M201" s="36">
        <f>IF(ISNUMBER(Results!G197),LOG(Results!G197,2),NA())</f>
        <v>2.0693333333333368</v>
      </c>
      <c r="N201" s="37">
        <f>IF(ISNUMBER(Results!H197),Results!H197,NA())</f>
        <v>2.0544684884272499E-3</v>
      </c>
      <c r="O201" s="2" t="str">
        <f>Results!J197</f>
        <v>OKAY</v>
      </c>
    </row>
    <row r="202" spans="11:15" ht="15" customHeight="1" x14ac:dyDescent="0.3">
      <c r="K202" s="2" t="s">
        <v>26979</v>
      </c>
      <c r="L202" s="2" t="str">
        <f>'Gene Table'!D198</f>
        <v>RC3H1</v>
      </c>
      <c r="M202" s="36">
        <f>IF(ISNUMBER(Results!G198),LOG(Results!G198,2),NA())</f>
        <v>0.97933333333333605</v>
      </c>
      <c r="N202" s="37">
        <f>IF(ISNUMBER(Results!H198),Results!H198,NA())</f>
        <v>0.22598241545051675</v>
      </c>
      <c r="O202" s="2" t="str">
        <f>Results!J198</f>
        <v>B</v>
      </c>
    </row>
    <row r="203" spans="11:15" ht="15" customHeight="1" x14ac:dyDescent="0.3">
      <c r="K203" s="2" t="s">
        <v>26980</v>
      </c>
      <c r="L203" s="2" t="str">
        <f>'Gene Table'!D199</f>
        <v>RC3H2</v>
      </c>
      <c r="M203" s="36">
        <f>IF(ISNUMBER(Results!G199),LOG(Results!G199,2),NA())</f>
        <v>-0.19400000000000014</v>
      </c>
      <c r="N203" s="37">
        <f>IF(ISNUMBER(Results!H199),Results!H199,NA())</f>
        <v>2.7473826584266677E-2</v>
      </c>
      <c r="O203" s="2" t="str">
        <f>Results!J199</f>
        <v>C</v>
      </c>
    </row>
    <row r="204" spans="11:15" ht="15" customHeight="1" x14ac:dyDescent="0.3">
      <c r="K204" s="2" t="s">
        <v>26981</v>
      </c>
      <c r="L204" s="2" t="str">
        <f>'Gene Table'!D200</f>
        <v>RCHY1</v>
      </c>
      <c r="M204" s="36">
        <f>IF(ISNUMBER(Results!G200),LOG(Results!G200,2),NA())</f>
        <v>2.2293333333333356</v>
      </c>
      <c r="N204" s="37">
        <f>IF(ISNUMBER(Results!H200),Results!H200,NA())</f>
        <v>8.6213982371803209E-4</v>
      </c>
      <c r="O204" s="2" t="str">
        <f>Results!J200</f>
        <v>OKAY</v>
      </c>
    </row>
    <row r="205" spans="11:15" ht="15" customHeight="1" x14ac:dyDescent="0.3">
      <c r="K205" s="2" t="s">
        <v>26982</v>
      </c>
      <c r="L205" s="2" t="str">
        <f>'Gene Table'!D201</f>
        <v>RFPL3</v>
      </c>
      <c r="M205" s="36">
        <f>IF(ISNUMBER(Results!G201),LOG(Results!G201,2),NA())</f>
        <v>-0.19400000000000014</v>
      </c>
      <c r="N205" s="37">
        <f>IF(ISNUMBER(Results!H201),Results!H201,NA())</f>
        <v>2.7473826584266677E-2</v>
      </c>
      <c r="O205" s="2" t="str">
        <f>Results!J201</f>
        <v>C</v>
      </c>
    </row>
    <row r="206" spans="11:15" ht="15" customHeight="1" x14ac:dyDescent="0.3">
      <c r="K206" s="2" t="s">
        <v>26983</v>
      </c>
      <c r="L206" s="2" t="str">
        <f>'Gene Table'!D202</f>
        <v>RFWD2</v>
      </c>
      <c r="M206" s="36">
        <f>IF(ISNUMBER(Results!G202),LOG(Results!G202,2),NA())</f>
        <v>-2.3006666666666664</v>
      </c>
      <c r="N206" s="37">
        <f>IF(ISNUMBER(Results!H202),Results!H202,NA())</f>
        <v>1.3253943571386128E-5</v>
      </c>
      <c r="O206" s="2" t="str">
        <f>Results!J202</f>
        <v>OKAY</v>
      </c>
    </row>
    <row r="207" spans="11:15" ht="15" customHeight="1" x14ac:dyDescent="0.3">
      <c r="K207" s="2" t="s">
        <v>26984</v>
      </c>
      <c r="L207" s="2" t="str">
        <f>'Gene Table'!D203</f>
        <v>RHOBTB1</v>
      </c>
      <c r="M207" s="36">
        <f>IF(ISNUMBER(Results!G203),LOG(Results!G203,2),NA())</f>
        <v>4.1793333333333331</v>
      </c>
      <c r="N207" s="37">
        <f>IF(ISNUMBER(Results!H203),Results!H203,NA())</f>
        <v>2.0920664852295884E-6</v>
      </c>
      <c r="O207" s="2" t="str">
        <f>Results!J203</f>
        <v>OKAY</v>
      </c>
    </row>
    <row r="208" spans="11:15" ht="15" customHeight="1" x14ac:dyDescent="0.3">
      <c r="K208" s="2" t="s">
        <v>26985</v>
      </c>
      <c r="L208" s="2" t="str">
        <f>'Gene Table'!D204</f>
        <v>RHOBTB3</v>
      </c>
      <c r="M208" s="36">
        <f>IF(ISNUMBER(Results!G204),LOG(Results!G204,2),NA())</f>
        <v>10.156000000000002</v>
      </c>
      <c r="N208" s="37">
        <f>IF(ISNUMBER(Results!H204),Results!H204,NA())</f>
        <v>4.1359657376573369E-6</v>
      </c>
      <c r="O208" s="2" t="str">
        <f>Results!J204</f>
        <v>OKAY</v>
      </c>
    </row>
    <row r="209" spans="11:15" ht="15" customHeight="1" x14ac:dyDescent="0.3">
      <c r="K209" s="2" t="s">
        <v>26986</v>
      </c>
      <c r="L209" s="2" t="str">
        <f>'Gene Table'!D205</f>
        <v>RING1</v>
      </c>
      <c r="M209" s="36">
        <f>IF(ISNUMBER(Results!G205),LOG(Results!G205,2),NA())</f>
        <v>0.80266666666666708</v>
      </c>
      <c r="N209" s="37">
        <f>IF(ISNUMBER(Results!H205),Results!H205,NA())</f>
        <v>0.15476679329410076</v>
      </c>
      <c r="O209" s="2" t="str">
        <f>Results!J205</f>
        <v>B</v>
      </c>
    </row>
    <row r="210" spans="11:15" ht="15" customHeight="1" x14ac:dyDescent="0.3">
      <c r="K210" s="2" t="s">
        <v>26987</v>
      </c>
      <c r="L210" s="2" t="str">
        <f>'Gene Table'!D206</f>
        <v>RNF10</v>
      </c>
      <c r="M210" s="36">
        <f>IF(ISNUMBER(Results!G206),LOG(Results!G206,2),NA())</f>
        <v>2.0593333333333348</v>
      </c>
      <c r="N210" s="37">
        <f>IF(ISNUMBER(Results!H206),Results!H206,NA())</f>
        <v>1.6025732359153888E-5</v>
      </c>
      <c r="O210" s="2" t="str">
        <f>Results!J206</f>
        <v>OKAY</v>
      </c>
    </row>
    <row r="211" spans="11:15" ht="15" customHeight="1" x14ac:dyDescent="0.3">
      <c r="K211" s="2" t="s">
        <v>26988</v>
      </c>
      <c r="L211" s="2" t="str">
        <f>'Gene Table'!D207</f>
        <v>RNF103</v>
      </c>
      <c r="M211" s="36">
        <f>IF(ISNUMBER(Results!G207),LOG(Results!G207,2),NA())</f>
        <v>-1.2139999999999986</v>
      </c>
      <c r="N211" s="37">
        <f>IF(ISNUMBER(Results!H207),Results!H207,NA())</f>
        <v>0.16575668684390893</v>
      </c>
      <c r="O211" s="2" t="str">
        <f>Results!J207</f>
        <v>B</v>
      </c>
    </row>
    <row r="212" spans="11:15" ht="15" customHeight="1" x14ac:dyDescent="0.3">
      <c r="K212" s="2" t="s">
        <v>26989</v>
      </c>
      <c r="L212" s="2" t="str">
        <f>'Gene Table'!D208</f>
        <v>RNF11</v>
      </c>
      <c r="M212" s="36">
        <f>IF(ISNUMBER(Results!G208),LOG(Results!G208,2),NA())</f>
        <v>0.76933333333333676</v>
      </c>
      <c r="N212" s="37">
        <f>IF(ISNUMBER(Results!H208),Results!H208,NA())</f>
        <v>0.26408697745567122</v>
      </c>
      <c r="O212" s="2" t="str">
        <f>Results!J208</f>
        <v>B</v>
      </c>
    </row>
    <row r="213" spans="11:15" ht="15" customHeight="1" x14ac:dyDescent="0.3">
      <c r="K213" s="2" t="s">
        <v>26990</v>
      </c>
      <c r="L213" s="2" t="str">
        <f>'Gene Table'!D209</f>
        <v>RNF111</v>
      </c>
      <c r="M213" s="36">
        <f>IF(ISNUMBER(Results!G209),LOG(Results!G209,2),NA())</f>
        <v>0.15600000000000094</v>
      </c>
      <c r="N213" s="37">
        <f>IF(ISNUMBER(Results!H209),Results!H209,NA())</f>
        <v>6.7049322515721946E-2</v>
      </c>
      <c r="O213" s="2" t="str">
        <f>Results!J209</f>
        <v>OKAY</v>
      </c>
    </row>
    <row r="214" spans="11:15" ht="15" customHeight="1" x14ac:dyDescent="0.3">
      <c r="K214" s="2" t="s">
        <v>26991</v>
      </c>
      <c r="L214" s="2" t="str">
        <f>'Gene Table'!D210</f>
        <v>RNF113A</v>
      </c>
      <c r="M214" s="36">
        <f>IF(ISNUMBER(Results!G210),LOG(Results!G210,2),NA())</f>
        <v>-0.19400000000000014</v>
      </c>
      <c r="N214" s="37">
        <f>IF(ISNUMBER(Results!H210),Results!H210,NA())</f>
        <v>2.7473826584266677E-2</v>
      </c>
      <c r="O214" s="2" t="str">
        <f>Results!J210</f>
        <v>C</v>
      </c>
    </row>
    <row r="215" spans="11:15" ht="15" customHeight="1" x14ac:dyDescent="0.3">
      <c r="K215" s="2" t="s">
        <v>26992</v>
      </c>
      <c r="L215" s="2" t="str">
        <f>'Gene Table'!D211</f>
        <v>RNF114</v>
      </c>
      <c r="M215" s="36">
        <f>IF(ISNUMBER(Results!G211),LOG(Results!G211,2),NA())</f>
        <v>-0.19400000000000014</v>
      </c>
      <c r="N215" s="37">
        <f>IF(ISNUMBER(Results!H211),Results!H211,NA())</f>
        <v>2.7473826584266677E-2</v>
      </c>
      <c r="O215" s="2" t="str">
        <f>Results!J211</f>
        <v>C</v>
      </c>
    </row>
    <row r="216" spans="11:15" ht="15" customHeight="1" x14ac:dyDescent="0.3">
      <c r="K216" s="2" t="s">
        <v>26993</v>
      </c>
      <c r="L216" s="2" t="str">
        <f>'Gene Table'!D212</f>
        <v>RNF115</v>
      </c>
      <c r="M216" s="36">
        <f>IF(ISNUMBER(Results!G212),LOG(Results!G212,2),NA())</f>
        <v>-0.19400000000000014</v>
      </c>
      <c r="N216" s="37">
        <f>IF(ISNUMBER(Results!H212),Results!H212,NA())</f>
        <v>2.7473826584266677E-2</v>
      </c>
      <c r="O216" s="2" t="str">
        <f>Results!J212</f>
        <v>C</v>
      </c>
    </row>
    <row r="217" spans="11:15" ht="15" customHeight="1" x14ac:dyDescent="0.3">
      <c r="K217" s="2" t="s">
        <v>26994</v>
      </c>
      <c r="L217" s="2" t="str">
        <f>'Gene Table'!D213</f>
        <v>RNF121</v>
      </c>
      <c r="M217" s="36">
        <f>IF(ISNUMBER(Results!G213),LOG(Results!G213,2),NA())</f>
        <v>-0.82066666666666732</v>
      </c>
      <c r="N217" s="37">
        <f>IF(ISNUMBER(Results!H213),Results!H213,NA())</f>
        <v>0.31897403458401974</v>
      </c>
      <c r="O217" s="2" t="str">
        <f>Results!J213</f>
        <v>B</v>
      </c>
    </row>
    <row r="218" spans="11:15" ht="15" customHeight="1" x14ac:dyDescent="0.3">
      <c r="K218" s="2" t="s">
        <v>26995</v>
      </c>
      <c r="L218" s="2" t="str">
        <f>'Gene Table'!D214</f>
        <v>RNF123</v>
      </c>
      <c r="M218" s="36">
        <f>IF(ISNUMBER(Results!G214),LOG(Results!G214,2),NA())</f>
        <v>0.72266666666666779</v>
      </c>
      <c r="N218" s="37">
        <f>IF(ISNUMBER(Results!H214),Results!H214,NA())</f>
        <v>0.5349012538319956</v>
      </c>
      <c r="O218" s="2" t="str">
        <f>Results!J214</f>
        <v>B</v>
      </c>
    </row>
    <row r="219" spans="11:15" ht="15" customHeight="1" x14ac:dyDescent="0.3">
      <c r="K219" s="2" t="s">
        <v>26996</v>
      </c>
      <c r="L219" s="2" t="str">
        <f>'Gene Table'!D215</f>
        <v>RNF125</v>
      </c>
      <c r="M219" s="36">
        <f>IF(ISNUMBER(Results!G215),LOG(Results!G215,2),NA())</f>
        <v>0.11933333333333347</v>
      </c>
      <c r="N219" s="37">
        <f>IF(ISNUMBER(Results!H215),Results!H215,NA())</f>
        <v>0.61701618628478561</v>
      </c>
      <c r="O219" s="2" t="str">
        <f>Results!J215</f>
        <v>B</v>
      </c>
    </row>
    <row r="220" spans="11:15" ht="15" customHeight="1" x14ac:dyDescent="0.3">
      <c r="K220" s="2" t="s">
        <v>26997</v>
      </c>
      <c r="L220" s="2" t="str">
        <f>'Gene Table'!D216</f>
        <v>RNF126</v>
      </c>
      <c r="M220" s="36">
        <f>IF(ISNUMBER(Results!G216),LOG(Results!G216,2),NA())</f>
        <v>0.28933333333333355</v>
      </c>
      <c r="N220" s="37">
        <f>IF(ISNUMBER(Results!H216),Results!H216,NA())</f>
        <v>0.48643379023896965</v>
      </c>
      <c r="O220" s="2" t="str">
        <f>Results!J216</f>
        <v>B</v>
      </c>
    </row>
    <row r="221" spans="11:15" ht="15" customHeight="1" x14ac:dyDescent="0.3">
      <c r="K221" s="2" t="s">
        <v>26998</v>
      </c>
      <c r="L221" s="2" t="str">
        <f>'Gene Table'!D217</f>
        <v>RNF128</v>
      </c>
      <c r="M221" s="36">
        <f>IF(ISNUMBER(Results!G217),LOG(Results!G217,2),NA())</f>
        <v>-5.0666666666664063E-2</v>
      </c>
      <c r="N221" s="37">
        <f>IF(ISNUMBER(Results!H217),Results!H217,NA())</f>
        <v>0.86569423089606024</v>
      </c>
      <c r="O221" s="2" t="str">
        <f>Results!J217</f>
        <v>B</v>
      </c>
    </row>
    <row r="222" spans="11:15" ht="15" customHeight="1" x14ac:dyDescent="0.3">
      <c r="K222" s="2" t="s">
        <v>26999</v>
      </c>
      <c r="L222" s="2" t="str">
        <f>'Gene Table'!D218</f>
        <v>RNF13</v>
      </c>
      <c r="M222" s="36">
        <f>IF(ISNUMBER(Results!G218),LOG(Results!G218,2),NA())</f>
        <v>-4.0773333333333355</v>
      </c>
      <c r="N222" s="37">
        <f>IF(ISNUMBER(Results!H218),Results!H218,NA())</f>
        <v>8.7566757669915881E-4</v>
      </c>
      <c r="O222" s="2" t="str">
        <f>Results!J218</f>
        <v>A</v>
      </c>
    </row>
    <row r="223" spans="11:15" ht="15" customHeight="1" x14ac:dyDescent="0.3">
      <c r="K223" s="2" t="s">
        <v>27000</v>
      </c>
      <c r="L223" s="2" t="str">
        <f>'Gene Table'!D219</f>
        <v>RNF130</v>
      </c>
      <c r="M223" s="36">
        <f>IF(ISNUMBER(Results!G219),LOG(Results!G219,2),NA())</f>
        <v>-0.19400000000000014</v>
      </c>
      <c r="N223" s="37">
        <f>IF(ISNUMBER(Results!H219),Results!H219,NA())</f>
        <v>2.7473826584266677E-2</v>
      </c>
      <c r="O223" s="2" t="str">
        <f>Results!J219</f>
        <v>C</v>
      </c>
    </row>
    <row r="224" spans="11:15" ht="15" customHeight="1" x14ac:dyDescent="0.3">
      <c r="K224" s="2" t="s">
        <v>27001</v>
      </c>
      <c r="L224" s="2" t="str">
        <f>'Gene Table'!D220</f>
        <v>RNF135</v>
      </c>
      <c r="M224" s="36">
        <f>IF(ISNUMBER(Results!G220),LOG(Results!G220,2),NA())</f>
        <v>-2.2306666666666648</v>
      </c>
      <c r="N224" s="37">
        <f>IF(ISNUMBER(Results!H220),Results!H220,NA())</f>
        <v>3.9595548901437613E-3</v>
      </c>
      <c r="O224" s="2" t="str">
        <f>Results!J220</f>
        <v>A</v>
      </c>
    </row>
    <row r="225" spans="11:15" ht="15" customHeight="1" x14ac:dyDescent="0.3">
      <c r="K225" s="2" t="s">
        <v>27002</v>
      </c>
      <c r="L225" s="2" t="str">
        <f>'Gene Table'!D221</f>
        <v>RNF138</v>
      </c>
      <c r="M225" s="36">
        <f>IF(ISNUMBER(Results!G221),LOG(Results!G221,2),NA())</f>
        <v>8.6493333333333329</v>
      </c>
      <c r="N225" s="37">
        <f>IF(ISNUMBER(Results!H221),Results!H221,NA())</f>
        <v>8.8031082577943156E-6</v>
      </c>
      <c r="O225" s="2" t="str">
        <f>Results!J221</f>
        <v>OKAY</v>
      </c>
    </row>
    <row r="226" spans="11:15" ht="15" customHeight="1" x14ac:dyDescent="0.3">
      <c r="K226" s="2" t="s">
        <v>27003</v>
      </c>
      <c r="L226" s="2" t="str">
        <f>'Gene Table'!D222</f>
        <v>RNF139</v>
      </c>
      <c r="M226" s="36">
        <f>IF(ISNUMBER(Results!G222),LOG(Results!G222,2),NA())</f>
        <v>-1.0673333333333335</v>
      </c>
      <c r="N226" s="37">
        <f>IF(ISNUMBER(Results!H222),Results!H222,NA())</f>
        <v>6.8065655009709779E-3</v>
      </c>
      <c r="O226" s="2" t="str">
        <f>Results!J222</f>
        <v>OKAY</v>
      </c>
    </row>
    <row r="227" spans="11:15" ht="15" customHeight="1" x14ac:dyDescent="0.3">
      <c r="K227" s="2" t="s">
        <v>27004</v>
      </c>
      <c r="L227" s="2" t="str">
        <f>'Gene Table'!D223</f>
        <v>RNF14</v>
      </c>
      <c r="M227" s="36">
        <f>IF(ISNUMBER(Results!G223),LOG(Results!G223,2),NA())</f>
        <v>5.5826666666666664</v>
      </c>
      <c r="N227" s="37">
        <f>IF(ISNUMBER(Results!H223),Results!H223,NA())</f>
        <v>5.8546018658755842E-7</v>
      </c>
      <c r="O227" s="2" t="str">
        <f>Results!J223</f>
        <v>OKAY</v>
      </c>
    </row>
    <row r="228" spans="11:15" ht="15" customHeight="1" x14ac:dyDescent="0.3">
      <c r="K228" s="2" t="s">
        <v>27005</v>
      </c>
      <c r="L228" s="2" t="str">
        <f>'Gene Table'!D224</f>
        <v>RNF144A</v>
      </c>
      <c r="M228" s="36">
        <f>IF(ISNUMBER(Results!G224),LOG(Results!G224,2),NA())</f>
        <v>6.7060000000000013</v>
      </c>
      <c r="N228" s="37">
        <f>IF(ISNUMBER(Results!H224),Results!H224,NA())</f>
        <v>2.7491991496238886E-5</v>
      </c>
      <c r="O228" s="2" t="str">
        <f>Results!J224</f>
        <v>A</v>
      </c>
    </row>
    <row r="229" spans="11:15" ht="15" customHeight="1" x14ac:dyDescent="0.3">
      <c r="K229" s="2" t="s">
        <v>27006</v>
      </c>
      <c r="L229" s="2" t="str">
        <f>'Gene Table'!D225</f>
        <v>RNF144B</v>
      </c>
      <c r="M229" s="36">
        <f>IF(ISNUMBER(Results!G225),LOG(Results!G225,2),NA())</f>
        <v>-0.19733333333333286</v>
      </c>
      <c r="N229" s="37">
        <f>IF(ISNUMBER(Results!H225),Results!H225,NA())</f>
        <v>6.1460519745528186E-2</v>
      </c>
      <c r="O229" s="2" t="str">
        <f>Results!J225</f>
        <v>OKAY</v>
      </c>
    </row>
    <row r="230" spans="11:15" ht="15" customHeight="1" x14ac:dyDescent="0.3">
      <c r="K230" s="2" t="s">
        <v>27007</v>
      </c>
      <c r="L230" s="2" t="str">
        <f>'Gene Table'!D226</f>
        <v>RNF145</v>
      </c>
      <c r="M230" s="36">
        <f>IF(ISNUMBER(Results!G226),LOG(Results!G226,2),NA())</f>
        <v>-2.4773333333333341</v>
      </c>
      <c r="N230" s="37">
        <f>IF(ISNUMBER(Results!H226),Results!H226,NA())</f>
        <v>5.295305983654873E-2</v>
      </c>
      <c r="O230" s="2" t="str">
        <f>Results!J226</f>
        <v>B</v>
      </c>
    </row>
    <row r="231" spans="11:15" ht="15" customHeight="1" x14ac:dyDescent="0.3">
      <c r="K231" s="2" t="s">
        <v>27008</v>
      </c>
      <c r="L231" s="2" t="str">
        <f>'Gene Table'!D227</f>
        <v>RNF146</v>
      </c>
      <c r="M231" s="36">
        <f>IF(ISNUMBER(Results!G227),LOG(Results!G227,2),NA())</f>
        <v>11.562666666666667</v>
      </c>
      <c r="N231" s="37">
        <f>IF(ISNUMBER(Results!H227),Results!H227,NA())</f>
        <v>1.400774612310646E-6</v>
      </c>
      <c r="O231" s="2" t="str">
        <f>Results!J227</f>
        <v>A</v>
      </c>
    </row>
    <row r="232" spans="11:15" ht="15" customHeight="1" x14ac:dyDescent="0.3">
      <c r="K232" s="2" t="s">
        <v>27009</v>
      </c>
      <c r="L232" s="2" t="str">
        <f>'Gene Table'!D228</f>
        <v>RNF150</v>
      </c>
      <c r="M232" s="36">
        <f>IF(ISNUMBER(Results!G228),LOG(Results!G228,2),NA())</f>
        <v>-0.35733333333333284</v>
      </c>
      <c r="N232" s="37">
        <f>IF(ISNUMBER(Results!H228),Results!H228,NA())</f>
        <v>8.4592398981352887E-3</v>
      </c>
      <c r="O232" s="2" t="str">
        <f>Results!J228</f>
        <v>OKAY</v>
      </c>
    </row>
    <row r="233" spans="11:15" ht="15" customHeight="1" x14ac:dyDescent="0.3">
      <c r="K233" s="2" t="s">
        <v>27010</v>
      </c>
      <c r="L233" s="2" t="str">
        <f>'Gene Table'!D229</f>
        <v>RNF152</v>
      </c>
      <c r="M233" s="36">
        <f>IF(ISNUMBER(Results!G229),LOG(Results!G229,2),NA())</f>
        <v>-2.1039999999999996</v>
      </c>
      <c r="N233" s="37">
        <f>IF(ISNUMBER(Results!H229),Results!H229,NA())</f>
        <v>9.935581095308402E-4</v>
      </c>
      <c r="O233" s="2" t="str">
        <f>Results!J229</f>
        <v>OKAY</v>
      </c>
    </row>
    <row r="234" spans="11:15" ht="15" customHeight="1" x14ac:dyDescent="0.3">
      <c r="K234" s="2" t="s">
        <v>27011</v>
      </c>
      <c r="L234" s="2" t="str">
        <f>'Gene Table'!D230</f>
        <v>RNF166</v>
      </c>
      <c r="M234" s="36">
        <f>IF(ISNUMBER(Results!G230),LOG(Results!G230,2),NA())</f>
        <v>-1.4673333333333325</v>
      </c>
      <c r="N234" s="37">
        <f>IF(ISNUMBER(Results!H230),Results!H230,NA())</f>
        <v>3.0767517095892867E-6</v>
      </c>
      <c r="O234" s="2" t="str">
        <f>Results!J230</f>
        <v>OKAY</v>
      </c>
    </row>
    <row r="235" spans="11:15" ht="15" customHeight="1" x14ac:dyDescent="0.3">
      <c r="K235" s="2" t="s">
        <v>27012</v>
      </c>
      <c r="L235" s="2" t="str">
        <f>'Gene Table'!D231</f>
        <v>RNF167</v>
      </c>
      <c r="M235" s="36">
        <f>IF(ISNUMBER(Results!G231),LOG(Results!G231,2),NA())</f>
        <v>12.50266666666667</v>
      </c>
      <c r="N235" s="37">
        <f>IF(ISNUMBER(Results!H231),Results!H231,NA())</f>
        <v>1.7941647862778388E-5</v>
      </c>
      <c r="O235" s="2" t="str">
        <f>Results!J231</f>
        <v>A</v>
      </c>
    </row>
    <row r="236" spans="11:15" ht="15" customHeight="1" x14ac:dyDescent="0.3">
      <c r="K236" s="2" t="s">
        <v>27013</v>
      </c>
      <c r="L236" s="2" t="str">
        <f>'Gene Table'!D232</f>
        <v>RNF168</v>
      </c>
      <c r="M236" s="36">
        <f>IF(ISNUMBER(Results!G232),LOG(Results!G232,2),NA())</f>
        <v>-0.19400000000000014</v>
      </c>
      <c r="N236" s="37">
        <f>IF(ISNUMBER(Results!H232),Results!H232,NA())</f>
        <v>2.7473826584266677E-2</v>
      </c>
      <c r="O236" s="2" t="str">
        <f>Results!J232</f>
        <v>C</v>
      </c>
    </row>
    <row r="237" spans="11:15" ht="15" customHeight="1" x14ac:dyDescent="0.3">
      <c r="K237" s="2" t="s">
        <v>27014</v>
      </c>
      <c r="L237" s="2" t="str">
        <f>'Gene Table'!D233</f>
        <v>RNF170</v>
      </c>
      <c r="M237" s="36">
        <f>IF(ISNUMBER(Results!G233),LOG(Results!G233,2),NA())</f>
        <v>-1.0239999999999998</v>
      </c>
      <c r="N237" s="37">
        <f>IF(ISNUMBER(Results!H233),Results!H233,NA())</f>
        <v>1.2303517356623546E-3</v>
      </c>
      <c r="O237" s="2" t="str">
        <f>Results!J233</f>
        <v>OKAY</v>
      </c>
    </row>
    <row r="238" spans="11:15" ht="15" customHeight="1" x14ac:dyDescent="0.3">
      <c r="K238" s="2" t="s">
        <v>27015</v>
      </c>
      <c r="L238" s="2" t="str">
        <f>'Gene Table'!D234</f>
        <v>RNF175</v>
      </c>
      <c r="M238" s="36">
        <f>IF(ISNUMBER(Results!G234),LOG(Results!G234,2),NA())</f>
        <v>-0.19400000000000014</v>
      </c>
      <c r="N238" s="37">
        <f>IF(ISNUMBER(Results!H234),Results!H234,NA())</f>
        <v>2.7473826584266677E-2</v>
      </c>
      <c r="O238" s="2" t="str">
        <f>Results!J234</f>
        <v>C</v>
      </c>
    </row>
    <row r="239" spans="11:15" ht="15" customHeight="1" x14ac:dyDescent="0.3">
      <c r="K239" s="2" t="s">
        <v>27016</v>
      </c>
      <c r="L239" s="2" t="str">
        <f>'Gene Table'!D235</f>
        <v>RNF181</v>
      </c>
      <c r="M239" s="36">
        <f>IF(ISNUMBER(Results!G235),LOG(Results!G235,2),NA())</f>
        <v>-0.8006666666666673</v>
      </c>
      <c r="N239" s="37">
        <f>IF(ISNUMBER(Results!H235),Results!H235,NA())</f>
        <v>6.7940451973543719E-3</v>
      </c>
      <c r="O239" s="2" t="str">
        <f>Results!J235</f>
        <v>OKAY</v>
      </c>
    </row>
    <row r="240" spans="11:15" ht="15" customHeight="1" x14ac:dyDescent="0.3">
      <c r="K240" s="2" t="s">
        <v>27017</v>
      </c>
      <c r="L240" s="2" t="str">
        <f>'Gene Table'!D236</f>
        <v>RNF187</v>
      </c>
      <c r="M240" s="36">
        <f>IF(ISNUMBER(Results!G236),LOG(Results!G236,2),NA())</f>
        <v>-2.5473333333333303</v>
      </c>
      <c r="N240" s="37">
        <f>IF(ISNUMBER(Results!H236),Results!H236,NA())</f>
        <v>8.9209721090843346E-3</v>
      </c>
      <c r="O240" s="2" t="str">
        <f>Results!J236</f>
        <v>OKAY</v>
      </c>
    </row>
    <row r="241" spans="11:15" ht="15" customHeight="1" x14ac:dyDescent="0.3">
      <c r="K241" s="2" t="s">
        <v>27018</v>
      </c>
      <c r="L241" s="2" t="str">
        <f>'Gene Table'!D237</f>
        <v>RNF19A</v>
      </c>
      <c r="M241" s="36">
        <f>IF(ISNUMBER(Results!G237),LOG(Results!G237,2),NA())</f>
        <v>-4.3839999999999995</v>
      </c>
      <c r="N241" s="37">
        <f>IF(ISNUMBER(Results!H237),Results!H237,NA())</f>
        <v>8.2813334220804412E-8</v>
      </c>
      <c r="O241" s="2" t="str">
        <f>Results!J237</f>
        <v>OKAY</v>
      </c>
    </row>
    <row r="242" spans="11:15" ht="15" customHeight="1" x14ac:dyDescent="0.3">
      <c r="K242" s="2" t="s">
        <v>27019</v>
      </c>
      <c r="L242" s="2" t="str">
        <f>'Gene Table'!D238</f>
        <v>RNF19B</v>
      </c>
      <c r="M242" s="36">
        <f>IF(ISNUMBER(Results!G238),LOG(Results!G238,2),NA())</f>
        <v>-6.7506666666666648</v>
      </c>
      <c r="N242" s="37">
        <f>IF(ISNUMBER(Results!H238),Results!H238,NA())</f>
        <v>2.7113636287429093E-5</v>
      </c>
      <c r="O242" s="2" t="str">
        <f>Results!J238</f>
        <v>OKAY</v>
      </c>
    </row>
    <row r="243" spans="11:15" ht="15" customHeight="1" x14ac:dyDescent="0.3">
      <c r="K243" s="2" t="s">
        <v>27020</v>
      </c>
      <c r="L243" s="2" t="str">
        <f>'Gene Table'!D239</f>
        <v>RNF2</v>
      </c>
      <c r="M243" s="36">
        <f>IF(ISNUMBER(Results!G239),LOG(Results!G239,2),NA())</f>
        <v>5.3960000000000008</v>
      </c>
      <c r="N243" s="37">
        <f>IF(ISNUMBER(Results!H239),Results!H239,NA())</f>
        <v>0.3739027727877709</v>
      </c>
      <c r="O243" s="2" t="str">
        <f>Results!J239</f>
        <v>A</v>
      </c>
    </row>
    <row r="244" spans="11:15" ht="15" customHeight="1" x14ac:dyDescent="0.3">
      <c r="K244" s="2" t="s">
        <v>27021</v>
      </c>
      <c r="L244" s="2" t="str">
        <f>'Gene Table'!D240</f>
        <v>RNF20</v>
      </c>
      <c r="M244" s="36">
        <f>IF(ISNUMBER(Results!G240),LOG(Results!G240,2),NA())</f>
        <v>0.46266666666666811</v>
      </c>
      <c r="N244" s="37">
        <f>IF(ISNUMBER(Results!H240),Results!H240,NA())</f>
        <v>0.22791628559094748</v>
      </c>
      <c r="O244" s="2" t="str">
        <f>Results!J240</f>
        <v>OKAY</v>
      </c>
    </row>
    <row r="245" spans="11:15" ht="15" customHeight="1" x14ac:dyDescent="0.3">
      <c r="K245" s="2" t="s">
        <v>27022</v>
      </c>
      <c r="L245" s="2" t="str">
        <f>'Gene Table'!D241</f>
        <v>RNF207</v>
      </c>
      <c r="M245" s="36">
        <f>IF(ISNUMBER(Results!G241),LOG(Results!G241,2),NA())</f>
        <v>1.9460000000000006</v>
      </c>
      <c r="N245" s="37">
        <f>IF(ISNUMBER(Results!H241),Results!H241,NA())</f>
        <v>0.36318619052512435</v>
      </c>
      <c r="O245" s="2" t="str">
        <f>Results!J241</f>
        <v>OKAY</v>
      </c>
    </row>
    <row r="246" spans="11:15" ht="15" customHeight="1" x14ac:dyDescent="0.3">
      <c r="K246" s="2" t="s">
        <v>27023</v>
      </c>
      <c r="L246" s="2" t="str">
        <f>'Gene Table'!D242</f>
        <v>RNF208</v>
      </c>
      <c r="M246" s="36">
        <f>IF(ISNUMBER(Results!G242),LOG(Results!G242,2),NA())</f>
        <v>3.2393333333333358</v>
      </c>
      <c r="N246" s="37">
        <f>IF(ISNUMBER(Results!H242),Results!H242,NA())</f>
        <v>0.37387082445757697</v>
      </c>
      <c r="O246" s="2" t="str">
        <f>Results!J242</f>
        <v>A</v>
      </c>
    </row>
    <row r="247" spans="11:15" ht="15" customHeight="1" x14ac:dyDescent="0.3">
      <c r="K247" s="2" t="s">
        <v>27024</v>
      </c>
      <c r="L247" s="2" t="str">
        <f>'Gene Table'!D243</f>
        <v>RNF212</v>
      </c>
      <c r="M247" s="36">
        <f>IF(ISNUMBER(Results!G243),LOG(Results!G243,2),NA())</f>
        <v>6.4960000000000058</v>
      </c>
      <c r="N247" s="37">
        <f>IF(ISNUMBER(Results!H243),Results!H243,NA())</f>
        <v>0.37377356696974851</v>
      </c>
      <c r="O247" s="2" t="str">
        <f>Results!J243</f>
        <v>A</v>
      </c>
    </row>
    <row r="248" spans="11:15" ht="15" customHeight="1" x14ac:dyDescent="0.3">
      <c r="K248" s="2" t="s">
        <v>27025</v>
      </c>
      <c r="L248" s="2" t="str">
        <f>'Gene Table'!D244</f>
        <v>RNF215</v>
      </c>
      <c r="M248" s="36">
        <f>IF(ISNUMBER(Results!G244),LOG(Results!G244,2),NA())</f>
        <v>-0.53399999999999914</v>
      </c>
      <c r="N248" s="37">
        <f>IF(ISNUMBER(Results!H244),Results!H244,NA())</f>
        <v>0.18472569734764638</v>
      </c>
      <c r="O248" s="2" t="str">
        <f>Results!J244</f>
        <v>OKAY</v>
      </c>
    </row>
    <row r="249" spans="11:15" ht="15" customHeight="1" x14ac:dyDescent="0.3">
      <c r="K249" s="2" t="s">
        <v>27026</v>
      </c>
      <c r="L249" s="2" t="str">
        <f>'Gene Table'!D245</f>
        <v>RNF216</v>
      </c>
      <c r="M249" s="36">
        <f>IF(ISNUMBER(Results!G245),LOG(Results!G245,2),NA())</f>
        <v>6.4026666666666667</v>
      </c>
      <c r="N249" s="37">
        <f>IF(ISNUMBER(Results!H245),Results!H245,NA())</f>
        <v>0.37375772268340851</v>
      </c>
      <c r="O249" s="2" t="str">
        <f>Results!J245</f>
        <v>OKAY</v>
      </c>
    </row>
    <row r="250" spans="11:15" ht="15" customHeight="1" x14ac:dyDescent="0.3">
      <c r="K250" s="2" t="s">
        <v>27027</v>
      </c>
      <c r="L250" s="2" t="str">
        <f>'Gene Table'!D246</f>
        <v>RNF219</v>
      </c>
      <c r="M250" s="36">
        <f>IF(ISNUMBER(Results!G246),LOG(Results!G246,2),NA())</f>
        <v>7.2726666666666633</v>
      </c>
      <c r="N250" s="37">
        <f>IF(ISNUMBER(Results!H246),Results!H246,NA())</f>
        <v>0.37143735921310012</v>
      </c>
      <c r="O250" s="2" t="str">
        <f>Results!J246</f>
        <v>A</v>
      </c>
    </row>
    <row r="251" spans="11:15" ht="15" customHeight="1" x14ac:dyDescent="0.3">
      <c r="K251" s="2" t="s">
        <v>27028</v>
      </c>
      <c r="L251" s="2" t="str">
        <f>'Gene Table'!D247</f>
        <v>RNF220</v>
      </c>
      <c r="M251" s="36">
        <f>IF(ISNUMBER(Results!G247),LOG(Results!G247,2),NA())</f>
        <v>3.3960000000000012</v>
      </c>
      <c r="N251" s="37">
        <f>IF(ISNUMBER(Results!H247),Results!H247,NA())</f>
        <v>0.3736818224181539</v>
      </c>
      <c r="O251" s="2" t="str">
        <f>Results!J247</f>
        <v>A</v>
      </c>
    </row>
    <row r="252" spans="11:15" ht="15" customHeight="1" x14ac:dyDescent="0.3">
      <c r="K252" s="2" t="s">
        <v>27029</v>
      </c>
      <c r="L252" s="2" t="str">
        <f>'Gene Table'!D248</f>
        <v>RNF24</v>
      </c>
      <c r="M252" s="36">
        <f>IF(ISNUMBER(Results!G248),LOG(Results!G248,2),NA())</f>
        <v>8.1293333333333315</v>
      </c>
      <c r="N252" s="37">
        <f>IF(ISNUMBER(Results!H248),Results!H248,NA())</f>
        <v>0.35637937640227146</v>
      </c>
      <c r="O252" s="2" t="str">
        <f>Results!J248</f>
        <v>A</v>
      </c>
    </row>
    <row r="253" spans="11:15" ht="15" customHeight="1" x14ac:dyDescent="0.3">
      <c r="K253" s="2" t="s">
        <v>27030</v>
      </c>
      <c r="L253" s="2" t="str">
        <f>'Gene Table'!D249</f>
        <v>RNF26</v>
      </c>
      <c r="M253" s="36">
        <f>IF(ISNUMBER(Results!G249),LOG(Results!G249,2),NA())</f>
        <v>-3.5206666666666662</v>
      </c>
      <c r="N253" s="37">
        <f>IF(ISNUMBER(Results!H249),Results!H249,NA())</f>
        <v>6.4857513796692662E-2</v>
      </c>
      <c r="O253" s="2" t="str">
        <f>Results!J249</f>
        <v>OKAY</v>
      </c>
    </row>
    <row r="254" spans="11:15" ht="15" customHeight="1" x14ac:dyDescent="0.3">
      <c r="K254" s="2" t="s">
        <v>27031</v>
      </c>
      <c r="L254" s="2" t="str">
        <f>'Gene Table'!D250</f>
        <v>RNF31</v>
      </c>
      <c r="M254" s="36">
        <f>IF(ISNUMBER(Results!G250),LOG(Results!G250,2),NA())</f>
        <v>9.7226666666666635</v>
      </c>
      <c r="N254" s="37">
        <f>IF(ISNUMBER(Results!H250),Results!H250,NA())</f>
        <v>0.36554644521935425</v>
      </c>
      <c r="O254" s="2" t="str">
        <f>Results!J250</f>
        <v>A</v>
      </c>
    </row>
    <row r="255" spans="11:15" ht="15" customHeight="1" x14ac:dyDescent="0.3">
      <c r="K255" s="2" t="s">
        <v>27032</v>
      </c>
      <c r="L255" s="2" t="str">
        <f>'Gene Table'!D251</f>
        <v>RNF34</v>
      </c>
      <c r="M255" s="36">
        <f>IF(ISNUMBER(Results!G251),LOG(Results!G251,2),NA())</f>
        <v>2.6460000000000008</v>
      </c>
      <c r="N255" s="37">
        <f>IF(ISNUMBER(Results!H251),Results!H251,NA())</f>
        <v>0.29390496241557329</v>
      </c>
      <c r="O255" s="2" t="str">
        <f>Results!J251</f>
        <v>A</v>
      </c>
    </row>
    <row r="256" spans="11:15" ht="15" customHeight="1" x14ac:dyDescent="0.3">
      <c r="K256" s="2" t="s">
        <v>27033</v>
      </c>
      <c r="L256" s="2" t="str">
        <f>'Gene Table'!D252</f>
        <v>RNF38</v>
      </c>
      <c r="M256" s="36">
        <f>IF(ISNUMBER(Results!G252),LOG(Results!G252,2),NA())</f>
        <v>5.1160000000000014</v>
      </c>
      <c r="N256" s="37">
        <f>IF(ISNUMBER(Results!H252),Results!H252,NA())</f>
        <v>0.2306861779245207</v>
      </c>
      <c r="O256" s="2" t="str">
        <f>Results!J252</f>
        <v>OKAY</v>
      </c>
    </row>
    <row r="257" spans="11:15" ht="15" customHeight="1" x14ac:dyDescent="0.3">
      <c r="K257" s="2" t="s">
        <v>27034</v>
      </c>
      <c r="L257" s="2" t="str">
        <f>'Gene Table'!D253</f>
        <v>RNF4</v>
      </c>
      <c r="M257" s="36">
        <f>IF(ISNUMBER(Results!G253),LOG(Results!G253,2),NA())</f>
        <v>-2.383999999999999</v>
      </c>
      <c r="N257" s="37">
        <f>IF(ISNUMBER(Results!H253),Results!H253,NA())</f>
        <v>0.37765380215525746</v>
      </c>
      <c r="O257" s="2" t="str">
        <f>Results!J253</f>
        <v>OKAY</v>
      </c>
    </row>
    <row r="258" spans="11:15" ht="15" customHeight="1" x14ac:dyDescent="0.3">
      <c r="K258" s="2" t="s">
        <v>27035</v>
      </c>
      <c r="L258" s="2" t="str">
        <f>'Gene Table'!D254</f>
        <v>RNF40</v>
      </c>
      <c r="M258" s="36">
        <f>IF(ISNUMBER(Results!G254),LOG(Results!G254,2),NA())</f>
        <v>-1.5906666666666667</v>
      </c>
      <c r="N258" s="37">
        <f>IF(ISNUMBER(Results!H254),Results!H254,NA())</f>
        <v>0.28554616252015252</v>
      </c>
      <c r="O258" s="2" t="str">
        <f>Results!J254</f>
        <v>OKAY</v>
      </c>
    </row>
    <row r="259" spans="11:15" ht="15" customHeight="1" x14ac:dyDescent="0.3">
      <c r="K259" s="2" t="s">
        <v>27036</v>
      </c>
      <c r="L259" s="2" t="str">
        <f>'Gene Table'!D255</f>
        <v>RNF41</v>
      </c>
      <c r="M259" s="36">
        <f>IF(ISNUMBER(Results!G255),LOG(Results!G255,2),NA())</f>
        <v>-5.3973333333333322</v>
      </c>
      <c r="N259" s="37">
        <f>IF(ISNUMBER(Results!H255),Results!H255,NA())</f>
        <v>8.9225979118673318E-2</v>
      </c>
      <c r="O259" s="2" t="str">
        <f>Results!J255</f>
        <v>OKAY</v>
      </c>
    </row>
    <row r="260" spans="11:15" ht="15" customHeight="1" x14ac:dyDescent="0.3">
      <c r="K260" s="2" t="s">
        <v>27037</v>
      </c>
      <c r="L260" s="2" t="str">
        <f>'Gene Table'!D256</f>
        <v>RNF43</v>
      </c>
      <c r="M260" s="36">
        <f>IF(ISNUMBER(Results!G256),LOG(Results!G256,2),NA())</f>
        <v>14.186000000000002</v>
      </c>
      <c r="N260" s="37">
        <f>IF(ISNUMBER(Results!H256),Results!H256,NA())</f>
        <v>0.22947616884424893</v>
      </c>
      <c r="O260" s="2" t="str">
        <f>Results!J256</f>
        <v>A</v>
      </c>
    </row>
    <row r="261" spans="11:15" ht="15" customHeight="1" x14ac:dyDescent="0.3">
      <c r="K261" s="2" t="s">
        <v>27038</v>
      </c>
      <c r="L261" s="2" t="str">
        <f>'Gene Table'!D257</f>
        <v>RNF44</v>
      </c>
      <c r="M261" s="36">
        <f>IF(ISNUMBER(Results!G257),LOG(Results!G257,2),NA())</f>
        <v>12.669333333333334</v>
      </c>
      <c r="N261" s="37">
        <f>IF(ISNUMBER(Results!H257),Results!H257,NA())</f>
        <v>0.29312990405907413</v>
      </c>
      <c r="O261" s="2" t="str">
        <f>Results!J257</f>
        <v>A</v>
      </c>
    </row>
    <row r="262" spans="11:15" ht="15" customHeight="1" x14ac:dyDescent="0.3">
      <c r="K262" s="2" t="s">
        <v>27039</v>
      </c>
      <c r="L262" s="2" t="str">
        <f>'Gene Table'!D258</f>
        <v>RNF5</v>
      </c>
      <c r="M262" s="36">
        <f>IF(ISNUMBER(Results!G258),LOG(Results!G258,2),NA())</f>
        <v>-4.2206666666666663</v>
      </c>
      <c r="N262" s="37">
        <f>IF(ISNUMBER(Results!H258),Results!H258,NA())</f>
        <v>0.94299827522582813</v>
      </c>
      <c r="O262" s="2" t="str">
        <f>Results!J258</f>
        <v>OKAY</v>
      </c>
    </row>
    <row r="263" spans="11:15" ht="15" customHeight="1" x14ac:dyDescent="0.3">
      <c r="K263" s="2" t="s">
        <v>27040</v>
      </c>
      <c r="L263" s="2" t="str">
        <f>'Gene Table'!D259</f>
        <v>RNF6</v>
      </c>
      <c r="M263" s="36">
        <f>IF(ISNUMBER(Results!G259),LOG(Results!G259,2),NA())</f>
        <v>10.155999999999999</v>
      </c>
      <c r="N263" s="37">
        <f>IF(ISNUMBER(Results!H259),Results!H259,NA())</f>
        <v>0.1581572770076618</v>
      </c>
      <c r="O263" s="2" t="str">
        <f>Results!J259</f>
        <v>A</v>
      </c>
    </row>
    <row r="264" spans="11:15" ht="15" customHeight="1" x14ac:dyDescent="0.3">
      <c r="K264" s="2" t="s">
        <v>27041</v>
      </c>
      <c r="L264" s="2" t="str">
        <f>'Gene Table'!D260</f>
        <v>RNF7</v>
      </c>
      <c r="M264" s="36">
        <f>IF(ISNUMBER(Results!G260),LOG(Results!G260,2),NA())</f>
        <v>4.756000000000002</v>
      </c>
      <c r="N264" s="37">
        <f>IF(ISNUMBER(Results!H260),Results!H260,NA())</f>
        <v>0.18138648517986999</v>
      </c>
      <c r="O264" s="2" t="str">
        <f>Results!J260</f>
        <v>OKAY</v>
      </c>
    </row>
    <row r="265" spans="11:15" ht="15" customHeight="1" x14ac:dyDescent="0.3">
      <c r="K265" s="2" t="s">
        <v>27042</v>
      </c>
      <c r="L265" s="2" t="str">
        <f>'Gene Table'!D261</f>
        <v>RNF8</v>
      </c>
      <c r="M265" s="36">
        <f>IF(ISNUMBER(Results!G261),LOG(Results!G261,2),NA())</f>
        <v>1.4226666666666667</v>
      </c>
      <c r="N265" s="37">
        <f>IF(ISNUMBER(Results!H261),Results!H261,NA())</f>
        <v>0.33976527170801563</v>
      </c>
      <c r="O265" s="2" t="str">
        <f>Results!J261</f>
        <v>OKAY</v>
      </c>
    </row>
    <row r="266" spans="11:15" ht="15" customHeight="1" x14ac:dyDescent="0.3">
      <c r="K266" s="2" t="s">
        <v>27043</v>
      </c>
      <c r="L266" s="2" t="str">
        <f>'Gene Table'!D262</f>
        <v>RSPRY1</v>
      </c>
      <c r="M266" s="36">
        <f>IF(ISNUMBER(Results!G262),LOG(Results!G262,2),NA())</f>
        <v>5.3560000000000016</v>
      </c>
      <c r="N266" s="37">
        <f>IF(ISNUMBER(Results!H262),Results!H262,NA())</f>
        <v>0.37390292947505749</v>
      </c>
      <c r="O266" s="2" t="str">
        <f>Results!J262</f>
        <v>A</v>
      </c>
    </row>
    <row r="267" spans="11:15" ht="15" customHeight="1" x14ac:dyDescent="0.3">
      <c r="K267" s="2" t="s">
        <v>27044</v>
      </c>
      <c r="L267" s="2" t="str">
        <f>'Gene Table'!D263</f>
        <v>SHPRH</v>
      </c>
      <c r="M267" s="36">
        <f>IF(ISNUMBER(Results!G263),LOG(Results!G263,2),NA())</f>
        <v>7.8293333333333326</v>
      </c>
      <c r="N267" s="37">
        <f>IF(ISNUMBER(Results!H263),Results!H263,NA())</f>
        <v>0.22596441017376637</v>
      </c>
      <c r="O267" s="2" t="str">
        <f>Results!J263</f>
        <v>OKAY</v>
      </c>
    </row>
    <row r="268" spans="11:15" ht="15" customHeight="1" x14ac:dyDescent="0.3">
      <c r="K268" s="2" t="s">
        <v>27045</v>
      </c>
      <c r="L268" s="2" t="str">
        <f>'Gene Table'!D264</f>
        <v>SIAH1</v>
      </c>
      <c r="M268" s="36">
        <f>IF(ISNUMBER(Results!G264),LOG(Results!G264,2),NA())</f>
        <v>4.0326666666666684</v>
      </c>
      <c r="N268" s="37">
        <f>IF(ISNUMBER(Results!H264),Results!H264,NA())</f>
        <v>0.19588987343782474</v>
      </c>
      <c r="O268" s="2" t="str">
        <f>Results!J264</f>
        <v>OKAY</v>
      </c>
    </row>
    <row r="269" spans="11:15" ht="15" customHeight="1" x14ac:dyDescent="0.3">
      <c r="K269" s="2" t="s">
        <v>27046</v>
      </c>
      <c r="L269" s="2" t="str">
        <f>'Gene Table'!D265</f>
        <v>SIAH2</v>
      </c>
      <c r="M269" s="36">
        <f>IF(ISNUMBER(Results!G265),LOG(Results!G265,2),NA())</f>
        <v>-4.3639999999999999</v>
      </c>
      <c r="N269" s="37">
        <f>IF(ISNUMBER(Results!H265),Results!H265,NA())</f>
        <v>0.1783502330948957</v>
      </c>
      <c r="O269" s="2" t="str">
        <f>Results!J265</f>
        <v>OKAY</v>
      </c>
    </row>
    <row r="270" spans="11:15" ht="15" customHeight="1" x14ac:dyDescent="0.3">
      <c r="K270" s="2" t="s">
        <v>27047</v>
      </c>
      <c r="L270" s="2" t="str">
        <f>'Gene Table'!D266</f>
        <v>SKP1</v>
      </c>
      <c r="M270" s="36">
        <f>IF(ISNUMBER(Results!G266),LOG(Results!G266,2),NA())</f>
        <v>4.8393333333333342</v>
      </c>
      <c r="N270" s="37">
        <f>IF(ISNUMBER(Results!H266),Results!H266,NA())</f>
        <v>0.37361308733717757</v>
      </c>
      <c r="O270" s="2" t="str">
        <f>Results!J266</f>
        <v>A</v>
      </c>
    </row>
    <row r="271" spans="11:15" ht="15" customHeight="1" x14ac:dyDescent="0.3">
      <c r="K271" s="2" t="s">
        <v>27048</v>
      </c>
      <c r="L271" s="2" t="str">
        <f>'Gene Table'!D267</f>
        <v>SKP2</v>
      </c>
      <c r="M271" s="36">
        <f>IF(ISNUMBER(Results!G267),LOG(Results!G267,2),NA())</f>
        <v>1.8626666666666667</v>
      </c>
      <c r="N271" s="37">
        <f>IF(ISNUMBER(Results!H267),Results!H267,NA())</f>
        <v>0.37486583093713266</v>
      </c>
      <c r="O271" s="2" t="str">
        <f>Results!J267</f>
        <v>OKAY</v>
      </c>
    </row>
    <row r="272" spans="11:15" ht="15" customHeight="1" x14ac:dyDescent="0.3">
      <c r="K272" s="2" t="s">
        <v>27049</v>
      </c>
      <c r="L272" s="2" t="str">
        <f>'Gene Table'!D268</f>
        <v>SMURF1</v>
      </c>
      <c r="M272" s="36">
        <f>IF(ISNUMBER(Results!G268),LOG(Results!G268,2),NA())</f>
        <v>0.18600000000000125</v>
      </c>
      <c r="N272" s="37">
        <f>IF(ISNUMBER(Results!H268),Results!H268,NA())</f>
        <v>0.15893452425467575</v>
      </c>
      <c r="O272" s="2" t="str">
        <f>Results!J268</f>
        <v>OKAY</v>
      </c>
    </row>
    <row r="273" spans="11:15" ht="15" customHeight="1" x14ac:dyDescent="0.3">
      <c r="K273" s="2" t="s">
        <v>27050</v>
      </c>
      <c r="L273" s="2" t="str">
        <f>'Gene Table'!D269</f>
        <v>SMURF2</v>
      </c>
      <c r="M273" s="36">
        <f>IF(ISNUMBER(Results!G269),LOG(Results!G269,2),NA())</f>
        <v>2.2759999999999994</v>
      </c>
      <c r="N273" s="37">
        <f>IF(ISNUMBER(Results!H269),Results!H269,NA())</f>
        <v>0.14423948945437404</v>
      </c>
      <c r="O273" s="2" t="str">
        <f>Results!J269</f>
        <v>B</v>
      </c>
    </row>
    <row r="274" spans="11:15" ht="15" customHeight="1" x14ac:dyDescent="0.3">
      <c r="K274" s="2" t="s">
        <v>27051</v>
      </c>
      <c r="L274" s="2" t="str">
        <f>'Gene Table'!D270</f>
        <v>SOCS1</v>
      </c>
      <c r="M274" s="36">
        <f>IF(ISNUMBER(Results!G270),LOG(Results!G270,2),NA())</f>
        <v>-6.4839999999999982</v>
      </c>
      <c r="N274" s="37">
        <f>IF(ISNUMBER(Results!H270),Results!H270,NA())</f>
        <v>6.1218683495863039E-5</v>
      </c>
      <c r="O274" s="2" t="str">
        <f>Results!J270</f>
        <v>OKAY</v>
      </c>
    </row>
    <row r="275" spans="11:15" ht="15" customHeight="1" x14ac:dyDescent="0.3">
      <c r="K275" s="2" t="s">
        <v>27052</v>
      </c>
      <c r="L275" s="2" t="str">
        <f>'Gene Table'!D271</f>
        <v>SOCS2</v>
      </c>
      <c r="M275" s="36">
        <f>IF(ISNUMBER(Results!G271),LOG(Results!G271,2),NA())</f>
        <v>-2.1073333333333339</v>
      </c>
      <c r="N275" s="37">
        <f>IF(ISNUMBER(Results!H271),Results!H271,NA())</f>
        <v>0.6522351561085391</v>
      </c>
      <c r="O275" s="2" t="str">
        <f>Results!J271</f>
        <v>A</v>
      </c>
    </row>
    <row r="276" spans="11:15" ht="15" customHeight="1" x14ac:dyDescent="0.3">
      <c r="K276" s="2" t="s">
        <v>27053</v>
      </c>
      <c r="L276" s="2" t="str">
        <f>'Gene Table'!D272</f>
        <v>SOCS3</v>
      </c>
      <c r="M276" s="36">
        <f>IF(ISNUMBER(Results!G272),LOG(Results!G272,2),NA())</f>
        <v>-2.9240000000000004</v>
      </c>
      <c r="N276" s="37">
        <f>IF(ISNUMBER(Results!H272),Results!H272,NA())</f>
        <v>0.10987514319495902</v>
      </c>
      <c r="O276" s="2" t="str">
        <f>Results!J272</f>
        <v>OKAY</v>
      </c>
    </row>
    <row r="277" spans="11:15" ht="15" customHeight="1" x14ac:dyDescent="0.3">
      <c r="K277" s="2" t="s">
        <v>27054</v>
      </c>
      <c r="L277" s="2" t="str">
        <f>'Gene Table'!D273</f>
        <v>SOCS4</v>
      </c>
      <c r="M277" s="36">
        <f>IF(ISNUMBER(Results!G273),LOG(Results!G273,2),NA())</f>
        <v>1.6726666666666674</v>
      </c>
      <c r="N277" s="37">
        <f>IF(ISNUMBER(Results!H273),Results!H273,NA())</f>
        <v>0.37401681868412184</v>
      </c>
      <c r="O277" s="2" t="str">
        <f>Results!J273</f>
        <v>A</v>
      </c>
    </row>
    <row r="278" spans="11:15" ht="15" customHeight="1" x14ac:dyDescent="0.3">
      <c r="K278" s="2" t="s">
        <v>27055</v>
      </c>
      <c r="L278" s="2" t="str">
        <f>'Gene Table'!D274</f>
        <v>SOCS5</v>
      </c>
      <c r="M278" s="36">
        <f>IF(ISNUMBER(Results!G274),LOG(Results!G274,2),NA())</f>
        <v>0.13266666666666757</v>
      </c>
      <c r="N278" s="37">
        <f>IF(ISNUMBER(Results!H274),Results!H274,NA())</f>
        <v>0.37892957079852863</v>
      </c>
      <c r="O278" s="2" t="str">
        <f>Results!J274</f>
        <v>OKAY</v>
      </c>
    </row>
    <row r="279" spans="11:15" ht="15" customHeight="1" x14ac:dyDescent="0.3">
      <c r="K279" s="2" t="s">
        <v>27056</v>
      </c>
      <c r="L279" s="2" t="str">
        <f>'Gene Table'!D275</f>
        <v>SOCS6</v>
      </c>
      <c r="M279" s="36">
        <f>IF(ISNUMBER(Results!G275),LOG(Results!G275,2),NA())</f>
        <v>1.2226666666666679</v>
      </c>
      <c r="N279" s="37">
        <f>IF(ISNUMBER(Results!H275),Results!H275,NA())</f>
        <v>0.22886369817044508</v>
      </c>
      <c r="O279" s="2" t="str">
        <f>Results!J275</f>
        <v>B</v>
      </c>
    </row>
    <row r="280" spans="11:15" ht="15" customHeight="1" x14ac:dyDescent="0.3">
      <c r="K280" s="2" t="s">
        <v>27057</v>
      </c>
      <c r="L280" s="2" t="str">
        <f>'Gene Table'!D276</f>
        <v>SPOP</v>
      </c>
      <c r="M280" s="36">
        <f>IF(ISNUMBER(Results!G276),LOG(Results!G276,2),NA())</f>
        <v>0.32600000000000157</v>
      </c>
      <c r="N280" s="37">
        <f>IF(ISNUMBER(Results!H276),Results!H276,NA())</f>
        <v>0.3935726615015897</v>
      </c>
      <c r="O280" s="2" t="str">
        <f>Results!J276</f>
        <v>OKAY</v>
      </c>
    </row>
    <row r="281" spans="11:15" ht="15" customHeight="1" x14ac:dyDescent="0.3">
      <c r="K281" s="2" t="s">
        <v>27058</v>
      </c>
      <c r="L281" s="2" t="str">
        <f>'Gene Table'!D277</f>
        <v>SPSB1</v>
      </c>
      <c r="M281" s="36">
        <f>IF(ISNUMBER(Results!G277),LOG(Results!G277,2),NA())</f>
        <v>-1.5706666666666658</v>
      </c>
      <c r="N281" s="37">
        <f>IF(ISNUMBER(Results!H277),Results!H277,NA())</f>
        <v>0.40744595540765366</v>
      </c>
      <c r="O281" s="2" t="str">
        <f>Results!J277</f>
        <v>OKAY</v>
      </c>
    </row>
    <row r="282" spans="11:15" ht="15" customHeight="1" x14ac:dyDescent="0.3">
      <c r="K282" s="2" t="s">
        <v>27059</v>
      </c>
      <c r="L282" s="2" t="str">
        <f>'Gene Table'!D278</f>
        <v>SPSB2</v>
      </c>
      <c r="M282" s="36">
        <f>IF(ISNUMBER(Results!G278),LOG(Results!G278,2),NA())</f>
        <v>-1.2839999999999987</v>
      </c>
      <c r="N282" s="37">
        <f>IF(ISNUMBER(Results!H278),Results!H278,NA())</f>
        <v>0.34647540858986942</v>
      </c>
      <c r="O282" s="2" t="str">
        <f>Results!J278</f>
        <v>OKAY</v>
      </c>
    </row>
    <row r="283" spans="11:15" ht="15" customHeight="1" x14ac:dyDescent="0.3">
      <c r="K283" s="2" t="s">
        <v>27060</v>
      </c>
      <c r="L283" s="2" t="str">
        <f>'Gene Table'!D279</f>
        <v>SPSB4</v>
      </c>
      <c r="M283" s="36">
        <f>IF(ISNUMBER(Results!G279),LOG(Results!G279,2),NA())</f>
        <v>-10.510666666666665</v>
      </c>
      <c r="N283" s="37">
        <f>IF(ISNUMBER(Results!H279),Results!H279,NA())</f>
        <v>1.4371291323648314E-2</v>
      </c>
      <c r="O283" s="2" t="str">
        <f>Results!J279</f>
        <v>OKAY</v>
      </c>
    </row>
    <row r="284" spans="11:15" ht="15" customHeight="1" x14ac:dyDescent="0.3">
      <c r="K284" s="2" t="s">
        <v>27061</v>
      </c>
      <c r="L284" s="2" t="str">
        <f>'Gene Table'!D280</f>
        <v>STUB1</v>
      </c>
      <c r="M284" s="36">
        <f>IF(ISNUMBER(Results!G280),LOG(Results!G280,2),NA())</f>
        <v>-2.4306666666666663</v>
      </c>
      <c r="N284" s="37">
        <f>IF(ISNUMBER(Results!H280),Results!H280,NA())</f>
        <v>0.44760741817411426</v>
      </c>
      <c r="O284" s="2" t="str">
        <f>Results!J280</f>
        <v>OKAY</v>
      </c>
    </row>
    <row r="285" spans="11:15" ht="15" customHeight="1" x14ac:dyDescent="0.3">
      <c r="K285" s="2" t="s">
        <v>27062</v>
      </c>
      <c r="L285" s="2" t="str">
        <f>'Gene Table'!D281</f>
        <v>SYVN1</v>
      </c>
      <c r="M285" s="36">
        <f>IF(ISNUMBER(Results!G281),LOG(Results!G281,2),NA())</f>
        <v>-11.297333333333333</v>
      </c>
      <c r="N285" s="37">
        <f>IF(ISNUMBER(Results!H281),Results!H281,NA())</f>
        <v>2.5724826702212138E-2</v>
      </c>
      <c r="O285" s="2" t="str">
        <f>Results!J281</f>
        <v>OKAY</v>
      </c>
    </row>
    <row r="286" spans="11:15" ht="15" customHeight="1" x14ac:dyDescent="0.3">
      <c r="K286" s="2" t="s">
        <v>27063</v>
      </c>
      <c r="L286" s="2" t="str">
        <f>'Gene Table'!D282</f>
        <v>TCEB1</v>
      </c>
      <c r="M286" s="36">
        <f>IF(ISNUMBER(Results!G282),LOG(Results!G282,2),NA())</f>
        <v>-11.107333333333331</v>
      </c>
      <c r="N286" s="37">
        <f>IF(ISNUMBER(Results!H282),Results!H282,NA())</f>
        <v>2.3733209883133294E-2</v>
      </c>
      <c r="O286" s="2" t="str">
        <f>Results!J282</f>
        <v>OKAY</v>
      </c>
    </row>
    <row r="287" spans="11:15" ht="15" customHeight="1" x14ac:dyDescent="0.3">
      <c r="K287" s="2" t="s">
        <v>27064</v>
      </c>
      <c r="L287" s="2" t="str">
        <f>'Gene Table'!D283</f>
        <v>TCEB2</v>
      </c>
      <c r="M287" s="36">
        <f>IF(ISNUMBER(Results!G283),LOG(Results!G283,2),NA())</f>
        <v>-8.6606666666666641</v>
      </c>
      <c r="N287" s="37">
        <f>IF(ISNUMBER(Results!H283),Results!H283,NA())</f>
        <v>7.7304873756161352E-2</v>
      </c>
      <c r="O287" s="2" t="str">
        <f>Results!J283</f>
        <v>OKAY</v>
      </c>
    </row>
    <row r="288" spans="11:15" ht="15" customHeight="1" x14ac:dyDescent="0.3">
      <c r="K288" s="2" t="s">
        <v>27065</v>
      </c>
      <c r="L288" s="2" t="str">
        <f>'Gene Table'!D284</f>
        <v>TNFAIP1</v>
      </c>
      <c r="M288" s="36">
        <f>IF(ISNUMBER(Results!G284),LOG(Results!G284,2),NA())</f>
        <v>0.89266666666666938</v>
      </c>
      <c r="N288" s="37">
        <f>IF(ISNUMBER(Results!H284),Results!H284,NA())</f>
        <v>0.3979677332475357</v>
      </c>
      <c r="O288" s="2" t="str">
        <f>Results!J284</f>
        <v>B</v>
      </c>
    </row>
    <row r="289" spans="11:15" ht="15" customHeight="1" x14ac:dyDescent="0.3">
      <c r="K289" s="2" t="s">
        <v>27066</v>
      </c>
      <c r="L289" s="2" t="str">
        <f>'Gene Table'!D285</f>
        <v>TNFAIP3</v>
      </c>
      <c r="M289" s="36">
        <f>IF(ISNUMBER(Results!G285),LOG(Results!G285,2),NA())</f>
        <v>-8.9906666666666659</v>
      </c>
      <c r="N289" s="37">
        <f>IF(ISNUMBER(Results!H285),Results!H285,NA())</f>
        <v>0.53060961492836578</v>
      </c>
      <c r="O289" s="2" t="str">
        <f>Results!J285</f>
        <v>A</v>
      </c>
    </row>
    <row r="290" spans="11:15" ht="15" customHeight="1" x14ac:dyDescent="0.3">
      <c r="K290" s="2" t="s">
        <v>27067</v>
      </c>
      <c r="L290" s="2" t="str">
        <f>'Gene Table'!D286</f>
        <v>TOPORS</v>
      </c>
      <c r="M290" s="36">
        <f>IF(ISNUMBER(Results!G286),LOG(Results!G286,2),NA())</f>
        <v>-9.0139999999999976</v>
      </c>
      <c r="N290" s="37">
        <f>IF(ISNUMBER(Results!H286),Results!H286,NA())</f>
        <v>0.53697599072435154</v>
      </c>
      <c r="O290" s="2" t="str">
        <f>Results!J286</f>
        <v>A</v>
      </c>
    </row>
    <row r="291" spans="11:15" ht="15" customHeight="1" x14ac:dyDescent="0.3">
      <c r="K291" s="2" t="s">
        <v>27068</v>
      </c>
      <c r="L291" s="2" t="str">
        <f>'Gene Table'!D287</f>
        <v>TRAF2</v>
      </c>
      <c r="M291" s="36">
        <f>IF(ISNUMBER(Results!G287),LOG(Results!G287,2),NA())</f>
        <v>-8.8806666666666665</v>
      </c>
      <c r="N291" s="37">
        <f>IF(ISNUMBER(Results!H287),Results!H287,NA())</f>
        <v>0.63499504836343079</v>
      </c>
      <c r="O291" s="2" t="str">
        <f>Results!J287</f>
        <v>A</v>
      </c>
    </row>
    <row r="292" spans="11:15" ht="15" customHeight="1" x14ac:dyDescent="0.3">
      <c r="K292" s="2" t="s">
        <v>27069</v>
      </c>
      <c r="L292" s="2" t="str">
        <f>'Gene Table'!D288</f>
        <v>TRAF3</v>
      </c>
      <c r="M292" s="36">
        <f>IF(ISNUMBER(Results!G288),LOG(Results!G288,2),NA())</f>
        <v>-10.603999999999997</v>
      </c>
      <c r="N292" s="37">
        <f>IF(ISNUMBER(Results!H288),Results!H288,NA())</f>
        <v>1.6077477519026769E-2</v>
      </c>
      <c r="O292" s="2" t="str">
        <f>Results!J288</f>
        <v>OKAY</v>
      </c>
    </row>
    <row r="293" spans="11:15" ht="15" customHeight="1" x14ac:dyDescent="0.3">
      <c r="K293" s="2" t="s">
        <v>27070</v>
      </c>
      <c r="L293" s="2" t="str">
        <f>'Gene Table'!D289</f>
        <v>TRAF4</v>
      </c>
      <c r="M293" s="36">
        <f>IF(ISNUMBER(Results!G289),LOG(Results!G289,2),NA())</f>
        <v>-12.037333333333331</v>
      </c>
      <c r="N293" s="37">
        <f>IF(ISNUMBER(Results!H289),Results!H289,NA())</f>
        <v>1.5196922949637245E-2</v>
      </c>
      <c r="O293" s="2" t="str">
        <f>Results!J289</f>
        <v>OKAY</v>
      </c>
    </row>
    <row r="294" spans="11:15" ht="15" customHeight="1" x14ac:dyDescent="0.3">
      <c r="K294" s="2" t="s">
        <v>27071</v>
      </c>
      <c r="L294" s="2" t="str">
        <f>'Gene Table'!D290</f>
        <v>TRAF5</v>
      </c>
      <c r="M294" s="36">
        <f>IF(ISNUMBER(Results!G290),LOG(Results!G290,2),NA())</f>
        <v>-10.473999999999998</v>
      </c>
      <c r="N294" s="37">
        <f>IF(ISNUMBER(Results!H290),Results!H290,NA())</f>
        <v>3.7419352510041699E-2</v>
      </c>
      <c r="O294" s="2" t="str">
        <f>Results!J290</f>
        <v>OKAY</v>
      </c>
    </row>
    <row r="295" spans="11:15" ht="15" customHeight="1" x14ac:dyDescent="0.3">
      <c r="K295" s="2" t="s">
        <v>27072</v>
      </c>
      <c r="L295" s="2" t="str">
        <f>'Gene Table'!D291</f>
        <v>TRAF6</v>
      </c>
      <c r="M295" s="36">
        <f>IF(ISNUMBER(Results!G291),LOG(Results!G291,2),NA())</f>
        <v>2.8993333333333342</v>
      </c>
      <c r="N295" s="37">
        <f>IF(ISNUMBER(Results!H291),Results!H291,NA())</f>
        <v>0.37392019246123387</v>
      </c>
      <c r="O295" s="2" t="str">
        <f>Results!J291</f>
        <v>OKAY</v>
      </c>
    </row>
    <row r="296" spans="11:15" ht="15" customHeight="1" x14ac:dyDescent="0.3">
      <c r="K296" s="2" t="s">
        <v>27073</v>
      </c>
      <c r="L296" s="2" t="str">
        <f>'Gene Table'!D292</f>
        <v>TRAF7</v>
      </c>
      <c r="M296" s="36">
        <f>IF(ISNUMBER(Results!G292),LOG(Results!G292,2),NA())</f>
        <v>0.23600000000000249</v>
      </c>
      <c r="N296" s="37">
        <f>IF(ISNUMBER(Results!H292),Results!H292,NA())</f>
        <v>0.4350725844550476</v>
      </c>
      <c r="O296" s="2" t="str">
        <f>Results!J292</f>
        <v>B</v>
      </c>
    </row>
    <row r="297" spans="11:15" ht="15" customHeight="1" x14ac:dyDescent="0.3">
      <c r="K297" s="2" t="s">
        <v>27074</v>
      </c>
      <c r="L297" s="2" t="str">
        <f>'Gene Table'!D293</f>
        <v>TRAIP</v>
      </c>
      <c r="M297" s="36">
        <f>IF(ISNUMBER(Results!G293),LOG(Results!G293,2),NA())</f>
        <v>4.2693333333333356</v>
      </c>
      <c r="N297" s="37">
        <f>IF(ISNUMBER(Results!H293),Results!H293,NA())</f>
        <v>0.3734358375803753</v>
      </c>
      <c r="O297" s="2" t="str">
        <f>Results!J293</f>
        <v>A</v>
      </c>
    </row>
    <row r="298" spans="11:15" ht="15" customHeight="1" x14ac:dyDescent="0.3">
      <c r="K298" s="2" t="s">
        <v>27075</v>
      </c>
      <c r="L298" s="2" t="str">
        <f>'Gene Table'!D294</f>
        <v>TRIM10</v>
      </c>
      <c r="M298" s="36">
        <f>IF(ISNUMBER(Results!G294),LOG(Results!G294,2),NA())</f>
        <v>3.9026666666666703</v>
      </c>
      <c r="N298" s="37">
        <f>IF(ISNUMBER(Results!H294),Results!H294,NA())</f>
        <v>0.36977004997227264</v>
      </c>
      <c r="O298" s="2" t="str">
        <f>Results!J294</f>
        <v>A</v>
      </c>
    </row>
    <row r="299" spans="11:15" ht="15" customHeight="1" x14ac:dyDescent="0.3">
      <c r="K299" s="2" t="s">
        <v>27076</v>
      </c>
      <c r="L299" s="2" t="str">
        <f>'Gene Table'!D295</f>
        <v>TRIM11</v>
      </c>
      <c r="M299" s="36">
        <f>IF(ISNUMBER(Results!G295),LOG(Results!G295,2),NA())</f>
        <v>9.5626666666666686</v>
      </c>
      <c r="N299" s="37">
        <f>IF(ISNUMBER(Results!H295),Results!H295,NA())</f>
        <v>0.37384786877815884</v>
      </c>
      <c r="O299" s="2" t="str">
        <f>Results!J295</f>
        <v>A</v>
      </c>
    </row>
    <row r="300" spans="11:15" ht="15" customHeight="1" x14ac:dyDescent="0.3">
      <c r="K300" s="2" t="s">
        <v>27077</v>
      </c>
      <c r="L300" s="2" t="str">
        <f>'Gene Table'!D296</f>
        <v>TRIM13</v>
      </c>
      <c r="M300" s="36">
        <f>IF(ISNUMBER(Results!G296),LOG(Results!G296,2),NA())</f>
        <v>-1.6673333333333309</v>
      </c>
      <c r="N300" s="37">
        <f>IF(ISNUMBER(Results!H296),Results!H296,NA())</f>
        <v>0.62861549562587871</v>
      </c>
      <c r="O300" s="2" t="str">
        <f>Results!J296</f>
        <v>A</v>
      </c>
    </row>
    <row r="301" spans="11:15" ht="15" customHeight="1" x14ac:dyDescent="0.3">
      <c r="K301" s="2" t="s">
        <v>27078</v>
      </c>
      <c r="L301" s="2" t="str">
        <f>'Gene Table'!D297</f>
        <v>TRIM17</v>
      </c>
      <c r="M301" s="36">
        <f>IF(ISNUMBER(Results!G297),LOG(Results!G297,2),NA())</f>
        <v>8.9459999999999997</v>
      </c>
      <c r="N301" s="37">
        <f>IF(ISNUMBER(Results!H297),Results!H297,NA())</f>
        <v>0.13013438052668042</v>
      </c>
      <c r="O301" s="2" t="str">
        <f>Results!J297</f>
        <v>A</v>
      </c>
    </row>
    <row r="302" spans="11:15" ht="15" customHeight="1" x14ac:dyDescent="0.3">
      <c r="K302" s="2" t="s">
        <v>27079</v>
      </c>
      <c r="L302" s="2" t="str">
        <f>'Gene Table'!D298</f>
        <v>TRIM2</v>
      </c>
      <c r="M302" s="36">
        <f>IF(ISNUMBER(Results!G298),LOG(Results!G298,2),NA())</f>
        <v>1.3393333333333339</v>
      </c>
      <c r="N302" s="37">
        <f>IF(ISNUMBER(Results!H298),Results!H298,NA())</f>
        <v>0.18515827755198419</v>
      </c>
      <c r="O302" s="2" t="str">
        <f>Results!J298</f>
        <v>OKAY</v>
      </c>
    </row>
    <row r="303" spans="11:15" ht="15" customHeight="1" x14ac:dyDescent="0.3">
      <c r="K303" s="2" t="s">
        <v>27080</v>
      </c>
      <c r="L303" s="2" t="str">
        <f>'Gene Table'!D299</f>
        <v>TRIM22</v>
      </c>
      <c r="M303" s="36">
        <f>IF(ISNUMBER(Results!G299),LOG(Results!G299,2),NA())</f>
        <v>-0.50733333333333164</v>
      </c>
      <c r="N303" s="37">
        <f>IF(ISNUMBER(Results!H299),Results!H299,NA())</f>
        <v>0.43787978836810354</v>
      </c>
      <c r="O303" s="2" t="str">
        <f>Results!J299</f>
        <v>OKAY</v>
      </c>
    </row>
    <row r="304" spans="11:15" ht="15" customHeight="1" x14ac:dyDescent="0.3">
      <c r="K304" s="2" t="s">
        <v>27081</v>
      </c>
      <c r="L304" s="2" t="str">
        <f>'Gene Table'!D300</f>
        <v>TRIM23</v>
      </c>
      <c r="M304" s="36">
        <f>IF(ISNUMBER(Results!G300),LOG(Results!G300,2),NA())</f>
        <v>1.826000000000001</v>
      </c>
      <c r="N304" s="37">
        <f>IF(ISNUMBER(Results!H300),Results!H300,NA())</f>
        <v>0.36858303875918569</v>
      </c>
      <c r="O304" s="2" t="str">
        <f>Results!J300</f>
        <v>OKAY</v>
      </c>
    </row>
    <row r="305" spans="11:15" ht="15" customHeight="1" x14ac:dyDescent="0.3">
      <c r="K305" s="2" t="s">
        <v>27082</v>
      </c>
      <c r="L305" s="2" t="str">
        <f>'Gene Table'!D301</f>
        <v>TRIM24</v>
      </c>
      <c r="M305" s="36">
        <f>IF(ISNUMBER(Results!G301),LOG(Results!G301,2),NA())</f>
        <v>8.9426666666666694</v>
      </c>
      <c r="N305" s="37">
        <f>IF(ISNUMBER(Results!H301),Results!H301,NA())</f>
        <v>0.12150197533867101</v>
      </c>
      <c r="O305" s="2" t="str">
        <f>Results!J301</f>
        <v>A</v>
      </c>
    </row>
    <row r="306" spans="11:15" ht="15" customHeight="1" x14ac:dyDescent="0.3">
      <c r="K306" s="2" t="s">
        <v>27083</v>
      </c>
      <c r="L306" s="2" t="str">
        <f>'Gene Table'!D302</f>
        <v>TRIM25</v>
      </c>
      <c r="M306" s="36">
        <f>IF(ISNUMBER(Results!G302),LOG(Results!G302,2),NA())</f>
        <v>-3.5339999999999994</v>
      </c>
      <c r="N306" s="37">
        <f>IF(ISNUMBER(Results!H302),Results!H302,NA())</f>
        <v>0.67685298925977777</v>
      </c>
      <c r="O306" s="2" t="str">
        <f>Results!J302</f>
        <v>OKAY</v>
      </c>
    </row>
    <row r="307" spans="11:15" ht="15" customHeight="1" x14ac:dyDescent="0.3">
      <c r="K307" s="2" t="s">
        <v>27084</v>
      </c>
      <c r="L307" s="2" t="str">
        <f>'Gene Table'!D303</f>
        <v>TRIM26</v>
      </c>
      <c r="M307" s="36">
        <f>IF(ISNUMBER(Results!G303),LOG(Results!G303,2),NA())</f>
        <v>2.4326666666666683</v>
      </c>
      <c r="N307" s="37">
        <f>IF(ISNUMBER(Results!H303),Results!H303,NA())</f>
        <v>0.1397621329832997</v>
      </c>
      <c r="O307" s="2" t="str">
        <f>Results!J303</f>
        <v>B</v>
      </c>
    </row>
    <row r="308" spans="11:15" ht="15" customHeight="1" x14ac:dyDescent="0.3">
      <c r="K308" s="2" t="s">
        <v>27085</v>
      </c>
      <c r="L308" s="2" t="str">
        <f>'Gene Table'!D304</f>
        <v>TRIM27</v>
      </c>
      <c r="M308" s="36">
        <f>IF(ISNUMBER(Results!G304),LOG(Results!G304,2),NA())</f>
        <v>3.336000000000003</v>
      </c>
      <c r="N308" s="37">
        <f>IF(ISNUMBER(Results!H304),Results!H304,NA())</f>
        <v>0.37396171306284237</v>
      </c>
      <c r="O308" s="2" t="str">
        <f>Results!J304</f>
        <v>B</v>
      </c>
    </row>
    <row r="309" spans="11:15" ht="15" customHeight="1" x14ac:dyDescent="0.3">
      <c r="K309" s="2" t="s">
        <v>27086</v>
      </c>
      <c r="L309" s="2" t="str">
        <f>'Gene Table'!D305</f>
        <v>TRIM28</v>
      </c>
      <c r="M309" s="36">
        <f>IF(ISNUMBER(Results!G305),LOG(Results!G305,2),NA())</f>
        <v>-7.7333333333332199E-2</v>
      </c>
      <c r="N309" s="37">
        <f>IF(ISNUMBER(Results!H305),Results!H305,NA())</f>
        <v>0.42682617624528185</v>
      </c>
      <c r="O309" s="2" t="str">
        <f>Results!J305</f>
        <v>OKAY</v>
      </c>
    </row>
    <row r="310" spans="11:15" ht="15" customHeight="1" x14ac:dyDescent="0.3">
      <c r="K310" s="2" t="s">
        <v>27087</v>
      </c>
      <c r="L310" s="2" t="str">
        <f>'Gene Table'!D306</f>
        <v>TRIM3</v>
      </c>
      <c r="M310" s="36">
        <f>IF(ISNUMBER(Results!G306),LOG(Results!G306,2),NA())</f>
        <v>3.9333333333335357E-2</v>
      </c>
      <c r="N310" s="37">
        <f>IF(ISNUMBER(Results!H306),Results!H306,NA())</f>
        <v>0.77877325345667114</v>
      </c>
      <c r="O310" s="2" t="str">
        <f>Results!J306</f>
        <v>B</v>
      </c>
    </row>
    <row r="311" spans="11:15" ht="15" customHeight="1" x14ac:dyDescent="0.3">
      <c r="K311" s="2" t="s">
        <v>27088</v>
      </c>
      <c r="L311" s="2" t="str">
        <f>'Gene Table'!D307</f>
        <v>TRIM31</v>
      </c>
      <c r="M311" s="36">
        <f>IF(ISNUMBER(Results!G307),LOG(Results!G307,2),NA())</f>
        <v>1.7659999999999987</v>
      </c>
      <c r="N311" s="37">
        <f>IF(ISNUMBER(Results!H307),Results!H307,NA())</f>
        <v>0.37678549003568551</v>
      </c>
      <c r="O311" s="2" t="str">
        <f>Results!J307</f>
        <v>B</v>
      </c>
    </row>
    <row r="312" spans="11:15" ht="15" customHeight="1" x14ac:dyDescent="0.3">
      <c r="K312" s="2" t="s">
        <v>27089</v>
      </c>
      <c r="L312" s="2" t="str">
        <f>'Gene Table'!D308</f>
        <v>TRIM32</v>
      </c>
      <c r="M312" s="36">
        <f>IF(ISNUMBER(Results!G308),LOG(Results!G308,2),NA())</f>
        <v>-0.19400000000000014</v>
      </c>
      <c r="N312" s="37">
        <f>IF(ISNUMBER(Results!H308),Results!H308,NA())</f>
        <v>2.7473826584266677E-2</v>
      </c>
      <c r="O312" s="2" t="str">
        <f>Results!J308</f>
        <v>C</v>
      </c>
    </row>
    <row r="313" spans="11:15" ht="15" customHeight="1" x14ac:dyDescent="0.3">
      <c r="K313" s="2" t="s">
        <v>27090</v>
      </c>
      <c r="L313" s="2" t="str">
        <f>'Gene Table'!D309</f>
        <v>TRIM33</v>
      </c>
      <c r="M313" s="36">
        <f>IF(ISNUMBER(Results!G309),LOG(Results!G309,2),NA())</f>
        <v>1.1493333333333335</v>
      </c>
      <c r="N313" s="37">
        <f>IF(ISNUMBER(Results!H309),Results!H309,NA())</f>
        <v>0.40152187115186716</v>
      </c>
      <c r="O313" s="2" t="str">
        <f>Results!J309</f>
        <v>B</v>
      </c>
    </row>
    <row r="314" spans="11:15" ht="15" customHeight="1" x14ac:dyDescent="0.3">
      <c r="K314" s="2" t="s">
        <v>27091</v>
      </c>
      <c r="L314" s="2" t="str">
        <f>'Gene Table'!D310</f>
        <v>TRIM36</v>
      </c>
      <c r="M314" s="36">
        <f>IF(ISNUMBER(Results!G310),LOG(Results!G310,2),NA())</f>
        <v>2.9333333333336296E-2</v>
      </c>
      <c r="N314" s="37">
        <f>IF(ISNUMBER(Results!H310),Results!H310,NA())</f>
        <v>0.89494868997277566</v>
      </c>
      <c r="O314" s="2" t="str">
        <f>Results!J310</f>
        <v>B</v>
      </c>
    </row>
    <row r="315" spans="11:15" ht="15" customHeight="1" x14ac:dyDescent="0.3">
      <c r="K315" s="2" t="s">
        <v>27092</v>
      </c>
      <c r="L315" s="2" t="str">
        <f>'Gene Table'!D311</f>
        <v>TRIM37</v>
      </c>
      <c r="M315" s="36">
        <f>IF(ISNUMBER(Results!G311),LOG(Results!G311,2),NA())</f>
        <v>0.11933333333333347</v>
      </c>
      <c r="N315" s="37">
        <f>IF(ISNUMBER(Results!H311),Results!H311,NA())</f>
        <v>0.61701618628478561</v>
      </c>
      <c r="O315" s="2" t="str">
        <f>Results!J311</f>
        <v>B</v>
      </c>
    </row>
    <row r="316" spans="11:15" ht="15" customHeight="1" x14ac:dyDescent="0.3">
      <c r="K316" s="2" t="s">
        <v>27093</v>
      </c>
      <c r="L316" s="2" t="str">
        <f>'Gene Table'!D312</f>
        <v>TRIM38</v>
      </c>
      <c r="M316" s="36">
        <f>IF(ISNUMBER(Results!G312),LOG(Results!G312,2),NA())</f>
        <v>0.28933333333333355</v>
      </c>
      <c r="N316" s="37">
        <f>IF(ISNUMBER(Results!H312),Results!H312,NA())</f>
        <v>0.48643379023896965</v>
      </c>
      <c r="O316" s="2" t="str">
        <f>Results!J312</f>
        <v>B</v>
      </c>
    </row>
    <row r="317" spans="11:15" ht="15" customHeight="1" x14ac:dyDescent="0.3">
      <c r="K317" s="2" t="s">
        <v>27094</v>
      </c>
      <c r="L317" s="2" t="str">
        <f>'Gene Table'!D313</f>
        <v>TRIM39</v>
      </c>
      <c r="M317" s="36">
        <f>IF(ISNUMBER(Results!G313),LOG(Results!G313,2),NA())</f>
        <v>-5.0666666666664063E-2</v>
      </c>
      <c r="N317" s="37">
        <f>IF(ISNUMBER(Results!H313),Results!H313,NA())</f>
        <v>0.86569423089606024</v>
      </c>
      <c r="O317" s="2" t="str">
        <f>Results!J313</f>
        <v>B</v>
      </c>
    </row>
    <row r="318" spans="11:15" ht="15" customHeight="1" x14ac:dyDescent="0.3">
      <c r="K318" s="2" t="s">
        <v>27095</v>
      </c>
      <c r="L318" s="2" t="str">
        <f>'Gene Table'!D314</f>
        <v>TRIM4</v>
      </c>
      <c r="M318" s="36">
        <f>IF(ISNUMBER(Results!G314),LOG(Results!G314,2),NA())</f>
        <v>-4.0773333333333355</v>
      </c>
      <c r="N318" s="37">
        <f>IF(ISNUMBER(Results!H314),Results!H314,NA())</f>
        <v>8.7566757669915881E-4</v>
      </c>
      <c r="O318" s="2" t="str">
        <f>Results!J314</f>
        <v>A</v>
      </c>
    </row>
    <row r="319" spans="11:15" ht="15" customHeight="1" x14ac:dyDescent="0.3">
      <c r="K319" s="2" t="s">
        <v>27096</v>
      </c>
      <c r="L319" s="2" t="str">
        <f>'Gene Table'!D315</f>
        <v>TRIM40</v>
      </c>
      <c r="M319" s="36">
        <f>IF(ISNUMBER(Results!G315),LOG(Results!G315,2),NA())</f>
        <v>-0.19400000000000014</v>
      </c>
      <c r="N319" s="37">
        <f>IF(ISNUMBER(Results!H315),Results!H315,NA())</f>
        <v>2.7473826584266677E-2</v>
      </c>
      <c r="O319" s="2" t="str">
        <f>Results!J315</f>
        <v>C</v>
      </c>
    </row>
    <row r="320" spans="11:15" ht="15" customHeight="1" x14ac:dyDescent="0.3">
      <c r="K320" s="2" t="s">
        <v>27097</v>
      </c>
      <c r="L320" s="2" t="str">
        <f>'Gene Table'!D316</f>
        <v>TRIM41</v>
      </c>
      <c r="M320" s="36">
        <f>IF(ISNUMBER(Results!G316),LOG(Results!G316,2),NA())</f>
        <v>-2.2306666666666648</v>
      </c>
      <c r="N320" s="37">
        <f>IF(ISNUMBER(Results!H316),Results!H316,NA())</f>
        <v>3.9595548901437613E-3</v>
      </c>
      <c r="O320" s="2" t="str">
        <f>Results!J316</f>
        <v>A</v>
      </c>
    </row>
    <row r="321" spans="11:15" ht="15" customHeight="1" x14ac:dyDescent="0.3">
      <c r="K321" s="2" t="s">
        <v>27098</v>
      </c>
      <c r="L321" s="2" t="str">
        <f>'Gene Table'!D317</f>
        <v>TRIM44</v>
      </c>
      <c r="M321" s="36">
        <f>IF(ISNUMBER(Results!G317),LOG(Results!G317,2),NA())</f>
        <v>8.6493333333333329</v>
      </c>
      <c r="N321" s="37">
        <f>IF(ISNUMBER(Results!H317),Results!H317,NA())</f>
        <v>8.8031082577943156E-6</v>
      </c>
      <c r="O321" s="2" t="str">
        <f>Results!J317</f>
        <v>OKAY</v>
      </c>
    </row>
    <row r="322" spans="11:15" ht="15" customHeight="1" x14ac:dyDescent="0.3">
      <c r="K322" s="2" t="s">
        <v>27099</v>
      </c>
      <c r="L322" s="2" t="str">
        <f>'Gene Table'!D318</f>
        <v>TRIM45</v>
      </c>
      <c r="M322" s="36">
        <f>IF(ISNUMBER(Results!G318),LOG(Results!G318,2),NA())</f>
        <v>-1.0673333333333335</v>
      </c>
      <c r="N322" s="37">
        <f>IF(ISNUMBER(Results!H318),Results!H318,NA())</f>
        <v>6.8065655009709779E-3</v>
      </c>
      <c r="O322" s="2" t="str">
        <f>Results!J318</f>
        <v>OKAY</v>
      </c>
    </row>
    <row r="323" spans="11:15" ht="15" customHeight="1" x14ac:dyDescent="0.3">
      <c r="K323" s="2" t="s">
        <v>27100</v>
      </c>
      <c r="L323" s="2" t="str">
        <f>'Gene Table'!D319</f>
        <v>TRIM48</v>
      </c>
      <c r="M323" s="36">
        <f>IF(ISNUMBER(Results!G319),LOG(Results!G319,2),NA())</f>
        <v>5.5826666666666664</v>
      </c>
      <c r="N323" s="37">
        <f>IF(ISNUMBER(Results!H319),Results!H319,NA())</f>
        <v>5.8546018658755842E-7</v>
      </c>
      <c r="O323" s="2" t="str">
        <f>Results!J319</f>
        <v>OKAY</v>
      </c>
    </row>
    <row r="324" spans="11:15" ht="15" customHeight="1" x14ac:dyDescent="0.3">
      <c r="K324" s="2" t="s">
        <v>27101</v>
      </c>
      <c r="L324" s="2" t="str">
        <f>'Gene Table'!D320</f>
        <v>TRIM5</v>
      </c>
      <c r="M324" s="36">
        <f>IF(ISNUMBER(Results!G320),LOG(Results!G320,2),NA())</f>
        <v>6.7060000000000013</v>
      </c>
      <c r="N324" s="37">
        <f>IF(ISNUMBER(Results!H320),Results!H320,NA())</f>
        <v>2.7491991496238886E-5</v>
      </c>
      <c r="O324" s="2" t="str">
        <f>Results!J320</f>
        <v>A</v>
      </c>
    </row>
    <row r="325" spans="11:15" ht="15" customHeight="1" x14ac:dyDescent="0.3">
      <c r="K325" s="2" t="s">
        <v>27102</v>
      </c>
      <c r="L325" s="2" t="str">
        <f>'Gene Table'!D321</f>
        <v>TRIM52</v>
      </c>
      <c r="M325" s="36">
        <f>IF(ISNUMBER(Results!G321),LOG(Results!G321,2),NA())</f>
        <v>-0.19733333333333286</v>
      </c>
      <c r="N325" s="37">
        <f>IF(ISNUMBER(Results!H321),Results!H321,NA())</f>
        <v>6.1460519745528186E-2</v>
      </c>
      <c r="O325" s="2" t="str">
        <f>Results!J321</f>
        <v>OKAY</v>
      </c>
    </row>
    <row r="326" spans="11:15" ht="15" customHeight="1" x14ac:dyDescent="0.3">
      <c r="K326" s="2" t="s">
        <v>27103</v>
      </c>
      <c r="L326" s="2" t="str">
        <f>'Gene Table'!D322</f>
        <v>TRIM54</v>
      </c>
      <c r="M326" s="36">
        <f>IF(ISNUMBER(Results!G322),LOG(Results!G322,2),NA())</f>
        <v>-2.4773333333333341</v>
      </c>
      <c r="N326" s="37">
        <f>IF(ISNUMBER(Results!H322),Results!H322,NA())</f>
        <v>5.295305983654873E-2</v>
      </c>
      <c r="O326" s="2" t="str">
        <f>Results!J322</f>
        <v>B</v>
      </c>
    </row>
    <row r="327" spans="11:15" ht="15" customHeight="1" x14ac:dyDescent="0.3">
      <c r="K327" s="2" t="s">
        <v>27104</v>
      </c>
      <c r="L327" s="2" t="str">
        <f>'Gene Table'!D323</f>
        <v>TRIM56</v>
      </c>
      <c r="M327" s="36">
        <f>IF(ISNUMBER(Results!G323),LOG(Results!G323,2),NA())</f>
        <v>11.562666666666667</v>
      </c>
      <c r="N327" s="37">
        <f>IF(ISNUMBER(Results!H323),Results!H323,NA())</f>
        <v>1.400774612310646E-6</v>
      </c>
      <c r="O327" s="2" t="str">
        <f>Results!J323</f>
        <v>A</v>
      </c>
    </row>
    <row r="328" spans="11:15" ht="15" customHeight="1" x14ac:dyDescent="0.3">
      <c r="K328" s="2" t="s">
        <v>27105</v>
      </c>
      <c r="L328" s="2" t="str">
        <f>'Gene Table'!D324</f>
        <v>TRIM61</v>
      </c>
      <c r="M328" s="36">
        <f>IF(ISNUMBER(Results!G324),LOG(Results!G324,2),NA())</f>
        <v>-0.35733333333333284</v>
      </c>
      <c r="N328" s="37">
        <f>IF(ISNUMBER(Results!H324),Results!H324,NA())</f>
        <v>8.4592398981352887E-3</v>
      </c>
      <c r="O328" s="2" t="str">
        <f>Results!J324</f>
        <v>OKAY</v>
      </c>
    </row>
    <row r="329" spans="11:15" ht="15" customHeight="1" x14ac:dyDescent="0.3">
      <c r="K329" s="2" t="s">
        <v>27106</v>
      </c>
      <c r="L329" s="2" t="str">
        <f>'Gene Table'!D325</f>
        <v>TRIM62</v>
      </c>
      <c r="M329" s="36">
        <f>IF(ISNUMBER(Results!G325),LOG(Results!G325,2),NA())</f>
        <v>-2.1039999999999996</v>
      </c>
      <c r="N329" s="37">
        <f>IF(ISNUMBER(Results!H325),Results!H325,NA())</f>
        <v>9.935581095308402E-4</v>
      </c>
      <c r="O329" s="2" t="str">
        <f>Results!J325</f>
        <v>OKAY</v>
      </c>
    </row>
    <row r="330" spans="11:15" ht="15" customHeight="1" x14ac:dyDescent="0.3">
      <c r="K330" s="2" t="s">
        <v>27107</v>
      </c>
      <c r="L330" s="2" t="str">
        <f>'Gene Table'!D326</f>
        <v>TRIM63</v>
      </c>
      <c r="M330" s="36">
        <f>IF(ISNUMBER(Results!G326),LOG(Results!G326,2),NA())</f>
        <v>-1.4673333333333325</v>
      </c>
      <c r="N330" s="37">
        <f>IF(ISNUMBER(Results!H326),Results!H326,NA())</f>
        <v>3.0767517095892867E-6</v>
      </c>
      <c r="O330" s="2" t="str">
        <f>Results!J326</f>
        <v>OKAY</v>
      </c>
    </row>
    <row r="331" spans="11:15" ht="15" customHeight="1" x14ac:dyDescent="0.3">
      <c r="K331" s="2" t="s">
        <v>27108</v>
      </c>
      <c r="L331" s="2" t="str">
        <f>'Gene Table'!D327</f>
        <v>TRIM64</v>
      </c>
      <c r="M331" s="36">
        <f>IF(ISNUMBER(Results!G327),LOG(Results!G327,2),NA())</f>
        <v>12.50266666666667</v>
      </c>
      <c r="N331" s="37">
        <f>IF(ISNUMBER(Results!H327),Results!H327,NA())</f>
        <v>1.7941647862778388E-5</v>
      </c>
      <c r="O331" s="2" t="str">
        <f>Results!J327</f>
        <v>A</v>
      </c>
    </row>
    <row r="332" spans="11:15" ht="15" customHeight="1" x14ac:dyDescent="0.3">
      <c r="K332" s="2" t="s">
        <v>27109</v>
      </c>
      <c r="L332" s="2" t="str">
        <f>'Gene Table'!D328</f>
        <v>TRIM67</v>
      </c>
      <c r="M332" s="36">
        <f>IF(ISNUMBER(Results!G328),LOG(Results!G328,2),NA())</f>
        <v>-0.19400000000000014</v>
      </c>
      <c r="N332" s="37">
        <f>IF(ISNUMBER(Results!H328),Results!H328,NA())</f>
        <v>2.7473826584266677E-2</v>
      </c>
      <c r="O332" s="2" t="str">
        <f>Results!J328</f>
        <v>C</v>
      </c>
    </row>
    <row r="333" spans="11:15" ht="15" customHeight="1" x14ac:dyDescent="0.3">
      <c r="K333" s="2" t="s">
        <v>27110</v>
      </c>
      <c r="L333" s="2" t="str">
        <f>'Gene Table'!D329</f>
        <v>TRIM68</v>
      </c>
      <c r="M333" s="36">
        <f>IF(ISNUMBER(Results!G329),LOG(Results!G329,2),NA())</f>
        <v>-1.0239999999999998</v>
      </c>
      <c r="N333" s="37">
        <f>IF(ISNUMBER(Results!H329),Results!H329,NA())</f>
        <v>1.2303517356623546E-3</v>
      </c>
      <c r="O333" s="2" t="str">
        <f>Results!J329</f>
        <v>OKAY</v>
      </c>
    </row>
    <row r="334" spans="11:15" ht="15" customHeight="1" x14ac:dyDescent="0.3">
      <c r="K334" s="2" t="s">
        <v>27111</v>
      </c>
      <c r="L334" s="2" t="str">
        <f>'Gene Table'!D330</f>
        <v>TRIM71</v>
      </c>
      <c r="M334" s="36">
        <f>IF(ISNUMBER(Results!G330),LOG(Results!G330,2),NA())</f>
        <v>-0.19400000000000014</v>
      </c>
      <c r="N334" s="37">
        <f>IF(ISNUMBER(Results!H330),Results!H330,NA())</f>
        <v>2.7473826584266677E-2</v>
      </c>
      <c r="O334" s="2" t="str">
        <f>Results!J330</f>
        <v>C</v>
      </c>
    </row>
    <row r="335" spans="11:15" ht="15" customHeight="1" x14ac:dyDescent="0.3">
      <c r="K335" s="2" t="s">
        <v>27112</v>
      </c>
      <c r="L335" s="2" t="str">
        <f>'Gene Table'!D331</f>
        <v>TRIM72</v>
      </c>
      <c r="M335" s="36">
        <f>IF(ISNUMBER(Results!G331),LOG(Results!G331,2),NA())</f>
        <v>-0.8006666666666673</v>
      </c>
      <c r="N335" s="37">
        <f>IF(ISNUMBER(Results!H331),Results!H331,NA())</f>
        <v>6.7940451973543719E-3</v>
      </c>
      <c r="O335" s="2" t="str">
        <f>Results!J331</f>
        <v>OKAY</v>
      </c>
    </row>
    <row r="336" spans="11:15" ht="15" customHeight="1" x14ac:dyDescent="0.3">
      <c r="K336" s="2" t="s">
        <v>27113</v>
      </c>
      <c r="L336" s="2" t="str">
        <f>'Gene Table'!D332</f>
        <v>TRIM73</v>
      </c>
      <c r="M336" s="36">
        <f>IF(ISNUMBER(Results!G332),LOG(Results!G332,2),NA())</f>
        <v>-2.5473333333333303</v>
      </c>
      <c r="N336" s="37">
        <f>IF(ISNUMBER(Results!H332),Results!H332,NA())</f>
        <v>8.9209721090843346E-3</v>
      </c>
      <c r="O336" s="2" t="str">
        <f>Results!J332</f>
        <v>OKAY</v>
      </c>
    </row>
    <row r="337" spans="11:15" ht="15" customHeight="1" x14ac:dyDescent="0.3">
      <c r="K337" s="2" t="s">
        <v>27114</v>
      </c>
      <c r="L337" s="2" t="str">
        <f>'Gene Table'!D333</f>
        <v>TRIM74</v>
      </c>
      <c r="M337" s="36">
        <f>IF(ISNUMBER(Results!G333),LOG(Results!G333,2),NA())</f>
        <v>-4.4439999999999991</v>
      </c>
      <c r="N337" s="37">
        <f>IF(ISNUMBER(Results!H333),Results!H333,NA())</f>
        <v>7.3990831060987682E-8</v>
      </c>
      <c r="O337" s="2" t="str">
        <f>Results!J333</f>
        <v>OKAY</v>
      </c>
    </row>
    <row r="338" spans="11:15" ht="15" customHeight="1" x14ac:dyDescent="0.3">
      <c r="K338" s="2" t="s">
        <v>27115</v>
      </c>
      <c r="L338" s="2" t="str">
        <f>'Gene Table'!D334</f>
        <v>TRIM75P</v>
      </c>
      <c r="M338" s="36">
        <f>IF(ISNUMBER(Results!G334),LOG(Results!G334,2),NA())</f>
        <v>-3.2206666666666655</v>
      </c>
      <c r="N338" s="37">
        <f>IF(ISNUMBER(Results!H334),Results!H334,NA())</f>
        <v>2.7913037151848034E-6</v>
      </c>
      <c r="O338" s="2" t="str">
        <f>Results!J334</f>
        <v>OKAY</v>
      </c>
    </row>
    <row r="339" spans="11:15" ht="15" customHeight="1" x14ac:dyDescent="0.3">
      <c r="K339" s="2" t="s">
        <v>27116</v>
      </c>
      <c r="L339" s="2" t="str">
        <f>'Gene Table'!D335</f>
        <v>TRIM8</v>
      </c>
      <c r="M339" s="36">
        <f>IF(ISNUMBER(Results!G335),LOG(Results!G335,2),NA())</f>
        <v>-0.19400000000000014</v>
      </c>
      <c r="N339" s="37">
        <f>IF(ISNUMBER(Results!H335),Results!H335,NA())</f>
        <v>2.7473826584266677E-2</v>
      </c>
      <c r="O339" s="2" t="str">
        <f>Results!J335</f>
        <v>C</v>
      </c>
    </row>
    <row r="340" spans="11:15" ht="15" customHeight="1" x14ac:dyDescent="0.3">
      <c r="K340" s="2" t="s">
        <v>27117</v>
      </c>
      <c r="L340" s="2" t="str">
        <f>'Gene Table'!D336</f>
        <v>TRIM9</v>
      </c>
      <c r="M340" s="36">
        <f>IF(ISNUMBER(Results!G336),LOG(Results!G336,2),NA())</f>
        <v>0.83599999999999985</v>
      </c>
      <c r="N340" s="37">
        <f>IF(ISNUMBER(Results!H336),Results!H336,NA())</f>
        <v>7.5679928534622028E-3</v>
      </c>
      <c r="O340" s="2" t="str">
        <f>Results!J336</f>
        <v>OKAY</v>
      </c>
    </row>
    <row r="341" spans="11:15" ht="15" customHeight="1" x14ac:dyDescent="0.3">
      <c r="K341" s="2" t="s">
        <v>27118</v>
      </c>
      <c r="L341" s="2" t="str">
        <f>'Gene Table'!D337</f>
        <v>TRIML1</v>
      </c>
      <c r="M341" s="36">
        <f>IF(ISNUMBER(Results!G337),LOG(Results!G337,2),NA())</f>
        <v>-0.75399999999999989</v>
      </c>
      <c r="N341" s="37">
        <f>IF(ISNUMBER(Results!H337),Results!H337,NA())</f>
        <v>5.582780166092343E-2</v>
      </c>
      <c r="O341" s="2" t="str">
        <f>Results!J337</f>
        <v>A</v>
      </c>
    </row>
    <row r="342" spans="11:15" ht="15" customHeight="1" x14ac:dyDescent="0.3">
      <c r="K342" s="2" t="s">
        <v>27119</v>
      </c>
      <c r="L342" s="2" t="str">
        <f>'Gene Table'!D338</f>
        <v>TRIP12</v>
      </c>
      <c r="M342" s="36">
        <f>IF(ISNUMBER(Results!G338),LOG(Results!G338,2),NA())</f>
        <v>-3.8739999999999961</v>
      </c>
      <c r="N342" s="37">
        <f>IF(ISNUMBER(Results!H338),Results!H338,NA())</f>
        <v>1.0358358278893653E-2</v>
      </c>
      <c r="O342" s="2" t="str">
        <f>Results!J338</f>
        <v>OKAY</v>
      </c>
    </row>
    <row r="343" spans="11:15" ht="15" customHeight="1" x14ac:dyDescent="0.3">
      <c r="K343" s="2" t="s">
        <v>27120</v>
      </c>
      <c r="L343" s="2" t="str">
        <f>'Gene Table'!D339</f>
        <v>TSPAN17</v>
      </c>
      <c r="M343" s="36">
        <f>IF(ISNUMBER(Results!G339),LOG(Results!G339,2),NA())</f>
        <v>0.47933333333333683</v>
      </c>
      <c r="N343" s="37">
        <f>IF(ISNUMBER(Results!H339),Results!H339,NA())</f>
        <v>0.68035871987162078</v>
      </c>
      <c r="O343" s="2" t="str">
        <f>Results!J339</f>
        <v>B</v>
      </c>
    </row>
    <row r="344" spans="11:15" ht="15" customHeight="1" x14ac:dyDescent="0.3">
      <c r="K344" s="2" t="s">
        <v>27121</v>
      </c>
      <c r="L344" s="2" t="str">
        <f>'Gene Table'!D340</f>
        <v>TTC3</v>
      </c>
      <c r="M344" s="36">
        <f>IF(ISNUMBER(Results!G340),LOG(Results!G340,2),NA())</f>
        <v>-1.8139999999999998</v>
      </c>
      <c r="N344" s="37">
        <f>IF(ISNUMBER(Results!H340),Results!H340,NA())</f>
        <v>0.12707745859907629</v>
      </c>
      <c r="O344" s="2" t="str">
        <f>Results!J340</f>
        <v>OKAY</v>
      </c>
    </row>
    <row r="345" spans="11:15" ht="15" customHeight="1" x14ac:dyDescent="0.3">
      <c r="K345" s="2" t="s">
        <v>27122</v>
      </c>
      <c r="L345" s="2" t="str">
        <f>'Gene Table'!D341</f>
        <v>UBB</v>
      </c>
      <c r="M345" s="36">
        <f>IF(ISNUMBER(Results!G341),LOG(Results!G341,2),NA())</f>
        <v>15.156000000000002</v>
      </c>
      <c r="N345" s="37">
        <f>IF(ISNUMBER(Results!H341),Results!H341,NA())</f>
        <v>5.1992579910272221E-5</v>
      </c>
      <c r="O345" s="2" t="str">
        <f>Results!J341</f>
        <v>OKAY</v>
      </c>
    </row>
    <row r="346" spans="11:15" ht="15" customHeight="1" x14ac:dyDescent="0.3">
      <c r="K346" s="2" t="s">
        <v>27123</v>
      </c>
      <c r="L346" s="2" t="str">
        <f>'Gene Table'!D342</f>
        <v>UBC</v>
      </c>
      <c r="M346" s="36">
        <f>IF(ISNUMBER(Results!G342),LOG(Results!G342,2),NA())</f>
        <v>0.61266666666666347</v>
      </c>
      <c r="N346" s="37">
        <f>IF(ISNUMBER(Results!H342),Results!H342,NA())</f>
        <v>8.190683349145747E-2</v>
      </c>
      <c r="O346" s="2" t="str">
        <f>Results!J342</f>
        <v>B</v>
      </c>
    </row>
    <row r="347" spans="11:15" ht="15" customHeight="1" x14ac:dyDescent="0.3">
      <c r="K347" s="2" t="s">
        <v>27124</v>
      </c>
      <c r="L347" s="2" t="str">
        <f>'Gene Table'!D343</f>
        <v>UBE3A</v>
      </c>
      <c r="M347" s="36">
        <f>IF(ISNUMBER(Results!G343),LOG(Results!G343,2),NA())</f>
        <v>10.182666666666666</v>
      </c>
      <c r="N347" s="37">
        <f>IF(ISNUMBER(Results!H343),Results!H343,NA())</f>
        <v>7.5257067582985962E-5</v>
      </c>
      <c r="O347" s="2" t="str">
        <f>Results!J343</f>
        <v>A</v>
      </c>
    </row>
    <row r="348" spans="11:15" ht="15" customHeight="1" x14ac:dyDescent="0.3">
      <c r="K348" s="2" t="s">
        <v>27125</v>
      </c>
      <c r="L348" s="2" t="str">
        <f>'Gene Table'!D344</f>
        <v>UBE3B</v>
      </c>
      <c r="M348" s="36">
        <f>IF(ISNUMBER(Results!G344),LOG(Results!G344,2),NA())</f>
        <v>12.872666666666666</v>
      </c>
      <c r="N348" s="37">
        <f>IF(ISNUMBER(Results!H344),Results!H344,NA())</f>
        <v>2.3556643459405305E-6</v>
      </c>
      <c r="O348" s="2" t="str">
        <f>Results!J344</f>
        <v>A</v>
      </c>
    </row>
    <row r="349" spans="11:15" ht="15" customHeight="1" x14ac:dyDescent="0.3">
      <c r="K349" s="2" t="s">
        <v>27126</v>
      </c>
      <c r="L349" s="2" t="str">
        <f>'Gene Table'!D345</f>
        <v>UBE3C</v>
      </c>
      <c r="M349" s="36">
        <f>IF(ISNUMBER(Results!G345),LOG(Results!G345,2),NA())</f>
        <v>-0.10733333333333192</v>
      </c>
      <c r="N349" s="37">
        <f>IF(ISNUMBER(Results!H345),Results!H345,NA())</f>
        <v>0.25224745814009264</v>
      </c>
      <c r="O349" s="2" t="str">
        <f>Results!J345</f>
        <v>OKAY</v>
      </c>
    </row>
    <row r="350" spans="11:15" ht="15" customHeight="1" x14ac:dyDescent="0.3">
      <c r="K350" s="2" t="s">
        <v>27127</v>
      </c>
      <c r="L350" s="2" t="str">
        <f>'Gene Table'!D346</f>
        <v>UBE4A</v>
      </c>
      <c r="M350" s="36">
        <f>IF(ISNUMBER(Results!G346),LOG(Results!G346,2),NA())</f>
        <v>14.832666666666665</v>
      </c>
      <c r="N350" s="37">
        <f>IF(ISNUMBER(Results!H346),Results!H346,NA())</f>
        <v>3.5197915138462387E-5</v>
      </c>
      <c r="O350" s="2" t="str">
        <f>Results!J346</f>
        <v>A</v>
      </c>
    </row>
    <row r="351" spans="11:15" ht="15" customHeight="1" x14ac:dyDescent="0.3">
      <c r="K351" s="2" t="s">
        <v>27128</v>
      </c>
      <c r="L351" s="2" t="str">
        <f>'Gene Table'!D347</f>
        <v>UBE4B</v>
      </c>
      <c r="M351" s="36">
        <f>IF(ISNUMBER(Results!G347),LOG(Results!G347,2),NA())</f>
        <v>0.1160000000000017</v>
      </c>
      <c r="N351" s="37">
        <f>IF(ISNUMBER(Results!H347),Results!H347,NA())</f>
        <v>0.74648873312550434</v>
      </c>
      <c r="O351" s="2" t="str">
        <f>Results!J347</f>
        <v>B</v>
      </c>
    </row>
    <row r="352" spans="11:15" ht="15" customHeight="1" x14ac:dyDescent="0.3">
      <c r="K352" s="2" t="s">
        <v>27129</v>
      </c>
      <c r="L352" s="2" t="str">
        <f>'Gene Table'!D348</f>
        <v>UBR1</v>
      </c>
      <c r="M352" s="36">
        <f>IF(ISNUMBER(Results!G348),LOG(Results!G348,2),NA())</f>
        <v>7.3159999999999998</v>
      </c>
      <c r="N352" s="37">
        <f>IF(ISNUMBER(Results!H348),Results!H348,NA())</f>
        <v>1.1009013314743864E-4</v>
      </c>
      <c r="O352" s="2" t="str">
        <f>Results!J348</f>
        <v>OKAY</v>
      </c>
    </row>
    <row r="353" spans="11:15" ht="15" customHeight="1" x14ac:dyDescent="0.3">
      <c r="K353" s="2" t="s">
        <v>27130</v>
      </c>
      <c r="L353" s="2" t="str">
        <f>'Gene Table'!D349</f>
        <v>UBR2</v>
      </c>
      <c r="M353" s="36">
        <f>IF(ISNUMBER(Results!G349),LOG(Results!G349,2),NA())</f>
        <v>0.91266666666666796</v>
      </c>
      <c r="N353" s="37">
        <f>IF(ISNUMBER(Results!H349),Results!H349,NA())</f>
        <v>1.9871629052017263E-3</v>
      </c>
      <c r="O353" s="2" t="str">
        <f>Results!J349</f>
        <v>OKAY</v>
      </c>
    </row>
    <row r="354" spans="11:15" ht="15" customHeight="1" x14ac:dyDescent="0.3">
      <c r="K354" s="2" t="s">
        <v>27131</v>
      </c>
      <c r="L354" s="2" t="str">
        <f>'Gene Table'!D350</f>
        <v>UBR3</v>
      </c>
      <c r="M354" s="36">
        <f>IF(ISNUMBER(Results!G350),LOG(Results!G350,2),NA())</f>
        <v>0.22933333333333389</v>
      </c>
      <c r="N354" s="37">
        <f>IF(ISNUMBER(Results!H350),Results!H350,NA())</f>
        <v>2.6708154434578198E-2</v>
      </c>
      <c r="O354" s="2" t="str">
        <f>Results!J350</f>
        <v>OKAY</v>
      </c>
    </row>
    <row r="355" spans="11:15" ht="15" customHeight="1" x14ac:dyDescent="0.3">
      <c r="K355" s="2" t="s">
        <v>27132</v>
      </c>
      <c r="L355" s="2" t="str">
        <f>'Gene Table'!D351</f>
        <v>UBR4</v>
      </c>
      <c r="M355" s="36">
        <f>IF(ISNUMBER(Results!G351),LOG(Results!G351,2),NA())</f>
        <v>-5.3999999999998466E-2</v>
      </c>
      <c r="N355" s="37">
        <f>IF(ISNUMBER(Results!H351),Results!H351,NA())</f>
        <v>0.61551605877727789</v>
      </c>
      <c r="O355" s="2" t="str">
        <f>Results!J351</f>
        <v>OKAY</v>
      </c>
    </row>
    <row r="356" spans="11:15" ht="15" customHeight="1" x14ac:dyDescent="0.3">
      <c r="K356" s="2" t="s">
        <v>27133</v>
      </c>
      <c r="L356" s="2" t="str">
        <f>'Gene Table'!D352</f>
        <v>UBR5</v>
      </c>
      <c r="M356" s="36">
        <f>IF(ISNUMBER(Results!G352),LOG(Results!G352,2),NA())</f>
        <v>11.315999999999999</v>
      </c>
      <c r="N356" s="37">
        <f>IF(ISNUMBER(Results!H352),Results!H352,NA())</f>
        <v>4.1743363604837504E-6</v>
      </c>
      <c r="O356" s="2" t="str">
        <f>Results!J352</f>
        <v>A</v>
      </c>
    </row>
    <row r="357" spans="11:15" ht="15" customHeight="1" x14ac:dyDescent="0.3">
      <c r="K357" s="2" t="s">
        <v>27134</v>
      </c>
      <c r="L357" s="2" t="str">
        <f>'Gene Table'!D353</f>
        <v>UBR7</v>
      </c>
      <c r="M357" s="36">
        <f>IF(ISNUMBER(Results!G353),LOG(Results!G353,2),NA())</f>
        <v>-0.19400000000000014</v>
      </c>
      <c r="N357" s="37">
        <f>IF(ISNUMBER(Results!H353),Results!H353,NA())</f>
        <v>2.7473826584266677E-2</v>
      </c>
      <c r="O357" s="2" t="str">
        <f>Results!J353</f>
        <v>C</v>
      </c>
    </row>
    <row r="358" spans="11:15" ht="15" customHeight="1" x14ac:dyDescent="0.3">
      <c r="K358" s="2" t="s">
        <v>27135</v>
      </c>
      <c r="L358" s="2" t="str">
        <f>'Gene Table'!D354</f>
        <v>UHRF2</v>
      </c>
      <c r="M358" s="36">
        <f>IF(ISNUMBER(Results!G354),LOG(Results!G354,2),NA())</f>
        <v>1.3826666666666676</v>
      </c>
      <c r="N358" s="37">
        <f>IF(ISNUMBER(Results!H354),Results!H354,NA())</f>
        <v>8.9759994974608362E-6</v>
      </c>
      <c r="O358" s="2" t="str">
        <f>Results!J354</f>
        <v>OKAY</v>
      </c>
    </row>
    <row r="359" spans="11:15" ht="15" customHeight="1" x14ac:dyDescent="0.3">
      <c r="K359" s="2" t="s">
        <v>27136</v>
      </c>
      <c r="L359" s="2" t="str">
        <f>'Gene Table'!D355</f>
        <v>UNK</v>
      </c>
      <c r="M359" s="36">
        <f>IF(ISNUMBER(Results!G355),LOG(Results!G355,2),NA())</f>
        <v>-0.19400000000000014</v>
      </c>
      <c r="N359" s="37">
        <f>IF(ISNUMBER(Results!H355),Results!H355,NA())</f>
        <v>2.7473826584266677E-2</v>
      </c>
      <c r="O359" s="2" t="str">
        <f>Results!J355</f>
        <v>C</v>
      </c>
    </row>
    <row r="360" spans="11:15" ht="15" customHeight="1" x14ac:dyDescent="0.3">
      <c r="K360" s="2" t="s">
        <v>27137</v>
      </c>
      <c r="L360" s="2" t="str">
        <f>'Gene Table'!D356</f>
        <v>VHL</v>
      </c>
      <c r="M360" s="36">
        <f>IF(ISNUMBER(Results!G356),LOG(Results!G356,2),NA())</f>
        <v>2.6793333333333349</v>
      </c>
      <c r="N360" s="37">
        <f>IF(ISNUMBER(Results!H356),Results!H356,NA())</f>
        <v>1.0577415100884466E-6</v>
      </c>
      <c r="O360" s="2" t="str">
        <f>Results!J356</f>
        <v>OKAY</v>
      </c>
    </row>
    <row r="361" spans="11:15" ht="15" customHeight="1" x14ac:dyDescent="0.3">
      <c r="K361" s="2" t="s">
        <v>27138</v>
      </c>
      <c r="L361" s="2" t="str">
        <f>'Gene Table'!D357</f>
        <v>VprBP</v>
      </c>
      <c r="M361" s="36">
        <f>IF(ISNUMBER(Results!G357),LOG(Results!G357,2),NA())</f>
        <v>-0.95066666666666577</v>
      </c>
      <c r="N361" s="37">
        <f>IF(ISNUMBER(Results!H357),Results!H357,NA())</f>
        <v>1.7935854587597057E-3</v>
      </c>
      <c r="O361" s="2" t="str">
        <f>Results!J357</f>
        <v>OKAY</v>
      </c>
    </row>
    <row r="362" spans="11:15" ht="15" customHeight="1" x14ac:dyDescent="0.3">
      <c r="K362" s="2" t="s">
        <v>27139</v>
      </c>
      <c r="L362" s="2" t="str">
        <f>'Gene Table'!D358</f>
        <v>VPS11</v>
      </c>
      <c r="M362" s="36">
        <f>IF(ISNUMBER(Results!G358),LOG(Results!G358,2),NA())</f>
        <v>-0.19400000000000014</v>
      </c>
      <c r="N362" s="37">
        <f>IF(ISNUMBER(Results!H358),Results!H358,NA())</f>
        <v>2.7473826584266677E-2</v>
      </c>
      <c r="O362" s="2" t="str">
        <f>Results!J358</f>
        <v>C</v>
      </c>
    </row>
    <row r="363" spans="11:15" ht="15" customHeight="1" x14ac:dyDescent="0.3">
      <c r="K363" s="2" t="s">
        <v>27140</v>
      </c>
      <c r="L363" s="2" t="str">
        <f>'Gene Table'!D359</f>
        <v>VPS18</v>
      </c>
      <c r="M363" s="36">
        <f>IF(ISNUMBER(Results!G359),LOG(Results!G359,2),NA())</f>
        <v>4.4793333333333338</v>
      </c>
      <c r="N363" s="37">
        <f>IF(ISNUMBER(Results!H359),Results!H359,NA())</f>
        <v>1.2534975868506333E-5</v>
      </c>
      <c r="O363" s="2" t="str">
        <f>Results!J359</f>
        <v>OKAY</v>
      </c>
    </row>
    <row r="364" spans="11:15" ht="15" customHeight="1" x14ac:dyDescent="0.3">
      <c r="K364" s="2" t="s">
        <v>27141</v>
      </c>
      <c r="L364" s="2" t="str">
        <f>'Gene Table'!D360</f>
        <v>VPS41</v>
      </c>
      <c r="M364" s="36">
        <f>IF(ISNUMBER(Results!G360),LOG(Results!G360,2),NA())</f>
        <v>-2.5573333333333301</v>
      </c>
      <c r="N364" s="37">
        <f>IF(ISNUMBER(Results!H360),Results!H360,NA())</f>
        <v>4.8272738659638827E-5</v>
      </c>
      <c r="O364" s="2" t="str">
        <f>Results!J360</f>
        <v>OKAY</v>
      </c>
    </row>
    <row r="365" spans="11:15" ht="15" customHeight="1" x14ac:dyDescent="0.3">
      <c r="K365" s="2" t="s">
        <v>27142</v>
      </c>
      <c r="L365" s="2" t="str">
        <f>'Gene Table'!D361</f>
        <v>VPS8</v>
      </c>
      <c r="M365" s="36">
        <f>IF(ISNUMBER(Results!G361),LOG(Results!G361,2),NA())</f>
        <v>0.14266666666666677</v>
      </c>
      <c r="N365" s="37">
        <f>IF(ISNUMBER(Results!H361),Results!H361,NA())</f>
        <v>0.22547057270785462</v>
      </c>
      <c r="O365" s="2" t="str">
        <f>Results!J361</f>
        <v>OKAY</v>
      </c>
    </row>
    <row r="366" spans="11:15" ht="15" customHeight="1" x14ac:dyDescent="0.3">
      <c r="K366" s="2" t="s">
        <v>27143</v>
      </c>
      <c r="L366" s="2" t="str">
        <f>'Gene Table'!D362</f>
        <v>WDSUB1</v>
      </c>
      <c r="M366" s="36">
        <f>IF(ISNUMBER(Results!G362),LOG(Results!G362,2),NA())</f>
        <v>2.052666666666668</v>
      </c>
      <c r="N366" s="37">
        <f>IF(ISNUMBER(Results!H362),Results!H362,NA())</f>
        <v>2.0198215499053692E-4</v>
      </c>
      <c r="O366" s="2" t="str">
        <f>Results!J362</f>
        <v>A</v>
      </c>
    </row>
    <row r="367" spans="11:15" ht="15" customHeight="1" x14ac:dyDescent="0.3">
      <c r="K367" s="2" t="s">
        <v>27144</v>
      </c>
      <c r="L367" s="2" t="str">
        <f>'Gene Table'!D363</f>
        <v>WHSC1</v>
      </c>
      <c r="M367" s="36">
        <f>IF(ISNUMBER(Results!G363),LOG(Results!G363,2),NA())</f>
        <v>-0.55399999999999872</v>
      </c>
      <c r="N367" s="37">
        <f>IF(ISNUMBER(Results!H363),Results!H363,NA())</f>
        <v>2.6748569279402949E-2</v>
      </c>
      <c r="O367" s="2" t="str">
        <f>Results!J363</f>
        <v>OKAY</v>
      </c>
    </row>
    <row r="368" spans="11:15" ht="15" customHeight="1" x14ac:dyDescent="0.3">
      <c r="K368" s="2" t="s">
        <v>27145</v>
      </c>
      <c r="L368" s="2" t="str">
        <f>'Gene Table'!D364</f>
        <v>WSB1</v>
      </c>
      <c r="M368" s="36">
        <f>IF(ISNUMBER(Results!G364),LOG(Results!G364,2),NA())</f>
        <v>4.932666666666667</v>
      </c>
      <c r="N368" s="37">
        <f>IF(ISNUMBER(Results!H364),Results!H364,NA())</f>
        <v>1.0672257961667427E-5</v>
      </c>
      <c r="O368" s="2" t="str">
        <f>Results!J364</f>
        <v>OKAY</v>
      </c>
    </row>
    <row r="369" spans="11:15" ht="15" customHeight="1" x14ac:dyDescent="0.3">
      <c r="K369" s="2" t="s">
        <v>27146</v>
      </c>
      <c r="L369" s="2" t="str">
        <f>'Gene Table'!D365</f>
        <v>WWP1</v>
      </c>
      <c r="M369" s="36">
        <f>IF(ISNUMBER(Results!G365),LOG(Results!G365,2),NA())</f>
        <v>3.6660000000000017</v>
      </c>
      <c r="N369" s="37">
        <f>IF(ISNUMBER(Results!H365),Results!H365,NA())</f>
        <v>5.3090413985935555E-4</v>
      </c>
      <c r="O369" s="2" t="str">
        <f>Results!J365</f>
        <v>OKAY</v>
      </c>
    </row>
    <row r="370" spans="11:15" ht="15" customHeight="1" x14ac:dyDescent="0.3">
      <c r="K370" s="2" t="s">
        <v>27147</v>
      </c>
      <c r="L370" s="2" t="str">
        <f>'Gene Table'!D366</f>
        <v>XIAP</v>
      </c>
      <c r="M370" s="36">
        <f>IF(ISNUMBER(Results!G366),LOG(Results!G366,2),NA())</f>
        <v>-4.653999999999999</v>
      </c>
      <c r="N370" s="37">
        <f>IF(ISNUMBER(Results!H366),Results!H366,NA())</f>
        <v>5.9959934470598408E-5</v>
      </c>
      <c r="O370" s="2" t="str">
        <f>Results!J366</f>
        <v>OKAY</v>
      </c>
    </row>
    <row r="371" spans="11:15" ht="15" customHeight="1" x14ac:dyDescent="0.3">
      <c r="K371" s="2" t="s">
        <v>27148</v>
      </c>
      <c r="L371" s="2" t="str">
        <f>'Gene Table'!D367</f>
        <v>ZBTB16</v>
      </c>
      <c r="M371" s="36">
        <f>IF(ISNUMBER(Results!G367),LOG(Results!G367,2),NA())</f>
        <v>2.2893333333333317</v>
      </c>
      <c r="N371" s="37">
        <f>IF(ISNUMBER(Results!H367),Results!H367,NA())</f>
        <v>7.8825778032099423E-4</v>
      </c>
      <c r="O371" s="2" t="str">
        <f>Results!J367</f>
        <v>OKAY</v>
      </c>
    </row>
    <row r="372" spans="11:15" ht="15" customHeight="1" x14ac:dyDescent="0.3">
      <c r="K372" s="2" t="s">
        <v>27149</v>
      </c>
      <c r="L372" s="2" t="str">
        <f>'Gene Table'!D368</f>
        <v>ZER1</v>
      </c>
      <c r="M372" s="36">
        <f>IF(ISNUMBER(Results!G368),LOG(Results!G368,2),NA())</f>
        <v>6.0000000000006801E-3</v>
      </c>
      <c r="N372" s="37">
        <f>IF(ISNUMBER(Results!H368),Results!H368,NA())</f>
        <v>0.94108436361377878</v>
      </c>
      <c r="O372" s="2" t="str">
        <f>Results!J368</f>
        <v>OKAY</v>
      </c>
    </row>
    <row r="373" spans="11:15" ht="15" customHeight="1" x14ac:dyDescent="0.3">
      <c r="K373" s="2" t="s">
        <v>27150</v>
      </c>
      <c r="L373" s="2" t="str">
        <f>'Gene Table'!D369</f>
        <v>ZNF645</v>
      </c>
      <c r="M373" s="36">
        <f>IF(ISNUMBER(Results!G369),LOG(Results!G369,2),NA())</f>
        <v>0.98933333333333529</v>
      </c>
      <c r="N373" s="37">
        <f>IF(ISNUMBER(Results!H369),Results!H369,NA())</f>
        <v>2.0339255037138889E-4</v>
      </c>
      <c r="O373" s="2" t="str">
        <f>Results!J369</f>
        <v>A</v>
      </c>
    </row>
    <row r="374" spans="11:15" ht="15" customHeight="1" x14ac:dyDescent="0.3">
      <c r="K374" s="2" t="s">
        <v>27151</v>
      </c>
      <c r="L374" s="2" t="str">
        <f>'Gene Table'!D370</f>
        <v>ZNRF1</v>
      </c>
      <c r="M374" s="36">
        <f>IF(ISNUMBER(Results!G370),LOG(Results!G370,2),NA())</f>
        <v>-5.1239999999999979</v>
      </c>
      <c r="N374" s="37">
        <f>IF(ISNUMBER(Results!H370),Results!H370,NA())</f>
        <v>5.2489771161391946E-4</v>
      </c>
      <c r="O374" s="2" t="str">
        <f>Results!J370</f>
        <v>OKAY</v>
      </c>
    </row>
    <row r="375" spans="11:15" ht="15" customHeight="1" x14ac:dyDescent="0.3">
      <c r="K375" s="2" t="s">
        <v>27152</v>
      </c>
      <c r="L375" s="2" t="str">
        <f>'Gene Table'!D371</f>
        <v>ZNRF2</v>
      </c>
      <c r="M375" s="36">
        <f>IF(ISNUMBER(Results!G371),LOG(Results!G371,2),NA())</f>
        <v>2.0360000000000027</v>
      </c>
      <c r="N375" s="37">
        <f>IF(ISNUMBER(Results!H371),Results!H371,NA())</f>
        <v>1.6679652557814142E-2</v>
      </c>
      <c r="O375" s="2" t="str">
        <f>Results!J371</f>
        <v>OKAY</v>
      </c>
    </row>
    <row r="376" spans="11:15" ht="15" customHeight="1" x14ac:dyDescent="0.3">
      <c r="K376" s="2" t="s">
        <v>27153</v>
      </c>
      <c r="L376" s="2" t="str">
        <f>'Gene Table'!D372</f>
        <v>ZYG11B</v>
      </c>
      <c r="M376" s="36">
        <f>IF(ISNUMBER(Results!G372),LOG(Results!G372,2),NA())</f>
        <v>-1.733999999999998</v>
      </c>
      <c r="N376" s="37">
        <f>IF(ISNUMBER(Results!H372),Results!H372,NA())</f>
        <v>1.2227130819853112E-4</v>
      </c>
      <c r="O376" s="2" t="str">
        <f>Results!J372</f>
        <v>OKAY</v>
      </c>
    </row>
  </sheetData>
  <mergeCells count="7">
    <mergeCell ref="IU5:IV5"/>
    <mergeCell ref="A1:C1"/>
    <mergeCell ref="F1:H1"/>
    <mergeCell ref="A2:I2"/>
    <mergeCell ref="A3:I3"/>
    <mergeCell ref="A4:I4"/>
    <mergeCell ref="M5:O5"/>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T389"/>
  <sheetViews>
    <sheetView workbookViewId="0"/>
  </sheetViews>
  <sheetFormatPr defaultColWidth="6.58203125" defaultRowHeight="15" customHeight="1" x14ac:dyDescent="0.3"/>
  <cols>
    <col min="1" max="1" width="10.58203125" style="80" customWidth="1"/>
    <col min="2" max="2" width="6.58203125" style="80"/>
    <col min="3" max="14" width="8.58203125" style="80" customWidth="1"/>
    <col min="15" max="15" width="10.58203125" style="80" customWidth="1"/>
    <col min="16" max="16" width="6.58203125" style="80"/>
    <col min="17" max="52" width="8.58203125" style="80" customWidth="1"/>
    <col min="53" max="53" width="10.58203125" style="80" customWidth="1"/>
    <col min="54" max="54" width="6.58203125" style="80"/>
    <col min="55" max="78" width="8.58203125" style="80" customWidth="1"/>
    <col min="79" max="80" width="12.58203125" style="80" customWidth="1"/>
    <col min="81" max="81" width="10.58203125" style="80" customWidth="1"/>
    <col min="82" max="82" width="6.58203125" style="80" customWidth="1"/>
    <col min="83" max="106" width="8.58203125" style="80" customWidth="1"/>
    <col min="107" max="107" width="6.58203125" style="80"/>
    <col min="108" max="124" width="8.58203125" style="80" customWidth="1"/>
    <col min="125" max="16384" width="6.58203125" style="80"/>
  </cols>
  <sheetData>
    <row r="1" spans="1:124" s="73" customFormat="1" ht="15" customHeight="1" thickBot="1" x14ac:dyDescent="0.35">
      <c r="A1" s="83"/>
      <c r="B1" s="18"/>
      <c r="C1" s="151" t="s">
        <v>379</v>
      </c>
      <c r="D1" s="151"/>
      <c r="E1" s="151"/>
      <c r="F1" s="151"/>
      <c r="G1" s="151"/>
      <c r="H1" s="151"/>
      <c r="I1" s="151"/>
      <c r="J1" s="151"/>
      <c r="K1" s="151"/>
      <c r="L1" s="151"/>
      <c r="M1" s="151"/>
      <c r="N1" s="151"/>
      <c r="O1" s="81"/>
      <c r="P1" s="81"/>
      <c r="Q1" s="151" t="s">
        <v>379</v>
      </c>
      <c r="R1" s="151"/>
      <c r="S1" s="151"/>
      <c r="T1" s="151"/>
      <c r="U1" s="151"/>
      <c r="V1" s="151"/>
      <c r="W1" s="151"/>
      <c r="X1" s="151"/>
      <c r="Y1" s="151"/>
      <c r="Z1" s="151"/>
      <c r="AA1" s="151"/>
      <c r="AB1" s="142"/>
      <c r="AC1" s="228" t="s">
        <v>380</v>
      </c>
      <c r="AD1" s="229"/>
      <c r="AE1" s="229"/>
      <c r="AF1" s="229"/>
      <c r="AG1" s="229"/>
      <c r="AH1" s="229"/>
      <c r="AI1" s="229"/>
      <c r="AJ1" s="229"/>
      <c r="AK1" s="229"/>
      <c r="AL1" s="229"/>
      <c r="AM1" s="229"/>
      <c r="AN1" s="229"/>
      <c r="AO1" s="229"/>
      <c r="AP1" s="229"/>
      <c r="AQ1" s="229"/>
      <c r="AR1" s="229"/>
      <c r="AS1" s="229"/>
      <c r="AT1" s="229"/>
      <c r="AU1" s="229"/>
      <c r="AV1" s="229"/>
      <c r="AW1" s="229"/>
      <c r="AX1" s="229"/>
      <c r="AY1" s="229"/>
      <c r="AZ1" s="229"/>
      <c r="BA1" s="83"/>
      <c r="BB1" s="18"/>
      <c r="BC1" s="151" t="s">
        <v>381</v>
      </c>
      <c r="BD1" s="151"/>
      <c r="BE1" s="151"/>
      <c r="BF1" s="151"/>
      <c r="BG1" s="151"/>
      <c r="BH1" s="151"/>
      <c r="BI1" s="151"/>
      <c r="BJ1" s="151"/>
      <c r="BK1" s="151"/>
      <c r="BL1" s="151"/>
      <c r="BM1" s="151"/>
      <c r="BN1" s="151"/>
      <c r="BO1" s="151"/>
      <c r="BP1" s="151"/>
      <c r="BQ1" s="151"/>
      <c r="BR1" s="151"/>
      <c r="BS1" s="151"/>
      <c r="BT1" s="151"/>
      <c r="BU1" s="151"/>
      <c r="BV1" s="151"/>
      <c r="BW1" s="151"/>
      <c r="BX1" s="151"/>
      <c r="BY1" s="151"/>
      <c r="BZ1" s="151"/>
      <c r="CA1" s="151" t="s">
        <v>382</v>
      </c>
      <c r="CB1" s="151"/>
      <c r="CC1" s="83"/>
      <c r="CD1" s="18"/>
      <c r="CE1" s="151" t="s">
        <v>383</v>
      </c>
      <c r="CF1" s="151"/>
      <c r="CG1" s="151"/>
      <c r="CH1" s="151"/>
      <c r="CI1" s="151"/>
      <c r="CJ1" s="151"/>
      <c r="CK1" s="151"/>
      <c r="CL1" s="151"/>
      <c r="CM1" s="151"/>
      <c r="CN1" s="151"/>
      <c r="CO1" s="151"/>
      <c r="CP1" s="151"/>
      <c r="CQ1" s="151"/>
      <c r="CR1" s="151"/>
      <c r="CS1" s="151"/>
      <c r="CT1" s="151"/>
      <c r="CU1" s="151"/>
      <c r="CV1" s="151"/>
      <c r="CW1" s="151"/>
      <c r="CX1" s="151"/>
      <c r="CY1" s="151"/>
      <c r="CZ1" s="151"/>
      <c r="DA1" s="151"/>
      <c r="DB1" s="151"/>
      <c r="DD1" s="97" t="s">
        <v>32258</v>
      </c>
      <c r="DE1" s="85" t="s">
        <v>1</v>
      </c>
      <c r="DF1" s="85" t="s">
        <v>2</v>
      </c>
      <c r="DG1" s="85" t="s">
        <v>3</v>
      </c>
      <c r="DH1" s="85" t="s">
        <v>4</v>
      </c>
      <c r="DI1" s="85" t="s">
        <v>5</v>
      </c>
      <c r="DJ1" s="85" t="s">
        <v>6</v>
      </c>
      <c r="DK1" s="85" t="s">
        <v>22</v>
      </c>
      <c r="DL1" s="85" t="s">
        <v>23</v>
      </c>
      <c r="DM1" s="85" t="s">
        <v>24</v>
      </c>
      <c r="DN1" s="85" t="s">
        <v>25</v>
      </c>
      <c r="DO1" s="85" t="s">
        <v>26</v>
      </c>
      <c r="DP1" s="85" t="s">
        <v>27</v>
      </c>
      <c r="DQ1" s="85" t="s">
        <v>27179</v>
      </c>
      <c r="DR1" s="85" t="s">
        <v>27180</v>
      </c>
      <c r="DS1" s="85" t="s">
        <v>27181</v>
      </c>
      <c r="DT1" s="85" t="s">
        <v>27182</v>
      </c>
    </row>
    <row r="2" spans="1:124" ht="15" customHeight="1" x14ac:dyDescent="0.3">
      <c r="A2" s="151" t="s">
        <v>9</v>
      </c>
      <c r="B2" s="151" t="s">
        <v>28</v>
      </c>
      <c r="C2" s="151" t="str">
        <f>CA2</f>
        <v>Test Group</v>
      </c>
      <c r="D2" s="151"/>
      <c r="E2" s="151"/>
      <c r="F2" s="151"/>
      <c r="G2" s="151"/>
      <c r="H2" s="151"/>
      <c r="I2" s="151"/>
      <c r="J2" s="151"/>
      <c r="K2" s="151"/>
      <c r="L2" s="151"/>
      <c r="M2" s="151"/>
      <c r="N2" s="151"/>
      <c r="O2" s="151" t="s">
        <v>9</v>
      </c>
      <c r="P2" s="151" t="s">
        <v>28</v>
      </c>
      <c r="Q2" s="151" t="str">
        <f>CB2</f>
        <v>Control Group</v>
      </c>
      <c r="R2" s="151"/>
      <c r="S2" s="151"/>
      <c r="T2" s="151"/>
      <c r="U2" s="151"/>
      <c r="V2" s="151"/>
      <c r="W2" s="151"/>
      <c r="X2" s="151"/>
      <c r="Y2" s="151"/>
      <c r="Z2" s="151"/>
      <c r="AA2" s="151"/>
      <c r="AB2" s="142"/>
      <c r="AC2" s="230" t="str">
        <f>CA2</f>
        <v>Test Group</v>
      </c>
      <c r="AD2" s="231"/>
      <c r="AE2" s="231"/>
      <c r="AF2" s="231"/>
      <c r="AG2" s="231"/>
      <c r="AH2" s="231"/>
      <c r="AI2" s="231"/>
      <c r="AJ2" s="231"/>
      <c r="AK2" s="231"/>
      <c r="AL2" s="231"/>
      <c r="AM2" s="231"/>
      <c r="AN2" s="232"/>
      <c r="AO2" s="230" t="str">
        <f>CB2</f>
        <v>Control Group</v>
      </c>
      <c r="AP2" s="231"/>
      <c r="AQ2" s="231"/>
      <c r="AR2" s="231"/>
      <c r="AS2" s="231"/>
      <c r="AT2" s="231"/>
      <c r="AU2" s="231"/>
      <c r="AV2" s="231"/>
      <c r="AW2" s="231"/>
      <c r="AX2" s="231"/>
      <c r="AY2" s="231"/>
      <c r="AZ2" s="232"/>
      <c r="BA2" s="143" t="s">
        <v>9</v>
      </c>
      <c r="BB2" s="151" t="s">
        <v>28</v>
      </c>
      <c r="BC2" s="151" t="str">
        <f>C2</f>
        <v>Test Group</v>
      </c>
      <c r="BD2" s="151"/>
      <c r="BE2" s="151"/>
      <c r="BF2" s="151"/>
      <c r="BG2" s="151"/>
      <c r="BH2" s="151"/>
      <c r="BI2" s="151"/>
      <c r="BJ2" s="151"/>
      <c r="BK2" s="151"/>
      <c r="BL2" s="151"/>
      <c r="BM2" s="151"/>
      <c r="BN2" s="151"/>
      <c r="BO2" s="151" t="str">
        <f>Q2</f>
        <v>Control Group</v>
      </c>
      <c r="BP2" s="151"/>
      <c r="BQ2" s="151"/>
      <c r="BR2" s="151"/>
      <c r="BS2" s="151"/>
      <c r="BT2" s="151"/>
      <c r="BU2" s="151"/>
      <c r="BV2" s="151"/>
      <c r="BW2" s="151"/>
      <c r="BX2" s="151"/>
      <c r="BY2" s="151"/>
      <c r="BZ2" s="151"/>
      <c r="CA2" s="151" t="str">
        <f>Results!C2</f>
        <v>Test Group</v>
      </c>
      <c r="CB2" s="151" t="str">
        <f>Results!D2</f>
        <v>Control Group</v>
      </c>
      <c r="CC2" s="151" t="s">
        <v>9</v>
      </c>
      <c r="CD2" s="151" t="s">
        <v>28</v>
      </c>
      <c r="CE2" s="151" t="str">
        <f>C2</f>
        <v>Test Group</v>
      </c>
      <c r="CF2" s="151"/>
      <c r="CG2" s="151"/>
      <c r="CH2" s="151"/>
      <c r="CI2" s="151"/>
      <c r="CJ2" s="151"/>
      <c r="CK2" s="151"/>
      <c r="CL2" s="151"/>
      <c r="CM2" s="151"/>
      <c r="CN2" s="151"/>
      <c r="CO2" s="151"/>
      <c r="CP2" s="151"/>
      <c r="CQ2" s="151" t="str">
        <f>Q2</f>
        <v>Control Group</v>
      </c>
      <c r="CR2" s="151"/>
      <c r="CS2" s="151"/>
      <c r="CT2" s="151"/>
      <c r="CU2" s="151"/>
      <c r="CV2" s="151"/>
      <c r="CW2" s="151"/>
      <c r="CX2" s="151"/>
      <c r="CY2" s="151"/>
      <c r="CZ2" s="151"/>
      <c r="DA2" s="151"/>
      <c r="DB2" s="151"/>
      <c r="DD2" s="85">
        <v>1</v>
      </c>
      <c r="DE2" s="89">
        <f>Results!G3</f>
        <v>0.59295724970547392</v>
      </c>
      <c r="DF2" s="89">
        <f>Results!G27</f>
        <v>0.87417862041037309</v>
      </c>
      <c r="DG2" s="89">
        <f>Results!G51</f>
        <v>1.3940993068139171</v>
      </c>
      <c r="DH2" s="89">
        <f>Results!G75</f>
        <v>0.68112901732024467</v>
      </c>
      <c r="DI2" s="89">
        <f>Results!G99</f>
        <v>0.59295724970547392</v>
      </c>
      <c r="DJ2" s="89">
        <f>Results!G123</f>
        <v>0.87417862041037309</v>
      </c>
      <c r="DK2" s="89">
        <f>Results!G147</f>
        <v>1.3940993068139171</v>
      </c>
      <c r="DL2" s="89">
        <f>Results!G171</f>
        <v>0.68112901732024467</v>
      </c>
      <c r="DM2" s="89">
        <f>Results!G195</f>
        <v>0.59295724970547392</v>
      </c>
      <c r="DN2" s="89">
        <f>Results!G219</f>
        <v>0.87417862041037309</v>
      </c>
      <c r="DO2" s="89">
        <f>Results!G243</f>
        <v>90.259069471001268</v>
      </c>
      <c r="DP2" s="89">
        <f>Results!G267</f>
        <v>3.6367926326029334</v>
      </c>
      <c r="DQ2" s="89">
        <f>Results!G291</f>
        <v>7.4608155067782187</v>
      </c>
      <c r="DR2" s="89">
        <f>Results!G315</f>
        <v>0.87417862041037309</v>
      </c>
      <c r="DS2" s="89">
        <f>Results!G339</f>
        <v>1.3940993068139171</v>
      </c>
      <c r="DT2" s="89">
        <f>Results!G363</f>
        <v>0.68112901732024467</v>
      </c>
    </row>
    <row r="3" spans="1:124" ht="15" customHeight="1" thickBot="1" x14ac:dyDescent="0.35">
      <c r="A3" s="197"/>
      <c r="B3" s="197"/>
      <c r="C3" s="129" t="s">
        <v>32245</v>
      </c>
      <c r="D3" s="129" t="s">
        <v>32246</v>
      </c>
      <c r="E3" s="129" t="s">
        <v>32247</v>
      </c>
      <c r="F3" s="129" t="s">
        <v>32248</v>
      </c>
      <c r="G3" s="129" t="s">
        <v>32249</v>
      </c>
      <c r="H3" s="129" t="s">
        <v>32250</v>
      </c>
      <c r="I3" s="129" t="s">
        <v>32251</v>
      </c>
      <c r="J3" s="129" t="s">
        <v>32252</v>
      </c>
      <c r="K3" s="129" t="s">
        <v>32253</v>
      </c>
      <c r="L3" s="129" t="s">
        <v>32254</v>
      </c>
      <c r="M3" s="129" t="s">
        <v>32284</v>
      </c>
      <c r="N3" s="129" t="s">
        <v>32285</v>
      </c>
      <c r="O3" s="197"/>
      <c r="P3" s="197"/>
      <c r="Q3" s="129" t="s">
        <v>32245</v>
      </c>
      <c r="R3" s="129" t="s">
        <v>32246</v>
      </c>
      <c r="S3" s="129" t="s">
        <v>32247</v>
      </c>
      <c r="T3" s="129" t="s">
        <v>32248</v>
      </c>
      <c r="U3" s="129" t="s">
        <v>32249</v>
      </c>
      <c r="V3" s="129" t="s">
        <v>32250</v>
      </c>
      <c r="W3" s="129" t="s">
        <v>32251</v>
      </c>
      <c r="X3" s="129" t="s">
        <v>32252</v>
      </c>
      <c r="Y3" s="129" t="s">
        <v>32253</v>
      </c>
      <c r="Z3" s="129" t="s">
        <v>32254</v>
      </c>
      <c r="AA3" s="129" t="s">
        <v>32284</v>
      </c>
      <c r="AB3" s="130" t="s">
        <v>32285</v>
      </c>
      <c r="AC3" s="98" t="s">
        <v>32245</v>
      </c>
      <c r="AD3" s="99" t="s">
        <v>32246</v>
      </c>
      <c r="AE3" s="99" t="s">
        <v>32247</v>
      </c>
      <c r="AF3" s="99" t="s">
        <v>32248</v>
      </c>
      <c r="AG3" s="99" t="s">
        <v>32249</v>
      </c>
      <c r="AH3" s="99" t="s">
        <v>32250</v>
      </c>
      <c r="AI3" s="99" t="s">
        <v>32251</v>
      </c>
      <c r="AJ3" s="99" t="s">
        <v>32252</v>
      </c>
      <c r="AK3" s="99" t="s">
        <v>32253</v>
      </c>
      <c r="AL3" s="99" t="s">
        <v>32254</v>
      </c>
      <c r="AM3" s="99" t="s">
        <v>32284</v>
      </c>
      <c r="AN3" s="100" t="s">
        <v>32285</v>
      </c>
      <c r="AO3" s="98" t="s">
        <v>32245</v>
      </c>
      <c r="AP3" s="99" t="s">
        <v>32246</v>
      </c>
      <c r="AQ3" s="99" t="s">
        <v>32247</v>
      </c>
      <c r="AR3" s="99" t="s">
        <v>32248</v>
      </c>
      <c r="AS3" s="99" t="s">
        <v>32249</v>
      </c>
      <c r="AT3" s="99" t="s">
        <v>32250</v>
      </c>
      <c r="AU3" s="99" t="s">
        <v>32251</v>
      </c>
      <c r="AV3" s="99" t="s">
        <v>32252</v>
      </c>
      <c r="AW3" s="99" t="s">
        <v>32253</v>
      </c>
      <c r="AX3" s="99" t="s">
        <v>32254</v>
      </c>
      <c r="AY3" s="99" t="s">
        <v>32284</v>
      </c>
      <c r="AZ3" s="100" t="s">
        <v>32285</v>
      </c>
      <c r="BA3" s="143"/>
      <c r="BB3" s="151"/>
      <c r="BC3" s="65" t="s">
        <v>32245</v>
      </c>
      <c r="BD3" s="65" t="s">
        <v>32246</v>
      </c>
      <c r="BE3" s="65" t="s">
        <v>32247</v>
      </c>
      <c r="BF3" s="65" t="s">
        <v>32248</v>
      </c>
      <c r="BG3" s="65" t="s">
        <v>32249</v>
      </c>
      <c r="BH3" s="65" t="s">
        <v>32250</v>
      </c>
      <c r="BI3" s="65" t="s">
        <v>32251</v>
      </c>
      <c r="BJ3" s="65" t="s">
        <v>32252</v>
      </c>
      <c r="BK3" s="65" t="s">
        <v>32253</v>
      </c>
      <c r="BL3" s="65" t="s">
        <v>32254</v>
      </c>
      <c r="BM3" s="65" t="s">
        <v>32284</v>
      </c>
      <c r="BN3" s="65" t="s">
        <v>32285</v>
      </c>
      <c r="BO3" s="65" t="s">
        <v>32245</v>
      </c>
      <c r="BP3" s="65" t="s">
        <v>32246</v>
      </c>
      <c r="BQ3" s="65" t="s">
        <v>32247</v>
      </c>
      <c r="BR3" s="65" t="s">
        <v>32248</v>
      </c>
      <c r="BS3" s="65" t="s">
        <v>32249</v>
      </c>
      <c r="BT3" s="65" t="s">
        <v>32250</v>
      </c>
      <c r="BU3" s="65" t="s">
        <v>32251</v>
      </c>
      <c r="BV3" s="65" t="s">
        <v>32252</v>
      </c>
      <c r="BW3" s="65" t="s">
        <v>32253</v>
      </c>
      <c r="BX3" s="65" t="s">
        <v>32254</v>
      </c>
      <c r="BY3" s="65" t="s">
        <v>32284</v>
      </c>
      <c r="BZ3" s="65" t="s">
        <v>32285</v>
      </c>
      <c r="CA3" s="151"/>
      <c r="CB3" s="151"/>
      <c r="CC3" s="151"/>
      <c r="CD3" s="151"/>
      <c r="CE3" s="65" t="s">
        <v>32245</v>
      </c>
      <c r="CF3" s="65" t="s">
        <v>32246</v>
      </c>
      <c r="CG3" s="65" t="s">
        <v>32247</v>
      </c>
      <c r="CH3" s="65" t="s">
        <v>32248</v>
      </c>
      <c r="CI3" s="65" t="s">
        <v>32249</v>
      </c>
      <c r="CJ3" s="65" t="s">
        <v>32250</v>
      </c>
      <c r="CK3" s="65" t="s">
        <v>32251</v>
      </c>
      <c r="CL3" s="65" t="s">
        <v>32252</v>
      </c>
      <c r="CM3" s="65" t="s">
        <v>32253</v>
      </c>
      <c r="CN3" s="65" t="s">
        <v>32254</v>
      </c>
      <c r="CO3" s="65" t="s">
        <v>32284</v>
      </c>
      <c r="CP3" s="65" t="s">
        <v>32285</v>
      </c>
      <c r="CQ3" s="65" t="s">
        <v>32245</v>
      </c>
      <c r="CR3" s="65" t="s">
        <v>32246</v>
      </c>
      <c r="CS3" s="65" t="s">
        <v>32247</v>
      </c>
      <c r="CT3" s="65" t="s">
        <v>32248</v>
      </c>
      <c r="CU3" s="65" t="s">
        <v>32249</v>
      </c>
      <c r="CV3" s="65" t="s">
        <v>32250</v>
      </c>
      <c r="CW3" s="65" t="s">
        <v>32251</v>
      </c>
      <c r="CX3" s="65" t="s">
        <v>32252</v>
      </c>
      <c r="CY3" s="65" t="s">
        <v>32253</v>
      </c>
      <c r="CZ3" s="65" t="s">
        <v>32254</v>
      </c>
      <c r="DA3" s="65" t="s">
        <v>32284</v>
      </c>
      <c r="DB3" s="65" t="s">
        <v>32285</v>
      </c>
      <c r="DD3" s="85">
        <v>2</v>
      </c>
      <c r="DE3" s="89">
        <f>Results!G4</f>
        <v>1.7242870900351956</v>
      </c>
      <c r="DF3" s="89">
        <f>Results!G28</f>
        <v>0.21306024545166075</v>
      </c>
      <c r="DG3" s="89">
        <f>Results!G52</f>
        <v>0.28440130696812621</v>
      </c>
      <c r="DH3" s="89">
        <f>Results!G76</f>
        <v>30.540815210566045</v>
      </c>
      <c r="DI3" s="89">
        <f>Results!G100</f>
        <v>1.7242870900351956</v>
      </c>
      <c r="DJ3" s="89">
        <f>Results!G124</f>
        <v>0.21306024545166075</v>
      </c>
      <c r="DK3" s="89">
        <f>Results!G148</f>
        <v>0.28440130696812621</v>
      </c>
      <c r="DL3" s="89">
        <f>Results!G172</f>
        <v>30.540815210566045</v>
      </c>
      <c r="DM3" s="89">
        <f>Results!G196</f>
        <v>1.7242870900351956</v>
      </c>
      <c r="DN3" s="89">
        <f>Results!G220</f>
        <v>0.21306024545166075</v>
      </c>
      <c r="DO3" s="89">
        <f>Results!G244</f>
        <v>0.69063722407192885</v>
      </c>
      <c r="DP3" s="89">
        <f>Results!G268</f>
        <v>1.1376052278725057</v>
      </c>
      <c r="DQ3" s="89">
        <f>Results!G292</f>
        <v>1.1777227895949836</v>
      </c>
      <c r="DR3" s="89">
        <f>Results!G316</f>
        <v>0.21306024545166075</v>
      </c>
      <c r="DS3" s="89">
        <f>Results!G340</f>
        <v>0.28440130696812621</v>
      </c>
      <c r="DT3" s="89">
        <f>Results!G364</f>
        <v>30.540815210566045</v>
      </c>
    </row>
    <row r="4" spans="1:124" ht="15" customHeight="1" x14ac:dyDescent="0.3">
      <c r="A4" s="131" t="str">
        <f>'Gene Table'!D3</f>
        <v>AMFR</v>
      </c>
      <c r="B4" s="132" t="s">
        <v>11</v>
      </c>
      <c r="C4" s="133">
        <f>IF('Test Sample Data'!C3="","",IF(SUM('Test Sample Data'!C$3:C$386)&gt;10,IF(AND(ISNUMBER('Test Sample Data'!C3),'Test Sample Data'!C3&lt;$C$389, 'Test Sample Data'!C3&gt;0),'Test Sample Data'!C3,$C$389),""))</f>
        <v>29.89</v>
      </c>
      <c r="D4" s="133">
        <f>IF('Test Sample Data'!D3="","",IF(SUM('Test Sample Data'!D$3:D$386)&gt;10,IF(AND(ISNUMBER('Test Sample Data'!D3),'Test Sample Data'!D3&lt;$C$389, 'Test Sample Data'!D3&gt;0),'Test Sample Data'!D3,$C$389),""))</f>
        <v>29.56</v>
      </c>
      <c r="E4" s="133">
        <f>IF('Test Sample Data'!E3="","",IF(SUM('Test Sample Data'!E$3:E$386)&gt;10,IF(AND(ISNUMBER('Test Sample Data'!E3),'Test Sample Data'!E3&lt;$C$389, 'Test Sample Data'!E3&gt;0),'Test Sample Data'!E3,$C$389),""))</f>
        <v>29.6</v>
      </c>
      <c r="F4" s="133" t="str">
        <f>IF('Test Sample Data'!F3="","",IF(SUM('Test Sample Data'!F$3:F$386)&gt;10,IF(AND(ISNUMBER('Test Sample Data'!F3),'Test Sample Data'!F3&lt;$C$389, 'Test Sample Data'!F3&gt;0),'Test Sample Data'!F3,$C$389),""))</f>
        <v/>
      </c>
      <c r="G4" s="133" t="str">
        <f>IF('Test Sample Data'!G3="","",IF(SUM('Test Sample Data'!G$3:G$386)&gt;10,IF(AND(ISNUMBER('Test Sample Data'!G3),'Test Sample Data'!G3&lt;$C$389, 'Test Sample Data'!G3&gt;0),'Test Sample Data'!G3,$C$389),""))</f>
        <v/>
      </c>
      <c r="H4" s="133" t="str">
        <f>IF('Test Sample Data'!H3="","",IF(SUM('Test Sample Data'!H$3:H$386)&gt;10,IF(AND(ISNUMBER('Test Sample Data'!H3),'Test Sample Data'!H3&lt;$C$389, 'Test Sample Data'!H3&gt;0),'Test Sample Data'!H3,$C$389),""))</f>
        <v/>
      </c>
      <c r="I4" s="133" t="str">
        <f>IF('Test Sample Data'!I3="","",IF(SUM('Test Sample Data'!I$3:I$386)&gt;10,IF(AND(ISNUMBER('Test Sample Data'!I3),'Test Sample Data'!I3&lt;$C$389, 'Test Sample Data'!I3&gt;0),'Test Sample Data'!I3,$C$389),""))</f>
        <v/>
      </c>
      <c r="J4" s="133" t="str">
        <f>IF('Test Sample Data'!J3="","",IF(SUM('Test Sample Data'!J$3:J$386)&gt;10,IF(AND(ISNUMBER('Test Sample Data'!J3),'Test Sample Data'!J3&lt;$C$389, 'Test Sample Data'!J3&gt;0),'Test Sample Data'!J3,$C$389),""))</f>
        <v/>
      </c>
      <c r="K4" s="133" t="str">
        <f>IF('Test Sample Data'!K3="","",IF(SUM('Test Sample Data'!K$3:K$386)&gt;10,IF(AND(ISNUMBER('Test Sample Data'!K3),'Test Sample Data'!K3&lt;$C$389, 'Test Sample Data'!K3&gt;0),'Test Sample Data'!K3,$C$389),""))</f>
        <v/>
      </c>
      <c r="L4" s="133" t="str">
        <f>IF('Test Sample Data'!L3="","",IF(SUM('Test Sample Data'!L$3:L$386)&gt;10,IF(AND(ISNUMBER('Test Sample Data'!L3),'Test Sample Data'!L3&lt;$C$389, 'Test Sample Data'!L3&gt;0),'Test Sample Data'!L3,$C$389),""))</f>
        <v/>
      </c>
      <c r="M4" s="133" t="str">
        <f>IF('Test Sample Data'!M3="","",IF(SUM('Test Sample Data'!M$3:M$386)&gt;10,IF(AND(ISNUMBER('Test Sample Data'!M3),'Test Sample Data'!M3&lt;$C$389, 'Test Sample Data'!M3&gt;0),'Test Sample Data'!M3,$C$389),""))</f>
        <v/>
      </c>
      <c r="N4" s="133" t="str">
        <f>IF('Test Sample Data'!N3="","",IF(SUM('Test Sample Data'!N$3:N$386)&gt;10,IF(AND(ISNUMBER('Test Sample Data'!N3),'Test Sample Data'!N3&lt;$C$389, 'Test Sample Data'!N3&gt;0),'Test Sample Data'!N3,$C$389),""))</f>
        <v/>
      </c>
      <c r="O4" s="133" t="str">
        <f>'Gene Table'!D3</f>
        <v>AMFR</v>
      </c>
      <c r="P4" s="132" t="s">
        <v>11</v>
      </c>
      <c r="Q4" s="133">
        <f>IF('Control Sample Data'!C3="","",IF(SUM('Control Sample Data'!C$3:C$386)&gt;10,IF(AND(ISNUMBER('Control Sample Data'!C3),'Control Sample Data'!C3&lt;$C$389, 'Control Sample Data'!C3&gt;0),'Control Sample Data'!C3,$C$389),""))</f>
        <v>29.08</v>
      </c>
      <c r="R4" s="133">
        <f>IF('Control Sample Data'!D3="","",IF(SUM('Control Sample Data'!D$3:D$386)&gt;10,IF(AND(ISNUMBER('Control Sample Data'!D3),'Control Sample Data'!D3&lt;$C$389, 'Control Sample Data'!D3&gt;0),'Control Sample Data'!D3,$C$389),""))</f>
        <v>29.02</v>
      </c>
      <c r="S4" s="133">
        <f>IF('Control Sample Data'!E3="","",IF(SUM('Control Sample Data'!E$3:E$386)&gt;10,IF(AND(ISNUMBER('Control Sample Data'!E3),'Control Sample Data'!E3&lt;$C$389, 'Control Sample Data'!E3&gt;0),'Control Sample Data'!E3,$C$389),""))</f>
        <v>29.27</v>
      </c>
      <c r="T4" s="133" t="str">
        <f>IF('Control Sample Data'!F3="","",IF(SUM('Control Sample Data'!F$3:F$386)&gt;10,IF(AND(ISNUMBER('Control Sample Data'!F3),'Control Sample Data'!F3&lt;$C$389, 'Control Sample Data'!F3&gt;0),'Control Sample Data'!F3,$C$389),""))</f>
        <v/>
      </c>
      <c r="U4" s="133" t="str">
        <f>IF('Control Sample Data'!G3="","",IF(SUM('Control Sample Data'!G$3:G$386)&gt;10,IF(AND(ISNUMBER('Control Sample Data'!G3),'Control Sample Data'!G3&lt;$C$389, 'Control Sample Data'!G3&gt;0),'Control Sample Data'!G3,$C$389),""))</f>
        <v/>
      </c>
      <c r="V4" s="133" t="str">
        <f>IF('Control Sample Data'!H3="","",IF(SUM('Control Sample Data'!H$3:H$386)&gt;10,IF(AND(ISNUMBER('Control Sample Data'!H3),'Control Sample Data'!H3&lt;$C$389, 'Control Sample Data'!H3&gt;0),'Control Sample Data'!H3,$C$389),""))</f>
        <v/>
      </c>
      <c r="W4" s="133" t="str">
        <f>IF('Control Sample Data'!I3="","",IF(SUM('Control Sample Data'!I$3:I$386)&gt;10,IF(AND(ISNUMBER('Control Sample Data'!I3),'Control Sample Data'!I3&lt;$C$389, 'Control Sample Data'!I3&gt;0),'Control Sample Data'!I3,$C$389),""))</f>
        <v/>
      </c>
      <c r="X4" s="133" t="str">
        <f>IF('Control Sample Data'!J3="","",IF(SUM('Control Sample Data'!J$3:J$386)&gt;10,IF(AND(ISNUMBER('Control Sample Data'!J3),'Control Sample Data'!J3&lt;$C$389, 'Control Sample Data'!J3&gt;0),'Control Sample Data'!J3,$C$389),""))</f>
        <v/>
      </c>
      <c r="Y4" s="133" t="str">
        <f>IF('Control Sample Data'!K3="","",IF(SUM('Control Sample Data'!K$3:K$386)&gt;10,IF(AND(ISNUMBER('Control Sample Data'!K3),'Control Sample Data'!K3&lt;$C$389, 'Control Sample Data'!K3&gt;0),'Control Sample Data'!K3,$C$389),""))</f>
        <v/>
      </c>
      <c r="Z4" s="133" t="str">
        <f>IF('Control Sample Data'!L3="","",IF(SUM('Control Sample Data'!L$3:L$386)&gt;10,IF(AND(ISNUMBER('Control Sample Data'!L3),'Control Sample Data'!L3&lt;$C$389, 'Control Sample Data'!L3&gt;0),'Control Sample Data'!L3,$C$389),""))</f>
        <v/>
      </c>
      <c r="AA4" s="133" t="str">
        <f>IF('Control Sample Data'!M3="","",IF(SUM('Control Sample Data'!M$3:M$386)&gt;10,IF(AND(ISNUMBER('Control Sample Data'!M3),'Control Sample Data'!M3&lt;$C$389, 'Control Sample Data'!M3&gt;0),'Control Sample Data'!M3,$C$389),""))</f>
        <v/>
      </c>
      <c r="AB4" s="134" t="str">
        <f>IF('Control Sample Data'!N3="","",IF(SUM('Control Sample Data'!N$3:N$386)&gt;10,IF(AND(ISNUMBER('Control Sample Data'!N3),'Control Sample Data'!N3&lt;$C$389, 'Control Sample Data'!N3&gt;0),'Control Sample Data'!N3,$C$389),""))</f>
        <v/>
      </c>
      <c r="AC4" s="124">
        <f>IF(ISERROR(VLOOKUP('Choose Reference Genes'!$A3,$A$4:$N$387,3,0)),"",VLOOKUP('Choose Reference Genes'!$A3,$A$4:$N$387,3,0))</f>
        <v>26.64</v>
      </c>
      <c r="AD4" s="121">
        <f>IF(ISERROR(VLOOKUP('Choose Reference Genes'!$A3,$A$4:$N$387,4,0)),"",VLOOKUP('Choose Reference Genes'!$A3,$A$4:$N$387,4,0))</f>
        <v>26.73</v>
      </c>
      <c r="AE4" s="121">
        <f>IF(ISERROR(VLOOKUP('Choose Reference Genes'!$A3,$A$4:$N$387,5,0)),"",VLOOKUP('Choose Reference Genes'!$A3,$A$4:$N$387,5,0))</f>
        <v>26.7</v>
      </c>
      <c r="AF4" s="121" t="str">
        <f>IF(ISERROR(VLOOKUP('Choose Reference Genes'!$A3,$A$4:$N$387,6,0)),"",VLOOKUP('Choose Reference Genes'!$A3,$A$4:$N$387,6,0))</f>
        <v/>
      </c>
      <c r="AG4" s="121" t="str">
        <f>IF(ISERROR(VLOOKUP('Choose Reference Genes'!$A3,$A$4:$N$387,7,0)),"",VLOOKUP('Choose Reference Genes'!$A3,$A$4:$N$387,7,0))</f>
        <v/>
      </c>
      <c r="AH4" s="121" t="str">
        <f>IF(ISERROR(VLOOKUP('Choose Reference Genes'!$A3,$A$4:$N$387,8,0)),"",VLOOKUP('Choose Reference Genes'!$A3,$A$4:$N$387,8,0))</f>
        <v/>
      </c>
      <c r="AI4" s="121" t="str">
        <f>IF(ISERROR(VLOOKUP('Choose Reference Genes'!$A3,$A$4:$N$387,9,0)),"",VLOOKUP('Choose Reference Genes'!$A3,$A$4:$N$387,9,0))</f>
        <v/>
      </c>
      <c r="AJ4" s="121" t="str">
        <f>IF(ISERROR(VLOOKUP('Choose Reference Genes'!$A3,$A$4:$N$387,10,0)),"",VLOOKUP('Choose Reference Genes'!$A3,$A$4:$N$387,10,0))</f>
        <v/>
      </c>
      <c r="AK4" s="121" t="str">
        <f>IF(ISERROR(VLOOKUP('Choose Reference Genes'!$A3,$A$4:$N$387,11,0)),"",VLOOKUP('Choose Reference Genes'!$A3,$A$4:$N$387,11,0))</f>
        <v/>
      </c>
      <c r="AL4" s="121" t="str">
        <f>IF(ISERROR(VLOOKUP('Choose Reference Genes'!$A3,$A$4:$N$387,12,0)),"",VLOOKUP('Choose Reference Genes'!$A3,$A$4:$N$387,12,0))</f>
        <v/>
      </c>
      <c r="AM4" s="121" t="str">
        <f>IF(ISERROR(VLOOKUP('Choose Reference Genes'!$A3,$A$4:$N$387,13,0)),"",VLOOKUP('Choose Reference Genes'!$A3,$A$4:$N$387,13,0))</f>
        <v/>
      </c>
      <c r="AN4" s="122" t="str">
        <f>IF(ISERROR(VLOOKUP('Choose Reference Genes'!$A3,$A$4:$N$387,14,0)),"",VLOOKUP('Choose Reference Genes'!$A3,$A$4:$N$387,14,0))</f>
        <v/>
      </c>
      <c r="AO4" s="120">
        <f>IF(ISERROR(VLOOKUP('Choose Reference Genes'!$A3,$A$4:$AB$387,17,0)),"",VLOOKUP('Choose Reference Genes'!$A3,$A$4:$AB$387,17,0))</f>
        <v>26.25</v>
      </c>
      <c r="AP4" s="121">
        <f>IF(ISERROR(VLOOKUP('Choose Reference Genes'!$A3,$A$4:$AB$387,18,0)),"",VLOOKUP('Choose Reference Genes'!$A3,$A$4:$AB$387,18,0))</f>
        <v>26.23</v>
      </c>
      <c r="AQ4" s="121">
        <f>IF(ISERROR(VLOOKUP('Choose Reference Genes'!$A3,$A$4:$AB$387,19,0)),"",VLOOKUP('Choose Reference Genes'!$A3,$A$4:$AB$387,19,0))</f>
        <v>26.38</v>
      </c>
      <c r="AR4" s="121" t="str">
        <f>IF(ISERROR(VLOOKUP('Choose Reference Genes'!$A3,$A$4:$AB$387,20,0)),"",VLOOKUP('Choose Reference Genes'!$A3,$A$4:$AB$387,20,0))</f>
        <v/>
      </c>
      <c r="AS4" s="121" t="str">
        <f>IF(ISERROR(VLOOKUP('Choose Reference Genes'!$A3,$A$4:$AB$387,21,0)),"",VLOOKUP('Choose Reference Genes'!$A3,$A$4:$AB$387,21,0))</f>
        <v/>
      </c>
      <c r="AT4" s="121" t="str">
        <f>IF(ISERROR(VLOOKUP('Choose Reference Genes'!$A3,$A$4:$AB$387,22,0)),"",VLOOKUP('Choose Reference Genes'!$A3,$A$4:$AB$387,22,0))</f>
        <v/>
      </c>
      <c r="AU4" s="121" t="str">
        <f>IF(ISERROR(VLOOKUP('Choose Reference Genes'!$A3,$A$4:$AB$387,23,0)),"",VLOOKUP('Choose Reference Genes'!$A3,$A$4:$AB$387,23,0))</f>
        <v/>
      </c>
      <c r="AV4" s="121" t="str">
        <f>IF(ISERROR(VLOOKUP('Choose Reference Genes'!$A3,$A$4:$AB$387,24,0)),"",VLOOKUP('Choose Reference Genes'!$A3,$A$4:$AB$387,24,0))</f>
        <v/>
      </c>
      <c r="AW4" s="121" t="str">
        <f>IF(ISERROR(VLOOKUP('Choose Reference Genes'!$A3,$A$4:$AB$387,25,0)),"",VLOOKUP('Choose Reference Genes'!$A3,$A$4:$AB$387,25,0))</f>
        <v/>
      </c>
      <c r="AX4" s="121" t="str">
        <f>IF(ISERROR(VLOOKUP('Choose Reference Genes'!$A3,$A$4:$AB$387,26,0)),"",VLOOKUP('Choose Reference Genes'!$A3,$A$4:$AB$387,26,0))</f>
        <v/>
      </c>
      <c r="AY4" s="121" t="str">
        <f>IF(ISERROR(VLOOKUP('Choose Reference Genes'!$A3,$A$4:$AB$387,27,0)),"",VLOOKUP('Choose Reference Genes'!$A3,$A$4:$AB$387,27,0))</f>
        <v/>
      </c>
      <c r="AZ4" s="122" t="str">
        <f>IF(ISERROR(VLOOKUP('Choose Reference Genes'!$A3,$A$4:$AB$387,28,0)),"",VLOOKUP('Choose Reference Genes'!$A3,$A$4:$AB$387,28,0))</f>
        <v/>
      </c>
      <c r="BA4" s="103" t="str">
        <f>A4</f>
        <v>AMFR</v>
      </c>
      <c r="BB4" s="101" t="s">
        <v>11</v>
      </c>
      <c r="BC4" s="102">
        <f t="shared" ref="BC4:BC35" si="0">IF(ISERROR(C4-AC$26),"",C4-AC$26)</f>
        <v>8.8979999999999997</v>
      </c>
      <c r="BD4" s="102">
        <f t="shared" ref="BD4:BD35" si="1">IF(ISERROR(D4-AD$26),"",D4-AD$26)</f>
        <v>8.61</v>
      </c>
      <c r="BE4" s="102">
        <f t="shared" ref="BE4:BE35" si="2">IF(ISERROR(E4-AE$26),"",E4-AE$26)</f>
        <v>8.7199999999999989</v>
      </c>
      <c r="BF4" s="102" t="str">
        <f t="shared" ref="BF4:BF35" si="3">IF(ISERROR(F4-AF$26),"",F4-AF$26)</f>
        <v/>
      </c>
      <c r="BG4" s="102" t="str">
        <f t="shared" ref="BG4:BG35" si="4">IF(ISERROR(G4-AG$26),"",G4-AG$26)</f>
        <v/>
      </c>
      <c r="BH4" s="102" t="str">
        <f t="shared" ref="BH4:BH35" si="5">IF(ISERROR(H4-AH$26),"",H4-AH$26)</f>
        <v/>
      </c>
      <c r="BI4" s="102" t="str">
        <f t="shared" ref="BI4:BI35" si="6">IF(ISERROR(I4-AI$26),"",I4-AI$26)</f>
        <v/>
      </c>
      <c r="BJ4" s="102" t="str">
        <f t="shared" ref="BJ4:BJ35" si="7">IF(ISERROR(J4-AJ$26),"",J4-AJ$26)</f>
        <v/>
      </c>
      <c r="BK4" s="102" t="str">
        <f t="shared" ref="BK4:BK35" si="8">IF(ISERROR(K4-AK$26),"",K4-AK$26)</f>
        <v/>
      </c>
      <c r="BL4" s="102" t="str">
        <f t="shared" ref="BL4:BL35" si="9">IF(ISERROR(L4-AL$26),"",L4-AL$26)</f>
        <v/>
      </c>
      <c r="BM4" s="102" t="str">
        <f t="shared" ref="BM4:BN4" si="10">IF(ISERROR(M4-AM$26),"",M4-AM$26)</f>
        <v/>
      </c>
      <c r="BN4" s="102" t="str">
        <f t="shared" si="10"/>
        <v/>
      </c>
      <c r="BO4" s="102">
        <f t="shared" ref="BO4:BO35" si="11">IF(ISERROR(Q4-AO$26),"",Q4-AO$26)</f>
        <v>7.9379999999999988</v>
      </c>
      <c r="BP4" s="102">
        <f t="shared" ref="BP4:BP35" si="12">IF(ISERROR(R4-AP$26),"",R4-AP$26)</f>
        <v>7.968</v>
      </c>
      <c r="BQ4" s="102">
        <f t="shared" ref="BQ4:BQ35" si="13">IF(ISERROR(S4-AQ$26),"",S4-AQ$26)</f>
        <v>8.0599999999999987</v>
      </c>
      <c r="BR4" s="102" t="str">
        <f t="shared" ref="BR4:BR35" si="14">IF(ISERROR(T4-AR$26),"",T4-AR$26)</f>
        <v/>
      </c>
      <c r="BS4" s="102" t="str">
        <f t="shared" ref="BS4:BS35" si="15">IF(ISERROR(U4-AS$26),"",U4-AS$26)</f>
        <v/>
      </c>
      <c r="BT4" s="102" t="str">
        <f t="shared" ref="BT4:BT35" si="16">IF(ISERROR(V4-AT$26),"",V4-AT$26)</f>
        <v/>
      </c>
      <c r="BU4" s="102" t="str">
        <f t="shared" ref="BU4:BU35" si="17">IF(ISERROR(W4-AU$26),"",W4-AU$26)</f>
        <v/>
      </c>
      <c r="BV4" s="102" t="str">
        <f t="shared" ref="BV4:BV35" si="18">IF(ISERROR(X4-AV$26),"",X4-AV$26)</f>
        <v/>
      </c>
      <c r="BW4" s="102" t="str">
        <f t="shared" ref="BW4:BW35" si="19">IF(ISERROR(Y4-AW$26),"",Y4-AW$26)</f>
        <v/>
      </c>
      <c r="BX4" s="102" t="str">
        <f t="shared" ref="BX4:BX35" si="20">IF(ISERROR(Z4-AX$26),"",Z4-AX$26)</f>
        <v/>
      </c>
      <c r="BY4" s="102" t="str">
        <f t="shared" ref="BY4:BZ4" si="21">IF(ISERROR(AA4-AY$26),"",AA4-AY$26)</f>
        <v/>
      </c>
      <c r="BZ4" s="102" t="str">
        <f t="shared" si="21"/>
        <v/>
      </c>
      <c r="CA4" s="118">
        <f>IF(ISERROR(AVERAGE(BC4:BN4)),"N/A",AVERAGE(BC4:BN4))</f>
        <v>8.7426666666666666</v>
      </c>
      <c r="CB4" s="118">
        <f>IF(ISERROR(AVERAGE(BO4:BZ4)),"N/A",AVERAGE(BO4:BZ4))</f>
        <v>7.9886666666666661</v>
      </c>
      <c r="CC4" s="103" t="str">
        <f>A4</f>
        <v>AMFR</v>
      </c>
      <c r="CD4" s="101" t="s">
        <v>11</v>
      </c>
      <c r="CE4" s="119">
        <f t="shared" ref="CE4:CE35" si="22">IF(BC4="","",POWER(2, -BC4))</f>
        <v>2.0962114968622152E-3</v>
      </c>
      <c r="CF4" s="119">
        <f t="shared" ref="CF4:CF35" si="23">IF(BD4="","",POWER(2, -BD4))</f>
        <v>2.5593621169108676E-3</v>
      </c>
      <c r="CG4" s="119">
        <f t="shared" ref="CG4:CG35" si="24">IF(BE4="","",POWER(2, -BE4))</f>
        <v>2.3714743835840791E-3</v>
      </c>
      <c r="CH4" s="119" t="str">
        <f t="shared" ref="CH4:CH35" si="25">IF(BF4="","",POWER(2, -BF4))</f>
        <v/>
      </c>
      <c r="CI4" s="119" t="str">
        <f t="shared" ref="CI4:CI35" si="26">IF(BG4="","",POWER(2, -BG4))</f>
        <v/>
      </c>
      <c r="CJ4" s="119" t="str">
        <f t="shared" ref="CJ4:CJ35" si="27">IF(BH4="","",POWER(2, -BH4))</f>
        <v/>
      </c>
      <c r="CK4" s="119" t="str">
        <f t="shared" ref="CK4:CK35" si="28">IF(BI4="","",POWER(2, -BI4))</f>
        <v/>
      </c>
      <c r="CL4" s="119" t="str">
        <f t="shared" ref="CL4:CL35" si="29">IF(BJ4="","",POWER(2, -BJ4))</f>
        <v/>
      </c>
      <c r="CM4" s="119" t="str">
        <f t="shared" ref="CM4:CM35" si="30">IF(BK4="","",POWER(2, -BK4))</f>
        <v/>
      </c>
      <c r="CN4" s="119" t="str">
        <f t="shared" ref="CN4:CN35" si="31">IF(BL4="","",POWER(2, -BL4))</f>
        <v/>
      </c>
      <c r="CO4" s="119" t="str">
        <f t="shared" ref="CO4:CP4" si="32">IF(BM4="","",POWER(2, -BM4))</f>
        <v/>
      </c>
      <c r="CP4" s="119" t="str">
        <f t="shared" si="32"/>
        <v/>
      </c>
      <c r="CQ4" s="119">
        <f t="shared" ref="CQ4:CZ19" si="33">IF(BO4="","",POWER(2, -BO4))</f>
        <v>4.0777809664910916E-3</v>
      </c>
      <c r="CR4" s="119">
        <f t="shared" si="33"/>
        <v>3.9938614476950083E-3</v>
      </c>
      <c r="CS4" s="119">
        <f t="shared" si="33"/>
        <v>3.7471254661143186E-3</v>
      </c>
      <c r="CT4" s="119" t="str">
        <f t="shared" si="33"/>
        <v/>
      </c>
      <c r="CU4" s="119" t="str">
        <f t="shared" si="33"/>
        <v/>
      </c>
      <c r="CV4" s="119" t="str">
        <f t="shared" si="33"/>
        <v/>
      </c>
      <c r="CW4" s="119" t="str">
        <f t="shared" si="33"/>
        <v/>
      </c>
      <c r="CX4" s="119" t="str">
        <f t="shared" si="33"/>
        <v/>
      </c>
      <c r="CY4" s="119" t="str">
        <f t="shared" si="33"/>
        <v/>
      </c>
      <c r="CZ4" s="119" t="str">
        <f t="shared" si="33"/>
        <v/>
      </c>
      <c r="DA4" s="119" t="str">
        <f t="shared" ref="DA4" si="34">IF(BY4="","",POWER(2, -BY4))</f>
        <v/>
      </c>
      <c r="DB4" s="119" t="str">
        <f t="shared" ref="DB4" si="35">IF(BZ4="","",POWER(2, -BZ4))</f>
        <v/>
      </c>
      <c r="DD4" s="85">
        <v>3</v>
      </c>
      <c r="DE4" s="89">
        <f>Results!G5</f>
        <v>4.1969268942993443</v>
      </c>
      <c r="DF4" s="89">
        <f>Results!G29</f>
        <v>401.5214729292241</v>
      </c>
      <c r="DG4" s="89">
        <f>Results!G53</f>
        <v>36509.897550047885</v>
      </c>
      <c r="DH4" s="89">
        <f>Results!G77</f>
        <v>12.693341491058298</v>
      </c>
      <c r="DI4" s="89">
        <f>Results!G101</f>
        <v>4.1969268942993443</v>
      </c>
      <c r="DJ4" s="89">
        <f>Results!G125</f>
        <v>401.5214729292241</v>
      </c>
      <c r="DK4" s="89">
        <f>Results!G149</f>
        <v>36509.897550047885</v>
      </c>
      <c r="DL4" s="89">
        <f>Results!G173</f>
        <v>12.693341491058298</v>
      </c>
      <c r="DM4" s="89">
        <f>Results!G197</f>
        <v>4.1969268942993443</v>
      </c>
      <c r="DN4" s="89">
        <f>Results!G221</f>
        <v>401.5214729292241</v>
      </c>
      <c r="DO4" s="89">
        <f>Results!G245</f>
        <v>84.604744623962304</v>
      </c>
      <c r="DP4" s="89">
        <f>Results!G269</f>
        <v>4.8433323358022129</v>
      </c>
      <c r="DQ4" s="89">
        <f>Results!G293</f>
        <v>19.284012078097877</v>
      </c>
      <c r="DR4" s="89">
        <f>Results!G317</f>
        <v>401.5214729292241</v>
      </c>
      <c r="DS4" s="89">
        <f>Results!G341</f>
        <v>36509.897550047885</v>
      </c>
      <c r="DT4" s="89">
        <f>Results!G365</f>
        <v>12.693341491058298</v>
      </c>
    </row>
    <row r="5" spans="1:124" ht="15" customHeight="1" x14ac:dyDescent="0.3">
      <c r="A5" s="135" t="str">
        <f>'Gene Table'!D4</f>
        <v>ANAPC10</v>
      </c>
      <c r="B5" s="104" t="s">
        <v>15</v>
      </c>
      <c r="C5" s="105">
        <f>IF('Test Sample Data'!C4="","",IF(SUM('Test Sample Data'!C$3:C$386)&gt;10,IF(AND(ISNUMBER('Test Sample Data'!C4),'Test Sample Data'!C4&lt;$C$389, 'Test Sample Data'!C4&gt;0),'Test Sample Data'!C4,$C$389),""))</f>
        <v>31.15</v>
      </c>
      <c r="D5" s="105">
        <f>IF('Test Sample Data'!D4="","",IF(SUM('Test Sample Data'!D$3:D$386)&gt;10,IF(AND(ISNUMBER('Test Sample Data'!D4),'Test Sample Data'!D4&lt;$C$389, 'Test Sample Data'!D4&gt;0),'Test Sample Data'!D4,$C$389),""))</f>
        <v>31.27</v>
      </c>
      <c r="E5" s="105">
        <f>IF('Test Sample Data'!E4="","",IF(SUM('Test Sample Data'!E$3:E$386)&gt;10,IF(AND(ISNUMBER('Test Sample Data'!E4),'Test Sample Data'!E4&lt;$C$389, 'Test Sample Data'!E4&gt;0),'Test Sample Data'!E4,$C$389),""))</f>
        <v>30.75</v>
      </c>
      <c r="F5" s="105" t="str">
        <f>IF('Test Sample Data'!F4="","",IF(SUM('Test Sample Data'!F$3:F$386)&gt;10,IF(AND(ISNUMBER('Test Sample Data'!F4),'Test Sample Data'!F4&lt;$C$389, 'Test Sample Data'!F4&gt;0),'Test Sample Data'!F4,$C$389),""))</f>
        <v/>
      </c>
      <c r="G5" s="105" t="str">
        <f>IF('Test Sample Data'!G4="","",IF(SUM('Test Sample Data'!G$3:G$386)&gt;10,IF(AND(ISNUMBER('Test Sample Data'!G4),'Test Sample Data'!G4&lt;$C$389, 'Test Sample Data'!G4&gt;0),'Test Sample Data'!G4,$C$389),""))</f>
        <v/>
      </c>
      <c r="H5" s="105" t="str">
        <f>IF('Test Sample Data'!H4="","",IF(SUM('Test Sample Data'!H$3:H$386)&gt;10,IF(AND(ISNUMBER('Test Sample Data'!H4),'Test Sample Data'!H4&lt;$C$389, 'Test Sample Data'!H4&gt;0),'Test Sample Data'!H4,$C$389),""))</f>
        <v/>
      </c>
      <c r="I5" s="105" t="str">
        <f>IF('Test Sample Data'!I4="","",IF(SUM('Test Sample Data'!I$3:I$386)&gt;10,IF(AND(ISNUMBER('Test Sample Data'!I4),'Test Sample Data'!I4&lt;$C$389, 'Test Sample Data'!I4&gt;0),'Test Sample Data'!I4,$C$389),""))</f>
        <v/>
      </c>
      <c r="J5" s="105" t="str">
        <f>IF('Test Sample Data'!J4="","",IF(SUM('Test Sample Data'!J$3:J$386)&gt;10,IF(AND(ISNUMBER('Test Sample Data'!J4),'Test Sample Data'!J4&lt;$C$389, 'Test Sample Data'!J4&gt;0),'Test Sample Data'!J4,$C$389),""))</f>
        <v/>
      </c>
      <c r="K5" s="105" t="str">
        <f>IF('Test Sample Data'!K4="","",IF(SUM('Test Sample Data'!K$3:K$386)&gt;10,IF(AND(ISNUMBER('Test Sample Data'!K4),'Test Sample Data'!K4&lt;$C$389, 'Test Sample Data'!K4&gt;0),'Test Sample Data'!K4,$C$389),""))</f>
        <v/>
      </c>
      <c r="L5" s="105" t="str">
        <f>IF('Test Sample Data'!L4="","",IF(SUM('Test Sample Data'!L$3:L$386)&gt;10,IF(AND(ISNUMBER('Test Sample Data'!L4),'Test Sample Data'!L4&lt;$C$389, 'Test Sample Data'!L4&gt;0),'Test Sample Data'!L4,$C$389),""))</f>
        <v/>
      </c>
      <c r="M5" s="105" t="str">
        <f>IF('Test Sample Data'!M4="","",IF(SUM('Test Sample Data'!M$3:M$386)&gt;10,IF(AND(ISNUMBER('Test Sample Data'!M4),'Test Sample Data'!M4&lt;$C$389, 'Test Sample Data'!M4&gt;0),'Test Sample Data'!M4,$C$389),""))</f>
        <v/>
      </c>
      <c r="N5" s="105" t="str">
        <f>IF('Test Sample Data'!N4="","",IF(SUM('Test Sample Data'!N$3:N$386)&gt;10,IF(AND(ISNUMBER('Test Sample Data'!N4),'Test Sample Data'!N4&lt;$C$389, 'Test Sample Data'!N4&gt;0),'Test Sample Data'!N4,$C$389),""))</f>
        <v/>
      </c>
      <c r="O5" s="105" t="str">
        <f>'Gene Table'!D4</f>
        <v>ANAPC10</v>
      </c>
      <c r="P5" s="104" t="s">
        <v>15</v>
      </c>
      <c r="Q5" s="105">
        <f>IF('Control Sample Data'!C4="","",IF(SUM('Control Sample Data'!C$3:C$386)&gt;10,IF(AND(ISNUMBER('Control Sample Data'!C4),'Control Sample Data'!C4&lt;$C$389, 'Control Sample Data'!C4&gt;0),'Control Sample Data'!C4,$C$389),""))</f>
        <v>32.020000000000003</v>
      </c>
      <c r="R5" s="105">
        <f>IF('Control Sample Data'!D4="","",IF(SUM('Control Sample Data'!D$3:D$386)&gt;10,IF(AND(ISNUMBER('Control Sample Data'!D4),'Control Sample Data'!D4&lt;$C$389, 'Control Sample Data'!D4&gt;0),'Control Sample Data'!D4,$C$389),""))</f>
        <v>32.130000000000003</v>
      </c>
      <c r="S5" s="105">
        <f>IF('Control Sample Data'!E4="","",IF(SUM('Control Sample Data'!E$3:E$386)&gt;10,IF(AND(ISNUMBER('Control Sample Data'!E4),'Control Sample Data'!E4&lt;$C$389, 'Control Sample Data'!E4&gt;0),'Control Sample Data'!E4,$C$389),""))</f>
        <v>31.96</v>
      </c>
      <c r="T5" s="105" t="str">
        <f>IF('Control Sample Data'!F4="","",IF(SUM('Control Sample Data'!F$3:F$386)&gt;10,IF(AND(ISNUMBER('Control Sample Data'!F4),'Control Sample Data'!F4&lt;$C$389, 'Control Sample Data'!F4&gt;0),'Control Sample Data'!F4,$C$389),""))</f>
        <v/>
      </c>
      <c r="U5" s="105" t="str">
        <f>IF('Control Sample Data'!G4="","",IF(SUM('Control Sample Data'!G$3:G$386)&gt;10,IF(AND(ISNUMBER('Control Sample Data'!G4),'Control Sample Data'!G4&lt;$C$389, 'Control Sample Data'!G4&gt;0),'Control Sample Data'!G4,$C$389),""))</f>
        <v/>
      </c>
      <c r="V5" s="105" t="str">
        <f>IF('Control Sample Data'!H4="","",IF(SUM('Control Sample Data'!H$3:H$386)&gt;10,IF(AND(ISNUMBER('Control Sample Data'!H4),'Control Sample Data'!H4&lt;$C$389, 'Control Sample Data'!H4&gt;0),'Control Sample Data'!H4,$C$389),""))</f>
        <v/>
      </c>
      <c r="W5" s="105" t="str">
        <f>IF('Control Sample Data'!I4="","",IF(SUM('Control Sample Data'!I$3:I$386)&gt;10,IF(AND(ISNUMBER('Control Sample Data'!I4),'Control Sample Data'!I4&lt;$C$389, 'Control Sample Data'!I4&gt;0),'Control Sample Data'!I4,$C$389),""))</f>
        <v/>
      </c>
      <c r="X5" s="105" t="str">
        <f>IF('Control Sample Data'!J4="","",IF(SUM('Control Sample Data'!J$3:J$386)&gt;10,IF(AND(ISNUMBER('Control Sample Data'!J4),'Control Sample Data'!J4&lt;$C$389, 'Control Sample Data'!J4&gt;0),'Control Sample Data'!J4,$C$389),""))</f>
        <v/>
      </c>
      <c r="Y5" s="105" t="str">
        <f>IF('Control Sample Data'!K4="","",IF(SUM('Control Sample Data'!K$3:K$386)&gt;10,IF(AND(ISNUMBER('Control Sample Data'!K4),'Control Sample Data'!K4&lt;$C$389, 'Control Sample Data'!K4&gt;0),'Control Sample Data'!K4,$C$389),""))</f>
        <v/>
      </c>
      <c r="Z5" s="105" t="str">
        <f>IF('Control Sample Data'!L4="","",IF(SUM('Control Sample Data'!L$3:L$386)&gt;10,IF(AND(ISNUMBER('Control Sample Data'!L4),'Control Sample Data'!L4&lt;$C$389, 'Control Sample Data'!L4&gt;0),'Control Sample Data'!L4,$C$389),""))</f>
        <v/>
      </c>
      <c r="AA5" s="105" t="str">
        <f>IF('Control Sample Data'!M4="","",IF(SUM('Control Sample Data'!M$3:M$386)&gt;10,IF(AND(ISNUMBER('Control Sample Data'!M4),'Control Sample Data'!M4&lt;$C$389, 'Control Sample Data'!M4&gt;0),'Control Sample Data'!M4,$C$389),""))</f>
        <v/>
      </c>
      <c r="AB5" s="136" t="str">
        <f>IF('Control Sample Data'!N4="","",IF(SUM('Control Sample Data'!N$3:N$386)&gt;10,IF(AND(ISNUMBER('Control Sample Data'!N4),'Control Sample Data'!N4&lt;$C$389, 'Control Sample Data'!N4&gt;0),'Control Sample Data'!N4,$C$389),""))</f>
        <v/>
      </c>
      <c r="AC5" s="125">
        <f>IF(ISERROR(VLOOKUP('Choose Reference Genes'!$A4,$A$4:$N$387,3,0)),"",VLOOKUP('Choose Reference Genes'!$A4,$A$4:$N$387,3,0))</f>
        <v>20.18</v>
      </c>
      <c r="AD5" s="70">
        <f>IF(ISERROR(VLOOKUP('Choose Reference Genes'!$A4,$A$4:$N$387,4,0)),"",VLOOKUP('Choose Reference Genes'!$A4,$A$4:$N$387,4,0))</f>
        <v>20.2</v>
      </c>
      <c r="AE5" s="70">
        <f>IF(ISERROR(VLOOKUP('Choose Reference Genes'!$A4,$A$4:$N$387,5,0)),"",VLOOKUP('Choose Reference Genes'!$A4,$A$4:$N$387,5,0))</f>
        <v>20.11</v>
      </c>
      <c r="AF5" s="70" t="str">
        <f>IF(ISERROR(VLOOKUP('Choose Reference Genes'!$A4,$A$4:$N$387,6,0)),"",VLOOKUP('Choose Reference Genes'!$A4,$A$4:$N$387,6,0))</f>
        <v/>
      </c>
      <c r="AG5" s="70" t="str">
        <f>IF(ISERROR(VLOOKUP('Choose Reference Genes'!$A4,$A$4:$N$387,7,0)),"",VLOOKUP('Choose Reference Genes'!$A4,$A$4:$N$387,7,0))</f>
        <v/>
      </c>
      <c r="AH5" s="70" t="str">
        <f>IF(ISERROR(VLOOKUP('Choose Reference Genes'!$A4,$A$4:$N$387,8,0)),"",VLOOKUP('Choose Reference Genes'!$A4,$A$4:$N$387,8,0))</f>
        <v/>
      </c>
      <c r="AI5" s="70" t="str">
        <f>IF(ISERROR(VLOOKUP('Choose Reference Genes'!$A4,$A$4:$N$387,9,0)),"",VLOOKUP('Choose Reference Genes'!$A4,$A$4:$N$387,9,0))</f>
        <v/>
      </c>
      <c r="AJ5" s="70" t="str">
        <f>IF(ISERROR(VLOOKUP('Choose Reference Genes'!$A4,$A$4:$N$387,10,0)),"",VLOOKUP('Choose Reference Genes'!$A4,$A$4:$N$387,10,0))</f>
        <v/>
      </c>
      <c r="AK5" s="70" t="str">
        <f>IF(ISERROR(VLOOKUP('Choose Reference Genes'!$A4,$A$4:$N$387,11,0)),"",VLOOKUP('Choose Reference Genes'!$A4,$A$4:$N$387,11,0))</f>
        <v/>
      </c>
      <c r="AL5" s="70" t="str">
        <f>IF(ISERROR(VLOOKUP('Choose Reference Genes'!$A4,$A$4:$N$387,12,0)),"",VLOOKUP('Choose Reference Genes'!$A4,$A$4:$N$387,12,0))</f>
        <v/>
      </c>
      <c r="AM5" s="70" t="str">
        <f>IF(ISERROR(VLOOKUP('Choose Reference Genes'!$A4,$A$4:$N$387,13,0)),"",VLOOKUP('Choose Reference Genes'!$A4,$A$4:$N$387,13,0))</f>
        <v/>
      </c>
      <c r="AN5" s="108" t="str">
        <f>IF(ISERROR(VLOOKUP('Choose Reference Genes'!$A4,$A$4:$N$387,14,0)),"",VLOOKUP('Choose Reference Genes'!$A4,$A$4:$N$387,14,0))</f>
        <v/>
      </c>
      <c r="AO5" s="107">
        <f>IF(ISERROR(VLOOKUP('Choose Reference Genes'!$A4,$A$4:$AB$387,17,0)),"",VLOOKUP('Choose Reference Genes'!$A4,$A$4:$AB$387,17,0))</f>
        <v>22.3</v>
      </c>
      <c r="AP5" s="70">
        <f>IF(ISERROR(VLOOKUP('Choose Reference Genes'!$A4,$A$4:$AB$387,18,0)),"",VLOOKUP('Choose Reference Genes'!$A4,$A$4:$AB$387,18,0))</f>
        <v>22.22</v>
      </c>
      <c r="AQ5" s="70">
        <f>IF(ISERROR(VLOOKUP('Choose Reference Genes'!$A4,$A$4:$AB$387,19,0)),"",VLOOKUP('Choose Reference Genes'!$A4,$A$4:$AB$387,19,0))</f>
        <v>22.28</v>
      </c>
      <c r="AR5" s="70" t="str">
        <f>IF(ISERROR(VLOOKUP('Choose Reference Genes'!$A4,$A$4:$AB$387,20,0)),"",VLOOKUP('Choose Reference Genes'!$A4,$A$4:$AB$387,20,0))</f>
        <v/>
      </c>
      <c r="AS5" s="70" t="str">
        <f>IF(ISERROR(VLOOKUP('Choose Reference Genes'!$A4,$A$4:$AB$387,21,0)),"",VLOOKUP('Choose Reference Genes'!$A4,$A$4:$AB$387,21,0))</f>
        <v/>
      </c>
      <c r="AT5" s="70" t="str">
        <f>IF(ISERROR(VLOOKUP('Choose Reference Genes'!$A4,$A$4:$AB$387,22,0)),"",VLOOKUP('Choose Reference Genes'!$A4,$A$4:$AB$387,22,0))</f>
        <v/>
      </c>
      <c r="AU5" s="70" t="str">
        <f>IF(ISERROR(VLOOKUP('Choose Reference Genes'!$A4,$A$4:$AB$387,23,0)),"",VLOOKUP('Choose Reference Genes'!$A4,$A$4:$AB$387,23,0))</f>
        <v/>
      </c>
      <c r="AV5" s="70" t="str">
        <f>IF(ISERROR(VLOOKUP('Choose Reference Genes'!$A4,$A$4:$AB$387,24,0)),"",VLOOKUP('Choose Reference Genes'!$A4,$A$4:$AB$387,24,0))</f>
        <v/>
      </c>
      <c r="AW5" s="70" t="str">
        <f>IF(ISERROR(VLOOKUP('Choose Reference Genes'!$A4,$A$4:$AB$387,25,0)),"",VLOOKUP('Choose Reference Genes'!$A4,$A$4:$AB$387,25,0))</f>
        <v/>
      </c>
      <c r="AX5" s="70" t="str">
        <f>IF(ISERROR(VLOOKUP('Choose Reference Genes'!$A4,$A$4:$AB$387,26,0)),"",VLOOKUP('Choose Reference Genes'!$A4,$A$4:$AB$387,26,0))</f>
        <v/>
      </c>
      <c r="AY5" s="70" t="str">
        <f>IF(ISERROR(VLOOKUP('Choose Reference Genes'!$A4,$A$4:$AB$387,27,0)),"",VLOOKUP('Choose Reference Genes'!$A4,$A$4:$AB$387,27,0))</f>
        <v/>
      </c>
      <c r="AZ5" s="108" t="str">
        <f>IF(ISERROR(VLOOKUP('Choose Reference Genes'!$A4,$A$4:$AB$387,28,0)),"",VLOOKUP('Choose Reference Genes'!$A4,$A$4:$AB$387,28,0))</f>
        <v/>
      </c>
      <c r="BA5" s="103" t="str">
        <f t="shared" ref="BA5:BA68" si="36">A5</f>
        <v>ANAPC10</v>
      </c>
      <c r="BB5" s="104" t="s">
        <v>15</v>
      </c>
      <c r="BC5" s="105">
        <f t="shared" si="0"/>
        <v>10.157999999999998</v>
      </c>
      <c r="BD5" s="105">
        <f t="shared" si="1"/>
        <v>10.32</v>
      </c>
      <c r="BE5" s="105">
        <f t="shared" si="2"/>
        <v>9.8699999999999974</v>
      </c>
      <c r="BF5" s="105" t="str">
        <f t="shared" si="3"/>
        <v/>
      </c>
      <c r="BG5" s="105" t="str">
        <f t="shared" si="4"/>
        <v/>
      </c>
      <c r="BH5" s="105" t="str">
        <f t="shared" si="5"/>
        <v/>
      </c>
      <c r="BI5" s="105" t="str">
        <f t="shared" si="6"/>
        <v/>
      </c>
      <c r="BJ5" s="105" t="str">
        <f t="shared" si="7"/>
        <v/>
      </c>
      <c r="BK5" s="105" t="str">
        <f t="shared" si="8"/>
        <v/>
      </c>
      <c r="BL5" s="105" t="str">
        <f t="shared" si="9"/>
        <v/>
      </c>
      <c r="BM5" s="102" t="str">
        <f t="shared" ref="BM5:BM68" si="37">IF(ISERROR(M5-AM$26),"",M5-AM$26)</f>
        <v/>
      </c>
      <c r="BN5" s="102" t="str">
        <f t="shared" ref="BN5:BN68" si="38">IF(ISERROR(N5-AN$26),"",N5-AN$26)</f>
        <v/>
      </c>
      <c r="BO5" s="105">
        <f t="shared" si="11"/>
        <v>10.878000000000004</v>
      </c>
      <c r="BP5" s="105">
        <f t="shared" si="12"/>
        <v>11.078000000000003</v>
      </c>
      <c r="BQ5" s="105">
        <f t="shared" si="13"/>
        <v>10.75</v>
      </c>
      <c r="BR5" s="105" t="str">
        <f t="shared" si="14"/>
        <v/>
      </c>
      <c r="BS5" s="105" t="str">
        <f t="shared" si="15"/>
        <v/>
      </c>
      <c r="BT5" s="105" t="str">
        <f t="shared" si="16"/>
        <v/>
      </c>
      <c r="BU5" s="105" t="str">
        <f t="shared" si="17"/>
        <v/>
      </c>
      <c r="BV5" s="105" t="str">
        <f t="shared" si="18"/>
        <v/>
      </c>
      <c r="BW5" s="105" t="str">
        <f t="shared" si="19"/>
        <v/>
      </c>
      <c r="BX5" s="105" t="str">
        <f t="shared" si="20"/>
        <v/>
      </c>
      <c r="BY5" s="102" t="str">
        <f t="shared" ref="BY5:BY68" si="39">IF(ISERROR(AA5-AY$26),"",AA5-AY$26)</f>
        <v/>
      </c>
      <c r="BZ5" s="102" t="str">
        <f t="shared" ref="BZ5:BZ68" si="40">IF(ISERROR(AB5-AZ$26),"",AB5-AZ$26)</f>
        <v/>
      </c>
      <c r="CA5" s="70">
        <f t="shared" ref="CA5:CA68" si="41">IF(ISERROR(AVERAGE(BC5:BN5)),"N/A",AVERAGE(BC5:BN5))</f>
        <v>10.115999999999998</v>
      </c>
      <c r="CB5" s="70">
        <f t="shared" ref="CB5:CB68" si="42">IF(ISERROR(AVERAGE(BO5:BZ5)),"N/A",AVERAGE(BO5:BZ5))</f>
        <v>10.902000000000001</v>
      </c>
      <c r="CC5" s="103" t="str">
        <f t="shared" ref="CC5:CC68" si="43">A5</f>
        <v>ANAPC10</v>
      </c>
      <c r="CD5" s="104" t="s">
        <v>15</v>
      </c>
      <c r="CE5" s="106">
        <f t="shared" si="22"/>
        <v>8.7526044879824834E-4</v>
      </c>
      <c r="CF5" s="106">
        <f t="shared" si="23"/>
        <v>7.8229480233361556E-4</v>
      </c>
      <c r="CG5" s="106">
        <f t="shared" si="24"/>
        <v>1.0686461926374428E-3</v>
      </c>
      <c r="CH5" s="106" t="str">
        <f t="shared" si="25"/>
        <v/>
      </c>
      <c r="CI5" s="106" t="str">
        <f t="shared" si="26"/>
        <v/>
      </c>
      <c r="CJ5" s="106" t="str">
        <f t="shared" si="27"/>
        <v/>
      </c>
      <c r="CK5" s="106" t="str">
        <f t="shared" si="28"/>
        <v/>
      </c>
      <c r="CL5" s="106" t="str">
        <f t="shared" si="29"/>
        <v/>
      </c>
      <c r="CM5" s="106" t="str">
        <f t="shared" si="30"/>
        <v/>
      </c>
      <c r="CN5" s="106" t="str">
        <f t="shared" si="31"/>
        <v/>
      </c>
      <c r="CO5" s="119" t="str">
        <f t="shared" ref="CO5:CO68" si="44">IF(BM5="","",POWER(2, -BM5))</f>
        <v/>
      </c>
      <c r="CP5" s="119" t="str">
        <f t="shared" ref="CP5:CP68" si="45">IF(BN5="","",POWER(2, -BN5))</f>
        <v/>
      </c>
      <c r="CQ5" s="106">
        <f t="shared" si="33"/>
        <v>5.3136837972207079E-4</v>
      </c>
      <c r="CR5" s="106">
        <f t="shared" si="33"/>
        <v>4.6258304228479798E-4</v>
      </c>
      <c r="CS5" s="106">
        <f t="shared" si="33"/>
        <v>5.806675366224227E-4</v>
      </c>
      <c r="CT5" s="106" t="str">
        <f t="shared" si="33"/>
        <v/>
      </c>
      <c r="CU5" s="106" t="str">
        <f t="shared" si="33"/>
        <v/>
      </c>
      <c r="CV5" s="106" t="str">
        <f t="shared" si="33"/>
        <v/>
      </c>
      <c r="CW5" s="106" t="str">
        <f t="shared" si="33"/>
        <v/>
      </c>
      <c r="CX5" s="106" t="str">
        <f t="shared" si="33"/>
        <v/>
      </c>
      <c r="CY5" s="106" t="str">
        <f t="shared" si="33"/>
        <v/>
      </c>
      <c r="CZ5" s="106" t="str">
        <f t="shared" si="33"/>
        <v/>
      </c>
      <c r="DA5" s="119" t="str">
        <f t="shared" ref="DA5:DA68" si="46">IF(BY5="","",POWER(2, -BY5))</f>
        <v/>
      </c>
      <c r="DB5" s="119" t="str">
        <f t="shared" ref="DB5:DB68" si="47">IF(BZ5="","",POWER(2, -BZ5))</f>
        <v/>
      </c>
      <c r="DD5" s="85">
        <v>4</v>
      </c>
      <c r="DE5" s="89">
        <f>Results!G6</f>
        <v>1.971554146991171</v>
      </c>
      <c r="DF5" s="89">
        <f>Results!G30</f>
        <v>0.47720023766509445</v>
      </c>
      <c r="DG5" s="89">
        <f>Results!G54</f>
        <v>1.5290829438884597</v>
      </c>
      <c r="DH5" s="89">
        <f>Results!G78</f>
        <v>3.9719740290802115E-2</v>
      </c>
      <c r="DI5" s="89">
        <f>Results!G102</f>
        <v>1.971554146991171</v>
      </c>
      <c r="DJ5" s="89">
        <f>Results!G126</f>
        <v>0.47720023766509445</v>
      </c>
      <c r="DK5" s="89">
        <f>Results!G150</f>
        <v>1.5290829438884597</v>
      </c>
      <c r="DL5" s="89">
        <f>Results!G174</f>
        <v>3.9719740290802115E-2</v>
      </c>
      <c r="DM5" s="89">
        <f>Results!G198</f>
        <v>1.971554146991171</v>
      </c>
      <c r="DN5" s="89">
        <f>Results!G222</f>
        <v>0.47720023766509445</v>
      </c>
      <c r="DO5" s="89">
        <f>Results!G246</f>
        <v>154.62895295200678</v>
      </c>
      <c r="DP5" s="89">
        <f>Results!G270</f>
        <v>1.1171757705950721E-2</v>
      </c>
      <c r="DQ5" s="89">
        <f>Results!G294</f>
        <v>14.956147161040004</v>
      </c>
      <c r="DR5" s="89">
        <f>Results!G318</f>
        <v>0.47720023766509445</v>
      </c>
      <c r="DS5" s="89">
        <f>Results!G342</f>
        <v>1.5290829438884597</v>
      </c>
      <c r="DT5" s="89">
        <f>Results!G366</f>
        <v>3.9719740290802115E-2</v>
      </c>
    </row>
    <row r="6" spans="1:124" ht="15" customHeight="1" x14ac:dyDescent="0.3">
      <c r="A6" s="135" t="str">
        <f>'Gene Table'!D5</f>
        <v>ANAPC11</v>
      </c>
      <c r="B6" s="104" t="s">
        <v>16</v>
      </c>
      <c r="C6" s="105">
        <f>IF('Test Sample Data'!C5="","",IF(SUM('Test Sample Data'!C$3:C$386)&gt;10,IF(AND(ISNUMBER('Test Sample Data'!C5),'Test Sample Data'!C5&lt;$C$389, 'Test Sample Data'!C5&gt;0),'Test Sample Data'!C5,$C$389),""))</f>
        <v>31.57</v>
      </c>
      <c r="D6" s="105">
        <f>IF('Test Sample Data'!D5="","",IF(SUM('Test Sample Data'!D$3:D$386)&gt;10,IF(AND(ISNUMBER('Test Sample Data'!D5),'Test Sample Data'!D5&lt;$C$389, 'Test Sample Data'!D5&gt;0),'Test Sample Data'!D5,$C$389),""))</f>
        <v>31.24</v>
      </c>
      <c r="E6" s="105">
        <f>IF('Test Sample Data'!E5="","",IF(SUM('Test Sample Data'!E$3:E$386)&gt;10,IF(AND(ISNUMBER('Test Sample Data'!E5),'Test Sample Data'!E5&lt;$C$389, 'Test Sample Data'!E5&gt;0),'Test Sample Data'!E5,$C$389),""))</f>
        <v>31.54</v>
      </c>
      <c r="F6" s="105" t="str">
        <f>IF('Test Sample Data'!F5="","",IF(SUM('Test Sample Data'!F$3:F$386)&gt;10,IF(AND(ISNUMBER('Test Sample Data'!F5),'Test Sample Data'!F5&lt;$C$389, 'Test Sample Data'!F5&gt;0),'Test Sample Data'!F5,$C$389),""))</f>
        <v/>
      </c>
      <c r="G6" s="105" t="str">
        <f>IF('Test Sample Data'!G5="","",IF(SUM('Test Sample Data'!G$3:G$386)&gt;10,IF(AND(ISNUMBER('Test Sample Data'!G5),'Test Sample Data'!G5&lt;$C$389, 'Test Sample Data'!G5&gt;0),'Test Sample Data'!G5,$C$389),""))</f>
        <v/>
      </c>
      <c r="H6" s="105" t="str">
        <f>IF('Test Sample Data'!H5="","",IF(SUM('Test Sample Data'!H$3:H$386)&gt;10,IF(AND(ISNUMBER('Test Sample Data'!H5),'Test Sample Data'!H5&lt;$C$389, 'Test Sample Data'!H5&gt;0),'Test Sample Data'!H5,$C$389),""))</f>
        <v/>
      </c>
      <c r="I6" s="105" t="str">
        <f>IF('Test Sample Data'!I5="","",IF(SUM('Test Sample Data'!I$3:I$386)&gt;10,IF(AND(ISNUMBER('Test Sample Data'!I5),'Test Sample Data'!I5&lt;$C$389, 'Test Sample Data'!I5&gt;0),'Test Sample Data'!I5,$C$389),""))</f>
        <v/>
      </c>
      <c r="J6" s="105" t="str">
        <f>IF('Test Sample Data'!J5="","",IF(SUM('Test Sample Data'!J$3:J$386)&gt;10,IF(AND(ISNUMBER('Test Sample Data'!J5),'Test Sample Data'!J5&lt;$C$389, 'Test Sample Data'!J5&gt;0),'Test Sample Data'!J5,$C$389),""))</f>
        <v/>
      </c>
      <c r="K6" s="105" t="str">
        <f>IF('Test Sample Data'!K5="","",IF(SUM('Test Sample Data'!K$3:K$386)&gt;10,IF(AND(ISNUMBER('Test Sample Data'!K5),'Test Sample Data'!K5&lt;$C$389, 'Test Sample Data'!K5&gt;0),'Test Sample Data'!K5,$C$389),""))</f>
        <v/>
      </c>
      <c r="L6" s="105" t="str">
        <f>IF('Test Sample Data'!L5="","",IF(SUM('Test Sample Data'!L$3:L$386)&gt;10,IF(AND(ISNUMBER('Test Sample Data'!L5),'Test Sample Data'!L5&lt;$C$389, 'Test Sample Data'!L5&gt;0),'Test Sample Data'!L5,$C$389),""))</f>
        <v/>
      </c>
      <c r="M6" s="105" t="str">
        <f>IF('Test Sample Data'!M5="","",IF(SUM('Test Sample Data'!M$3:M$386)&gt;10,IF(AND(ISNUMBER('Test Sample Data'!M5),'Test Sample Data'!M5&lt;$C$389, 'Test Sample Data'!M5&gt;0),'Test Sample Data'!M5,$C$389),""))</f>
        <v/>
      </c>
      <c r="N6" s="105" t="str">
        <f>IF('Test Sample Data'!N5="","",IF(SUM('Test Sample Data'!N$3:N$386)&gt;10,IF(AND(ISNUMBER('Test Sample Data'!N5),'Test Sample Data'!N5&lt;$C$389, 'Test Sample Data'!N5&gt;0),'Test Sample Data'!N5,$C$389),""))</f>
        <v/>
      </c>
      <c r="O6" s="105" t="str">
        <f>'Gene Table'!D5</f>
        <v>ANAPC11</v>
      </c>
      <c r="P6" s="104" t="s">
        <v>16</v>
      </c>
      <c r="Q6" s="105">
        <f>IF('Control Sample Data'!C5="","",IF(SUM('Control Sample Data'!C$3:C$386)&gt;10,IF(AND(ISNUMBER('Control Sample Data'!C5),'Control Sample Data'!C5&lt;$C$389, 'Control Sample Data'!C5&gt;0),'Control Sample Data'!C5,$C$389),""))</f>
        <v>33.83</v>
      </c>
      <c r="R6" s="105">
        <f>IF('Control Sample Data'!D5="","",IF(SUM('Control Sample Data'!D$3:D$386)&gt;10,IF(AND(ISNUMBER('Control Sample Data'!D5),'Control Sample Data'!D5&lt;$C$389, 'Control Sample Data'!D5&gt;0),'Control Sample Data'!D5,$C$389),""))</f>
        <v>34.22</v>
      </c>
      <c r="S6" s="105">
        <f>IF('Control Sample Data'!E5="","",IF(SUM('Control Sample Data'!E$3:E$386)&gt;10,IF(AND(ISNUMBER('Control Sample Data'!E5),'Control Sample Data'!E5&lt;$C$389, 'Control Sample Data'!E5&gt;0),'Control Sample Data'!E5,$C$389),""))</f>
        <v>33.090000000000003</v>
      </c>
      <c r="T6" s="105" t="str">
        <f>IF('Control Sample Data'!F5="","",IF(SUM('Control Sample Data'!F$3:F$386)&gt;10,IF(AND(ISNUMBER('Control Sample Data'!F5),'Control Sample Data'!F5&lt;$C$389, 'Control Sample Data'!F5&gt;0),'Control Sample Data'!F5,$C$389),""))</f>
        <v/>
      </c>
      <c r="U6" s="105" t="str">
        <f>IF('Control Sample Data'!G5="","",IF(SUM('Control Sample Data'!G$3:G$386)&gt;10,IF(AND(ISNUMBER('Control Sample Data'!G5),'Control Sample Data'!G5&lt;$C$389, 'Control Sample Data'!G5&gt;0),'Control Sample Data'!G5,$C$389),""))</f>
        <v/>
      </c>
      <c r="V6" s="105" t="str">
        <f>IF('Control Sample Data'!H5="","",IF(SUM('Control Sample Data'!H$3:H$386)&gt;10,IF(AND(ISNUMBER('Control Sample Data'!H5),'Control Sample Data'!H5&lt;$C$389, 'Control Sample Data'!H5&gt;0),'Control Sample Data'!H5,$C$389),""))</f>
        <v/>
      </c>
      <c r="W6" s="105" t="str">
        <f>IF('Control Sample Data'!I5="","",IF(SUM('Control Sample Data'!I$3:I$386)&gt;10,IF(AND(ISNUMBER('Control Sample Data'!I5),'Control Sample Data'!I5&lt;$C$389, 'Control Sample Data'!I5&gt;0),'Control Sample Data'!I5,$C$389),""))</f>
        <v/>
      </c>
      <c r="X6" s="105" t="str">
        <f>IF('Control Sample Data'!J5="","",IF(SUM('Control Sample Data'!J$3:J$386)&gt;10,IF(AND(ISNUMBER('Control Sample Data'!J5),'Control Sample Data'!J5&lt;$C$389, 'Control Sample Data'!J5&gt;0),'Control Sample Data'!J5,$C$389),""))</f>
        <v/>
      </c>
      <c r="Y6" s="105" t="str">
        <f>IF('Control Sample Data'!K5="","",IF(SUM('Control Sample Data'!K$3:K$386)&gt;10,IF(AND(ISNUMBER('Control Sample Data'!K5),'Control Sample Data'!K5&lt;$C$389, 'Control Sample Data'!K5&gt;0),'Control Sample Data'!K5,$C$389),""))</f>
        <v/>
      </c>
      <c r="Z6" s="105" t="str">
        <f>IF('Control Sample Data'!L5="","",IF(SUM('Control Sample Data'!L$3:L$386)&gt;10,IF(AND(ISNUMBER('Control Sample Data'!L5),'Control Sample Data'!L5&lt;$C$389, 'Control Sample Data'!L5&gt;0),'Control Sample Data'!L5,$C$389),""))</f>
        <v/>
      </c>
      <c r="AA6" s="105" t="str">
        <f>IF('Control Sample Data'!M5="","",IF(SUM('Control Sample Data'!M$3:M$386)&gt;10,IF(AND(ISNUMBER('Control Sample Data'!M5),'Control Sample Data'!M5&lt;$C$389, 'Control Sample Data'!M5&gt;0),'Control Sample Data'!M5,$C$389),""))</f>
        <v/>
      </c>
      <c r="AB6" s="136" t="str">
        <f>IF('Control Sample Data'!N5="","",IF(SUM('Control Sample Data'!N$3:N$386)&gt;10,IF(AND(ISNUMBER('Control Sample Data'!N5),'Control Sample Data'!N5&lt;$C$389, 'Control Sample Data'!N5&gt;0),'Control Sample Data'!N5,$C$389),""))</f>
        <v/>
      </c>
      <c r="AC6" s="125">
        <f>IF(ISERROR(VLOOKUP('Choose Reference Genes'!$A5,$A$4:$N$387,3,0)),"",VLOOKUP('Choose Reference Genes'!$A5,$A$4:$N$387,3,0))</f>
        <v>14.21</v>
      </c>
      <c r="AD6" s="70">
        <f>IF(ISERROR(VLOOKUP('Choose Reference Genes'!$A5,$A$4:$N$387,4,0)),"",VLOOKUP('Choose Reference Genes'!$A5,$A$4:$N$387,4,0))</f>
        <v>14.67</v>
      </c>
      <c r="AE6" s="70">
        <f>IF(ISERROR(VLOOKUP('Choose Reference Genes'!$A5,$A$4:$N$387,5,0)),"",VLOOKUP('Choose Reference Genes'!$A5,$A$4:$N$387,5,0))</f>
        <v>14.65</v>
      </c>
      <c r="AF6" s="70" t="str">
        <f>IF(ISERROR(VLOOKUP('Choose Reference Genes'!$A5,$A$4:$N$387,6,0)),"",VLOOKUP('Choose Reference Genes'!$A5,$A$4:$N$387,6,0))</f>
        <v/>
      </c>
      <c r="AG6" s="70" t="str">
        <f>IF(ISERROR(VLOOKUP('Choose Reference Genes'!$A5,$A$4:$N$387,7,0)),"",VLOOKUP('Choose Reference Genes'!$A5,$A$4:$N$387,7,0))</f>
        <v/>
      </c>
      <c r="AH6" s="70" t="str">
        <f>IF(ISERROR(VLOOKUP('Choose Reference Genes'!$A5,$A$4:$N$387,8,0)),"",VLOOKUP('Choose Reference Genes'!$A5,$A$4:$N$387,8,0))</f>
        <v/>
      </c>
      <c r="AI6" s="70" t="str">
        <f>IF(ISERROR(VLOOKUP('Choose Reference Genes'!$A5,$A$4:$N$387,9,0)),"",VLOOKUP('Choose Reference Genes'!$A5,$A$4:$N$387,9,0))</f>
        <v/>
      </c>
      <c r="AJ6" s="70" t="str">
        <f>IF(ISERROR(VLOOKUP('Choose Reference Genes'!$A5,$A$4:$N$387,10,0)),"",VLOOKUP('Choose Reference Genes'!$A5,$A$4:$N$387,10,0))</f>
        <v/>
      </c>
      <c r="AK6" s="70" t="str">
        <f>IF(ISERROR(VLOOKUP('Choose Reference Genes'!$A5,$A$4:$N$387,11,0)),"",VLOOKUP('Choose Reference Genes'!$A5,$A$4:$N$387,11,0))</f>
        <v/>
      </c>
      <c r="AL6" s="70" t="str">
        <f>IF(ISERROR(VLOOKUP('Choose Reference Genes'!$A5,$A$4:$N$387,12,0)),"",VLOOKUP('Choose Reference Genes'!$A5,$A$4:$N$387,12,0))</f>
        <v/>
      </c>
      <c r="AM6" s="70" t="str">
        <f>IF(ISERROR(VLOOKUP('Choose Reference Genes'!$A5,$A$4:$N$387,13,0)),"",VLOOKUP('Choose Reference Genes'!$A5,$A$4:$N$387,13,0))</f>
        <v/>
      </c>
      <c r="AN6" s="108" t="str">
        <f>IF(ISERROR(VLOOKUP('Choose Reference Genes'!$A5,$A$4:$N$387,14,0)),"",VLOOKUP('Choose Reference Genes'!$A5,$A$4:$N$387,14,0))</f>
        <v/>
      </c>
      <c r="AO6" s="107">
        <f>IF(ISERROR(VLOOKUP('Choose Reference Genes'!$A5,$A$4:$AB$387,17,0)),"",VLOOKUP('Choose Reference Genes'!$A5,$A$4:$AB$387,17,0))</f>
        <v>14.08</v>
      </c>
      <c r="AP6" s="70">
        <f>IF(ISERROR(VLOOKUP('Choose Reference Genes'!$A5,$A$4:$AB$387,18,0)),"",VLOOKUP('Choose Reference Genes'!$A5,$A$4:$AB$387,18,0))</f>
        <v>14.02</v>
      </c>
      <c r="AQ6" s="70">
        <f>IF(ISERROR(VLOOKUP('Choose Reference Genes'!$A5,$A$4:$AB$387,19,0)),"",VLOOKUP('Choose Reference Genes'!$A5,$A$4:$AB$387,19,0))</f>
        <v>14.13</v>
      </c>
      <c r="AR6" s="70" t="str">
        <f>IF(ISERROR(VLOOKUP('Choose Reference Genes'!$A5,$A$4:$AB$387,20,0)),"",VLOOKUP('Choose Reference Genes'!$A5,$A$4:$AB$387,20,0))</f>
        <v/>
      </c>
      <c r="AS6" s="70" t="str">
        <f>IF(ISERROR(VLOOKUP('Choose Reference Genes'!$A5,$A$4:$AB$387,21,0)),"",VLOOKUP('Choose Reference Genes'!$A5,$A$4:$AB$387,21,0))</f>
        <v/>
      </c>
      <c r="AT6" s="70" t="str">
        <f>IF(ISERROR(VLOOKUP('Choose Reference Genes'!$A5,$A$4:$AB$387,22,0)),"",VLOOKUP('Choose Reference Genes'!$A5,$A$4:$AB$387,22,0))</f>
        <v/>
      </c>
      <c r="AU6" s="70" t="str">
        <f>IF(ISERROR(VLOOKUP('Choose Reference Genes'!$A5,$A$4:$AB$387,23,0)),"",VLOOKUP('Choose Reference Genes'!$A5,$A$4:$AB$387,23,0))</f>
        <v/>
      </c>
      <c r="AV6" s="70" t="str">
        <f>IF(ISERROR(VLOOKUP('Choose Reference Genes'!$A5,$A$4:$AB$387,24,0)),"",VLOOKUP('Choose Reference Genes'!$A5,$A$4:$AB$387,24,0))</f>
        <v/>
      </c>
      <c r="AW6" s="70" t="str">
        <f>IF(ISERROR(VLOOKUP('Choose Reference Genes'!$A5,$A$4:$AB$387,25,0)),"",VLOOKUP('Choose Reference Genes'!$A5,$A$4:$AB$387,25,0))</f>
        <v/>
      </c>
      <c r="AX6" s="70" t="str">
        <f>IF(ISERROR(VLOOKUP('Choose Reference Genes'!$A5,$A$4:$AB$387,26,0)),"",VLOOKUP('Choose Reference Genes'!$A5,$A$4:$AB$387,26,0))</f>
        <v/>
      </c>
      <c r="AY6" s="70" t="str">
        <f>IF(ISERROR(VLOOKUP('Choose Reference Genes'!$A5,$A$4:$AB$387,27,0)),"",VLOOKUP('Choose Reference Genes'!$A5,$A$4:$AB$387,27,0))</f>
        <v/>
      </c>
      <c r="AZ6" s="108" t="str">
        <f>IF(ISERROR(VLOOKUP('Choose Reference Genes'!$A5,$A$4:$AB$387,28,0)),"",VLOOKUP('Choose Reference Genes'!$A5,$A$4:$AB$387,28,0))</f>
        <v/>
      </c>
      <c r="BA6" s="103" t="str">
        <f t="shared" si="36"/>
        <v>ANAPC11</v>
      </c>
      <c r="BB6" s="104" t="s">
        <v>16</v>
      </c>
      <c r="BC6" s="105">
        <f t="shared" si="0"/>
        <v>10.577999999999999</v>
      </c>
      <c r="BD6" s="105">
        <f t="shared" si="1"/>
        <v>10.29</v>
      </c>
      <c r="BE6" s="105">
        <f t="shared" si="2"/>
        <v>10.659999999999997</v>
      </c>
      <c r="BF6" s="105" t="str">
        <f t="shared" si="3"/>
        <v/>
      </c>
      <c r="BG6" s="105" t="str">
        <f t="shared" si="4"/>
        <v/>
      </c>
      <c r="BH6" s="105" t="str">
        <f t="shared" si="5"/>
        <v/>
      </c>
      <c r="BI6" s="105" t="str">
        <f t="shared" si="6"/>
        <v/>
      </c>
      <c r="BJ6" s="105" t="str">
        <f t="shared" si="7"/>
        <v/>
      </c>
      <c r="BK6" s="105" t="str">
        <f t="shared" si="8"/>
        <v/>
      </c>
      <c r="BL6" s="105" t="str">
        <f t="shared" si="9"/>
        <v/>
      </c>
      <c r="BM6" s="102" t="str">
        <f t="shared" si="37"/>
        <v/>
      </c>
      <c r="BN6" s="102" t="str">
        <f t="shared" si="38"/>
        <v/>
      </c>
      <c r="BO6" s="105">
        <f t="shared" si="11"/>
        <v>12.687999999999999</v>
      </c>
      <c r="BP6" s="105">
        <f t="shared" si="12"/>
        <v>13.167999999999999</v>
      </c>
      <c r="BQ6" s="105">
        <f t="shared" si="13"/>
        <v>11.880000000000003</v>
      </c>
      <c r="BR6" s="105" t="str">
        <f t="shared" si="14"/>
        <v/>
      </c>
      <c r="BS6" s="105" t="str">
        <f t="shared" si="15"/>
        <v/>
      </c>
      <c r="BT6" s="105" t="str">
        <f t="shared" si="16"/>
        <v/>
      </c>
      <c r="BU6" s="105" t="str">
        <f t="shared" si="17"/>
        <v/>
      </c>
      <c r="BV6" s="105" t="str">
        <f t="shared" si="18"/>
        <v/>
      </c>
      <c r="BW6" s="105" t="str">
        <f t="shared" si="19"/>
        <v/>
      </c>
      <c r="BX6" s="105" t="str">
        <f t="shared" si="20"/>
        <v/>
      </c>
      <c r="BY6" s="102" t="str">
        <f t="shared" si="39"/>
        <v/>
      </c>
      <c r="BZ6" s="102" t="str">
        <f t="shared" si="40"/>
        <v/>
      </c>
      <c r="CA6" s="70">
        <f t="shared" si="41"/>
        <v>10.509333333333332</v>
      </c>
      <c r="CB6" s="70">
        <f t="shared" si="42"/>
        <v>12.578666666666669</v>
      </c>
      <c r="CC6" s="103" t="str">
        <f t="shared" si="43"/>
        <v>ANAPC11</v>
      </c>
      <c r="CD6" s="104" t="s">
        <v>16</v>
      </c>
      <c r="CE6" s="106">
        <f t="shared" si="22"/>
        <v>6.5419121212296984E-4</v>
      </c>
      <c r="CF6" s="106">
        <f t="shared" si="23"/>
        <v>7.9873247906033407E-4</v>
      </c>
      <c r="CG6" s="106">
        <f t="shared" si="24"/>
        <v>6.1804521189955249E-4</v>
      </c>
      <c r="CH6" s="106" t="str">
        <f t="shared" si="25"/>
        <v/>
      </c>
      <c r="CI6" s="106" t="str">
        <f t="shared" si="26"/>
        <v/>
      </c>
      <c r="CJ6" s="106" t="str">
        <f t="shared" si="27"/>
        <v/>
      </c>
      <c r="CK6" s="106" t="str">
        <f t="shared" si="28"/>
        <v/>
      </c>
      <c r="CL6" s="106" t="str">
        <f t="shared" si="29"/>
        <v/>
      </c>
      <c r="CM6" s="106" t="str">
        <f t="shared" si="30"/>
        <v/>
      </c>
      <c r="CN6" s="106" t="str">
        <f t="shared" si="31"/>
        <v/>
      </c>
      <c r="CO6" s="119" t="str">
        <f t="shared" si="44"/>
        <v/>
      </c>
      <c r="CP6" s="119" t="str">
        <f t="shared" si="45"/>
        <v/>
      </c>
      <c r="CQ6" s="106">
        <f t="shared" si="33"/>
        <v>1.5154144183668385E-4</v>
      </c>
      <c r="CR6" s="106">
        <f t="shared" si="33"/>
        <v>1.08651822906799E-4</v>
      </c>
      <c r="CS6" s="106">
        <f t="shared" si="33"/>
        <v>2.653161285464005E-4</v>
      </c>
      <c r="CT6" s="106" t="str">
        <f t="shared" si="33"/>
        <v/>
      </c>
      <c r="CU6" s="106" t="str">
        <f t="shared" si="33"/>
        <v/>
      </c>
      <c r="CV6" s="106" t="str">
        <f t="shared" si="33"/>
        <v/>
      </c>
      <c r="CW6" s="106" t="str">
        <f t="shared" si="33"/>
        <v/>
      </c>
      <c r="CX6" s="106" t="str">
        <f t="shared" si="33"/>
        <v/>
      </c>
      <c r="CY6" s="106" t="str">
        <f t="shared" si="33"/>
        <v/>
      </c>
      <c r="CZ6" s="106" t="str">
        <f t="shared" si="33"/>
        <v/>
      </c>
      <c r="DA6" s="119" t="str">
        <f t="shared" si="46"/>
        <v/>
      </c>
      <c r="DB6" s="119" t="str">
        <f t="shared" si="47"/>
        <v/>
      </c>
      <c r="DD6" s="85">
        <v>5</v>
      </c>
      <c r="DE6" s="89">
        <f>Results!G7</f>
        <v>0.87417862041037309</v>
      </c>
      <c r="DF6" s="89">
        <f>Results!G31</f>
        <v>47.923675902026623</v>
      </c>
      <c r="DG6" s="89">
        <f>Results!G55</f>
        <v>1162.2193518844308</v>
      </c>
      <c r="DH6" s="89">
        <f>Results!G79</f>
        <v>4.8883017137431759</v>
      </c>
      <c r="DI6" s="89">
        <f>Results!G103</f>
        <v>0.87417862041037309</v>
      </c>
      <c r="DJ6" s="89">
        <f>Results!G127</f>
        <v>47.923675902026623</v>
      </c>
      <c r="DK6" s="89">
        <f>Results!G151</f>
        <v>1162.2193518844308</v>
      </c>
      <c r="DL6" s="89">
        <f>Results!G175</f>
        <v>4.8883017137431759</v>
      </c>
      <c r="DM6" s="89">
        <f>Results!G199</f>
        <v>0.87417862041037309</v>
      </c>
      <c r="DN6" s="89">
        <f>Results!G223</f>
        <v>47.923675902026623</v>
      </c>
      <c r="DO6" s="89">
        <f>Results!G247</f>
        <v>10.526836200232074</v>
      </c>
      <c r="DP6" s="89">
        <f>Results!G271</f>
        <v>0.23207558603563619</v>
      </c>
      <c r="DQ6" s="89">
        <f>Results!G295</f>
        <v>756.22234390590415</v>
      </c>
      <c r="DR6" s="89">
        <f>Results!G319</f>
        <v>47.923675902026623</v>
      </c>
      <c r="DS6" s="89">
        <f>Results!G343</f>
        <v>1162.2193518844308</v>
      </c>
      <c r="DT6" s="89">
        <f>Results!G367</f>
        <v>4.8883017137431759</v>
      </c>
    </row>
    <row r="7" spans="1:124" ht="15" customHeight="1" x14ac:dyDescent="0.3">
      <c r="A7" s="135" t="str">
        <f>'Gene Table'!D6</f>
        <v>ANAPC13</v>
      </c>
      <c r="B7" s="104" t="s">
        <v>272</v>
      </c>
      <c r="C7" s="105">
        <f>IF('Test Sample Data'!C6="","",IF(SUM('Test Sample Data'!C$3:C$386)&gt;10,IF(AND(ISNUMBER('Test Sample Data'!C6),'Test Sample Data'!C6&lt;$C$389, 'Test Sample Data'!C6&gt;0),'Test Sample Data'!C6,$C$389),""))</f>
        <v>31.3</v>
      </c>
      <c r="D7" s="105">
        <f>IF('Test Sample Data'!D6="","",IF(SUM('Test Sample Data'!D$3:D$386)&gt;10,IF(AND(ISNUMBER('Test Sample Data'!D6),'Test Sample Data'!D6&lt;$C$389, 'Test Sample Data'!D6&gt;0),'Test Sample Data'!D6,$C$389),""))</f>
        <v>32.24</v>
      </c>
      <c r="E7" s="105">
        <f>IF('Test Sample Data'!E6="","",IF(SUM('Test Sample Data'!E$3:E$386)&gt;10,IF(AND(ISNUMBER('Test Sample Data'!E6),'Test Sample Data'!E6&lt;$C$389, 'Test Sample Data'!E6&gt;0),'Test Sample Data'!E6,$C$389),""))</f>
        <v>32.799999999999997</v>
      </c>
      <c r="F7" s="105" t="str">
        <f>IF('Test Sample Data'!F6="","",IF(SUM('Test Sample Data'!F$3:F$386)&gt;10,IF(AND(ISNUMBER('Test Sample Data'!F6),'Test Sample Data'!F6&lt;$C$389, 'Test Sample Data'!F6&gt;0),'Test Sample Data'!F6,$C$389),""))</f>
        <v/>
      </c>
      <c r="G7" s="105" t="str">
        <f>IF('Test Sample Data'!G6="","",IF(SUM('Test Sample Data'!G$3:G$386)&gt;10,IF(AND(ISNUMBER('Test Sample Data'!G6),'Test Sample Data'!G6&lt;$C$389, 'Test Sample Data'!G6&gt;0),'Test Sample Data'!G6,$C$389),""))</f>
        <v/>
      </c>
      <c r="H7" s="105" t="str">
        <f>IF('Test Sample Data'!H6="","",IF(SUM('Test Sample Data'!H$3:H$386)&gt;10,IF(AND(ISNUMBER('Test Sample Data'!H6),'Test Sample Data'!H6&lt;$C$389, 'Test Sample Data'!H6&gt;0),'Test Sample Data'!H6,$C$389),""))</f>
        <v/>
      </c>
      <c r="I7" s="105" t="str">
        <f>IF('Test Sample Data'!I6="","",IF(SUM('Test Sample Data'!I$3:I$386)&gt;10,IF(AND(ISNUMBER('Test Sample Data'!I6),'Test Sample Data'!I6&lt;$C$389, 'Test Sample Data'!I6&gt;0),'Test Sample Data'!I6,$C$389),""))</f>
        <v/>
      </c>
      <c r="J7" s="105" t="str">
        <f>IF('Test Sample Data'!J6="","",IF(SUM('Test Sample Data'!J$3:J$386)&gt;10,IF(AND(ISNUMBER('Test Sample Data'!J6),'Test Sample Data'!J6&lt;$C$389, 'Test Sample Data'!J6&gt;0),'Test Sample Data'!J6,$C$389),""))</f>
        <v/>
      </c>
      <c r="K7" s="105" t="str">
        <f>IF('Test Sample Data'!K6="","",IF(SUM('Test Sample Data'!K$3:K$386)&gt;10,IF(AND(ISNUMBER('Test Sample Data'!K6),'Test Sample Data'!K6&lt;$C$389, 'Test Sample Data'!K6&gt;0),'Test Sample Data'!K6,$C$389),""))</f>
        <v/>
      </c>
      <c r="L7" s="105" t="str">
        <f>IF('Test Sample Data'!L6="","",IF(SUM('Test Sample Data'!L$3:L$386)&gt;10,IF(AND(ISNUMBER('Test Sample Data'!L6),'Test Sample Data'!L6&lt;$C$389, 'Test Sample Data'!L6&gt;0),'Test Sample Data'!L6,$C$389),""))</f>
        <v/>
      </c>
      <c r="M7" s="105" t="str">
        <f>IF('Test Sample Data'!M6="","",IF(SUM('Test Sample Data'!M$3:M$386)&gt;10,IF(AND(ISNUMBER('Test Sample Data'!M6),'Test Sample Data'!M6&lt;$C$389, 'Test Sample Data'!M6&gt;0),'Test Sample Data'!M6,$C$389),""))</f>
        <v/>
      </c>
      <c r="N7" s="105" t="str">
        <f>IF('Test Sample Data'!N6="","",IF(SUM('Test Sample Data'!N$3:N$386)&gt;10,IF(AND(ISNUMBER('Test Sample Data'!N6),'Test Sample Data'!N6&lt;$C$389, 'Test Sample Data'!N6&gt;0),'Test Sample Data'!N6,$C$389),""))</f>
        <v/>
      </c>
      <c r="O7" s="105" t="str">
        <f>'Gene Table'!D6</f>
        <v>ANAPC13</v>
      </c>
      <c r="P7" s="104" t="s">
        <v>272</v>
      </c>
      <c r="Q7" s="105">
        <f>IF('Control Sample Data'!C6="","",IF(SUM('Control Sample Data'!C$3:C$386)&gt;10,IF(AND(ISNUMBER('Control Sample Data'!C6),'Control Sample Data'!C6&lt;$C$389, 'Control Sample Data'!C6&gt;0),'Control Sample Data'!C6,$C$389),""))</f>
        <v>33.950000000000003</v>
      </c>
      <c r="R7" s="105">
        <f>IF('Control Sample Data'!D6="","",IF(SUM('Control Sample Data'!D$3:D$386)&gt;10,IF(AND(ISNUMBER('Control Sample Data'!D6),'Control Sample Data'!D6&lt;$C$389, 'Control Sample Data'!D6&gt;0),'Control Sample Data'!D6,$C$389),""))</f>
        <v>33.26</v>
      </c>
      <c r="S7" s="105">
        <f>IF('Control Sample Data'!E6="","",IF(SUM('Control Sample Data'!E$3:E$386)&gt;10,IF(AND(ISNUMBER('Control Sample Data'!E6),'Control Sample Data'!E6&lt;$C$389, 'Control Sample Data'!E6&gt;0),'Control Sample Data'!E6,$C$389),""))</f>
        <v>32.65</v>
      </c>
      <c r="T7" s="105" t="str">
        <f>IF('Control Sample Data'!F6="","",IF(SUM('Control Sample Data'!F$3:F$386)&gt;10,IF(AND(ISNUMBER('Control Sample Data'!F6),'Control Sample Data'!F6&lt;$C$389, 'Control Sample Data'!F6&gt;0),'Control Sample Data'!F6,$C$389),""))</f>
        <v/>
      </c>
      <c r="U7" s="105" t="str">
        <f>IF('Control Sample Data'!G6="","",IF(SUM('Control Sample Data'!G$3:G$386)&gt;10,IF(AND(ISNUMBER('Control Sample Data'!G6),'Control Sample Data'!G6&lt;$C$389, 'Control Sample Data'!G6&gt;0),'Control Sample Data'!G6,$C$389),""))</f>
        <v/>
      </c>
      <c r="V7" s="105" t="str">
        <f>IF('Control Sample Data'!H6="","",IF(SUM('Control Sample Data'!H$3:H$386)&gt;10,IF(AND(ISNUMBER('Control Sample Data'!H6),'Control Sample Data'!H6&lt;$C$389, 'Control Sample Data'!H6&gt;0),'Control Sample Data'!H6,$C$389),""))</f>
        <v/>
      </c>
      <c r="W7" s="105" t="str">
        <f>IF('Control Sample Data'!I6="","",IF(SUM('Control Sample Data'!I$3:I$386)&gt;10,IF(AND(ISNUMBER('Control Sample Data'!I6),'Control Sample Data'!I6&lt;$C$389, 'Control Sample Data'!I6&gt;0),'Control Sample Data'!I6,$C$389),""))</f>
        <v/>
      </c>
      <c r="X7" s="105" t="str">
        <f>IF('Control Sample Data'!J6="","",IF(SUM('Control Sample Data'!J$3:J$386)&gt;10,IF(AND(ISNUMBER('Control Sample Data'!J6),'Control Sample Data'!J6&lt;$C$389, 'Control Sample Data'!J6&gt;0),'Control Sample Data'!J6,$C$389),""))</f>
        <v/>
      </c>
      <c r="Y7" s="105" t="str">
        <f>IF('Control Sample Data'!K6="","",IF(SUM('Control Sample Data'!K$3:K$386)&gt;10,IF(AND(ISNUMBER('Control Sample Data'!K6),'Control Sample Data'!K6&lt;$C$389, 'Control Sample Data'!K6&gt;0),'Control Sample Data'!K6,$C$389),""))</f>
        <v/>
      </c>
      <c r="Z7" s="105" t="str">
        <f>IF('Control Sample Data'!L6="","",IF(SUM('Control Sample Data'!L$3:L$386)&gt;10,IF(AND(ISNUMBER('Control Sample Data'!L6),'Control Sample Data'!L6&lt;$C$389, 'Control Sample Data'!L6&gt;0),'Control Sample Data'!L6,$C$389),""))</f>
        <v/>
      </c>
      <c r="AA7" s="105" t="str">
        <f>IF('Control Sample Data'!M6="","",IF(SUM('Control Sample Data'!M$3:M$386)&gt;10,IF(AND(ISNUMBER('Control Sample Data'!M6),'Control Sample Data'!M6&lt;$C$389, 'Control Sample Data'!M6&gt;0),'Control Sample Data'!M6,$C$389),""))</f>
        <v/>
      </c>
      <c r="AB7" s="136" t="str">
        <f>IF('Control Sample Data'!N6="","",IF(SUM('Control Sample Data'!N$3:N$386)&gt;10,IF(AND(ISNUMBER('Control Sample Data'!N6),'Control Sample Data'!N6&lt;$C$389, 'Control Sample Data'!N6&gt;0),'Control Sample Data'!N6,$C$389),""))</f>
        <v/>
      </c>
      <c r="AC7" s="125">
        <f>IF(ISERROR(VLOOKUP('Choose Reference Genes'!$A6,$A$4:$N$387,3,0)),"",VLOOKUP('Choose Reference Genes'!$A6,$A$4:$N$387,3,0))</f>
        <v>25.01</v>
      </c>
      <c r="AD7" s="70">
        <f>IF(ISERROR(VLOOKUP('Choose Reference Genes'!$A6,$A$4:$N$387,4,0)),"",VLOOKUP('Choose Reference Genes'!$A6,$A$4:$N$387,4,0))</f>
        <v>24.19</v>
      </c>
      <c r="AE7" s="70">
        <f>IF(ISERROR(VLOOKUP('Choose Reference Genes'!$A6,$A$4:$N$387,5,0)),"",VLOOKUP('Choose Reference Genes'!$A6,$A$4:$N$387,5,0))</f>
        <v>24.09</v>
      </c>
      <c r="AF7" s="70" t="str">
        <f>IF(ISERROR(VLOOKUP('Choose Reference Genes'!$A6,$A$4:$N$387,6,0)),"",VLOOKUP('Choose Reference Genes'!$A6,$A$4:$N$387,6,0))</f>
        <v/>
      </c>
      <c r="AG7" s="70" t="str">
        <f>IF(ISERROR(VLOOKUP('Choose Reference Genes'!$A6,$A$4:$N$387,7,0)),"",VLOOKUP('Choose Reference Genes'!$A6,$A$4:$N$387,7,0))</f>
        <v/>
      </c>
      <c r="AH7" s="70" t="str">
        <f>IF(ISERROR(VLOOKUP('Choose Reference Genes'!$A6,$A$4:$N$387,8,0)),"",VLOOKUP('Choose Reference Genes'!$A6,$A$4:$N$387,8,0))</f>
        <v/>
      </c>
      <c r="AI7" s="70" t="str">
        <f>IF(ISERROR(VLOOKUP('Choose Reference Genes'!$A6,$A$4:$N$387,9,0)),"",VLOOKUP('Choose Reference Genes'!$A6,$A$4:$N$387,9,0))</f>
        <v/>
      </c>
      <c r="AJ7" s="70" t="str">
        <f>IF(ISERROR(VLOOKUP('Choose Reference Genes'!$A6,$A$4:$N$387,10,0)),"",VLOOKUP('Choose Reference Genes'!$A6,$A$4:$N$387,10,0))</f>
        <v/>
      </c>
      <c r="AK7" s="70" t="str">
        <f>IF(ISERROR(VLOOKUP('Choose Reference Genes'!$A6,$A$4:$N$387,11,0)),"",VLOOKUP('Choose Reference Genes'!$A6,$A$4:$N$387,11,0))</f>
        <v/>
      </c>
      <c r="AL7" s="70" t="str">
        <f>IF(ISERROR(VLOOKUP('Choose Reference Genes'!$A6,$A$4:$N$387,12,0)),"",VLOOKUP('Choose Reference Genes'!$A6,$A$4:$N$387,12,0))</f>
        <v/>
      </c>
      <c r="AM7" s="70" t="str">
        <f>IF(ISERROR(VLOOKUP('Choose Reference Genes'!$A6,$A$4:$N$387,13,0)),"",VLOOKUP('Choose Reference Genes'!$A6,$A$4:$N$387,13,0))</f>
        <v/>
      </c>
      <c r="AN7" s="108" t="str">
        <f>IF(ISERROR(VLOOKUP('Choose Reference Genes'!$A6,$A$4:$N$387,14,0)),"",VLOOKUP('Choose Reference Genes'!$A6,$A$4:$N$387,14,0))</f>
        <v/>
      </c>
      <c r="AO7" s="107">
        <f>IF(ISERROR(VLOOKUP('Choose Reference Genes'!$A6,$A$4:$AB$387,17,0)),"",VLOOKUP('Choose Reference Genes'!$A6,$A$4:$AB$387,17,0))</f>
        <v>24.52</v>
      </c>
      <c r="AP7" s="70">
        <f>IF(ISERROR(VLOOKUP('Choose Reference Genes'!$A6,$A$4:$AB$387,18,0)),"",VLOOKUP('Choose Reference Genes'!$A6,$A$4:$AB$387,18,0))</f>
        <v>24.44</v>
      </c>
      <c r="AQ7" s="70">
        <f>IF(ISERROR(VLOOKUP('Choose Reference Genes'!$A6,$A$4:$AB$387,19,0)),"",VLOOKUP('Choose Reference Genes'!$A6,$A$4:$AB$387,19,0))</f>
        <v>24.52</v>
      </c>
      <c r="AR7" s="70" t="str">
        <f>IF(ISERROR(VLOOKUP('Choose Reference Genes'!$A6,$A$4:$AB$387,20,0)),"",VLOOKUP('Choose Reference Genes'!$A6,$A$4:$AB$387,20,0))</f>
        <v/>
      </c>
      <c r="AS7" s="70" t="str">
        <f>IF(ISERROR(VLOOKUP('Choose Reference Genes'!$A6,$A$4:$AB$387,21,0)),"",VLOOKUP('Choose Reference Genes'!$A6,$A$4:$AB$387,21,0))</f>
        <v/>
      </c>
      <c r="AT7" s="70" t="str">
        <f>IF(ISERROR(VLOOKUP('Choose Reference Genes'!$A6,$A$4:$AB$387,22,0)),"",VLOOKUP('Choose Reference Genes'!$A6,$A$4:$AB$387,22,0))</f>
        <v/>
      </c>
      <c r="AU7" s="70" t="str">
        <f>IF(ISERROR(VLOOKUP('Choose Reference Genes'!$A6,$A$4:$AB$387,23,0)),"",VLOOKUP('Choose Reference Genes'!$A6,$A$4:$AB$387,23,0))</f>
        <v/>
      </c>
      <c r="AV7" s="70" t="str">
        <f>IF(ISERROR(VLOOKUP('Choose Reference Genes'!$A6,$A$4:$AB$387,24,0)),"",VLOOKUP('Choose Reference Genes'!$A6,$A$4:$AB$387,24,0))</f>
        <v/>
      </c>
      <c r="AW7" s="70" t="str">
        <f>IF(ISERROR(VLOOKUP('Choose Reference Genes'!$A6,$A$4:$AB$387,25,0)),"",VLOOKUP('Choose Reference Genes'!$A6,$A$4:$AB$387,25,0))</f>
        <v/>
      </c>
      <c r="AX7" s="70" t="str">
        <f>IF(ISERROR(VLOOKUP('Choose Reference Genes'!$A6,$A$4:$AB$387,26,0)),"",VLOOKUP('Choose Reference Genes'!$A6,$A$4:$AB$387,26,0))</f>
        <v/>
      </c>
      <c r="AY7" s="70" t="str">
        <f>IF(ISERROR(VLOOKUP('Choose Reference Genes'!$A6,$A$4:$AB$387,27,0)),"",VLOOKUP('Choose Reference Genes'!$A6,$A$4:$AB$387,27,0))</f>
        <v/>
      </c>
      <c r="AZ7" s="108" t="str">
        <f>IF(ISERROR(VLOOKUP('Choose Reference Genes'!$A6,$A$4:$AB$387,28,0)),"",VLOOKUP('Choose Reference Genes'!$A6,$A$4:$AB$387,28,0))</f>
        <v/>
      </c>
      <c r="BA7" s="103" t="str">
        <f t="shared" si="36"/>
        <v>ANAPC13</v>
      </c>
      <c r="BB7" s="104" t="s">
        <v>272</v>
      </c>
      <c r="BC7" s="105">
        <f t="shared" si="0"/>
        <v>10.308</v>
      </c>
      <c r="BD7" s="105">
        <f t="shared" si="1"/>
        <v>11.290000000000003</v>
      </c>
      <c r="BE7" s="105">
        <f t="shared" si="2"/>
        <v>11.919999999999995</v>
      </c>
      <c r="BF7" s="105" t="str">
        <f t="shared" si="3"/>
        <v/>
      </c>
      <c r="BG7" s="105" t="str">
        <f t="shared" si="4"/>
        <v/>
      </c>
      <c r="BH7" s="105" t="str">
        <f t="shared" si="5"/>
        <v/>
      </c>
      <c r="BI7" s="105" t="str">
        <f t="shared" si="6"/>
        <v/>
      </c>
      <c r="BJ7" s="105" t="str">
        <f t="shared" si="7"/>
        <v/>
      </c>
      <c r="BK7" s="105" t="str">
        <f t="shared" si="8"/>
        <v/>
      </c>
      <c r="BL7" s="105" t="str">
        <f t="shared" si="9"/>
        <v/>
      </c>
      <c r="BM7" s="102" t="str">
        <f t="shared" si="37"/>
        <v/>
      </c>
      <c r="BN7" s="102" t="str">
        <f t="shared" si="38"/>
        <v/>
      </c>
      <c r="BO7" s="105">
        <f t="shared" si="11"/>
        <v>12.808000000000003</v>
      </c>
      <c r="BP7" s="105">
        <f t="shared" si="12"/>
        <v>12.207999999999998</v>
      </c>
      <c r="BQ7" s="105">
        <f t="shared" si="13"/>
        <v>11.439999999999998</v>
      </c>
      <c r="BR7" s="105" t="str">
        <f t="shared" si="14"/>
        <v/>
      </c>
      <c r="BS7" s="105" t="str">
        <f t="shared" si="15"/>
        <v/>
      </c>
      <c r="BT7" s="105" t="str">
        <f t="shared" si="16"/>
        <v/>
      </c>
      <c r="BU7" s="105" t="str">
        <f t="shared" si="17"/>
        <v/>
      </c>
      <c r="BV7" s="105" t="str">
        <f t="shared" si="18"/>
        <v/>
      </c>
      <c r="BW7" s="105" t="str">
        <f t="shared" si="19"/>
        <v/>
      </c>
      <c r="BX7" s="105" t="str">
        <f t="shared" si="20"/>
        <v/>
      </c>
      <c r="BY7" s="102" t="str">
        <f t="shared" si="39"/>
        <v/>
      </c>
      <c r="BZ7" s="102" t="str">
        <f t="shared" si="40"/>
        <v/>
      </c>
      <c r="CA7" s="70">
        <f t="shared" si="41"/>
        <v>11.172666666666666</v>
      </c>
      <c r="CB7" s="70">
        <f t="shared" si="42"/>
        <v>12.152000000000001</v>
      </c>
      <c r="CC7" s="103" t="str">
        <f t="shared" si="43"/>
        <v>ANAPC13</v>
      </c>
      <c r="CD7" s="104" t="s">
        <v>272</v>
      </c>
      <c r="CE7" s="106">
        <f t="shared" si="22"/>
        <v>7.8882888438438321E-4</v>
      </c>
      <c r="CF7" s="106">
        <f t="shared" si="23"/>
        <v>3.9936623953016595E-4</v>
      </c>
      <c r="CG7" s="106">
        <f t="shared" si="24"/>
        <v>2.5806104505893192E-4</v>
      </c>
      <c r="CH7" s="106" t="str">
        <f t="shared" si="25"/>
        <v/>
      </c>
      <c r="CI7" s="106" t="str">
        <f t="shared" si="26"/>
        <v/>
      </c>
      <c r="CJ7" s="106" t="str">
        <f t="shared" si="27"/>
        <v/>
      </c>
      <c r="CK7" s="106" t="str">
        <f t="shared" si="28"/>
        <v/>
      </c>
      <c r="CL7" s="106" t="str">
        <f t="shared" si="29"/>
        <v/>
      </c>
      <c r="CM7" s="106" t="str">
        <f t="shared" si="30"/>
        <v/>
      </c>
      <c r="CN7" s="106" t="str">
        <f t="shared" si="31"/>
        <v/>
      </c>
      <c r="CO7" s="119" t="str">
        <f t="shared" si="44"/>
        <v/>
      </c>
      <c r="CP7" s="119" t="str">
        <f t="shared" si="45"/>
        <v/>
      </c>
      <c r="CQ7" s="106">
        <f t="shared" si="33"/>
        <v>1.3944656333600384E-4</v>
      </c>
      <c r="CR7" s="106">
        <f t="shared" si="33"/>
        <v>2.1136146619132323E-4</v>
      </c>
      <c r="CS7" s="106">
        <f t="shared" si="33"/>
        <v>3.5992900812771079E-4</v>
      </c>
      <c r="CT7" s="106" t="str">
        <f t="shared" si="33"/>
        <v/>
      </c>
      <c r="CU7" s="106" t="str">
        <f t="shared" si="33"/>
        <v/>
      </c>
      <c r="CV7" s="106" t="str">
        <f t="shared" si="33"/>
        <v/>
      </c>
      <c r="CW7" s="106" t="str">
        <f t="shared" si="33"/>
        <v/>
      </c>
      <c r="CX7" s="106" t="str">
        <f t="shared" si="33"/>
        <v/>
      </c>
      <c r="CY7" s="106" t="str">
        <f t="shared" si="33"/>
        <v/>
      </c>
      <c r="CZ7" s="106" t="str">
        <f t="shared" si="33"/>
        <v/>
      </c>
      <c r="DA7" s="119" t="str">
        <f t="shared" si="46"/>
        <v/>
      </c>
      <c r="DB7" s="119" t="str">
        <f t="shared" si="47"/>
        <v/>
      </c>
      <c r="DD7" s="85">
        <v>6</v>
      </c>
      <c r="DE7" s="89">
        <f>Results!G8</f>
        <v>4.6891724384300408</v>
      </c>
      <c r="DF7" s="89">
        <f>Results!G32</f>
        <v>104.4015991473933</v>
      </c>
      <c r="DG7" s="89">
        <f>Results!G56</f>
        <v>7499.9573008484413</v>
      </c>
      <c r="DH7" s="89">
        <f>Results!G80</f>
        <v>1.0041675432389736</v>
      </c>
      <c r="DI7" s="89">
        <f>Results!G104</f>
        <v>4.6891724384300408</v>
      </c>
      <c r="DJ7" s="89">
        <f>Results!G128</f>
        <v>104.4015991473933</v>
      </c>
      <c r="DK7" s="89">
        <f>Results!G152</f>
        <v>7499.9573008484413</v>
      </c>
      <c r="DL7" s="89">
        <f>Results!G176</f>
        <v>1.0041675432389736</v>
      </c>
      <c r="DM7" s="89">
        <f>Results!G200</f>
        <v>4.6891724384300408</v>
      </c>
      <c r="DN7" s="89">
        <f>Results!G224</f>
        <v>104.4015991473933</v>
      </c>
      <c r="DO7" s="89">
        <f>Results!G248</f>
        <v>280.00976563585999</v>
      </c>
      <c r="DP7" s="89">
        <f>Results!G272</f>
        <v>0.13176142791134221</v>
      </c>
      <c r="DQ7" s="89">
        <f>Results!G296</f>
        <v>0.31483474431089925</v>
      </c>
      <c r="DR7" s="89">
        <f>Results!G320</f>
        <v>104.4015991473933</v>
      </c>
      <c r="DS7" s="89">
        <f>Results!G344</f>
        <v>7499.9573008484413</v>
      </c>
      <c r="DT7" s="89">
        <f>Results!G368</f>
        <v>1.0041675432389736</v>
      </c>
    </row>
    <row r="8" spans="1:124" ht="15" customHeight="1" x14ac:dyDescent="0.3">
      <c r="A8" s="135" t="str">
        <f>'Gene Table'!D7</f>
        <v>ANAPC2</v>
      </c>
      <c r="B8" s="104" t="s">
        <v>273</v>
      </c>
      <c r="C8" s="105">
        <f>IF('Test Sample Data'!C7="","",IF(SUM('Test Sample Data'!C$3:C$386)&gt;10,IF(AND(ISNUMBER('Test Sample Data'!C7),'Test Sample Data'!C7&lt;$C$389, 'Test Sample Data'!C7&gt;0),'Test Sample Data'!C7,$C$389),""))</f>
        <v>35</v>
      </c>
      <c r="D8" s="105">
        <f>IF('Test Sample Data'!D7="","",IF(SUM('Test Sample Data'!D$3:D$386)&gt;10,IF(AND(ISNUMBER('Test Sample Data'!D7),'Test Sample Data'!D7&lt;$C$389, 'Test Sample Data'!D7&gt;0),'Test Sample Data'!D7,$C$389),""))</f>
        <v>35</v>
      </c>
      <c r="E8" s="105">
        <f>IF('Test Sample Data'!E7="","",IF(SUM('Test Sample Data'!E$3:E$386)&gt;10,IF(AND(ISNUMBER('Test Sample Data'!E7),'Test Sample Data'!E7&lt;$C$389, 'Test Sample Data'!E7&gt;0),'Test Sample Data'!E7,$C$389),""))</f>
        <v>35</v>
      </c>
      <c r="F8" s="105" t="str">
        <f>IF('Test Sample Data'!F7="","",IF(SUM('Test Sample Data'!F$3:F$386)&gt;10,IF(AND(ISNUMBER('Test Sample Data'!F7),'Test Sample Data'!F7&lt;$C$389, 'Test Sample Data'!F7&gt;0),'Test Sample Data'!F7,$C$389),""))</f>
        <v/>
      </c>
      <c r="G8" s="105" t="str">
        <f>IF('Test Sample Data'!G7="","",IF(SUM('Test Sample Data'!G$3:G$386)&gt;10,IF(AND(ISNUMBER('Test Sample Data'!G7),'Test Sample Data'!G7&lt;$C$389, 'Test Sample Data'!G7&gt;0),'Test Sample Data'!G7,$C$389),""))</f>
        <v/>
      </c>
      <c r="H8" s="105" t="str">
        <f>IF('Test Sample Data'!H7="","",IF(SUM('Test Sample Data'!H$3:H$386)&gt;10,IF(AND(ISNUMBER('Test Sample Data'!H7),'Test Sample Data'!H7&lt;$C$389, 'Test Sample Data'!H7&gt;0),'Test Sample Data'!H7,$C$389),""))</f>
        <v/>
      </c>
      <c r="I8" s="105" t="str">
        <f>IF('Test Sample Data'!I7="","",IF(SUM('Test Sample Data'!I$3:I$386)&gt;10,IF(AND(ISNUMBER('Test Sample Data'!I7),'Test Sample Data'!I7&lt;$C$389, 'Test Sample Data'!I7&gt;0),'Test Sample Data'!I7,$C$389),""))</f>
        <v/>
      </c>
      <c r="J8" s="105" t="str">
        <f>IF('Test Sample Data'!J7="","",IF(SUM('Test Sample Data'!J$3:J$386)&gt;10,IF(AND(ISNUMBER('Test Sample Data'!J7),'Test Sample Data'!J7&lt;$C$389, 'Test Sample Data'!J7&gt;0),'Test Sample Data'!J7,$C$389),""))</f>
        <v/>
      </c>
      <c r="K8" s="105" t="str">
        <f>IF('Test Sample Data'!K7="","",IF(SUM('Test Sample Data'!K$3:K$386)&gt;10,IF(AND(ISNUMBER('Test Sample Data'!K7),'Test Sample Data'!K7&lt;$C$389, 'Test Sample Data'!K7&gt;0),'Test Sample Data'!K7,$C$389),""))</f>
        <v/>
      </c>
      <c r="L8" s="105" t="str">
        <f>IF('Test Sample Data'!L7="","",IF(SUM('Test Sample Data'!L$3:L$386)&gt;10,IF(AND(ISNUMBER('Test Sample Data'!L7),'Test Sample Data'!L7&lt;$C$389, 'Test Sample Data'!L7&gt;0),'Test Sample Data'!L7,$C$389),""))</f>
        <v/>
      </c>
      <c r="M8" s="105" t="str">
        <f>IF('Test Sample Data'!M7="","",IF(SUM('Test Sample Data'!M$3:M$386)&gt;10,IF(AND(ISNUMBER('Test Sample Data'!M7),'Test Sample Data'!M7&lt;$C$389, 'Test Sample Data'!M7&gt;0),'Test Sample Data'!M7,$C$389),""))</f>
        <v/>
      </c>
      <c r="N8" s="105" t="str">
        <f>IF('Test Sample Data'!N7="","",IF(SUM('Test Sample Data'!N$3:N$386)&gt;10,IF(AND(ISNUMBER('Test Sample Data'!N7),'Test Sample Data'!N7&lt;$C$389, 'Test Sample Data'!N7&gt;0),'Test Sample Data'!N7,$C$389),""))</f>
        <v/>
      </c>
      <c r="O8" s="105" t="str">
        <f>'Gene Table'!D7</f>
        <v>ANAPC2</v>
      </c>
      <c r="P8" s="104" t="s">
        <v>273</v>
      </c>
      <c r="Q8" s="105">
        <f>IF('Control Sample Data'!C7="","",IF(SUM('Control Sample Data'!C$3:C$386)&gt;10,IF(AND(ISNUMBER('Control Sample Data'!C7),'Control Sample Data'!C7&lt;$C$389, 'Control Sample Data'!C7&gt;0),'Control Sample Data'!C7,$C$389),""))</f>
        <v>35</v>
      </c>
      <c r="R8" s="105">
        <f>IF('Control Sample Data'!D7="","",IF(SUM('Control Sample Data'!D$3:D$386)&gt;10,IF(AND(ISNUMBER('Control Sample Data'!D7),'Control Sample Data'!D7&lt;$C$389, 'Control Sample Data'!D7&gt;0),'Control Sample Data'!D7,$C$389),""))</f>
        <v>35</v>
      </c>
      <c r="S8" s="105">
        <f>IF('Control Sample Data'!E7="","",IF(SUM('Control Sample Data'!E$3:E$386)&gt;10,IF(AND(ISNUMBER('Control Sample Data'!E7),'Control Sample Data'!E7&lt;$C$389, 'Control Sample Data'!E7&gt;0),'Control Sample Data'!E7,$C$389),""))</f>
        <v>35</v>
      </c>
      <c r="T8" s="105" t="str">
        <f>IF('Control Sample Data'!F7="","",IF(SUM('Control Sample Data'!F$3:F$386)&gt;10,IF(AND(ISNUMBER('Control Sample Data'!F7),'Control Sample Data'!F7&lt;$C$389, 'Control Sample Data'!F7&gt;0),'Control Sample Data'!F7,$C$389),""))</f>
        <v/>
      </c>
      <c r="U8" s="105" t="str">
        <f>IF('Control Sample Data'!G7="","",IF(SUM('Control Sample Data'!G$3:G$386)&gt;10,IF(AND(ISNUMBER('Control Sample Data'!G7),'Control Sample Data'!G7&lt;$C$389, 'Control Sample Data'!G7&gt;0),'Control Sample Data'!G7,$C$389),""))</f>
        <v/>
      </c>
      <c r="V8" s="105" t="str">
        <f>IF('Control Sample Data'!H7="","",IF(SUM('Control Sample Data'!H$3:H$386)&gt;10,IF(AND(ISNUMBER('Control Sample Data'!H7),'Control Sample Data'!H7&lt;$C$389, 'Control Sample Data'!H7&gt;0),'Control Sample Data'!H7,$C$389),""))</f>
        <v/>
      </c>
      <c r="W8" s="105" t="str">
        <f>IF('Control Sample Data'!I7="","",IF(SUM('Control Sample Data'!I$3:I$386)&gt;10,IF(AND(ISNUMBER('Control Sample Data'!I7),'Control Sample Data'!I7&lt;$C$389, 'Control Sample Data'!I7&gt;0),'Control Sample Data'!I7,$C$389),""))</f>
        <v/>
      </c>
      <c r="X8" s="105" t="str">
        <f>IF('Control Sample Data'!J7="","",IF(SUM('Control Sample Data'!J$3:J$386)&gt;10,IF(AND(ISNUMBER('Control Sample Data'!J7),'Control Sample Data'!J7&lt;$C$389, 'Control Sample Data'!J7&gt;0),'Control Sample Data'!J7,$C$389),""))</f>
        <v/>
      </c>
      <c r="Y8" s="105" t="str">
        <f>IF('Control Sample Data'!K7="","",IF(SUM('Control Sample Data'!K$3:K$386)&gt;10,IF(AND(ISNUMBER('Control Sample Data'!K7),'Control Sample Data'!K7&lt;$C$389, 'Control Sample Data'!K7&gt;0),'Control Sample Data'!K7,$C$389),""))</f>
        <v/>
      </c>
      <c r="Z8" s="105" t="str">
        <f>IF('Control Sample Data'!L7="","",IF(SUM('Control Sample Data'!L$3:L$386)&gt;10,IF(AND(ISNUMBER('Control Sample Data'!L7),'Control Sample Data'!L7&lt;$C$389, 'Control Sample Data'!L7&gt;0),'Control Sample Data'!L7,$C$389),""))</f>
        <v/>
      </c>
      <c r="AA8" s="105" t="str">
        <f>IF('Control Sample Data'!M7="","",IF(SUM('Control Sample Data'!M$3:M$386)&gt;10,IF(AND(ISNUMBER('Control Sample Data'!M7),'Control Sample Data'!M7&lt;$C$389, 'Control Sample Data'!M7&gt;0),'Control Sample Data'!M7,$C$389),""))</f>
        <v/>
      </c>
      <c r="AB8" s="136" t="str">
        <f>IF('Control Sample Data'!N7="","",IF(SUM('Control Sample Data'!N$3:N$386)&gt;10,IF(AND(ISNUMBER('Control Sample Data'!N7),'Control Sample Data'!N7&lt;$C$389, 'Control Sample Data'!N7&gt;0),'Control Sample Data'!N7,$C$389),""))</f>
        <v/>
      </c>
      <c r="AC8" s="125">
        <f>IF(ISERROR(VLOOKUP('Choose Reference Genes'!$A7,$A$4:$N$387,3,0)),"",VLOOKUP('Choose Reference Genes'!$A7,$A$4:$N$387,3,0))</f>
        <v>18.920000000000002</v>
      </c>
      <c r="AD8" s="70">
        <f>IF(ISERROR(VLOOKUP('Choose Reference Genes'!$A7,$A$4:$N$387,4,0)),"",VLOOKUP('Choose Reference Genes'!$A7,$A$4:$N$387,4,0))</f>
        <v>18.96</v>
      </c>
      <c r="AE8" s="70">
        <f>IF(ISERROR(VLOOKUP('Choose Reference Genes'!$A7,$A$4:$N$387,5,0)),"",VLOOKUP('Choose Reference Genes'!$A7,$A$4:$N$387,5,0))</f>
        <v>18.850000000000001</v>
      </c>
      <c r="AF8" s="70" t="str">
        <f>IF(ISERROR(VLOOKUP('Choose Reference Genes'!$A7,$A$4:$N$387,6,0)),"",VLOOKUP('Choose Reference Genes'!$A7,$A$4:$N$387,6,0))</f>
        <v/>
      </c>
      <c r="AG8" s="70" t="str">
        <f>IF(ISERROR(VLOOKUP('Choose Reference Genes'!$A7,$A$4:$N$387,7,0)),"",VLOOKUP('Choose Reference Genes'!$A7,$A$4:$N$387,7,0))</f>
        <v/>
      </c>
      <c r="AH8" s="70" t="str">
        <f>IF(ISERROR(VLOOKUP('Choose Reference Genes'!$A7,$A$4:$N$387,8,0)),"",VLOOKUP('Choose Reference Genes'!$A7,$A$4:$N$387,8,0))</f>
        <v/>
      </c>
      <c r="AI8" s="70" t="str">
        <f>IF(ISERROR(VLOOKUP('Choose Reference Genes'!$A7,$A$4:$N$387,9,0)),"",VLOOKUP('Choose Reference Genes'!$A7,$A$4:$N$387,9,0))</f>
        <v/>
      </c>
      <c r="AJ8" s="70" t="str">
        <f>IF(ISERROR(VLOOKUP('Choose Reference Genes'!$A7,$A$4:$N$387,10,0)),"",VLOOKUP('Choose Reference Genes'!$A7,$A$4:$N$387,10,0))</f>
        <v/>
      </c>
      <c r="AK8" s="70" t="str">
        <f>IF(ISERROR(VLOOKUP('Choose Reference Genes'!$A7,$A$4:$N$387,11,0)),"",VLOOKUP('Choose Reference Genes'!$A7,$A$4:$N$387,11,0))</f>
        <v/>
      </c>
      <c r="AL8" s="70" t="str">
        <f>IF(ISERROR(VLOOKUP('Choose Reference Genes'!$A7,$A$4:$N$387,12,0)),"",VLOOKUP('Choose Reference Genes'!$A7,$A$4:$N$387,12,0))</f>
        <v/>
      </c>
      <c r="AM8" s="70" t="str">
        <f>IF(ISERROR(VLOOKUP('Choose Reference Genes'!$A7,$A$4:$N$387,13,0)),"",VLOOKUP('Choose Reference Genes'!$A7,$A$4:$N$387,13,0))</f>
        <v/>
      </c>
      <c r="AN8" s="108" t="str">
        <f>IF(ISERROR(VLOOKUP('Choose Reference Genes'!$A7,$A$4:$N$387,14,0)),"",VLOOKUP('Choose Reference Genes'!$A7,$A$4:$N$387,14,0))</f>
        <v/>
      </c>
      <c r="AO8" s="107">
        <f>IF(ISERROR(VLOOKUP('Choose Reference Genes'!$A7,$A$4:$AB$387,17,0)),"",VLOOKUP('Choose Reference Genes'!$A7,$A$4:$AB$387,17,0))</f>
        <v>18.559999999999999</v>
      </c>
      <c r="AP8" s="70">
        <f>IF(ISERROR(VLOOKUP('Choose Reference Genes'!$A7,$A$4:$AB$387,18,0)),"",VLOOKUP('Choose Reference Genes'!$A7,$A$4:$AB$387,18,0))</f>
        <v>18.350000000000001</v>
      </c>
      <c r="AQ8" s="70">
        <f>IF(ISERROR(VLOOKUP('Choose Reference Genes'!$A7,$A$4:$AB$387,19,0)),"",VLOOKUP('Choose Reference Genes'!$A7,$A$4:$AB$387,19,0))</f>
        <v>18.739999999999998</v>
      </c>
      <c r="AR8" s="70" t="str">
        <f>IF(ISERROR(VLOOKUP('Choose Reference Genes'!$A7,$A$4:$AB$387,20,0)),"",VLOOKUP('Choose Reference Genes'!$A7,$A$4:$AB$387,20,0))</f>
        <v/>
      </c>
      <c r="AS8" s="70" t="str">
        <f>IF(ISERROR(VLOOKUP('Choose Reference Genes'!$A7,$A$4:$AB$387,21,0)),"",VLOOKUP('Choose Reference Genes'!$A7,$A$4:$AB$387,21,0))</f>
        <v/>
      </c>
      <c r="AT8" s="70" t="str">
        <f>IF(ISERROR(VLOOKUP('Choose Reference Genes'!$A7,$A$4:$AB$387,22,0)),"",VLOOKUP('Choose Reference Genes'!$A7,$A$4:$AB$387,22,0))</f>
        <v/>
      </c>
      <c r="AU8" s="70" t="str">
        <f>IF(ISERROR(VLOOKUP('Choose Reference Genes'!$A7,$A$4:$AB$387,23,0)),"",VLOOKUP('Choose Reference Genes'!$A7,$A$4:$AB$387,23,0))</f>
        <v/>
      </c>
      <c r="AV8" s="70" t="str">
        <f>IF(ISERROR(VLOOKUP('Choose Reference Genes'!$A7,$A$4:$AB$387,24,0)),"",VLOOKUP('Choose Reference Genes'!$A7,$A$4:$AB$387,24,0))</f>
        <v/>
      </c>
      <c r="AW8" s="70" t="str">
        <f>IF(ISERROR(VLOOKUP('Choose Reference Genes'!$A7,$A$4:$AB$387,25,0)),"",VLOOKUP('Choose Reference Genes'!$A7,$A$4:$AB$387,25,0))</f>
        <v/>
      </c>
      <c r="AX8" s="70" t="str">
        <f>IF(ISERROR(VLOOKUP('Choose Reference Genes'!$A7,$A$4:$AB$387,26,0)),"",VLOOKUP('Choose Reference Genes'!$A7,$A$4:$AB$387,26,0))</f>
        <v/>
      </c>
      <c r="AY8" s="70" t="str">
        <f>IF(ISERROR(VLOOKUP('Choose Reference Genes'!$A7,$A$4:$AB$387,27,0)),"",VLOOKUP('Choose Reference Genes'!$A7,$A$4:$AB$387,27,0))</f>
        <v/>
      </c>
      <c r="AZ8" s="108" t="str">
        <f>IF(ISERROR(VLOOKUP('Choose Reference Genes'!$A7,$A$4:$AB$387,28,0)),"",VLOOKUP('Choose Reference Genes'!$A7,$A$4:$AB$387,28,0))</f>
        <v/>
      </c>
      <c r="BA8" s="103" t="str">
        <f t="shared" si="36"/>
        <v>ANAPC2</v>
      </c>
      <c r="BB8" s="104" t="s">
        <v>273</v>
      </c>
      <c r="BC8" s="105">
        <f t="shared" si="0"/>
        <v>14.007999999999999</v>
      </c>
      <c r="BD8" s="105">
        <f t="shared" si="1"/>
        <v>14.05</v>
      </c>
      <c r="BE8" s="105">
        <f t="shared" si="2"/>
        <v>14.119999999999997</v>
      </c>
      <c r="BF8" s="105" t="str">
        <f t="shared" si="3"/>
        <v/>
      </c>
      <c r="BG8" s="105" t="str">
        <f t="shared" si="4"/>
        <v/>
      </c>
      <c r="BH8" s="105" t="str">
        <f t="shared" si="5"/>
        <v/>
      </c>
      <c r="BI8" s="105" t="str">
        <f t="shared" si="6"/>
        <v/>
      </c>
      <c r="BJ8" s="105" t="str">
        <f t="shared" si="7"/>
        <v/>
      </c>
      <c r="BK8" s="105" t="str">
        <f t="shared" si="8"/>
        <v/>
      </c>
      <c r="BL8" s="105" t="str">
        <f t="shared" si="9"/>
        <v/>
      </c>
      <c r="BM8" s="102" t="str">
        <f t="shared" si="37"/>
        <v/>
      </c>
      <c r="BN8" s="102" t="str">
        <f t="shared" si="38"/>
        <v/>
      </c>
      <c r="BO8" s="105">
        <f t="shared" si="11"/>
        <v>13.858000000000001</v>
      </c>
      <c r="BP8" s="105">
        <f t="shared" si="12"/>
        <v>13.948</v>
      </c>
      <c r="BQ8" s="105">
        <f t="shared" si="13"/>
        <v>13.79</v>
      </c>
      <c r="BR8" s="105" t="str">
        <f t="shared" si="14"/>
        <v/>
      </c>
      <c r="BS8" s="105" t="str">
        <f t="shared" si="15"/>
        <v/>
      </c>
      <c r="BT8" s="105" t="str">
        <f t="shared" si="16"/>
        <v/>
      </c>
      <c r="BU8" s="105" t="str">
        <f t="shared" si="17"/>
        <v/>
      </c>
      <c r="BV8" s="105" t="str">
        <f t="shared" si="18"/>
        <v/>
      </c>
      <c r="BW8" s="105" t="str">
        <f t="shared" si="19"/>
        <v/>
      </c>
      <c r="BX8" s="105" t="str">
        <f t="shared" si="20"/>
        <v/>
      </c>
      <c r="BY8" s="102" t="str">
        <f t="shared" si="39"/>
        <v/>
      </c>
      <c r="BZ8" s="102" t="str">
        <f t="shared" si="40"/>
        <v/>
      </c>
      <c r="CA8" s="70">
        <f t="shared" si="41"/>
        <v>14.059333333333333</v>
      </c>
      <c r="CB8" s="70">
        <f t="shared" si="42"/>
        <v>13.865333333333334</v>
      </c>
      <c r="CC8" s="103" t="str">
        <f t="shared" si="43"/>
        <v>ANAPC2</v>
      </c>
      <c r="CD8" s="104" t="s">
        <v>273</v>
      </c>
      <c r="CE8" s="106">
        <f t="shared" si="22"/>
        <v>6.0697642130933602E-5</v>
      </c>
      <c r="CF8" s="106">
        <f t="shared" si="23"/>
        <v>5.8956074763479352E-5</v>
      </c>
      <c r="CG8" s="106">
        <f t="shared" si="24"/>
        <v>5.6163797035209816E-5</v>
      </c>
      <c r="CH8" s="106" t="str">
        <f t="shared" si="25"/>
        <v/>
      </c>
      <c r="CI8" s="106" t="str">
        <f t="shared" si="26"/>
        <v/>
      </c>
      <c r="CJ8" s="106" t="str">
        <f t="shared" si="27"/>
        <v/>
      </c>
      <c r="CK8" s="106" t="str">
        <f t="shared" si="28"/>
        <v/>
      </c>
      <c r="CL8" s="106" t="str">
        <f t="shared" si="29"/>
        <v/>
      </c>
      <c r="CM8" s="106" t="str">
        <f t="shared" si="30"/>
        <v/>
      </c>
      <c r="CN8" s="106" t="str">
        <f t="shared" si="31"/>
        <v/>
      </c>
      <c r="CO8" s="119" t="str">
        <f t="shared" si="44"/>
        <v/>
      </c>
      <c r="CP8" s="119" t="str">
        <f t="shared" si="45"/>
        <v/>
      </c>
      <c r="CQ8" s="106">
        <f t="shared" si="33"/>
        <v>6.7348250734982831E-5</v>
      </c>
      <c r="CR8" s="106">
        <f t="shared" si="33"/>
        <v>6.3275213685285673E-5</v>
      </c>
      <c r="CS8" s="106">
        <f t="shared" si="33"/>
        <v>7.0598644037188073E-5</v>
      </c>
      <c r="CT8" s="106" t="str">
        <f t="shared" si="33"/>
        <v/>
      </c>
      <c r="CU8" s="106" t="str">
        <f t="shared" si="33"/>
        <v/>
      </c>
      <c r="CV8" s="106" t="str">
        <f t="shared" si="33"/>
        <v/>
      </c>
      <c r="CW8" s="106" t="str">
        <f t="shared" si="33"/>
        <v/>
      </c>
      <c r="CX8" s="106" t="str">
        <f t="shared" si="33"/>
        <v/>
      </c>
      <c r="CY8" s="106" t="str">
        <f t="shared" si="33"/>
        <v/>
      </c>
      <c r="CZ8" s="106" t="str">
        <f t="shared" si="33"/>
        <v/>
      </c>
      <c r="DA8" s="119" t="str">
        <f t="shared" si="46"/>
        <v/>
      </c>
      <c r="DB8" s="119" t="str">
        <f t="shared" si="47"/>
        <v/>
      </c>
      <c r="DD8" s="85">
        <v>7</v>
      </c>
      <c r="DE8" s="89">
        <f>Results!G9</f>
        <v>0.87417862041037309</v>
      </c>
      <c r="DF8" s="89">
        <f>Results!G33</f>
        <v>0.87216117047061603</v>
      </c>
      <c r="DG8" s="89">
        <f>Results!G57</f>
        <v>0.92830234414254609</v>
      </c>
      <c r="DH8" s="89">
        <f>Results!G81</f>
        <v>1.9852673905500986</v>
      </c>
      <c r="DI8" s="89">
        <f>Results!G105</f>
        <v>0.87417862041037309</v>
      </c>
      <c r="DJ8" s="89">
        <f>Results!G129</f>
        <v>0.87216117047061603</v>
      </c>
      <c r="DK8" s="89">
        <f>Results!G153</f>
        <v>0.92830234414254609</v>
      </c>
      <c r="DL8" s="89">
        <f>Results!G177</f>
        <v>1.9852673905500986</v>
      </c>
      <c r="DM8" s="89">
        <f>Results!G201</f>
        <v>0.87417862041037309</v>
      </c>
      <c r="DN8" s="89">
        <f>Results!G225</f>
        <v>0.87216117047061603</v>
      </c>
      <c r="DO8" s="89">
        <f>Results!G249</f>
        <v>8.7131206675869655E-2</v>
      </c>
      <c r="DP8" s="89">
        <f>Results!G273</f>
        <v>3.1880332289797382</v>
      </c>
      <c r="DQ8" s="89">
        <f>Results!G297</f>
        <v>493.19008973831563</v>
      </c>
      <c r="DR8" s="89">
        <f>Results!G321</f>
        <v>0.87216117047061603</v>
      </c>
      <c r="DS8" s="89">
        <f>Results!G345</f>
        <v>0.92830234414254609</v>
      </c>
      <c r="DT8" s="89">
        <f>Results!G369</f>
        <v>1.9852673905500986</v>
      </c>
    </row>
    <row r="9" spans="1:124" ht="15" customHeight="1" x14ac:dyDescent="0.3">
      <c r="A9" s="135" t="str">
        <f>'Gene Table'!D8</f>
        <v>ANAPC4</v>
      </c>
      <c r="B9" s="104" t="s">
        <v>274</v>
      </c>
      <c r="C9" s="105">
        <f>IF('Test Sample Data'!C8="","",IF(SUM('Test Sample Data'!C$3:C$386)&gt;10,IF(AND(ISNUMBER('Test Sample Data'!C8),'Test Sample Data'!C8&lt;$C$389, 'Test Sample Data'!C8&gt;0),'Test Sample Data'!C8,$C$389),""))</f>
        <v>26.67</v>
      </c>
      <c r="D9" s="105">
        <f>IF('Test Sample Data'!D8="","",IF(SUM('Test Sample Data'!D$3:D$386)&gt;10,IF(AND(ISNUMBER('Test Sample Data'!D8),'Test Sample Data'!D8&lt;$C$389, 'Test Sample Data'!D8&gt;0),'Test Sample Data'!D8,$C$389),""))</f>
        <v>26.27</v>
      </c>
      <c r="E9" s="105">
        <f>IF('Test Sample Data'!E8="","",IF(SUM('Test Sample Data'!E$3:E$386)&gt;10,IF(AND(ISNUMBER('Test Sample Data'!E8),'Test Sample Data'!E8&lt;$C$389, 'Test Sample Data'!E8&gt;0),'Test Sample Data'!E8,$C$389),""))</f>
        <v>26.16</v>
      </c>
      <c r="F9" s="105" t="str">
        <f>IF('Test Sample Data'!F8="","",IF(SUM('Test Sample Data'!F$3:F$386)&gt;10,IF(AND(ISNUMBER('Test Sample Data'!F8),'Test Sample Data'!F8&lt;$C$389, 'Test Sample Data'!F8&gt;0),'Test Sample Data'!F8,$C$389),""))</f>
        <v/>
      </c>
      <c r="G9" s="105" t="str">
        <f>IF('Test Sample Data'!G8="","",IF(SUM('Test Sample Data'!G$3:G$386)&gt;10,IF(AND(ISNUMBER('Test Sample Data'!G8),'Test Sample Data'!G8&lt;$C$389, 'Test Sample Data'!G8&gt;0),'Test Sample Data'!G8,$C$389),""))</f>
        <v/>
      </c>
      <c r="H9" s="105" t="str">
        <f>IF('Test Sample Data'!H8="","",IF(SUM('Test Sample Data'!H$3:H$386)&gt;10,IF(AND(ISNUMBER('Test Sample Data'!H8),'Test Sample Data'!H8&lt;$C$389, 'Test Sample Data'!H8&gt;0),'Test Sample Data'!H8,$C$389),""))</f>
        <v/>
      </c>
      <c r="I9" s="105" t="str">
        <f>IF('Test Sample Data'!I8="","",IF(SUM('Test Sample Data'!I$3:I$386)&gt;10,IF(AND(ISNUMBER('Test Sample Data'!I8),'Test Sample Data'!I8&lt;$C$389, 'Test Sample Data'!I8&gt;0),'Test Sample Data'!I8,$C$389),""))</f>
        <v/>
      </c>
      <c r="J9" s="105" t="str">
        <f>IF('Test Sample Data'!J8="","",IF(SUM('Test Sample Data'!J$3:J$386)&gt;10,IF(AND(ISNUMBER('Test Sample Data'!J8),'Test Sample Data'!J8&lt;$C$389, 'Test Sample Data'!J8&gt;0),'Test Sample Data'!J8,$C$389),""))</f>
        <v/>
      </c>
      <c r="K9" s="105" t="str">
        <f>IF('Test Sample Data'!K8="","",IF(SUM('Test Sample Data'!K$3:K$386)&gt;10,IF(AND(ISNUMBER('Test Sample Data'!K8),'Test Sample Data'!K8&lt;$C$389, 'Test Sample Data'!K8&gt;0),'Test Sample Data'!K8,$C$389),""))</f>
        <v/>
      </c>
      <c r="L9" s="105" t="str">
        <f>IF('Test Sample Data'!L8="","",IF(SUM('Test Sample Data'!L$3:L$386)&gt;10,IF(AND(ISNUMBER('Test Sample Data'!L8),'Test Sample Data'!L8&lt;$C$389, 'Test Sample Data'!L8&gt;0),'Test Sample Data'!L8,$C$389),""))</f>
        <v/>
      </c>
      <c r="M9" s="105" t="str">
        <f>IF('Test Sample Data'!M8="","",IF(SUM('Test Sample Data'!M$3:M$386)&gt;10,IF(AND(ISNUMBER('Test Sample Data'!M8),'Test Sample Data'!M8&lt;$C$389, 'Test Sample Data'!M8&gt;0),'Test Sample Data'!M8,$C$389),""))</f>
        <v/>
      </c>
      <c r="N9" s="105" t="str">
        <f>IF('Test Sample Data'!N8="","",IF(SUM('Test Sample Data'!N$3:N$386)&gt;10,IF(AND(ISNUMBER('Test Sample Data'!N8),'Test Sample Data'!N8&lt;$C$389, 'Test Sample Data'!N8&gt;0),'Test Sample Data'!N8,$C$389),""))</f>
        <v/>
      </c>
      <c r="O9" s="105" t="str">
        <f>'Gene Table'!D8</f>
        <v>ANAPC4</v>
      </c>
      <c r="P9" s="104" t="s">
        <v>274</v>
      </c>
      <c r="Q9" s="105">
        <f>IF('Control Sample Data'!C8="","",IF(SUM('Control Sample Data'!C$3:C$386)&gt;10,IF(AND(ISNUMBER('Control Sample Data'!C8),'Control Sample Data'!C8&lt;$C$389, 'Control Sample Data'!C8&gt;0),'Control Sample Data'!C8,$C$389),""))</f>
        <v>29</v>
      </c>
      <c r="R9" s="105">
        <f>IF('Control Sample Data'!D8="","",IF(SUM('Control Sample Data'!D$3:D$386)&gt;10,IF(AND(ISNUMBER('Control Sample Data'!D8),'Control Sample Data'!D8&lt;$C$389, 'Control Sample Data'!D8&gt;0),'Control Sample Data'!D8,$C$389),""))</f>
        <v>28.84</v>
      </c>
      <c r="S9" s="105">
        <f>IF('Control Sample Data'!E8="","",IF(SUM('Control Sample Data'!E$3:E$386)&gt;10,IF(AND(ISNUMBER('Control Sample Data'!E8),'Control Sample Data'!E8&lt;$C$389, 'Control Sample Data'!E8&gt;0),'Control Sample Data'!E8,$C$389),""))</f>
        <v>28.53</v>
      </c>
      <c r="T9" s="105" t="str">
        <f>IF('Control Sample Data'!F8="","",IF(SUM('Control Sample Data'!F$3:F$386)&gt;10,IF(AND(ISNUMBER('Control Sample Data'!F8),'Control Sample Data'!F8&lt;$C$389, 'Control Sample Data'!F8&gt;0),'Control Sample Data'!F8,$C$389),""))</f>
        <v/>
      </c>
      <c r="U9" s="105" t="str">
        <f>IF('Control Sample Data'!G8="","",IF(SUM('Control Sample Data'!G$3:G$386)&gt;10,IF(AND(ISNUMBER('Control Sample Data'!G8),'Control Sample Data'!G8&lt;$C$389, 'Control Sample Data'!G8&gt;0),'Control Sample Data'!G8,$C$389),""))</f>
        <v/>
      </c>
      <c r="V9" s="105" t="str">
        <f>IF('Control Sample Data'!H8="","",IF(SUM('Control Sample Data'!H$3:H$386)&gt;10,IF(AND(ISNUMBER('Control Sample Data'!H8),'Control Sample Data'!H8&lt;$C$389, 'Control Sample Data'!H8&gt;0),'Control Sample Data'!H8,$C$389),""))</f>
        <v/>
      </c>
      <c r="W9" s="105" t="str">
        <f>IF('Control Sample Data'!I8="","",IF(SUM('Control Sample Data'!I$3:I$386)&gt;10,IF(AND(ISNUMBER('Control Sample Data'!I8),'Control Sample Data'!I8&lt;$C$389, 'Control Sample Data'!I8&gt;0),'Control Sample Data'!I8,$C$389),""))</f>
        <v/>
      </c>
      <c r="X9" s="105" t="str">
        <f>IF('Control Sample Data'!J8="","",IF(SUM('Control Sample Data'!J$3:J$386)&gt;10,IF(AND(ISNUMBER('Control Sample Data'!J8),'Control Sample Data'!J8&lt;$C$389, 'Control Sample Data'!J8&gt;0),'Control Sample Data'!J8,$C$389),""))</f>
        <v/>
      </c>
      <c r="Y9" s="105" t="str">
        <f>IF('Control Sample Data'!K8="","",IF(SUM('Control Sample Data'!K$3:K$386)&gt;10,IF(AND(ISNUMBER('Control Sample Data'!K8),'Control Sample Data'!K8&lt;$C$389, 'Control Sample Data'!K8&gt;0),'Control Sample Data'!K8,$C$389),""))</f>
        <v/>
      </c>
      <c r="Z9" s="105" t="str">
        <f>IF('Control Sample Data'!L8="","",IF(SUM('Control Sample Data'!L$3:L$386)&gt;10,IF(AND(ISNUMBER('Control Sample Data'!L8),'Control Sample Data'!L8&lt;$C$389, 'Control Sample Data'!L8&gt;0),'Control Sample Data'!L8,$C$389),""))</f>
        <v/>
      </c>
      <c r="AA9" s="105" t="str">
        <f>IF('Control Sample Data'!M8="","",IF(SUM('Control Sample Data'!M$3:M$386)&gt;10,IF(AND(ISNUMBER('Control Sample Data'!M8),'Control Sample Data'!M8&lt;$C$389, 'Control Sample Data'!M8&gt;0),'Control Sample Data'!M8,$C$389),""))</f>
        <v/>
      </c>
      <c r="AB9" s="136" t="str">
        <f>IF('Control Sample Data'!N8="","",IF(SUM('Control Sample Data'!N$3:N$386)&gt;10,IF(AND(ISNUMBER('Control Sample Data'!N8),'Control Sample Data'!N8&lt;$C$389, 'Control Sample Data'!N8&gt;0),'Control Sample Data'!N8,$C$389),""))</f>
        <v/>
      </c>
      <c r="AC9" s="125" t="str">
        <f>IF(ISERROR(VLOOKUP('Choose Reference Genes'!$A8,$A$4:$N$387,3,0)),"",VLOOKUP('Choose Reference Genes'!$A8,$A$4:$N$387,3,0))</f>
        <v/>
      </c>
      <c r="AD9" s="70" t="str">
        <f>IF(ISERROR(VLOOKUP('Choose Reference Genes'!$A8,$A$4:$N$387,4,0)),"",VLOOKUP('Choose Reference Genes'!$A8,$A$4:$N$387,4,0))</f>
        <v/>
      </c>
      <c r="AE9" s="70" t="str">
        <f>IF(ISERROR(VLOOKUP('Choose Reference Genes'!$A8,$A$4:$N$387,5,0)),"",VLOOKUP('Choose Reference Genes'!$A8,$A$4:$N$387,5,0))</f>
        <v/>
      </c>
      <c r="AF9" s="70" t="str">
        <f>IF(ISERROR(VLOOKUP('Choose Reference Genes'!$A8,$A$4:$N$387,6,0)),"",VLOOKUP('Choose Reference Genes'!$A8,$A$4:$N$387,6,0))</f>
        <v/>
      </c>
      <c r="AG9" s="70" t="str">
        <f>IF(ISERROR(VLOOKUP('Choose Reference Genes'!$A8,$A$4:$N$387,7,0)),"",VLOOKUP('Choose Reference Genes'!$A8,$A$4:$N$387,7,0))</f>
        <v/>
      </c>
      <c r="AH9" s="70" t="str">
        <f>IF(ISERROR(VLOOKUP('Choose Reference Genes'!$A8,$A$4:$N$387,8,0)),"",VLOOKUP('Choose Reference Genes'!$A8,$A$4:$N$387,8,0))</f>
        <v/>
      </c>
      <c r="AI9" s="70" t="str">
        <f>IF(ISERROR(VLOOKUP('Choose Reference Genes'!$A8,$A$4:$N$387,9,0)),"",VLOOKUP('Choose Reference Genes'!$A8,$A$4:$N$387,9,0))</f>
        <v/>
      </c>
      <c r="AJ9" s="70" t="str">
        <f>IF(ISERROR(VLOOKUP('Choose Reference Genes'!$A8,$A$4:$N$387,10,0)),"",VLOOKUP('Choose Reference Genes'!$A8,$A$4:$N$387,10,0))</f>
        <v/>
      </c>
      <c r="AK9" s="70" t="str">
        <f>IF(ISERROR(VLOOKUP('Choose Reference Genes'!$A8,$A$4:$N$387,11,0)),"",VLOOKUP('Choose Reference Genes'!$A8,$A$4:$N$387,11,0))</f>
        <v/>
      </c>
      <c r="AL9" s="70" t="str">
        <f>IF(ISERROR(VLOOKUP('Choose Reference Genes'!$A8,$A$4:$N$387,12,0)),"",VLOOKUP('Choose Reference Genes'!$A8,$A$4:$N$387,12,0))</f>
        <v/>
      </c>
      <c r="AM9" s="70" t="str">
        <f>IF(ISERROR(VLOOKUP('Choose Reference Genes'!$A8,$A$4:$N$387,13,0)),"",VLOOKUP('Choose Reference Genes'!$A8,$A$4:$N$387,13,0))</f>
        <v/>
      </c>
      <c r="AN9" s="108" t="str">
        <f>IF(ISERROR(VLOOKUP('Choose Reference Genes'!$A8,$A$4:$N$387,14,0)),"",VLOOKUP('Choose Reference Genes'!$A8,$A$4:$N$387,14,0))</f>
        <v/>
      </c>
      <c r="AO9" s="107" t="str">
        <f>IF(ISERROR(VLOOKUP('Choose Reference Genes'!$A8,$A$4:$AB$387,17,0)),"",VLOOKUP('Choose Reference Genes'!$A8,$A$4:$AB$387,17,0))</f>
        <v/>
      </c>
      <c r="AP9" s="70" t="str">
        <f>IF(ISERROR(VLOOKUP('Choose Reference Genes'!$A8,$A$4:$AB$387,18,0)),"",VLOOKUP('Choose Reference Genes'!$A8,$A$4:$AB$387,18,0))</f>
        <v/>
      </c>
      <c r="AQ9" s="70" t="str">
        <f>IF(ISERROR(VLOOKUP('Choose Reference Genes'!$A8,$A$4:$AB$387,19,0)),"",VLOOKUP('Choose Reference Genes'!$A8,$A$4:$AB$387,19,0))</f>
        <v/>
      </c>
      <c r="AR9" s="70" t="str">
        <f>IF(ISERROR(VLOOKUP('Choose Reference Genes'!$A8,$A$4:$AB$387,20,0)),"",VLOOKUP('Choose Reference Genes'!$A8,$A$4:$AB$387,20,0))</f>
        <v/>
      </c>
      <c r="AS9" s="70" t="str">
        <f>IF(ISERROR(VLOOKUP('Choose Reference Genes'!$A8,$A$4:$AB$387,21,0)),"",VLOOKUP('Choose Reference Genes'!$A8,$A$4:$AB$387,21,0))</f>
        <v/>
      </c>
      <c r="AT9" s="70" t="str">
        <f>IF(ISERROR(VLOOKUP('Choose Reference Genes'!$A8,$A$4:$AB$387,22,0)),"",VLOOKUP('Choose Reference Genes'!$A8,$A$4:$AB$387,22,0))</f>
        <v/>
      </c>
      <c r="AU9" s="70" t="str">
        <f>IF(ISERROR(VLOOKUP('Choose Reference Genes'!$A8,$A$4:$AB$387,23,0)),"",VLOOKUP('Choose Reference Genes'!$A8,$A$4:$AB$387,23,0))</f>
        <v/>
      </c>
      <c r="AV9" s="70" t="str">
        <f>IF(ISERROR(VLOOKUP('Choose Reference Genes'!$A8,$A$4:$AB$387,24,0)),"",VLOOKUP('Choose Reference Genes'!$A8,$A$4:$AB$387,24,0))</f>
        <v/>
      </c>
      <c r="AW9" s="70" t="str">
        <f>IF(ISERROR(VLOOKUP('Choose Reference Genes'!$A8,$A$4:$AB$387,25,0)),"",VLOOKUP('Choose Reference Genes'!$A8,$A$4:$AB$387,25,0))</f>
        <v/>
      </c>
      <c r="AX9" s="70" t="str">
        <f>IF(ISERROR(VLOOKUP('Choose Reference Genes'!$A8,$A$4:$AB$387,26,0)),"",VLOOKUP('Choose Reference Genes'!$A8,$A$4:$AB$387,26,0))</f>
        <v/>
      </c>
      <c r="AY9" s="70" t="str">
        <f>IF(ISERROR(VLOOKUP('Choose Reference Genes'!$A8,$A$4:$AB$387,27,0)),"",VLOOKUP('Choose Reference Genes'!$A8,$A$4:$AB$387,27,0))</f>
        <v/>
      </c>
      <c r="AZ9" s="108" t="str">
        <f>IF(ISERROR(VLOOKUP('Choose Reference Genes'!$A8,$A$4:$AB$387,28,0)),"",VLOOKUP('Choose Reference Genes'!$A8,$A$4:$AB$387,28,0))</f>
        <v/>
      </c>
      <c r="BA9" s="103" t="str">
        <f t="shared" si="36"/>
        <v>ANAPC4</v>
      </c>
      <c r="BB9" s="104" t="s">
        <v>274</v>
      </c>
      <c r="BC9" s="105">
        <f t="shared" si="0"/>
        <v>5.6780000000000008</v>
      </c>
      <c r="BD9" s="105">
        <f t="shared" si="1"/>
        <v>5.32</v>
      </c>
      <c r="BE9" s="105">
        <f t="shared" si="2"/>
        <v>5.2799999999999976</v>
      </c>
      <c r="BF9" s="105" t="str">
        <f t="shared" si="3"/>
        <v/>
      </c>
      <c r="BG9" s="105" t="str">
        <f t="shared" si="4"/>
        <v/>
      </c>
      <c r="BH9" s="105" t="str">
        <f t="shared" si="5"/>
        <v/>
      </c>
      <c r="BI9" s="105" t="str">
        <f t="shared" si="6"/>
        <v/>
      </c>
      <c r="BJ9" s="105" t="str">
        <f t="shared" si="7"/>
        <v/>
      </c>
      <c r="BK9" s="105" t="str">
        <f t="shared" si="8"/>
        <v/>
      </c>
      <c r="BL9" s="105" t="str">
        <f t="shared" si="9"/>
        <v/>
      </c>
      <c r="BM9" s="102" t="str">
        <f t="shared" si="37"/>
        <v/>
      </c>
      <c r="BN9" s="102" t="str">
        <f t="shared" si="38"/>
        <v/>
      </c>
      <c r="BO9" s="105">
        <f t="shared" si="11"/>
        <v>7.8580000000000005</v>
      </c>
      <c r="BP9" s="105">
        <f t="shared" si="12"/>
        <v>7.7880000000000003</v>
      </c>
      <c r="BQ9" s="105">
        <f t="shared" si="13"/>
        <v>7.32</v>
      </c>
      <c r="BR9" s="105" t="str">
        <f t="shared" si="14"/>
        <v/>
      </c>
      <c r="BS9" s="105" t="str">
        <f t="shared" si="15"/>
        <v/>
      </c>
      <c r="BT9" s="105" t="str">
        <f t="shared" si="16"/>
        <v/>
      </c>
      <c r="BU9" s="105" t="str">
        <f t="shared" si="17"/>
        <v/>
      </c>
      <c r="BV9" s="105" t="str">
        <f t="shared" si="18"/>
        <v/>
      </c>
      <c r="BW9" s="105" t="str">
        <f t="shared" si="19"/>
        <v/>
      </c>
      <c r="BX9" s="105" t="str">
        <f t="shared" si="20"/>
        <v/>
      </c>
      <c r="BY9" s="102" t="str">
        <f t="shared" si="39"/>
        <v/>
      </c>
      <c r="BZ9" s="102" t="str">
        <f t="shared" si="40"/>
        <v/>
      </c>
      <c r="CA9" s="70">
        <f t="shared" si="41"/>
        <v>5.4259999999999993</v>
      </c>
      <c r="CB9" s="70">
        <f t="shared" si="42"/>
        <v>7.655333333333334</v>
      </c>
      <c r="CC9" s="103" t="str">
        <f t="shared" si="43"/>
        <v>ANAPC4</v>
      </c>
      <c r="CD9" s="104" t="s">
        <v>274</v>
      </c>
      <c r="CE9" s="106">
        <f t="shared" si="22"/>
        <v>1.9532223477893886E-2</v>
      </c>
      <c r="CF9" s="106">
        <f t="shared" si="23"/>
        <v>2.5033433674675688E-2</v>
      </c>
      <c r="CG9" s="106">
        <f t="shared" si="24"/>
        <v>2.5737219289611708E-2</v>
      </c>
      <c r="CH9" s="106" t="str">
        <f t="shared" si="25"/>
        <v/>
      </c>
      <c r="CI9" s="106" t="str">
        <f t="shared" si="26"/>
        <v/>
      </c>
      <c r="CJ9" s="106" t="str">
        <f t="shared" si="27"/>
        <v/>
      </c>
      <c r="CK9" s="106" t="str">
        <f t="shared" si="28"/>
        <v/>
      </c>
      <c r="CL9" s="106" t="str">
        <f t="shared" si="29"/>
        <v/>
      </c>
      <c r="CM9" s="106" t="str">
        <f t="shared" si="30"/>
        <v/>
      </c>
      <c r="CN9" s="106" t="str">
        <f t="shared" si="31"/>
        <v/>
      </c>
      <c r="CO9" s="119" t="str">
        <f t="shared" si="44"/>
        <v/>
      </c>
      <c r="CP9" s="119" t="str">
        <f t="shared" si="45"/>
        <v/>
      </c>
      <c r="CQ9" s="106">
        <f t="shared" si="33"/>
        <v>4.3102880470389038E-3</v>
      </c>
      <c r="CR9" s="106">
        <f t="shared" si="33"/>
        <v>4.5245812741978256E-3</v>
      </c>
      <c r="CS9" s="106">
        <f t="shared" si="33"/>
        <v>6.2583584186689202E-3</v>
      </c>
      <c r="CT9" s="106" t="str">
        <f t="shared" si="33"/>
        <v/>
      </c>
      <c r="CU9" s="106" t="str">
        <f t="shared" si="33"/>
        <v/>
      </c>
      <c r="CV9" s="106" t="str">
        <f t="shared" si="33"/>
        <v/>
      </c>
      <c r="CW9" s="106" t="str">
        <f t="shared" si="33"/>
        <v/>
      </c>
      <c r="CX9" s="106" t="str">
        <f t="shared" si="33"/>
        <v/>
      </c>
      <c r="CY9" s="106" t="str">
        <f t="shared" si="33"/>
        <v/>
      </c>
      <c r="CZ9" s="106" t="str">
        <f t="shared" si="33"/>
        <v/>
      </c>
      <c r="DA9" s="119" t="str">
        <f t="shared" si="46"/>
        <v/>
      </c>
      <c r="DB9" s="119" t="str">
        <f t="shared" si="47"/>
        <v/>
      </c>
      <c r="DD9" s="85">
        <v>8</v>
      </c>
      <c r="DE9" s="89">
        <f>Results!G10</f>
        <v>0.20296928568981978</v>
      </c>
      <c r="DF9" s="89">
        <f>Results!G34</f>
        <v>0.17957602640229284</v>
      </c>
      <c r="DG9" s="89">
        <f>Results!G58</f>
        <v>29179.482296204515</v>
      </c>
      <c r="DH9" s="89">
        <f>Results!G82</f>
        <v>2.8676246322230196E-2</v>
      </c>
      <c r="DI9" s="89">
        <f>Results!G106</f>
        <v>0.20296928568981978</v>
      </c>
      <c r="DJ9" s="89">
        <f>Results!G130</f>
        <v>0.17957602640229284</v>
      </c>
      <c r="DK9" s="89">
        <f>Results!G154</f>
        <v>29179.482296204515</v>
      </c>
      <c r="DL9" s="89">
        <f>Results!G178</f>
        <v>2.8676246322230196E-2</v>
      </c>
      <c r="DM9" s="89">
        <f>Results!G202</f>
        <v>0.20296928568981978</v>
      </c>
      <c r="DN9" s="89">
        <f>Results!G226</f>
        <v>0.17957602640229284</v>
      </c>
      <c r="DO9" s="89">
        <f>Results!G250</f>
        <v>844.9174983688913</v>
      </c>
      <c r="DP9" s="89">
        <f>Results!G274</f>
        <v>1.096318256020177</v>
      </c>
      <c r="DQ9" s="89">
        <f>Results!G298</f>
        <v>2.5303436506960058</v>
      </c>
      <c r="DR9" s="89">
        <f>Results!G322</f>
        <v>0.17957602640229284</v>
      </c>
      <c r="DS9" s="89">
        <f>Results!G346</f>
        <v>29179.482296204515</v>
      </c>
      <c r="DT9" s="89">
        <f>Results!G370</f>
        <v>2.8676246322230196E-2</v>
      </c>
    </row>
    <row r="10" spans="1:124" ht="15" customHeight="1" x14ac:dyDescent="0.3">
      <c r="A10" s="135" t="str">
        <f>'Gene Table'!D9</f>
        <v>ANAPC5</v>
      </c>
      <c r="B10" s="104" t="s">
        <v>275</v>
      </c>
      <c r="C10" s="105">
        <f>IF('Test Sample Data'!C9="","",IF(SUM('Test Sample Data'!C$3:C$386)&gt;10,IF(AND(ISNUMBER('Test Sample Data'!C9),'Test Sample Data'!C9&lt;$C$389, 'Test Sample Data'!C9&gt;0),'Test Sample Data'!C9,$C$389),""))</f>
        <v>35</v>
      </c>
      <c r="D10" s="105">
        <f>IF('Test Sample Data'!D9="","",IF(SUM('Test Sample Data'!D$3:D$386)&gt;10,IF(AND(ISNUMBER('Test Sample Data'!D9),'Test Sample Data'!D9&lt;$C$389, 'Test Sample Data'!D9&gt;0),'Test Sample Data'!D9,$C$389),""))</f>
        <v>35</v>
      </c>
      <c r="E10" s="105">
        <f>IF('Test Sample Data'!E9="","",IF(SUM('Test Sample Data'!E$3:E$386)&gt;10,IF(AND(ISNUMBER('Test Sample Data'!E9),'Test Sample Data'!E9&lt;$C$389, 'Test Sample Data'!E9&gt;0),'Test Sample Data'!E9,$C$389),""))</f>
        <v>35</v>
      </c>
      <c r="F10" s="105" t="str">
        <f>IF('Test Sample Data'!F9="","",IF(SUM('Test Sample Data'!F$3:F$386)&gt;10,IF(AND(ISNUMBER('Test Sample Data'!F9),'Test Sample Data'!F9&lt;$C$389, 'Test Sample Data'!F9&gt;0),'Test Sample Data'!F9,$C$389),""))</f>
        <v/>
      </c>
      <c r="G10" s="105" t="str">
        <f>IF('Test Sample Data'!G9="","",IF(SUM('Test Sample Data'!G$3:G$386)&gt;10,IF(AND(ISNUMBER('Test Sample Data'!G9),'Test Sample Data'!G9&lt;$C$389, 'Test Sample Data'!G9&gt;0),'Test Sample Data'!G9,$C$389),""))</f>
        <v/>
      </c>
      <c r="H10" s="105" t="str">
        <f>IF('Test Sample Data'!H9="","",IF(SUM('Test Sample Data'!H$3:H$386)&gt;10,IF(AND(ISNUMBER('Test Sample Data'!H9),'Test Sample Data'!H9&lt;$C$389, 'Test Sample Data'!H9&gt;0),'Test Sample Data'!H9,$C$389),""))</f>
        <v/>
      </c>
      <c r="I10" s="105" t="str">
        <f>IF('Test Sample Data'!I9="","",IF(SUM('Test Sample Data'!I$3:I$386)&gt;10,IF(AND(ISNUMBER('Test Sample Data'!I9),'Test Sample Data'!I9&lt;$C$389, 'Test Sample Data'!I9&gt;0),'Test Sample Data'!I9,$C$389),""))</f>
        <v/>
      </c>
      <c r="J10" s="105" t="str">
        <f>IF('Test Sample Data'!J9="","",IF(SUM('Test Sample Data'!J$3:J$386)&gt;10,IF(AND(ISNUMBER('Test Sample Data'!J9),'Test Sample Data'!J9&lt;$C$389, 'Test Sample Data'!J9&gt;0),'Test Sample Data'!J9,$C$389),""))</f>
        <v/>
      </c>
      <c r="K10" s="105" t="str">
        <f>IF('Test Sample Data'!K9="","",IF(SUM('Test Sample Data'!K$3:K$386)&gt;10,IF(AND(ISNUMBER('Test Sample Data'!K9),'Test Sample Data'!K9&lt;$C$389, 'Test Sample Data'!K9&gt;0),'Test Sample Data'!K9,$C$389),""))</f>
        <v/>
      </c>
      <c r="L10" s="105" t="str">
        <f>IF('Test Sample Data'!L9="","",IF(SUM('Test Sample Data'!L$3:L$386)&gt;10,IF(AND(ISNUMBER('Test Sample Data'!L9),'Test Sample Data'!L9&lt;$C$389, 'Test Sample Data'!L9&gt;0),'Test Sample Data'!L9,$C$389),""))</f>
        <v/>
      </c>
      <c r="M10" s="105" t="str">
        <f>IF('Test Sample Data'!M9="","",IF(SUM('Test Sample Data'!M$3:M$386)&gt;10,IF(AND(ISNUMBER('Test Sample Data'!M9),'Test Sample Data'!M9&lt;$C$389, 'Test Sample Data'!M9&gt;0),'Test Sample Data'!M9,$C$389),""))</f>
        <v/>
      </c>
      <c r="N10" s="105" t="str">
        <f>IF('Test Sample Data'!N9="","",IF(SUM('Test Sample Data'!N$3:N$386)&gt;10,IF(AND(ISNUMBER('Test Sample Data'!N9),'Test Sample Data'!N9&lt;$C$389, 'Test Sample Data'!N9&gt;0),'Test Sample Data'!N9,$C$389),""))</f>
        <v/>
      </c>
      <c r="O10" s="105" t="str">
        <f>'Gene Table'!D9</f>
        <v>ANAPC5</v>
      </c>
      <c r="P10" s="104" t="s">
        <v>275</v>
      </c>
      <c r="Q10" s="105">
        <f>IF('Control Sample Data'!C9="","",IF(SUM('Control Sample Data'!C$3:C$386)&gt;10,IF(AND(ISNUMBER('Control Sample Data'!C9),'Control Sample Data'!C9&lt;$C$389, 'Control Sample Data'!C9&gt;0),'Control Sample Data'!C9,$C$389),""))</f>
        <v>35</v>
      </c>
      <c r="R10" s="105">
        <f>IF('Control Sample Data'!D9="","",IF(SUM('Control Sample Data'!D$3:D$386)&gt;10,IF(AND(ISNUMBER('Control Sample Data'!D9),'Control Sample Data'!D9&lt;$C$389, 'Control Sample Data'!D9&gt;0),'Control Sample Data'!D9,$C$389),""))</f>
        <v>35</v>
      </c>
      <c r="S10" s="105">
        <f>IF('Control Sample Data'!E9="","",IF(SUM('Control Sample Data'!E$3:E$386)&gt;10,IF(AND(ISNUMBER('Control Sample Data'!E9),'Control Sample Data'!E9&lt;$C$389, 'Control Sample Data'!E9&gt;0),'Control Sample Data'!E9,$C$389),""))</f>
        <v>35</v>
      </c>
      <c r="T10" s="105" t="str">
        <f>IF('Control Sample Data'!F9="","",IF(SUM('Control Sample Data'!F$3:F$386)&gt;10,IF(AND(ISNUMBER('Control Sample Data'!F9),'Control Sample Data'!F9&lt;$C$389, 'Control Sample Data'!F9&gt;0),'Control Sample Data'!F9,$C$389),""))</f>
        <v/>
      </c>
      <c r="U10" s="105" t="str">
        <f>IF('Control Sample Data'!G9="","",IF(SUM('Control Sample Data'!G$3:G$386)&gt;10,IF(AND(ISNUMBER('Control Sample Data'!G9),'Control Sample Data'!G9&lt;$C$389, 'Control Sample Data'!G9&gt;0),'Control Sample Data'!G9,$C$389),""))</f>
        <v/>
      </c>
      <c r="V10" s="105" t="str">
        <f>IF('Control Sample Data'!H9="","",IF(SUM('Control Sample Data'!H$3:H$386)&gt;10,IF(AND(ISNUMBER('Control Sample Data'!H9),'Control Sample Data'!H9&lt;$C$389, 'Control Sample Data'!H9&gt;0),'Control Sample Data'!H9,$C$389),""))</f>
        <v/>
      </c>
      <c r="W10" s="105" t="str">
        <f>IF('Control Sample Data'!I9="","",IF(SUM('Control Sample Data'!I$3:I$386)&gt;10,IF(AND(ISNUMBER('Control Sample Data'!I9),'Control Sample Data'!I9&lt;$C$389, 'Control Sample Data'!I9&gt;0),'Control Sample Data'!I9,$C$389),""))</f>
        <v/>
      </c>
      <c r="X10" s="105" t="str">
        <f>IF('Control Sample Data'!J9="","",IF(SUM('Control Sample Data'!J$3:J$386)&gt;10,IF(AND(ISNUMBER('Control Sample Data'!J9),'Control Sample Data'!J9&lt;$C$389, 'Control Sample Data'!J9&gt;0),'Control Sample Data'!J9,$C$389),""))</f>
        <v/>
      </c>
      <c r="Y10" s="105" t="str">
        <f>IF('Control Sample Data'!K9="","",IF(SUM('Control Sample Data'!K$3:K$386)&gt;10,IF(AND(ISNUMBER('Control Sample Data'!K9),'Control Sample Data'!K9&lt;$C$389, 'Control Sample Data'!K9&gt;0),'Control Sample Data'!K9,$C$389),""))</f>
        <v/>
      </c>
      <c r="Z10" s="105" t="str">
        <f>IF('Control Sample Data'!L9="","",IF(SUM('Control Sample Data'!L$3:L$386)&gt;10,IF(AND(ISNUMBER('Control Sample Data'!L9),'Control Sample Data'!L9&lt;$C$389, 'Control Sample Data'!L9&gt;0),'Control Sample Data'!L9,$C$389),""))</f>
        <v/>
      </c>
      <c r="AA10" s="105" t="str">
        <f>IF('Control Sample Data'!M9="","",IF(SUM('Control Sample Data'!M$3:M$386)&gt;10,IF(AND(ISNUMBER('Control Sample Data'!M9),'Control Sample Data'!M9&lt;$C$389, 'Control Sample Data'!M9&gt;0),'Control Sample Data'!M9,$C$389),""))</f>
        <v/>
      </c>
      <c r="AB10" s="136" t="str">
        <f>IF('Control Sample Data'!N9="","",IF(SUM('Control Sample Data'!N$3:N$386)&gt;10,IF(AND(ISNUMBER('Control Sample Data'!N9),'Control Sample Data'!N9&lt;$C$389, 'Control Sample Data'!N9&gt;0),'Control Sample Data'!N9,$C$389),""))</f>
        <v/>
      </c>
      <c r="AC10" s="125" t="str">
        <f>IF(ISERROR(VLOOKUP('Choose Reference Genes'!$A9,$A$4:$N$387,3,0)),"",VLOOKUP('Choose Reference Genes'!$A9,$A$4:$N$387,3,0))</f>
        <v/>
      </c>
      <c r="AD10" s="70" t="str">
        <f>IF(ISERROR(VLOOKUP('Choose Reference Genes'!$A9,$A$4:$N$387,4,0)),"",VLOOKUP('Choose Reference Genes'!$A9,$A$4:$N$387,4,0))</f>
        <v/>
      </c>
      <c r="AE10" s="70" t="str">
        <f>IF(ISERROR(VLOOKUP('Choose Reference Genes'!$A9,$A$4:$N$387,5,0)),"",VLOOKUP('Choose Reference Genes'!$A9,$A$4:$N$387,5,0))</f>
        <v/>
      </c>
      <c r="AF10" s="70" t="str">
        <f>IF(ISERROR(VLOOKUP('Choose Reference Genes'!$A9,$A$4:$N$387,6,0)),"",VLOOKUP('Choose Reference Genes'!$A9,$A$4:$N$387,6,0))</f>
        <v/>
      </c>
      <c r="AG10" s="70" t="str">
        <f>IF(ISERROR(VLOOKUP('Choose Reference Genes'!$A9,$A$4:$N$387,7,0)),"",VLOOKUP('Choose Reference Genes'!$A9,$A$4:$N$387,7,0))</f>
        <v/>
      </c>
      <c r="AH10" s="70" t="str">
        <f>IF(ISERROR(VLOOKUP('Choose Reference Genes'!$A9,$A$4:$N$387,8,0)),"",VLOOKUP('Choose Reference Genes'!$A9,$A$4:$N$387,8,0))</f>
        <v/>
      </c>
      <c r="AI10" s="70" t="str">
        <f>IF(ISERROR(VLOOKUP('Choose Reference Genes'!$A9,$A$4:$N$387,9,0)),"",VLOOKUP('Choose Reference Genes'!$A9,$A$4:$N$387,9,0))</f>
        <v/>
      </c>
      <c r="AJ10" s="70" t="str">
        <f>IF(ISERROR(VLOOKUP('Choose Reference Genes'!$A9,$A$4:$N$387,10,0)),"",VLOOKUP('Choose Reference Genes'!$A9,$A$4:$N$387,10,0))</f>
        <v/>
      </c>
      <c r="AK10" s="70" t="str">
        <f>IF(ISERROR(VLOOKUP('Choose Reference Genes'!$A9,$A$4:$N$387,11,0)),"",VLOOKUP('Choose Reference Genes'!$A9,$A$4:$N$387,11,0))</f>
        <v/>
      </c>
      <c r="AL10" s="70" t="str">
        <f>IF(ISERROR(VLOOKUP('Choose Reference Genes'!$A9,$A$4:$N$387,12,0)),"",VLOOKUP('Choose Reference Genes'!$A9,$A$4:$N$387,12,0))</f>
        <v/>
      </c>
      <c r="AM10" s="70" t="str">
        <f>IF(ISERROR(VLOOKUP('Choose Reference Genes'!$A9,$A$4:$N$387,13,0)),"",VLOOKUP('Choose Reference Genes'!$A9,$A$4:$N$387,13,0))</f>
        <v/>
      </c>
      <c r="AN10" s="108" t="str">
        <f>IF(ISERROR(VLOOKUP('Choose Reference Genes'!$A9,$A$4:$N$387,14,0)),"",VLOOKUP('Choose Reference Genes'!$A9,$A$4:$N$387,14,0))</f>
        <v/>
      </c>
      <c r="AO10" s="107" t="str">
        <f>IF(ISERROR(VLOOKUP('Choose Reference Genes'!$A9,$A$4:$AB$387,17,0)),"",VLOOKUP('Choose Reference Genes'!$A9,$A$4:$AB$387,17,0))</f>
        <v/>
      </c>
      <c r="AP10" s="70" t="str">
        <f>IF(ISERROR(VLOOKUP('Choose Reference Genes'!$A9,$A$4:$AB$387,18,0)),"",VLOOKUP('Choose Reference Genes'!$A9,$A$4:$AB$387,18,0))</f>
        <v/>
      </c>
      <c r="AQ10" s="70" t="str">
        <f>IF(ISERROR(VLOOKUP('Choose Reference Genes'!$A9,$A$4:$AB$387,19,0)),"",VLOOKUP('Choose Reference Genes'!$A9,$A$4:$AB$387,19,0))</f>
        <v/>
      </c>
      <c r="AR10" s="70" t="str">
        <f>IF(ISERROR(VLOOKUP('Choose Reference Genes'!$A9,$A$4:$AB$387,20,0)),"",VLOOKUP('Choose Reference Genes'!$A9,$A$4:$AB$387,20,0))</f>
        <v/>
      </c>
      <c r="AS10" s="70" t="str">
        <f>IF(ISERROR(VLOOKUP('Choose Reference Genes'!$A9,$A$4:$AB$387,21,0)),"",VLOOKUP('Choose Reference Genes'!$A9,$A$4:$AB$387,21,0))</f>
        <v/>
      </c>
      <c r="AT10" s="70" t="str">
        <f>IF(ISERROR(VLOOKUP('Choose Reference Genes'!$A9,$A$4:$AB$387,22,0)),"",VLOOKUP('Choose Reference Genes'!$A9,$A$4:$AB$387,22,0))</f>
        <v/>
      </c>
      <c r="AU10" s="70" t="str">
        <f>IF(ISERROR(VLOOKUP('Choose Reference Genes'!$A9,$A$4:$AB$387,23,0)),"",VLOOKUP('Choose Reference Genes'!$A9,$A$4:$AB$387,23,0))</f>
        <v/>
      </c>
      <c r="AV10" s="70" t="str">
        <f>IF(ISERROR(VLOOKUP('Choose Reference Genes'!$A9,$A$4:$AB$387,24,0)),"",VLOOKUP('Choose Reference Genes'!$A9,$A$4:$AB$387,24,0))</f>
        <v/>
      </c>
      <c r="AW10" s="70" t="str">
        <f>IF(ISERROR(VLOOKUP('Choose Reference Genes'!$A9,$A$4:$AB$387,25,0)),"",VLOOKUP('Choose Reference Genes'!$A9,$A$4:$AB$387,25,0))</f>
        <v/>
      </c>
      <c r="AX10" s="70" t="str">
        <f>IF(ISERROR(VLOOKUP('Choose Reference Genes'!$A9,$A$4:$AB$387,26,0)),"",VLOOKUP('Choose Reference Genes'!$A9,$A$4:$AB$387,26,0))</f>
        <v/>
      </c>
      <c r="AY10" s="70" t="str">
        <f>IF(ISERROR(VLOOKUP('Choose Reference Genes'!$A9,$A$4:$AB$387,27,0)),"",VLOOKUP('Choose Reference Genes'!$A9,$A$4:$AB$387,27,0))</f>
        <v/>
      </c>
      <c r="AZ10" s="108" t="str">
        <f>IF(ISERROR(VLOOKUP('Choose Reference Genes'!$A9,$A$4:$AB$387,28,0)),"",VLOOKUP('Choose Reference Genes'!$A9,$A$4:$AB$387,28,0))</f>
        <v/>
      </c>
      <c r="BA10" s="103" t="str">
        <f t="shared" si="36"/>
        <v>ANAPC5</v>
      </c>
      <c r="BB10" s="104" t="s">
        <v>275</v>
      </c>
      <c r="BC10" s="105">
        <f t="shared" si="0"/>
        <v>14.007999999999999</v>
      </c>
      <c r="BD10" s="105">
        <f t="shared" si="1"/>
        <v>14.05</v>
      </c>
      <c r="BE10" s="105">
        <f t="shared" si="2"/>
        <v>14.119999999999997</v>
      </c>
      <c r="BF10" s="105" t="str">
        <f t="shared" si="3"/>
        <v/>
      </c>
      <c r="BG10" s="105" t="str">
        <f t="shared" si="4"/>
        <v/>
      </c>
      <c r="BH10" s="105" t="str">
        <f t="shared" si="5"/>
        <v/>
      </c>
      <c r="BI10" s="105" t="str">
        <f t="shared" si="6"/>
        <v/>
      </c>
      <c r="BJ10" s="105" t="str">
        <f t="shared" si="7"/>
        <v/>
      </c>
      <c r="BK10" s="105" t="str">
        <f t="shared" si="8"/>
        <v/>
      </c>
      <c r="BL10" s="105" t="str">
        <f t="shared" si="9"/>
        <v/>
      </c>
      <c r="BM10" s="102" t="str">
        <f t="shared" si="37"/>
        <v/>
      </c>
      <c r="BN10" s="102" t="str">
        <f t="shared" si="38"/>
        <v/>
      </c>
      <c r="BO10" s="105">
        <f t="shared" si="11"/>
        <v>13.858000000000001</v>
      </c>
      <c r="BP10" s="105">
        <f t="shared" si="12"/>
        <v>13.948</v>
      </c>
      <c r="BQ10" s="105">
        <f t="shared" si="13"/>
        <v>13.79</v>
      </c>
      <c r="BR10" s="105" t="str">
        <f t="shared" si="14"/>
        <v/>
      </c>
      <c r="BS10" s="105" t="str">
        <f t="shared" si="15"/>
        <v/>
      </c>
      <c r="BT10" s="105" t="str">
        <f t="shared" si="16"/>
        <v/>
      </c>
      <c r="BU10" s="105" t="str">
        <f t="shared" si="17"/>
        <v/>
      </c>
      <c r="BV10" s="105" t="str">
        <f t="shared" si="18"/>
        <v/>
      </c>
      <c r="BW10" s="105" t="str">
        <f t="shared" si="19"/>
        <v/>
      </c>
      <c r="BX10" s="105" t="str">
        <f t="shared" si="20"/>
        <v/>
      </c>
      <c r="BY10" s="102" t="str">
        <f t="shared" si="39"/>
        <v/>
      </c>
      <c r="BZ10" s="102" t="str">
        <f t="shared" si="40"/>
        <v/>
      </c>
      <c r="CA10" s="70">
        <f t="shared" si="41"/>
        <v>14.059333333333333</v>
      </c>
      <c r="CB10" s="70">
        <f t="shared" si="42"/>
        <v>13.865333333333334</v>
      </c>
      <c r="CC10" s="103" t="str">
        <f t="shared" si="43"/>
        <v>ANAPC5</v>
      </c>
      <c r="CD10" s="104" t="s">
        <v>275</v>
      </c>
      <c r="CE10" s="106">
        <f t="shared" si="22"/>
        <v>6.0697642130933602E-5</v>
      </c>
      <c r="CF10" s="106">
        <f t="shared" si="23"/>
        <v>5.8956074763479352E-5</v>
      </c>
      <c r="CG10" s="106">
        <f t="shared" si="24"/>
        <v>5.6163797035209816E-5</v>
      </c>
      <c r="CH10" s="106" t="str">
        <f t="shared" si="25"/>
        <v/>
      </c>
      <c r="CI10" s="106" t="str">
        <f t="shared" si="26"/>
        <v/>
      </c>
      <c r="CJ10" s="106" t="str">
        <f t="shared" si="27"/>
        <v/>
      </c>
      <c r="CK10" s="106" t="str">
        <f t="shared" si="28"/>
        <v/>
      </c>
      <c r="CL10" s="106" t="str">
        <f t="shared" si="29"/>
        <v/>
      </c>
      <c r="CM10" s="106" t="str">
        <f t="shared" si="30"/>
        <v/>
      </c>
      <c r="CN10" s="106" t="str">
        <f t="shared" si="31"/>
        <v/>
      </c>
      <c r="CO10" s="119" t="str">
        <f t="shared" si="44"/>
        <v/>
      </c>
      <c r="CP10" s="119" t="str">
        <f t="shared" si="45"/>
        <v/>
      </c>
      <c r="CQ10" s="106">
        <f t="shared" si="33"/>
        <v>6.7348250734982831E-5</v>
      </c>
      <c r="CR10" s="106">
        <f t="shared" si="33"/>
        <v>6.3275213685285673E-5</v>
      </c>
      <c r="CS10" s="106">
        <f t="shared" si="33"/>
        <v>7.0598644037188073E-5</v>
      </c>
      <c r="CT10" s="106" t="str">
        <f t="shared" si="33"/>
        <v/>
      </c>
      <c r="CU10" s="106" t="str">
        <f t="shared" si="33"/>
        <v/>
      </c>
      <c r="CV10" s="106" t="str">
        <f t="shared" si="33"/>
        <v/>
      </c>
      <c r="CW10" s="106" t="str">
        <f t="shared" si="33"/>
        <v/>
      </c>
      <c r="CX10" s="106" t="str">
        <f t="shared" si="33"/>
        <v/>
      </c>
      <c r="CY10" s="106" t="str">
        <f t="shared" si="33"/>
        <v/>
      </c>
      <c r="CZ10" s="106" t="str">
        <f t="shared" si="33"/>
        <v/>
      </c>
      <c r="DA10" s="119" t="str">
        <f t="shared" si="46"/>
        <v/>
      </c>
      <c r="DB10" s="119" t="str">
        <f t="shared" si="47"/>
        <v/>
      </c>
      <c r="DD10" s="85">
        <v>9</v>
      </c>
      <c r="DE10" s="89">
        <f>Results!G11</f>
        <v>18.117768043490688</v>
      </c>
      <c r="DF10" s="89">
        <f>Results!G35</f>
        <v>3024.889375623613</v>
      </c>
      <c r="DG10" s="89">
        <f>Results!G59</f>
        <v>1.0837259668447814</v>
      </c>
      <c r="DH10" s="89">
        <f>Results!G83</f>
        <v>4.1010689515543834</v>
      </c>
      <c r="DI10" s="89">
        <f>Results!G107</f>
        <v>18.117768043490688</v>
      </c>
      <c r="DJ10" s="89">
        <f>Results!G131</f>
        <v>3024.889375623613</v>
      </c>
      <c r="DK10" s="89">
        <f>Results!G155</f>
        <v>1.0837259668447814</v>
      </c>
      <c r="DL10" s="89">
        <f>Results!G179</f>
        <v>4.1010689515543834</v>
      </c>
      <c r="DM10" s="89">
        <f>Results!G203</f>
        <v>18.117768043490688</v>
      </c>
      <c r="DN10" s="89">
        <f>Results!G227</f>
        <v>3024.889375623613</v>
      </c>
      <c r="DO10" s="89">
        <f>Results!G251</f>
        <v>6.2592942538920937</v>
      </c>
      <c r="DP10" s="89">
        <f>Results!G275</f>
        <v>2.3337769243742907</v>
      </c>
      <c r="DQ10" s="89">
        <f>Results!G299</f>
        <v>0.70352162087364711</v>
      </c>
      <c r="DR10" s="89">
        <f>Results!G323</f>
        <v>3024.889375623613</v>
      </c>
      <c r="DS10" s="89">
        <f>Results!G347</f>
        <v>1.0837259668447814</v>
      </c>
      <c r="DT10" s="89">
        <f>Results!G371</f>
        <v>4.1010689515543834</v>
      </c>
    </row>
    <row r="11" spans="1:124" ht="15" customHeight="1" x14ac:dyDescent="0.3">
      <c r="A11" s="135" t="str">
        <f>'Gene Table'!D10</f>
        <v>ANAPC7</v>
      </c>
      <c r="B11" s="104" t="s">
        <v>276</v>
      </c>
      <c r="C11" s="105">
        <f>IF('Test Sample Data'!C10="","",IF(SUM('Test Sample Data'!C$3:C$386)&gt;10,IF(AND(ISNUMBER('Test Sample Data'!C10),'Test Sample Data'!C10&lt;$C$389, 'Test Sample Data'!C10&gt;0),'Test Sample Data'!C10,$C$389),""))</f>
        <v>29.54</v>
      </c>
      <c r="D11" s="105">
        <f>IF('Test Sample Data'!D10="","",IF(SUM('Test Sample Data'!D$3:D$386)&gt;10,IF(AND(ISNUMBER('Test Sample Data'!D10),'Test Sample Data'!D10&lt;$C$389, 'Test Sample Data'!D10&gt;0),'Test Sample Data'!D10,$C$389),""))</f>
        <v>29.45</v>
      </c>
      <c r="E11" s="105">
        <f>IF('Test Sample Data'!E10="","",IF(SUM('Test Sample Data'!E$3:E$386)&gt;10,IF(AND(ISNUMBER('Test Sample Data'!E10),'Test Sample Data'!E10&lt;$C$389, 'Test Sample Data'!E10&gt;0),'Test Sample Data'!E10,$C$389),""))</f>
        <v>29.08</v>
      </c>
      <c r="F11" s="105" t="str">
        <f>IF('Test Sample Data'!F10="","",IF(SUM('Test Sample Data'!F$3:F$386)&gt;10,IF(AND(ISNUMBER('Test Sample Data'!F10),'Test Sample Data'!F10&lt;$C$389, 'Test Sample Data'!F10&gt;0),'Test Sample Data'!F10,$C$389),""))</f>
        <v/>
      </c>
      <c r="G11" s="105" t="str">
        <f>IF('Test Sample Data'!G10="","",IF(SUM('Test Sample Data'!G$3:G$386)&gt;10,IF(AND(ISNUMBER('Test Sample Data'!G10),'Test Sample Data'!G10&lt;$C$389, 'Test Sample Data'!G10&gt;0),'Test Sample Data'!G10,$C$389),""))</f>
        <v/>
      </c>
      <c r="H11" s="105" t="str">
        <f>IF('Test Sample Data'!H10="","",IF(SUM('Test Sample Data'!H$3:H$386)&gt;10,IF(AND(ISNUMBER('Test Sample Data'!H10),'Test Sample Data'!H10&lt;$C$389, 'Test Sample Data'!H10&gt;0),'Test Sample Data'!H10,$C$389),""))</f>
        <v/>
      </c>
      <c r="I11" s="105" t="str">
        <f>IF('Test Sample Data'!I10="","",IF(SUM('Test Sample Data'!I$3:I$386)&gt;10,IF(AND(ISNUMBER('Test Sample Data'!I10),'Test Sample Data'!I10&lt;$C$389, 'Test Sample Data'!I10&gt;0),'Test Sample Data'!I10,$C$389),""))</f>
        <v/>
      </c>
      <c r="J11" s="105" t="str">
        <f>IF('Test Sample Data'!J10="","",IF(SUM('Test Sample Data'!J$3:J$386)&gt;10,IF(AND(ISNUMBER('Test Sample Data'!J10),'Test Sample Data'!J10&lt;$C$389, 'Test Sample Data'!J10&gt;0),'Test Sample Data'!J10,$C$389),""))</f>
        <v/>
      </c>
      <c r="K11" s="105" t="str">
        <f>IF('Test Sample Data'!K10="","",IF(SUM('Test Sample Data'!K$3:K$386)&gt;10,IF(AND(ISNUMBER('Test Sample Data'!K10),'Test Sample Data'!K10&lt;$C$389, 'Test Sample Data'!K10&gt;0),'Test Sample Data'!K10,$C$389),""))</f>
        <v/>
      </c>
      <c r="L11" s="105" t="str">
        <f>IF('Test Sample Data'!L10="","",IF(SUM('Test Sample Data'!L$3:L$386)&gt;10,IF(AND(ISNUMBER('Test Sample Data'!L10),'Test Sample Data'!L10&lt;$C$389, 'Test Sample Data'!L10&gt;0),'Test Sample Data'!L10,$C$389),""))</f>
        <v/>
      </c>
      <c r="M11" s="105" t="str">
        <f>IF('Test Sample Data'!M10="","",IF(SUM('Test Sample Data'!M$3:M$386)&gt;10,IF(AND(ISNUMBER('Test Sample Data'!M10),'Test Sample Data'!M10&lt;$C$389, 'Test Sample Data'!M10&gt;0),'Test Sample Data'!M10,$C$389),""))</f>
        <v/>
      </c>
      <c r="N11" s="105" t="str">
        <f>IF('Test Sample Data'!N10="","",IF(SUM('Test Sample Data'!N$3:N$386)&gt;10,IF(AND(ISNUMBER('Test Sample Data'!N10),'Test Sample Data'!N10&lt;$C$389, 'Test Sample Data'!N10&gt;0),'Test Sample Data'!N10,$C$389),""))</f>
        <v/>
      </c>
      <c r="O11" s="105" t="str">
        <f>'Gene Table'!D10</f>
        <v>ANAPC7</v>
      </c>
      <c r="P11" s="104" t="s">
        <v>276</v>
      </c>
      <c r="Q11" s="105">
        <f>IF('Control Sample Data'!C10="","",IF(SUM('Control Sample Data'!C$3:C$386)&gt;10,IF(AND(ISNUMBER('Control Sample Data'!C10),'Control Sample Data'!C10&lt;$C$389, 'Control Sample Data'!C10&gt;0),'Control Sample Data'!C10,$C$389),""))</f>
        <v>27.33</v>
      </c>
      <c r="R11" s="105">
        <f>IF('Control Sample Data'!D10="","",IF(SUM('Control Sample Data'!D$3:D$386)&gt;10,IF(AND(ISNUMBER('Control Sample Data'!D10),'Control Sample Data'!D10&lt;$C$389, 'Control Sample Data'!D10&gt;0),'Control Sample Data'!D10,$C$389),""))</f>
        <v>27.11</v>
      </c>
      <c r="S11" s="105">
        <f>IF('Control Sample Data'!E10="","",IF(SUM('Control Sample Data'!E$3:E$386)&gt;10,IF(AND(ISNUMBER('Control Sample Data'!E10),'Control Sample Data'!E10&lt;$C$389, 'Control Sample Data'!E10&gt;0),'Control Sample Data'!E10,$C$389),""))</f>
        <v>27.31</v>
      </c>
      <c r="T11" s="105" t="str">
        <f>IF('Control Sample Data'!F10="","",IF(SUM('Control Sample Data'!F$3:F$386)&gt;10,IF(AND(ISNUMBER('Control Sample Data'!F10),'Control Sample Data'!F10&lt;$C$389, 'Control Sample Data'!F10&gt;0),'Control Sample Data'!F10,$C$389),""))</f>
        <v/>
      </c>
      <c r="U11" s="105" t="str">
        <f>IF('Control Sample Data'!G10="","",IF(SUM('Control Sample Data'!G$3:G$386)&gt;10,IF(AND(ISNUMBER('Control Sample Data'!G10),'Control Sample Data'!G10&lt;$C$389, 'Control Sample Data'!G10&gt;0),'Control Sample Data'!G10,$C$389),""))</f>
        <v/>
      </c>
      <c r="V11" s="105" t="str">
        <f>IF('Control Sample Data'!H10="","",IF(SUM('Control Sample Data'!H$3:H$386)&gt;10,IF(AND(ISNUMBER('Control Sample Data'!H10),'Control Sample Data'!H10&lt;$C$389, 'Control Sample Data'!H10&gt;0),'Control Sample Data'!H10,$C$389),""))</f>
        <v/>
      </c>
      <c r="W11" s="105" t="str">
        <f>IF('Control Sample Data'!I10="","",IF(SUM('Control Sample Data'!I$3:I$386)&gt;10,IF(AND(ISNUMBER('Control Sample Data'!I10),'Control Sample Data'!I10&lt;$C$389, 'Control Sample Data'!I10&gt;0),'Control Sample Data'!I10,$C$389),""))</f>
        <v/>
      </c>
      <c r="X11" s="105" t="str">
        <f>IF('Control Sample Data'!J10="","",IF(SUM('Control Sample Data'!J$3:J$386)&gt;10,IF(AND(ISNUMBER('Control Sample Data'!J10),'Control Sample Data'!J10&lt;$C$389, 'Control Sample Data'!J10&gt;0),'Control Sample Data'!J10,$C$389),""))</f>
        <v/>
      </c>
      <c r="Y11" s="105" t="str">
        <f>IF('Control Sample Data'!K10="","",IF(SUM('Control Sample Data'!K$3:K$386)&gt;10,IF(AND(ISNUMBER('Control Sample Data'!K10),'Control Sample Data'!K10&lt;$C$389, 'Control Sample Data'!K10&gt;0),'Control Sample Data'!K10,$C$389),""))</f>
        <v/>
      </c>
      <c r="Z11" s="105" t="str">
        <f>IF('Control Sample Data'!L10="","",IF(SUM('Control Sample Data'!L$3:L$386)&gt;10,IF(AND(ISNUMBER('Control Sample Data'!L10),'Control Sample Data'!L10&lt;$C$389, 'Control Sample Data'!L10&gt;0),'Control Sample Data'!L10,$C$389),""))</f>
        <v/>
      </c>
      <c r="AA11" s="105" t="str">
        <f>IF('Control Sample Data'!M10="","",IF(SUM('Control Sample Data'!M$3:M$386)&gt;10,IF(AND(ISNUMBER('Control Sample Data'!M10),'Control Sample Data'!M10&lt;$C$389, 'Control Sample Data'!M10&gt;0),'Control Sample Data'!M10,$C$389),""))</f>
        <v/>
      </c>
      <c r="AB11" s="136" t="str">
        <f>IF('Control Sample Data'!N10="","",IF(SUM('Control Sample Data'!N$3:N$386)&gt;10,IF(AND(ISNUMBER('Control Sample Data'!N10),'Control Sample Data'!N10&lt;$C$389, 'Control Sample Data'!N10&gt;0),'Control Sample Data'!N10,$C$389),""))</f>
        <v/>
      </c>
      <c r="AC11" s="125" t="str">
        <f>IF(ISERROR(VLOOKUP('Choose Reference Genes'!$A10,$A$4:$N$387,3,0)),"",VLOOKUP('Choose Reference Genes'!$A10,$A$4:$N$387,3,0))</f>
        <v/>
      </c>
      <c r="AD11" s="70" t="str">
        <f>IF(ISERROR(VLOOKUP('Choose Reference Genes'!$A10,$A$4:$N$387,4,0)),"",VLOOKUP('Choose Reference Genes'!$A10,$A$4:$N$387,4,0))</f>
        <v/>
      </c>
      <c r="AE11" s="70" t="str">
        <f>IF(ISERROR(VLOOKUP('Choose Reference Genes'!$A10,$A$4:$N$387,5,0)),"",VLOOKUP('Choose Reference Genes'!$A10,$A$4:$N$387,5,0))</f>
        <v/>
      </c>
      <c r="AF11" s="70" t="str">
        <f>IF(ISERROR(VLOOKUP('Choose Reference Genes'!$A10,$A$4:$N$387,6,0)),"",VLOOKUP('Choose Reference Genes'!$A10,$A$4:$N$387,6,0))</f>
        <v/>
      </c>
      <c r="AG11" s="70" t="str">
        <f>IF(ISERROR(VLOOKUP('Choose Reference Genes'!$A10,$A$4:$N$387,7,0)),"",VLOOKUP('Choose Reference Genes'!$A10,$A$4:$N$387,7,0))</f>
        <v/>
      </c>
      <c r="AH11" s="70" t="str">
        <f>IF(ISERROR(VLOOKUP('Choose Reference Genes'!$A10,$A$4:$N$387,8,0)),"",VLOOKUP('Choose Reference Genes'!$A10,$A$4:$N$387,8,0))</f>
        <v/>
      </c>
      <c r="AI11" s="70" t="str">
        <f>IF(ISERROR(VLOOKUP('Choose Reference Genes'!$A10,$A$4:$N$387,9,0)),"",VLOOKUP('Choose Reference Genes'!$A10,$A$4:$N$387,9,0))</f>
        <v/>
      </c>
      <c r="AJ11" s="70" t="str">
        <f>IF(ISERROR(VLOOKUP('Choose Reference Genes'!$A10,$A$4:$N$387,10,0)),"",VLOOKUP('Choose Reference Genes'!$A10,$A$4:$N$387,10,0))</f>
        <v/>
      </c>
      <c r="AK11" s="70" t="str">
        <f>IF(ISERROR(VLOOKUP('Choose Reference Genes'!$A10,$A$4:$N$387,11,0)),"",VLOOKUP('Choose Reference Genes'!$A10,$A$4:$N$387,11,0))</f>
        <v/>
      </c>
      <c r="AL11" s="70" t="str">
        <f>IF(ISERROR(VLOOKUP('Choose Reference Genes'!$A10,$A$4:$N$387,12,0)),"",VLOOKUP('Choose Reference Genes'!$A10,$A$4:$N$387,12,0))</f>
        <v/>
      </c>
      <c r="AM11" s="70" t="str">
        <f>IF(ISERROR(VLOOKUP('Choose Reference Genes'!$A10,$A$4:$N$387,13,0)),"",VLOOKUP('Choose Reference Genes'!$A10,$A$4:$N$387,13,0))</f>
        <v/>
      </c>
      <c r="AN11" s="108" t="str">
        <f>IF(ISERROR(VLOOKUP('Choose Reference Genes'!$A10,$A$4:$N$387,14,0)),"",VLOOKUP('Choose Reference Genes'!$A10,$A$4:$N$387,14,0))</f>
        <v/>
      </c>
      <c r="AO11" s="107" t="str">
        <f>IF(ISERROR(VLOOKUP('Choose Reference Genes'!$A10,$A$4:$AB$387,17,0)),"",VLOOKUP('Choose Reference Genes'!$A10,$A$4:$AB$387,17,0))</f>
        <v/>
      </c>
      <c r="AP11" s="70" t="str">
        <f>IF(ISERROR(VLOOKUP('Choose Reference Genes'!$A10,$A$4:$AB$387,18,0)),"",VLOOKUP('Choose Reference Genes'!$A10,$A$4:$AB$387,18,0))</f>
        <v/>
      </c>
      <c r="AQ11" s="70" t="str">
        <f>IF(ISERROR(VLOOKUP('Choose Reference Genes'!$A10,$A$4:$AB$387,19,0)),"",VLOOKUP('Choose Reference Genes'!$A10,$A$4:$AB$387,19,0))</f>
        <v/>
      </c>
      <c r="AR11" s="70" t="str">
        <f>IF(ISERROR(VLOOKUP('Choose Reference Genes'!$A10,$A$4:$AB$387,20,0)),"",VLOOKUP('Choose Reference Genes'!$A10,$A$4:$AB$387,20,0))</f>
        <v/>
      </c>
      <c r="AS11" s="70" t="str">
        <f>IF(ISERROR(VLOOKUP('Choose Reference Genes'!$A10,$A$4:$AB$387,21,0)),"",VLOOKUP('Choose Reference Genes'!$A10,$A$4:$AB$387,21,0))</f>
        <v/>
      </c>
      <c r="AT11" s="70" t="str">
        <f>IF(ISERROR(VLOOKUP('Choose Reference Genes'!$A10,$A$4:$AB$387,22,0)),"",VLOOKUP('Choose Reference Genes'!$A10,$A$4:$AB$387,22,0))</f>
        <v/>
      </c>
      <c r="AU11" s="70" t="str">
        <f>IF(ISERROR(VLOOKUP('Choose Reference Genes'!$A10,$A$4:$AB$387,23,0)),"",VLOOKUP('Choose Reference Genes'!$A10,$A$4:$AB$387,23,0))</f>
        <v/>
      </c>
      <c r="AV11" s="70" t="str">
        <f>IF(ISERROR(VLOOKUP('Choose Reference Genes'!$A10,$A$4:$AB$387,24,0)),"",VLOOKUP('Choose Reference Genes'!$A10,$A$4:$AB$387,24,0))</f>
        <v/>
      </c>
      <c r="AW11" s="70" t="str">
        <f>IF(ISERROR(VLOOKUP('Choose Reference Genes'!$A10,$A$4:$AB$387,25,0)),"",VLOOKUP('Choose Reference Genes'!$A10,$A$4:$AB$387,25,0))</f>
        <v/>
      </c>
      <c r="AX11" s="70" t="str">
        <f>IF(ISERROR(VLOOKUP('Choose Reference Genes'!$A10,$A$4:$AB$387,26,0)),"",VLOOKUP('Choose Reference Genes'!$A10,$A$4:$AB$387,26,0))</f>
        <v/>
      </c>
      <c r="AY11" s="70" t="str">
        <f>IF(ISERROR(VLOOKUP('Choose Reference Genes'!$A10,$A$4:$AB$387,27,0)),"",VLOOKUP('Choose Reference Genes'!$A10,$A$4:$AB$387,27,0))</f>
        <v/>
      </c>
      <c r="AZ11" s="108" t="str">
        <f>IF(ISERROR(VLOOKUP('Choose Reference Genes'!$A10,$A$4:$AB$387,28,0)),"",VLOOKUP('Choose Reference Genes'!$A10,$A$4:$AB$387,28,0))</f>
        <v/>
      </c>
      <c r="BA11" s="103" t="str">
        <f t="shared" si="36"/>
        <v>ANAPC7</v>
      </c>
      <c r="BB11" s="104" t="s">
        <v>276</v>
      </c>
      <c r="BC11" s="105">
        <f t="shared" si="0"/>
        <v>8.5479999999999983</v>
      </c>
      <c r="BD11" s="105">
        <f t="shared" si="1"/>
        <v>8.5</v>
      </c>
      <c r="BE11" s="105">
        <f t="shared" si="2"/>
        <v>8.1999999999999957</v>
      </c>
      <c r="BF11" s="105" t="str">
        <f t="shared" si="3"/>
        <v/>
      </c>
      <c r="BG11" s="105" t="str">
        <f t="shared" si="4"/>
        <v/>
      </c>
      <c r="BH11" s="105" t="str">
        <f t="shared" si="5"/>
        <v/>
      </c>
      <c r="BI11" s="105" t="str">
        <f t="shared" si="6"/>
        <v/>
      </c>
      <c r="BJ11" s="105" t="str">
        <f t="shared" si="7"/>
        <v/>
      </c>
      <c r="BK11" s="105" t="str">
        <f t="shared" si="8"/>
        <v/>
      </c>
      <c r="BL11" s="105" t="str">
        <f t="shared" si="9"/>
        <v/>
      </c>
      <c r="BM11" s="102" t="str">
        <f t="shared" si="37"/>
        <v/>
      </c>
      <c r="BN11" s="102" t="str">
        <f t="shared" si="38"/>
        <v/>
      </c>
      <c r="BO11" s="105">
        <f t="shared" si="11"/>
        <v>6.1879999999999988</v>
      </c>
      <c r="BP11" s="105">
        <f t="shared" si="12"/>
        <v>6.0579999999999998</v>
      </c>
      <c r="BQ11" s="105">
        <f t="shared" si="13"/>
        <v>6.0999999999999979</v>
      </c>
      <c r="BR11" s="105" t="str">
        <f t="shared" si="14"/>
        <v/>
      </c>
      <c r="BS11" s="105" t="str">
        <f t="shared" si="15"/>
        <v/>
      </c>
      <c r="BT11" s="105" t="str">
        <f t="shared" si="16"/>
        <v/>
      </c>
      <c r="BU11" s="105" t="str">
        <f t="shared" si="17"/>
        <v/>
      </c>
      <c r="BV11" s="105" t="str">
        <f t="shared" si="18"/>
        <v/>
      </c>
      <c r="BW11" s="105" t="str">
        <f t="shared" si="19"/>
        <v/>
      </c>
      <c r="BX11" s="105" t="str">
        <f t="shared" si="20"/>
        <v/>
      </c>
      <c r="BY11" s="102" t="str">
        <f t="shared" si="39"/>
        <v/>
      </c>
      <c r="BZ11" s="102" t="str">
        <f t="shared" si="40"/>
        <v/>
      </c>
      <c r="CA11" s="70">
        <f t="shared" si="41"/>
        <v>8.4159999999999986</v>
      </c>
      <c r="CB11" s="70">
        <f t="shared" si="42"/>
        <v>6.1153333333333322</v>
      </c>
      <c r="CC11" s="103" t="str">
        <f t="shared" si="43"/>
        <v>ANAPC7</v>
      </c>
      <c r="CD11" s="104" t="s">
        <v>276</v>
      </c>
      <c r="CE11" s="106">
        <f t="shared" si="22"/>
        <v>2.6717486404345559E-3</v>
      </c>
      <c r="CF11" s="106">
        <f t="shared" si="23"/>
        <v>2.7621358640099515E-3</v>
      </c>
      <c r="CG11" s="106">
        <f t="shared" si="24"/>
        <v>3.4005881378754944E-3</v>
      </c>
      <c r="CH11" s="106" t="str">
        <f t="shared" si="25"/>
        <v/>
      </c>
      <c r="CI11" s="106" t="str">
        <f t="shared" si="26"/>
        <v/>
      </c>
      <c r="CJ11" s="106" t="str">
        <f t="shared" si="27"/>
        <v/>
      </c>
      <c r="CK11" s="106" t="str">
        <f t="shared" si="28"/>
        <v/>
      </c>
      <c r="CL11" s="106" t="str">
        <f t="shared" si="29"/>
        <v/>
      </c>
      <c r="CM11" s="106" t="str">
        <f t="shared" si="30"/>
        <v/>
      </c>
      <c r="CN11" s="106" t="str">
        <f t="shared" si="31"/>
        <v/>
      </c>
      <c r="CO11" s="119" t="str">
        <f t="shared" si="44"/>
        <v/>
      </c>
      <c r="CP11" s="119" t="str">
        <f t="shared" si="45"/>
        <v/>
      </c>
      <c r="CQ11" s="106">
        <f t="shared" si="33"/>
        <v>1.3715965587648754E-2</v>
      </c>
      <c r="CR11" s="106">
        <f t="shared" si="33"/>
        <v>1.5009294749273075E-2</v>
      </c>
      <c r="CS11" s="106">
        <f t="shared" si="33"/>
        <v>1.4578640492762635E-2</v>
      </c>
      <c r="CT11" s="106" t="str">
        <f t="shared" si="33"/>
        <v/>
      </c>
      <c r="CU11" s="106" t="str">
        <f t="shared" si="33"/>
        <v/>
      </c>
      <c r="CV11" s="106" t="str">
        <f t="shared" si="33"/>
        <v/>
      </c>
      <c r="CW11" s="106" t="str">
        <f t="shared" si="33"/>
        <v/>
      </c>
      <c r="CX11" s="106" t="str">
        <f t="shared" si="33"/>
        <v/>
      </c>
      <c r="CY11" s="106" t="str">
        <f t="shared" si="33"/>
        <v/>
      </c>
      <c r="CZ11" s="106" t="str">
        <f t="shared" si="33"/>
        <v/>
      </c>
      <c r="DA11" s="119" t="str">
        <f t="shared" si="46"/>
        <v/>
      </c>
      <c r="DB11" s="119" t="str">
        <f t="shared" si="47"/>
        <v/>
      </c>
      <c r="DD11" s="85">
        <v>10</v>
      </c>
      <c r="DE11" s="89">
        <f>Results!G12</f>
        <v>1140.934298438998</v>
      </c>
      <c r="DF11" s="89">
        <f>Results!G36</f>
        <v>0.78060611346108655</v>
      </c>
      <c r="DG11" s="89">
        <f>Results!G60</f>
        <v>159.34390212891779</v>
      </c>
      <c r="DH11" s="89">
        <f>Results!G84</f>
        <v>0.30061731222454485</v>
      </c>
      <c r="DI11" s="89">
        <f>Results!G108</f>
        <v>1140.934298438998</v>
      </c>
      <c r="DJ11" s="89">
        <f>Results!G132</f>
        <v>0.78060611346108655</v>
      </c>
      <c r="DK11" s="89">
        <f>Results!G156</f>
        <v>159.34390212891779</v>
      </c>
      <c r="DL11" s="89">
        <f>Results!G180</f>
        <v>0.30061731222454485</v>
      </c>
      <c r="DM11" s="89">
        <f>Results!G204</f>
        <v>1140.934298438998</v>
      </c>
      <c r="DN11" s="89">
        <f>Results!G228</f>
        <v>0.78060611346108655</v>
      </c>
      <c r="DO11" s="89">
        <f>Results!G252</f>
        <v>34.679230939032983</v>
      </c>
      <c r="DP11" s="89">
        <f>Results!G276</f>
        <v>1.2535330204406918</v>
      </c>
      <c r="DQ11" s="89">
        <f>Results!G300</f>
        <v>3.5455267967794719</v>
      </c>
      <c r="DR11" s="89">
        <f>Results!G324</f>
        <v>0.78060611346108655</v>
      </c>
      <c r="DS11" s="89">
        <f>Results!G348</f>
        <v>159.34390212891779</v>
      </c>
      <c r="DT11" s="89">
        <f>Results!G372</f>
        <v>0.30061731222454485</v>
      </c>
    </row>
    <row r="12" spans="1:124" ht="15" customHeight="1" x14ac:dyDescent="0.3">
      <c r="A12" s="135" t="str">
        <f>'Gene Table'!D11</f>
        <v>ANKIB1</v>
      </c>
      <c r="B12" s="104" t="s">
        <v>277</v>
      </c>
      <c r="C12" s="105">
        <f>IF('Test Sample Data'!C11="","",IF(SUM('Test Sample Data'!C$3:C$386)&gt;10,IF(AND(ISNUMBER('Test Sample Data'!C11),'Test Sample Data'!C11&lt;$C$389, 'Test Sample Data'!C11&gt;0),'Test Sample Data'!C11,$C$389),""))</f>
        <v>21.26</v>
      </c>
      <c r="D12" s="105">
        <f>IF('Test Sample Data'!D11="","",IF(SUM('Test Sample Data'!D$3:D$386)&gt;10,IF(AND(ISNUMBER('Test Sample Data'!D11),'Test Sample Data'!D11&lt;$C$389, 'Test Sample Data'!D11&gt;0),'Test Sample Data'!D11,$C$389),""))</f>
        <v>21.29</v>
      </c>
      <c r="E12" s="105">
        <f>IF('Test Sample Data'!E11="","",IF(SUM('Test Sample Data'!E$3:E$386)&gt;10,IF(AND(ISNUMBER('Test Sample Data'!E11),'Test Sample Data'!E11&lt;$C$389, 'Test Sample Data'!E11&gt;0),'Test Sample Data'!E11,$C$389),""))</f>
        <v>21.26</v>
      </c>
      <c r="F12" s="105" t="str">
        <f>IF('Test Sample Data'!F11="","",IF(SUM('Test Sample Data'!F$3:F$386)&gt;10,IF(AND(ISNUMBER('Test Sample Data'!F11),'Test Sample Data'!F11&lt;$C$389, 'Test Sample Data'!F11&gt;0),'Test Sample Data'!F11,$C$389),""))</f>
        <v/>
      </c>
      <c r="G12" s="105" t="str">
        <f>IF('Test Sample Data'!G11="","",IF(SUM('Test Sample Data'!G$3:G$386)&gt;10,IF(AND(ISNUMBER('Test Sample Data'!G11),'Test Sample Data'!G11&lt;$C$389, 'Test Sample Data'!G11&gt;0),'Test Sample Data'!G11,$C$389),""))</f>
        <v/>
      </c>
      <c r="H12" s="105" t="str">
        <f>IF('Test Sample Data'!H11="","",IF(SUM('Test Sample Data'!H$3:H$386)&gt;10,IF(AND(ISNUMBER('Test Sample Data'!H11),'Test Sample Data'!H11&lt;$C$389, 'Test Sample Data'!H11&gt;0),'Test Sample Data'!H11,$C$389),""))</f>
        <v/>
      </c>
      <c r="I12" s="105" t="str">
        <f>IF('Test Sample Data'!I11="","",IF(SUM('Test Sample Data'!I$3:I$386)&gt;10,IF(AND(ISNUMBER('Test Sample Data'!I11),'Test Sample Data'!I11&lt;$C$389, 'Test Sample Data'!I11&gt;0),'Test Sample Data'!I11,$C$389),""))</f>
        <v/>
      </c>
      <c r="J12" s="105" t="str">
        <f>IF('Test Sample Data'!J11="","",IF(SUM('Test Sample Data'!J$3:J$386)&gt;10,IF(AND(ISNUMBER('Test Sample Data'!J11),'Test Sample Data'!J11&lt;$C$389, 'Test Sample Data'!J11&gt;0),'Test Sample Data'!J11,$C$389),""))</f>
        <v/>
      </c>
      <c r="K12" s="105" t="str">
        <f>IF('Test Sample Data'!K11="","",IF(SUM('Test Sample Data'!K$3:K$386)&gt;10,IF(AND(ISNUMBER('Test Sample Data'!K11),'Test Sample Data'!K11&lt;$C$389, 'Test Sample Data'!K11&gt;0),'Test Sample Data'!K11,$C$389),""))</f>
        <v/>
      </c>
      <c r="L12" s="105" t="str">
        <f>IF('Test Sample Data'!L11="","",IF(SUM('Test Sample Data'!L$3:L$386)&gt;10,IF(AND(ISNUMBER('Test Sample Data'!L11),'Test Sample Data'!L11&lt;$C$389, 'Test Sample Data'!L11&gt;0),'Test Sample Data'!L11,$C$389),""))</f>
        <v/>
      </c>
      <c r="M12" s="105" t="str">
        <f>IF('Test Sample Data'!M11="","",IF(SUM('Test Sample Data'!M$3:M$386)&gt;10,IF(AND(ISNUMBER('Test Sample Data'!M11),'Test Sample Data'!M11&lt;$C$389, 'Test Sample Data'!M11&gt;0),'Test Sample Data'!M11,$C$389),""))</f>
        <v/>
      </c>
      <c r="N12" s="105" t="str">
        <f>IF('Test Sample Data'!N11="","",IF(SUM('Test Sample Data'!N$3:N$386)&gt;10,IF(AND(ISNUMBER('Test Sample Data'!N11),'Test Sample Data'!N11&lt;$C$389, 'Test Sample Data'!N11&gt;0),'Test Sample Data'!N11,$C$389),""))</f>
        <v/>
      </c>
      <c r="O12" s="105" t="str">
        <f>'Gene Table'!D11</f>
        <v>ANKIB1</v>
      </c>
      <c r="P12" s="104" t="s">
        <v>277</v>
      </c>
      <c r="Q12" s="105">
        <f>IF('Control Sample Data'!C11="","",IF(SUM('Control Sample Data'!C$3:C$386)&gt;10,IF(AND(ISNUMBER('Control Sample Data'!C11),'Control Sample Data'!C11&lt;$C$389, 'Control Sample Data'!C11&gt;0),'Control Sample Data'!C11,$C$389),""))</f>
        <v>25.52</v>
      </c>
      <c r="R12" s="105">
        <f>IF('Control Sample Data'!D11="","",IF(SUM('Control Sample Data'!D$3:D$386)&gt;10,IF(AND(ISNUMBER('Control Sample Data'!D11),'Control Sample Data'!D11&lt;$C$389, 'Control Sample Data'!D11&gt;0),'Control Sample Data'!D11,$C$389),""))</f>
        <v>25.6</v>
      </c>
      <c r="S12" s="105">
        <f>IF('Control Sample Data'!E11="","",IF(SUM('Control Sample Data'!E$3:E$386)&gt;10,IF(AND(ISNUMBER('Control Sample Data'!E11),'Control Sample Data'!E11&lt;$C$389, 'Control Sample Data'!E11&gt;0),'Control Sample Data'!E11,$C$389),""))</f>
        <v>25.81</v>
      </c>
      <c r="T12" s="105" t="str">
        <f>IF('Control Sample Data'!F11="","",IF(SUM('Control Sample Data'!F$3:F$386)&gt;10,IF(AND(ISNUMBER('Control Sample Data'!F11),'Control Sample Data'!F11&lt;$C$389, 'Control Sample Data'!F11&gt;0),'Control Sample Data'!F11,$C$389),""))</f>
        <v/>
      </c>
      <c r="U12" s="105" t="str">
        <f>IF('Control Sample Data'!G11="","",IF(SUM('Control Sample Data'!G$3:G$386)&gt;10,IF(AND(ISNUMBER('Control Sample Data'!G11),'Control Sample Data'!G11&lt;$C$389, 'Control Sample Data'!G11&gt;0),'Control Sample Data'!G11,$C$389),""))</f>
        <v/>
      </c>
      <c r="V12" s="105" t="str">
        <f>IF('Control Sample Data'!H11="","",IF(SUM('Control Sample Data'!H$3:H$386)&gt;10,IF(AND(ISNUMBER('Control Sample Data'!H11),'Control Sample Data'!H11&lt;$C$389, 'Control Sample Data'!H11&gt;0),'Control Sample Data'!H11,$C$389),""))</f>
        <v/>
      </c>
      <c r="W12" s="105" t="str">
        <f>IF('Control Sample Data'!I11="","",IF(SUM('Control Sample Data'!I$3:I$386)&gt;10,IF(AND(ISNUMBER('Control Sample Data'!I11),'Control Sample Data'!I11&lt;$C$389, 'Control Sample Data'!I11&gt;0),'Control Sample Data'!I11,$C$389),""))</f>
        <v/>
      </c>
      <c r="X12" s="105" t="str">
        <f>IF('Control Sample Data'!J11="","",IF(SUM('Control Sample Data'!J$3:J$386)&gt;10,IF(AND(ISNUMBER('Control Sample Data'!J11),'Control Sample Data'!J11&lt;$C$389, 'Control Sample Data'!J11&gt;0),'Control Sample Data'!J11,$C$389),""))</f>
        <v/>
      </c>
      <c r="Y12" s="105" t="str">
        <f>IF('Control Sample Data'!K11="","",IF(SUM('Control Sample Data'!K$3:K$386)&gt;10,IF(AND(ISNUMBER('Control Sample Data'!K11),'Control Sample Data'!K11&lt;$C$389, 'Control Sample Data'!K11&gt;0),'Control Sample Data'!K11,$C$389),""))</f>
        <v/>
      </c>
      <c r="Z12" s="105" t="str">
        <f>IF('Control Sample Data'!L11="","",IF(SUM('Control Sample Data'!L$3:L$386)&gt;10,IF(AND(ISNUMBER('Control Sample Data'!L11),'Control Sample Data'!L11&lt;$C$389, 'Control Sample Data'!L11&gt;0),'Control Sample Data'!L11,$C$389),""))</f>
        <v/>
      </c>
      <c r="AA12" s="105" t="str">
        <f>IF('Control Sample Data'!M11="","",IF(SUM('Control Sample Data'!M$3:M$386)&gt;10,IF(AND(ISNUMBER('Control Sample Data'!M11),'Control Sample Data'!M11&lt;$C$389, 'Control Sample Data'!M11&gt;0),'Control Sample Data'!M11,$C$389),""))</f>
        <v/>
      </c>
      <c r="AB12" s="136" t="str">
        <f>IF('Control Sample Data'!N11="","",IF(SUM('Control Sample Data'!N$3:N$386)&gt;10,IF(AND(ISNUMBER('Control Sample Data'!N11),'Control Sample Data'!N11&lt;$C$389, 'Control Sample Data'!N11&gt;0),'Control Sample Data'!N11,$C$389),""))</f>
        <v/>
      </c>
      <c r="AC12" s="125" t="str">
        <f>IF(ISERROR(VLOOKUP('Choose Reference Genes'!$A11,$A$4:$N$387,3,0)),"",VLOOKUP('Choose Reference Genes'!$A11,$A$4:$N$387,3,0))</f>
        <v/>
      </c>
      <c r="AD12" s="70" t="str">
        <f>IF(ISERROR(VLOOKUP('Choose Reference Genes'!$A11,$A$4:$N$387,4,0)),"",VLOOKUP('Choose Reference Genes'!$A11,$A$4:$N$387,4,0))</f>
        <v/>
      </c>
      <c r="AE12" s="70" t="str">
        <f>IF(ISERROR(VLOOKUP('Choose Reference Genes'!$A11,$A$4:$N$387,5,0)),"",VLOOKUP('Choose Reference Genes'!$A11,$A$4:$N$387,5,0))</f>
        <v/>
      </c>
      <c r="AF12" s="70" t="str">
        <f>IF(ISERROR(VLOOKUP('Choose Reference Genes'!$A11,$A$4:$N$387,6,0)),"",VLOOKUP('Choose Reference Genes'!$A11,$A$4:$N$387,6,0))</f>
        <v/>
      </c>
      <c r="AG12" s="70" t="str">
        <f>IF(ISERROR(VLOOKUP('Choose Reference Genes'!$A11,$A$4:$N$387,7,0)),"",VLOOKUP('Choose Reference Genes'!$A11,$A$4:$N$387,7,0))</f>
        <v/>
      </c>
      <c r="AH12" s="70" t="str">
        <f>IF(ISERROR(VLOOKUP('Choose Reference Genes'!$A11,$A$4:$N$387,8,0)),"",VLOOKUP('Choose Reference Genes'!$A11,$A$4:$N$387,8,0))</f>
        <v/>
      </c>
      <c r="AI12" s="70" t="str">
        <f>IF(ISERROR(VLOOKUP('Choose Reference Genes'!$A11,$A$4:$N$387,9,0)),"",VLOOKUP('Choose Reference Genes'!$A11,$A$4:$N$387,9,0))</f>
        <v/>
      </c>
      <c r="AJ12" s="70" t="str">
        <f>IF(ISERROR(VLOOKUP('Choose Reference Genes'!$A11,$A$4:$N$387,10,0)),"",VLOOKUP('Choose Reference Genes'!$A11,$A$4:$N$387,10,0))</f>
        <v/>
      </c>
      <c r="AK12" s="70" t="str">
        <f>IF(ISERROR(VLOOKUP('Choose Reference Genes'!$A11,$A$4:$N$387,11,0)),"",VLOOKUP('Choose Reference Genes'!$A11,$A$4:$N$387,11,0))</f>
        <v/>
      </c>
      <c r="AL12" s="70" t="str">
        <f>IF(ISERROR(VLOOKUP('Choose Reference Genes'!$A11,$A$4:$N$387,12,0)),"",VLOOKUP('Choose Reference Genes'!$A11,$A$4:$N$387,12,0))</f>
        <v/>
      </c>
      <c r="AM12" s="70" t="str">
        <f>IF(ISERROR(VLOOKUP('Choose Reference Genes'!$A11,$A$4:$N$387,13,0)),"",VLOOKUP('Choose Reference Genes'!$A11,$A$4:$N$387,13,0))</f>
        <v/>
      </c>
      <c r="AN12" s="108" t="str">
        <f>IF(ISERROR(VLOOKUP('Choose Reference Genes'!$A11,$A$4:$N$387,14,0)),"",VLOOKUP('Choose Reference Genes'!$A11,$A$4:$N$387,14,0))</f>
        <v/>
      </c>
      <c r="AO12" s="107" t="str">
        <f>IF(ISERROR(VLOOKUP('Choose Reference Genes'!$A11,$A$4:$AB$387,17,0)),"",VLOOKUP('Choose Reference Genes'!$A11,$A$4:$AB$387,17,0))</f>
        <v/>
      </c>
      <c r="AP12" s="70" t="str">
        <f>IF(ISERROR(VLOOKUP('Choose Reference Genes'!$A11,$A$4:$AB$387,18,0)),"",VLOOKUP('Choose Reference Genes'!$A11,$A$4:$AB$387,18,0))</f>
        <v/>
      </c>
      <c r="AQ12" s="70" t="str">
        <f>IF(ISERROR(VLOOKUP('Choose Reference Genes'!$A11,$A$4:$AB$387,19,0)),"",VLOOKUP('Choose Reference Genes'!$A11,$A$4:$AB$387,19,0))</f>
        <v/>
      </c>
      <c r="AR12" s="70" t="str">
        <f>IF(ISERROR(VLOOKUP('Choose Reference Genes'!$A11,$A$4:$AB$387,20,0)),"",VLOOKUP('Choose Reference Genes'!$A11,$A$4:$AB$387,20,0))</f>
        <v/>
      </c>
      <c r="AS12" s="70" t="str">
        <f>IF(ISERROR(VLOOKUP('Choose Reference Genes'!$A11,$A$4:$AB$387,21,0)),"",VLOOKUP('Choose Reference Genes'!$A11,$A$4:$AB$387,21,0))</f>
        <v/>
      </c>
      <c r="AT12" s="70" t="str">
        <f>IF(ISERROR(VLOOKUP('Choose Reference Genes'!$A11,$A$4:$AB$387,22,0)),"",VLOOKUP('Choose Reference Genes'!$A11,$A$4:$AB$387,22,0))</f>
        <v/>
      </c>
      <c r="AU12" s="70" t="str">
        <f>IF(ISERROR(VLOOKUP('Choose Reference Genes'!$A11,$A$4:$AB$387,23,0)),"",VLOOKUP('Choose Reference Genes'!$A11,$A$4:$AB$387,23,0))</f>
        <v/>
      </c>
      <c r="AV12" s="70" t="str">
        <f>IF(ISERROR(VLOOKUP('Choose Reference Genes'!$A11,$A$4:$AB$387,24,0)),"",VLOOKUP('Choose Reference Genes'!$A11,$A$4:$AB$387,24,0))</f>
        <v/>
      </c>
      <c r="AW12" s="70" t="str">
        <f>IF(ISERROR(VLOOKUP('Choose Reference Genes'!$A11,$A$4:$AB$387,25,0)),"",VLOOKUP('Choose Reference Genes'!$A11,$A$4:$AB$387,25,0))</f>
        <v/>
      </c>
      <c r="AX12" s="70" t="str">
        <f>IF(ISERROR(VLOOKUP('Choose Reference Genes'!$A11,$A$4:$AB$387,26,0)),"",VLOOKUP('Choose Reference Genes'!$A11,$A$4:$AB$387,26,0))</f>
        <v/>
      </c>
      <c r="AY12" s="70" t="str">
        <f>IF(ISERROR(VLOOKUP('Choose Reference Genes'!$A11,$A$4:$AB$387,27,0)),"",VLOOKUP('Choose Reference Genes'!$A11,$A$4:$AB$387,27,0))</f>
        <v/>
      </c>
      <c r="AZ12" s="108" t="str">
        <f>IF(ISERROR(VLOOKUP('Choose Reference Genes'!$A11,$A$4:$AB$387,28,0)),"",VLOOKUP('Choose Reference Genes'!$A11,$A$4:$AB$387,28,0))</f>
        <v/>
      </c>
      <c r="BA12" s="103" t="str">
        <f t="shared" si="36"/>
        <v>ANKIB1</v>
      </c>
      <c r="BB12" s="104" t="s">
        <v>277</v>
      </c>
      <c r="BC12" s="105">
        <f t="shared" si="0"/>
        <v>0.26800000000000068</v>
      </c>
      <c r="BD12" s="105">
        <f t="shared" si="1"/>
        <v>0.33999999999999986</v>
      </c>
      <c r="BE12" s="105">
        <f t="shared" si="2"/>
        <v>0.37999999999999901</v>
      </c>
      <c r="BF12" s="105" t="str">
        <f t="shared" si="3"/>
        <v/>
      </c>
      <c r="BG12" s="105" t="str">
        <f t="shared" si="4"/>
        <v/>
      </c>
      <c r="BH12" s="105" t="str">
        <f t="shared" si="5"/>
        <v/>
      </c>
      <c r="BI12" s="105" t="str">
        <f t="shared" si="6"/>
        <v/>
      </c>
      <c r="BJ12" s="105" t="str">
        <f t="shared" si="7"/>
        <v/>
      </c>
      <c r="BK12" s="105" t="str">
        <f t="shared" si="8"/>
        <v/>
      </c>
      <c r="BL12" s="105" t="str">
        <f t="shared" si="9"/>
        <v/>
      </c>
      <c r="BM12" s="102" t="str">
        <f t="shared" si="37"/>
        <v/>
      </c>
      <c r="BN12" s="102" t="str">
        <f t="shared" si="38"/>
        <v/>
      </c>
      <c r="BO12" s="105">
        <f t="shared" si="11"/>
        <v>4.3780000000000001</v>
      </c>
      <c r="BP12" s="105">
        <f t="shared" si="12"/>
        <v>4.5480000000000018</v>
      </c>
      <c r="BQ12" s="105">
        <f t="shared" si="13"/>
        <v>4.5999999999999979</v>
      </c>
      <c r="BR12" s="105" t="str">
        <f t="shared" si="14"/>
        <v/>
      </c>
      <c r="BS12" s="105" t="str">
        <f t="shared" si="15"/>
        <v/>
      </c>
      <c r="BT12" s="105" t="str">
        <f t="shared" si="16"/>
        <v/>
      </c>
      <c r="BU12" s="105" t="str">
        <f t="shared" si="17"/>
        <v/>
      </c>
      <c r="BV12" s="105" t="str">
        <f t="shared" si="18"/>
        <v/>
      </c>
      <c r="BW12" s="105" t="str">
        <f t="shared" si="19"/>
        <v/>
      </c>
      <c r="BX12" s="105" t="str">
        <f t="shared" si="20"/>
        <v/>
      </c>
      <c r="BY12" s="102" t="str">
        <f t="shared" si="39"/>
        <v/>
      </c>
      <c r="BZ12" s="102" t="str">
        <f t="shared" si="40"/>
        <v/>
      </c>
      <c r="CA12" s="70">
        <f t="shared" si="41"/>
        <v>0.3293333333333332</v>
      </c>
      <c r="CB12" s="70">
        <f t="shared" si="42"/>
        <v>4.5086666666666666</v>
      </c>
      <c r="CC12" s="103" t="str">
        <f t="shared" si="43"/>
        <v>ANKIB1</v>
      </c>
      <c r="CD12" s="104" t="s">
        <v>277</v>
      </c>
      <c r="CE12" s="106">
        <f t="shared" si="22"/>
        <v>0.83047002409089377</v>
      </c>
      <c r="CF12" s="106">
        <f t="shared" si="23"/>
        <v>0.79004131186337734</v>
      </c>
      <c r="CG12" s="106">
        <f t="shared" si="24"/>
        <v>0.76843759064400663</v>
      </c>
      <c r="CH12" s="106" t="str">
        <f t="shared" si="25"/>
        <v/>
      </c>
      <c r="CI12" s="106" t="str">
        <f t="shared" si="26"/>
        <v/>
      </c>
      <c r="CJ12" s="106" t="str">
        <f t="shared" si="27"/>
        <v/>
      </c>
      <c r="CK12" s="106" t="str">
        <f t="shared" si="28"/>
        <v/>
      </c>
      <c r="CL12" s="106" t="str">
        <f t="shared" si="29"/>
        <v/>
      </c>
      <c r="CM12" s="106" t="str">
        <f t="shared" si="30"/>
        <v/>
      </c>
      <c r="CN12" s="106" t="str">
        <f t="shared" si="31"/>
        <v/>
      </c>
      <c r="CO12" s="119" t="str">
        <f t="shared" si="44"/>
        <v/>
      </c>
      <c r="CP12" s="119" t="str">
        <f t="shared" si="45"/>
        <v/>
      </c>
      <c r="CQ12" s="106">
        <f t="shared" si="33"/>
        <v>4.8093975630026944E-2</v>
      </c>
      <c r="CR12" s="106">
        <f t="shared" si="33"/>
        <v>4.2747978246952791E-2</v>
      </c>
      <c r="CS12" s="106">
        <f t="shared" si="33"/>
        <v>4.1234622211652999E-2</v>
      </c>
      <c r="CT12" s="106" t="str">
        <f t="shared" si="33"/>
        <v/>
      </c>
      <c r="CU12" s="106" t="str">
        <f t="shared" si="33"/>
        <v/>
      </c>
      <c r="CV12" s="106" t="str">
        <f t="shared" si="33"/>
        <v/>
      </c>
      <c r="CW12" s="106" t="str">
        <f t="shared" si="33"/>
        <v/>
      </c>
      <c r="CX12" s="106" t="str">
        <f t="shared" si="33"/>
        <v/>
      </c>
      <c r="CY12" s="106" t="str">
        <f t="shared" si="33"/>
        <v/>
      </c>
      <c r="CZ12" s="106" t="str">
        <f t="shared" si="33"/>
        <v/>
      </c>
      <c r="DA12" s="119" t="str">
        <f t="shared" si="46"/>
        <v/>
      </c>
      <c r="DB12" s="119" t="str">
        <f t="shared" si="47"/>
        <v/>
      </c>
      <c r="DD12" s="85">
        <v>11</v>
      </c>
      <c r="DE12" s="89">
        <f>Results!G13</f>
        <v>1.7443223409412318</v>
      </c>
      <c r="DF12" s="89">
        <f>Results!G37</f>
        <v>0.23261241442575389</v>
      </c>
      <c r="DG12" s="89">
        <f>Results!G61</f>
        <v>1.882521923909281</v>
      </c>
      <c r="DH12" s="89">
        <f>Results!G85</f>
        <v>0.6609745673747065</v>
      </c>
      <c r="DI12" s="89">
        <f>Results!G109</f>
        <v>1.7443223409412318</v>
      </c>
      <c r="DJ12" s="89">
        <f>Results!G133</f>
        <v>0.23261241442575389</v>
      </c>
      <c r="DK12" s="89">
        <f>Results!G157</f>
        <v>1.882521923909281</v>
      </c>
      <c r="DL12" s="89">
        <f>Results!G181</f>
        <v>0.6609745673747065</v>
      </c>
      <c r="DM12" s="89">
        <f>Results!G205</f>
        <v>1.7443223409412318</v>
      </c>
      <c r="DN12" s="89">
        <f>Results!G229</f>
        <v>0.23261241442575389</v>
      </c>
      <c r="DO12" s="89">
        <f>Results!G253</f>
        <v>0.19157749502597304</v>
      </c>
      <c r="DP12" s="89">
        <f>Results!G277</f>
        <v>0.33665279164512613</v>
      </c>
      <c r="DQ12" s="89">
        <f>Results!G301</f>
        <v>492.05189407257853</v>
      </c>
      <c r="DR12" s="89">
        <f>Results!G325</f>
        <v>0.23261241442575389</v>
      </c>
      <c r="DS12" s="89">
        <f>Results!G349</f>
        <v>1.882521923909281</v>
      </c>
      <c r="DT12" s="89"/>
    </row>
    <row r="13" spans="1:124" ht="15" customHeight="1" x14ac:dyDescent="0.3">
      <c r="A13" s="135" t="str">
        <f>'Gene Table'!D12</f>
        <v>APC2</v>
      </c>
      <c r="B13" s="104" t="s">
        <v>278</v>
      </c>
      <c r="C13" s="105">
        <f>IF('Test Sample Data'!C12="","",IF(SUM('Test Sample Data'!C$3:C$386)&gt;10,IF(AND(ISNUMBER('Test Sample Data'!C12),'Test Sample Data'!C12&lt;$C$389, 'Test Sample Data'!C12&gt;0),'Test Sample Data'!C12,$C$389),""))</f>
        <v>16.77</v>
      </c>
      <c r="D13" s="105">
        <f>IF('Test Sample Data'!D12="","",IF(SUM('Test Sample Data'!D$3:D$386)&gt;10,IF(AND(ISNUMBER('Test Sample Data'!D12),'Test Sample Data'!D12&lt;$C$389, 'Test Sample Data'!D12&gt;0),'Test Sample Data'!D12,$C$389),""))</f>
        <v>16.86</v>
      </c>
      <c r="E13" s="105">
        <f>IF('Test Sample Data'!E12="","",IF(SUM('Test Sample Data'!E$3:E$386)&gt;10,IF(AND(ISNUMBER('Test Sample Data'!E12),'Test Sample Data'!E12&lt;$C$389, 'Test Sample Data'!E12&gt;0),'Test Sample Data'!E12,$C$389),""))</f>
        <v>16.77</v>
      </c>
      <c r="F13" s="105" t="str">
        <f>IF('Test Sample Data'!F12="","",IF(SUM('Test Sample Data'!F$3:F$386)&gt;10,IF(AND(ISNUMBER('Test Sample Data'!F12),'Test Sample Data'!F12&lt;$C$389, 'Test Sample Data'!F12&gt;0),'Test Sample Data'!F12,$C$389),""))</f>
        <v/>
      </c>
      <c r="G13" s="105" t="str">
        <f>IF('Test Sample Data'!G12="","",IF(SUM('Test Sample Data'!G$3:G$386)&gt;10,IF(AND(ISNUMBER('Test Sample Data'!G12),'Test Sample Data'!G12&lt;$C$389, 'Test Sample Data'!G12&gt;0),'Test Sample Data'!G12,$C$389),""))</f>
        <v/>
      </c>
      <c r="H13" s="105" t="str">
        <f>IF('Test Sample Data'!H12="","",IF(SUM('Test Sample Data'!H$3:H$386)&gt;10,IF(AND(ISNUMBER('Test Sample Data'!H12),'Test Sample Data'!H12&lt;$C$389, 'Test Sample Data'!H12&gt;0),'Test Sample Data'!H12,$C$389),""))</f>
        <v/>
      </c>
      <c r="I13" s="105" t="str">
        <f>IF('Test Sample Data'!I12="","",IF(SUM('Test Sample Data'!I$3:I$386)&gt;10,IF(AND(ISNUMBER('Test Sample Data'!I12),'Test Sample Data'!I12&lt;$C$389, 'Test Sample Data'!I12&gt;0),'Test Sample Data'!I12,$C$389),""))</f>
        <v/>
      </c>
      <c r="J13" s="105" t="str">
        <f>IF('Test Sample Data'!J12="","",IF(SUM('Test Sample Data'!J$3:J$386)&gt;10,IF(AND(ISNUMBER('Test Sample Data'!J12),'Test Sample Data'!J12&lt;$C$389, 'Test Sample Data'!J12&gt;0),'Test Sample Data'!J12,$C$389),""))</f>
        <v/>
      </c>
      <c r="K13" s="105" t="str">
        <f>IF('Test Sample Data'!K12="","",IF(SUM('Test Sample Data'!K$3:K$386)&gt;10,IF(AND(ISNUMBER('Test Sample Data'!K12),'Test Sample Data'!K12&lt;$C$389, 'Test Sample Data'!K12&gt;0),'Test Sample Data'!K12,$C$389),""))</f>
        <v/>
      </c>
      <c r="L13" s="105" t="str">
        <f>IF('Test Sample Data'!L12="","",IF(SUM('Test Sample Data'!L$3:L$386)&gt;10,IF(AND(ISNUMBER('Test Sample Data'!L12),'Test Sample Data'!L12&lt;$C$389, 'Test Sample Data'!L12&gt;0),'Test Sample Data'!L12,$C$389),""))</f>
        <v/>
      </c>
      <c r="M13" s="105" t="str">
        <f>IF('Test Sample Data'!M12="","",IF(SUM('Test Sample Data'!M$3:M$386)&gt;10,IF(AND(ISNUMBER('Test Sample Data'!M12),'Test Sample Data'!M12&lt;$C$389, 'Test Sample Data'!M12&gt;0),'Test Sample Data'!M12,$C$389),""))</f>
        <v/>
      </c>
      <c r="N13" s="105" t="str">
        <f>IF('Test Sample Data'!N12="","",IF(SUM('Test Sample Data'!N$3:N$386)&gt;10,IF(AND(ISNUMBER('Test Sample Data'!N12),'Test Sample Data'!N12&lt;$C$389, 'Test Sample Data'!N12&gt;0),'Test Sample Data'!N12,$C$389),""))</f>
        <v/>
      </c>
      <c r="O13" s="105" t="str">
        <f>'Gene Table'!D12</f>
        <v>APC2</v>
      </c>
      <c r="P13" s="104" t="s">
        <v>278</v>
      </c>
      <c r="Q13" s="105">
        <f>IF('Control Sample Data'!C12="","",IF(SUM('Control Sample Data'!C$3:C$386)&gt;10,IF(AND(ISNUMBER('Control Sample Data'!C12),'Control Sample Data'!C12&lt;$C$389, 'Control Sample Data'!C12&gt;0),'Control Sample Data'!C12,$C$389),""))</f>
        <v>27.12</v>
      </c>
      <c r="R13" s="105">
        <f>IF('Control Sample Data'!D12="","",IF(SUM('Control Sample Data'!D$3:D$386)&gt;10,IF(AND(ISNUMBER('Control Sample Data'!D12),'Control Sample Data'!D12&lt;$C$389, 'Control Sample Data'!D12&gt;0),'Control Sample Data'!D12,$C$389),""))</f>
        <v>27.21</v>
      </c>
      <c r="S13" s="105">
        <f>IF('Control Sample Data'!E12="","",IF(SUM('Control Sample Data'!E$3:E$386)&gt;10,IF(AND(ISNUMBER('Control Sample Data'!E12),'Control Sample Data'!E12&lt;$C$389, 'Control Sample Data'!E12&gt;0),'Control Sample Data'!E12,$C$389),""))</f>
        <v>27.12</v>
      </c>
      <c r="T13" s="105" t="str">
        <f>IF('Control Sample Data'!F12="","",IF(SUM('Control Sample Data'!F$3:F$386)&gt;10,IF(AND(ISNUMBER('Control Sample Data'!F12),'Control Sample Data'!F12&lt;$C$389, 'Control Sample Data'!F12&gt;0),'Control Sample Data'!F12,$C$389),""))</f>
        <v/>
      </c>
      <c r="U13" s="105" t="str">
        <f>IF('Control Sample Data'!G12="","",IF(SUM('Control Sample Data'!G$3:G$386)&gt;10,IF(AND(ISNUMBER('Control Sample Data'!G12),'Control Sample Data'!G12&lt;$C$389, 'Control Sample Data'!G12&gt;0),'Control Sample Data'!G12,$C$389),""))</f>
        <v/>
      </c>
      <c r="V13" s="105" t="str">
        <f>IF('Control Sample Data'!H12="","",IF(SUM('Control Sample Data'!H$3:H$386)&gt;10,IF(AND(ISNUMBER('Control Sample Data'!H12),'Control Sample Data'!H12&lt;$C$389, 'Control Sample Data'!H12&gt;0),'Control Sample Data'!H12,$C$389),""))</f>
        <v/>
      </c>
      <c r="W13" s="105" t="str">
        <f>IF('Control Sample Data'!I12="","",IF(SUM('Control Sample Data'!I$3:I$386)&gt;10,IF(AND(ISNUMBER('Control Sample Data'!I12),'Control Sample Data'!I12&lt;$C$389, 'Control Sample Data'!I12&gt;0),'Control Sample Data'!I12,$C$389),""))</f>
        <v/>
      </c>
      <c r="X13" s="105" t="str">
        <f>IF('Control Sample Data'!J12="","",IF(SUM('Control Sample Data'!J$3:J$386)&gt;10,IF(AND(ISNUMBER('Control Sample Data'!J12),'Control Sample Data'!J12&lt;$C$389, 'Control Sample Data'!J12&gt;0),'Control Sample Data'!J12,$C$389),""))</f>
        <v/>
      </c>
      <c r="Y13" s="105" t="str">
        <f>IF('Control Sample Data'!K12="","",IF(SUM('Control Sample Data'!K$3:K$386)&gt;10,IF(AND(ISNUMBER('Control Sample Data'!K12),'Control Sample Data'!K12&lt;$C$389, 'Control Sample Data'!K12&gt;0),'Control Sample Data'!K12,$C$389),""))</f>
        <v/>
      </c>
      <c r="Z13" s="105" t="str">
        <f>IF('Control Sample Data'!L12="","",IF(SUM('Control Sample Data'!L$3:L$386)&gt;10,IF(AND(ISNUMBER('Control Sample Data'!L12),'Control Sample Data'!L12&lt;$C$389, 'Control Sample Data'!L12&gt;0),'Control Sample Data'!L12,$C$389),""))</f>
        <v/>
      </c>
      <c r="AA13" s="105" t="str">
        <f>IF('Control Sample Data'!M12="","",IF(SUM('Control Sample Data'!M$3:M$386)&gt;10,IF(AND(ISNUMBER('Control Sample Data'!M12),'Control Sample Data'!M12&lt;$C$389, 'Control Sample Data'!M12&gt;0),'Control Sample Data'!M12,$C$389),""))</f>
        <v/>
      </c>
      <c r="AB13" s="136" t="str">
        <f>IF('Control Sample Data'!N12="","",IF(SUM('Control Sample Data'!N$3:N$386)&gt;10,IF(AND(ISNUMBER('Control Sample Data'!N12),'Control Sample Data'!N12&lt;$C$389, 'Control Sample Data'!N12&gt;0),'Control Sample Data'!N12,$C$389),""))</f>
        <v/>
      </c>
      <c r="AC13" s="125" t="str">
        <f>IF(ISERROR(VLOOKUP('Choose Reference Genes'!$A12,$A$4:$N$387,3,0)),"",VLOOKUP('Choose Reference Genes'!$A12,$A$4:$N$387,3,0))</f>
        <v/>
      </c>
      <c r="AD13" s="70" t="str">
        <f>IF(ISERROR(VLOOKUP('Choose Reference Genes'!$A12,$A$4:$N$387,4,0)),"",VLOOKUP('Choose Reference Genes'!$A12,$A$4:$N$387,4,0))</f>
        <v/>
      </c>
      <c r="AE13" s="70" t="str">
        <f>IF(ISERROR(VLOOKUP('Choose Reference Genes'!$A12,$A$4:$N$387,5,0)),"",VLOOKUP('Choose Reference Genes'!$A12,$A$4:$N$387,5,0))</f>
        <v/>
      </c>
      <c r="AF13" s="70" t="str">
        <f>IF(ISERROR(VLOOKUP('Choose Reference Genes'!$A12,$A$4:$N$387,6,0)),"",VLOOKUP('Choose Reference Genes'!$A12,$A$4:$N$387,6,0))</f>
        <v/>
      </c>
      <c r="AG13" s="70" t="str">
        <f>IF(ISERROR(VLOOKUP('Choose Reference Genes'!$A12,$A$4:$N$387,7,0)),"",VLOOKUP('Choose Reference Genes'!$A12,$A$4:$N$387,7,0))</f>
        <v/>
      </c>
      <c r="AH13" s="70" t="str">
        <f>IF(ISERROR(VLOOKUP('Choose Reference Genes'!$A12,$A$4:$N$387,8,0)),"",VLOOKUP('Choose Reference Genes'!$A12,$A$4:$N$387,8,0))</f>
        <v/>
      </c>
      <c r="AI13" s="70" t="str">
        <f>IF(ISERROR(VLOOKUP('Choose Reference Genes'!$A12,$A$4:$N$387,9,0)),"",VLOOKUP('Choose Reference Genes'!$A12,$A$4:$N$387,9,0))</f>
        <v/>
      </c>
      <c r="AJ13" s="70" t="str">
        <f>IF(ISERROR(VLOOKUP('Choose Reference Genes'!$A12,$A$4:$N$387,10,0)),"",VLOOKUP('Choose Reference Genes'!$A12,$A$4:$N$387,10,0))</f>
        <v/>
      </c>
      <c r="AK13" s="70" t="str">
        <f>IF(ISERROR(VLOOKUP('Choose Reference Genes'!$A12,$A$4:$N$387,11,0)),"",VLOOKUP('Choose Reference Genes'!$A12,$A$4:$N$387,11,0))</f>
        <v/>
      </c>
      <c r="AL13" s="70" t="str">
        <f>IF(ISERROR(VLOOKUP('Choose Reference Genes'!$A12,$A$4:$N$387,12,0)),"",VLOOKUP('Choose Reference Genes'!$A12,$A$4:$N$387,12,0))</f>
        <v/>
      </c>
      <c r="AM13" s="70" t="str">
        <f>IF(ISERROR(VLOOKUP('Choose Reference Genes'!$A12,$A$4:$N$387,13,0)),"",VLOOKUP('Choose Reference Genes'!$A12,$A$4:$N$387,13,0))</f>
        <v/>
      </c>
      <c r="AN13" s="108" t="str">
        <f>IF(ISERROR(VLOOKUP('Choose Reference Genes'!$A12,$A$4:$N$387,14,0)),"",VLOOKUP('Choose Reference Genes'!$A12,$A$4:$N$387,14,0))</f>
        <v/>
      </c>
      <c r="AO13" s="107" t="str">
        <f>IF(ISERROR(VLOOKUP('Choose Reference Genes'!$A12,$A$4:$AB$387,17,0)),"",VLOOKUP('Choose Reference Genes'!$A12,$A$4:$AB$387,17,0))</f>
        <v/>
      </c>
      <c r="AP13" s="70" t="str">
        <f>IF(ISERROR(VLOOKUP('Choose Reference Genes'!$A12,$A$4:$AB$387,18,0)),"",VLOOKUP('Choose Reference Genes'!$A12,$A$4:$AB$387,18,0))</f>
        <v/>
      </c>
      <c r="AQ13" s="70" t="str">
        <f>IF(ISERROR(VLOOKUP('Choose Reference Genes'!$A12,$A$4:$AB$387,19,0)),"",VLOOKUP('Choose Reference Genes'!$A12,$A$4:$AB$387,19,0))</f>
        <v/>
      </c>
      <c r="AR13" s="70" t="str">
        <f>IF(ISERROR(VLOOKUP('Choose Reference Genes'!$A12,$A$4:$AB$387,20,0)),"",VLOOKUP('Choose Reference Genes'!$A12,$A$4:$AB$387,20,0))</f>
        <v/>
      </c>
      <c r="AS13" s="70" t="str">
        <f>IF(ISERROR(VLOOKUP('Choose Reference Genes'!$A12,$A$4:$AB$387,21,0)),"",VLOOKUP('Choose Reference Genes'!$A12,$A$4:$AB$387,21,0))</f>
        <v/>
      </c>
      <c r="AT13" s="70" t="str">
        <f>IF(ISERROR(VLOOKUP('Choose Reference Genes'!$A12,$A$4:$AB$387,22,0)),"",VLOOKUP('Choose Reference Genes'!$A12,$A$4:$AB$387,22,0))</f>
        <v/>
      </c>
      <c r="AU13" s="70" t="str">
        <f>IF(ISERROR(VLOOKUP('Choose Reference Genes'!$A12,$A$4:$AB$387,23,0)),"",VLOOKUP('Choose Reference Genes'!$A12,$A$4:$AB$387,23,0))</f>
        <v/>
      </c>
      <c r="AV13" s="70" t="str">
        <f>IF(ISERROR(VLOOKUP('Choose Reference Genes'!$A12,$A$4:$AB$387,24,0)),"",VLOOKUP('Choose Reference Genes'!$A12,$A$4:$AB$387,24,0))</f>
        <v/>
      </c>
      <c r="AW13" s="70" t="str">
        <f>IF(ISERROR(VLOOKUP('Choose Reference Genes'!$A12,$A$4:$AB$387,25,0)),"",VLOOKUP('Choose Reference Genes'!$A12,$A$4:$AB$387,25,0))</f>
        <v/>
      </c>
      <c r="AX13" s="70" t="str">
        <f>IF(ISERROR(VLOOKUP('Choose Reference Genes'!$A12,$A$4:$AB$387,26,0)),"",VLOOKUP('Choose Reference Genes'!$A12,$A$4:$AB$387,26,0))</f>
        <v/>
      </c>
      <c r="AY13" s="70" t="str">
        <f>IF(ISERROR(VLOOKUP('Choose Reference Genes'!$A12,$A$4:$AB$387,27,0)),"",VLOOKUP('Choose Reference Genes'!$A12,$A$4:$AB$387,27,0))</f>
        <v/>
      </c>
      <c r="AZ13" s="108" t="str">
        <f>IF(ISERROR(VLOOKUP('Choose Reference Genes'!$A12,$A$4:$AB$387,28,0)),"",VLOOKUP('Choose Reference Genes'!$A12,$A$4:$AB$387,28,0))</f>
        <v/>
      </c>
      <c r="BA13" s="103" t="str">
        <f t="shared" si="36"/>
        <v>APC2</v>
      </c>
      <c r="BB13" s="104" t="s">
        <v>278</v>
      </c>
      <c r="BC13" s="105">
        <f t="shared" si="0"/>
        <v>-4.2220000000000013</v>
      </c>
      <c r="BD13" s="105">
        <f t="shared" si="1"/>
        <v>-4.09</v>
      </c>
      <c r="BE13" s="105">
        <f t="shared" si="2"/>
        <v>-4.110000000000003</v>
      </c>
      <c r="BF13" s="105" t="str">
        <f t="shared" si="3"/>
        <v/>
      </c>
      <c r="BG13" s="105" t="str">
        <f t="shared" si="4"/>
        <v/>
      </c>
      <c r="BH13" s="105" t="str">
        <f t="shared" si="5"/>
        <v/>
      </c>
      <c r="BI13" s="105" t="str">
        <f t="shared" si="6"/>
        <v/>
      </c>
      <c r="BJ13" s="105" t="str">
        <f t="shared" si="7"/>
        <v/>
      </c>
      <c r="BK13" s="105" t="str">
        <f t="shared" si="8"/>
        <v/>
      </c>
      <c r="BL13" s="105" t="str">
        <f t="shared" si="9"/>
        <v/>
      </c>
      <c r="BM13" s="102" t="str">
        <f t="shared" si="37"/>
        <v/>
      </c>
      <c r="BN13" s="102" t="str">
        <f t="shared" si="38"/>
        <v/>
      </c>
      <c r="BO13" s="105">
        <f t="shared" si="11"/>
        <v>5.9780000000000015</v>
      </c>
      <c r="BP13" s="105">
        <f t="shared" si="12"/>
        <v>6.1580000000000013</v>
      </c>
      <c r="BQ13" s="105">
        <f t="shared" si="13"/>
        <v>5.91</v>
      </c>
      <c r="BR13" s="105" t="str">
        <f t="shared" si="14"/>
        <v/>
      </c>
      <c r="BS13" s="105" t="str">
        <f t="shared" si="15"/>
        <v/>
      </c>
      <c r="BT13" s="105" t="str">
        <f t="shared" si="16"/>
        <v/>
      </c>
      <c r="BU13" s="105" t="str">
        <f t="shared" si="17"/>
        <v/>
      </c>
      <c r="BV13" s="105" t="str">
        <f t="shared" si="18"/>
        <v/>
      </c>
      <c r="BW13" s="105" t="str">
        <f t="shared" si="19"/>
        <v/>
      </c>
      <c r="BX13" s="105" t="str">
        <f t="shared" si="20"/>
        <v/>
      </c>
      <c r="BY13" s="102" t="str">
        <f t="shared" si="39"/>
        <v/>
      </c>
      <c r="BZ13" s="102" t="str">
        <f t="shared" si="40"/>
        <v/>
      </c>
      <c r="CA13" s="70">
        <f t="shared" si="41"/>
        <v>-4.140666666666668</v>
      </c>
      <c r="CB13" s="70">
        <f t="shared" si="42"/>
        <v>6.0153333333333343</v>
      </c>
      <c r="CC13" s="103" t="str">
        <f t="shared" si="43"/>
        <v>APC2</v>
      </c>
      <c r="CD13" s="104" t="s">
        <v>278</v>
      </c>
      <c r="CE13" s="106">
        <f t="shared" si="22"/>
        <v>18.66158991661549</v>
      </c>
      <c r="CF13" s="106">
        <f t="shared" si="23"/>
        <v>17.029922919253753</v>
      </c>
      <c r="CG13" s="106">
        <f t="shared" si="24"/>
        <v>17.267651784070868</v>
      </c>
      <c r="CH13" s="106" t="str">
        <f t="shared" si="25"/>
        <v/>
      </c>
      <c r="CI13" s="106" t="str">
        <f t="shared" si="26"/>
        <v/>
      </c>
      <c r="CJ13" s="106" t="str">
        <f t="shared" si="27"/>
        <v/>
      </c>
      <c r="CK13" s="106" t="str">
        <f t="shared" si="28"/>
        <v/>
      </c>
      <c r="CL13" s="106" t="str">
        <f t="shared" si="29"/>
        <v/>
      </c>
      <c r="CM13" s="106" t="str">
        <f t="shared" si="30"/>
        <v/>
      </c>
      <c r="CN13" s="106" t="str">
        <f t="shared" si="31"/>
        <v/>
      </c>
      <c r="CO13" s="119" t="str">
        <f t="shared" si="44"/>
        <v/>
      </c>
      <c r="CP13" s="119" t="str">
        <f t="shared" si="45"/>
        <v/>
      </c>
      <c r="CQ13" s="106">
        <f t="shared" si="33"/>
        <v>1.5865095326084818E-2</v>
      </c>
      <c r="CR13" s="106">
        <f t="shared" si="33"/>
        <v>1.400416718077194E-2</v>
      </c>
      <c r="CS13" s="106">
        <f t="shared" si="33"/>
        <v>1.663078410083375E-2</v>
      </c>
      <c r="CT13" s="106" t="str">
        <f t="shared" si="33"/>
        <v/>
      </c>
      <c r="CU13" s="106" t="str">
        <f t="shared" si="33"/>
        <v/>
      </c>
      <c r="CV13" s="106" t="str">
        <f t="shared" si="33"/>
        <v/>
      </c>
      <c r="CW13" s="106" t="str">
        <f t="shared" si="33"/>
        <v/>
      </c>
      <c r="CX13" s="106" t="str">
        <f t="shared" si="33"/>
        <v/>
      </c>
      <c r="CY13" s="106" t="str">
        <f t="shared" si="33"/>
        <v/>
      </c>
      <c r="CZ13" s="106" t="str">
        <f t="shared" si="33"/>
        <v/>
      </c>
      <c r="DA13" s="119" t="str">
        <f t="shared" si="46"/>
        <v/>
      </c>
      <c r="DB13" s="119" t="str">
        <f t="shared" si="47"/>
        <v/>
      </c>
      <c r="DD13" s="85">
        <v>12</v>
      </c>
      <c r="DE13" s="89">
        <f>Results!G14</f>
        <v>4.1679366026265381</v>
      </c>
      <c r="DF13" s="89">
        <f>Results!G38</f>
        <v>0.36165015288584168</v>
      </c>
      <c r="DG13" s="89">
        <f>Results!G62</f>
        <v>1.1722931096075089</v>
      </c>
      <c r="DH13" s="89">
        <f>Results!G86</f>
        <v>3.7563547912497812</v>
      </c>
      <c r="DI13" s="89">
        <f>Results!G110</f>
        <v>4.1679366026265381</v>
      </c>
      <c r="DJ13" s="89">
        <f>Results!G134</f>
        <v>0.36165015288584168</v>
      </c>
      <c r="DK13" s="89">
        <f>Results!G158</f>
        <v>1.1722931096075089</v>
      </c>
      <c r="DL13" s="89">
        <f>Results!G182</f>
        <v>3.7563547912497812</v>
      </c>
      <c r="DM13" s="89">
        <f>Results!G206</f>
        <v>4.1679366026265381</v>
      </c>
      <c r="DN13" s="89">
        <f>Results!G230</f>
        <v>0.36165015288584168</v>
      </c>
      <c r="DO13" s="89">
        <f>Results!G254</f>
        <v>0.33201799317941194</v>
      </c>
      <c r="DP13" s="89">
        <f>Results!G278</f>
        <v>0.41065535037603329</v>
      </c>
      <c r="DQ13" s="89">
        <f>Results!G302</f>
        <v>8.6329653008991078E-2</v>
      </c>
      <c r="DR13" s="89">
        <f>Results!G326</f>
        <v>0.36165015288584168</v>
      </c>
      <c r="DS13" s="89">
        <f>Results!G350</f>
        <v>1.1722931096075089</v>
      </c>
      <c r="DT13" s="89"/>
    </row>
    <row r="14" spans="1:124" ht="15" customHeight="1" x14ac:dyDescent="0.3">
      <c r="A14" s="135" t="str">
        <f>'Gene Table'!D13</f>
        <v>ARIH1</v>
      </c>
      <c r="B14" s="104" t="s">
        <v>279</v>
      </c>
      <c r="C14" s="105">
        <f>IF('Test Sample Data'!C13="","",IF(SUM('Test Sample Data'!C$3:C$386)&gt;10,IF(AND(ISNUMBER('Test Sample Data'!C13),'Test Sample Data'!C13&lt;$C$389, 'Test Sample Data'!C13&gt;0),'Test Sample Data'!C13,$C$389),""))</f>
        <v>33.49</v>
      </c>
      <c r="D14" s="105">
        <f>IF('Test Sample Data'!D13="","",IF(SUM('Test Sample Data'!D$3:D$386)&gt;10,IF(AND(ISNUMBER('Test Sample Data'!D13),'Test Sample Data'!D13&lt;$C$389, 'Test Sample Data'!D13&gt;0),'Test Sample Data'!D13,$C$389),""))</f>
        <v>35</v>
      </c>
      <c r="E14" s="105">
        <f>IF('Test Sample Data'!E13="","",IF(SUM('Test Sample Data'!E$3:E$386)&gt;10,IF(AND(ISNUMBER('Test Sample Data'!E13),'Test Sample Data'!E13&lt;$C$389, 'Test Sample Data'!E13&gt;0),'Test Sample Data'!E13,$C$389),""))</f>
        <v>33.520000000000003</v>
      </c>
      <c r="F14" s="105" t="str">
        <f>IF('Test Sample Data'!F13="","",IF(SUM('Test Sample Data'!F$3:F$386)&gt;10,IF(AND(ISNUMBER('Test Sample Data'!F13),'Test Sample Data'!F13&lt;$C$389, 'Test Sample Data'!F13&gt;0),'Test Sample Data'!F13,$C$389),""))</f>
        <v/>
      </c>
      <c r="G14" s="105" t="str">
        <f>IF('Test Sample Data'!G13="","",IF(SUM('Test Sample Data'!G$3:G$386)&gt;10,IF(AND(ISNUMBER('Test Sample Data'!G13),'Test Sample Data'!G13&lt;$C$389, 'Test Sample Data'!G13&gt;0),'Test Sample Data'!G13,$C$389),""))</f>
        <v/>
      </c>
      <c r="H14" s="105" t="str">
        <f>IF('Test Sample Data'!H13="","",IF(SUM('Test Sample Data'!H$3:H$386)&gt;10,IF(AND(ISNUMBER('Test Sample Data'!H13),'Test Sample Data'!H13&lt;$C$389, 'Test Sample Data'!H13&gt;0),'Test Sample Data'!H13,$C$389),""))</f>
        <v/>
      </c>
      <c r="I14" s="105" t="str">
        <f>IF('Test Sample Data'!I13="","",IF(SUM('Test Sample Data'!I$3:I$386)&gt;10,IF(AND(ISNUMBER('Test Sample Data'!I13),'Test Sample Data'!I13&lt;$C$389, 'Test Sample Data'!I13&gt;0),'Test Sample Data'!I13,$C$389),""))</f>
        <v/>
      </c>
      <c r="J14" s="105" t="str">
        <f>IF('Test Sample Data'!J13="","",IF(SUM('Test Sample Data'!J$3:J$386)&gt;10,IF(AND(ISNUMBER('Test Sample Data'!J13),'Test Sample Data'!J13&lt;$C$389, 'Test Sample Data'!J13&gt;0),'Test Sample Data'!J13,$C$389),""))</f>
        <v/>
      </c>
      <c r="K14" s="105" t="str">
        <f>IF('Test Sample Data'!K13="","",IF(SUM('Test Sample Data'!K$3:K$386)&gt;10,IF(AND(ISNUMBER('Test Sample Data'!K13),'Test Sample Data'!K13&lt;$C$389, 'Test Sample Data'!K13&gt;0),'Test Sample Data'!K13,$C$389),""))</f>
        <v/>
      </c>
      <c r="L14" s="105" t="str">
        <f>IF('Test Sample Data'!L13="","",IF(SUM('Test Sample Data'!L$3:L$386)&gt;10,IF(AND(ISNUMBER('Test Sample Data'!L13),'Test Sample Data'!L13&lt;$C$389, 'Test Sample Data'!L13&gt;0),'Test Sample Data'!L13,$C$389),""))</f>
        <v/>
      </c>
      <c r="M14" s="105" t="str">
        <f>IF('Test Sample Data'!M13="","",IF(SUM('Test Sample Data'!M$3:M$386)&gt;10,IF(AND(ISNUMBER('Test Sample Data'!M13),'Test Sample Data'!M13&lt;$C$389, 'Test Sample Data'!M13&gt;0),'Test Sample Data'!M13,$C$389),""))</f>
        <v/>
      </c>
      <c r="N14" s="105" t="str">
        <f>IF('Test Sample Data'!N13="","",IF(SUM('Test Sample Data'!N$3:N$386)&gt;10,IF(AND(ISNUMBER('Test Sample Data'!N13),'Test Sample Data'!N13&lt;$C$389, 'Test Sample Data'!N13&gt;0),'Test Sample Data'!N13,$C$389),""))</f>
        <v/>
      </c>
      <c r="O14" s="105" t="str">
        <f>'Gene Table'!D13</f>
        <v>ARIH1</v>
      </c>
      <c r="P14" s="104" t="s">
        <v>279</v>
      </c>
      <c r="Q14" s="105">
        <f>IF('Control Sample Data'!C13="","",IF(SUM('Control Sample Data'!C$3:C$386)&gt;10,IF(AND(ISNUMBER('Control Sample Data'!C13),'Control Sample Data'!C13&lt;$C$389, 'Control Sample Data'!C13&gt;0),'Control Sample Data'!C13,$C$389),""))</f>
        <v>35</v>
      </c>
      <c r="R14" s="105">
        <f>IF('Control Sample Data'!D13="","",IF(SUM('Control Sample Data'!D$3:D$386)&gt;10,IF(AND(ISNUMBER('Control Sample Data'!D13),'Control Sample Data'!D13&lt;$C$389, 'Control Sample Data'!D13&gt;0),'Control Sample Data'!D13,$C$389),""))</f>
        <v>35</v>
      </c>
      <c r="S14" s="105">
        <f>IF('Control Sample Data'!E13="","",IF(SUM('Control Sample Data'!E$3:E$386)&gt;10,IF(AND(ISNUMBER('Control Sample Data'!E13),'Control Sample Data'!E13&lt;$C$389, 'Control Sample Data'!E13&gt;0),'Control Sample Data'!E13,$C$389),""))</f>
        <v>35</v>
      </c>
      <c r="T14" s="105" t="str">
        <f>IF('Control Sample Data'!F13="","",IF(SUM('Control Sample Data'!F$3:F$386)&gt;10,IF(AND(ISNUMBER('Control Sample Data'!F13),'Control Sample Data'!F13&lt;$C$389, 'Control Sample Data'!F13&gt;0),'Control Sample Data'!F13,$C$389),""))</f>
        <v/>
      </c>
      <c r="U14" s="105" t="str">
        <f>IF('Control Sample Data'!G13="","",IF(SUM('Control Sample Data'!G$3:G$386)&gt;10,IF(AND(ISNUMBER('Control Sample Data'!G13),'Control Sample Data'!G13&lt;$C$389, 'Control Sample Data'!G13&gt;0),'Control Sample Data'!G13,$C$389),""))</f>
        <v/>
      </c>
      <c r="V14" s="105" t="str">
        <f>IF('Control Sample Data'!H13="","",IF(SUM('Control Sample Data'!H$3:H$386)&gt;10,IF(AND(ISNUMBER('Control Sample Data'!H13),'Control Sample Data'!H13&lt;$C$389, 'Control Sample Data'!H13&gt;0),'Control Sample Data'!H13,$C$389),""))</f>
        <v/>
      </c>
      <c r="W14" s="105" t="str">
        <f>IF('Control Sample Data'!I13="","",IF(SUM('Control Sample Data'!I$3:I$386)&gt;10,IF(AND(ISNUMBER('Control Sample Data'!I13),'Control Sample Data'!I13&lt;$C$389, 'Control Sample Data'!I13&gt;0),'Control Sample Data'!I13,$C$389),""))</f>
        <v/>
      </c>
      <c r="X14" s="105" t="str">
        <f>IF('Control Sample Data'!J13="","",IF(SUM('Control Sample Data'!J$3:J$386)&gt;10,IF(AND(ISNUMBER('Control Sample Data'!J13),'Control Sample Data'!J13&lt;$C$389, 'Control Sample Data'!J13&gt;0),'Control Sample Data'!J13,$C$389),""))</f>
        <v/>
      </c>
      <c r="Y14" s="105" t="str">
        <f>IF('Control Sample Data'!K13="","",IF(SUM('Control Sample Data'!K$3:K$386)&gt;10,IF(AND(ISNUMBER('Control Sample Data'!K13),'Control Sample Data'!K13&lt;$C$389, 'Control Sample Data'!K13&gt;0),'Control Sample Data'!K13,$C$389),""))</f>
        <v/>
      </c>
      <c r="Z14" s="105" t="str">
        <f>IF('Control Sample Data'!L13="","",IF(SUM('Control Sample Data'!L$3:L$386)&gt;10,IF(AND(ISNUMBER('Control Sample Data'!L13),'Control Sample Data'!L13&lt;$C$389, 'Control Sample Data'!L13&gt;0),'Control Sample Data'!L13,$C$389),""))</f>
        <v/>
      </c>
      <c r="AA14" s="105" t="str">
        <f>IF('Control Sample Data'!M13="","",IF(SUM('Control Sample Data'!M$3:M$386)&gt;10,IF(AND(ISNUMBER('Control Sample Data'!M13),'Control Sample Data'!M13&lt;$C$389, 'Control Sample Data'!M13&gt;0),'Control Sample Data'!M13,$C$389),""))</f>
        <v/>
      </c>
      <c r="AB14" s="136" t="str">
        <f>IF('Control Sample Data'!N13="","",IF(SUM('Control Sample Data'!N$3:N$386)&gt;10,IF(AND(ISNUMBER('Control Sample Data'!N13),'Control Sample Data'!N13&lt;$C$389, 'Control Sample Data'!N13&gt;0),'Control Sample Data'!N13,$C$389),""))</f>
        <v/>
      </c>
      <c r="AC14" s="125" t="str">
        <f>IF(ISERROR(VLOOKUP('Choose Reference Genes'!$A13,$A$4:$N$387,3,0)),"",VLOOKUP('Choose Reference Genes'!$A13,$A$4:$N$387,3,0))</f>
        <v/>
      </c>
      <c r="AD14" s="70" t="str">
        <f>IF(ISERROR(VLOOKUP('Choose Reference Genes'!$A13,$A$4:$N$387,4,0)),"",VLOOKUP('Choose Reference Genes'!$A13,$A$4:$N$387,4,0))</f>
        <v/>
      </c>
      <c r="AE14" s="70" t="str">
        <f>IF(ISERROR(VLOOKUP('Choose Reference Genes'!$A13,$A$4:$N$387,5,0)),"",VLOOKUP('Choose Reference Genes'!$A13,$A$4:$N$387,5,0))</f>
        <v/>
      </c>
      <c r="AF14" s="70" t="str">
        <f>IF(ISERROR(VLOOKUP('Choose Reference Genes'!$A13,$A$4:$N$387,6,0)),"",VLOOKUP('Choose Reference Genes'!$A13,$A$4:$N$387,6,0))</f>
        <v/>
      </c>
      <c r="AG14" s="70" t="str">
        <f>IF(ISERROR(VLOOKUP('Choose Reference Genes'!$A13,$A$4:$N$387,7,0)),"",VLOOKUP('Choose Reference Genes'!$A13,$A$4:$N$387,7,0))</f>
        <v/>
      </c>
      <c r="AH14" s="70" t="str">
        <f>IF(ISERROR(VLOOKUP('Choose Reference Genes'!$A13,$A$4:$N$387,8,0)),"",VLOOKUP('Choose Reference Genes'!$A13,$A$4:$N$387,8,0))</f>
        <v/>
      </c>
      <c r="AI14" s="70" t="str">
        <f>IF(ISERROR(VLOOKUP('Choose Reference Genes'!$A13,$A$4:$N$387,9,0)),"",VLOOKUP('Choose Reference Genes'!$A13,$A$4:$N$387,9,0))</f>
        <v/>
      </c>
      <c r="AJ14" s="70" t="str">
        <f>IF(ISERROR(VLOOKUP('Choose Reference Genes'!$A13,$A$4:$N$387,10,0)),"",VLOOKUP('Choose Reference Genes'!$A13,$A$4:$N$387,10,0))</f>
        <v/>
      </c>
      <c r="AK14" s="70" t="str">
        <f>IF(ISERROR(VLOOKUP('Choose Reference Genes'!$A13,$A$4:$N$387,11,0)),"",VLOOKUP('Choose Reference Genes'!$A13,$A$4:$N$387,11,0))</f>
        <v/>
      </c>
      <c r="AL14" s="70" t="str">
        <f>IF(ISERROR(VLOOKUP('Choose Reference Genes'!$A13,$A$4:$N$387,12,0)),"",VLOOKUP('Choose Reference Genes'!$A13,$A$4:$N$387,12,0))</f>
        <v/>
      </c>
      <c r="AM14" s="70" t="str">
        <f>IF(ISERROR(VLOOKUP('Choose Reference Genes'!$A13,$A$4:$N$387,13,0)),"",VLOOKUP('Choose Reference Genes'!$A13,$A$4:$N$387,13,0))</f>
        <v/>
      </c>
      <c r="AN14" s="108" t="str">
        <f>IF(ISERROR(VLOOKUP('Choose Reference Genes'!$A13,$A$4:$N$387,14,0)),"",VLOOKUP('Choose Reference Genes'!$A13,$A$4:$N$387,14,0))</f>
        <v/>
      </c>
      <c r="AO14" s="107" t="str">
        <f>IF(ISERROR(VLOOKUP('Choose Reference Genes'!$A13,$A$4:$AB$387,17,0)),"",VLOOKUP('Choose Reference Genes'!$A13,$A$4:$AB$387,17,0))</f>
        <v/>
      </c>
      <c r="AP14" s="70" t="str">
        <f>IF(ISERROR(VLOOKUP('Choose Reference Genes'!$A13,$A$4:$AB$387,18,0)),"",VLOOKUP('Choose Reference Genes'!$A13,$A$4:$AB$387,18,0))</f>
        <v/>
      </c>
      <c r="AQ14" s="70" t="str">
        <f>IF(ISERROR(VLOOKUP('Choose Reference Genes'!$A13,$A$4:$AB$387,19,0)),"",VLOOKUP('Choose Reference Genes'!$A13,$A$4:$AB$387,19,0))</f>
        <v/>
      </c>
      <c r="AR14" s="70" t="str">
        <f>IF(ISERROR(VLOOKUP('Choose Reference Genes'!$A13,$A$4:$AB$387,20,0)),"",VLOOKUP('Choose Reference Genes'!$A13,$A$4:$AB$387,20,0))</f>
        <v/>
      </c>
      <c r="AS14" s="70" t="str">
        <f>IF(ISERROR(VLOOKUP('Choose Reference Genes'!$A13,$A$4:$AB$387,21,0)),"",VLOOKUP('Choose Reference Genes'!$A13,$A$4:$AB$387,21,0))</f>
        <v/>
      </c>
      <c r="AT14" s="70" t="str">
        <f>IF(ISERROR(VLOOKUP('Choose Reference Genes'!$A13,$A$4:$AB$387,22,0)),"",VLOOKUP('Choose Reference Genes'!$A13,$A$4:$AB$387,22,0))</f>
        <v/>
      </c>
      <c r="AU14" s="70" t="str">
        <f>IF(ISERROR(VLOOKUP('Choose Reference Genes'!$A13,$A$4:$AB$387,23,0)),"",VLOOKUP('Choose Reference Genes'!$A13,$A$4:$AB$387,23,0))</f>
        <v/>
      </c>
      <c r="AV14" s="70" t="str">
        <f>IF(ISERROR(VLOOKUP('Choose Reference Genes'!$A13,$A$4:$AB$387,24,0)),"",VLOOKUP('Choose Reference Genes'!$A13,$A$4:$AB$387,24,0))</f>
        <v/>
      </c>
      <c r="AW14" s="70" t="str">
        <f>IF(ISERROR(VLOOKUP('Choose Reference Genes'!$A13,$A$4:$AB$387,25,0)),"",VLOOKUP('Choose Reference Genes'!$A13,$A$4:$AB$387,25,0))</f>
        <v/>
      </c>
      <c r="AX14" s="70" t="str">
        <f>IF(ISERROR(VLOOKUP('Choose Reference Genes'!$A13,$A$4:$AB$387,26,0)),"",VLOOKUP('Choose Reference Genes'!$A13,$A$4:$AB$387,26,0))</f>
        <v/>
      </c>
      <c r="AY14" s="70" t="str">
        <f>IF(ISERROR(VLOOKUP('Choose Reference Genes'!$A13,$A$4:$AB$387,27,0)),"",VLOOKUP('Choose Reference Genes'!$A13,$A$4:$AB$387,27,0))</f>
        <v/>
      </c>
      <c r="AZ14" s="108" t="str">
        <f>IF(ISERROR(VLOOKUP('Choose Reference Genes'!$A13,$A$4:$AB$387,28,0)),"",VLOOKUP('Choose Reference Genes'!$A13,$A$4:$AB$387,28,0))</f>
        <v/>
      </c>
      <c r="BA14" s="103" t="str">
        <f t="shared" si="36"/>
        <v>ARIH1</v>
      </c>
      <c r="BB14" s="104" t="s">
        <v>279</v>
      </c>
      <c r="BC14" s="105">
        <f t="shared" si="0"/>
        <v>12.498000000000001</v>
      </c>
      <c r="BD14" s="105">
        <f t="shared" si="1"/>
        <v>14.05</v>
      </c>
      <c r="BE14" s="105">
        <f t="shared" si="2"/>
        <v>12.64</v>
      </c>
      <c r="BF14" s="105" t="str">
        <f t="shared" si="3"/>
        <v/>
      </c>
      <c r="BG14" s="105" t="str">
        <f t="shared" si="4"/>
        <v/>
      </c>
      <c r="BH14" s="105" t="str">
        <f t="shared" si="5"/>
        <v/>
      </c>
      <c r="BI14" s="105" t="str">
        <f t="shared" si="6"/>
        <v/>
      </c>
      <c r="BJ14" s="105" t="str">
        <f t="shared" si="7"/>
        <v/>
      </c>
      <c r="BK14" s="105" t="str">
        <f t="shared" si="8"/>
        <v/>
      </c>
      <c r="BL14" s="105" t="str">
        <f t="shared" si="9"/>
        <v/>
      </c>
      <c r="BM14" s="102" t="str">
        <f t="shared" si="37"/>
        <v/>
      </c>
      <c r="BN14" s="102" t="str">
        <f t="shared" si="38"/>
        <v/>
      </c>
      <c r="BO14" s="105">
        <f t="shared" si="11"/>
        <v>13.858000000000001</v>
      </c>
      <c r="BP14" s="105">
        <f t="shared" si="12"/>
        <v>13.948</v>
      </c>
      <c r="BQ14" s="105">
        <f t="shared" si="13"/>
        <v>13.79</v>
      </c>
      <c r="BR14" s="105" t="str">
        <f t="shared" si="14"/>
        <v/>
      </c>
      <c r="BS14" s="105" t="str">
        <f t="shared" si="15"/>
        <v/>
      </c>
      <c r="BT14" s="105" t="str">
        <f t="shared" si="16"/>
        <v/>
      </c>
      <c r="BU14" s="105" t="str">
        <f t="shared" si="17"/>
        <v/>
      </c>
      <c r="BV14" s="105" t="str">
        <f t="shared" si="18"/>
        <v/>
      </c>
      <c r="BW14" s="105" t="str">
        <f t="shared" si="19"/>
        <v/>
      </c>
      <c r="BX14" s="105" t="str">
        <f t="shared" si="20"/>
        <v/>
      </c>
      <c r="BY14" s="102" t="str">
        <f t="shared" si="39"/>
        <v/>
      </c>
      <c r="BZ14" s="102" t="str">
        <f t="shared" si="40"/>
        <v/>
      </c>
      <c r="CA14" s="70">
        <f t="shared" si="41"/>
        <v>13.062666666666667</v>
      </c>
      <c r="CB14" s="70">
        <f t="shared" si="42"/>
        <v>13.865333333333334</v>
      </c>
      <c r="CC14" s="103" t="str">
        <f t="shared" si="43"/>
        <v>ARIH1</v>
      </c>
      <c r="CD14" s="104" t="s">
        <v>279</v>
      </c>
      <c r="CE14" s="106">
        <f t="shared" si="22"/>
        <v>1.7287297829767388E-4</v>
      </c>
      <c r="CF14" s="106">
        <f t="shared" si="23"/>
        <v>5.8956074763479352E-5</v>
      </c>
      <c r="CG14" s="106">
        <f t="shared" si="24"/>
        <v>1.5666820038609666E-4</v>
      </c>
      <c r="CH14" s="106" t="str">
        <f t="shared" si="25"/>
        <v/>
      </c>
      <c r="CI14" s="106" t="str">
        <f t="shared" si="26"/>
        <v/>
      </c>
      <c r="CJ14" s="106" t="str">
        <f t="shared" si="27"/>
        <v/>
      </c>
      <c r="CK14" s="106" t="str">
        <f t="shared" si="28"/>
        <v/>
      </c>
      <c r="CL14" s="106" t="str">
        <f t="shared" si="29"/>
        <v/>
      </c>
      <c r="CM14" s="106" t="str">
        <f t="shared" si="30"/>
        <v/>
      </c>
      <c r="CN14" s="106" t="str">
        <f t="shared" si="31"/>
        <v/>
      </c>
      <c r="CO14" s="119" t="str">
        <f t="shared" si="44"/>
        <v/>
      </c>
      <c r="CP14" s="119" t="str">
        <f t="shared" si="45"/>
        <v/>
      </c>
      <c r="CQ14" s="106">
        <f t="shared" si="33"/>
        <v>6.7348250734982831E-5</v>
      </c>
      <c r="CR14" s="106">
        <f t="shared" si="33"/>
        <v>6.3275213685285673E-5</v>
      </c>
      <c r="CS14" s="106">
        <f t="shared" si="33"/>
        <v>7.0598644037188073E-5</v>
      </c>
      <c r="CT14" s="106" t="str">
        <f t="shared" si="33"/>
        <v/>
      </c>
      <c r="CU14" s="106" t="str">
        <f t="shared" si="33"/>
        <v/>
      </c>
      <c r="CV14" s="106" t="str">
        <f t="shared" si="33"/>
        <v/>
      </c>
      <c r="CW14" s="106" t="str">
        <f t="shared" si="33"/>
        <v/>
      </c>
      <c r="CX14" s="106" t="str">
        <f t="shared" si="33"/>
        <v/>
      </c>
      <c r="CY14" s="106" t="str">
        <f t="shared" si="33"/>
        <v/>
      </c>
      <c r="CZ14" s="106" t="str">
        <f t="shared" si="33"/>
        <v/>
      </c>
      <c r="DA14" s="119" t="str">
        <f t="shared" si="46"/>
        <v/>
      </c>
      <c r="DB14" s="119" t="str">
        <f t="shared" si="47"/>
        <v/>
      </c>
      <c r="DD14" s="85">
        <v>13</v>
      </c>
      <c r="DE14" s="89">
        <f>Results!G15</f>
        <v>0.43107177250879841</v>
      </c>
      <c r="DF14" s="89">
        <f>Results!G39</f>
        <v>5803.3356859278783</v>
      </c>
      <c r="DG14" s="89">
        <f>Results!G63</f>
        <v>0.96326189402014895</v>
      </c>
      <c r="DH14" s="89">
        <f>Results!G87</f>
        <v>0.64737190747552487</v>
      </c>
      <c r="DI14" s="89">
        <f>Results!G111</f>
        <v>0.43107177250879841</v>
      </c>
      <c r="DJ14" s="89">
        <f>Results!G135</f>
        <v>5803.3356859278783</v>
      </c>
      <c r="DK14" s="89">
        <f>Results!G159</f>
        <v>0.96326189402014895</v>
      </c>
      <c r="DL14" s="89">
        <f>Results!G183</f>
        <v>0.64737190747552487</v>
      </c>
      <c r="DM14" s="89">
        <f>Results!G207</f>
        <v>0.43107177250879841</v>
      </c>
      <c r="DN14" s="89">
        <f>Results!G231</f>
        <v>5803.3356859278783</v>
      </c>
      <c r="DO14" s="89">
        <f>Results!G255</f>
        <v>2.3726887444943806E-2</v>
      </c>
      <c r="DP14" s="89">
        <f>Results!G279</f>
        <v>6.8544728238598422E-4</v>
      </c>
      <c r="DQ14" s="89">
        <f>Results!G303</f>
        <v>5.3989043845891329</v>
      </c>
      <c r="DR14" s="89">
        <f>Results!G327</f>
        <v>5803.3356859278783</v>
      </c>
      <c r="DS14" s="89">
        <f>Results!G351</f>
        <v>0.96326189402014895</v>
      </c>
      <c r="DT14" s="89"/>
    </row>
    <row r="15" spans="1:124" ht="15" customHeight="1" x14ac:dyDescent="0.3">
      <c r="A15" s="135" t="str">
        <f>'Gene Table'!D14</f>
        <v>ARIH2</v>
      </c>
      <c r="B15" s="104" t="s">
        <v>280</v>
      </c>
      <c r="C15" s="105">
        <f>IF('Test Sample Data'!C14="","",IF(SUM('Test Sample Data'!C$3:C$386)&gt;10,IF(AND(ISNUMBER('Test Sample Data'!C14),'Test Sample Data'!C14&lt;$C$389, 'Test Sample Data'!C14&gt;0),'Test Sample Data'!C14,$C$389),""))</f>
        <v>21</v>
      </c>
      <c r="D15" s="105">
        <f>IF('Test Sample Data'!D14="","",IF(SUM('Test Sample Data'!D$3:D$386)&gt;10,IF(AND(ISNUMBER('Test Sample Data'!D14),'Test Sample Data'!D14&lt;$C$389, 'Test Sample Data'!D14&gt;0),'Test Sample Data'!D14,$C$389),""))</f>
        <v>20.94</v>
      </c>
      <c r="E15" s="105">
        <f>IF('Test Sample Data'!E14="","",IF(SUM('Test Sample Data'!E$3:E$386)&gt;10,IF(AND(ISNUMBER('Test Sample Data'!E14),'Test Sample Data'!E14&lt;$C$389, 'Test Sample Data'!E14&gt;0),'Test Sample Data'!E14,$C$389),""))</f>
        <v>20.77</v>
      </c>
      <c r="F15" s="105" t="str">
        <f>IF('Test Sample Data'!F14="","",IF(SUM('Test Sample Data'!F$3:F$386)&gt;10,IF(AND(ISNUMBER('Test Sample Data'!F14),'Test Sample Data'!F14&lt;$C$389, 'Test Sample Data'!F14&gt;0),'Test Sample Data'!F14,$C$389),""))</f>
        <v/>
      </c>
      <c r="G15" s="105" t="str">
        <f>IF('Test Sample Data'!G14="","",IF(SUM('Test Sample Data'!G$3:G$386)&gt;10,IF(AND(ISNUMBER('Test Sample Data'!G14),'Test Sample Data'!G14&lt;$C$389, 'Test Sample Data'!G14&gt;0),'Test Sample Data'!G14,$C$389),""))</f>
        <v/>
      </c>
      <c r="H15" s="105" t="str">
        <f>IF('Test Sample Data'!H14="","",IF(SUM('Test Sample Data'!H$3:H$386)&gt;10,IF(AND(ISNUMBER('Test Sample Data'!H14),'Test Sample Data'!H14&lt;$C$389, 'Test Sample Data'!H14&gt;0),'Test Sample Data'!H14,$C$389),""))</f>
        <v/>
      </c>
      <c r="I15" s="105" t="str">
        <f>IF('Test Sample Data'!I14="","",IF(SUM('Test Sample Data'!I$3:I$386)&gt;10,IF(AND(ISNUMBER('Test Sample Data'!I14),'Test Sample Data'!I14&lt;$C$389, 'Test Sample Data'!I14&gt;0),'Test Sample Data'!I14,$C$389),""))</f>
        <v/>
      </c>
      <c r="J15" s="105" t="str">
        <f>IF('Test Sample Data'!J14="","",IF(SUM('Test Sample Data'!J$3:J$386)&gt;10,IF(AND(ISNUMBER('Test Sample Data'!J14),'Test Sample Data'!J14&lt;$C$389, 'Test Sample Data'!J14&gt;0),'Test Sample Data'!J14,$C$389),""))</f>
        <v/>
      </c>
      <c r="K15" s="105" t="str">
        <f>IF('Test Sample Data'!K14="","",IF(SUM('Test Sample Data'!K$3:K$386)&gt;10,IF(AND(ISNUMBER('Test Sample Data'!K14),'Test Sample Data'!K14&lt;$C$389, 'Test Sample Data'!K14&gt;0),'Test Sample Data'!K14,$C$389),""))</f>
        <v/>
      </c>
      <c r="L15" s="105" t="str">
        <f>IF('Test Sample Data'!L14="","",IF(SUM('Test Sample Data'!L$3:L$386)&gt;10,IF(AND(ISNUMBER('Test Sample Data'!L14),'Test Sample Data'!L14&lt;$C$389, 'Test Sample Data'!L14&gt;0),'Test Sample Data'!L14,$C$389),""))</f>
        <v/>
      </c>
      <c r="M15" s="105" t="str">
        <f>IF('Test Sample Data'!M14="","",IF(SUM('Test Sample Data'!M$3:M$386)&gt;10,IF(AND(ISNUMBER('Test Sample Data'!M14),'Test Sample Data'!M14&lt;$C$389, 'Test Sample Data'!M14&gt;0),'Test Sample Data'!M14,$C$389),""))</f>
        <v/>
      </c>
      <c r="N15" s="105" t="str">
        <f>IF('Test Sample Data'!N14="","",IF(SUM('Test Sample Data'!N$3:N$386)&gt;10,IF(AND(ISNUMBER('Test Sample Data'!N14),'Test Sample Data'!N14&lt;$C$389, 'Test Sample Data'!N14&gt;0),'Test Sample Data'!N14,$C$389),""))</f>
        <v/>
      </c>
      <c r="O15" s="105" t="str">
        <f>'Gene Table'!D14</f>
        <v>ARIH2</v>
      </c>
      <c r="P15" s="104" t="s">
        <v>280</v>
      </c>
      <c r="Q15" s="105">
        <f>IF('Control Sample Data'!C14="","",IF(SUM('Control Sample Data'!C$3:C$386)&gt;10,IF(AND(ISNUMBER('Control Sample Data'!C14),'Control Sample Data'!C14&lt;$C$389, 'Control Sample Data'!C14&gt;0),'Control Sample Data'!C14,$C$389),""))</f>
        <v>23.03</v>
      </c>
      <c r="R15" s="105">
        <f>IF('Control Sample Data'!D14="","",IF(SUM('Control Sample Data'!D$3:D$386)&gt;10,IF(AND(ISNUMBER('Control Sample Data'!D14),'Control Sample Data'!D14&lt;$C$389, 'Control Sample Data'!D14&gt;0),'Control Sample Data'!D14,$C$389),""))</f>
        <v>23.28</v>
      </c>
      <c r="S15" s="105">
        <f>IF('Control Sample Data'!E14="","",IF(SUM('Control Sample Data'!E$3:E$386)&gt;10,IF(AND(ISNUMBER('Control Sample Data'!E14),'Control Sample Data'!E14&lt;$C$389, 'Control Sample Data'!E14&gt;0),'Control Sample Data'!E14,$C$389),""))</f>
        <v>23.16</v>
      </c>
      <c r="T15" s="105" t="str">
        <f>IF('Control Sample Data'!F14="","",IF(SUM('Control Sample Data'!F$3:F$386)&gt;10,IF(AND(ISNUMBER('Control Sample Data'!F14),'Control Sample Data'!F14&lt;$C$389, 'Control Sample Data'!F14&gt;0),'Control Sample Data'!F14,$C$389),""))</f>
        <v/>
      </c>
      <c r="U15" s="105" t="str">
        <f>IF('Control Sample Data'!G14="","",IF(SUM('Control Sample Data'!G$3:G$386)&gt;10,IF(AND(ISNUMBER('Control Sample Data'!G14),'Control Sample Data'!G14&lt;$C$389, 'Control Sample Data'!G14&gt;0),'Control Sample Data'!G14,$C$389),""))</f>
        <v/>
      </c>
      <c r="V15" s="105" t="str">
        <f>IF('Control Sample Data'!H14="","",IF(SUM('Control Sample Data'!H$3:H$386)&gt;10,IF(AND(ISNUMBER('Control Sample Data'!H14),'Control Sample Data'!H14&lt;$C$389, 'Control Sample Data'!H14&gt;0),'Control Sample Data'!H14,$C$389),""))</f>
        <v/>
      </c>
      <c r="W15" s="105" t="str">
        <f>IF('Control Sample Data'!I14="","",IF(SUM('Control Sample Data'!I$3:I$386)&gt;10,IF(AND(ISNUMBER('Control Sample Data'!I14),'Control Sample Data'!I14&lt;$C$389, 'Control Sample Data'!I14&gt;0),'Control Sample Data'!I14,$C$389),""))</f>
        <v/>
      </c>
      <c r="X15" s="105" t="str">
        <f>IF('Control Sample Data'!J14="","",IF(SUM('Control Sample Data'!J$3:J$386)&gt;10,IF(AND(ISNUMBER('Control Sample Data'!J14),'Control Sample Data'!J14&lt;$C$389, 'Control Sample Data'!J14&gt;0),'Control Sample Data'!J14,$C$389),""))</f>
        <v/>
      </c>
      <c r="Y15" s="105" t="str">
        <f>IF('Control Sample Data'!K14="","",IF(SUM('Control Sample Data'!K$3:K$386)&gt;10,IF(AND(ISNUMBER('Control Sample Data'!K14),'Control Sample Data'!K14&lt;$C$389, 'Control Sample Data'!K14&gt;0),'Control Sample Data'!K14,$C$389),""))</f>
        <v/>
      </c>
      <c r="Z15" s="105" t="str">
        <f>IF('Control Sample Data'!L14="","",IF(SUM('Control Sample Data'!L$3:L$386)&gt;10,IF(AND(ISNUMBER('Control Sample Data'!L14),'Control Sample Data'!L14&lt;$C$389, 'Control Sample Data'!L14&gt;0),'Control Sample Data'!L14,$C$389),""))</f>
        <v/>
      </c>
      <c r="AA15" s="105" t="str">
        <f>IF('Control Sample Data'!M14="","",IF(SUM('Control Sample Data'!M$3:M$386)&gt;10,IF(AND(ISNUMBER('Control Sample Data'!M14),'Control Sample Data'!M14&lt;$C$389, 'Control Sample Data'!M14&gt;0),'Control Sample Data'!M14,$C$389),""))</f>
        <v/>
      </c>
      <c r="AB15" s="136" t="str">
        <f>IF('Control Sample Data'!N14="","",IF(SUM('Control Sample Data'!N$3:N$386)&gt;10,IF(AND(ISNUMBER('Control Sample Data'!N14),'Control Sample Data'!N14&lt;$C$389, 'Control Sample Data'!N14&gt;0),'Control Sample Data'!N14,$C$389),""))</f>
        <v/>
      </c>
      <c r="AC15" s="125" t="str">
        <f>IF(ISERROR(VLOOKUP('Choose Reference Genes'!$A14,$A$4:$N$387,3,0)),"",VLOOKUP('Choose Reference Genes'!$A14,$A$4:$N$387,3,0))</f>
        <v/>
      </c>
      <c r="AD15" s="70" t="str">
        <f>IF(ISERROR(VLOOKUP('Choose Reference Genes'!$A14,$A$4:$N$387,4,0)),"",VLOOKUP('Choose Reference Genes'!$A14,$A$4:$N$387,4,0))</f>
        <v/>
      </c>
      <c r="AE15" s="70" t="str">
        <f>IF(ISERROR(VLOOKUP('Choose Reference Genes'!$A14,$A$4:$N$387,5,0)),"",VLOOKUP('Choose Reference Genes'!$A14,$A$4:$N$387,5,0))</f>
        <v/>
      </c>
      <c r="AF15" s="70" t="str">
        <f>IF(ISERROR(VLOOKUP('Choose Reference Genes'!$A14,$A$4:$N$387,6,0)),"",VLOOKUP('Choose Reference Genes'!$A14,$A$4:$N$387,6,0))</f>
        <v/>
      </c>
      <c r="AG15" s="70" t="str">
        <f>IF(ISERROR(VLOOKUP('Choose Reference Genes'!$A14,$A$4:$N$387,7,0)),"",VLOOKUP('Choose Reference Genes'!$A14,$A$4:$N$387,7,0))</f>
        <v/>
      </c>
      <c r="AH15" s="70" t="str">
        <f>IF(ISERROR(VLOOKUP('Choose Reference Genes'!$A14,$A$4:$N$387,8,0)),"",VLOOKUP('Choose Reference Genes'!$A14,$A$4:$N$387,8,0))</f>
        <v/>
      </c>
      <c r="AI15" s="70" t="str">
        <f>IF(ISERROR(VLOOKUP('Choose Reference Genes'!$A14,$A$4:$N$387,9,0)),"",VLOOKUP('Choose Reference Genes'!$A14,$A$4:$N$387,9,0))</f>
        <v/>
      </c>
      <c r="AJ15" s="70" t="str">
        <f>IF(ISERROR(VLOOKUP('Choose Reference Genes'!$A14,$A$4:$N$387,10,0)),"",VLOOKUP('Choose Reference Genes'!$A14,$A$4:$N$387,10,0))</f>
        <v/>
      </c>
      <c r="AK15" s="70" t="str">
        <f>IF(ISERROR(VLOOKUP('Choose Reference Genes'!$A14,$A$4:$N$387,11,0)),"",VLOOKUP('Choose Reference Genes'!$A14,$A$4:$N$387,11,0))</f>
        <v/>
      </c>
      <c r="AL15" s="70" t="str">
        <f>IF(ISERROR(VLOOKUP('Choose Reference Genes'!$A14,$A$4:$N$387,12,0)),"",VLOOKUP('Choose Reference Genes'!$A14,$A$4:$N$387,12,0))</f>
        <v/>
      </c>
      <c r="AM15" s="70" t="str">
        <f>IF(ISERROR(VLOOKUP('Choose Reference Genes'!$A14,$A$4:$N$387,13,0)),"",VLOOKUP('Choose Reference Genes'!$A14,$A$4:$N$387,13,0))</f>
        <v/>
      </c>
      <c r="AN15" s="108" t="str">
        <f>IF(ISERROR(VLOOKUP('Choose Reference Genes'!$A14,$A$4:$N$387,14,0)),"",VLOOKUP('Choose Reference Genes'!$A14,$A$4:$N$387,14,0))</f>
        <v/>
      </c>
      <c r="AO15" s="107" t="str">
        <f>IF(ISERROR(VLOOKUP('Choose Reference Genes'!$A14,$A$4:$AB$387,17,0)),"",VLOOKUP('Choose Reference Genes'!$A14,$A$4:$AB$387,17,0))</f>
        <v/>
      </c>
      <c r="AP15" s="70" t="str">
        <f>IF(ISERROR(VLOOKUP('Choose Reference Genes'!$A14,$A$4:$AB$387,18,0)),"",VLOOKUP('Choose Reference Genes'!$A14,$A$4:$AB$387,18,0))</f>
        <v/>
      </c>
      <c r="AQ15" s="70" t="str">
        <f>IF(ISERROR(VLOOKUP('Choose Reference Genes'!$A14,$A$4:$AB$387,19,0)),"",VLOOKUP('Choose Reference Genes'!$A14,$A$4:$AB$387,19,0))</f>
        <v/>
      </c>
      <c r="AR15" s="70" t="str">
        <f>IF(ISERROR(VLOOKUP('Choose Reference Genes'!$A14,$A$4:$AB$387,20,0)),"",VLOOKUP('Choose Reference Genes'!$A14,$A$4:$AB$387,20,0))</f>
        <v/>
      </c>
      <c r="AS15" s="70" t="str">
        <f>IF(ISERROR(VLOOKUP('Choose Reference Genes'!$A14,$A$4:$AB$387,21,0)),"",VLOOKUP('Choose Reference Genes'!$A14,$A$4:$AB$387,21,0))</f>
        <v/>
      </c>
      <c r="AT15" s="70" t="str">
        <f>IF(ISERROR(VLOOKUP('Choose Reference Genes'!$A14,$A$4:$AB$387,22,0)),"",VLOOKUP('Choose Reference Genes'!$A14,$A$4:$AB$387,22,0))</f>
        <v/>
      </c>
      <c r="AU15" s="70" t="str">
        <f>IF(ISERROR(VLOOKUP('Choose Reference Genes'!$A14,$A$4:$AB$387,23,0)),"",VLOOKUP('Choose Reference Genes'!$A14,$A$4:$AB$387,23,0))</f>
        <v/>
      </c>
      <c r="AV15" s="70" t="str">
        <f>IF(ISERROR(VLOOKUP('Choose Reference Genes'!$A14,$A$4:$AB$387,24,0)),"",VLOOKUP('Choose Reference Genes'!$A14,$A$4:$AB$387,24,0))</f>
        <v/>
      </c>
      <c r="AW15" s="70" t="str">
        <f>IF(ISERROR(VLOOKUP('Choose Reference Genes'!$A14,$A$4:$AB$387,25,0)),"",VLOOKUP('Choose Reference Genes'!$A14,$A$4:$AB$387,25,0))</f>
        <v/>
      </c>
      <c r="AX15" s="70" t="str">
        <f>IF(ISERROR(VLOOKUP('Choose Reference Genes'!$A14,$A$4:$AB$387,26,0)),"",VLOOKUP('Choose Reference Genes'!$A14,$A$4:$AB$387,26,0))</f>
        <v/>
      </c>
      <c r="AY15" s="70" t="str">
        <f>IF(ISERROR(VLOOKUP('Choose Reference Genes'!$A14,$A$4:$AB$387,27,0)),"",VLOOKUP('Choose Reference Genes'!$A14,$A$4:$AB$387,27,0))</f>
        <v/>
      </c>
      <c r="AZ15" s="108" t="str">
        <f>IF(ISERROR(VLOOKUP('Choose Reference Genes'!$A14,$A$4:$AB$387,28,0)),"",VLOOKUP('Choose Reference Genes'!$A14,$A$4:$AB$387,28,0))</f>
        <v/>
      </c>
      <c r="BA15" s="103" t="str">
        <f t="shared" si="36"/>
        <v>ARIH2</v>
      </c>
      <c r="BB15" s="104" t="s">
        <v>280</v>
      </c>
      <c r="BC15" s="105">
        <f t="shared" si="0"/>
        <v>7.9999999999991189E-3</v>
      </c>
      <c r="BD15" s="105">
        <f t="shared" si="1"/>
        <v>-9.9999999999980105E-3</v>
      </c>
      <c r="BE15" s="105">
        <f t="shared" si="2"/>
        <v>-0.11000000000000298</v>
      </c>
      <c r="BF15" s="105" t="str">
        <f t="shared" si="3"/>
        <v/>
      </c>
      <c r="BG15" s="105" t="str">
        <f t="shared" si="4"/>
        <v/>
      </c>
      <c r="BH15" s="105" t="str">
        <f t="shared" si="5"/>
        <v/>
      </c>
      <c r="BI15" s="105" t="str">
        <f t="shared" si="6"/>
        <v/>
      </c>
      <c r="BJ15" s="105" t="str">
        <f t="shared" si="7"/>
        <v/>
      </c>
      <c r="BK15" s="105" t="str">
        <f t="shared" si="8"/>
        <v/>
      </c>
      <c r="BL15" s="105" t="str">
        <f t="shared" si="9"/>
        <v/>
      </c>
      <c r="BM15" s="102" t="str">
        <f t="shared" si="37"/>
        <v/>
      </c>
      <c r="BN15" s="102" t="str">
        <f t="shared" si="38"/>
        <v/>
      </c>
      <c r="BO15" s="105">
        <f t="shared" si="11"/>
        <v>1.8880000000000017</v>
      </c>
      <c r="BP15" s="105">
        <f t="shared" si="12"/>
        <v>2.2280000000000015</v>
      </c>
      <c r="BQ15" s="105">
        <f t="shared" si="13"/>
        <v>1.9499999999999993</v>
      </c>
      <c r="BR15" s="105" t="str">
        <f t="shared" si="14"/>
        <v/>
      </c>
      <c r="BS15" s="105" t="str">
        <f t="shared" si="15"/>
        <v/>
      </c>
      <c r="BT15" s="105" t="str">
        <f t="shared" si="16"/>
        <v/>
      </c>
      <c r="BU15" s="105" t="str">
        <f t="shared" si="17"/>
        <v/>
      </c>
      <c r="BV15" s="105" t="str">
        <f t="shared" si="18"/>
        <v/>
      </c>
      <c r="BW15" s="105" t="str">
        <f t="shared" si="19"/>
        <v/>
      </c>
      <c r="BX15" s="105" t="str">
        <f t="shared" si="20"/>
        <v/>
      </c>
      <c r="BY15" s="102" t="str">
        <f t="shared" si="39"/>
        <v/>
      </c>
      <c r="BZ15" s="102" t="str">
        <f t="shared" si="40"/>
        <v/>
      </c>
      <c r="CA15" s="70">
        <f t="shared" si="41"/>
        <v>-3.7333333333333961E-2</v>
      </c>
      <c r="CB15" s="70">
        <f t="shared" si="42"/>
        <v>2.0220000000000007</v>
      </c>
      <c r="CC15" s="103" t="str">
        <f t="shared" si="43"/>
        <v>ARIH2</v>
      </c>
      <c r="CD15" s="104" t="s">
        <v>280</v>
      </c>
      <c r="CE15" s="106">
        <f t="shared" si="22"/>
        <v>0.99447016867321503</v>
      </c>
      <c r="CF15" s="106">
        <f t="shared" si="23"/>
        <v>1.0069555500567173</v>
      </c>
      <c r="CG15" s="106">
        <f t="shared" si="24"/>
        <v>1.0792282365044295</v>
      </c>
      <c r="CH15" s="106" t="str">
        <f t="shared" si="25"/>
        <v/>
      </c>
      <c r="CI15" s="106" t="str">
        <f t="shared" si="26"/>
        <v/>
      </c>
      <c r="CJ15" s="106" t="str">
        <f t="shared" si="27"/>
        <v/>
      </c>
      <c r="CK15" s="106" t="str">
        <f t="shared" si="28"/>
        <v/>
      </c>
      <c r="CL15" s="106" t="str">
        <f t="shared" si="29"/>
        <v/>
      </c>
      <c r="CM15" s="106" t="str">
        <f t="shared" si="30"/>
        <v/>
      </c>
      <c r="CN15" s="106" t="str">
        <f t="shared" si="31"/>
        <v/>
      </c>
      <c r="CO15" s="119" t="str">
        <f t="shared" si="44"/>
        <v/>
      </c>
      <c r="CP15" s="119" t="str">
        <f t="shared" si="45"/>
        <v/>
      </c>
      <c r="CQ15" s="106">
        <f t="shared" si="33"/>
        <v>0.27018135050983755</v>
      </c>
      <c r="CR15" s="106">
        <f t="shared" si="33"/>
        <v>0.213454428597811</v>
      </c>
      <c r="CS15" s="106">
        <f t="shared" si="33"/>
        <v>0.25881623096034451</v>
      </c>
      <c r="CT15" s="106" t="str">
        <f t="shared" si="33"/>
        <v/>
      </c>
      <c r="CU15" s="106" t="str">
        <f t="shared" si="33"/>
        <v/>
      </c>
      <c r="CV15" s="106" t="str">
        <f t="shared" si="33"/>
        <v/>
      </c>
      <c r="CW15" s="106" t="str">
        <f t="shared" si="33"/>
        <v/>
      </c>
      <c r="CX15" s="106" t="str">
        <f t="shared" si="33"/>
        <v/>
      </c>
      <c r="CY15" s="106" t="str">
        <f t="shared" si="33"/>
        <v/>
      </c>
      <c r="CZ15" s="106" t="str">
        <f t="shared" si="33"/>
        <v/>
      </c>
      <c r="DA15" s="119" t="str">
        <f t="shared" si="46"/>
        <v/>
      </c>
      <c r="DB15" s="119" t="str">
        <f t="shared" si="47"/>
        <v/>
      </c>
      <c r="DD15" s="85">
        <v>14</v>
      </c>
      <c r="DE15" s="89">
        <f>Results!G16</f>
        <v>1.7044819636132877</v>
      </c>
      <c r="DF15" s="89">
        <f>Results!G40</f>
        <v>0.87417862041037309</v>
      </c>
      <c r="DG15" s="89">
        <f>Results!G64</f>
        <v>2549.5024340626837</v>
      </c>
      <c r="DH15" s="89">
        <f>Results!G88</f>
        <v>0.91340926798623456</v>
      </c>
      <c r="DI15" s="89">
        <f>Results!G112</f>
        <v>1.7044819636132877</v>
      </c>
      <c r="DJ15" s="89">
        <f>Results!G136</f>
        <v>0.87417862041037309</v>
      </c>
      <c r="DK15" s="89">
        <f>Results!G160</f>
        <v>2549.5024340626837</v>
      </c>
      <c r="DL15" s="89">
        <f>Results!G184</f>
        <v>0.91340926798623456</v>
      </c>
      <c r="DM15" s="89">
        <f>Results!G208</f>
        <v>1.7044819636132877</v>
      </c>
      <c r="DN15" s="89">
        <f>Results!G232</f>
        <v>0.87417862041037309</v>
      </c>
      <c r="DO15" s="89">
        <f>Results!G256</f>
        <v>18638.524053463127</v>
      </c>
      <c r="DP15" s="89">
        <f>Results!G280</f>
        <v>0.18547971669395355</v>
      </c>
      <c r="DQ15" s="89">
        <f>Results!G304</f>
        <v>10.098016256896944</v>
      </c>
      <c r="DR15" s="89">
        <f>Results!G328</f>
        <v>0.87417862041037309</v>
      </c>
      <c r="DS15" s="89">
        <f>Results!G352</f>
        <v>2549.5024340626837</v>
      </c>
      <c r="DT15" s="89"/>
    </row>
    <row r="16" spans="1:124" ht="15" customHeight="1" x14ac:dyDescent="0.3">
      <c r="A16" s="135" t="str">
        <f>'Gene Table'!D15</f>
        <v>ASB1</v>
      </c>
      <c r="B16" s="104" t="s">
        <v>365</v>
      </c>
      <c r="C16" s="105">
        <f>IF('Test Sample Data'!C15="","",IF(SUM('Test Sample Data'!C$3:C$386)&gt;10,IF(AND(ISNUMBER('Test Sample Data'!C15),'Test Sample Data'!C15&lt;$C$389, 'Test Sample Data'!C15&gt;0),'Test Sample Data'!C15,$C$389),""))</f>
        <v>35</v>
      </c>
      <c r="D16" s="105">
        <f>IF('Test Sample Data'!D15="","",IF(SUM('Test Sample Data'!D$3:D$386)&gt;10,IF(AND(ISNUMBER('Test Sample Data'!D15),'Test Sample Data'!D15&lt;$C$389, 'Test Sample Data'!D15&gt;0),'Test Sample Data'!D15,$C$389),""))</f>
        <v>35</v>
      </c>
      <c r="E16" s="105">
        <f>IF('Test Sample Data'!E15="","",IF(SUM('Test Sample Data'!E$3:E$386)&gt;10,IF(AND(ISNUMBER('Test Sample Data'!E15),'Test Sample Data'!E15&lt;$C$389, 'Test Sample Data'!E15&gt;0),'Test Sample Data'!E15,$C$389),""))</f>
        <v>34.44</v>
      </c>
      <c r="F16" s="105" t="str">
        <f>IF('Test Sample Data'!F15="","",IF(SUM('Test Sample Data'!F$3:F$386)&gt;10,IF(AND(ISNUMBER('Test Sample Data'!F15),'Test Sample Data'!F15&lt;$C$389, 'Test Sample Data'!F15&gt;0),'Test Sample Data'!F15,$C$389),""))</f>
        <v/>
      </c>
      <c r="G16" s="105" t="str">
        <f>IF('Test Sample Data'!G15="","",IF(SUM('Test Sample Data'!G$3:G$386)&gt;10,IF(AND(ISNUMBER('Test Sample Data'!G15),'Test Sample Data'!G15&lt;$C$389, 'Test Sample Data'!G15&gt;0),'Test Sample Data'!G15,$C$389),""))</f>
        <v/>
      </c>
      <c r="H16" s="105" t="str">
        <f>IF('Test Sample Data'!H15="","",IF(SUM('Test Sample Data'!H$3:H$386)&gt;10,IF(AND(ISNUMBER('Test Sample Data'!H15),'Test Sample Data'!H15&lt;$C$389, 'Test Sample Data'!H15&gt;0),'Test Sample Data'!H15,$C$389),""))</f>
        <v/>
      </c>
      <c r="I16" s="105" t="str">
        <f>IF('Test Sample Data'!I15="","",IF(SUM('Test Sample Data'!I$3:I$386)&gt;10,IF(AND(ISNUMBER('Test Sample Data'!I15),'Test Sample Data'!I15&lt;$C$389, 'Test Sample Data'!I15&gt;0),'Test Sample Data'!I15,$C$389),""))</f>
        <v/>
      </c>
      <c r="J16" s="105" t="str">
        <f>IF('Test Sample Data'!J15="","",IF(SUM('Test Sample Data'!J$3:J$386)&gt;10,IF(AND(ISNUMBER('Test Sample Data'!J15),'Test Sample Data'!J15&lt;$C$389, 'Test Sample Data'!J15&gt;0),'Test Sample Data'!J15,$C$389),""))</f>
        <v/>
      </c>
      <c r="K16" s="105" t="str">
        <f>IF('Test Sample Data'!K15="","",IF(SUM('Test Sample Data'!K$3:K$386)&gt;10,IF(AND(ISNUMBER('Test Sample Data'!K15),'Test Sample Data'!K15&lt;$C$389, 'Test Sample Data'!K15&gt;0),'Test Sample Data'!K15,$C$389),""))</f>
        <v/>
      </c>
      <c r="L16" s="105" t="str">
        <f>IF('Test Sample Data'!L15="","",IF(SUM('Test Sample Data'!L$3:L$386)&gt;10,IF(AND(ISNUMBER('Test Sample Data'!L15),'Test Sample Data'!L15&lt;$C$389, 'Test Sample Data'!L15&gt;0),'Test Sample Data'!L15,$C$389),""))</f>
        <v/>
      </c>
      <c r="M16" s="105" t="str">
        <f>IF('Test Sample Data'!M15="","",IF(SUM('Test Sample Data'!M$3:M$386)&gt;10,IF(AND(ISNUMBER('Test Sample Data'!M15),'Test Sample Data'!M15&lt;$C$389, 'Test Sample Data'!M15&gt;0),'Test Sample Data'!M15,$C$389),""))</f>
        <v/>
      </c>
      <c r="N16" s="105" t="str">
        <f>IF('Test Sample Data'!N15="","",IF(SUM('Test Sample Data'!N$3:N$386)&gt;10,IF(AND(ISNUMBER('Test Sample Data'!N15),'Test Sample Data'!N15&lt;$C$389, 'Test Sample Data'!N15&gt;0),'Test Sample Data'!N15,$C$389),""))</f>
        <v/>
      </c>
      <c r="O16" s="105" t="str">
        <f>'Gene Table'!D15</f>
        <v>ASB1</v>
      </c>
      <c r="P16" s="104" t="s">
        <v>365</v>
      </c>
      <c r="Q16" s="105">
        <f>IF('Control Sample Data'!C15="","",IF(SUM('Control Sample Data'!C$3:C$386)&gt;10,IF(AND(ISNUMBER('Control Sample Data'!C15),'Control Sample Data'!C15&lt;$C$389, 'Control Sample Data'!C15&gt;0),'Control Sample Data'!C15,$C$389),""))</f>
        <v>34.1</v>
      </c>
      <c r="R16" s="105">
        <f>IF('Control Sample Data'!D15="","",IF(SUM('Control Sample Data'!D$3:D$386)&gt;10,IF(AND(ISNUMBER('Control Sample Data'!D15),'Control Sample Data'!D15&lt;$C$389, 'Control Sample Data'!D15&gt;0),'Control Sample Data'!D15,$C$389),""))</f>
        <v>34.36</v>
      </c>
      <c r="S16" s="105">
        <f>IF('Control Sample Data'!E15="","",IF(SUM('Control Sample Data'!E$3:E$386)&gt;10,IF(AND(ISNUMBER('Control Sample Data'!E15),'Control Sample Data'!E15&lt;$C$389, 'Control Sample Data'!E15&gt;0),'Control Sample Data'!E15,$C$389),""))</f>
        <v>32.92</v>
      </c>
      <c r="T16" s="105" t="str">
        <f>IF('Control Sample Data'!F15="","",IF(SUM('Control Sample Data'!F$3:F$386)&gt;10,IF(AND(ISNUMBER('Control Sample Data'!F15),'Control Sample Data'!F15&lt;$C$389, 'Control Sample Data'!F15&gt;0),'Control Sample Data'!F15,$C$389),""))</f>
        <v/>
      </c>
      <c r="U16" s="105" t="str">
        <f>IF('Control Sample Data'!G15="","",IF(SUM('Control Sample Data'!G$3:G$386)&gt;10,IF(AND(ISNUMBER('Control Sample Data'!G15),'Control Sample Data'!G15&lt;$C$389, 'Control Sample Data'!G15&gt;0),'Control Sample Data'!G15,$C$389),""))</f>
        <v/>
      </c>
      <c r="V16" s="105" t="str">
        <f>IF('Control Sample Data'!H15="","",IF(SUM('Control Sample Data'!H$3:H$386)&gt;10,IF(AND(ISNUMBER('Control Sample Data'!H15),'Control Sample Data'!H15&lt;$C$389, 'Control Sample Data'!H15&gt;0),'Control Sample Data'!H15,$C$389),""))</f>
        <v/>
      </c>
      <c r="W16" s="105" t="str">
        <f>IF('Control Sample Data'!I15="","",IF(SUM('Control Sample Data'!I$3:I$386)&gt;10,IF(AND(ISNUMBER('Control Sample Data'!I15),'Control Sample Data'!I15&lt;$C$389, 'Control Sample Data'!I15&gt;0),'Control Sample Data'!I15,$C$389),""))</f>
        <v/>
      </c>
      <c r="X16" s="105" t="str">
        <f>IF('Control Sample Data'!J15="","",IF(SUM('Control Sample Data'!J$3:J$386)&gt;10,IF(AND(ISNUMBER('Control Sample Data'!J15),'Control Sample Data'!J15&lt;$C$389, 'Control Sample Data'!J15&gt;0),'Control Sample Data'!J15,$C$389),""))</f>
        <v/>
      </c>
      <c r="Y16" s="105" t="str">
        <f>IF('Control Sample Data'!K15="","",IF(SUM('Control Sample Data'!K$3:K$386)&gt;10,IF(AND(ISNUMBER('Control Sample Data'!K15),'Control Sample Data'!K15&lt;$C$389, 'Control Sample Data'!K15&gt;0),'Control Sample Data'!K15,$C$389),""))</f>
        <v/>
      </c>
      <c r="Z16" s="105" t="str">
        <f>IF('Control Sample Data'!L15="","",IF(SUM('Control Sample Data'!L$3:L$386)&gt;10,IF(AND(ISNUMBER('Control Sample Data'!L15),'Control Sample Data'!L15&lt;$C$389, 'Control Sample Data'!L15&gt;0),'Control Sample Data'!L15,$C$389),""))</f>
        <v/>
      </c>
      <c r="AA16" s="105" t="str">
        <f>IF('Control Sample Data'!M15="","",IF(SUM('Control Sample Data'!M$3:M$386)&gt;10,IF(AND(ISNUMBER('Control Sample Data'!M15),'Control Sample Data'!M15&lt;$C$389, 'Control Sample Data'!M15&gt;0),'Control Sample Data'!M15,$C$389),""))</f>
        <v/>
      </c>
      <c r="AB16" s="136" t="str">
        <f>IF('Control Sample Data'!N15="","",IF(SUM('Control Sample Data'!N$3:N$386)&gt;10,IF(AND(ISNUMBER('Control Sample Data'!N15),'Control Sample Data'!N15&lt;$C$389, 'Control Sample Data'!N15&gt;0),'Control Sample Data'!N15,$C$389),""))</f>
        <v/>
      </c>
      <c r="AC16" s="125" t="str">
        <f>IF(ISERROR(VLOOKUP('Choose Reference Genes'!$A15,$A$4:$N$387,3,0)),"",VLOOKUP('Choose Reference Genes'!$A15,$A$4:$N$387,3,0))</f>
        <v/>
      </c>
      <c r="AD16" s="70" t="str">
        <f>IF(ISERROR(VLOOKUP('Choose Reference Genes'!$A15,$A$4:$N$387,4,0)),"",VLOOKUP('Choose Reference Genes'!$A15,$A$4:$N$387,4,0))</f>
        <v/>
      </c>
      <c r="AE16" s="70" t="str">
        <f>IF(ISERROR(VLOOKUP('Choose Reference Genes'!$A15,$A$4:$N$387,5,0)),"",VLOOKUP('Choose Reference Genes'!$A15,$A$4:$N$387,5,0))</f>
        <v/>
      </c>
      <c r="AF16" s="70" t="str">
        <f>IF(ISERROR(VLOOKUP('Choose Reference Genes'!$A15,$A$4:$N$387,6,0)),"",VLOOKUP('Choose Reference Genes'!$A15,$A$4:$N$387,6,0))</f>
        <v/>
      </c>
      <c r="AG16" s="70" t="str">
        <f>IF(ISERROR(VLOOKUP('Choose Reference Genes'!$A15,$A$4:$N$387,7,0)),"",VLOOKUP('Choose Reference Genes'!$A15,$A$4:$N$387,7,0))</f>
        <v/>
      </c>
      <c r="AH16" s="70" t="str">
        <f>IF(ISERROR(VLOOKUP('Choose Reference Genes'!$A15,$A$4:$N$387,8,0)),"",VLOOKUP('Choose Reference Genes'!$A15,$A$4:$N$387,8,0))</f>
        <v/>
      </c>
      <c r="AI16" s="70" t="str">
        <f>IF(ISERROR(VLOOKUP('Choose Reference Genes'!$A15,$A$4:$N$387,9,0)),"",VLOOKUP('Choose Reference Genes'!$A15,$A$4:$N$387,9,0))</f>
        <v/>
      </c>
      <c r="AJ16" s="70" t="str">
        <f>IF(ISERROR(VLOOKUP('Choose Reference Genes'!$A15,$A$4:$N$387,10,0)),"",VLOOKUP('Choose Reference Genes'!$A15,$A$4:$N$387,10,0))</f>
        <v/>
      </c>
      <c r="AK16" s="70" t="str">
        <f>IF(ISERROR(VLOOKUP('Choose Reference Genes'!$A15,$A$4:$N$387,11,0)),"",VLOOKUP('Choose Reference Genes'!$A15,$A$4:$N$387,11,0))</f>
        <v/>
      </c>
      <c r="AL16" s="70" t="str">
        <f>IF(ISERROR(VLOOKUP('Choose Reference Genes'!$A15,$A$4:$N$387,12,0)),"",VLOOKUP('Choose Reference Genes'!$A15,$A$4:$N$387,12,0))</f>
        <v/>
      </c>
      <c r="AM16" s="70" t="str">
        <f>IF(ISERROR(VLOOKUP('Choose Reference Genes'!$A15,$A$4:$N$387,13,0)),"",VLOOKUP('Choose Reference Genes'!$A15,$A$4:$N$387,13,0))</f>
        <v/>
      </c>
      <c r="AN16" s="108" t="str">
        <f>IF(ISERROR(VLOOKUP('Choose Reference Genes'!$A15,$A$4:$N$387,14,0)),"",VLOOKUP('Choose Reference Genes'!$A15,$A$4:$N$387,14,0))</f>
        <v/>
      </c>
      <c r="AO16" s="107" t="str">
        <f>IF(ISERROR(VLOOKUP('Choose Reference Genes'!$A15,$A$4:$AB$387,17,0)),"",VLOOKUP('Choose Reference Genes'!$A15,$A$4:$AB$387,17,0))</f>
        <v/>
      </c>
      <c r="AP16" s="70" t="str">
        <f>IF(ISERROR(VLOOKUP('Choose Reference Genes'!$A15,$A$4:$AB$387,18,0)),"",VLOOKUP('Choose Reference Genes'!$A15,$A$4:$AB$387,18,0))</f>
        <v/>
      </c>
      <c r="AQ16" s="70" t="str">
        <f>IF(ISERROR(VLOOKUP('Choose Reference Genes'!$A15,$A$4:$AB$387,19,0)),"",VLOOKUP('Choose Reference Genes'!$A15,$A$4:$AB$387,19,0))</f>
        <v/>
      </c>
      <c r="AR16" s="70" t="str">
        <f>IF(ISERROR(VLOOKUP('Choose Reference Genes'!$A15,$A$4:$AB$387,20,0)),"",VLOOKUP('Choose Reference Genes'!$A15,$A$4:$AB$387,20,0))</f>
        <v/>
      </c>
      <c r="AS16" s="70" t="str">
        <f>IF(ISERROR(VLOOKUP('Choose Reference Genes'!$A15,$A$4:$AB$387,21,0)),"",VLOOKUP('Choose Reference Genes'!$A15,$A$4:$AB$387,21,0))</f>
        <v/>
      </c>
      <c r="AT16" s="70" t="str">
        <f>IF(ISERROR(VLOOKUP('Choose Reference Genes'!$A15,$A$4:$AB$387,22,0)),"",VLOOKUP('Choose Reference Genes'!$A15,$A$4:$AB$387,22,0))</f>
        <v/>
      </c>
      <c r="AU16" s="70" t="str">
        <f>IF(ISERROR(VLOOKUP('Choose Reference Genes'!$A15,$A$4:$AB$387,23,0)),"",VLOOKUP('Choose Reference Genes'!$A15,$A$4:$AB$387,23,0))</f>
        <v/>
      </c>
      <c r="AV16" s="70" t="str">
        <f>IF(ISERROR(VLOOKUP('Choose Reference Genes'!$A15,$A$4:$AB$387,24,0)),"",VLOOKUP('Choose Reference Genes'!$A15,$A$4:$AB$387,24,0))</f>
        <v/>
      </c>
      <c r="AW16" s="70" t="str">
        <f>IF(ISERROR(VLOOKUP('Choose Reference Genes'!$A15,$A$4:$AB$387,25,0)),"",VLOOKUP('Choose Reference Genes'!$A15,$A$4:$AB$387,25,0))</f>
        <v/>
      </c>
      <c r="AX16" s="70" t="str">
        <f>IF(ISERROR(VLOOKUP('Choose Reference Genes'!$A15,$A$4:$AB$387,26,0)),"",VLOOKUP('Choose Reference Genes'!$A15,$A$4:$AB$387,26,0))</f>
        <v/>
      </c>
      <c r="AY16" s="70" t="str">
        <f>IF(ISERROR(VLOOKUP('Choose Reference Genes'!$A15,$A$4:$AB$387,27,0)),"",VLOOKUP('Choose Reference Genes'!$A15,$A$4:$AB$387,27,0))</f>
        <v/>
      </c>
      <c r="AZ16" s="108" t="str">
        <f>IF(ISERROR(VLOOKUP('Choose Reference Genes'!$A15,$A$4:$AB$387,28,0)),"",VLOOKUP('Choose Reference Genes'!$A15,$A$4:$AB$387,28,0))</f>
        <v/>
      </c>
      <c r="BA16" s="103" t="str">
        <f t="shared" si="36"/>
        <v>ASB1</v>
      </c>
      <c r="BB16" s="104" t="s">
        <v>365</v>
      </c>
      <c r="BC16" s="105">
        <f t="shared" si="0"/>
        <v>14.007999999999999</v>
      </c>
      <c r="BD16" s="105">
        <f t="shared" si="1"/>
        <v>14.05</v>
      </c>
      <c r="BE16" s="105">
        <f t="shared" si="2"/>
        <v>13.559999999999995</v>
      </c>
      <c r="BF16" s="105" t="str">
        <f t="shared" si="3"/>
        <v/>
      </c>
      <c r="BG16" s="105" t="str">
        <f t="shared" si="4"/>
        <v/>
      </c>
      <c r="BH16" s="105" t="str">
        <f t="shared" si="5"/>
        <v/>
      </c>
      <c r="BI16" s="105" t="str">
        <f t="shared" si="6"/>
        <v/>
      </c>
      <c r="BJ16" s="105" t="str">
        <f t="shared" si="7"/>
        <v/>
      </c>
      <c r="BK16" s="105" t="str">
        <f t="shared" si="8"/>
        <v/>
      </c>
      <c r="BL16" s="105" t="str">
        <f t="shared" si="9"/>
        <v/>
      </c>
      <c r="BM16" s="102" t="str">
        <f t="shared" si="37"/>
        <v/>
      </c>
      <c r="BN16" s="102" t="str">
        <f t="shared" si="38"/>
        <v/>
      </c>
      <c r="BO16" s="105">
        <f t="shared" si="11"/>
        <v>12.958000000000002</v>
      </c>
      <c r="BP16" s="105">
        <f t="shared" si="12"/>
        <v>13.308</v>
      </c>
      <c r="BQ16" s="105">
        <f t="shared" si="13"/>
        <v>11.71</v>
      </c>
      <c r="BR16" s="105" t="str">
        <f t="shared" si="14"/>
        <v/>
      </c>
      <c r="BS16" s="105" t="str">
        <f t="shared" si="15"/>
        <v/>
      </c>
      <c r="BT16" s="105" t="str">
        <f t="shared" si="16"/>
        <v/>
      </c>
      <c r="BU16" s="105" t="str">
        <f t="shared" si="17"/>
        <v/>
      </c>
      <c r="BV16" s="105" t="str">
        <f t="shared" si="18"/>
        <v/>
      </c>
      <c r="BW16" s="105" t="str">
        <f t="shared" si="19"/>
        <v/>
      </c>
      <c r="BX16" s="105" t="str">
        <f t="shared" si="20"/>
        <v/>
      </c>
      <c r="BY16" s="102" t="str">
        <f t="shared" si="39"/>
        <v/>
      </c>
      <c r="BZ16" s="102" t="str">
        <f t="shared" si="40"/>
        <v/>
      </c>
      <c r="CA16" s="70">
        <f t="shared" si="41"/>
        <v>13.872666666666666</v>
      </c>
      <c r="CB16" s="70">
        <f t="shared" si="42"/>
        <v>12.658666666666667</v>
      </c>
      <c r="CC16" s="103" t="str">
        <f t="shared" si="43"/>
        <v>ASB1</v>
      </c>
      <c r="CD16" s="104" t="s">
        <v>365</v>
      </c>
      <c r="CE16" s="106">
        <f t="shared" si="22"/>
        <v>6.0697642130933602E-5</v>
      </c>
      <c r="CF16" s="106">
        <f t="shared" si="23"/>
        <v>5.8956074763479352E-5</v>
      </c>
      <c r="CG16" s="106">
        <f t="shared" si="24"/>
        <v>8.2800557095195109E-5</v>
      </c>
      <c r="CH16" s="106" t="str">
        <f t="shared" si="25"/>
        <v/>
      </c>
      <c r="CI16" s="106" t="str">
        <f t="shared" si="26"/>
        <v/>
      </c>
      <c r="CJ16" s="106" t="str">
        <f t="shared" si="27"/>
        <v/>
      </c>
      <c r="CK16" s="106" t="str">
        <f t="shared" si="28"/>
        <v/>
      </c>
      <c r="CL16" s="106" t="str">
        <f t="shared" si="29"/>
        <v/>
      </c>
      <c r="CM16" s="106" t="str">
        <f t="shared" si="30"/>
        <v/>
      </c>
      <c r="CN16" s="106" t="str">
        <f t="shared" si="31"/>
        <v/>
      </c>
      <c r="CO16" s="119" t="str">
        <f t="shared" si="44"/>
        <v/>
      </c>
      <c r="CP16" s="119" t="str">
        <f t="shared" si="45"/>
        <v/>
      </c>
      <c r="CQ16" s="106">
        <f t="shared" si="33"/>
        <v>1.2567627971606394E-4</v>
      </c>
      <c r="CR16" s="106">
        <f t="shared" si="33"/>
        <v>9.8603610548047955E-5</v>
      </c>
      <c r="CS16" s="106">
        <f t="shared" si="33"/>
        <v>2.984961615459153E-4</v>
      </c>
      <c r="CT16" s="106" t="str">
        <f t="shared" si="33"/>
        <v/>
      </c>
      <c r="CU16" s="106" t="str">
        <f t="shared" si="33"/>
        <v/>
      </c>
      <c r="CV16" s="106" t="str">
        <f t="shared" si="33"/>
        <v/>
      </c>
      <c r="CW16" s="106" t="str">
        <f t="shared" si="33"/>
        <v/>
      </c>
      <c r="CX16" s="106" t="str">
        <f t="shared" si="33"/>
        <v/>
      </c>
      <c r="CY16" s="106" t="str">
        <f t="shared" si="33"/>
        <v/>
      </c>
      <c r="CZ16" s="106" t="str">
        <f t="shared" si="33"/>
        <v/>
      </c>
      <c r="DA16" s="119" t="str">
        <f t="shared" si="46"/>
        <v/>
      </c>
      <c r="DB16" s="119" t="str">
        <f t="shared" si="47"/>
        <v/>
      </c>
      <c r="DD16" s="85">
        <v>15</v>
      </c>
      <c r="DE16" s="89">
        <f>Results!G17</f>
        <v>1.1141936508193331</v>
      </c>
      <c r="DF16" s="89">
        <f>Results!G41</f>
        <v>0.49175103701312423</v>
      </c>
      <c r="DG16" s="89">
        <f>Results!G65</f>
        <v>0.87417862041037309</v>
      </c>
      <c r="DH16" s="89">
        <f>Results!G89</f>
        <v>0.68112901732024378</v>
      </c>
      <c r="DI16" s="89">
        <f>Results!G113</f>
        <v>1.1141936508193331</v>
      </c>
      <c r="DJ16" s="89">
        <f>Results!G137</f>
        <v>0.49175103701312423</v>
      </c>
      <c r="DK16" s="89">
        <f>Results!G161</f>
        <v>0.87417862041037309</v>
      </c>
      <c r="DL16" s="89">
        <f>Results!G185</f>
        <v>0.68112901732024378</v>
      </c>
      <c r="DM16" s="89">
        <f>Results!G209</f>
        <v>1.1141936508193331</v>
      </c>
      <c r="DN16" s="89">
        <f>Results!G233</f>
        <v>0.49175103701312423</v>
      </c>
      <c r="DO16" s="89">
        <f>Results!G257</f>
        <v>6514.0240610534784</v>
      </c>
      <c r="DP16" s="89">
        <f>Results!G281</f>
        <v>3.9734137987619295E-4</v>
      </c>
      <c r="DQ16" s="89">
        <f>Results!G305</f>
        <v>0.94780794969195126</v>
      </c>
      <c r="DR16" s="89">
        <f>Results!G329</f>
        <v>0.49175103701312423</v>
      </c>
      <c r="DS16" s="89">
        <f>Results!G353</f>
        <v>0.87417862041037309</v>
      </c>
      <c r="DT16" s="89"/>
    </row>
    <row r="17" spans="1:124" ht="15" customHeight="1" x14ac:dyDescent="0.3">
      <c r="A17" s="135" t="str">
        <f>'Gene Table'!D16</f>
        <v>ASB18</v>
      </c>
      <c r="B17" s="104" t="s">
        <v>366</v>
      </c>
      <c r="C17" s="105">
        <f>IF('Test Sample Data'!C16="","",IF(SUM('Test Sample Data'!C$3:C$386)&gt;10,IF(AND(ISNUMBER('Test Sample Data'!C16),'Test Sample Data'!C16&lt;$C$389, 'Test Sample Data'!C16&gt;0),'Test Sample Data'!C16,$C$389),""))</f>
        <v>33.1</v>
      </c>
      <c r="D17" s="105">
        <f>IF('Test Sample Data'!D16="","",IF(SUM('Test Sample Data'!D$3:D$386)&gt;10,IF(AND(ISNUMBER('Test Sample Data'!D16),'Test Sample Data'!D16&lt;$C$389, 'Test Sample Data'!D16&gt;0),'Test Sample Data'!D16,$C$389),""))</f>
        <v>33.11</v>
      </c>
      <c r="E17" s="105">
        <f>IF('Test Sample Data'!E16="","",IF(SUM('Test Sample Data'!E$3:E$386)&gt;10,IF(AND(ISNUMBER('Test Sample Data'!E16),'Test Sample Data'!E16&lt;$C$389, 'Test Sample Data'!E16&gt;0),'Test Sample Data'!E16,$C$389),""))</f>
        <v>33.130000000000003</v>
      </c>
      <c r="F17" s="105" t="str">
        <f>IF('Test Sample Data'!F16="","",IF(SUM('Test Sample Data'!F$3:F$386)&gt;10,IF(AND(ISNUMBER('Test Sample Data'!F16),'Test Sample Data'!F16&lt;$C$389, 'Test Sample Data'!F16&gt;0),'Test Sample Data'!F16,$C$389),""))</f>
        <v/>
      </c>
      <c r="G17" s="105" t="str">
        <f>IF('Test Sample Data'!G16="","",IF(SUM('Test Sample Data'!G$3:G$386)&gt;10,IF(AND(ISNUMBER('Test Sample Data'!G16),'Test Sample Data'!G16&lt;$C$389, 'Test Sample Data'!G16&gt;0),'Test Sample Data'!G16,$C$389),""))</f>
        <v/>
      </c>
      <c r="H17" s="105" t="str">
        <f>IF('Test Sample Data'!H16="","",IF(SUM('Test Sample Data'!H$3:H$386)&gt;10,IF(AND(ISNUMBER('Test Sample Data'!H16),'Test Sample Data'!H16&lt;$C$389, 'Test Sample Data'!H16&gt;0),'Test Sample Data'!H16,$C$389),""))</f>
        <v/>
      </c>
      <c r="I17" s="105" t="str">
        <f>IF('Test Sample Data'!I16="","",IF(SUM('Test Sample Data'!I$3:I$386)&gt;10,IF(AND(ISNUMBER('Test Sample Data'!I16),'Test Sample Data'!I16&lt;$C$389, 'Test Sample Data'!I16&gt;0),'Test Sample Data'!I16,$C$389),""))</f>
        <v/>
      </c>
      <c r="J17" s="105" t="str">
        <f>IF('Test Sample Data'!J16="","",IF(SUM('Test Sample Data'!J$3:J$386)&gt;10,IF(AND(ISNUMBER('Test Sample Data'!J16),'Test Sample Data'!J16&lt;$C$389, 'Test Sample Data'!J16&gt;0),'Test Sample Data'!J16,$C$389),""))</f>
        <v/>
      </c>
      <c r="K17" s="105" t="str">
        <f>IF('Test Sample Data'!K16="","",IF(SUM('Test Sample Data'!K$3:K$386)&gt;10,IF(AND(ISNUMBER('Test Sample Data'!K16),'Test Sample Data'!K16&lt;$C$389, 'Test Sample Data'!K16&gt;0),'Test Sample Data'!K16,$C$389),""))</f>
        <v/>
      </c>
      <c r="L17" s="105" t="str">
        <f>IF('Test Sample Data'!L16="","",IF(SUM('Test Sample Data'!L$3:L$386)&gt;10,IF(AND(ISNUMBER('Test Sample Data'!L16),'Test Sample Data'!L16&lt;$C$389, 'Test Sample Data'!L16&gt;0),'Test Sample Data'!L16,$C$389),""))</f>
        <v/>
      </c>
      <c r="M17" s="105" t="str">
        <f>IF('Test Sample Data'!M16="","",IF(SUM('Test Sample Data'!M$3:M$386)&gt;10,IF(AND(ISNUMBER('Test Sample Data'!M16),'Test Sample Data'!M16&lt;$C$389, 'Test Sample Data'!M16&gt;0),'Test Sample Data'!M16,$C$389),""))</f>
        <v/>
      </c>
      <c r="N17" s="105" t="str">
        <f>IF('Test Sample Data'!N16="","",IF(SUM('Test Sample Data'!N$3:N$386)&gt;10,IF(AND(ISNUMBER('Test Sample Data'!N16),'Test Sample Data'!N16&lt;$C$389, 'Test Sample Data'!N16&gt;0),'Test Sample Data'!N16,$C$389),""))</f>
        <v/>
      </c>
      <c r="O17" s="105" t="str">
        <f>'Gene Table'!D16</f>
        <v>ASB18</v>
      </c>
      <c r="P17" s="104" t="s">
        <v>366</v>
      </c>
      <c r="Q17" s="105">
        <f>IF('Control Sample Data'!C16="","",IF(SUM('Control Sample Data'!C$3:C$386)&gt;10,IF(AND(ISNUMBER('Control Sample Data'!C16),'Control Sample Data'!C16&lt;$C$389, 'Control Sample Data'!C16&gt;0),'Control Sample Data'!C16,$C$389),""))</f>
        <v>33.130000000000003</v>
      </c>
      <c r="R17" s="105">
        <f>IF('Control Sample Data'!D16="","",IF(SUM('Control Sample Data'!D$3:D$386)&gt;10,IF(AND(ISNUMBER('Control Sample Data'!D16),'Control Sample Data'!D16&lt;$C$389, 'Control Sample Data'!D16&gt;0),'Control Sample Data'!D16,$C$389),""))</f>
        <v>35</v>
      </c>
      <c r="S17" s="105">
        <f>IF('Control Sample Data'!E16="","",IF(SUM('Control Sample Data'!E$3:E$386)&gt;10,IF(AND(ISNUMBER('Control Sample Data'!E16),'Control Sample Data'!E16&lt;$C$389, 'Control Sample Data'!E16&gt;0),'Control Sample Data'!E16,$C$389),""))</f>
        <v>34.1</v>
      </c>
      <c r="T17" s="105" t="str">
        <f>IF('Control Sample Data'!F16="","",IF(SUM('Control Sample Data'!F$3:F$386)&gt;10,IF(AND(ISNUMBER('Control Sample Data'!F16),'Control Sample Data'!F16&lt;$C$389, 'Control Sample Data'!F16&gt;0),'Control Sample Data'!F16,$C$389),""))</f>
        <v/>
      </c>
      <c r="U17" s="105" t="str">
        <f>IF('Control Sample Data'!G16="","",IF(SUM('Control Sample Data'!G$3:G$386)&gt;10,IF(AND(ISNUMBER('Control Sample Data'!G16),'Control Sample Data'!G16&lt;$C$389, 'Control Sample Data'!G16&gt;0),'Control Sample Data'!G16,$C$389),""))</f>
        <v/>
      </c>
      <c r="V17" s="105" t="str">
        <f>IF('Control Sample Data'!H16="","",IF(SUM('Control Sample Data'!H$3:H$386)&gt;10,IF(AND(ISNUMBER('Control Sample Data'!H16),'Control Sample Data'!H16&lt;$C$389, 'Control Sample Data'!H16&gt;0),'Control Sample Data'!H16,$C$389),""))</f>
        <v/>
      </c>
      <c r="W17" s="105" t="str">
        <f>IF('Control Sample Data'!I16="","",IF(SUM('Control Sample Data'!I$3:I$386)&gt;10,IF(AND(ISNUMBER('Control Sample Data'!I16),'Control Sample Data'!I16&lt;$C$389, 'Control Sample Data'!I16&gt;0),'Control Sample Data'!I16,$C$389),""))</f>
        <v/>
      </c>
      <c r="X17" s="105" t="str">
        <f>IF('Control Sample Data'!J16="","",IF(SUM('Control Sample Data'!J$3:J$386)&gt;10,IF(AND(ISNUMBER('Control Sample Data'!J16),'Control Sample Data'!J16&lt;$C$389, 'Control Sample Data'!J16&gt;0),'Control Sample Data'!J16,$C$389),""))</f>
        <v/>
      </c>
      <c r="Y17" s="105" t="str">
        <f>IF('Control Sample Data'!K16="","",IF(SUM('Control Sample Data'!K$3:K$386)&gt;10,IF(AND(ISNUMBER('Control Sample Data'!K16),'Control Sample Data'!K16&lt;$C$389, 'Control Sample Data'!K16&gt;0),'Control Sample Data'!K16,$C$389),""))</f>
        <v/>
      </c>
      <c r="Z17" s="105" t="str">
        <f>IF('Control Sample Data'!L16="","",IF(SUM('Control Sample Data'!L$3:L$386)&gt;10,IF(AND(ISNUMBER('Control Sample Data'!L16),'Control Sample Data'!L16&lt;$C$389, 'Control Sample Data'!L16&gt;0),'Control Sample Data'!L16,$C$389),""))</f>
        <v/>
      </c>
      <c r="AA17" s="105" t="str">
        <f>IF('Control Sample Data'!M16="","",IF(SUM('Control Sample Data'!M$3:M$386)&gt;10,IF(AND(ISNUMBER('Control Sample Data'!M16),'Control Sample Data'!M16&lt;$C$389, 'Control Sample Data'!M16&gt;0),'Control Sample Data'!M16,$C$389),""))</f>
        <v/>
      </c>
      <c r="AB17" s="136" t="str">
        <f>IF('Control Sample Data'!N16="","",IF(SUM('Control Sample Data'!N$3:N$386)&gt;10,IF(AND(ISNUMBER('Control Sample Data'!N16),'Control Sample Data'!N16&lt;$C$389, 'Control Sample Data'!N16&gt;0),'Control Sample Data'!N16,$C$389),""))</f>
        <v/>
      </c>
      <c r="AC17" s="125" t="str">
        <f>IF(ISERROR(VLOOKUP('Choose Reference Genes'!$A16,$A$4:$N$387,3,0)),"",VLOOKUP('Choose Reference Genes'!$A16,$A$4:$N$387,3,0))</f>
        <v/>
      </c>
      <c r="AD17" s="70" t="str">
        <f>IF(ISERROR(VLOOKUP('Choose Reference Genes'!$A16,$A$4:$N$387,4,0)),"",VLOOKUP('Choose Reference Genes'!$A16,$A$4:$N$387,4,0))</f>
        <v/>
      </c>
      <c r="AE17" s="70" t="str">
        <f>IF(ISERROR(VLOOKUP('Choose Reference Genes'!$A16,$A$4:$N$387,5,0)),"",VLOOKUP('Choose Reference Genes'!$A16,$A$4:$N$387,5,0))</f>
        <v/>
      </c>
      <c r="AF17" s="70" t="str">
        <f>IF(ISERROR(VLOOKUP('Choose Reference Genes'!$A16,$A$4:$N$387,6,0)),"",VLOOKUP('Choose Reference Genes'!$A16,$A$4:$N$387,6,0))</f>
        <v/>
      </c>
      <c r="AG17" s="70" t="str">
        <f>IF(ISERROR(VLOOKUP('Choose Reference Genes'!$A16,$A$4:$N$387,7,0)),"",VLOOKUP('Choose Reference Genes'!$A16,$A$4:$N$387,7,0))</f>
        <v/>
      </c>
      <c r="AH17" s="70" t="str">
        <f>IF(ISERROR(VLOOKUP('Choose Reference Genes'!$A16,$A$4:$N$387,8,0)),"",VLOOKUP('Choose Reference Genes'!$A16,$A$4:$N$387,8,0))</f>
        <v/>
      </c>
      <c r="AI17" s="70" t="str">
        <f>IF(ISERROR(VLOOKUP('Choose Reference Genes'!$A16,$A$4:$N$387,9,0)),"",VLOOKUP('Choose Reference Genes'!$A16,$A$4:$N$387,9,0))</f>
        <v/>
      </c>
      <c r="AJ17" s="70" t="str">
        <f>IF(ISERROR(VLOOKUP('Choose Reference Genes'!$A16,$A$4:$N$387,10,0)),"",VLOOKUP('Choose Reference Genes'!$A16,$A$4:$N$387,10,0))</f>
        <v/>
      </c>
      <c r="AK17" s="70" t="str">
        <f>IF(ISERROR(VLOOKUP('Choose Reference Genes'!$A16,$A$4:$N$387,11,0)),"",VLOOKUP('Choose Reference Genes'!$A16,$A$4:$N$387,11,0))</f>
        <v/>
      </c>
      <c r="AL17" s="70" t="str">
        <f>IF(ISERROR(VLOOKUP('Choose Reference Genes'!$A16,$A$4:$N$387,12,0)),"",VLOOKUP('Choose Reference Genes'!$A16,$A$4:$N$387,12,0))</f>
        <v/>
      </c>
      <c r="AM17" s="70" t="str">
        <f>IF(ISERROR(VLOOKUP('Choose Reference Genes'!$A16,$A$4:$N$387,13,0)),"",VLOOKUP('Choose Reference Genes'!$A16,$A$4:$N$387,13,0))</f>
        <v/>
      </c>
      <c r="AN17" s="108" t="str">
        <f>IF(ISERROR(VLOOKUP('Choose Reference Genes'!$A16,$A$4:$N$387,14,0)),"",VLOOKUP('Choose Reference Genes'!$A16,$A$4:$N$387,14,0))</f>
        <v/>
      </c>
      <c r="AO17" s="107" t="str">
        <f>IF(ISERROR(VLOOKUP('Choose Reference Genes'!$A16,$A$4:$AB$387,17,0)),"",VLOOKUP('Choose Reference Genes'!$A16,$A$4:$AB$387,17,0))</f>
        <v/>
      </c>
      <c r="AP17" s="70" t="str">
        <f>IF(ISERROR(VLOOKUP('Choose Reference Genes'!$A16,$A$4:$AB$387,18,0)),"",VLOOKUP('Choose Reference Genes'!$A16,$A$4:$AB$387,18,0))</f>
        <v/>
      </c>
      <c r="AQ17" s="70" t="str">
        <f>IF(ISERROR(VLOOKUP('Choose Reference Genes'!$A16,$A$4:$AB$387,19,0)),"",VLOOKUP('Choose Reference Genes'!$A16,$A$4:$AB$387,19,0))</f>
        <v/>
      </c>
      <c r="AR17" s="70" t="str">
        <f>IF(ISERROR(VLOOKUP('Choose Reference Genes'!$A16,$A$4:$AB$387,20,0)),"",VLOOKUP('Choose Reference Genes'!$A16,$A$4:$AB$387,20,0))</f>
        <v/>
      </c>
      <c r="AS17" s="70" t="str">
        <f>IF(ISERROR(VLOOKUP('Choose Reference Genes'!$A16,$A$4:$AB$387,21,0)),"",VLOOKUP('Choose Reference Genes'!$A16,$A$4:$AB$387,21,0))</f>
        <v/>
      </c>
      <c r="AT17" s="70" t="str">
        <f>IF(ISERROR(VLOOKUP('Choose Reference Genes'!$A16,$A$4:$AB$387,22,0)),"",VLOOKUP('Choose Reference Genes'!$A16,$A$4:$AB$387,22,0))</f>
        <v/>
      </c>
      <c r="AU17" s="70" t="str">
        <f>IF(ISERROR(VLOOKUP('Choose Reference Genes'!$A16,$A$4:$AB$387,23,0)),"",VLOOKUP('Choose Reference Genes'!$A16,$A$4:$AB$387,23,0))</f>
        <v/>
      </c>
      <c r="AV17" s="70" t="str">
        <f>IF(ISERROR(VLOOKUP('Choose Reference Genes'!$A16,$A$4:$AB$387,24,0)),"",VLOOKUP('Choose Reference Genes'!$A16,$A$4:$AB$387,24,0))</f>
        <v/>
      </c>
      <c r="AW17" s="70" t="str">
        <f>IF(ISERROR(VLOOKUP('Choose Reference Genes'!$A16,$A$4:$AB$387,25,0)),"",VLOOKUP('Choose Reference Genes'!$A16,$A$4:$AB$387,25,0))</f>
        <v/>
      </c>
      <c r="AX17" s="70" t="str">
        <f>IF(ISERROR(VLOOKUP('Choose Reference Genes'!$A16,$A$4:$AB$387,26,0)),"",VLOOKUP('Choose Reference Genes'!$A16,$A$4:$AB$387,26,0))</f>
        <v/>
      </c>
      <c r="AY17" s="70" t="str">
        <f>IF(ISERROR(VLOOKUP('Choose Reference Genes'!$A16,$A$4:$AB$387,27,0)),"",VLOOKUP('Choose Reference Genes'!$A16,$A$4:$AB$387,27,0))</f>
        <v/>
      </c>
      <c r="AZ17" s="108" t="str">
        <f>IF(ISERROR(VLOOKUP('Choose Reference Genes'!$A16,$A$4:$AB$387,28,0)),"",VLOOKUP('Choose Reference Genes'!$A16,$A$4:$AB$387,28,0))</f>
        <v/>
      </c>
      <c r="BA17" s="103" t="str">
        <f t="shared" si="36"/>
        <v>ASB18</v>
      </c>
      <c r="BB17" s="104" t="s">
        <v>366</v>
      </c>
      <c r="BC17" s="105">
        <f t="shared" si="0"/>
        <v>12.108000000000001</v>
      </c>
      <c r="BD17" s="105">
        <f t="shared" si="1"/>
        <v>12.16</v>
      </c>
      <c r="BE17" s="105">
        <f t="shared" si="2"/>
        <v>12.25</v>
      </c>
      <c r="BF17" s="105" t="str">
        <f t="shared" si="3"/>
        <v/>
      </c>
      <c r="BG17" s="105" t="str">
        <f t="shared" si="4"/>
        <v/>
      </c>
      <c r="BH17" s="105" t="str">
        <f t="shared" si="5"/>
        <v/>
      </c>
      <c r="BI17" s="105" t="str">
        <f t="shared" si="6"/>
        <v/>
      </c>
      <c r="BJ17" s="105" t="str">
        <f t="shared" si="7"/>
        <v/>
      </c>
      <c r="BK17" s="105" t="str">
        <f t="shared" si="8"/>
        <v/>
      </c>
      <c r="BL17" s="105" t="str">
        <f t="shared" si="9"/>
        <v/>
      </c>
      <c r="BM17" s="102" t="str">
        <f t="shared" si="37"/>
        <v/>
      </c>
      <c r="BN17" s="102" t="str">
        <f t="shared" si="38"/>
        <v/>
      </c>
      <c r="BO17" s="105">
        <f t="shared" si="11"/>
        <v>11.988000000000003</v>
      </c>
      <c r="BP17" s="105">
        <f t="shared" si="12"/>
        <v>13.948</v>
      </c>
      <c r="BQ17" s="105">
        <f t="shared" si="13"/>
        <v>12.89</v>
      </c>
      <c r="BR17" s="105" t="str">
        <f t="shared" si="14"/>
        <v/>
      </c>
      <c r="BS17" s="105" t="str">
        <f t="shared" si="15"/>
        <v/>
      </c>
      <c r="BT17" s="105" t="str">
        <f t="shared" si="16"/>
        <v/>
      </c>
      <c r="BU17" s="105" t="str">
        <f t="shared" si="17"/>
        <v/>
      </c>
      <c r="BV17" s="105" t="str">
        <f t="shared" si="18"/>
        <v/>
      </c>
      <c r="BW17" s="105" t="str">
        <f t="shared" si="19"/>
        <v/>
      </c>
      <c r="BX17" s="105" t="str">
        <f t="shared" si="20"/>
        <v/>
      </c>
      <c r="BY17" s="102" t="str">
        <f t="shared" si="39"/>
        <v/>
      </c>
      <c r="BZ17" s="102" t="str">
        <f t="shared" si="40"/>
        <v/>
      </c>
      <c r="CA17" s="70">
        <f t="shared" si="41"/>
        <v>12.172666666666666</v>
      </c>
      <c r="CB17" s="70">
        <f t="shared" si="42"/>
        <v>12.942000000000002</v>
      </c>
      <c r="CC17" s="103" t="str">
        <f t="shared" si="43"/>
        <v>ASB18</v>
      </c>
      <c r="CD17" s="104" t="s">
        <v>366</v>
      </c>
      <c r="CE17" s="106">
        <f t="shared" si="22"/>
        <v>2.2653161046662159E-4</v>
      </c>
      <c r="CF17" s="106">
        <f t="shared" si="23"/>
        <v>2.185119802070245E-4</v>
      </c>
      <c r="CG17" s="106">
        <f t="shared" si="24"/>
        <v>2.0529697638030145E-4</v>
      </c>
      <c r="CH17" s="106" t="str">
        <f t="shared" si="25"/>
        <v/>
      </c>
      <c r="CI17" s="106" t="str">
        <f t="shared" si="26"/>
        <v/>
      </c>
      <c r="CJ17" s="106" t="str">
        <f t="shared" si="27"/>
        <v/>
      </c>
      <c r="CK17" s="106" t="str">
        <f t="shared" si="28"/>
        <v/>
      </c>
      <c r="CL17" s="106" t="str">
        <f t="shared" si="29"/>
        <v/>
      </c>
      <c r="CM17" s="106" t="str">
        <f t="shared" si="30"/>
        <v/>
      </c>
      <c r="CN17" s="106" t="str">
        <f t="shared" si="31"/>
        <v/>
      </c>
      <c r="CO17" s="119" t="str">
        <f t="shared" si="44"/>
        <v/>
      </c>
      <c r="CP17" s="119" t="str">
        <f t="shared" si="45"/>
        <v/>
      </c>
      <c r="CQ17" s="106">
        <f t="shared" si="33"/>
        <v>2.4617979855825047E-4</v>
      </c>
      <c r="CR17" s="106">
        <f t="shared" si="33"/>
        <v>6.3275213685285673E-5</v>
      </c>
      <c r="CS17" s="106">
        <f t="shared" si="33"/>
        <v>1.3174172808891923E-4</v>
      </c>
      <c r="CT17" s="106" t="str">
        <f t="shared" si="33"/>
        <v/>
      </c>
      <c r="CU17" s="106" t="str">
        <f t="shared" si="33"/>
        <v/>
      </c>
      <c r="CV17" s="106" t="str">
        <f t="shared" si="33"/>
        <v/>
      </c>
      <c r="CW17" s="106" t="str">
        <f t="shared" si="33"/>
        <v/>
      </c>
      <c r="CX17" s="106" t="str">
        <f t="shared" si="33"/>
        <v/>
      </c>
      <c r="CY17" s="106" t="str">
        <f t="shared" si="33"/>
        <v/>
      </c>
      <c r="CZ17" s="106" t="str">
        <f t="shared" si="33"/>
        <v/>
      </c>
      <c r="DA17" s="119" t="str">
        <f t="shared" si="46"/>
        <v/>
      </c>
      <c r="DB17" s="119" t="str">
        <f t="shared" si="47"/>
        <v/>
      </c>
      <c r="DD17" s="85">
        <v>16</v>
      </c>
      <c r="DE17" s="89">
        <f>Results!G18</f>
        <v>0.87417862041037309</v>
      </c>
      <c r="DF17" s="89">
        <f>Results!G42</f>
        <v>0.87417862041037309</v>
      </c>
      <c r="DG17" s="89">
        <f>Results!G66</f>
        <v>2.6074989407331386</v>
      </c>
      <c r="DH17" s="89">
        <f>Results!G90</f>
        <v>0.68745316484570296</v>
      </c>
      <c r="DI17" s="89">
        <f>Results!G114</f>
        <v>0.87417862041037309</v>
      </c>
      <c r="DJ17" s="89">
        <f>Results!G138</f>
        <v>0.87417862041037309</v>
      </c>
      <c r="DK17" s="89">
        <f>Results!G162</f>
        <v>2.6074989407331386</v>
      </c>
      <c r="DL17" s="89">
        <f>Results!G186</f>
        <v>0.68745316484570296</v>
      </c>
      <c r="DM17" s="89">
        <f>Results!G210</f>
        <v>0.87417862041037309</v>
      </c>
      <c r="DN17" s="89">
        <f>Results!G234</f>
        <v>0.87417862041037309</v>
      </c>
      <c r="DO17" s="89">
        <f>Results!G258</f>
        <v>5.3635549163499087E-2</v>
      </c>
      <c r="DP17" s="89">
        <f>Results!G282</f>
        <v>4.5327262897585285E-4</v>
      </c>
      <c r="DQ17" s="89">
        <f>Results!G306</f>
        <v>1.0276388469413091</v>
      </c>
      <c r="DR17" s="89">
        <f>Results!G330</f>
        <v>0.87417862041037309</v>
      </c>
      <c r="DS17" s="89">
        <f>Results!G354</f>
        <v>2.6074989407331386</v>
      </c>
      <c r="DT17" s="89"/>
    </row>
    <row r="18" spans="1:124" ht="15" customHeight="1" x14ac:dyDescent="0.3">
      <c r="A18" s="135" t="str">
        <f>'Gene Table'!D17</f>
        <v>ASB2</v>
      </c>
      <c r="B18" s="104" t="s">
        <v>367</v>
      </c>
      <c r="C18" s="105">
        <f>IF('Test Sample Data'!C17="","",IF(SUM('Test Sample Data'!C$3:C$386)&gt;10,IF(AND(ISNUMBER('Test Sample Data'!C17),'Test Sample Data'!C17&lt;$C$389, 'Test Sample Data'!C17&gt;0),'Test Sample Data'!C17,$C$389),""))</f>
        <v>25.02</v>
      </c>
      <c r="D18" s="105">
        <f>IF('Test Sample Data'!D17="","",IF(SUM('Test Sample Data'!D$3:D$386)&gt;10,IF(AND(ISNUMBER('Test Sample Data'!D17),'Test Sample Data'!D17&lt;$C$389, 'Test Sample Data'!D17&gt;0),'Test Sample Data'!D17,$C$389),""))</f>
        <v>25</v>
      </c>
      <c r="E18" s="105">
        <f>IF('Test Sample Data'!E17="","",IF(SUM('Test Sample Data'!E$3:E$386)&gt;10,IF(AND(ISNUMBER('Test Sample Data'!E17),'Test Sample Data'!E17&lt;$C$389, 'Test Sample Data'!E17&gt;0),'Test Sample Data'!E17,$C$389),""))</f>
        <v>24.89</v>
      </c>
      <c r="F18" s="105" t="str">
        <f>IF('Test Sample Data'!F17="","",IF(SUM('Test Sample Data'!F$3:F$386)&gt;10,IF(AND(ISNUMBER('Test Sample Data'!F17),'Test Sample Data'!F17&lt;$C$389, 'Test Sample Data'!F17&gt;0),'Test Sample Data'!F17,$C$389),""))</f>
        <v/>
      </c>
      <c r="G18" s="105" t="str">
        <f>IF('Test Sample Data'!G17="","",IF(SUM('Test Sample Data'!G$3:G$386)&gt;10,IF(AND(ISNUMBER('Test Sample Data'!G17),'Test Sample Data'!G17&lt;$C$389, 'Test Sample Data'!G17&gt;0),'Test Sample Data'!G17,$C$389),""))</f>
        <v/>
      </c>
      <c r="H18" s="105" t="str">
        <f>IF('Test Sample Data'!H17="","",IF(SUM('Test Sample Data'!H$3:H$386)&gt;10,IF(AND(ISNUMBER('Test Sample Data'!H17),'Test Sample Data'!H17&lt;$C$389, 'Test Sample Data'!H17&gt;0),'Test Sample Data'!H17,$C$389),""))</f>
        <v/>
      </c>
      <c r="I18" s="105" t="str">
        <f>IF('Test Sample Data'!I17="","",IF(SUM('Test Sample Data'!I$3:I$386)&gt;10,IF(AND(ISNUMBER('Test Sample Data'!I17),'Test Sample Data'!I17&lt;$C$389, 'Test Sample Data'!I17&gt;0),'Test Sample Data'!I17,$C$389),""))</f>
        <v/>
      </c>
      <c r="J18" s="105" t="str">
        <f>IF('Test Sample Data'!J17="","",IF(SUM('Test Sample Data'!J$3:J$386)&gt;10,IF(AND(ISNUMBER('Test Sample Data'!J17),'Test Sample Data'!J17&lt;$C$389, 'Test Sample Data'!J17&gt;0),'Test Sample Data'!J17,$C$389),""))</f>
        <v/>
      </c>
      <c r="K18" s="105" t="str">
        <f>IF('Test Sample Data'!K17="","",IF(SUM('Test Sample Data'!K$3:K$386)&gt;10,IF(AND(ISNUMBER('Test Sample Data'!K17),'Test Sample Data'!K17&lt;$C$389, 'Test Sample Data'!K17&gt;0),'Test Sample Data'!K17,$C$389),""))</f>
        <v/>
      </c>
      <c r="L18" s="105" t="str">
        <f>IF('Test Sample Data'!L17="","",IF(SUM('Test Sample Data'!L$3:L$386)&gt;10,IF(AND(ISNUMBER('Test Sample Data'!L17),'Test Sample Data'!L17&lt;$C$389, 'Test Sample Data'!L17&gt;0),'Test Sample Data'!L17,$C$389),""))</f>
        <v/>
      </c>
      <c r="M18" s="105" t="str">
        <f>IF('Test Sample Data'!M17="","",IF(SUM('Test Sample Data'!M$3:M$386)&gt;10,IF(AND(ISNUMBER('Test Sample Data'!M17),'Test Sample Data'!M17&lt;$C$389, 'Test Sample Data'!M17&gt;0),'Test Sample Data'!M17,$C$389),""))</f>
        <v/>
      </c>
      <c r="N18" s="105" t="str">
        <f>IF('Test Sample Data'!N17="","",IF(SUM('Test Sample Data'!N$3:N$386)&gt;10,IF(AND(ISNUMBER('Test Sample Data'!N17),'Test Sample Data'!N17&lt;$C$389, 'Test Sample Data'!N17&gt;0),'Test Sample Data'!N17,$C$389),""))</f>
        <v/>
      </c>
      <c r="O18" s="105" t="str">
        <f>'Gene Table'!D17</f>
        <v>ASB2</v>
      </c>
      <c r="P18" s="104" t="s">
        <v>367</v>
      </c>
      <c r="Q18" s="105">
        <f>IF('Control Sample Data'!C17="","",IF(SUM('Control Sample Data'!C$3:C$386)&gt;10,IF(AND(ISNUMBER('Control Sample Data'!C17),'Control Sample Data'!C17&lt;$C$389, 'Control Sample Data'!C17&gt;0),'Control Sample Data'!C17,$C$389),""))</f>
        <v>25.3</v>
      </c>
      <c r="R18" s="105">
        <f>IF('Control Sample Data'!D17="","",IF(SUM('Control Sample Data'!D$3:D$386)&gt;10,IF(AND(ISNUMBER('Control Sample Data'!D17),'Control Sample Data'!D17&lt;$C$389, 'Control Sample Data'!D17&gt;0),'Control Sample Data'!D17,$C$389),""))</f>
        <v>25.36</v>
      </c>
      <c r="S18" s="105">
        <f>IF('Control Sample Data'!E17="","",IF(SUM('Control Sample Data'!E$3:E$386)&gt;10,IF(AND(ISNUMBER('Control Sample Data'!E17),'Control Sample Data'!E17&lt;$C$389, 'Control Sample Data'!E17&gt;0),'Control Sample Data'!E17,$C$389),""))</f>
        <v>25.3</v>
      </c>
      <c r="T18" s="105" t="str">
        <f>IF('Control Sample Data'!F17="","",IF(SUM('Control Sample Data'!F$3:F$386)&gt;10,IF(AND(ISNUMBER('Control Sample Data'!F17),'Control Sample Data'!F17&lt;$C$389, 'Control Sample Data'!F17&gt;0),'Control Sample Data'!F17,$C$389),""))</f>
        <v/>
      </c>
      <c r="U18" s="105" t="str">
        <f>IF('Control Sample Data'!G17="","",IF(SUM('Control Sample Data'!G$3:G$386)&gt;10,IF(AND(ISNUMBER('Control Sample Data'!G17),'Control Sample Data'!G17&lt;$C$389, 'Control Sample Data'!G17&gt;0),'Control Sample Data'!G17,$C$389),""))</f>
        <v/>
      </c>
      <c r="V18" s="105" t="str">
        <f>IF('Control Sample Data'!H17="","",IF(SUM('Control Sample Data'!H$3:H$386)&gt;10,IF(AND(ISNUMBER('Control Sample Data'!H17),'Control Sample Data'!H17&lt;$C$389, 'Control Sample Data'!H17&gt;0),'Control Sample Data'!H17,$C$389),""))</f>
        <v/>
      </c>
      <c r="W18" s="105" t="str">
        <f>IF('Control Sample Data'!I17="","",IF(SUM('Control Sample Data'!I$3:I$386)&gt;10,IF(AND(ISNUMBER('Control Sample Data'!I17),'Control Sample Data'!I17&lt;$C$389, 'Control Sample Data'!I17&gt;0),'Control Sample Data'!I17,$C$389),""))</f>
        <v/>
      </c>
      <c r="X18" s="105" t="str">
        <f>IF('Control Sample Data'!J17="","",IF(SUM('Control Sample Data'!J$3:J$386)&gt;10,IF(AND(ISNUMBER('Control Sample Data'!J17),'Control Sample Data'!J17&lt;$C$389, 'Control Sample Data'!J17&gt;0),'Control Sample Data'!J17,$C$389),""))</f>
        <v/>
      </c>
      <c r="Y18" s="105" t="str">
        <f>IF('Control Sample Data'!K17="","",IF(SUM('Control Sample Data'!K$3:K$386)&gt;10,IF(AND(ISNUMBER('Control Sample Data'!K17),'Control Sample Data'!K17&lt;$C$389, 'Control Sample Data'!K17&gt;0),'Control Sample Data'!K17,$C$389),""))</f>
        <v/>
      </c>
      <c r="Z18" s="105" t="str">
        <f>IF('Control Sample Data'!L17="","",IF(SUM('Control Sample Data'!L$3:L$386)&gt;10,IF(AND(ISNUMBER('Control Sample Data'!L17),'Control Sample Data'!L17&lt;$C$389, 'Control Sample Data'!L17&gt;0),'Control Sample Data'!L17,$C$389),""))</f>
        <v/>
      </c>
      <c r="AA18" s="105" t="str">
        <f>IF('Control Sample Data'!M17="","",IF(SUM('Control Sample Data'!M$3:M$386)&gt;10,IF(AND(ISNUMBER('Control Sample Data'!M17),'Control Sample Data'!M17&lt;$C$389, 'Control Sample Data'!M17&gt;0),'Control Sample Data'!M17,$C$389),""))</f>
        <v/>
      </c>
      <c r="AB18" s="136" t="str">
        <f>IF('Control Sample Data'!N17="","",IF(SUM('Control Sample Data'!N$3:N$386)&gt;10,IF(AND(ISNUMBER('Control Sample Data'!N17),'Control Sample Data'!N17&lt;$C$389, 'Control Sample Data'!N17&gt;0),'Control Sample Data'!N17,$C$389),""))</f>
        <v/>
      </c>
      <c r="AC18" s="125" t="str">
        <f>IF(ISERROR(VLOOKUP('Choose Reference Genes'!$A17,$A$4:$N$387,3,0)),"",VLOOKUP('Choose Reference Genes'!$A17,$A$4:$N$387,3,0))</f>
        <v/>
      </c>
      <c r="AD18" s="70" t="str">
        <f>IF(ISERROR(VLOOKUP('Choose Reference Genes'!$A17,$A$4:$N$387,4,0)),"",VLOOKUP('Choose Reference Genes'!$A17,$A$4:$N$387,4,0))</f>
        <v/>
      </c>
      <c r="AE18" s="70" t="str">
        <f>IF(ISERROR(VLOOKUP('Choose Reference Genes'!$A17,$A$4:$N$387,5,0)),"",VLOOKUP('Choose Reference Genes'!$A17,$A$4:$N$387,5,0))</f>
        <v/>
      </c>
      <c r="AF18" s="70" t="str">
        <f>IF(ISERROR(VLOOKUP('Choose Reference Genes'!$A17,$A$4:$N$387,6,0)),"",VLOOKUP('Choose Reference Genes'!$A17,$A$4:$N$387,6,0))</f>
        <v/>
      </c>
      <c r="AG18" s="70" t="str">
        <f>IF(ISERROR(VLOOKUP('Choose Reference Genes'!$A17,$A$4:$N$387,7,0)),"",VLOOKUP('Choose Reference Genes'!$A17,$A$4:$N$387,7,0))</f>
        <v/>
      </c>
      <c r="AH18" s="70" t="str">
        <f>IF(ISERROR(VLOOKUP('Choose Reference Genes'!$A17,$A$4:$N$387,8,0)),"",VLOOKUP('Choose Reference Genes'!$A17,$A$4:$N$387,8,0))</f>
        <v/>
      </c>
      <c r="AI18" s="70" t="str">
        <f>IF(ISERROR(VLOOKUP('Choose Reference Genes'!$A17,$A$4:$N$387,9,0)),"",VLOOKUP('Choose Reference Genes'!$A17,$A$4:$N$387,9,0))</f>
        <v/>
      </c>
      <c r="AJ18" s="70" t="str">
        <f>IF(ISERROR(VLOOKUP('Choose Reference Genes'!$A17,$A$4:$N$387,10,0)),"",VLOOKUP('Choose Reference Genes'!$A17,$A$4:$N$387,10,0))</f>
        <v/>
      </c>
      <c r="AK18" s="70" t="str">
        <f>IF(ISERROR(VLOOKUP('Choose Reference Genes'!$A17,$A$4:$N$387,11,0)),"",VLOOKUP('Choose Reference Genes'!$A17,$A$4:$N$387,11,0))</f>
        <v/>
      </c>
      <c r="AL18" s="70" t="str">
        <f>IF(ISERROR(VLOOKUP('Choose Reference Genes'!$A17,$A$4:$N$387,12,0)),"",VLOOKUP('Choose Reference Genes'!$A17,$A$4:$N$387,12,0))</f>
        <v/>
      </c>
      <c r="AM18" s="70" t="str">
        <f>IF(ISERROR(VLOOKUP('Choose Reference Genes'!$A17,$A$4:$N$387,13,0)),"",VLOOKUP('Choose Reference Genes'!$A17,$A$4:$N$387,13,0))</f>
        <v/>
      </c>
      <c r="AN18" s="108" t="str">
        <f>IF(ISERROR(VLOOKUP('Choose Reference Genes'!$A17,$A$4:$N$387,14,0)),"",VLOOKUP('Choose Reference Genes'!$A17,$A$4:$N$387,14,0))</f>
        <v/>
      </c>
      <c r="AO18" s="107" t="str">
        <f>IF(ISERROR(VLOOKUP('Choose Reference Genes'!$A17,$A$4:$AB$387,17,0)),"",VLOOKUP('Choose Reference Genes'!$A17,$A$4:$AB$387,17,0))</f>
        <v/>
      </c>
      <c r="AP18" s="70" t="str">
        <f>IF(ISERROR(VLOOKUP('Choose Reference Genes'!$A17,$A$4:$AB$387,18,0)),"",VLOOKUP('Choose Reference Genes'!$A17,$A$4:$AB$387,18,0))</f>
        <v/>
      </c>
      <c r="AQ18" s="70" t="str">
        <f>IF(ISERROR(VLOOKUP('Choose Reference Genes'!$A17,$A$4:$AB$387,19,0)),"",VLOOKUP('Choose Reference Genes'!$A17,$A$4:$AB$387,19,0))</f>
        <v/>
      </c>
      <c r="AR18" s="70" t="str">
        <f>IF(ISERROR(VLOOKUP('Choose Reference Genes'!$A17,$A$4:$AB$387,20,0)),"",VLOOKUP('Choose Reference Genes'!$A17,$A$4:$AB$387,20,0))</f>
        <v/>
      </c>
      <c r="AS18" s="70" t="str">
        <f>IF(ISERROR(VLOOKUP('Choose Reference Genes'!$A17,$A$4:$AB$387,21,0)),"",VLOOKUP('Choose Reference Genes'!$A17,$A$4:$AB$387,21,0))</f>
        <v/>
      </c>
      <c r="AT18" s="70" t="str">
        <f>IF(ISERROR(VLOOKUP('Choose Reference Genes'!$A17,$A$4:$AB$387,22,0)),"",VLOOKUP('Choose Reference Genes'!$A17,$A$4:$AB$387,22,0))</f>
        <v/>
      </c>
      <c r="AU18" s="70" t="str">
        <f>IF(ISERROR(VLOOKUP('Choose Reference Genes'!$A17,$A$4:$AB$387,23,0)),"",VLOOKUP('Choose Reference Genes'!$A17,$A$4:$AB$387,23,0))</f>
        <v/>
      </c>
      <c r="AV18" s="70" t="str">
        <f>IF(ISERROR(VLOOKUP('Choose Reference Genes'!$A17,$A$4:$AB$387,24,0)),"",VLOOKUP('Choose Reference Genes'!$A17,$A$4:$AB$387,24,0))</f>
        <v/>
      </c>
      <c r="AW18" s="70" t="str">
        <f>IF(ISERROR(VLOOKUP('Choose Reference Genes'!$A17,$A$4:$AB$387,25,0)),"",VLOOKUP('Choose Reference Genes'!$A17,$A$4:$AB$387,25,0))</f>
        <v/>
      </c>
      <c r="AX18" s="70" t="str">
        <f>IF(ISERROR(VLOOKUP('Choose Reference Genes'!$A17,$A$4:$AB$387,26,0)),"",VLOOKUP('Choose Reference Genes'!$A17,$A$4:$AB$387,26,0))</f>
        <v/>
      </c>
      <c r="AY18" s="70" t="str">
        <f>IF(ISERROR(VLOOKUP('Choose Reference Genes'!$A17,$A$4:$AB$387,27,0)),"",VLOOKUP('Choose Reference Genes'!$A17,$A$4:$AB$387,27,0))</f>
        <v/>
      </c>
      <c r="AZ18" s="108" t="str">
        <f>IF(ISERROR(VLOOKUP('Choose Reference Genes'!$A17,$A$4:$AB$387,28,0)),"",VLOOKUP('Choose Reference Genes'!$A17,$A$4:$AB$387,28,0))</f>
        <v/>
      </c>
      <c r="BA18" s="103" t="str">
        <f t="shared" si="36"/>
        <v>ASB2</v>
      </c>
      <c r="BB18" s="104" t="s">
        <v>367</v>
      </c>
      <c r="BC18" s="105">
        <f t="shared" si="0"/>
        <v>4.0279999999999987</v>
      </c>
      <c r="BD18" s="105">
        <f t="shared" si="1"/>
        <v>4.0500000000000007</v>
      </c>
      <c r="BE18" s="105">
        <f t="shared" si="2"/>
        <v>4.009999999999998</v>
      </c>
      <c r="BF18" s="105" t="str">
        <f t="shared" si="3"/>
        <v/>
      </c>
      <c r="BG18" s="105" t="str">
        <f t="shared" si="4"/>
        <v/>
      </c>
      <c r="BH18" s="105" t="str">
        <f t="shared" si="5"/>
        <v/>
      </c>
      <c r="BI18" s="105" t="str">
        <f t="shared" si="6"/>
        <v/>
      </c>
      <c r="BJ18" s="105" t="str">
        <f t="shared" si="7"/>
        <v/>
      </c>
      <c r="BK18" s="105" t="str">
        <f t="shared" si="8"/>
        <v/>
      </c>
      <c r="BL18" s="105" t="str">
        <f t="shared" si="9"/>
        <v/>
      </c>
      <c r="BM18" s="102" t="str">
        <f t="shared" si="37"/>
        <v/>
      </c>
      <c r="BN18" s="102" t="str">
        <f t="shared" si="38"/>
        <v/>
      </c>
      <c r="BO18" s="105">
        <f t="shared" si="11"/>
        <v>4.1580000000000013</v>
      </c>
      <c r="BP18" s="105">
        <f t="shared" si="12"/>
        <v>4.3079999999999998</v>
      </c>
      <c r="BQ18" s="105">
        <f t="shared" si="13"/>
        <v>4.09</v>
      </c>
      <c r="BR18" s="105" t="str">
        <f t="shared" si="14"/>
        <v/>
      </c>
      <c r="BS18" s="105" t="str">
        <f t="shared" si="15"/>
        <v/>
      </c>
      <c r="BT18" s="105" t="str">
        <f t="shared" si="16"/>
        <v/>
      </c>
      <c r="BU18" s="105" t="str">
        <f t="shared" si="17"/>
        <v/>
      </c>
      <c r="BV18" s="105" t="str">
        <f t="shared" si="18"/>
        <v/>
      </c>
      <c r="BW18" s="105" t="str">
        <f t="shared" si="19"/>
        <v/>
      </c>
      <c r="BX18" s="105" t="str">
        <f t="shared" si="20"/>
        <v/>
      </c>
      <c r="BY18" s="102" t="str">
        <f t="shared" si="39"/>
        <v/>
      </c>
      <c r="BZ18" s="102" t="str">
        <f t="shared" si="40"/>
        <v/>
      </c>
      <c r="CA18" s="70">
        <f t="shared" si="41"/>
        <v>4.0293333333333328</v>
      </c>
      <c r="CB18" s="70">
        <f t="shared" si="42"/>
        <v>4.1853333333333333</v>
      </c>
      <c r="CC18" s="103" t="str">
        <f t="shared" si="43"/>
        <v>ASB2</v>
      </c>
      <c r="CD18" s="104" t="s">
        <v>367</v>
      </c>
      <c r="CE18" s="106">
        <f t="shared" si="22"/>
        <v>6.1298687749284521E-2</v>
      </c>
      <c r="CF18" s="106">
        <f t="shared" si="23"/>
        <v>6.0371020557802829E-2</v>
      </c>
      <c r="CG18" s="106">
        <f t="shared" si="24"/>
        <v>6.206828096481485E-2</v>
      </c>
      <c r="CH18" s="106" t="str">
        <f t="shared" si="25"/>
        <v/>
      </c>
      <c r="CI18" s="106" t="str">
        <f t="shared" si="26"/>
        <v/>
      </c>
      <c r="CJ18" s="106" t="str">
        <f t="shared" si="27"/>
        <v/>
      </c>
      <c r="CK18" s="106" t="str">
        <f t="shared" si="28"/>
        <v/>
      </c>
      <c r="CL18" s="106" t="str">
        <f t="shared" si="29"/>
        <v/>
      </c>
      <c r="CM18" s="106" t="str">
        <f t="shared" si="30"/>
        <v/>
      </c>
      <c r="CN18" s="106" t="str">
        <f t="shared" si="31"/>
        <v/>
      </c>
      <c r="CO18" s="119" t="str">
        <f t="shared" si="44"/>
        <v/>
      </c>
      <c r="CP18" s="119" t="str">
        <f t="shared" si="45"/>
        <v/>
      </c>
      <c r="CQ18" s="106">
        <f t="shared" si="33"/>
        <v>5.6016668723087748E-2</v>
      </c>
      <c r="CR18" s="106">
        <f t="shared" si="33"/>
        <v>5.0485048600600525E-2</v>
      </c>
      <c r="CS18" s="106">
        <f t="shared" si="33"/>
        <v>5.8720171825875751E-2</v>
      </c>
      <c r="CT18" s="106" t="str">
        <f t="shared" si="33"/>
        <v/>
      </c>
      <c r="CU18" s="106" t="str">
        <f t="shared" si="33"/>
        <v/>
      </c>
      <c r="CV18" s="106" t="str">
        <f t="shared" si="33"/>
        <v/>
      </c>
      <c r="CW18" s="106" t="str">
        <f t="shared" si="33"/>
        <v/>
      </c>
      <c r="CX18" s="106" t="str">
        <f t="shared" si="33"/>
        <v/>
      </c>
      <c r="CY18" s="106" t="str">
        <f t="shared" si="33"/>
        <v/>
      </c>
      <c r="CZ18" s="106" t="str">
        <f t="shared" si="33"/>
        <v/>
      </c>
      <c r="DA18" s="119" t="str">
        <f t="shared" si="46"/>
        <v/>
      </c>
      <c r="DB18" s="119" t="str">
        <f t="shared" si="47"/>
        <v/>
      </c>
      <c r="DD18" s="85">
        <v>17</v>
      </c>
      <c r="DE18" s="89">
        <f>Results!G19</f>
        <v>0.87417862041037309</v>
      </c>
      <c r="DF18" s="89">
        <f>Results!G43</f>
        <v>0.57408383313544464</v>
      </c>
      <c r="DG18" s="89">
        <f>Results!G67</f>
        <v>0.87417862041037309</v>
      </c>
      <c r="DH18" s="89">
        <f>Results!G91</f>
        <v>0.93692144687242629</v>
      </c>
      <c r="DI18" s="89">
        <f>Results!G115</f>
        <v>0.87417862041037309</v>
      </c>
      <c r="DJ18" s="89">
        <f>Results!G139</f>
        <v>0.57408383313544464</v>
      </c>
      <c r="DK18" s="89">
        <f>Results!G163</f>
        <v>0.87417862041037309</v>
      </c>
      <c r="DL18" s="89">
        <f>Results!G187</f>
        <v>0.93692144687242629</v>
      </c>
      <c r="DM18" s="89">
        <f>Results!G211</f>
        <v>0.87417862041037309</v>
      </c>
      <c r="DN18" s="89">
        <f>Results!G235</f>
        <v>0.57408383313544464</v>
      </c>
      <c r="DO18" s="89">
        <f>Results!G259</f>
        <v>1140.9342984389957</v>
      </c>
      <c r="DP18" s="89">
        <f>Results!G283</f>
        <v>2.4710387213828203E-3</v>
      </c>
      <c r="DQ18" s="89">
        <f>Results!G307</f>
        <v>3.4010966402567804</v>
      </c>
      <c r="DR18" s="89">
        <f>Results!G331</f>
        <v>0.57408383313544464</v>
      </c>
      <c r="DS18" s="89">
        <f>Results!G355</f>
        <v>0.87417862041037309</v>
      </c>
      <c r="DT18" s="89"/>
    </row>
    <row r="19" spans="1:124" ht="15" customHeight="1" x14ac:dyDescent="0.3">
      <c r="A19" s="135" t="str">
        <f>'Gene Table'!D18</f>
        <v>ASB3</v>
      </c>
      <c r="B19" s="104" t="s">
        <v>368</v>
      </c>
      <c r="C19" s="105">
        <f>IF('Test Sample Data'!C18="","",IF(SUM('Test Sample Data'!C$3:C$386)&gt;10,IF(AND(ISNUMBER('Test Sample Data'!C18),'Test Sample Data'!C18&lt;$C$389, 'Test Sample Data'!C18&gt;0),'Test Sample Data'!C18,$C$389),""))</f>
        <v>35</v>
      </c>
      <c r="D19" s="105">
        <f>IF('Test Sample Data'!D18="","",IF(SUM('Test Sample Data'!D$3:D$386)&gt;10,IF(AND(ISNUMBER('Test Sample Data'!D18),'Test Sample Data'!D18&lt;$C$389, 'Test Sample Data'!D18&gt;0),'Test Sample Data'!D18,$C$389),""))</f>
        <v>35</v>
      </c>
      <c r="E19" s="105">
        <f>IF('Test Sample Data'!E18="","",IF(SUM('Test Sample Data'!E$3:E$386)&gt;10,IF(AND(ISNUMBER('Test Sample Data'!E18),'Test Sample Data'!E18&lt;$C$389, 'Test Sample Data'!E18&gt;0),'Test Sample Data'!E18,$C$389),""))</f>
        <v>35</v>
      </c>
      <c r="F19" s="105" t="str">
        <f>IF('Test Sample Data'!F18="","",IF(SUM('Test Sample Data'!F$3:F$386)&gt;10,IF(AND(ISNUMBER('Test Sample Data'!F18),'Test Sample Data'!F18&lt;$C$389, 'Test Sample Data'!F18&gt;0),'Test Sample Data'!F18,$C$389),""))</f>
        <v/>
      </c>
      <c r="G19" s="105" t="str">
        <f>IF('Test Sample Data'!G18="","",IF(SUM('Test Sample Data'!G$3:G$386)&gt;10,IF(AND(ISNUMBER('Test Sample Data'!G18),'Test Sample Data'!G18&lt;$C$389, 'Test Sample Data'!G18&gt;0),'Test Sample Data'!G18,$C$389),""))</f>
        <v/>
      </c>
      <c r="H19" s="105" t="str">
        <f>IF('Test Sample Data'!H18="","",IF(SUM('Test Sample Data'!H$3:H$386)&gt;10,IF(AND(ISNUMBER('Test Sample Data'!H18),'Test Sample Data'!H18&lt;$C$389, 'Test Sample Data'!H18&gt;0),'Test Sample Data'!H18,$C$389),""))</f>
        <v/>
      </c>
      <c r="I19" s="105" t="str">
        <f>IF('Test Sample Data'!I18="","",IF(SUM('Test Sample Data'!I$3:I$386)&gt;10,IF(AND(ISNUMBER('Test Sample Data'!I18),'Test Sample Data'!I18&lt;$C$389, 'Test Sample Data'!I18&gt;0),'Test Sample Data'!I18,$C$389),""))</f>
        <v/>
      </c>
      <c r="J19" s="105" t="str">
        <f>IF('Test Sample Data'!J18="","",IF(SUM('Test Sample Data'!J$3:J$386)&gt;10,IF(AND(ISNUMBER('Test Sample Data'!J18),'Test Sample Data'!J18&lt;$C$389, 'Test Sample Data'!J18&gt;0),'Test Sample Data'!J18,$C$389),""))</f>
        <v/>
      </c>
      <c r="K19" s="105" t="str">
        <f>IF('Test Sample Data'!K18="","",IF(SUM('Test Sample Data'!K$3:K$386)&gt;10,IF(AND(ISNUMBER('Test Sample Data'!K18),'Test Sample Data'!K18&lt;$C$389, 'Test Sample Data'!K18&gt;0),'Test Sample Data'!K18,$C$389),""))</f>
        <v/>
      </c>
      <c r="L19" s="105" t="str">
        <f>IF('Test Sample Data'!L18="","",IF(SUM('Test Sample Data'!L$3:L$386)&gt;10,IF(AND(ISNUMBER('Test Sample Data'!L18),'Test Sample Data'!L18&lt;$C$389, 'Test Sample Data'!L18&gt;0),'Test Sample Data'!L18,$C$389),""))</f>
        <v/>
      </c>
      <c r="M19" s="105" t="str">
        <f>IF('Test Sample Data'!M18="","",IF(SUM('Test Sample Data'!M$3:M$386)&gt;10,IF(AND(ISNUMBER('Test Sample Data'!M18),'Test Sample Data'!M18&lt;$C$389, 'Test Sample Data'!M18&gt;0),'Test Sample Data'!M18,$C$389),""))</f>
        <v/>
      </c>
      <c r="N19" s="105" t="str">
        <f>IF('Test Sample Data'!N18="","",IF(SUM('Test Sample Data'!N$3:N$386)&gt;10,IF(AND(ISNUMBER('Test Sample Data'!N18),'Test Sample Data'!N18&lt;$C$389, 'Test Sample Data'!N18&gt;0),'Test Sample Data'!N18,$C$389),""))</f>
        <v/>
      </c>
      <c r="O19" s="105" t="str">
        <f>'Gene Table'!D18</f>
        <v>ASB3</v>
      </c>
      <c r="P19" s="104" t="s">
        <v>368</v>
      </c>
      <c r="Q19" s="105">
        <f>IF('Control Sample Data'!C18="","",IF(SUM('Control Sample Data'!C$3:C$386)&gt;10,IF(AND(ISNUMBER('Control Sample Data'!C18),'Control Sample Data'!C18&lt;$C$389, 'Control Sample Data'!C18&gt;0),'Control Sample Data'!C18,$C$389),""))</f>
        <v>35</v>
      </c>
      <c r="R19" s="105">
        <f>IF('Control Sample Data'!D18="","",IF(SUM('Control Sample Data'!D$3:D$386)&gt;10,IF(AND(ISNUMBER('Control Sample Data'!D18),'Control Sample Data'!D18&lt;$C$389, 'Control Sample Data'!D18&gt;0),'Control Sample Data'!D18,$C$389),""))</f>
        <v>35</v>
      </c>
      <c r="S19" s="105">
        <f>IF('Control Sample Data'!E18="","",IF(SUM('Control Sample Data'!E$3:E$386)&gt;10,IF(AND(ISNUMBER('Control Sample Data'!E18),'Control Sample Data'!E18&lt;$C$389, 'Control Sample Data'!E18&gt;0),'Control Sample Data'!E18,$C$389),""))</f>
        <v>35</v>
      </c>
      <c r="T19" s="105" t="str">
        <f>IF('Control Sample Data'!F18="","",IF(SUM('Control Sample Data'!F$3:F$386)&gt;10,IF(AND(ISNUMBER('Control Sample Data'!F18),'Control Sample Data'!F18&lt;$C$389, 'Control Sample Data'!F18&gt;0),'Control Sample Data'!F18,$C$389),""))</f>
        <v/>
      </c>
      <c r="U19" s="105" t="str">
        <f>IF('Control Sample Data'!G18="","",IF(SUM('Control Sample Data'!G$3:G$386)&gt;10,IF(AND(ISNUMBER('Control Sample Data'!G18),'Control Sample Data'!G18&lt;$C$389, 'Control Sample Data'!G18&gt;0),'Control Sample Data'!G18,$C$389),""))</f>
        <v/>
      </c>
      <c r="V19" s="105" t="str">
        <f>IF('Control Sample Data'!H18="","",IF(SUM('Control Sample Data'!H$3:H$386)&gt;10,IF(AND(ISNUMBER('Control Sample Data'!H18),'Control Sample Data'!H18&lt;$C$389, 'Control Sample Data'!H18&gt;0),'Control Sample Data'!H18,$C$389),""))</f>
        <v/>
      </c>
      <c r="W19" s="105" t="str">
        <f>IF('Control Sample Data'!I18="","",IF(SUM('Control Sample Data'!I$3:I$386)&gt;10,IF(AND(ISNUMBER('Control Sample Data'!I18),'Control Sample Data'!I18&lt;$C$389, 'Control Sample Data'!I18&gt;0),'Control Sample Data'!I18,$C$389),""))</f>
        <v/>
      </c>
      <c r="X19" s="105" t="str">
        <f>IF('Control Sample Data'!J18="","",IF(SUM('Control Sample Data'!J$3:J$386)&gt;10,IF(AND(ISNUMBER('Control Sample Data'!J18),'Control Sample Data'!J18&lt;$C$389, 'Control Sample Data'!J18&gt;0),'Control Sample Data'!J18,$C$389),""))</f>
        <v/>
      </c>
      <c r="Y19" s="105" t="str">
        <f>IF('Control Sample Data'!K18="","",IF(SUM('Control Sample Data'!K$3:K$386)&gt;10,IF(AND(ISNUMBER('Control Sample Data'!K18),'Control Sample Data'!K18&lt;$C$389, 'Control Sample Data'!K18&gt;0),'Control Sample Data'!K18,$C$389),""))</f>
        <v/>
      </c>
      <c r="Z19" s="105" t="str">
        <f>IF('Control Sample Data'!L18="","",IF(SUM('Control Sample Data'!L$3:L$386)&gt;10,IF(AND(ISNUMBER('Control Sample Data'!L18),'Control Sample Data'!L18&lt;$C$389, 'Control Sample Data'!L18&gt;0),'Control Sample Data'!L18,$C$389),""))</f>
        <v/>
      </c>
      <c r="AA19" s="105" t="str">
        <f>IF('Control Sample Data'!M18="","",IF(SUM('Control Sample Data'!M$3:M$386)&gt;10,IF(AND(ISNUMBER('Control Sample Data'!M18),'Control Sample Data'!M18&lt;$C$389, 'Control Sample Data'!M18&gt;0),'Control Sample Data'!M18,$C$389),""))</f>
        <v/>
      </c>
      <c r="AB19" s="136" t="str">
        <f>IF('Control Sample Data'!N18="","",IF(SUM('Control Sample Data'!N$3:N$386)&gt;10,IF(AND(ISNUMBER('Control Sample Data'!N18),'Control Sample Data'!N18&lt;$C$389, 'Control Sample Data'!N18&gt;0),'Control Sample Data'!N18,$C$389),""))</f>
        <v/>
      </c>
      <c r="AC19" s="125" t="str">
        <f>IF(ISERROR(VLOOKUP('Choose Reference Genes'!$A18,$A$4:$N$387,3,0)),"",VLOOKUP('Choose Reference Genes'!$A18,$A$4:$N$387,3,0))</f>
        <v/>
      </c>
      <c r="AD19" s="70" t="str">
        <f>IF(ISERROR(VLOOKUP('Choose Reference Genes'!$A18,$A$4:$N$387,4,0)),"",VLOOKUP('Choose Reference Genes'!$A18,$A$4:$N$387,4,0))</f>
        <v/>
      </c>
      <c r="AE19" s="70" t="str">
        <f>IF(ISERROR(VLOOKUP('Choose Reference Genes'!$A18,$A$4:$N$387,5,0)),"",VLOOKUP('Choose Reference Genes'!$A18,$A$4:$N$387,5,0))</f>
        <v/>
      </c>
      <c r="AF19" s="70" t="str">
        <f>IF(ISERROR(VLOOKUP('Choose Reference Genes'!$A18,$A$4:$N$387,6,0)),"",VLOOKUP('Choose Reference Genes'!$A18,$A$4:$N$387,6,0))</f>
        <v/>
      </c>
      <c r="AG19" s="70" t="str">
        <f>IF(ISERROR(VLOOKUP('Choose Reference Genes'!$A18,$A$4:$N$387,7,0)),"",VLOOKUP('Choose Reference Genes'!$A18,$A$4:$N$387,7,0))</f>
        <v/>
      </c>
      <c r="AH19" s="70" t="str">
        <f>IF(ISERROR(VLOOKUP('Choose Reference Genes'!$A18,$A$4:$N$387,8,0)),"",VLOOKUP('Choose Reference Genes'!$A18,$A$4:$N$387,8,0))</f>
        <v/>
      </c>
      <c r="AI19" s="70" t="str">
        <f>IF(ISERROR(VLOOKUP('Choose Reference Genes'!$A18,$A$4:$N$387,9,0)),"",VLOOKUP('Choose Reference Genes'!$A18,$A$4:$N$387,9,0))</f>
        <v/>
      </c>
      <c r="AJ19" s="70" t="str">
        <f>IF(ISERROR(VLOOKUP('Choose Reference Genes'!$A18,$A$4:$N$387,10,0)),"",VLOOKUP('Choose Reference Genes'!$A18,$A$4:$N$387,10,0))</f>
        <v/>
      </c>
      <c r="AK19" s="70" t="str">
        <f>IF(ISERROR(VLOOKUP('Choose Reference Genes'!$A18,$A$4:$N$387,11,0)),"",VLOOKUP('Choose Reference Genes'!$A18,$A$4:$N$387,11,0))</f>
        <v/>
      </c>
      <c r="AL19" s="70" t="str">
        <f>IF(ISERROR(VLOOKUP('Choose Reference Genes'!$A18,$A$4:$N$387,12,0)),"",VLOOKUP('Choose Reference Genes'!$A18,$A$4:$N$387,12,0))</f>
        <v/>
      </c>
      <c r="AM19" s="70" t="str">
        <f>IF(ISERROR(VLOOKUP('Choose Reference Genes'!$A18,$A$4:$N$387,13,0)),"",VLOOKUP('Choose Reference Genes'!$A18,$A$4:$N$387,13,0))</f>
        <v/>
      </c>
      <c r="AN19" s="108" t="str">
        <f>IF(ISERROR(VLOOKUP('Choose Reference Genes'!$A18,$A$4:$N$387,14,0)),"",VLOOKUP('Choose Reference Genes'!$A18,$A$4:$N$387,14,0))</f>
        <v/>
      </c>
      <c r="AO19" s="107" t="str">
        <f>IF(ISERROR(VLOOKUP('Choose Reference Genes'!$A18,$A$4:$AB$387,17,0)),"",VLOOKUP('Choose Reference Genes'!$A18,$A$4:$AB$387,17,0))</f>
        <v/>
      </c>
      <c r="AP19" s="70" t="str">
        <f>IF(ISERROR(VLOOKUP('Choose Reference Genes'!$A18,$A$4:$AB$387,18,0)),"",VLOOKUP('Choose Reference Genes'!$A18,$A$4:$AB$387,18,0))</f>
        <v/>
      </c>
      <c r="AQ19" s="70" t="str">
        <f>IF(ISERROR(VLOOKUP('Choose Reference Genes'!$A18,$A$4:$AB$387,19,0)),"",VLOOKUP('Choose Reference Genes'!$A18,$A$4:$AB$387,19,0))</f>
        <v/>
      </c>
      <c r="AR19" s="70" t="str">
        <f>IF(ISERROR(VLOOKUP('Choose Reference Genes'!$A18,$A$4:$AB$387,20,0)),"",VLOOKUP('Choose Reference Genes'!$A18,$A$4:$AB$387,20,0))</f>
        <v/>
      </c>
      <c r="AS19" s="70" t="str">
        <f>IF(ISERROR(VLOOKUP('Choose Reference Genes'!$A18,$A$4:$AB$387,21,0)),"",VLOOKUP('Choose Reference Genes'!$A18,$A$4:$AB$387,21,0))</f>
        <v/>
      </c>
      <c r="AT19" s="70" t="str">
        <f>IF(ISERROR(VLOOKUP('Choose Reference Genes'!$A18,$A$4:$AB$387,22,0)),"",VLOOKUP('Choose Reference Genes'!$A18,$A$4:$AB$387,22,0))</f>
        <v/>
      </c>
      <c r="AU19" s="70" t="str">
        <f>IF(ISERROR(VLOOKUP('Choose Reference Genes'!$A18,$A$4:$AB$387,23,0)),"",VLOOKUP('Choose Reference Genes'!$A18,$A$4:$AB$387,23,0))</f>
        <v/>
      </c>
      <c r="AV19" s="70" t="str">
        <f>IF(ISERROR(VLOOKUP('Choose Reference Genes'!$A18,$A$4:$AB$387,24,0)),"",VLOOKUP('Choose Reference Genes'!$A18,$A$4:$AB$387,24,0))</f>
        <v/>
      </c>
      <c r="AW19" s="70" t="str">
        <f>IF(ISERROR(VLOOKUP('Choose Reference Genes'!$A18,$A$4:$AB$387,25,0)),"",VLOOKUP('Choose Reference Genes'!$A18,$A$4:$AB$387,25,0))</f>
        <v/>
      </c>
      <c r="AX19" s="70" t="str">
        <f>IF(ISERROR(VLOOKUP('Choose Reference Genes'!$A18,$A$4:$AB$387,26,0)),"",VLOOKUP('Choose Reference Genes'!$A18,$A$4:$AB$387,26,0))</f>
        <v/>
      </c>
      <c r="AY19" s="70" t="str">
        <f>IF(ISERROR(VLOOKUP('Choose Reference Genes'!$A18,$A$4:$AB$387,27,0)),"",VLOOKUP('Choose Reference Genes'!$A18,$A$4:$AB$387,27,0))</f>
        <v/>
      </c>
      <c r="AZ19" s="108" t="str">
        <f>IF(ISERROR(VLOOKUP('Choose Reference Genes'!$A18,$A$4:$AB$387,28,0)),"",VLOOKUP('Choose Reference Genes'!$A18,$A$4:$AB$387,28,0))</f>
        <v/>
      </c>
      <c r="BA19" s="103" t="str">
        <f t="shared" si="36"/>
        <v>ASB3</v>
      </c>
      <c r="BB19" s="104" t="s">
        <v>368</v>
      </c>
      <c r="BC19" s="105">
        <f t="shared" si="0"/>
        <v>14.007999999999999</v>
      </c>
      <c r="BD19" s="105">
        <f t="shared" si="1"/>
        <v>14.05</v>
      </c>
      <c r="BE19" s="105">
        <f t="shared" si="2"/>
        <v>14.119999999999997</v>
      </c>
      <c r="BF19" s="105" t="str">
        <f t="shared" si="3"/>
        <v/>
      </c>
      <c r="BG19" s="105" t="str">
        <f t="shared" si="4"/>
        <v/>
      </c>
      <c r="BH19" s="105" t="str">
        <f t="shared" si="5"/>
        <v/>
      </c>
      <c r="BI19" s="105" t="str">
        <f t="shared" si="6"/>
        <v/>
      </c>
      <c r="BJ19" s="105" t="str">
        <f t="shared" si="7"/>
        <v/>
      </c>
      <c r="BK19" s="105" t="str">
        <f t="shared" si="8"/>
        <v/>
      </c>
      <c r="BL19" s="105" t="str">
        <f t="shared" si="9"/>
        <v/>
      </c>
      <c r="BM19" s="102" t="str">
        <f t="shared" si="37"/>
        <v/>
      </c>
      <c r="BN19" s="102" t="str">
        <f t="shared" si="38"/>
        <v/>
      </c>
      <c r="BO19" s="105">
        <f t="shared" si="11"/>
        <v>13.858000000000001</v>
      </c>
      <c r="BP19" s="105">
        <f t="shared" si="12"/>
        <v>13.948</v>
      </c>
      <c r="BQ19" s="105">
        <f t="shared" si="13"/>
        <v>13.79</v>
      </c>
      <c r="BR19" s="105" t="str">
        <f t="shared" si="14"/>
        <v/>
      </c>
      <c r="BS19" s="105" t="str">
        <f t="shared" si="15"/>
        <v/>
      </c>
      <c r="BT19" s="105" t="str">
        <f t="shared" si="16"/>
        <v/>
      </c>
      <c r="BU19" s="105" t="str">
        <f t="shared" si="17"/>
        <v/>
      </c>
      <c r="BV19" s="105" t="str">
        <f t="shared" si="18"/>
        <v/>
      </c>
      <c r="BW19" s="105" t="str">
        <f t="shared" si="19"/>
        <v/>
      </c>
      <c r="BX19" s="105" t="str">
        <f t="shared" si="20"/>
        <v/>
      </c>
      <c r="BY19" s="102" t="str">
        <f t="shared" si="39"/>
        <v/>
      </c>
      <c r="BZ19" s="102" t="str">
        <f t="shared" si="40"/>
        <v/>
      </c>
      <c r="CA19" s="70">
        <f t="shared" si="41"/>
        <v>14.059333333333333</v>
      </c>
      <c r="CB19" s="70">
        <f t="shared" si="42"/>
        <v>13.865333333333334</v>
      </c>
      <c r="CC19" s="103" t="str">
        <f t="shared" si="43"/>
        <v>ASB3</v>
      </c>
      <c r="CD19" s="104" t="s">
        <v>368</v>
      </c>
      <c r="CE19" s="106">
        <f t="shared" si="22"/>
        <v>6.0697642130933602E-5</v>
      </c>
      <c r="CF19" s="106">
        <f t="shared" si="23"/>
        <v>5.8956074763479352E-5</v>
      </c>
      <c r="CG19" s="106">
        <f t="shared" si="24"/>
        <v>5.6163797035209816E-5</v>
      </c>
      <c r="CH19" s="106" t="str">
        <f t="shared" si="25"/>
        <v/>
      </c>
      <c r="CI19" s="106" t="str">
        <f t="shared" si="26"/>
        <v/>
      </c>
      <c r="CJ19" s="106" t="str">
        <f t="shared" si="27"/>
        <v/>
      </c>
      <c r="CK19" s="106" t="str">
        <f t="shared" si="28"/>
        <v/>
      </c>
      <c r="CL19" s="106" t="str">
        <f t="shared" si="29"/>
        <v/>
      </c>
      <c r="CM19" s="106" t="str">
        <f t="shared" si="30"/>
        <v/>
      </c>
      <c r="CN19" s="106" t="str">
        <f t="shared" si="31"/>
        <v/>
      </c>
      <c r="CO19" s="119" t="str">
        <f t="shared" si="44"/>
        <v/>
      </c>
      <c r="CP19" s="119" t="str">
        <f t="shared" si="45"/>
        <v/>
      </c>
      <c r="CQ19" s="106">
        <f t="shared" si="33"/>
        <v>6.7348250734982831E-5</v>
      </c>
      <c r="CR19" s="106">
        <f t="shared" si="33"/>
        <v>6.3275213685285673E-5</v>
      </c>
      <c r="CS19" s="106">
        <f t="shared" si="33"/>
        <v>7.0598644037188073E-5</v>
      </c>
      <c r="CT19" s="106" t="str">
        <f t="shared" si="33"/>
        <v/>
      </c>
      <c r="CU19" s="106" t="str">
        <f t="shared" si="33"/>
        <v/>
      </c>
      <c r="CV19" s="106" t="str">
        <f t="shared" si="33"/>
        <v/>
      </c>
      <c r="CW19" s="106" t="str">
        <f t="shared" si="33"/>
        <v/>
      </c>
      <c r="CX19" s="106" t="str">
        <f t="shared" si="33"/>
        <v/>
      </c>
      <c r="CY19" s="106" t="str">
        <f t="shared" si="33"/>
        <v/>
      </c>
      <c r="CZ19" s="106" t="str">
        <f t="shared" ref="CZ19:CZ82" si="48">IF(BX19="","",POWER(2, -BX19))</f>
        <v/>
      </c>
      <c r="DA19" s="119" t="str">
        <f t="shared" si="46"/>
        <v/>
      </c>
      <c r="DB19" s="119" t="str">
        <f t="shared" si="47"/>
        <v/>
      </c>
      <c r="DD19" s="85">
        <v>18</v>
      </c>
      <c r="DE19" s="89">
        <f>Results!G20</f>
        <v>0.87417862041037309</v>
      </c>
      <c r="DF19" s="89">
        <f>Results!G44</f>
        <v>0.17107094628856595</v>
      </c>
      <c r="DG19" s="89">
        <f>Results!G68</f>
        <v>6.405598321758605</v>
      </c>
      <c r="DH19" s="89">
        <f>Results!G92</f>
        <v>0.87417862041037309</v>
      </c>
      <c r="DI19" s="89">
        <f>Results!G116</f>
        <v>0.87417862041037309</v>
      </c>
      <c r="DJ19" s="89">
        <f>Results!G140</f>
        <v>0.17107094628856595</v>
      </c>
      <c r="DK19" s="89">
        <f>Results!G164</f>
        <v>6.405598321758605</v>
      </c>
      <c r="DL19" s="89">
        <f>Results!G188</f>
        <v>0.87417862041037309</v>
      </c>
      <c r="DM19" s="89">
        <f>Results!G212</f>
        <v>0.87417862041037309</v>
      </c>
      <c r="DN19" s="89">
        <f>Results!G236</f>
        <v>0.17107094628856595</v>
      </c>
      <c r="DO19" s="89">
        <f>Results!G260</f>
        <v>27.020828397561051</v>
      </c>
      <c r="DP19" s="89">
        <f>Results!G284</f>
        <v>1.856604688285094</v>
      </c>
      <c r="DQ19" s="89">
        <f>Results!G308</f>
        <v>0.87417862041037309</v>
      </c>
      <c r="DR19" s="89">
        <f>Results!G332</f>
        <v>0.17107094628856595</v>
      </c>
      <c r="DS19" s="89">
        <f>Results!G356</f>
        <v>6.405598321758605</v>
      </c>
      <c r="DT19" s="89"/>
    </row>
    <row r="20" spans="1:124" ht="15" customHeight="1" x14ac:dyDescent="0.3">
      <c r="A20" s="135" t="str">
        <f>'Gene Table'!D19</f>
        <v>ASB9</v>
      </c>
      <c r="B20" s="104" t="s">
        <v>369</v>
      </c>
      <c r="C20" s="105">
        <f>IF('Test Sample Data'!C19="","",IF(SUM('Test Sample Data'!C$3:C$386)&gt;10,IF(AND(ISNUMBER('Test Sample Data'!C19),'Test Sample Data'!C19&lt;$C$389, 'Test Sample Data'!C19&gt;0),'Test Sample Data'!C19,$C$389),""))</f>
        <v>35</v>
      </c>
      <c r="D20" s="105">
        <f>IF('Test Sample Data'!D19="","",IF(SUM('Test Sample Data'!D$3:D$386)&gt;10,IF(AND(ISNUMBER('Test Sample Data'!D19),'Test Sample Data'!D19&lt;$C$389, 'Test Sample Data'!D19&gt;0),'Test Sample Data'!D19,$C$389),""))</f>
        <v>35</v>
      </c>
      <c r="E20" s="105">
        <f>IF('Test Sample Data'!E19="","",IF(SUM('Test Sample Data'!E$3:E$386)&gt;10,IF(AND(ISNUMBER('Test Sample Data'!E19),'Test Sample Data'!E19&lt;$C$389, 'Test Sample Data'!E19&gt;0),'Test Sample Data'!E19,$C$389),""))</f>
        <v>35</v>
      </c>
      <c r="F20" s="105" t="str">
        <f>IF('Test Sample Data'!F19="","",IF(SUM('Test Sample Data'!F$3:F$386)&gt;10,IF(AND(ISNUMBER('Test Sample Data'!F19),'Test Sample Data'!F19&lt;$C$389, 'Test Sample Data'!F19&gt;0),'Test Sample Data'!F19,$C$389),""))</f>
        <v/>
      </c>
      <c r="G20" s="105" t="str">
        <f>IF('Test Sample Data'!G19="","",IF(SUM('Test Sample Data'!G$3:G$386)&gt;10,IF(AND(ISNUMBER('Test Sample Data'!G19),'Test Sample Data'!G19&lt;$C$389, 'Test Sample Data'!G19&gt;0),'Test Sample Data'!G19,$C$389),""))</f>
        <v/>
      </c>
      <c r="H20" s="105" t="str">
        <f>IF('Test Sample Data'!H19="","",IF(SUM('Test Sample Data'!H$3:H$386)&gt;10,IF(AND(ISNUMBER('Test Sample Data'!H19),'Test Sample Data'!H19&lt;$C$389, 'Test Sample Data'!H19&gt;0),'Test Sample Data'!H19,$C$389),""))</f>
        <v/>
      </c>
      <c r="I20" s="105" t="str">
        <f>IF('Test Sample Data'!I19="","",IF(SUM('Test Sample Data'!I$3:I$386)&gt;10,IF(AND(ISNUMBER('Test Sample Data'!I19),'Test Sample Data'!I19&lt;$C$389, 'Test Sample Data'!I19&gt;0),'Test Sample Data'!I19,$C$389),""))</f>
        <v/>
      </c>
      <c r="J20" s="105" t="str">
        <f>IF('Test Sample Data'!J19="","",IF(SUM('Test Sample Data'!J$3:J$386)&gt;10,IF(AND(ISNUMBER('Test Sample Data'!J19),'Test Sample Data'!J19&lt;$C$389, 'Test Sample Data'!J19&gt;0),'Test Sample Data'!J19,$C$389),""))</f>
        <v/>
      </c>
      <c r="K20" s="105" t="str">
        <f>IF('Test Sample Data'!K19="","",IF(SUM('Test Sample Data'!K$3:K$386)&gt;10,IF(AND(ISNUMBER('Test Sample Data'!K19),'Test Sample Data'!K19&lt;$C$389, 'Test Sample Data'!K19&gt;0),'Test Sample Data'!K19,$C$389),""))</f>
        <v/>
      </c>
      <c r="L20" s="105" t="str">
        <f>IF('Test Sample Data'!L19="","",IF(SUM('Test Sample Data'!L$3:L$386)&gt;10,IF(AND(ISNUMBER('Test Sample Data'!L19),'Test Sample Data'!L19&lt;$C$389, 'Test Sample Data'!L19&gt;0),'Test Sample Data'!L19,$C$389),""))</f>
        <v/>
      </c>
      <c r="M20" s="105" t="str">
        <f>IF('Test Sample Data'!M19="","",IF(SUM('Test Sample Data'!M$3:M$386)&gt;10,IF(AND(ISNUMBER('Test Sample Data'!M19),'Test Sample Data'!M19&lt;$C$389, 'Test Sample Data'!M19&gt;0),'Test Sample Data'!M19,$C$389),""))</f>
        <v/>
      </c>
      <c r="N20" s="105" t="str">
        <f>IF('Test Sample Data'!N19="","",IF(SUM('Test Sample Data'!N$3:N$386)&gt;10,IF(AND(ISNUMBER('Test Sample Data'!N19),'Test Sample Data'!N19&lt;$C$389, 'Test Sample Data'!N19&gt;0),'Test Sample Data'!N19,$C$389),""))</f>
        <v/>
      </c>
      <c r="O20" s="105" t="str">
        <f>'Gene Table'!D19</f>
        <v>ASB9</v>
      </c>
      <c r="P20" s="104" t="s">
        <v>369</v>
      </c>
      <c r="Q20" s="105">
        <f>IF('Control Sample Data'!C19="","",IF(SUM('Control Sample Data'!C$3:C$386)&gt;10,IF(AND(ISNUMBER('Control Sample Data'!C19),'Control Sample Data'!C19&lt;$C$389, 'Control Sample Data'!C19&gt;0),'Control Sample Data'!C19,$C$389),""))</f>
        <v>35</v>
      </c>
      <c r="R20" s="105">
        <f>IF('Control Sample Data'!D19="","",IF(SUM('Control Sample Data'!D$3:D$386)&gt;10,IF(AND(ISNUMBER('Control Sample Data'!D19),'Control Sample Data'!D19&lt;$C$389, 'Control Sample Data'!D19&gt;0),'Control Sample Data'!D19,$C$389),""))</f>
        <v>35</v>
      </c>
      <c r="S20" s="105">
        <f>IF('Control Sample Data'!E19="","",IF(SUM('Control Sample Data'!E$3:E$386)&gt;10,IF(AND(ISNUMBER('Control Sample Data'!E19),'Control Sample Data'!E19&lt;$C$389, 'Control Sample Data'!E19&gt;0),'Control Sample Data'!E19,$C$389),""))</f>
        <v>35</v>
      </c>
      <c r="T20" s="105" t="str">
        <f>IF('Control Sample Data'!F19="","",IF(SUM('Control Sample Data'!F$3:F$386)&gt;10,IF(AND(ISNUMBER('Control Sample Data'!F19),'Control Sample Data'!F19&lt;$C$389, 'Control Sample Data'!F19&gt;0),'Control Sample Data'!F19,$C$389),""))</f>
        <v/>
      </c>
      <c r="U20" s="105" t="str">
        <f>IF('Control Sample Data'!G19="","",IF(SUM('Control Sample Data'!G$3:G$386)&gt;10,IF(AND(ISNUMBER('Control Sample Data'!G19),'Control Sample Data'!G19&lt;$C$389, 'Control Sample Data'!G19&gt;0),'Control Sample Data'!G19,$C$389),""))</f>
        <v/>
      </c>
      <c r="V20" s="105" t="str">
        <f>IF('Control Sample Data'!H19="","",IF(SUM('Control Sample Data'!H$3:H$386)&gt;10,IF(AND(ISNUMBER('Control Sample Data'!H19),'Control Sample Data'!H19&lt;$C$389, 'Control Sample Data'!H19&gt;0),'Control Sample Data'!H19,$C$389),""))</f>
        <v/>
      </c>
      <c r="W20" s="105" t="str">
        <f>IF('Control Sample Data'!I19="","",IF(SUM('Control Sample Data'!I$3:I$386)&gt;10,IF(AND(ISNUMBER('Control Sample Data'!I19),'Control Sample Data'!I19&lt;$C$389, 'Control Sample Data'!I19&gt;0),'Control Sample Data'!I19,$C$389),""))</f>
        <v/>
      </c>
      <c r="X20" s="105" t="str">
        <f>IF('Control Sample Data'!J19="","",IF(SUM('Control Sample Data'!J$3:J$386)&gt;10,IF(AND(ISNUMBER('Control Sample Data'!J19),'Control Sample Data'!J19&lt;$C$389, 'Control Sample Data'!J19&gt;0),'Control Sample Data'!J19,$C$389),""))</f>
        <v/>
      </c>
      <c r="Y20" s="105" t="str">
        <f>IF('Control Sample Data'!K19="","",IF(SUM('Control Sample Data'!K$3:K$386)&gt;10,IF(AND(ISNUMBER('Control Sample Data'!K19),'Control Sample Data'!K19&lt;$C$389, 'Control Sample Data'!K19&gt;0),'Control Sample Data'!K19,$C$389),""))</f>
        <v/>
      </c>
      <c r="Z20" s="105" t="str">
        <f>IF('Control Sample Data'!L19="","",IF(SUM('Control Sample Data'!L$3:L$386)&gt;10,IF(AND(ISNUMBER('Control Sample Data'!L19),'Control Sample Data'!L19&lt;$C$389, 'Control Sample Data'!L19&gt;0),'Control Sample Data'!L19,$C$389),""))</f>
        <v/>
      </c>
      <c r="AA20" s="105" t="str">
        <f>IF('Control Sample Data'!M19="","",IF(SUM('Control Sample Data'!M$3:M$386)&gt;10,IF(AND(ISNUMBER('Control Sample Data'!M19),'Control Sample Data'!M19&lt;$C$389, 'Control Sample Data'!M19&gt;0),'Control Sample Data'!M19,$C$389),""))</f>
        <v/>
      </c>
      <c r="AB20" s="136" t="str">
        <f>IF('Control Sample Data'!N19="","",IF(SUM('Control Sample Data'!N$3:N$386)&gt;10,IF(AND(ISNUMBER('Control Sample Data'!N19),'Control Sample Data'!N19&lt;$C$389, 'Control Sample Data'!N19&gt;0),'Control Sample Data'!N19,$C$389),""))</f>
        <v/>
      </c>
      <c r="AC20" s="125" t="str">
        <f>IF(ISERROR(VLOOKUP('Choose Reference Genes'!$A19,$A$4:$N$387,3,0)),"",VLOOKUP('Choose Reference Genes'!$A19,$A$4:$N$387,3,0))</f>
        <v/>
      </c>
      <c r="AD20" s="70" t="str">
        <f>IF(ISERROR(VLOOKUP('Choose Reference Genes'!$A19,$A$4:$N$387,4,0)),"",VLOOKUP('Choose Reference Genes'!$A19,$A$4:$N$387,4,0))</f>
        <v/>
      </c>
      <c r="AE20" s="70" t="str">
        <f>IF(ISERROR(VLOOKUP('Choose Reference Genes'!$A19,$A$4:$N$387,5,0)),"",VLOOKUP('Choose Reference Genes'!$A19,$A$4:$N$387,5,0))</f>
        <v/>
      </c>
      <c r="AF20" s="70" t="str">
        <f>IF(ISERROR(VLOOKUP('Choose Reference Genes'!$A19,$A$4:$N$387,6,0)),"",VLOOKUP('Choose Reference Genes'!$A19,$A$4:$N$387,6,0))</f>
        <v/>
      </c>
      <c r="AG20" s="70" t="str">
        <f>IF(ISERROR(VLOOKUP('Choose Reference Genes'!$A19,$A$4:$N$387,7,0)),"",VLOOKUP('Choose Reference Genes'!$A19,$A$4:$N$387,7,0))</f>
        <v/>
      </c>
      <c r="AH20" s="70" t="str">
        <f>IF(ISERROR(VLOOKUP('Choose Reference Genes'!$A19,$A$4:$N$387,8,0)),"",VLOOKUP('Choose Reference Genes'!$A19,$A$4:$N$387,8,0))</f>
        <v/>
      </c>
      <c r="AI20" s="70" t="str">
        <f>IF(ISERROR(VLOOKUP('Choose Reference Genes'!$A19,$A$4:$N$387,9,0)),"",VLOOKUP('Choose Reference Genes'!$A19,$A$4:$N$387,9,0))</f>
        <v/>
      </c>
      <c r="AJ20" s="70" t="str">
        <f>IF(ISERROR(VLOOKUP('Choose Reference Genes'!$A19,$A$4:$N$387,10,0)),"",VLOOKUP('Choose Reference Genes'!$A19,$A$4:$N$387,10,0))</f>
        <v/>
      </c>
      <c r="AK20" s="70" t="str">
        <f>IF(ISERROR(VLOOKUP('Choose Reference Genes'!$A19,$A$4:$N$387,11,0)),"",VLOOKUP('Choose Reference Genes'!$A19,$A$4:$N$387,11,0))</f>
        <v/>
      </c>
      <c r="AL20" s="70" t="str">
        <f>IF(ISERROR(VLOOKUP('Choose Reference Genes'!$A19,$A$4:$N$387,12,0)),"",VLOOKUP('Choose Reference Genes'!$A19,$A$4:$N$387,12,0))</f>
        <v/>
      </c>
      <c r="AM20" s="70" t="str">
        <f>IF(ISERROR(VLOOKUP('Choose Reference Genes'!$A19,$A$4:$N$387,13,0)),"",VLOOKUP('Choose Reference Genes'!$A19,$A$4:$N$387,13,0))</f>
        <v/>
      </c>
      <c r="AN20" s="108" t="str">
        <f>IF(ISERROR(VLOOKUP('Choose Reference Genes'!$A19,$A$4:$N$387,14,0)),"",VLOOKUP('Choose Reference Genes'!$A19,$A$4:$N$387,14,0))</f>
        <v/>
      </c>
      <c r="AO20" s="107" t="str">
        <f>IF(ISERROR(VLOOKUP('Choose Reference Genes'!$A19,$A$4:$AB$387,17,0)),"",VLOOKUP('Choose Reference Genes'!$A19,$A$4:$AB$387,17,0))</f>
        <v/>
      </c>
      <c r="AP20" s="70" t="str">
        <f>IF(ISERROR(VLOOKUP('Choose Reference Genes'!$A19,$A$4:$AB$387,18,0)),"",VLOOKUP('Choose Reference Genes'!$A19,$A$4:$AB$387,18,0))</f>
        <v/>
      </c>
      <c r="AQ20" s="70" t="str">
        <f>IF(ISERROR(VLOOKUP('Choose Reference Genes'!$A19,$A$4:$AB$387,19,0)),"",VLOOKUP('Choose Reference Genes'!$A19,$A$4:$AB$387,19,0))</f>
        <v/>
      </c>
      <c r="AR20" s="70" t="str">
        <f>IF(ISERROR(VLOOKUP('Choose Reference Genes'!$A19,$A$4:$AB$387,20,0)),"",VLOOKUP('Choose Reference Genes'!$A19,$A$4:$AB$387,20,0))</f>
        <v/>
      </c>
      <c r="AS20" s="70" t="str">
        <f>IF(ISERROR(VLOOKUP('Choose Reference Genes'!$A19,$A$4:$AB$387,21,0)),"",VLOOKUP('Choose Reference Genes'!$A19,$A$4:$AB$387,21,0))</f>
        <v/>
      </c>
      <c r="AT20" s="70" t="str">
        <f>IF(ISERROR(VLOOKUP('Choose Reference Genes'!$A19,$A$4:$AB$387,22,0)),"",VLOOKUP('Choose Reference Genes'!$A19,$A$4:$AB$387,22,0))</f>
        <v/>
      </c>
      <c r="AU20" s="70" t="str">
        <f>IF(ISERROR(VLOOKUP('Choose Reference Genes'!$A19,$A$4:$AB$387,23,0)),"",VLOOKUP('Choose Reference Genes'!$A19,$A$4:$AB$387,23,0))</f>
        <v/>
      </c>
      <c r="AV20" s="70" t="str">
        <f>IF(ISERROR(VLOOKUP('Choose Reference Genes'!$A19,$A$4:$AB$387,24,0)),"",VLOOKUP('Choose Reference Genes'!$A19,$A$4:$AB$387,24,0))</f>
        <v/>
      </c>
      <c r="AW20" s="70" t="str">
        <f>IF(ISERROR(VLOOKUP('Choose Reference Genes'!$A19,$A$4:$AB$387,25,0)),"",VLOOKUP('Choose Reference Genes'!$A19,$A$4:$AB$387,25,0))</f>
        <v/>
      </c>
      <c r="AX20" s="70" t="str">
        <f>IF(ISERROR(VLOOKUP('Choose Reference Genes'!$A19,$A$4:$AB$387,26,0)),"",VLOOKUP('Choose Reference Genes'!$A19,$A$4:$AB$387,26,0))</f>
        <v/>
      </c>
      <c r="AY20" s="70" t="str">
        <f>IF(ISERROR(VLOOKUP('Choose Reference Genes'!$A19,$A$4:$AB$387,27,0)),"",VLOOKUP('Choose Reference Genes'!$A19,$A$4:$AB$387,27,0))</f>
        <v/>
      </c>
      <c r="AZ20" s="108" t="str">
        <f>IF(ISERROR(VLOOKUP('Choose Reference Genes'!$A19,$A$4:$AB$387,28,0)),"",VLOOKUP('Choose Reference Genes'!$A19,$A$4:$AB$387,28,0))</f>
        <v/>
      </c>
      <c r="BA20" s="103" t="str">
        <f t="shared" si="36"/>
        <v>ASB9</v>
      </c>
      <c r="BB20" s="104" t="s">
        <v>369</v>
      </c>
      <c r="BC20" s="105">
        <f t="shared" si="0"/>
        <v>14.007999999999999</v>
      </c>
      <c r="BD20" s="105">
        <f t="shared" si="1"/>
        <v>14.05</v>
      </c>
      <c r="BE20" s="105">
        <f t="shared" si="2"/>
        <v>14.119999999999997</v>
      </c>
      <c r="BF20" s="105" t="str">
        <f t="shared" si="3"/>
        <v/>
      </c>
      <c r="BG20" s="105" t="str">
        <f t="shared" si="4"/>
        <v/>
      </c>
      <c r="BH20" s="105" t="str">
        <f t="shared" si="5"/>
        <v/>
      </c>
      <c r="BI20" s="105" t="str">
        <f t="shared" si="6"/>
        <v/>
      </c>
      <c r="BJ20" s="105" t="str">
        <f t="shared" si="7"/>
        <v/>
      </c>
      <c r="BK20" s="105" t="str">
        <f t="shared" si="8"/>
        <v/>
      </c>
      <c r="BL20" s="105" t="str">
        <f t="shared" si="9"/>
        <v/>
      </c>
      <c r="BM20" s="102" t="str">
        <f t="shared" si="37"/>
        <v/>
      </c>
      <c r="BN20" s="102" t="str">
        <f t="shared" si="38"/>
        <v/>
      </c>
      <c r="BO20" s="105">
        <f t="shared" si="11"/>
        <v>13.858000000000001</v>
      </c>
      <c r="BP20" s="105">
        <f t="shared" si="12"/>
        <v>13.948</v>
      </c>
      <c r="BQ20" s="105">
        <f t="shared" si="13"/>
        <v>13.79</v>
      </c>
      <c r="BR20" s="105" t="str">
        <f t="shared" si="14"/>
        <v/>
      </c>
      <c r="BS20" s="105" t="str">
        <f t="shared" si="15"/>
        <v/>
      </c>
      <c r="BT20" s="105" t="str">
        <f t="shared" si="16"/>
        <v/>
      </c>
      <c r="BU20" s="105" t="str">
        <f t="shared" si="17"/>
        <v/>
      </c>
      <c r="BV20" s="105" t="str">
        <f t="shared" si="18"/>
        <v/>
      </c>
      <c r="BW20" s="105" t="str">
        <f t="shared" si="19"/>
        <v/>
      </c>
      <c r="BX20" s="105" t="str">
        <f t="shared" si="20"/>
        <v/>
      </c>
      <c r="BY20" s="102" t="str">
        <f t="shared" si="39"/>
        <v/>
      </c>
      <c r="BZ20" s="102" t="str">
        <f t="shared" si="40"/>
        <v/>
      </c>
      <c r="CA20" s="70">
        <f t="shared" si="41"/>
        <v>14.059333333333333</v>
      </c>
      <c r="CB20" s="70">
        <f t="shared" si="42"/>
        <v>13.865333333333334</v>
      </c>
      <c r="CC20" s="103" t="str">
        <f t="shared" si="43"/>
        <v>ASB9</v>
      </c>
      <c r="CD20" s="104" t="s">
        <v>369</v>
      </c>
      <c r="CE20" s="106">
        <f t="shared" si="22"/>
        <v>6.0697642130933602E-5</v>
      </c>
      <c r="CF20" s="106">
        <f t="shared" si="23"/>
        <v>5.8956074763479352E-5</v>
      </c>
      <c r="CG20" s="106">
        <f t="shared" si="24"/>
        <v>5.6163797035209816E-5</v>
      </c>
      <c r="CH20" s="106" t="str">
        <f t="shared" si="25"/>
        <v/>
      </c>
      <c r="CI20" s="106" t="str">
        <f t="shared" si="26"/>
        <v/>
      </c>
      <c r="CJ20" s="106" t="str">
        <f t="shared" si="27"/>
        <v/>
      </c>
      <c r="CK20" s="106" t="str">
        <f t="shared" si="28"/>
        <v/>
      </c>
      <c r="CL20" s="106" t="str">
        <f t="shared" si="29"/>
        <v/>
      </c>
      <c r="CM20" s="106" t="str">
        <f t="shared" si="30"/>
        <v/>
      </c>
      <c r="CN20" s="106" t="str">
        <f t="shared" si="31"/>
        <v/>
      </c>
      <c r="CO20" s="119" t="str">
        <f t="shared" si="44"/>
        <v/>
      </c>
      <c r="CP20" s="119" t="str">
        <f t="shared" si="45"/>
        <v/>
      </c>
      <c r="CQ20" s="106">
        <f t="shared" ref="CQ20:CV31" si="49">IF(BO20="","",POWER(2, -BO20))</f>
        <v>6.7348250734982831E-5</v>
      </c>
      <c r="CR20" s="106">
        <f t="shared" si="49"/>
        <v>6.3275213685285673E-5</v>
      </c>
      <c r="CS20" s="106">
        <f t="shared" si="49"/>
        <v>7.0598644037188073E-5</v>
      </c>
      <c r="CT20" s="106" t="str">
        <f t="shared" si="49"/>
        <v/>
      </c>
      <c r="CU20" s="106" t="str">
        <f t="shared" si="49"/>
        <v/>
      </c>
      <c r="CV20" s="106" t="str">
        <f t="shared" si="49"/>
        <v/>
      </c>
      <c r="CW20" s="106" t="str">
        <f t="shared" ref="CW20:CZ83" si="50">IF(BU20="","",POWER(2, -BU20))</f>
        <v/>
      </c>
      <c r="CX20" s="106" t="str">
        <f t="shared" si="50"/>
        <v/>
      </c>
      <c r="CY20" s="106" t="str">
        <f t="shared" si="50"/>
        <v/>
      </c>
      <c r="CZ20" s="106" t="str">
        <f t="shared" si="48"/>
        <v/>
      </c>
      <c r="DA20" s="119" t="str">
        <f t="shared" si="46"/>
        <v/>
      </c>
      <c r="DB20" s="119" t="str">
        <f t="shared" si="47"/>
        <v/>
      </c>
      <c r="DD20" s="85">
        <v>19</v>
      </c>
      <c r="DE20" s="89">
        <f>Results!G21</f>
        <v>0.5661802513590839</v>
      </c>
      <c r="DF20" s="89">
        <f>Results!G45</f>
        <v>4.5943354262157565E-2</v>
      </c>
      <c r="DG20" s="89">
        <f>Results!G69</f>
        <v>0.51739332019071871</v>
      </c>
      <c r="DH20" s="89">
        <f>Results!G93</f>
        <v>1.8100129257658115</v>
      </c>
      <c r="DI20" s="89">
        <f>Results!G117</f>
        <v>0.5661802513590839</v>
      </c>
      <c r="DJ20" s="89">
        <f>Results!G141</f>
        <v>4.5943354262157565E-2</v>
      </c>
      <c r="DK20" s="89">
        <f>Results!G165</f>
        <v>0.51739332019071871</v>
      </c>
      <c r="DL20" s="89">
        <f>Results!G189</f>
        <v>1.8100129257658115</v>
      </c>
      <c r="DM20" s="89">
        <f>Results!G213</f>
        <v>0.5661802513590839</v>
      </c>
      <c r="DN20" s="89">
        <f>Results!G237</f>
        <v>4.7894373756493261E-2</v>
      </c>
      <c r="DO20" s="89">
        <f>Results!G261</f>
        <v>2.6808057139587853</v>
      </c>
      <c r="DP20" s="89">
        <f>Results!G285</f>
        <v>1.9658014556311375E-3</v>
      </c>
      <c r="DQ20" s="89">
        <f>Results!G309</f>
        <v>2.2181137210958211</v>
      </c>
      <c r="DR20" s="89">
        <f>Results!G333</f>
        <v>4.5943354262157565E-2</v>
      </c>
      <c r="DS20" s="89">
        <f>Results!G357</f>
        <v>0.51739332019071871</v>
      </c>
      <c r="DT20" s="89"/>
    </row>
    <row r="21" spans="1:124" ht="15" customHeight="1" x14ac:dyDescent="0.3">
      <c r="A21" s="135" t="str">
        <f>'Gene Table'!D20</f>
        <v>ATRX</v>
      </c>
      <c r="B21" s="104" t="s">
        <v>370</v>
      </c>
      <c r="C21" s="105">
        <f>IF('Test Sample Data'!C20="","",IF(SUM('Test Sample Data'!C$3:C$386)&gt;10,IF(AND(ISNUMBER('Test Sample Data'!C20),'Test Sample Data'!C20&lt;$C$389, 'Test Sample Data'!C20&gt;0),'Test Sample Data'!C20,$C$389),""))</f>
        <v>35</v>
      </c>
      <c r="D21" s="105">
        <f>IF('Test Sample Data'!D20="","",IF(SUM('Test Sample Data'!D$3:D$386)&gt;10,IF(AND(ISNUMBER('Test Sample Data'!D20),'Test Sample Data'!D20&lt;$C$389, 'Test Sample Data'!D20&gt;0),'Test Sample Data'!D20,$C$389),""))</f>
        <v>35</v>
      </c>
      <c r="E21" s="105">
        <f>IF('Test Sample Data'!E20="","",IF(SUM('Test Sample Data'!E$3:E$386)&gt;10,IF(AND(ISNUMBER('Test Sample Data'!E20),'Test Sample Data'!E20&lt;$C$389, 'Test Sample Data'!E20&gt;0),'Test Sample Data'!E20,$C$389),""))</f>
        <v>35</v>
      </c>
      <c r="F21" s="105" t="str">
        <f>IF('Test Sample Data'!F20="","",IF(SUM('Test Sample Data'!F$3:F$386)&gt;10,IF(AND(ISNUMBER('Test Sample Data'!F20),'Test Sample Data'!F20&lt;$C$389, 'Test Sample Data'!F20&gt;0),'Test Sample Data'!F20,$C$389),""))</f>
        <v/>
      </c>
      <c r="G21" s="105" t="str">
        <f>IF('Test Sample Data'!G20="","",IF(SUM('Test Sample Data'!G$3:G$386)&gt;10,IF(AND(ISNUMBER('Test Sample Data'!G20),'Test Sample Data'!G20&lt;$C$389, 'Test Sample Data'!G20&gt;0),'Test Sample Data'!G20,$C$389),""))</f>
        <v/>
      </c>
      <c r="H21" s="105" t="str">
        <f>IF('Test Sample Data'!H20="","",IF(SUM('Test Sample Data'!H$3:H$386)&gt;10,IF(AND(ISNUMBER('Test Sample Data'!H20),'Test Sample Data'!H20&lt;$C$389, 'Test Sample Data'!H20&gt;0),'Test Sample Data'!H20,$C$389),""))</f>
        <v/>
      </c>
      <c r="I21" s="105" t="str">
        <f>IF('Test Sample Data'!I20="","",IF(SUM('Test Sample Data'!I$3:I$386)&gt;10,IF(AND(ISNUMBER('Test Sample Data'!I20),'Test Sample Data'!I20&lt;$C$389, 'Test Sample Data'!I20&gt;0),'Test Sample Data'!I20,$C$389),""))</f>
        <v/>
      </c>
      <c r="J21" s="105" t="str">
        <f>IF('Test Sample Data'!J20="","",IF(SUM('Test Sample Data'!J$3:J$386)&gt;10,IF(AND(ISNUMBER('Test Sample Data'!J20),'Test Sample Data'!J20&lt;$C$389, 'Test Sample Data'!J20&gt;0),'Test Sample Data'!J20,$C$389),""))</f>
        <v/>
      </c>
      <c r="K21" s="105" t="str">
        <f>IF('Test Sample Data'!K20="","",IF(SUM('Test Sample Data'!K$3:K$386)&gt;10,IF(AND(ISNUMBER('Test Sample Data'!K20),'Test Sample Data'!K20&lt;$C$389, 'Test Sample Data'!K20&gt;0),'Test Sample Data'!K20,$C$389),""))</f>
        <v/>
      </c>
      <c r="L21" s="105" t="str">
        <f>IF('Test Sample Data'!L20="","",IF(SUM('Test Sample Data'!L$3:L$386)&gt;10,IF(AND(ISNUMBER('Test Sample Data'!L20),'Test Sample Data'!L20&lt;$C$389, 'Test Sample Data'!L20&gt;0),'Test Sample Data'!L20,$C$389),""))</f>
        <v/>
      </c>
      <c r="M21" s="105" t="str">
        <f>IF('Test Sample Data'!M20="","",IF(SUM('Test Sample Data'!M$3:M$386)&gt;10,IF(AND(ISNUMBER('Test Sample Data'!M20),'Test Sample Data'!M20&lt;$C$389, 'Test Sample Data'!M20&gt;0),'Test Sample Data'!M20,$C$389),""))</f>
        <v/>
      </c>
      <c r="N21" s="105" t="str">
        <f>IF('Test Sample Data'!N20="","",IF(SUM('Test Sample Data'!N$3:N$386)&gt;10,IF(AND(ISNUMBER('Test Sample Data'!N20),'Test Sample Data'!N20&lt;$C$389, 'Test Sample Data'!N20&gt;0),'Test Sample Data'!N20,$C$389),""))</f>
        <v/>
      </c>
      <c r="O21" s="105" t="str">
        <f>'Gene Table'!D20</f>
        <v>ATRX</v>
      </c>
      <c r="P21" s="104" t="s">
        <v>370</v>
      </c>
      <c r="Q21" s="105">
        <f>IF('Control Sample Data'!C20="","",IF(SUM('Control Sample Data'!C$3:C$386)&gt;10,IF(AND(ISNUMBER('Control Sample Data'!C20),'Control Sample Data'!C20&lt;$C$389, 'Control Sample Data'!C20&gt;0),'Control Sample Data'!C20,$C$389),""))</f>
        <v>35</v>
      </c>
      <c r="R21" s="105">
        <f>IF('Control Sample Data'!D20="","",IF(SUM('Control Sample Data'!D$3:D$386)&gt;10,IF(AND(ISNUMBER('Control Sample Data'!D20),'Control Sample Data'!D20&lt;$C$389, 'Control Sample Data'!D20&gt;0),'Control Sample Data'!D20,$C$389),""))</f>
        <v>35</v>
      </c>
      <c r="S21" s="105">
        <f>IF('Control Sample Data'!E20="","",IF(SUM('Control Sample Data'!E$3:E$386)&gt;10,IF(AND(ISNUMBER('Control Sample Data'!E20),'Control Sample Data'!E20&lt;$C$389, 'Control Sample Data'!E20&gt;0),'Control Sample Data'!E20,$C$389),""))</f>
        <v>35</v>
      </c>
      <c r="T21" s="105" t="str">
        <f>IF('Control Sample Data'!F20="","",IF(SUM('Control Sample Data'!F$3:F$386)&gt;10,IF(AND(ISNUMBER('Control Sample Data'!F20),'Control Sample Data'!F20&lt;$C$389, 'Control Sample Data'!F20&gt;0),'Control Sample Data'!F20,$C$389),""))</f>
        <v/>
      </c>
      <c r="U21" s="105" t="str">
        <f>IF('Control Sample Data'!G20="","",IF(SUM('Control Sample Data'!G$3:G$386)&gt;10,IF(AND(ISNUMBER('Control Sample Data'!G20),'Control Sample Data'!G20&lt;$C$389, 'Control Sample Data'!G20&gt;0),'Control Sample Data'!G20,$C$389),""))</f>
        <v/>
      </c>
      <c r="V21" s="105" t="str">
        <f>IF('Control Sample Data'!H20="","",IF(SUM('Control Sample Data'!H$3:H$386)&gt;10,IF(AND(ISNUMBER('Control Sample Data'!H20),'Control Sample Data'!H20&lt;$C$389, 'Control Sample Data'!H20&gt;0),'Control Sample Data'!H20,$C$389),""))</f>
        <v/>
      </c>
      <c r="W21" s="105" t="str">
        <f>IF('Control Sample Data'!I20="","",IF(SUM('Control Sample Data'!I$3:I$386)&gt;10,IF(AND(ISNUMBER('Control Sample Data'!I20),'Control Sample Data'!I20&lt;$C$389, 'Control Sample Data'!I20&gt;0),'Control Sample Data'!I20,$C$389),""))</f>
        <v/>
      </c>
      <c r="X21" s="105" t="str">
        <f>IF('Control Sample Data'!J20="","",IF(SUM('Control Sample Data'!J$3:J$386)&gt;10,IF(AND(ISNUMBER('Control Sample Data'!J20),'Control Sample Data'!J20&lt;$C$389, 'Control Sample Data'!J20&gt;0),'Control Sample Data'!J20,$C$389),""))</f>
        <v/>
      </c>
      <c r="Y21" s="105" t="str">
        <f>IF('Control Sample Data'!K20="","",IF(SUM('Control Sample Data'!K$3:K$386)&gt;10,IF(AND(ISNUMBER('Control Sample Data'!K20),'Control Sample Data'!K20&lt;$C$389, 'Control Sample Data'!K20&gt;0),'Control Sample Data'!K20,$C$389),""))</f>
        <v/>
      </c>
      <c r="Z21" s="105" t="str">
        <f>IF('Control Sample Data'!L20="","",IF(SUM('Control Sample Data'!L$3:L$386)&gt;10,IF(AND(ISNUMBER('Control Sample Data'!L20),'Control Sample Data'!L20&lt;$C$389, 'Control Sample Data'!L20&gt;0),'Control Sample Data'!L20,$C$389),""))</f>
        <v/>
      </c>
      <c r="AA21" s="105" t="str">
        <f>IF('Control Sample Data'!M20="","",IF(SUM('Control Sample Data'!M$3:M$386)&gt;10,IF(AND(ISNUMBER('Control Sample Data'!M20),'Control Sample Data'!M20&lt;$C$389, 'Control Sample Data'!M20&gt;0),'Control Sample Data'!M20,$C$389),""))</f>
        <v/>
      </c>
      <c r="AB21" s="136" t="str">
        <f>IF('Control Sample Data'!N20="","",IF(SUM('Control Sample Data'!N$3:N$386)&gt;10,IF(AND(ISNUMBER('Control Sample Data'!N20),'Control Sample Data'!N20&lt;$C$389, 'Control Sample Data'!N20&gt;0),'Control Sample Data'!N20,$C$389),""))</f>
        <v/>
      </c>
      <c r="AC21" s="125" t="str">
        <f>IF(ISERROR(VLOOKUP('Choose Reference Genes'!$A20,$A$4:$N$387,3,0)),"",VLOOKUP('Choose Reference Genes'!$A20,$A$4:$N$387,3,0))</f>
        <v/>
      </c>
      <c r="AD21" s="70" t="str">
        <f>IF(ISERROR(VLOOKUP('Choose Reference Genes'!$A20,$A$4:$N$387,4,0)),"",VLOOKUP('Choose Reference Genes'!$A20,$A$4:$N$387,4,0))</f>
        <v/>
      </c>
      <c r="AE21" s="70" t="str">
        <f>IF(ISERROR(VLOOKUP('Choose Reference Genes'!$A20,$A$4:$N$387,5,0)),"",VLOOKUP('Choose Reference Genes'!$A20,$A$4:$N$387,5,0))</f>
        <v/>
      </c>
      <c r="AF21" s="70" t="str">
        <f>IF(ISERROR(VLOOKUP('Choose Reference Genes'!$A20,$A$4:$N$387,6,0)),"",VLOOKUP('Choose Reference Genes'!$A20,$A$4:$N$387,6,0))</f>
        <v/>
      </c>
      <c r="AG21" s="70" t="str">
        <f>IF(ISERROR(VLOOKUP('Choose Reference Genes'!$A20,$A$4:$N$387,7,0)),"",VLOOKUP('Choose Reference Genes'!$A20,$A$4:$N$387,7,0))</f>
        <v/>
      </c>
      <c r="AH21" s="70" t="str">
        <f>IF(ISERROR(VLOOKUP('Choose Reference Genes'!$A20,$A$4:$N$387,8,0)),"",VLOOKUP('Choose Reference Genes'!$A20,$A$4:$N$387,8,0))</f>
        <v/>
      </c>
      <c r="AI21" s="70" t="str">
        <f>IF(ISERROR(VLOOKUP('Choose Reference Genes'!$A20,$A$4:$N$387,9,0)),"",VLOOKUP('Choose Reference Genes'!$A20,$A$4:$N$387,9,0))</f>
        <v/>
      </c>
      <c r="AJ21" s="70" t="str">
        <f>IF(ISERROR(VLOOKUP('Choose Reference Genes'!$A20,$A$4:$N$387,10,0)),"",VLOOKUP('Choose Reference Genes'!$A20,$A$4:$N$387,10,0))</f>
        <v/>
      </c>
      <c r="AK21" s="70" t="str">
        <f>IF(ISERROR(VLOOKUP('Choose Reference Genes'!$A20,$A$4:$N$387,11,0)),"",VLOOKUP('Choose Reference Genes'!$A20,$A$4:$N$387,11,0))</f>
        <v/>
      </c>
      <c r="AL21" s="70" t="str">
        <f>IF(ISERROR(VLOOKUP('Choose Reference Genes'!$A20,$A$4:$N$387,12,0)),"",VLOOKUP('Choose Reference Genes'!$A20,$A$4:$N$387,12,0))</f>
        <v/>
      </c>
      <c r="AM21" s="70" t="str">
        <f>IF(ISERROR(VLOOKUP('Choose Reference Genes'!$A20,$A$4:$N$387,13,0)),"",VLOOKUP('Choose Reference Genes'!$A20,$A$4:$N$387,13,0))</f>
        <v/>
      </c>
      <c r="AN21" s="108" t="str">
        <f>IF(ISERROR(VLOOKUP('Choose Reference Genes'!$A20,$A$4:$N$387,14,0)),"",VLOOKUP('Choose Reference Genes'!$A20,$A$4:$N$387,14,0))</f>
        <v/>
      </c>
      <c r="AO21" s="107" t="str">
        <f>IF(ISERROR(VLOOKUP('Choose Reference Genes'!$A20,$A$4:$AB$387,17,0)),"",VLOOKUP('Choose Reference Genes'!$A20,$A$4:$AB$387,17,0))</f>
        <v/>
      </c>
      <c r="AP21" s="70" t="str">
        <f>IF(ISERROR(VLOOKUP('Choose Reference Genes'!$A20,$A$4:$AB$387,18,0)),"",VLOOKUP('Choose Reference Genes'!$A20,$A$4:$AB$387,18,0))</f>
        <v/>
      </c>
      <c r="AQ21" s="70" t="str">
        <f>IF(ISERROR(VLOOKUP('Choose Reference Genes'!$A20,$A$4:$AB$387,19,0)),"",VLOOKUP('Choose Reference Genes'!$A20,$A$4:$AB$387,19,0))</f>
        <v/>
      </c>
      <c r="AR21" s="70" t="str">
        <f>IF(ISERROR(VLOOKUP('Choose Reference Genes'!$A20,$A$4:$AB$387,20,0)),"",VLOOKUP('Choose Reference Genes'!$A20,$A$4:$AB$387,20,0))</f>
        <v/>
      </c>
      <c r="AS21" s="70" t="str">
        <f>IF(ISERROR(VLOOKUP('Choose Reference Genes'!$A20,$A$4:$AB$387,21,0)),"",VLOOKUP('Choose Reference Genes'!$A20,$A$4:$AB$387,21,0))</f>
        <v/>
      </c>
      <c r="AT21" s="70" t="str">
        <f>IF(ISERROR(VLOOKUP('Choose Reference Genes'!$A20,$A$4:$AB$387,22,0)),"",VLOOKUP('Choose Reference Genes'!$A20,$A$4:$AB$387,22,0))</f>
        <v/>
      </c>
      <c r="AU21" s="70" t="str">
        <f>IF(ISERROR(VLOOKUP('Choose Reference Genes'!$A20,$A$4:$AB$387,23,0)),"",VLOOKUP('Choose Reference Genes'!$A20,$A$4:$AB$387,23,0))</f>
        <v/>
      </c>
      <c r="AV21" s="70" t="str">
        <f>IF(ISERROR(VLOOKUP('Choose Reference Genes'!$A20,$A$4:$AB$387,24,0)),"",VLOOKUP('Choose Reference Genes'!$A20,$A$4:$AB$387,24,0))</f>
        <v/>
      </c>
      <c r="AW21" s="70" t="str">
        <f>IF(ISERROR(VLOOKUP('Choose Reference Genes'!$A20,$A$4:$AB$387,25,0)),"",VLOOKUP('Choose Reference Genes'!$A20,$A$4:$AB$387,25,0))</f>
        <v/>
      </c>
      <c r="AX21" s="70" t="str">
        <f>IF(ISERROR(VLOOKUP('Choose Reference Genes'!$A20,$A$4:$AB$387,26,0)),"",VLOOKUP('Choose Reference Genes'!$A20,$A$4:$AB$387,26,0))</f>
        <v/>
      </c>
      <c r="AY21" s="70" t="str">
        <f>IF(ISERROR(VLOOKUP('Choose Reference Genes'!$A20,$A$4:$AB$387,27,0)),"",VLOOKUP('Choose Reference Genes'!$A20,$A$4:$AB$387,27,0))</f>
        <v/>
      </c>
      <c r="AZ21" s="108" t="str">
        <f>IF(ISERROR(VLOOKUP('Choose Reference Genes'!$A20,$A$4:$AB$387,28,0)),"",VLOOKUP('Choose Reference Genes'!$A20,$A$4:$AB$387,28,0))</f>
        <v/>
      </c>
      <c r="BA21" s="103" t="str">
        <f t="shared" si="36"/>
        <v>ATRX</v>
      </c>
      <c r="BB21" s="104" t="s">
        <v>370</v>
      </c>
      <c r="BC21" s="105">
        <f t="shared" si="0"/>
        <v>14.007999999999999</v>
      </c>
      <c r="BD21" s="105">
        <f t="shared" si="1"/>
        <v>14.05</v>
      </c>
      <c r="BE21" s="105">
        <f t="shared" si="2"/>
        <v>14.119999999999997</v>
      </c>
      <c r="BF21" s="105" t="str">
        <f t="shared" si="3"/>
        <v/>
      </c>
      <c r="BG21" s="105" t="str">
        <f t="shared" si="4"/>
        <v/>
      </c>
      <c r="BH21" s="105" t="str">
        <f t="shared" si="5"/>
        <v/>
      </c>
      <c r="BI21" s="105" t="str">
        <f t="shared" si="6"/>
        <v/>
      </c>
      <c r="BJ21" s="105" t="str">
        <f t="shared" si="7"/>
        <v/>
      </c>
      <c r="BK21" s="105" t="str">
        <f t="shared" si="8"/>
        <v/>
      </c>
      <c r="BL21" s="105" t="str">
        <f t="shared" si="9"/>
        <v/>
      </c>
      <c r="BM21" s="102" t="str">
        <f t="shared" si="37"/>
        <v/>
      </c>
      <c r="BN21" s="102" t="str">
        <f t="shared" si="38"/>
        <v/>
      </c>
      <c r="BO21" s="105">
        <f t="shared" si="11"/>
        <v>13.858000000000001</v>
      </c>
      <c r="BP21" s="105">
        <f t="shared" si="12"/>
        <v>13.948</v>
      </c>
      <c r="BQ21" s="105">
        <f t="shared" si="13"/>
        <v>13.79</v>
      </c>
      <c r="BR21" s="105" t="str">
        <f t="shared" si="14"/>
        <v/>
      </c>
      <c r="BS21" s="105" t="str">
        <f t="shared" si="15"/>
        <v/>
      </c>
      <c r="BT21" s="105" t="str">
        <f t="shared" si="16"/>
        <v/>
      </c>
      <c r="BU21" s="105" t="str">
        <f t="shared" si="17"/>
        <v/>
      </c>
      <c r="BV21" s="105" t="str">
        <f t="shared" si="18"/>
        <v/>
      </c>
      <c r="BW21" s="105" t="str">
        <f t="shared" si="19"/>
        <v/>
      </c>
      <c r="BX21" s="105" t="str">
        <f t="shared" si="20"/>
        <v/>
      </c>
      <c r="BY21" s="102" t="str">
        <f t="shared" si="39"/>
        <v/>
      </c>
      <c r="BZ21" s="102" t="str">
        <f t="shared" si="40"/>
        <v/>
      </c>
      <c r="CA21" s="70">
        <f t="shared" si="41"/>
        <v>14.059333333333333</v>
      </c>
      <c r="CB21" s="70">
        <f t="shared" si="42"/>
        <v>13.865333333333334</v>
      </c>
      <c r="CC21" s="103" t="str">
        <f t="shared" si="43"/>
        <v>ATRX</v>
      </c>
      <c r="CD21" s="104" t="s">
        <v>370</v>
      </c>
      <c r="CE21" s="106">
        <f t="shared" si="22"/>
        <v>6.0697642130933602E-5</v>
      </c>
      <c r="CF21" s="106">
        <f t="shared" si="23"/>
        <v>5.8956074763479352E-5</v>
      </c>
      <c r="CG21" s="106">
        <f t="shared" si="24"/>
        <v>5.6163797035209816E-5</v>
      </c>
      <c r="CH21" s="106" t="str">
        <f t="shared" si="25"/>
        <v/>
      </c>
      <c r="CI21" s="106" t="str">
        <f t="shared" si="26"/>
        <v/>
      </c>
      <c r="CJ21" s="106" t="str">
        <f t="shared" si="27"/>
        <v/>
      </c>
      <c r="CK21" s="106" t="str">
        <f t="shared" si="28"/>
        <v/>
      </c>
      <c r="CL21" s="106" t="str">
        <f t="shared" si="29"/>
        <v/>
      </c>
      <c r="CM21" s="106" t="str">
        <f t="shared" si="30"/>
        <v/>
      </c>
      <c r="CN21" s="106" t="str">
        <f t="shared" si="31"/>
        <v/>
      </c>
      <c r="CO21" s="119" t="str">
        <f t="shared" si="44"/>
        <v/>
      </c>
      <c r="CP21" s="119" t="str">
        <f t="shared" si="45"/>
        <v/>
      </c>
      <c r="CQ21" s="106">
        <f t="shared" si="49"/>
        <v>6.7348250734982831E-5</v>
      </c>
      <c r="CR21" s="106">
        <f t="shared" si="49"/>
        <v>6.3275213685285673E-5</v>
      </c>
      <c r="CS21" s="106">
        <f t="shared" si="49"/>
        <v>7.0598644037188073E-5</v>
      </c>
      <c r="CT21" s="106" t="str">
        <f t="shared" si="49"/>
        <v/>
      </c>
      <c r="CU21" s="106" t="str">
        <f t="shared" si="49"/>
        <v/>
      </c>
      <c r="CV21" s="106" t="str">
        <f t="shared" si="49"/>
        <v/>
      </c>
      <c r="CW21" s="106" t="str">
        <f t="shared" si="50"/>
        <v/>
      </c>
      <c r="CX21" s="106" t="str">
        <f t="shared" si="50"/>
        <v/>
      </c>
      <c r="CY21" s="106" t="str">
        <f t="shared" si="50"/>
        <v/>
      </c>
      <c r="CZ21" s="106" t="str">
        <f t="shared" si="48"/>
        <v/>
      </c>
      <c r="DA21" s="119" t="str">
        <f t="shared" si="46"/>
        <v/>
      </c>
      <c r="DB21" s="119" t="str">
        <f t="shared" si="47"/>
        <v/>
      </c>
      <c r="DD21" s="85">
        <v>20</v>
      </c>
      <c r="DE21" s="89">
        <f>Results!G22</f>
        <v>1.6502294890017453</v>
      </c>
      <c r="DF21" s="89">
        <f>Results!G46</f>
        <v>0.10727109832699824</v>
      </c>
      <c r="DG21" s="89">
        <f>Results!G70</f>
        <v>0.87417862041037309</v>
      </c>
      <c r="DH21" s="89">
        <f>Results!G94</f>
        <v>1.9489089161856643</v>
      </c>
      <c r="DI21" s="89">
        <f>Results!G118</f>
        <v>1.6502294890017453</v>
      </c>
      <c r="DJ21" s="89">
        <f>Results!G142</f>
        <v>0.10727109832699824</v>
      </c>
      <c r="DK21" s="89">
        <f>Results!G166</f>
        <v>0.87417862041037309</v>
      </c>
      <c r="DL21" s="89">
        <f>Results!G190</f>
        <v>1.9489089161856643</v>
      </c>
      <c r="DM21" s="89">
        <f>Results!G214</f>
        <v>1.6502294890017453</v>
      </c>
      <c r="DN21" s="89">
        <f>Results!G238</f>
        <v>9.2863883717114529E-3</v>
      </c>
      <c r="DO21" s="89">
        <f>Results!G262</f>
        <v>40.955917243017886</v>
      </c>
      <c r="DP21" s="89">
        <f>Results!G286</f>
        <v>1.9342634217441907E-3</v>
      </c>
      <c r="DQ21" s="89">
        <f>Results!G310</f>
        <v>1.0205404269169835</v>
      </c>
      <c r="DR21" s="89">
        <f>Results!G334</f>
        <v>0.10727109832699824</v>
      </c>
      <c r="DS21" s="89">
        <f>Results!G358</f>
        <v>0.87417862041037309</v>
      </c>
      <c r="DT21" s="89"/>
    </row>
    <row r="22" spans="1:124" ht="15" customHeight="1" x14ac:dyDescent="0.3">
      <c r="A22" s="135" t="str">
        <f>'Gene Table'!D21</f>
        <v>BARD1</v>
      </c>
      <c r="B22" s="104" t="s">
        <v>371</v>
      </c>
      <c r="C22" s="105">
        <f>IF('Test Sample Data'!C21="","",IF(SUM('Test Sample Data'!C$3:C$386)&gt;10,IF(AND(ISNUMBER('Test Sample Data'!C21),'Test Sample Data'!C21&lt;$C$389, 'Test Sample Data'!C21&gt;0),'Test Sample Data'!C21,$C$389),""))</f>
        <v>35</v>
      </c>
      <c r="D22" s="105">
        <f>IF('Test Sample Data'!D21="","",IF(SUM('Test Sample Data'!D$3:D$386)&gt;10,IF(AND(ISNUMBER('Test Sample Data'!D21),'Test Sample Data'!D21&lt;$C$389, 'Test Sample Data'!D21&gt;0),'Test Sample Data'!D21,$C$389),""))</f>
        <v>35</v>
      </c>
      <c r="E22" s="105">
        <f>IF('Test Sample Data'!E21="","",IF(SUM('Test Sample Data'!E$3:E$386)&gt;10,IF(AND(ISNUMBER('Test Sample Data'!E21),'Test Sample Data'!E21&lt;$C$389, 'Test Sample Data'!E21&gt;0),'Test Sample Data'!E21,$C$389),""))</f>
        <v>35</v>
      </c>
      <c r="F22" s="105" t="str">
        <f>IF('Test Sample Data'!F21="","",IF(SUM('Test Sample Data'!F$3:F$386)&gt;10,IF(AND(ISNUMBER('Test Sample Data'!F21),'Test Sample Data'!F21&lt;$C$389, 'Test Sample Data'!F21&gt;0),'Test Sample Data'!F21,$C$389),""))</f>
        <v/>
      </c>
      <c r="G22" s="105" t="str">
        <f>IF('Test Sample Data'!G21="","",IF(SUM('Test Sample Data'!G$3:G$386)&gt;10,IF(AND(ISNUMBER('Test Sample Data'!G21),'Test Sample Data'!G21&lt;$C$389, 'Test Sample Data'!G21&gt;0),'Test Sample Data'!G21,$C$389),""))</f>
        <v/>
      </c>
      <c r="H22" s="105" t="str">
        <f>IF('Test Sample Data'!H21="","",IF(SUM('Test Sample Data'!H$3:H$386)&gt;10,IF(AND(ISNUMBER('Test Sample Data'!H21),'Test Sample Data'!H21&lt;$C$389, 'Test Sample Data'!H21&gt;0),'Test Sample Data'!H21,$C$389),""))</f>
        <v/>
      </c>
      <c r="I22" s="105" t="str">
        <f>IF('Test Sample Data'!I21="","",IF(SUM('Test Sample Data'!I$3:I$386)&gt;10,IF(AND(ISNUMBER('Test Sample Data'!I21),'Test Sample Data'!I21&lt;$C$389, 'Test Sample Data'!I21&gt;0),'Test Sample Data'!I21,$C$389),""))</f>
        <v/>
      </c>
      <c r="J22" s="105" t="str">
        <f>IF('Test Sample Data'!J21="","",IF(SUM('Test Sample Data'!J$3:J$386)&gt;10,IF(AND(ISNUMBER('Test Sample Data'!J21),'Test Sample Data'!J21&lt;$C$389, 'Test Sample Data'!J21&gt;0),'Test Sample Data'!J21,$C$389),""))</f>
        <v/>
      </c>
      <c r="K22" s="105" t="str">
        <f>IF('Test Sample Data'!K21="","",IF(SUM('Test Sample Data'!K$3:K$386)&gt;10,IF(AND(ISNUMBER('Test Sample Data'!K21),'Test Sample Data'!K21&lt;$C$389, 'Test Sample Data'!K21&gt;0),'Test Sample Data'!K21,$C$389),""))</f>
        <v/>
      </c>
      <c r="L22" s="105" t="str">
        <f>IF('Test Sample Data'!L21="","",IF(SUM('Test Sample Data'!L$3:L$386)&gt;10,IF(AND(ISNUMBER('Test Sample Data'!L21),'Test Sample Data'!L21&lt;$C$389, 'Test Sample Data'!L21&gt;0),'Test Sample Data'!L21,$C$389),""))</f>
        <v/>
      </c>
      <c r="M22" s="105" t="str">
        <f>IF('Test Sample Data'!M21="","",IF(SUM('Test Sample Data'!M$3:M$386)&gt;10,IF(AND(ISNUMBER('Test Sample Data'!M21),'Test Sample Data'!M21&lt;$C$389, 'Test Sample Data'!M21&gt;0),'Test Sample Data'!M21,$C$389),""))</f>
        <v/>
      </c>
      <c r="N22" s="105" t="str">
        <f>IF('Test Sample Data'!N21="","",IF(SUM('Test Sample Data'!N$3:N$386)&gt;10,IF(AND(ISNUMBER('Test Sample Data'!N21),'Test Sample Data'!N21&lt;$C$389, 'Test Sample Data'!N21&gt;0),'Test Sample Data'!N21,$C$389),""))</f>
        <v/>
      </c>
      <c r="O22" s="105" t="str">
        <f>'Gene Table'!D21</f>
        <v>BARD1</v>
      </c>
      <c r="P22" s="104" t="s">
        <v>371</v>
      </c>
      <c r="Q22" s="105">
        <f>IF('Control Sample Data'!C21="","",IF(SUM('Control Sample Data'!C$3:C$386)&gt;10,IF(AND(ISNUMBER('Control Sample Data'!C21),'Control Sample Data'!C21&lt;$C$389, 'Control Sample Data'!C21&gt;0),'Control Sample Data'!C21,$C$389),""))</f>
        <v>33.119999999999997</v>
      </c>
      <c r="R22" s="105">
        <f>IF('Control Sample Data'!D21="","",IF(SUM('Control Sample Data'!D$3:D$386)&gt;10,IF(AND(ISNUMBER('Control Sample Data'!D21),'Control Sample Data'!D21&lt;$C$389, 'Control Sample Data'!D21&gt;0),'Control Sample Data'!D21,$C$389),""))</f>
        <v>35</v>
      </c>
      <c r="S22" s="105">
        <f>IF('Control Sample Data'!E21="","",IF(SUM('Control Sample Data'!E$3:E$386)&gt;10,IF(AND(ISNUMBER('Control Sample Data'!E21),'Control Sample Data'!E21&lt;$C$389, 'Control Sample Data'!E21&gt;0),'Control Sample Data'!E21,$C$389),""))</f>
        <v>35</v>
      </c>
      <c r="T22" s="105" t="str">
        <f>IF('Control Sample Data'!F21="","",IF(SUM('Control Sample Data'!F$3:F$386)&gt;10,IF(AND(ISNUMBER('Control Sample Data'!F21),'Control Sample Data'!F21&lt;$C$389, 'Control Sample Data'!F21&gt;0),'Control Sample Data'!F21,$C$389),""))</f>
        <v/>
      </c>
      <c r="U22" s="105" t="str">
        <f>IF('Control Sample Data'!G21="","",IF(SUM('Control Sample Data'!G$3:G$386)&gt;10,IF(AND(ISNUMBER('Control Sample Data'!G21),'Control Sample Data'!G21&lt;$C$389, 'Control Sample Data'!G21&gt;0),'Control Sample Data'!G21,$C$389),""))</f>
        <v/>
      </c>
      <c r="V22" s="105" t="str">
        <f>IF('Control Sample Data'!H21="","",IF(SUM('Control Sample Data'!H$3:H$386)&gt;10,IF(AND(ISNUMBER('Control Sample Data'!H21),'Control Sample Data'!H21&lt;$C$389, 'Control Sample Data'!H21&gt;0),'Control Sample Data'!H21,$C$389),""))</f>
        <v/>
      </c>
      <c r="W22" s="105" t="str">
        <f>IF('Control Sample Data'!I21="","",IF(SUM('Control Sample Data'!I$3:I$386)&gt;10,IF(AND(ISNUMBER('Control Sample Data'!I21),'Control Sample Data'!I21&lt;$C$389, 'Control Sample Data'!I21&gt;0),'Control Sample Data'!I21,$C$389),""))</f>
        <v/>
      </c>
      <c r="X22" s="105" t="str">
        <f>IF('Control Sample Data'!J21="","",IF(SUM('Control Sample Data'!J$3:J$386)&gt;10,IF(AND(ISNUMBER('Control Sample Data'!J21),'Control Sample Data'!J21&lt;$C$389, 'Control Sample Data'!J21&gt;0),'Control Sample Data'!J21,$C$389),""))</f>
        <v/>
      </c>
      <c r="Y22" s="105" t="str">
        <f>IF('Control Sample Data'!K21="","",IF(SUM('Control Sample Data'!K$3:K$386)&gt;10,IF(AND(ISNUMBER('Control Sample Data'!K21),'Control Sample Data'!K21&lt;$C$389, 'Control Sample Data'!K21&gt;0),'Control Sample Data'!K21,$C$389),""))</f>
        <v/>
      </c>
      <c r="Z22" s="105" t="str">
        <f>IF('Control Sample Data'!L21="","",IF(SUM('Control Sample Data'!L$3:L$386)&gt;10,IF(AND(ISNUMBER('Control Sample Data'!L21),'Control Sample Data'!L21&lt;$C$389, 'Control Sample Data'!L21&gt;0),'Control Sample Data'!L21,$C$389),""))</f>
        <v/>
      </c>
      <c r="AA22" s="105" t="str">
        <f>IF('Control Sample Data'!M21="","",IF(SUM('Control Sample Data'!M$3:M$386)&gt;10,IF(AND(ISNUMBER('Control Sample Data'!M21),'Control Sample Data'!M21&lt;$C$389, 'Control Sample Data'!M21&gt;0),'Control Sample Data'!M21,$C$389),""))</f>
        <v/>
      </c>
      <c r="AB22" s="136" t="str">
        <f>IF('Control Sample Data'!N21="","",IF(SUM('Control Sample Data'!N$3:N$386)&gt;10,IF(AND(ISNUMBER('Control Sample Data'!N21),'Control Sample Data'!N21&lt;$C$389, 'Control Sample Data'!N21&gt;0),'Control Sample Data'!N21,$C$389),""))</f>
        <v/>
      </c>
      <c r="AC22" s="125" t="str">
        <f>IF(ISERROR(VLOOKUP('Choose Reference Genes'!$A21,$A$4:$N$387,3,0)),"",VLOOKUP('Choose Reference Genes'!$A21,$A$4:$N$387,3,0))</f>
        <v/>
      </c>
      <c r="AD22" s="70" t="str">
        <f>IF(ISERROR(VLOOKUP('Choose Reference Genes'!$A21,$A$4:$N$387,4,0)),"",VLOOKUP('Choose Reference Genes'!$A21,$A$4:$N$387,4,0))</f>
        <v/>
      </c>
      <c r="AE22" s="70" t="str">
        <f>IF(ISERROR(VLOOKUP('Choose Reference Genes'!$A21,$A$4:$N$387,5,0)),"",VLOOKUP('Choose Reference Genes'!$A21,$A$4:$N$387,5,0))</f>
        <v/>
      </c>
      <c r="AF22" s="70" t="str">
        <f>IF(ISERROR(VLOOKUP('Choose Reference Genes'!$A21,$A$4:$N$387,6,0)),"",VLOOKUP('Choose Reference Genes'!$A21,$A$4:$N$387,6,0))</f>
        <v/>
      </c>
      <c r="AG22" s="70" t="str">
        <f>IF(ISERROR(VLOOKUP('Choose Reference Genes'!$A21,$A$4:$N$387,7,0)),"",VLOOKUP('Choose Reference Genes'!$A21,$A$4:$N$387,7,0))</f>
        <v/>
      </c>
      <c r="AH22" s="70" t="str">
        <f>IF(ISERROR(VLOOKUP('Choose Reference Genes'!$A21,$A$4:$N$387,8,0)),"",VLOOKUP('Choose Reference Genes'!$A21,$A$4:$N$387,8,0))</f>
        <v/>
      </c>
      <c r="AI22" s="70" t="str">
        <f>IF(ISERROR(VLOOKUP('Choose Reference Genes'!$A21,$A$4:$N$387,9,0)),"",VLOOKUP('Choose Reference Genes'!$A21,$A$4:$N$387,9,0))</f>
        <v/>
      </c>
      <c r="AJ22" s="70" t="str">
        <f>IF(ISERROR(VLOOKUP('Choose Reference Genes'!$A21,$A$4:$N$387,10,0)),"",VLOOKUP('Choose Reference Genes'!$A21,$A$4:$N$387,10,0))</f>
        <v/>
      </c>
      <c r="AK22" s="70" t="str">
        <f>IF(ISERROR(VLOOKUP('Choose Reference Genes'!$A21,$A$4:$N$387,11,0)),"",VLOOKUP('Choose Reference Genes'!$A21,$A$4:$N$387,11,0))</f>
        <v/>
      </c>
      <c r="AL22" s="70" t="str">
        <f>IF(ISERROR(VLOOKUP('Choose Reference Genes'!$A21,$A$4:$N$387,12,0)),"",VLOOKUP('Choose Reference Genes'!$A21,$A$4:$N$387,12,0))</f>
        <v/>
      </c>
      <c r="AM22" s="70" t="str">
        <f>IF(ISERROR(VLOOKUP('Choose Reference Genes'!$A21,$A$4:$N$387,13,0)),"",VLOOKUP('Choose Reference Genes'!$A21,$A$4:$N$387,13,0))</f>
        <v/>
      </c>
      <c r="AN22" s="108" t="str">
        <f>IF(ISERROR(VLOOKUP('Choose Reference Genes'!$A21,$A$4:$N$387,14,0)),"",VLOOKUP('Choose Reference Genes'!$A21,$A$4:$N$387,14,0))</f>
        <v/>
      </c>
      <c r="AO22" s="107" t="str">
        <f>IF(ISERROR(VLOOKUP('Choose Reference Genes'!$A21,$A$4:$AB$387,17,0)),"",VLOOKUP('Choose Reference Genes'!$A21,$A$4:$AB$387,17,0))</f>
        <v/>
      </c>
      <c r="AP22" s="70" t="str">
        <f>IF(ISERROR(VLOOKUP('Choose Reference Genes'!$A21,$A$4:$AB$387,18,0)),"",VLOOKUP('Choose Reference Genes'!$A21,$A$4:$AB$387,18,0))</f>
        <v/>
      </c>
      <c r="AQ22" s="70" t="str">
        <f>IF(ISERROR(VLOOKUP('Choose Reference Genes'!$A21,$A$4:$AB$387,19,0)),"",VLOOKUP('Choose Reference Genes'!$A21,$A$4:$AB$387,19,0))</f>
        <v/>
      </c>
      <c r="AR22" s="70" t="str">
        <f>IF(ISERROR(VLOOKUP('Choose Reference Genes'!$A21,$A$4:$AB$387,20,0)),"",VLOOKUP('Choose Reference Genes'!$A21,$A$4:$AB$387,20,0))</f>
        <v/>
      </c>
      <c r="AS22" s="70" t="str">
        <f>IF(ISERROR(VLOOKUP('Choose Reference Genes'!$A21,$A$4:$AB$387,21,0)),"",VLOOKUP('Choose Reference Genes'!$A21,$A$4:$AB$387,21,0))</f>
        <v/>
      </c>
      <c r="AT22" s="70" t="str">
        <f>IF(ISERROR(VLOOKUP('Choose Reference Genes'!$A21,$A$4:$AB$387,22,0)),"",VLOOKUP('Choose Reference Genes'!$A21,$A$4:$AB$387,22,0))</f>
        <v/>
      </c>
      <c r="AU22" s="70" t="str">
        <f>IF(ISERROR(VLOOKUP('Choose Reference Genes'!$A21,$A$4:$AB$387,23,0)),"",VLOOKUP('Choose Reference Genes'!$A21,$A$4:$AB$387,23,0))</f>
        <v/>
      </c>
      <c r="AV22" s="70" t="str">
        <f>IF(ISERROR(VLOOKUP('Choose Reference Genes'!$A21,$A$4:$AB$387,24,0)),"",VLOOKUP('Choose Reference Genes'!$A21,$A$4:$AB$387,24,0))</f>
        <v/>
      </c>
      <c r="AW22" s="70" t="str">
        <f>IF(ISERROR(VLOOKUP('Choose Reference Genes'!$A21,$A$4:$AB$387,25,0)),"",VLOOKUP('Choose Reference Genes'!$A21,$A$4:$AB$387,25,0))</f>
        <v/>
      </c>
      <c r="AX22" s="70" t="str">
        <f>IF(ISERROR(VLOOKUP('Choose Reference Genes'!$A21,$A$4:$AB$387,26,0)),"",VLOOKUP('Choose Reference Genes'!$A21,$A$4:$AB$387,26,0))</f>
        <v/>
      </c>
      <c r="AY22" s="70" t="str">
        <f>IF(ISERROR(VLOOKUP('Choose Reference Genes'!$A21,$A$4:$AB$387,27,0)),"",VLOOKUP('Choose Reference Genes'!$A21,$A$4:$AB$387,27,0))</f>
        <v/>
      </c>
      <c r="AZ22" s="108" t="str">
        <f>IF(ISERROR(VLOOKUP('Choose Reference Genes'!$A21,$A$4:$AB$387,28,0)),"",VLOOKUP('Choose Reference Genes'!$A21,$A$4:$AB$387,28,0))</f>
        <v/>
      </c>
      <c r="BA22" s="103" t="str">
        <f t="shared" si="36"/>
        <v>BARD1</v>
      </c>
      <c r="BB22" s="104" t="s">
        <v>371</v>
      </c>
      <c r="BC22" s="105">
        <f t="shared" si="0"/>
        <v>14.007999999999999</v>
      </c>
      <c r="BD22" s="105">
        <f t="shared" si="1"/>
        <v>14.05</v>
      </c>
      <c r="BE22" s="105">
        <f t="shared" si="2"/>
        <v>14.119999999999997</v>
      </c>
      <c r="BF22" s="105" t="str">
        <f t="shared" si="3"/>
        <v/>
      </c>
      <c r="BG22" s="105" t="str">
        <f t="shared" si="4"/>
        <v/>
      </c>
      <c r="BH22" s="105" t="str">
        <f t="shared" si="5"/>
        <v/>
      </c>
      <c r="BI22" s="105" t="str">
        <f t="shared" si="6"/>
        <v/>
      </c>
      <c r="BJ22" s="105" t="str">
        <f t="shared" si="7"/>
        <v/>
      </c>
      <c r="BK22" s="105" t="str">
        <f t="shared" si="8"/>
        <v/>
      </c>
      <c r="BL22" s="105" t="str">
        <f t="shared" si="9"/>
        <v/>
      </c>
      <c r="BM22" s="102" t="str">
        <f t="shared" si="37"/>
        <v/>
      </c>
      <c r="BN22" s="102" t="str">
        <f t="shared" si="38"/>
        <v/>
      </c>
      <c r="BO22" s="105">
        <f t="shared" si="11"/>
        <v>11.977999999999998</v>
      </c>
      <c r="BP22" s="105">
        <f t="shared" si="12"/>
        <v>13.948</v>
      </c>
      <c r="BQ22" s="105">
        <f t="shared" si="13"/>
        <v>13.79</v>
      </c>
      <c r="BR22" s="105" t="str">
        <f t="shared" si="14"/>
        <v/>
      </c>
      <c r="BS22" s="105" t="str">
        <f t="shared" si="15"/>
        <v/>
      </c>
      <c r="BT22" s="105" t="str">
        <f t="shared" si="16"/>
        <v/>
      </c>
      <c r="BU22" s="105" t="str">
        <f t="shared" si="17"/>
        <v/>
      </c>
      <c r="BV22" s="105" t="str">
        <f t="shared" si="18"/>
        <v/>
      </c>
      <c r="BW22" s="105" t="str">
        <f t="shared" si="19"/>
        <v/>
      </c>
      <c r="BX22" s="105" t="str">
        <f t="shared" si="20"/>
        <v/>
      </c>
      <c r="BY22" s="102" t="str">
        <f t="shared" si="39"/>
        <v/>
      </c>
      <c r="BZ22" s="102" t="str">
        <f t="shared" si="40"/>
        <v/>
      </c>
      <c r="CA22" s="70">
        <f t="shared" si="41"/>
        <v>14.059333333333333</v>
      </c>
      <c r="CB22" s="70">
        <f t="shared" si="42"/>
        <v>13.238666666666665</v>
      </c>
      <c r="CC22" s="103" t="str">
        <f t="shared" si="43"/>
        <v>BARD1</v>
      </c>
      <c r="CD22" s="104" t="s">
        <v>371</v>
      </c>
      <c r="CE22" s="106">
        <f t="shared" si="22"/>
        <v>6.0697642130933602E-5</v>
      </c>
      <c r="CF22" s="106">
        <f t="shared" si="23"/>
        <v>5.8956074763479352E-5</v>
      </c>
      <c r="CG22" s="106">
        <f t="shared" si="24"/>
        <v>5.6163797035209816E-5</v>
      </c>
      <c r="CH22" s="106" t="str">
        <f t="shared" si="25"/>
        <v/>
      </c>
      <c r="CI22" s="106" t="str">
        <f t="shared" si="26"/>
        <v/>
      </c>
      <c r="CJ22" s="106" t="str">
        <f t="shared" si="27"/>
        <v/>
      </c>
      <c r="CK22" s="106" t="str">
        <f t="shared" si="28"/>
        <v/>
      </c>
      <c r="CL22" s="106" t="str">
        <f t="shared" si="29"/>
        <v/>
      </c>
      <c r="CM22" s="106" t="str">
        <f t="shared" si="30"/>
        <v/>
      </c>
      <c r="CN22" s="106" t="str">
        <f t="shared" si="31"/>
        <v/>
      </c>
      <c r="CO22" s="119" t="str">
        <f t="shared" si="44"/>
        <v/>
      </c>
      <c r="CP22" s="119" t="str">
        <f t="shared" si="45"/>
        <v/>
      </c>
      <c r="CQ22" s="106">
        <f t="shared" si="49"/>
        <v>2.4789211447007604E-4</v>
      </c>
      <c r="CR22" s="106">
        <f t="shared" si="49"/>
        <v>6.3275213685285673E-5</v>
      </c>
      <c r="CS22" s="106">
        <f t="shared" si="49"/>
        <v>7.0598644037188073E-5</v>
      </c>
      <c r="CT22" s="106" t="str">
        <f t="shared" si="49"/>
        <v/>
      </c>
      <c r="CU22" s="106" t="str">
        <f t="shared" si="49"/>
        <v/>
      </c>
      <c r="CV22" s="106" t="str">
        <f t="shared" si="49"/>
        <v/>
      </c>
      <c r="CW22" s="106" t="str">
        <f t="shared" si="50"/>
        <v/>
      </c>
      <c r="CX22" s="106" t="str">
        <f t="shared" si="50"/>
        <v/>
      </c>
      <c r="CY22" s="106" t="str">
        <f t="shared" si="50"/>
        <v/>
      </c>
      <c r="CZ22" s="106" t="str">
        <f t="shared" si="48"/>
        <v/>
      </c>
      <c r="DA22" s="119" t="str">
        <f t="shared" si="46"/>
        <v/>
      </c>
      <c r="DB22" s="119" t="str">
        <f t="shared" si="47"/>
        <v/>
      </c>
      <c r="DD22" s="85">
        <v>21</v>
      </c>
      <c r="DE22" s="89">
        <f>Results!G23</f>
        <v>1.0862328003986574</v>
      </c>
      <c r="DF22" s="89">
        <f>Results!G47</f>
        <v>0.87417862041037309</v>
      </c>
      <c r="DG22" s="89">
        <f>Results!G71</f>
        <v>22.305588909022624</v>
      </c>
      <c r="DH22" s="89">
        <f>Results!G95</f>
        <v>2.0600318838191742</v>
      </c>
      <c r="DI22" s="89">
        <f>Results!G119</f>
        <v>1.0862328003986574</v>
      </c>
      <c r="DJ22" s="89">
        <f>Results!G143</f>
        <v>0.87417862041037309</v>
      </c>
      <c r="DK22" s="89">
        <f>Results!G167</f>
        <v>22.305588909022624</v>
      </c>
      <c r="DL22" s="89">
        <f>Results!G191</f>
        <v>2.0600318838191742</v>
      </c>
      <c r="DM22" s="89">
        <f>Results!G215</f>
        <v>1.0862328003986574</v>
      </c>
      <c r="DN22" s="89">
        <f>Results!G239</f>
        <v>42.107344800928267</v>
      </c>
      <c r="DO22" s="89">
        <f>Results!G263</f>
        <v>227.43860314087547</v>
      </c>
      <c r="DP22" s="89">
        <f>Results!G287</f>
        <v>2.1215484382786282E-3</v>
      </c>
      <c r="DQ22" s="89">
        <f>Results!G311</f>
        <v>1.0862328003986574</v>
      </c>
      <c r="DR22" s="89">
        <f>Results!G335</f>
        <v>0.87417862041037309</v>
      </c>
      <c r="DS22" s="89">
        <f>Results!G359</f>
        <v>22.305588909022624</v>
      </c>
      <c r="DT22" s="89"/>
    </row>
    <row r="23" spans="1:124" ht="15" customHeight="1" thickBot="1" x14ac:dyDescent="0.35">
      <c r="A23" s="135" t="str">
        <f>'Gene Table'!D22</f>
        <v>BCOR</v>
      </c>
      <c r="B23" s="104" t="s">
        <v>372</v>
      </c>
      <c r="C23" s="105">
        <f>IF('Test Sample Data'!C22="","",IF(SUM('Test Sample Data'!C$3:C$386)&gt;10,IF(AND(ISNUMBER('Test Sample Data'!C22),'Test Sample Data'!C22&lt;$C$389, 'Test Sample Data'!C22&gt;0),'Test Sample Data'!C22,$C$389),""))</f>
        <v>31.74</v>
      </c>
      <c r="D23" s="105">
        <f>IF('Test Sample Data'!D22="","",IF(SUM('Test Sample Data'!D$3:D$386)&gt;10,IF(AND(ISNUMBER('Test Sample Data'!D22),'Test Sample Data'!D22&lt;$C$389, 'Test Sample Data'!D22&gt;0),'Test Sample Data'!D22,$C$389),""))</f>
        <v>31.72</v>
      </c>
      <c r="E23" s="105">
        <f>IF('Test Sample Data'!E22="","",IF(SUM('Test Sample Data'!E$3:E$386)&gt;10,IF(AND(ISNUMBER('Test Sample Data'!E22),'Test Sample Data'!E22&lt;$C$389, 'Test Sample Data'!E22&gt;0),'Test Sample Data'!E22,$C$389),""))</f>
        <v>32.22</v>
      </c>
      <c r="F23" s="105" t="str">
        <f>IF('Test Sample Data'!F22="","",IF(SUM('Test Sample Data'!F$3:F$386)&gt;10,IF(AND(ISNUMBER('Test Sample Data'!F22),'Test Sample Data'!F22&lt;$C$389, 'Test Sample Data'!F22&gt;0),'Test Sample Data'!F22,$C$389),""))</f>
        <v/>
      </c>
      <c r="G23" s="105" t="str">
        <f>IF('Test Sample Data'!G22="","",IF(SUM('Test Sample Data'!G$3:G$386)&gt;10,IF(AND(ISNUMBER('Test Sample Data'!G22),'Test Sample Data'!G22&lt;$C$389, 'Test Sample Data'!G22&gt;0),'Test Sample Data'!G22,$C$389),""))</f>
        <v/>
      </c>
      <c r="H23" s="105" t="str">
        <f>IF('Test Sample Data'!H22="","",IF(SUM('Test Sample Data'!H$3:H$386)&gt;10,IF(AND(ISNUMBER('Test Sample Data'!H22),'Test Sample Data'!H22&lt;$C$389, 'Test Sample Data'!H22&gt;0),'Test Sample Data'!H22,$C$389),""))</f>
        <v/>
      </c>
      <c r="I23" s="105" t="str">
        <f>IF('Test Sample Data'!I22="","",IF(SUM('Test Sample Data'!I$3:I$386)&gt;10,IF(AND(ISNUMBER('Test Sample Data'!I22),'Test Sample Data'!I22&lt;$C$389, 'Test Sample Data'!I22&gt;0),'Test Sample Data'!I22,$C$389),""))</f>
        <v/>
      </c>
      <c r="J23" s="105" t="str">
        <f>IF('Test Sample Data'!J22="","",IF(SUM('Test Sample Data'!J$3:J$386)&gt;10,IF(AND(ISNUMBER('Test Sample Data'!J22),'Test Sample Data'!J22&lt;$C$389, 'Test Sample Data'!J22&gt;0),'Test Sample Data'!J22,$C$389),""))</f>
        <v/>
      </c>
      <c r="K23" s="105" t="str">
        <f>IF('Test Sample Data'!K22="","",IF(SUM('Test Sample Data'!K$3:K$386)&gt;10,IF(AND(ISNUMBER('Test Sample Data'!K22),'Test Sample Data'!K22&lt;$C$389, 'Test Sample Data'!K22&gt;0),'Test Sample Data'!K22,$C$389),""))</f>
        <v/>
      </c>
      <c r="L23" s="105" t="str">
        <f>IF('Test Sample Data'!L22="","",IF(SUM('Test Sample Data'!L$3:L$386)&gt;10,IF(AND(ISNUMBER('Test Sample Data'!L22),'Test Sample Data'!L22&lt;$C$389, 'Test Sample Data'!L22&gt;0),'Test Sample Data'!L22,$C$389),""))</f>
        <v/>
      </c>
      <c r="M23" s="105" t="str">
        <f>IF('Test Sample Data'!M22="","",IF(SUM('Test Sample Data'!M$3:M$386)&gt;10,IF(AND(ISNUMBER('Test Sample Data'!M22),'Test Sample Data'!M22&lt;$C$389, 'Test Sample Data'!M22&gt;0),'Test Sample Data'!M22,$C$389),""))</f>
        <v/>
      </c>
      <c r="N23" s="105" t="str">
        <f>IF('Test Sample Data'!N22="","",IF(SUM('Test Sample Data'!N$3:N$386)&gt;10,IF(AND(ISNUMBER('Test Sample Data'!N22),'Test Sample Data'!N22&lt;$C$389, 'Test Sample Data'!N22&gt;0),'Test Sample Data'!N22,$C$389),""))</f>
        <v/>
      </c>
      <c r="O23" s="105" t="str">
        <f>'Gene Table'!D22</f>
        <v>BCOR</v>
      </c>
      <c r="P23" s="104" t="s">
        <v>372</v>
      </c>
      <c r="Q23" s="105">
        <f>IF('Control Sample Data'!C22="","",IF(SUM('Control Sample Data'!C$3:C$386)&gt;10,IF(AND(ISNUMBER('Control Sample Data'!C22),'Control Sample Data'!C22&lt;$C$389, 'Control Sample Data'!C22&gt;0),'Control Sample Data'!C22,$C$389),""))</f>
        <v>33.369999999999997</v>
      </c>
      <c r="R23" s="105">
        <f>IF('Control Sample Data'!D22="","",IF(SUM('Control Sample Data'!D$3:D$386)&gt;10,IF(AND(ISNUMBER('Control Sample Data'!D22),'Control Sample Data'!D22&lt;$C$389, 'Control Sample Data'!D22&gt;0),'Control Sample Data'!D22,$C$389),""))</f>
        <v>33.47</v>
      </c>
      <c r="S23" s="105">
        <f>IF('Control Sample Data'!E22="","",IF(SUM('Control Sample Data'!E$3:E$386)&gt;10,IF(AND(ISNUMBER('Control Sample Data'!E22),'Control Sample Data'!E22&lt;$C$389, 'Control Sample Data'!E22&gt;0),'Control Sample Data'!E22,$C$389),""))</f>
        <v>31.59</v>
      </c>
      <c r="T23" s="105" t="str">
        <f>IF('Control Sample Data'!F22="","",IF(SUM('Control Sample Data'!F$3:F$386)&gt;10,IF(AND(ISNUMBER('Control Sample Data'!F22),'Control Sample Data'!F22&lt;$C$389, 'Control Sample Data'!F22&gt;0),'Control Sample Data'!F22,$C$389),""))</f>
        <v/>
      </c>
      <c r="U23" s="105" t="str">
        <f>IF('Control Sample Data'!G22="","",IF(SUM('Control Sample Data'!G$3:G$386)&gt;10,IF(AND(ISNUMBER('Control Sample Data'!G22),'Control Sample Data'!G22&lt;$C$389, 'Control Sample Data'!G22&gt;0),'Control Sample Data'!G22,$C$389),""))</f>
        <v/>
      </c>
      <c r="V23" s="105" t="str">
        <f>IF('Control Sample Data'!H22="","",IF(SUM('Control Sample Data'!H$3:H$386)&gt;10,IF(AND(ISNUMBER('Control Sample Data'!H22),'Control Sample Data'!H22&lt;$C$389, 'Control Sample Data'!H22&gt;0),'Control Sample Data'!H22,$C$389),""))</f>
        <v/>
      </c>
      <c r="W23" s="105" t="str">
        <f>IF('Control Sample Data'!I22="","",IF(SUM('Control Sample Data'!I$3:I$386)&gt;10,IF(AND(ISNUMBER('Control Sample Data'!I22),'Control Sample Data'!I22&lt;$C$389, 'Control Sample Data'!I22&gt;0),'Control Sample Data'!I22,$C$389),""))</f>
        <v/>
      </c>
      <c r="X23" s="105" t="str">
        <f>IF('Control Sample Data'!J22="","",IF(SUM('Control Sample Data'!J$3:J$386)&gt;10,IF(AND(ISNUMBER('Control Sample Data'!J22),'Control Sample Data'!J22&lt;$C$389, 'Control Sample Data'!J22&gt;0),'Control Sample Data'!J22,$C$389),""))</f>
        <v/>
      </c>
      <c r="Y23" s="105" t="str">
        <f>IF('Control Sample Data'!K22="","",IF(SUM('Control Sample Data'!K$3:K$386)&gt;10,IF(AND(ISNUMBER('Control Sample Data'!K22),'Control Sample Data'!K22&lt;$C$389, 'Control Sample Data'!K22&gt;0),'Control Sample Data'!K22,$C$389),""))</f>
        <v/>
      </c>
      <c r="Z23" s="105" t="str">
        <f>IF('Control Sample Data'!L22="","",IF(SUM('Control Sample Data'!L$3:L$386)&gt;10,IF(AND(ISNUMBER('Control Sample Data'!L22),'Control Sample Data'!L22&lt;$C$389, 'Control Sample Data'!L22&gt;0),'Control Sample Data'!L22,$C$389),""))</f>
        <v/>
      </c>
      <c r="AA23" s="105" t="str">
        <f>IF('Control Sample Data'!M22="","",IF(SUM('Control Sample Data'!M$3:M$386)&gt;10,IF(AND(ISNUMBER('Control Sample Data'!M22),'Control Sample Data'!M22&lt;$C$389, 'Control Sample Data'!M22&gt;0),'Control Sample Data'!M22,$C$389),""))</f>
        <v/>
      </c>
      <c r="AB23" s="136" t="str">
        <f>IF('Control Sample Data'!N22="","",IF(SUM('Control Sample Data'!N$3:N$386)&gt;10,IF(AND(ISNUMBER('Control Sample Data'!N22),'Control Sample Data'!N22&lt;$C$389, 'Control Sample Data'!N22&gt;0),'Control Sample Data'!N22,$C$389),""))</f>
        <v/>
      </c>
      <c r="AC23" s="126" t="str">
        <f>IF(ISERROR(VLOOKUP('Choose Reference Genes'!$A22,$A$4:$N$387,3,0)),"",VLOOKUP('Choose Reference Genes'!$A22,$A$4:$N$387,3,0))</f>
        <v/>
      </c>
      <c r="AD23" s="110" t="str">
        <f>IF(ISERROR(VLOOKUP('Choose Reference Genes'!$A22,$A$4:$N$387,4,0)),"",VLOOKUP('Choose Reference Genes'!$A22,$A$4:$N$387,4,0))</f>
        <v/>
      </c>
      <c r="AE23" s="110" t="str">
        <f>IF(ISERROR(VLOOKUP('Choose Reference Genes'!$A22,$A$4:$N$387,5,0)),"",VLOOKUP('Choose Reference Genes'!$A22,$A$4:$N$387,5,0))</f>
        <v/>
      </c>
      <c r="AF23" s="110" t="str">
        <f>IF(ISERROR(VLOOKUP('Choose Reference Genes'!$A22,$A$4:$N$387,6,0)),"",VLOOKUP('Choose Reference Genes'!$A22,$A$4:$N$387,6,0))</f>
        <v/>
      </c>
      <c r="AG23" s="110" t="str">
        <f>IF(ISERROR(VLOOKUP('Choose Reference Genes'!$A22,$A$4:$N$387,7,0)),"",VLOOKUP('Choose Reference Genes'!$A22,$A$4:$N$387,7,0))</f>
        <v/>
      </c>
      <c r="AH23" s="110" t="str">
        <f>IF(ISERROR(VLOOKUP('Choose Reference Genes'!$A22,$A$4:$N$387,8,0)),"",VLOOKUP('Choose Reference Genes'!$A22,$A$4:$N$387,8,0))</f>
        <v/>
      </c>
      <c r="AI23" s="110" t="str">
        <f>IF(ISERROR(VLOOKUP('Choose Reference Genes'!$A22,$A$4:$N$387,9,0)),"",VLOOKUP('Choose Reference Genes'!$A22,$A$4:$N$387,9,0))</f>
        <v/>
      </c>
      <c r="AJ23" s="110" t="str">
        <f>IF(ISERROR(VLOOKUP('Choose Reference Genes'!$A22,$A$4:$N$387,10,0)),"",VLOOKUP('Choose Reference Genes'!$A22,$A$4:$N$387,10,0))</f>
        <v/>
      </c>
      <c r="AK23" s="110" t="str">
        <f>IF(ISERROR(VLOOKUP('Choose Reference Genes'!$A22,$A$4:$N$387,11,0)),"",VLOOKUP('Choose Reference Genes'!$A22,$A$4:$N$387,11,0))</f>
        <v/>
      </c>
      <c r="AL23" s="110" t="str">
        <f>IF(ISERROR(VLOOKUP('Choose Reference Genes'!$A22,$A$4:$N$387,12,0)),"",VLOOKUP('Choose Reference Genes'!$A22,$A$4:$N$387,12,0))</f>
        <v/>
      </c>
      <c r="AM23" s="110" t="str">
        <f>IF(ISERROR(VLOOKUP('Choose Reference Genes'!$A22,$A$4:$N$387,13,0)),"",VLOOKUP('Choose Reference Genes'!$A22,$A$4:$N$387,13,0))</f>
        <v/>
      </c>
      <c r="AN23" s="111" t="str">
        <f>IF(ISERROR(VLOOKUP('Choose Reference Genes'!$A22,$A$4:$N$387,14,0)),"",VLOOKUP('Choose Reference Genes'!$A22,$A$4:$N$387,14,0))</f>
        <v/>
      </c>
      <c r="AO23" s="109" t="str">
        <f>IF(ISERROR(VLOOKUP('Choose Reference Genes'!$A22,$A$4:$AB$387,17,0)),"",VLOOKUP('Choose Reference Genes'!$A22,$A$4:$AB$387,17,0))</f>
        <v/>
      </c>
      <c r="AP23" s="110" t="str">
        <f>IF(ISERROR(VLOOKUP('Choose Reference Genes'!$A22,$A$4:$AB$387,18,0)),"",VLOOKUP('Choose Reference Genes'!$A22,$A$4:$AB$387,18,0))</f>
        <v/>
      </c>
      <c r="AQ23" s="110" t="str">
        <f>IF(ISERROR(VLOOKUP('Choose Reference Genes'!$A22,$A$4:$AB$387,19,0)),"",VLOOKUP('Choose Reference Genes'!$A22,$A$4:$AB$387,19,0))</f>
        <v/>
      </c>
      <c r="AR23" s="110" t="str">
        <f>IF(ISERROR(VLOOKUP('Choose Reference Genes'!$A22,$A$4:$AB$387,20,0)),"",VLOOKUP('Choose Reference Genes'!$A22,$A$4:$AB$387,20,0))</f>
        <v/>
      </c>
      <c r="AS23" s="110" t="str">
        <f>IF(ISERROR(VLOOKUP('Choose Reference Genes'!$A22,$A$4:$AB$387,21,0)),"",VLOOKUP('Choose Reference Genes'!$A22,$A$4:$AB$387,21,0))</f>
        <v/>
      </c>
      <c r="AT23" s="110" t="str">
        <f>IF(ISERROR(VLOOKUP('Choose Reference Genes'!$A22,$A$4:$AB$387,22,0)),"",VLOOKUP('Choose Reference Genes'!$A22,$A$4:$AB$387,22,0))</f>
        <v/>
      </c>
      <c r="AU23" s="110" t="str">
        <f>IF(ISERROR(VLOOKUP('Choose Reference Genes'!$A22,$A$4:$AB$387,23,0)),"",VLOOKUP('Choose Reference Genes'!$A22,$A$4:$AB$387,23,0))</f>
        <v/>
      </c>
      <c r="AV23" s="110" t="str">
        <f>IF(ISERROR(VLOOKUP('Choose Reference Genes'!$A22,$A$4:$AB$387,24,0)),"",VLOOKUP('Choose Reference Genes'!$A22,$A$4:$AB$387,24,0))</f>
        <v/>
      </c>
      <c r="AW23" s="110" t="str">
        <f>IF(ISERROR(VLOOKUP('Choose Reference Genes'!$A22,$A$4:$AB$387,25,0)),"",VLOOKUP('Choose Reference Genes'!$A22,$A$4:$AB$387,25,0))</f>
        <v/>
      </c>
      <c r="AX23" s="110" t="str">
        <f>IF(ISERROR(VLOOKUP('Choose Reference Genes'!$A22,$A$4:$AB$387,26,0)),"",VLOOKUP('Choose Reference Genes'!$A22,$A$4:$AB$387,26,0))</f>
        <v/>
      </c>
      <c r="AY23" s="110" t="str">
        <f>IF(ISERROR(VLOOKUP('Choose Reference Genes'!$A22,$A$4:$AB$387,27,0)),"",VLOOKUP('Choose Reference Genes'!$A22,$A$4:$AB$387,27,0))</f>
        <v/>
      </c>
      <c r="AZ23" s="111" t="str">
        <f>IF(ISERROR(VLOOKUP('Choose Reference Genes'!$A22,$A$4:$AB$387,28,0)),"",VLOOKUP('Choose Reference Genes'!$A22,$A$4:$AB$387,28,0))</f>
        <v/>
      </c>
      <c r="BA23" s="103" t="str">
        <f t="shared" si="36"/>
        <v>BCOR</v>
      </c>
      <c r="BB23" s="104" t="s">
        <v>372</v>
      </c>
      <c r="BC23" s="105">
        <f t="shared" si="0"/>
        <v>10.747999999999998</v>
      </c>
      <c r="BD23" s="105">
        <f t="shared" si="1"/>
        <v>10.77</v>
      </c>
      <c r="BE23" s="105">
        <f t="shared" si="2"/>
        <v>11.339999999999996</v>
      </c>
      <c r="BF23" s="105" t="str">
        <f t="shared" si="3"/>
        <v/>
      </c>
      <c r="BG23" s="105" t="str">
        <f t="shared" si="4"/>
        <v/>
      </c>
      <c r="BH23" s="105" t="str">
        <f t="shared" si="5"/>
        <v/>
      </c>
      <c r="BI23" s="105" t="str">
        <f t="shared" si="6"/>
        <v/>
      </c>
      <c r="BJ23" s="105" t="str">
        <f t="shared" si="7"/>
        <v/>
      </c>
      <c r="BK23" s="105" t="str">
        <f t="shared" si="8"/>
        <v/>
      </c>
      <c r="BL23" s="105" t="str">
        <f t="shared" si="9"/>
        <v/>
      </c>
      <c r="BM23" s="102" t="str">
        <f t="shared" si="37"/>
        <v/>
      </c>
      <c r="BN23" s="102" t="str">
        <f t="shared" si="38"/>
        <v/>
      </c>
      <c r="BO23" s="105">
        <f t="shared" si="11"/>
        <v>12.227999999999998</v>
      </c>
      <c r="BP23" s="105">
        <f t="shared" si="12"/>
        <v>12.417999999999999</v>
      </c>
      <c r="BQ23" s="105">
        <f t="shared" si="13"/>
        <v>10.379999999999999</v>
      </c>
      <c r="BR23" s="105" t="str">
        <f t="shared" si="14"/>
        <v/>
      </c>
      <c r="BS23" s="105" t="str">
        <f t="shared" si="15"/>
        <v/>
      </c>
      <c r="BT23" s="105" t="str">
        <f t="shared" si="16"/>
        <v/>
      </c>
      <c r="BU23" s="105" t="str">
        <f t="shared" si="17"/>
        <v/>
      </c>
      <c r="BV23" s="105" t="str">
        <f t="shared" si="18"/>
        <v/>
      </c>
      <c r="BW23" s="105" t="str">
        <f t="shared" si="19"/>
        <v/>
      </c>
      <c r="BX23" s="105" t="str">
        <f t="shared" si="20"/>
        <v/>
      </c>
      <c r="BY23" s="102" t="str">
        <f t="shared" si="39"/>
        <v/>
      </c>
      <c r="BZ23" s="102" t="str">
        <f t="shared" si="40"/>
        <v/>
      </c>
      <c r="CA23" s="70">
        <f t="shared" si="41"/>
        <v>10.952666666666664</v>
      </c>
      <c r="CB23" s="70">
        <f t="shared" si="42"/>
        <v>11.675333333333333</v>
      </c>
      <c r="CC23" s="103" t="str">
        <f t="shared" si="43"/>
        <v>BCOR</v>
      </c>
      <c r="CD23" s="104" t="s">
        <v>372</v>
      </c>
      <c r="CE23" s="106">
        <f t="shared" si="22"/>
        <v>5.814730709789895E-4</v>
      </c>
      <c r="CF23" s="106">
        <f t="shared" si="23"/>
        <v>5.7267331505462876E-4</v>
      </c>
      <c r="CG23" s="106">
        <f t="shared" si="24"/>
        <v>3.8576235930829091E-4</v>
      </c>
      <c r="CH23" s="106" t="str">
        <f t="shared" si="25"/>
        <v/>
      </c>
      <c r="CI23" s="106" t="str">
        <f t="shared" si="26"/>
        <v/>
      </c>
      <c r="CJ23" s="106" t="str">
        <f t="shared" si="27"/>
        <v/>
      </c>
      <c r="CK23" s="106" t="str">
        <f t="shared" si="28"/>
        <v/>
      </c>
      <c r="CL23" s="106" t="str">
        <f t="shared" si="29"/>
        <v/>
      </c>
      <c r="CM23" s="106" t="str">
        <f t="shared" si="30"/>
        <v/>
      </c>
      <c r="CN23" s="106" t="str">
        <f t="shared" si="31"/>
        <v/>
      </c>
      <c r="CO23" s="119" t="str">
        <f t="shared" si="44"/>
        <v/>
      </c>
      <c r="CP23" s="119" t="str">
        <f t="shared" si="45"/>
        <v/>
      </c>
      <c r="CQ23" s="106">
        <f t="shared" si="49"/>
        <v>2.0845159042755032E-4</v>
      </c>
      <c r="CR23" s="106">
        <f t="shared" si="49"/>
        <v>1.8272985678621735E-4</v>
      </c>
      <c r="CS23" s="106">
        <f t="shared" si="49"/>
        <v>7.5042733461328762E-4</v>
      </c>
      <c r="CT23" s="106" t="str">
        <f t="shared" si="49"/>
        <v/>
      </c>
      <c r="CU23" s="106" t="str">
        <f t="shared" si="49"/>
        <v/>
      </c>
      <c r="CV23" s="106" t="str">
        <f t="shared" si="49"/>
        <v/>
      </c>
      <c r="CW23" s="106" t="str">
        <f t="shared" si="50"/>
        <v/>
      </c>
      <c r="CX23" s="106" t="str">
        <f t="shared" si="50"/>
        <v/>
      </c>
      <c r="CY23" s="106" t="str">
        <f t="shared" si="50"/>
        <v/>
      </c>
      <c r="CZ23" s="106" t="str">
        <f t="shared" si="48"/>
        <v/>
      </c>
      <c r="DA23" s="119" t="str">
        <f t="shared" si="46"/>
        <v/>
      </c>
      <c r="DB23" s="119" t="str">
        <f t="shared" si="47"/>
        <v/>
      </c>
      <c r="DD23" s="85">
        <v>22</v>
      </c>
      <c r="DE23" s="89">
        <f>Results!G24</f>
        <v>1.2220754284357955</v>
      </c>
      <c r="DF23" s="89">
        <f>Results!G48</f>
        <v>1.7850939429459531</v>
      </c>
      <c r="DG23" s="89">
        <f>Results!G72</f>
        <v>0.16988927294648706</v>
      </c>
      <c r="DH23" s="89">
        <f>Results!G96</f>
        <v>0.56226935868936145</v>
      </c>
      <c r="DI23" s="89">
        <f>Results!G120</f>
        <v>1.2220754284357955</v>
      </c>
      <c r="DJ23" s="89">
        <f>Results!G144</f>
        <v>1.7850939429459531</v>
      </c>
      <c r="DK23" s="89">
        <f>Results!G168</f>
        <v>0.16988927294648706</v>
      </c>
      <c r="DL23" s="89">
        <f>Results!G192</f>
        <v>0.56226935868936145</v>
      </c>
      <c r="DM23" s="89">
        <f>Results!G216</f>
        <v>1.2220754284357955</v>
      </c>
      <c r="DN23" s="89">
        <f>Results!G240</f>
        <v>1.3780867105498089</v>
      </c>
      <c r="DO23" s="89">
        <f>Results!G264</f>
        <v>16.366417633454745</v>
      </c>
      <c r="DP23" s="89">
        <f>Results!G288</f>
        <v>6.4250709229932178E-4</v>
      </c>
      <c r="DQ23" s="89">
        <f>Results!G312</f>
        <v>1.2220754284357955</v>
      </c>
      <c r="DR23" s="89">
        <f>Results!G336</f>
        <v>1.7850939429459531</v>
      </c>
      <c r="DS23" s="89">
        <f>Results!G360</f>
        <v>0.16988927294648706</v>
      </c>
      <c r="DT23" s="89"/>
    </row>
    <row r="24" spans="1:124" ht="15" customHeight="1" thickBot="1" x14ac:dyDescent="0.35">
      <c r="A24" s="135" t="str">
        <f>'Gene Table'!D23</f>
        <v>BFAR</v>
      </c>
      <c r="B24" s="104" t="s">
        <v>374</v>
      </c>
      <c r="C24" s="105">
        <f>IF('Test Sample Data'!C23="","",IF(SUM('Test Sample Data'!C$3:C$386)&gt;10,IF(AND(ISNUMBER('Test Sample Data'!C23),'Test Sample Data'!C23&lt;$C$389, 'Test Sample Data'!C23&gt;0),'Test Sample Data'!C23,$C$389),""))</f>
        <v>35</v>
      </c>
      <c r="D24" s="105">
        <f>IF('Test Sample Data'!D23="","",IF(SUM('Test Sample Data'!D$3:D$386)&gt;10,IF(AND(ISNUMBER('Test Sample Data'!D23),'Test Sample Data'!D23&lt;$C$389, 'Test Sample Data'!D23&gt;0),'Test Sample Data'!D23,$C$389),""))</f>
        <v>35</v>
      </c>
      <c r="E24" s="105">
        <f>IF('Test Sample Data'!E23="","",IF(SUM('Test Sample Data'!E$3:E$386)&gt;10,IF(AND(ISNUMBER('Test Sample Data'!E23),'Test Sample Data'!E23&lt;$C$389, 'Test Sample Data'!E23&gt;0),'Test Sample Data'!E23,$C$389),""))</f>
        <v>34.06</v>
      </c>
      <c r="F24" s="105" t="str">
        <f>IF('Test Sample Data'!F23="","",IF(SUM('Test Sample Data'!F$3:F$386)&gt;10,IF(AND(ISNUMBER('Test Sample Data'!F23),'Test Sample Data'!F23&lt;$C$389, 'Test Sample Data'!F23&gt;0),'Test Sample Data'!F23,$C$389),""))</f>
        <v/>
      </c>
      <c r="G24" s="105" t="str">
        <f>IF('Test Sample Data'!G23="","",IF(SUM('Test Sample Data'!G$3:G$386)&gt;10,IF(AND(ISNUMBER('Test Sample Data'!G23),'Test Sample Data'!G23&lt;$C$389, 'Test Sample Data'!G23&gt;0),'Test Sample Data'!G23,$C$389),""))</f>
        <v/>
      </c>
      <c r="H24" s="105" t="str">
        <f>IF('Test Sample Data'!H23="","",IF(SUM('Test Sample Data'!H$3:H$386)&gt;10,IF(AND(ISNUMBER('Test Sample Data'!H23),'Test Sample Data'!H23&lt;$C$389, 'Test Sample Data'!H23&gt;0),'Test Sample Data'!H23,$C$389),""))</f>
        <v/>
      </c>
      <c r="I24" s="105" t="str">
        <f>IF('Test Sample Data'!I23="","",IF(SUM('Test Sample Data'!I$3:I$386)&gt;10,IF(AND(ISNUMBER('Test Sample Data'!I23),'Test Sample Data'!I23&lt;$C$389, 'Test Sample Data'!I23&gt;0),'Test Sample Data'!I23,$C$389),""))</f>
        <v/>
      </c>
      <c r="J24" s="105" t="str">
        <f>IF('Test Sample Data'!J23="","",IF(SUM('Test Sample Data'!J$3:J$386)&gt;10,IF(AND(ISNUMBER('Test Sample Data'!J23),'Test Sample Data'!J23&lt;$C$389, 'Test Sample Data'!J23&gt;0),'Test Sample Data'!J23,$C$389),""))</f>
        <v/>
      </c>
      <c r="K24" s="105" t="str">
        <f>IF('Test Sample Data'!K23="","",IF(SUM('Test Sample Data'!K$3:K$386)&gt;10,IF(AND(ISNUMBER('Test Sample Data'!K23),'Test Sample Data'!K23&lt;$C$389, 'Test Sample Data'!K23&gt;0),'Test Sample Data'!K23,$C$389),""))</f>
        <v/>
      </c>
      <c r="L24" s="105" t="str">
        <f>IF('Test Sample Data'!L23="","",IF(SUM('Test Sample Data'!L$3:L$386)&gt;10,IF(AND(ISNUMBER('Test Sample Data'!L23),'Test Sample Data'!L23&lt;$C$389, 'Test Sample Data'!L23&gt;0),'Test Sample Data'!L23,$C$389),""))</f>
        <v/>
      </c>
      <c r="M24" s="105" t="str">
        <f>IF('Test Sample Data'!M23="","",IF(SUM('Test Sample Data'!M$3:M$386)&gt;10,IF(AND(ISNUMBER('Test Sample Data'!M23),'Test Sample Data'!M23&lt;$C$389, 'Test Sample Data'!M23&gt;0),'Test Sample Data'!M23,$C$389),""))</f>
        <v/>
      </c>
      <c r="N24" s="105" t="str">
        <f>IF('Test Sample Data'!N23="","",IF(SUM('Test Sample Data'!N$3:N$386)&gt;10,IF(AND(ISNUMBER('Test Sample Data'!N23),'Test Sample Data'!N23&lt;$C$389, 'Test Sample Data'!N23&gt;0),'Test Sample Data'!N23,$C$389),""))</f>
        <v/>
      </c>
      <c r="O24" s="105" t="str">
        <f>'Gene Table'!D23</f>
        <v>BFAR</v>
      </c>
      <c r="P24" s="104" t="s">
        <v>374</v>
      </c>
      <c r="Q24" s="105">
        <f>IF('Control Sample Data'!C23="","",IF(SUM('Control Sample Data'!C$3:C$386)&gt;10,IF(AND(ISNUMBER('Control Sample Data'!C23),'Control Sample Data'!C23&lt;$C$389, 'Control Sample Data'!C23&gt;0),'Control Sample Data'!C23,$C$389),""))</f>
        <v>35</v>
      </c>
      <c r="R24" s="105">
        <f>IF('Control Sample Data'!D23="","",IF(SUM('Control Sample Data'!D$3:D$386)&gt;10,IF(AND(ISNUMBER('Control Sample Data'!D23),'Control Sample Data'!D23&lt;$C$389, 'Control Sample Data'!D23&gt;0),'Control Sample Data'!D23,$C$389),""))</f>
        <v>35</v>
      </c>
      <c r="S24" s="105">
        <f>IF('Control Sample Data'!E23="","",IF(SUM('Control Sample Data'!E$3:E$386)&gt;10,IF(AND(ISNUMBER('Control Sample Data'!E23),'Control Sample Data'!E23&lt;$C$389, 'Control Sample Data'!E23&gt;0),'Control Sample Data'!E23,$C$389),""))</f>
        <v>35</v>
      </c>
      <c r="T24" s="105" t="str">
        <f>IF('Control Sample Data'!F23="","",IF(SUM('Control Sample Data'!F$3:F$386)&gt;10,IF(AND(ISNUMBER('Control Sample Data'!F23),'Control Sample Data'!F23&lt;$C$389, 'Control Sample Data'!F23&gt;0),'Control Sample Data'!F23,$C$389),""))</f>
        <v/>
      </c>
      <c r="U24" s="105" t="str">
        <f>IF('Control Sample Data'!G23="","",IF(SUM('Control Sample Data'!G$3:G$386)&gt;10,IF(AND(ISNUMBER('Control Sample Data'!G23),'Control Sample Data'!G23&lt;$C$389, 'Control Sample Data'!G23&gt;0),'Control Sample Data'!G23,$C$389),""))</f>
        <v/>
      </c>
      <c r="V24" s="105" t="str">
        <f>IF('Control Sample Data'!H23="","",IF(SUM('Control Sample Data'!H$3:H$386)&gt;10,IF(AND(ISNUMBER('Control Sample Data'!H23),'Control Sample Data'!H23&lt;$C$389, 'Control Sample Data'!H23&gt;0),'Control Sample Data'!H23,$C$389),""))</f>
        <v/>
      </c>
      <c r="W24" s="105" t="str">
        <f>IF('Control Sample Data'!I23="","",IF(SUM('Control Sample Data'!I$3:I$386)&gt;10,IF(AND(ISNUMBER('Control Sample Data'!I23),'Control Sample Data'!I23&lt;$C$389, 'Control Sample Data'!I23&gt;0),'Control Sample Data'!I23,$C$389),""))</f>
        <v/>
      </c>
      <c r="X24" s="105" t="str">
        <f>IF('Control Sample Data'!J23="","",IF(SUM('Control Sample Data'!J$3:J$386)&gt;10,IF(AND(ISNUMBER('Control Sample Data'!J23),'Control Sample Data'!J23&lt;$C$389, 'Control Sample Data'!J23&gt;0),'Control Sample Data'!J23,$C$389),""))</f>
        <v/>
      </c>
      <c r="Y24" s="105" t="str">
        <f>IF('Control Sample Data'!K23="","",IF(SUM('Control Sample Data'!K$3:K$386)&gt;10,IF(AND(ISNUMBER('Control Sample Data'!K23),'Control Sample Data'!K23&lt;$C$389, 'Control Sample Data'!K23&gt;0),'Control Sample Data'!K23,$C$389),""))</f>
        <v/>
      </c>
      <c r="Z24" s="105" t="str">
        <f>IF('Control Sample Data'!L23="","",IF(SUM('Control Sample Data'!L$3:L$386)&gt;10,IF(AND(ISNUMBER('Control Sample Data'!L23),'Control Sample Data'!L23&lt;$C$389, 'Control Sample Data'!L23&gt;0),'Control Sample Data'!L23,$C$389),""))</f>
        <v/>
      </c>
      <c r="AA24" s="105" t="str">
        <f>IF('Control Sample Data'!M23="","",IF(SUM('Control Sample Data'!M$3:M$386)&gt;10,IF(AND(ISNUMBER('Control Sample Data'!M23),'Control Sample Data'!M23&lt;$C$389, 'Control Sample Data'!M23&gt;0),'Control Sample Data'!M23,$C$389),""))</f>
        <v/>
      </c>
      <c r="AB24" s="136" t="str">
        <f>IF('Control Sample Data'!N23="","",IF(SUM('Control Sample Data'!N$3:N$386)&gt;10,IF(AND(ISNUMBER('Control Sample Data'!N23),'Control Sample Data'!N23&lt;$C$389, 'Control Sample Data'!N23&gt;0),'Control Sample Data'!N23,$C$389),""))</f>
        <v/>
      </c>
      <c r="AC24" s="221" t="s">
        <v>373</v>
      </c>
      <c r="AD24" s="222"/>
      <c r="AE24" s="222"/>
      <c r="AF24" s="222"/>
      <c r="AG24" s="222"/>
      <c r="AH24" s="222"/>
      <c r="AI24" s="222"/>
      <c r="AJ24" s="222"/>
      <c r="AK24" s="222"/>
      <c r="AL24" s="222"/>
      <c r="AM24" s="222"/>
      <c r="AN24" s="222"/>
      <c r="AO24" s="222"/>
      <c r="AP24" s="222"/>
      <c r="AQ24" s="222"/>
      <c r="AR24" s="222"/>
      <c r="AS24" s="222"/>
      <c r="AT24" s="222"/>
      <c r="AU24" s="222"/>
      <c r="AV24" s="222"/>
      <c r="AW24" s="222"/>
      <c r="AX24" s="222"/>
      <c r="AY24" s="222"/>
      <c r="AZ24" s="223"/>
      <c r="BA24" s="103" t="str">
        <f t="shared" si="36"/>
        <v>BFAR</v>
      </c>
      <c r="BB24" s="104" t="s">
        <v>374</v>
      </c>
      <c r="BC24" s="105">
        <f t="shared" si="0"/>
        <v>14.007999999999999</v>
      </c>
      <c r="BD24" s="105">
        <f t="shared" si="1"/>
        <v>14.05</v>
      </c>
      <c r="BE24" s="105">
        <f t="shared" si="2"/>
        <v>13.18</v>
      </c>
      <c r="BF24" s="105" t="str">
        <f t="shared" si="3"/>
        <v/>
      </c>
      <c r="BG24" s="105" t="str">
        <f t="shared" si="4"/>
        <v/>
      </c>
      <c r="BH24" s="105" t="str">
        <f t="shared" si="5"/>
        <v/>
      </c>
      <c r="BI24" s="105" t="str">
        <f t="shared" si="6"/>
        <v/>
      </c>
      <c r="BJ24" s="105" t="str">
        <f t="shared" si="7"/>
        <v/>
      </c>
      <c r="BK24" s="105" t="str">
        <f t="shared" si="8"/>
        <v/>
      </c>
      <c r="BL24" s="105" t="str">
        <f t="shared" si="9"/>
        <v/>
      </c>
      <c r="BM24" s="102" t="str">
        <f t="shared" si="37"/>
        <v/>
      </c>
      <c r="BN24" s="102" t="str">
        <f t="shared" si="38"/>
        <v/>
      </c>
      <c r="BO24" s="105">
        <f t="shared" si="11"/>
        <v>13.858000000000001</v>
      </c>
      <c r="BP24" s="105">
        <f t="shared" si="12"/>
        <v>13.948</v>
      </c>
      <c r="BQ24" s="105">
        <f t="shared" si="13"/>
        <v>13.79</v>
      </c>
      <c r="BR24" s="105" t="str">
        <f t="shared" si="14"/>
        <v/>
      </c>
      <c r="BS24" s="105" t="str">
        <f t="shared" si="15"/>
        <v/>
      </c>
      <c r="BT24" s="105" t="str">
        <f t="shared" si="16"/>
        <v/>
      </c>
      <c r="BU24" s="105" t="str">
        <f t="shared" si="17"/>
        <v/>
      </c>
      <c r="BV24" s="105" t="str">
        <f t="shared" si="18"/>
        <v/>
      </c>
      <c r="BW24" s="105" t="str">
        <f t="shared" si="19"/>
        <v/>
      </c>
      <c r="BX24" s="105" t="str">
        <f t="shared" si="20"/>
        <v/>
      </c>
      <c r="BY24" s="102" t="str">
        <f t="shared" si="39"/>
        <v/>
      </c>
      <c r="BZ24" s="102" t="str">
        <f t="shared" si="40"/>
        <v/>
      </c>
      <c r="CA24" s="70">
        <f t="shared" si="41"/>
        <v>13.746</v>
      </c>
      <c r="CB24" s="70">
        <f t="shared" si="42"/>
        <v>13.865333333333334</v>
      </c>
      <c r="CC24" s="103" t="str">
        <f t="shared" si="43"/>
        <v>BFAR</v>
      </c>
      <c r="CD24" s="104" t="s">
        <v>374</v>
      </c>
      <c r="CE24" s="106">
        <f t="shared" si="22"/>
        <v>6.0697642130933602E-5</v>
      </c>
      <c r="CF24" s="106">
        <f t="shared" si="23"/>
        <v>5.8956074763479352E-5</v>
      </c>
      <c r="CG24" s="106">
        <f t="shared" si="24"/>
        <v>1.077518306018867E-4</v>
      </c>
      <c r="CH24" s="106" t="str">
        <f t="shared" si="25"/>
        <v/>
      </c>
      <c r="CI24" s="106" t="str">
        <f t="shared" si="26"/>
        <v/>
      </c>
      <c r="CJ24" s="106" t="str">
        <f t="shared" si="27"/>
        <v/>
      </c>
      <c r="CK24" s="106" t="str">
        <f t="shared" si="28"/>
        <v/>
      </c>
      <c r="CL24" s="106" t="str">
        <f t="shared" si="29"/>
        <v/>
      </c>
      <c r="CM24" s="106" t="str">
        <f t="shared" si="30"/>
        <v/>
      </c>
      <c r="CN24" s="106" t="str">
        <f t="shared" si="31"/>
        <v/>
      </c>
      <c r="CO24" s="119" t="str">
        <f t="shared" si="44"/>
        <v/>
      </c>
      <c r="CP24" s="119" t="str">
        <f t="shared" si="45"/>
        <v/>
      </c>
      <c r="CQ24" s="106">
        <f t="shared" si="49"/>
        <v>6.7348250734982831E-5</v>
      </c>
      <c r="CR24" s="106">
        <f t="shared" si="49"/>
        <v>6.3275213685285673E-5</v>
      </c>
      <c r="CS24" s="106">
        <f t="shared" si="49"/>
        <v>7.0598644037188073E-5</v>
      </c>
      <c r="CT24" s="106" t="str">
        <f t="shared" si="49"/>
        <v/>
      </c>
      <c r="CU24" s="106" t="str">
        <f t="shared" si="49"/>
        <v/>
      </c>
      <c r="CV24" s="106" t="str">
        <f t="shared" si="49"/>
        <v/>
      </c>
      <c r="CW24" s="106" t="str">
        <f t="shared" si="50"/>
        <v/>
      </c>
      <c r="CX24" s="106" t="str">
        <f t="shared" si="50"/>
        <v/>
      </c>
      <c r="CY24" s="106" t="str">
        <f t="shared" si="50"/>
        <v/>
      </c>
      <c r="CZ24" s="106" t="str">
        <f t="shared" si="48"/>
        <v/>
      </c>
      <c r="DA24" s="119" t="str">
        <f t="shared" si="46"/>
        <v/>
      </c>
      <c r="DB24" s="119" t="str">
        <f t="shared" si="47"/>
        <v/>
      </c>
      <c r="DD24" s="85">
        <v>23</v>
      </c>
      <c r="DE24" s="89">
        <f>Results!G25</f>
        <v>0.96549007467741621</v>
      </c>
      <c r="DF24" s="89">
        <f>Results!G49</f>
        <v>0.59295724970547403</v>
      </c>
      <c r="DG24" s="89">
        <f>Results!G73</f>
        <v>1.1039437525280194</v>
      </c>
      <c r="DH24" s="89">
        <f>Results!G97</f>
        <v>0.57541178195246234</v>
      </c>
      <c r="DI24" s="89">
        <f>Results!G121</f>
        <v>0.96549007467741621</v>
      </c>
      <c r="DJ24" s="89">
        <f>Results!G145</f>
        <v>0.59295724970547403</v>
      </c>
      <c r="DK24" s="89">
        <f>Results!G169</f>
        <v>1.1039437525280194</v>
      </c>
      <c r="DL24" s="89">
        <f>Results!G193</f>
        <v>0.57541178195246234</v>
      </c>
      <c r="DM24" s="89">
        <f>Results!G217</f>
        <v>0.96549007467741621</v>
      </c>
      <c r="DN24" s="89">
        <f>Results!G241</f>
        <v>3.8530475760805927</v>
      </c>
      <c r="DO24" s="89">
        <f>Results!G265</f>
        <v>4.8562954299003112E-2</v>
      </c>
      <c r="DP24" s="89">
        <f>Results!G289</f>
        <v>2.3790392043282057E-4</v>
      </c>
      <c r="DQ24" s="89">
        <f>Results!G313</f>
        <v>0.96549007467741621</v>
      </c>
      <c r="DR24" s="89">
        <f>Results!G337</f>
        <v>0.59295724970547403</v>
      </c>
      <c r="DS24" s="89">
        <f>Results!G361</f>
        <v>1.1039437525280194</v>
      </c>
      <c r="DT24" s="89"/>
    </row>
    <row r="25" spans="1:124" ht="15" customHeight="1" x14ac:dyDescent="0.3">
      <c r="A25" s="135" t="str">
        <f>'Gene Table'!D24</f>
        <v>BIRC2</v>
      </c>
      <c r="B25" s="104" t="s">
        <v>376</v>
      </c>
      <c r="C25" s="105">
        <f>IF('Test Sample Data'!C24="","",IF(SUM('Test Sample Data'!C$3:C$386)&gt;10,IF(AND(ISNUMBER('Test Sample Data'!C24),'Test Sample Data'!C24&lt;$C$389, 'Test Sample Data'!C24&gt;0),'Test Sample Data'!C24,$C$389),""))</f>
        <v>35</v>
      </c>
      <c r="D25" s="105">
        <f>IF('Test Sample Data'!D24="","",IF(SUM('Test Sample Data'!D$3:D$386)&gt;10,IF(AND(ISNUMBER('Test Sample Data'!D24),'Test Sample Data'!D24&lt;$C$389, 'Test Sample Data'!D24&gt;0),'Test Sample Data'!D24,$C$389),""))</f>
        <v>35</v>
      </c>
      <c r="E25" s="105">
        <f>IF('Test Sample Data'!E24="","",IF(SUM('Test Sample Data'!E$3:E$386)&gt;10,IF(AND(ISNUMBER('Test Sample Data'!E24),'Test Sample Data'!E24&lt;$C$389, 'Test Sample Data'!E24&gt;0),'Test Sample Data'!E24,$C$389),""))</f>
        <v>33.549999999999997</v>
      </c>
      <c r="F25" s="105" t="str">
        <f>IF('Test Sample Data'!F24="","",IF(SUM('Test Sample Data'!F$3:F$386)&gt;10,IF(AND(ISNUMBER('Test Sample Data'!F24),'Test Sample Data'!F24&lt;$C$389, 'Test Sample Data'!F24&gt;0),'Test Sample Data'!F24,$C$389),""))</f>
        <v/>
      </c>
      <c r="G25" s="105" t="str">
        <f>IF('Test Sample Data'!G24="","",IF(SUM('Test Sample Data'!G$3:G$386)&gt;10,IF(AND(ISNUMBER('Test Sample Data'!G24),'Test Sample Data'!G24&lt;$C$389, 'Test Sample Data'!G24&gt;0),'Test Sample Data'!G24,$C$389),""))</f>
        <v/>
      </c>
      <c r="H25" s="105" t="str">
        <f>IF('Test Sample Data'!H24="","",IF(SUM('Test Sample Data'!H$3:H$386)&gt;10,IF(AND(ISNUMBER('Test Sample Data'!H24),'Test Sample Data'!H24&lt;$C$389, 'Test Sample Data'!H24&gt;0),'Test Sample Data'!H24,$C$389),""))</f>
        <v/>
      </c>
      <c r="I25" s="105" t="str">
        <f>IF('Test Sample Data'!I24="","",IF(SUM('Test Sample Data'!I$3:I$386)&gt;10,IF(AND(ISNUMBER('Test Sample Data'!I24),'Test Sample Data'!I24&lt;$C$389, 'Test Sample Data'!I24&gt;0),'Test Sample Data'!I24,$C$389),""))</f>
        <v/>
      </c>
      <c r="J25" s="105" t="str">
        <f>IF('Test Sample Data'!J24="","",IF(SUM('Test Sample Data'!J$3:J$386)&gt;10,IF(AND(ISNUMBER('Test Sample Data'!J24),'Test Sample Data'!J24&lt;$C$389, 'Test Sample Data'!J24&gt;0),'Test Sample Data'!J24,$C$389),""))</f>
        <v/>
      </c>
      <c r="K25" s="105" t="str">
        <f>IF('Test Sample Data'!K24="","",IF(SUM('Test Sample Data'!K$3:K$386)&gt;10,IF(AND(ISNUMBER('Test Sample Data'!K24),'Test Sample Data'!K24&lt;$C$389, 'Test Sample Data'!K24&gt;0),'Test Sample Data'!K24,$C$389),""))</f>
        <v/>
      </c>
      <c r="L25" s="105" t="str">
        <f>IF('Test Sample Data'!L24="","",IF(SUM('Test Sample Data'!L$3:L$386)&gt;10,IF(AND(ISNUMBER('Test Sample Data'!L24),'Test Sample Data'!L24&lt;$C$389, 'Test Sample Data'!L24&gt;0),'Test Sample Data'!L24,$C$389),""))</f>
        <v/>
      </c>
      <c r="M25" s="105" t="str">
        <f>IF('Test Sample Data'!M24="","",IF(SUM('Test Sample Data'!M$3:M$386)&gt;10,IF(AND(ISNUMBER('Test Sample Data'!M24),'Test Sample Data'!M24&lt;$C$389, 'Test Sample Data'!M24&gt;0),'Test Sample Data'!M24,$C$389),""))</f>
        <v/>
      </c>
      <c r="N25" s="105" t="str">
        <f>IF('Test Sample Data'!N24="","",IF(SUM('Test Sample Data'!N$3:N$386)&gt;10,IF(AND(ISNUMBER('Test Sample Data'!N24),'Test Sample Data'!N24&lt;$C$389, 'Test Sample Data'!N24&gt;0),'Test Sample Data'!N24,$C$389),""))</f>
        <v/>
      </c>
      <c r="O25" s="105" t="str">
        <f>'Gene Table'!D24</f>
        <v>BIRC2</v>
      </c>
      <c r="P25" s="104" t="s">
        <v>376</v>
      </c>
      <c r="Q25" s="105">
        <f>IF('Control Sample Data'!C24="","",IF(SUM('Control Sample Data'!C$3:C$386)&gt;10,IF(AND(ISNUMBER('Control Sample Data'!C24),'Control Sample Data'!C24&lt;$C$389, 'Control Sample Data'!C24&gt;0),'Control Sample Data'!C24,$C$389),""))</f>
        <v>35</v>
      </c>
      <c r="R25" s="105">
        <f>IF('Control Sample Data'!D24="","",IF(SUM('Control Sample Data'!D$3:D$386)&gt;10,IF(AND(ISNUMBER('Control Sample Data'!D24),'Control Sample Data'!D24&lt;$C$389, 'Control Sample Data'!D24&gt;0),'Control Sample Data'!D24,$C$389),""))</f>
        <v>35</v>
      </c>
      <c r="S25" s="105">
        <f>IF('Control Sample Data'!E24="","",IF(SUM('Control Sample Data'!E$3:E$386)&gt;10,IF(AND(ISNUMBER('Control Sample Data'!E24),'Control Sample Data'!E24&lt;$C$389, 'Control Sample Data'!E24&gt;0),'Control Sample Data'!E24,$C$389),""))</f>
        <v>35</v>
      </c>
      <c r="T25" s="105" t="str">
        <f>IF('Control Sample Data'!F24="","",IF(SUM('Control Sample Data'!F$3:F$386)&gt;10,IF(AND(ISNUMBER('Control Sample Data'!F24),'Control Sample Data'!F24&lt;$C$389, 'Control Sample Data'!F24&gt;0),'Control Sample Data'!F24,$C$389),""))</f>
        <v/>
      </c>
      <c r="U25" s="105" t="str">
        <f>IF('Control Sample Data'!G24="","",IF(SUM('Control Sample Data'!G$3:G$386)&gt;10,IF(AND(ISNUMBER('Control Sample Data'!G24),'Control Sample Data'!G24&lt;$C$389, 'Control Sample Data'!G24&gt;0),'Control Sample Data'!G24,$C$389),""))</f>
        <v/>
      </c>
      <c r="V25" s="105" t="str">
        <f>IF('Control Sample Data'!H24="","",IF(SUM('Control Sample Data'!H$3:H$386)&gt;10,IF(AND(ISNUMBER('Control Sample Data'!H24),'Control Sample Data'!H24&lt;$C$389, 'Control Sample Data'!H24&gt;0),'Control Sample Data'!H24,$C$389),""))</f>
        <v/>
      </c>
      <c r="W25" s="105" t="str">
        <f>IF('Control Sample Data'!I24="","",IF(SUM('Control Sample Data'!I$3:I$386)&gt;10,IF(AND(ISNUMBER('Control Sample Data'!I24),'Control Sample Data'!I24&lt;$C$389, 'Control Sample Data'!I24&gt;0),'Control Sample Data'!I24,$C$389),""))</f>
        <v/>
      </c>
      <c r="X25" s="105" t="str">
        <f>IF('Control Sample Data'!J24="","",IF(SUM('Control Sample Data'!J$3:J$386)&gt;10,IF(AND(ISNUMBER('Control Sample Data'!J24),'Control Sample Data'!J24&lt;$C$389, 'Control Sample Data'!J24&gt;0),'Control Sample Data'!J24,$C$389),""))</f>
        <v/>
      </c>
      <c r="Y25" s="105" t="str">
        <f>IF('Control Sample Data'!K24="","",IF(SUM('Control Sample Data'!K$3:K$386)&gt;10,IF(AND(ISNUMBER('Control Sample Data'!K24),'Control Sample Data'!K24&lt;$C$389, 'Control Sample Data'!K24&gt;0),'Control Sample Data'!K24,$C$389),""))</f>
        <v/>
      </c>
      <c r="Z25" s="105" t="str">
        <f>IF('Control Sample Data'!L24="","",IF(SUM('Control Sample Data'!L$3:L$386)&gt;10,IF(AND(ISNUMBER('Control Sample Data'!L24),'Control Sample Data'!L24&lt;$C$389, 'Control Sample Data'!L24&gt;0),'Control Sample Data'!L24,$C$389),""))</f>
        <v/>
      </c>
      <c r="AA25" s="105" t="str">
        <f>IF('Control Sample Data'!M24="","",IF(SUM('Control Sample Data'!M$3:M$386)&gt;10,IF(AND(ISNUMBER('Control Sample Data'!M24),'Control Sample Data'!M24&lt;$C$389, 'Control Sample Data'!M24&gt;0),'Control Sample Data'!M24,$C$389),""))</f>
        <v/>
      </c>
      <c r="AB25" s="136" t="str">
        <f>IF('Control Sample Data'!N24="","",IF(SUM('Control Sample Data'!N$3:N$386)&gt;10,IF(AND(ISNUMBER('Control Sample Data'!N24),'Control Sample Data'!N24&lt;$C$389, 'Control Sample Data'!N24&gt;0),'Control Sample Data'!N24,$C$389),""))</f>
        <v/>
      </c>
      <c r="AC25" s="224" t="s">
        <v>375</v>
      </c>
      <c r="AD25" s="225"/>
      <c r="AE25" s="225"/>
      <c r="AF25" s="225"/>
      <c r="AG25" s="225"/>
      <c r="AH25" s="225"/>
      <c r="AI25" s="225"/>
      <c r="AJ25" s="225"/>
      <c r="AK25" s="225"/>
      <c r="AL25" s="225"/>
      <c r="AM25" s="225"/>
      <c r="AN25" s="225"/>
      <c r="AO25" s="225" t="s">
        <v>375</v>
      </c>
      <c r="AP25" s="225"/>
      <c r="AQ25" s="225"/>
      <c r="AR25" s="225"/>
      <c r="AS25" s="225"/>
      <c r="AT25" s="225"/>
      <c r="AU25" s="225"/>
      <c r="AV25" s="225"/>
      <c r="AW25" s="225"/>
      <c r="AX25" s="225"/>
      <c r="AY25" s="225"/>
      <c r="AZ25" s="225"/>
      <c r="BA25" s="103" t="str">
        <f t="shared" si="36"/>
        <v>BIRC2</v>
      </c>
      <c r="BB25" s="104" t="s">
        <v>376</v>
      </c>
      <c r="BC25" s="105">
        <f t="shared" si="0"/>
        <v>14.007999999999999</v>
      </c>
      <c r="BD25" s="105">
        <f t="shared" si="1"/>
        <v>14.05</v>
      </c>
      <c r="BE25" s="105">
        <f t="shared" si="2"/>
        <v>12.669999999999995</v>
      </c>
      <c r="BF25" s="105" t="str">
        <f t="shared" si="3"/>
        <v/>
      </c>
      <c r="BG25" s="105" t="str">
        <f t="shared" si="4"/>
        <v/>
      </c>
      <c r="BH25" s="105" t="str">
        <f t="shared" si="5"/>
        <v/>
      </c>
      <c r="BI25" s="105" t="str">
        <f t="shared" si="6"/>
        <v/>
      </c>
      <c r="BJ25" s="105" t="str">
        <f t="shared" si="7"/>
        <v/>
      </c>
      <c r="BK25" s="105" t="str">
        <f t="shared" si="8"/>
        <v/>
      </c>
      <c r="BL25" s="105" t="str">
        <f t="shared" si="9"/>
        <v/>
      </c>
      <c r="BM25" s="102" t="str">
        <f t="shared" si="37"/>
        <v/>
      </c>
      <c r="BN25" s="102" t="str">
        <f t="shared" si="38"/>
        <v/>
      </c>
      <c r="BO25" s="105">
        <f t="shared" si="11"/>
        <v>13.858000000000001</v>
      </c>
      <c r="BP25" s="105">
        <f t="shared" si="12"/>
        <v>13.948</v>
      </c>
      <c r="BQ25" s="105">
        <f t="shared" si="13"/>
        <v>13.79</v>
      </c>
      <c r="BR25" s="105" t="str">
        <f t="shared" si="14"/>
        <v/>
      </c>
      <c r="BS25" s="105" t="str">
        <f t="shared" si="15"/>
        <v/>
      </c>
      <c r="BT25" s="105" t="str">
        <f t="shared" si="16"/>
        <v/>
      </c>
      <c r="BU25" s="105" t="str">
        <f t="shared" si="17"/>
        <v/>
      </c>
      <c r="BV25" s="105" t="str">
        <f t="shared" si="18"/>
        <v/>
      </c>
      <c r="BW25" s="105" t="str">
        <f t="shared" si="19"/>
        <v/>
      </c>
      <c r="BX25" s="105" t="str">
        <f t="shared" si="20"/>
        <v/>
      </c>
      <c r="BY25" s="102" t="str">
        <f t="shared" si="39"/>
        <v/>
      </c>
      <c r="BZ25" s="102" t="str">
        <f t="shared" si="40"/>
        <v/>
      </c>
      <c r="CA25" s="70">
        <f t="shared" si="41"/>
        <v>13.575999999999999</v>
      </c>
      <c r="CB25" s="70">
        <f t="shared" si="42"/>
        <v>13.865333333333334</v>
      </c>
      <c r="CC25" s="103" t="str">
        <f t="shared" si="43"/>
        <v>BIRC2</v>
      </c>
      <c r="CD25" s="104" t="s">
        <v>376</v>
      </c>
      <c r="CE25" s="106">
        <f t="shared" si="22"/>
        <v>6.0697642130933602E-5</v>
      </c>
      <c r="CF25" s="106">
        <f t="shared" si="23"/>
        <v>5.8956074763479352E-5</v>
      </c>
      <c r="CG25" s="106">
        <f t="shared" si="24"/>
        <v>1.5344401544455962E-4</v>
      </c>
      <c r="CH25" s="106" t="str">
        <f t="shared" si="25"/>
        <v/>
      </c>
      <c r="CI25" s="106" t="str">
        <f t="shared" si="26"/>
        <v/>
      </c>
      <c r="CJ25" s="106" t="str">
        <f t="shared" si="27"/>
        <v/>
      </c>
      <c r="CK25" s="106" t="str">
        <f t="shared" si="28"/>
        <v/>
      </c>
      <c r="CL25" s="106" t="str">
        <f t="shared" si="29"/>
        <v/>
      </c>
      <c r="CM25" s="106" t="str">
        <f t="shared" si="30"/>
        <v/>
      </c>
      <c r="CN25" s="106" t="str">
        <f t="shared" si="31"/>
        <v/>
      </c>
      <c r="CO25" s="119" t="str">
        <f t="shared" si="44"/>
        <v/>
      </c>
      <c r="CP25" s="119" t="str">
        <f t="shared" si="45"/>
        <v/>
      </c>
      <c r="CQ25" s="106">
        <f t="shared" si="49"/>
        <v>6.7348250734982831E-5</v>
      </c>
      <c r="CR25" s="106">
        <f t="shared" si="49"/>
        <v>6.3275213685285673E-5</v>
      </c>
      <c r="CS25" s="106">
        <f t="shared" si="49"/>
        <v>7.0598644037188073E-5</v>
      </c>
      <c r="CT25" s="106" t="str">
        <f t="shared" si="49"/>
        <v/>
      </c>
      <c r="CU25" s="106" t="str">
        <f t="shared" si="49"/>
        <v/>
      </c>
      <c r="CV25" s="106" t="str">
        <f t="shared" si="49"/>
        <v/>
      </c>
      <c r="CW25" s="106" t="str">
        <f t="shared" si="50"/>
        <v/>
      </c>
      <c r="CX25" s="106" t="str">
        <f t="shared" si="50"/>
        <v/>
      </c>
      <c r="CY25" s="106" t="str">
        <f t="shared" si="50"/>
        <v/>
      </c>
      <c r="CZ25" s="106" t="str">
        <f t="shared" si="48"/>
        <v/>
      </c>
      <c r="DA25" s="119" t="str">
        <f t="shared" si="46"/>
        <v/>
      </c>
      <c r="DB25" s="119" t="str">
        <f t="shared" si="47"/>
        <v/>
      </c>
      <c r="DD25" s="85">
        <v>24</v>
      </c>
      <c r="DE25" s="89">
        <f>Results!G26</f>
        <v>5.9237996855746822E-2</v>
      </c>
      <c r="DF25" s="89">
        <f>Results!G50</f>
        <v>6.8203992315933631E-2</v>
      </c>
      <c r="DG25" s="89">
        <f>Results!G74</f>
        <v>4.1487210774110324</v>
      </c>
      <c r="DH25" s="89">
        <f>Results!G98</f>
        <v>0.61103771421789865</v>
      </c>
      <c r="DI25" s="89">
        <f>Results!G122</f>
        <v>5.9237996855746822E-2</v>
      </c>
      <c r="DJ25" s="89">
        <f>Results!G146</f>
        <v>6.8203992315933631E-2</v>
      </c>
      <c r="DK25" s="89">
        <f>Results!G170</f>
        <v>4.1487210774110324</v>
      </c>
      <c r="DL25" s="89">
        <f>Results!G194</f>
        <v>0.61103771421789865</v>
      </c>
      <c r="DM25" s="89">
        <f>Results!G218</f>
        <v>5.9237996855746822E-2</v>
      </c>
      <c r="DN25" s="89">
        <f>Results!G242</f>
        <v>9.4435764241002573</v>
      </c>
      <c r="DO25" s="89">
        <f>Results!G266</f>
        <v>28.627570466231532</v>
      </c>
      <c r="DP25" s="89">
        <f>Results!G290</f>
        <v>7.030914641184998E-4</v>
      </c>
      <c r="DQ25" s="89">
        <f>Results!G314</f>
        <v>5.9237996855746822E-2</v>
      </c>
      <c r="DR25" s="89">
        <f>Results!G338</f>
        <v>6.8203992315933631E-2</v>
      </c>
      <c r="DS25" s="89">
        <f>Results!G362</f>
        <v>4.1487210774110324</v>
      </c>
      <c r="DT25" s="89"/>
    </row>
    <row r="26" spans="1:124" ht="15" customHeight="1" thickBot="1" x14ac:dyDescent="0.35">
      <c r="A26" s="135" t="str">
        <f>'Gene Table'!D25</f>
        <v>BIRC3</v>
      </c>
      <c r="B26" s="104" t="s">
        <v>377</v>
      </c>
      <c r="C26" s="105">
        <f>IF('Test Sample Data'!C25="","",IF(SUM('Test Sample Data'!C$3:C$386)&gt;10,IF(AND(ISNUMBER('Test Sample Data'!C25),'Test Sample Data'!C25&lt;$C$389, 'Test Sample Data'!C25&gt;0),'Test Sample Data'!C25,$C$389),""))</f>
        <v>35</v>
      </c>
      <c r="D26" s="105">
        <f>IF('Test Sample Data'!D25="","",IF(SUM('Test Sample Data'!D$3:D$386)&gt;10,IF(AND(ISNUMBER('Test Sample Data'!D25),'Test Sample Data'!D25&lt;$C$389, 'Test Sample Data'!D25&gt;0),'Test Sample Data'!D25,$C$389),""))</f>
        <v>35</v>
      </c>
      <c r="E26" s="105">
        <f>IF('Test Sample Data'!E25="","",IF(SUM('Test Sample Data'!E$3:E$386)&gt;10,IF(AND(ISNUMBER('Test Sample Data'!E25),'Test Sample Data'!E25&lt;$C$389, 'Test Sample Data'!E25&gt;0),'Test Sample Data'!E25,$C$389),""))</f>
        <v>34.4</v>
      </c>
      <c r="F26" s="105" t="str">
        <f>IF('Test Sample Data'!F25="","",IF(SUM('Test Sample Data'!F$3:F$386)&gt;10,IF(AND(ISNUMBER('Test Sample Data'!F25),'Test Sample Data'!F25&lt;$C$389, 'Test Sample Data'!F25&gt;0),'Test Sample Data'!F25,$C$389),""))</f>
        <v/>
      </c>
      <c r="G26" s="105" t="str">
        <f>IF('Test Sample Data'!G25="","",IF(SUM('Test Sample Data'!G$3:G$386)&gt;10,IF(AND(ISNUMBER('Test Sample Data'!G25),'Test Sample Data'!G25&lt;$C$389, 'Test Sample Data'!G25&gt;0),'Test Sample Data'!G25,$C$389),""))</f>
        <v/>
      </c>
      <c r="H26" s="105" t="str">
        <f>IF('Test Sample Data'!H25="","",IF(SUM('Test Sample Data'!H$3:H$386)&gt;10,IF(AND(ISNUMBER('Test Sample Data'!H25),'Test Sample Data'!H25&lt;$C$389, 'Test Sample Data'!H25&gt;0),'Test Sample Data'!H25,$C$389),""))</f>
        <v/>
      </c>
      <c r="I26" s="105" t="str">
        <f>IF('Test Sample Data'!I25="","",IF(SUM('Test Sample Data'!I$3:I$386)&gt;10,IF(AND(ISNUMBER('Test Sample Data'!I25),'Test Sample Data'!I25&lt;$C$389, 'Test Sample Data'!I25&gt;0),'Test Sample Data'!I25,$C$389),""))</f>
        <v/>
      </c>
      <c r="J26" s="105" t="str">
        <f>IF('Test Sample Data'!J25="","",IF(SUM('Test Sample Data'!J$3:J$386)&gt;10,IF(AND(ISNUMBER('Test Sample Data'!J25),'Test Sample Data'!J25&lt;$C$389, 'Test Sample Data'!J25&gt;0),'Test Sample Data'!J25,$C$389),""))</f>
        <v/>
      </c>
      <c r="K26" s="105" t="str">
        <f>IF('Test Sample Data'!K25="","",IF(SUM('Test Sample Data'!K$3:K$386)&gt;10,IF(AND(ISNUMBER('Test Sample Data'!K25),'Test Sample Data'!K25&lt;$C$389, 'Test Sample Data'!K25&gt;0),'Test Sample Data'!K25,$C$389),""))</f>
        <v/>
      </c>
      <c r="L26" s="105" t="str">
        <f>IF('Test Sample Data'!L25="","",IF(SUM('Test Sample Data'!L$3:L$386)&gt;10,IF(AND(ISNUMBER('Test Sample Data'!L25),'Test Sample Data'!L25&lt;$C$389, 'Test Sample Data'!L25&gt;0),'Test Sample Data'!L25,$C$389),""))</f>
        <v/>
      </c>
      <c r="M26" s="105" t="str">
        <f>IF('Test Sample Data'!M25="","",IF(SUM('Test Sample Data'!M$3:M$386)&gt;10,IF(AND(ISNUMBER('Test Sample Data'!M25),'Test Sample Data'!M25&lt;$C$389, 'Test Sample Data'!M25&gt;0),'Test Sample Data'!M25,$C$389),""))</f>
        <v/>
      </c>
      <c r="N26" s="105" t="str">
        <f>IF('Test Sample Data'!N25="","",IF(SUM('Test Sample Data'!N$3:N$386)&gt;10,IF(AND(ISNUMBER('Test Sample Data'!N25),'Test Sample Data'!N25&lt;$C$389, 'Test Sample Data'!N25&gt;0),'Test Sample Data'!N25,$C$389),""))</f>
        <v/>
      </c>
      <c r="O26" s="105" t="str">
        <f>'Gene Table'!D25</f>
        <v>BIRC3</v>
      </c>
      <c r="P26" s="104" t="s">
        <v>377</v>
      </c>
      <c r="Q26" s="105">
        <f>IF('Control Sample Data'!C25="","",IF(SUM('Control Sample Data'!C$3:C$386)&gt;10,IF(AND(ISNUMBER('Control Sample Data'!C25),'Control Sample Data'!C25&lt;$C$389, 'Control Sample Data'!C25&gt;0),'Control Sample Data'!C25,$C$389),""))</f>
        <v>35</v>
      </c>
      <c r="R26" s="105">
        <f>IF('Control Sample Data'!D25="","",IF(SUM('Control Sample Data'!D$3:D$386)&gt;10,IF(AND(ISNUMBER('Control Sample Data'!D25),'Control Sample Data'!D25&lt;$C$389, 'Control Sample Data'!D25&gt;0),'Control Sample Data'!D25,$C$389),""))</f>
        <v>35</v>
      </c>
      <c r="S26" s="105">
        <f>IF('Control Sample Data'!E25="","",IF(SUM('Control Sample Data'!E$3:E$386)&gt;10,IF(AND(ISNUMBER('Control Sample Data'!E25),'Control Sample Data'!E25&lt;$C$389, 'Control Sample Data'!E25&gt;0),'Control Sample Data'!E25,$C$389),""))</f>
        <v>34.83</v>
      </c>
      <c r="T26" s="105" t="str">
        <f>IF('Control Sample Data'!F25="","",IF(SUM('Control Sample Data'!F$3:F$386)&gt;10,IF(AND(ISNUMBER('Control Sample Data'!F25),'Control Sample Data'!F25&lt;$C$389, 'Control Sample Data'!F25&gt;0),'Control Sample Data'!F25,$C$389),""))</f>
        <v/>
      </c>
      <c r="U26" s="105" t="str">
        <f>IF('Control Sample Data'!G25="","",IF(SUM('Control Sample Data'!G$3:G$386)&gt;10,IF(AND(ISNUMBER('Control Sample Data'!G25),'Control Sample Data'!G25&lt;$C$389, 'Control Sample Data'!G25&gt;0),'Control Sample Data'!G25,$C$389),""))</f>
        <v/>
      </c>
      <c r="V26" s="105" t="str">
        <f>IF('Control Sample Data'!H25="","",IF(SUM('Control Sample Data'!H$3:H$386)&gt;10,IF(AND(ISNUMBER('Control Sample Data'!H25),'Control Sample Data'!H25&lt;$C$389, 'Control Sample Data'!H25&gt;0),'Control Sample Data'!H25,$C$389),""))</f>
        <v/>
      </c>
      <c r="W26" s="105" t="str">
        <f>IF('Control Sample Data'!I25="","",IF(SUM('Control Sample Data'!I$3:I$386)&gt;10,IF(AND(ISNUMBER('Control Sample Data'!I25),'Control Sample Data'!I25&lt;$C$389, 'Control Sample Data'!I25&gt;0),'Control Sample Data'!I25,$C$389),""))</f>
        <v/>
      </c>
      <c r="X26" s="105" t="str">
        <f>IF('Control Sample Data'!J25="","",IF(SUM('Control Sample Data'!J$3:J$386)&gt;10,IF(AND(ISNUMBER('Control Sample Data'!J25),'Control Sample Data'!J25&lt;$C$389, 'Control Sample Data'!J25&gt;0),'Control Sample Data'!J25,$C$389),""))</f>
        <v/>
      </c>
      <c r="Y26" s="105" t="str">
        <f>IF('Control Sample Data'!K25="","",IF(SUM('Control Sample Data'!K$3:K$386)&gt;10,IF(AND(ISNUMBER('Control Sample Data'!K25),'Control Sample Data'!K25&lt;$C$389, 'Control Sample Data'!K25&gt;0),'Control Sample Data'!K25,$C$389),""))</f>
        <v/>
      </c>
      <c r="Z26" s="105" t="str">
        <f>IF('Control Sample Data'!L25="","",IF(SUM('Control Sample Data'!L$3:L$386)&gt;10,IF(AND(ISNUMBER('Control Sample Data'!L25),'Control Sample Data'!L25&lt;$C$389, 'Control Sample Data'!L25&gt;0),'Control Sample Data'!L25,$C$389),""))</f>
        <v/>
      </c>
      <c r="AA26" s="105" t="str">
        <f>IF('Control Sample Data'!M25="","",IF(SUM('Control Sample Data'!M$3:M$386)&gt;10,IF(AND(ISNUMBER('Control Sample Data'!M25),'Control Sample Data'!M25&lt;$C$389, 'Control Sample Data'!M25&gt;0),'Control Sample Data'!M25,$C$389),""))</f>
        <v/>
      </c>
      <c r="AB26" s="136" t="str">
        <f>IF('Control Sample Data'!N25="","",IF(SUM('Control Sample Data'!N$3:N$386)&gt;10,IF(AND(ISNUMBER('Control Sample Data'!N25),'Control Sample Data'!N25&lt;$C$389, 'Control Sample Data'!N25&gt;0),'Control Sample Data'!N25,$C$389),""))</f>
        <v/>
      </c>
      <c r="AC26" s="127">
        <f t="shared" ref="AC26:AZ26" si="51">IF(ISERROR(AVERAGE(AC4:AC23)),0,AVERAGE(AC4:AC23))</f>
        <v>20.992000000000001</v>
      </c>
      <c r="AD26" s="113">
        <f t="shared" si="51"/>
        <v>20.95</v>
      </c>
      <c r="AE26" s="113">
        <f t="shared" si="51"/>
        <v>20.880000000000003</v>
      </c>
      <c r="AF26" s="113">
        <f t="shared" si="51"/>
        <v>0</v>
      </c>
      <c r="AG26" s="113">
        <f t="shared" si="51"/>
        <v>0</v>
      </c>
      <c r="AH26" s="113">
        <f t="shared" si="51"/>
        <v>0</v>
      </c>
      <c r="AI26" s="113">
        <f t="shared" si="51"/>
        <v>0</v>
      </c>
      <c r="AJ26" s="113">
        <f t="shared" si="51"/>
        <v>0</v>
      </c>
      <c r="AK26" s="113">
        <f t="shared" si="51"/>
        <v>0</v>
      </c>
      <c r="AL26" s="113">
        <f t="shared" si="51"/>
        <v>0</v>
      </c>
      <c r="AM26" s="113">
        <f t="shared" si="51"/>
        <v>0</v>
      </c>
      <c r="AN26" s="114">
        <f t="shared" si="51"/>
        <v>0</v>
      </c>
      <c r="AO26" s="112">
        <f t="shared" si="51"/>
        <v>21.141999999999999</v>
      </c>
      <c r="AP26" s="113">
        <f t="shared" si="51"/>
        <v>21.052</v>
      </c>
      <c r="AQ26" s="113">
        <f t="shared" si="51"/>
        <v>21.21</v>
      </c>
      <c r="AR26" s="113">
        <f t="shared" si="51"/>
        <v>0</v>
      </c>
      <c r="AS26" s="113">
        <f t="shared" si="51"/>
        <v>0</v>
      </c>
      <c r="AT26" s="113">
        <f t="shared" si="51"/>
        <v>0</v>
      </c>
      <c r="AU26" s="113">
        <f t="shared" si="51"/>
        <v>0</v>
      </c>
      <c r="AV26" s="113">
        <f t="shared" si="51"/>
        <v>0</v>
      </c>
      <c r="AW26" s="113">
        <f t="shared" si="51"/>
        <v>0</v>
      </c>
      <c r="AX26" s="113">
        <f t="shared" si="51"/>
        <v>0</v>
      </c>
      <c r="AY26" s="113">
        <f t="shared" si="51"/>
        <v>0</v>
      </c>
      <c r="AZ26" s="114">
        <f t="shared" si="51"/>
        <v>0</v>
      </c>
      <c r="BA26" s="103" t="str">
        <f t="shared" si="36"/>
        <v>BIRC3</v>
      </c>
      <c r="BB26" s="104" t="s">
        <v>377</v>
      </c>
      <c r="BC26" s="105">
        <f t="shared" si="0"/>
        <v>14.007999999999999</v>
      </c>
      <c r="BD26" s="105">
        <f t="shared" si="1"/>
        <v>14.05</v>
      </c>
      <c r="BE26" s="105">
        <f t="shared" si="2"/>
        <v>13.519999999999996</v>
      </c>
      <c r="BF26" s="105" t="str">
        <f t="shared" si="3"/>
        <v/>
      </c>
      <c r="BG26" s="105" t="str">
        <f t="shared" si="4"/>
        <v/>
      </c>
      <c r="BH26" s="105" t="str">
        <f t="shared" si="5"/>
        <v/>
      </c>
      <c r="BI26" s="105" t="str">
        <f t="shared" si="6"/>
        <v/>
      </c>
      <c r="BJ26" s="105" t="str">
        <f t="shared" si="7"/>
        <v/>
      </c>
      <c r="BK26" s="105" t="str">
        <f t="shared" si="8"/>
        <v/>
      </c>
      <c r="BL26" s="105" t="str">
        <f t="shared" si="9"/>
        <v/>
      </c>
      <c r="BM26" s="102" t="str">
        <f t="shared" si="37"/>
        <v/>
      </c>
      <c r="BN26" s="102" t="str">
        <f t="shared" si="38"/>
        <v/>
      </c>
      <c r="BO26" s="105">
        <f t="shared" si="11"/>
        <v>13.858000000000001</v>
      </c>
      <c r="BP26" s="105">
        <f t="shared" si="12"/>
        <v>13.948</v>
      </c>
      <c r="BQ26" s="105">
        <f t="shared" si="13"/>
        <v>13.619999999999997</v>
      </c>
      <c r="BR26" s="105" t="str">
        <f t="shared" si="14"/>
        <v/>
      </c>
      <c r="BS26" s="105" t="str">
        <f t="shared" si="15"/>
        <v/>
      </c>
      <c r="BT26" s="105" t="str">
        <f t="shared" si="16"/>
        <v/>
      </c>
      <c r="BU26" s="105" t="str">
        <f t="shared" si="17"/>
        <v/>
      </c>
      <c r="BV26" s="105" t="str">
        <f t="shared" si="18"/>
        <v/>
      </c>
      <c r="BW26" s="105" t="str">
        <f t="shared" si="19"/>
        <v/>
      </c>
      <c r="BX26" s="105" t="str">
        <f t="shared" si="20"/>
        <v/>
      </c>
      <c r="BY26" s="102" t="str">
        <f t="shared" si="39"/>
        <v/>
      </c>
      <c r="BZ26" s="102" t="str">
        <f t="shared" si="40"/>
        <v/>
      </c>
      <c r="CA26" s="70">
        <f t="shared" si="41"/>
        <v>13.859333333333332</v>
      </c>
      <c r="CB26" s="70">
        <f t="shared" si="42"/>
        <v>13.808666666666667</v>
      </c>
      <c r="CC26" s="103" t="str">
        <f t="shared" si="43"/>
        <v>BIRC3</v>
      </c>
      <c r="CD26" s="104" t="s">
        <v>377</v>
      </c>
      <c r="CE26" s="106">
        <f t="shared" si="22"/>
        <v>6.0697642130933602E-5</v>
      </c>
      <c r="CF26" s="106">
        <f t="shared" si="23"/>
        <v>5.8956074763479352E-5</v>
      </c>
      <c r="CG26" s="106">
        <f t="shared" si="24"/>
        <v>8.5128397604395089E-5</v>
      </c>
      <c r="CH26" s="106" t="str">
        <f t="shared" si="25"/>
        <v/>
      </c>
      <c r="CI26" s="106" t="str">
        <f t="shared" si="26"/>
        <v/>
      </c>
      <c r="CJ26" s="106" t="str">
        <f t="shared" si="27"/>
        <v/>
      </c>
      <c r="CK26" s="106" t="str">
        <f t="shared" si="28"/>
        <v/>
      </c>
      <c r="CL26" s="106" t="str">
        <f t="shared" si="29"/>
        <v/>
      </c>
      <c r="CM26" s="106" t="str">
        <f t="shared" si="30"/>
        <v/>
      </c>
      <c r="CN26" s="106" t="str">
        <f t="shared" si="31"/>
        <v/>
      </c>
      <c r="CO26" s="119" t="str">
        <f t="shared" si="44"/>
        <v/>
      </c>
      <c r="CP26" s="119" t="str">
        <f t="shared" si="45"/>
        <v/>
      </c>
      <c r="CQ26" s="106">
        <f t="shared" si="49"/>
        <v>6.7348250734982831E-5</v>
      </c>
      <c r="CR26" s="106">
        <f t="shared" si="49"/>
        <v>6.3275213685285673E-5</v>
      </c>
      <c r="CS26" s="106">
        <f t="shared" si="49"/>
        <v>7.9427603481563479E-5</v>
      </c>
      <c r="CT26" s="106" t="str">
        <f t="shared" si="49"/>
        <v/>
      </c>
      <c r="CU26" s="106" t="str">
        <f t="shared" si="49"/>
        <v/>
      </c>
      <c r="CV26" s="106" t="str">
        <f t="shared" si="49"/>
        <v/>
      </c>
      <c r="CW26" s="106" t="str">
        <f t="shared" si="50"/>
        <v/>
      </c>
      <c r="CX26" s="106" t="str">
        <f t="shared" si="50"/>
        <v/>
      </c>
      <c r="CY26" s="106" t="str">
        <f t="shared" si="50"/>
        <v/>
      </c>
      <c r="CZ26" s="106" t="str">
        <f t="shared" si="48"/>
        <v/>
      </c>
      <c r="DA26" s="119" t="str">
        <f t="shared" si="46"/>
        <v/>
      </c>
      <c r="DB26" s="119" t="str">
        <f t="shared" si="47"/>
        <v/>
      </c>
    </row>
    <row r="27" spans="1:124" ht="15" customHeight="1" x14ac:dyDescent="0.3">
      <c r="A27" s="135" t="str">
        <f>'Gene Table'!D26</f>
        <v>BIRC7</v>
      </c>
      <c r="B27" s="104" t="s">
        <v>378</v>
      </c>
      <c r="C27" s="105">
        <f>IF('Test Sample Data'!C26="","",IF(SUM('Test Sample Data'!C$3:C$386)&gt;10,IF(AND(ISNUMBER('Test Sample Data'!C26),'Test Sample Data'!C26&lt;$C$389, 'Test Sample Data'!C26&gt;0),'Test Sample Data'!C26,$C$389),""))</f>
        <v>34.03</v>
      </c>
      <c r="D27" s="105">
        <f>IF('Test Sample Data'!D26="","",IF(SUM('Test Sample Data'!D$3:D$386)&gt;10,IF(AND(ISNUMBER('Test Sample Data'!D26),'Test Sample Data'!D26&lt;$C$389, 'Test Sample Data'!D26&gt;0),'Test Sample Data'!D26,$C$389),""))</f>
        <v>33.92</v>
      </c>
      <c r="E27" s="105">
        <f>IF('Test Sample Data'!E26="","",IF(SUM('Test Sample Data'!E$3:E$386)&gt;10,IF(AND(ISNUMBER('Test Sample Data'!E26),'Test Sample Data'!E26&lt;$C$389, 'Test Sample Data'!E26&gt;0),'Test Sample Data'!E26,$C$389),""))</f>
        <v>32.64</v>
      </c>
      <c r="F27" s="105" t="str">
        <f>IF('Test Sample Data'!F26="","",IF(SUM('Test Sample Data'!F$3:F$386)&gt;10,IF(AND(ISNUMBER('Test Sample Data'!F26),'Test Sample Data'!F26&lt;$C$389, 'Test Sample Data'!F26&gt;0),'Test Sample Data'!F26,$C$389),""))</f>
        <v/>
      </c>
      <c r="G27" s="105" t="str">
        <f>IF('Test Sample Data'!G26="","",IF(SUM('Test Sample Data'!G$3:G$386)&gt;10,IF(AND(ISNUMBER('Test Sample Data'!G26),'Test Sample Data'!G26&lt;$C$389, 'Test Sample Data'!G26&gt;0),'Test Sample Data'!G26,$C$389),""))</f>
        <v/>
      </c>
      <c r="H27" s="105" t="str">
        <f>IF('Test Sample Data'!H26="","",IF(SUM('Test Sample Data'!H$3:H$386)&gt;10,IF(AND(ISNUMBER('Test Sample Data'!H26),'Test Sample Data'!H26&lt;$C$389, 'Test Sample Data'!H26&gt;0),'Test Sample Data'!H26,$C$389),""))</f>
        <v/>
      </c>
      <c r="I27" s="105" t="str">
        <f>IF('Test Sample Data'!I26="","",IF(SUM('Test Sample Data'!I$3:I$386)&gt;10,IF(AND(ISNUMBER('Test Sample Data'!I26),'Test Sample Data'!I26&lt;$C$389, 'Test Sample Data'!I26&gt;0),'Test Sample Data'!I26,$C$389),""))</f>
        <v/>
      </c>
      <c r="J27" s="105" t="str">
        <f>IF('Test Sample Data'!J26="","",IF(SUM('Test Sample Data'!J$3:J$386)&gt;10,IF(AND(ISNUMBER('Test Sample Data'!J26),'Test Sample Data'!J26&lt;$C$389, 'Test Sample Data'!J26&gt;0),'Test Sample Data'!J26,$C$389),""))</f>
        <v/>
      </c>
      <c r="K27" s="105" t="str">
        <f>IF('Test Sample Data'!K26="","",IF(SUM('Test Sample Data'!K$3:K$386)&gt;10,IF(AND(ISNUMBER('Test Sample Data'!K26),'Test Sample Data'!K26&lt;$C$389, 'Test Sample Data'!K26&gt;0),'Test Sample Data'!K26,$C$389),""))</f>
        <v/>
      </c>
      <c r="L27" s="105" t="str">
        <f>IF('Test Sample Data'!L26="","",IF(SUM('Test Sample Data'!L$3:L$386)&gt;10,IF(AND(ISNUMBER('Test Sample Data'!L26),'Test Sample Data'!L26&lt;$C$389, 'Test Sample Data'!L26&gt;0),'Test Sample Data'!L26,$C$389),""))</f>
        <v/>
      </c>
      <c r="M27" s="105" t="str">
        <f>IF('Test Sample Data'!M26="","",IF(SUM('Test Sample Data'!M$3:M$386)&gt;10,IF(AND(ISNUMBER('Test Sample Data'!M26),'Test Sample Data'!M26&lt;$C$389, 'Test Sample Data'!M26&gt;0),'Test Sample Data'!M26,$C$389),""))</f>
        <v/>
      </c>
      <c r="N27" s="105" t="str">
        <f>IF('Test Sample Data'!N26="","",IF(SUM('Test Sample Data'!N$3:N$386)&gt;10,IF(AND(ISNUMBER('Test Sample Data'!N26),'Test Sample Data'!N26&lt;$C$389, 'Test Sample Data'!N26&gt;0),'Test Sample Data'!N26,$C$389),""))</f>
        <v/>
      </c>
      <c r="O27" s="105" t="str">
        <f>'Gene Table'!D26</f>
        <v>BIRC7</v>
      </c>
      <c r="P27" s="104" t="s">
        <v>378</v>
      </c>
      <c r="Q27" s="105">
        <f>IF('Control Sample Data'!C26="","",IF(SUM('Control Sample Data'!C$3:C$386)&gt;10,IF(AND(ISNUMBER('Control Sample Data'!C26),'Control Sample Data'!C26&lt;$C$389, 'Control Sample Data'!C26&gt;0),'Control Sample Data'!C26,$C$389),""))</f>
        <v>29.4</v>
      </c>
      <c r="R27" s="105">
        <f>IF('Control Sample Data'!D26="","",IF(SUM('Control Sample Data'!D$3:D$386)&gt;10,IF(AND(ISNUMBER('Control Sample Data'!D26),'Control Sample Data'!D26&lt;$C$389, 'Control Sample Data'!D26&gt;0),'Control Sample Data'!D26,$C$389),""))</f>
        <v>29.83</v>
      </c>
      <c r="S27" s="105">
        <f>IF('Control Sample Data'!E26="","",IF(SUM('Control Sample Data'!E$3:E$386)&gt;10,IF(AND(ISNUMBER('Control Sample Data'!E26),'Control Sample Data'!E26&lt;$C$389, 'Control Sample Data'!E26&gt;0),'Control Sample Data'!E26,$C$389),""))</f>
        <v>29.71</v>
      </c>
      <c r="T27" s="105" t="str">
        <f>IF('Control Sample Data'!F26="","",IF(SUM('Control Sample Data'!F$3:F$386)&gt;10,IF(AND(ISNUMBER('Control Sample Data'!F26),'Control Sample Data'!F26&lt;$C$389, 'Control Sample Data'!F26&gt;0),'Control Sample Data'!F26,$C$389),""))</f>
        <v/>
      </c>
      <c r="U27" s="105" t="str">
        <f>IF('Control Sample Data'!G26="","",IF(SUM('Control Sample Data'!G$3:G$386)&gt;10,IF(AND(ISNUMBER('Control Sample Data'!G26),'Control Sample Data'!G26&lt;$C$389, 'Control Sample Data'!G26&gt;0),'Control Sample Data'!G26,$C$389),""))</f>
        <v/>
      </c>
      <c r="V27" s="105" t="str">
        <f>IF('Control Sample Data'!H26="","",IF(SUM('Control Sample Data'!H$3:H$386)&gt;10,IF(AND(ISNUMBER('Control Sample Data'!H26),'Control Sample Data'!H26&lt;$C$389, 'Control Sample Data'!H26&gt;0),'Control Sample Data'!H26,$C$389),""))</f>
        <v/>
      </c>
      <c r="W27" s="105" t="str">
        <f>IF('Control Sample Data'!I26="","",IF(SUM('Control Sample Data'!I$3:I$386)&gt;10,IF(AND(ISNUMBER('Control Sample Data'!I26),'Control Sample Data'!I26&lt;$C$389, 'Control Sample Data'!I26&gt;0),'Control Sample Data'!I26,$C$389),""))</f>
        <v/>
      </c>
      <c r="X27" s="105" t="str">
        <f>IF('Control Sample Data'!J26="","",IF(SUM('Control Sample Data'!J$3:J$386)&gt;10,IF(AND(ISNUMBER('Control Sample Data'!J26),'Control Sample Data'!J26&lt;$C$389, 'Control Sample Data'!J26&gt;0),'Control Sample Data'!J26,$C$389),""))</f>
        <v/>
      </c>
      <c r="Y27" s="105" t="str">
        <f>IF('Control Sample Data'!K26="","",IF(SUM('Control Sample Data'!K$3:K$386)&gt;10,IF(AND(ISNUMBER('Control Sample Data'!K26),'Control Sample Data'!K26&lt;$C$389, 'Control Sample Data'!K26&gt;0),'Control Sample Data'!K26,$C$389),""))</f>
        <v/>
      </c>
      <c r="Z27" s="105" t="str">
        <f>IF('Control Sample Data'!L26="","",IF(SUM('Control Sample Data'!L$3:L$386)&gt;10,IF(AND(ISNUMBER('Control Sample Data'!L26),'Control Sample Data'!L26&lt;$C$389, 'Control Sample Data'!L26&gt;0),'Control Sample Data'!L26,$C$389),""))</f>
        <v/>
      </c>
      <c r="AA27" s="105" t="str">
        <f>IF('Control Sample Data'!M26="","",IF(SUM('Control Sample Data'!M$3:M$386)&gt;10,IF(AND(ISNUMBER('Control Sample Data'!M26),'Control Sample Data'!M26&lt;$C$389, 'Control Sample Data'!M26&gt;0),'Control Sample Data'!M26,$C$389),""))</f>
        <v/>
      </c>
      <c r="AB27" s="136" t="str">
        <f>IF('Control Sample Data'!N26="","",IF(SUM('Control Sample Data'!N$3:N$386)&gt;10,IF(AND(ISNUMBER('Control Sample Data'!N26),'Control Sample Data'!N26&lt;$C$389, 'Control Sample Data'!N26&gt;0),'Control Sample Data'!N26,$C$389),""))</f>
        <v/>
      </c>
      <c r="AC27" s="128"/>
      <c r="AD27" s="115"/>
      <c r="AE27" s="116"/>
      <c r="AF27" s="116"/>
      <c r="AG27" s="116"/>
      <c r="AH27" s="116"/>
      <c r="AI27" s="116"/>
      <c r="AJ27" s="116"/>
      <c r="AK27" s="116"/>
      <c r="AL27" s="116"/>
      <c r="AM27" s="116"/>
      <c r="AN27" s="116"/>
      <c r="AO27" s="116"/>
      <c r="AP27" s="116"/>
      <c r="AQ27" s="116"/>
      <c r="AR27" s="116"/>
      <c r="AS27" s="116"/>
      <c r="AT27" s="116"/>
      <c r="AU27" s="116"/>
      <c r="AV27" s="116"/>
      <c r="AW27" s="116"/>
      <c r="AX27" s="117"/>
      <c r="AY27" s="116"/>
      <c r="AZ27" s="116"/>
      <c r="BA27" s="101" t="str">
        <f t="shared" si="36"/>
        <v>BIRC7</v>
      </c>
      <c r="BB27" s="104" t="s">
        <v>378</v>
      </c>
      <c r="BC27" s="105">
        <f t="shared" si="0"/>
        <v>13.038</v>
      </c>
      <c r="BD27" s="105">
        <f t="shared" si="1"/>
        <v>12.970000000000002</v>
      </c>
      <c r="BE27" s="105">
        <f t="shared" si="2"/>
        <v>11.759999999999998</v>
      </c>
      <c r="BF27" s="105" t="str">
        <f t="shared" si="3"/>
        <v/>
      </c>
      <c r="BG27" s="105" t="str">
        <f t="shared" si="4"/>
        <v/>
      </c>
      <c r="BH27" s="105" t="str">
        <f t="shared" si="5"/>
        <v/>
      </c>
      <c r="BI27" s="105" t="str">
        <f t="shared" si="6"/>
        <v/>
      </c>
      <c r="BJ27" s="105" t="str">
        <f t="shared" si="7"/>
        <v/>
      </c>
      <c r="BK27" s="105" t="str">
        <f t="shared" si="8"/>
        <v/>
      </c>
      <c r="BL27" s="105" t="str">
        <f t="shared" si="9"/>
        <v/>
      </c>
      <c r="BM27" s="102" t="str">
        <f t="shared" si="37"/>
        <v/>
      </c>
      <c r="BN27" s="102" t="str">
        <f t="shared" si="38"/>
        <v/>
      </c>
      <c r="BO27" s="105">
        <f t="shared" si="11"/>
        <v>8.2579999999999991</v>
      </c>
      <c r="BP27" s="105">
        <f t="shared" si="12"/>
        <v>8.7779999999999987</v>
      </c>
      <c r="BQ27" s="105">
        <f t="shared" si="13"/>
        <v>8.5</v>
      </c>
      <c r="BR27" s="105" t="str">
        <f t="shared" si="14"/>
        <v/>
      </c>
      <c r="BS27" s="105" t="str">
        <f t="shared" si="15"/>
        <v/>
      </c>
      <c r="BT27" s="105" t="str">
        <f t="shared" si="16"/>
        <v/>
      </c>
      <c r="BU27" s="105" t="str">
        <f t="shared" si="17"/>
        <v/>
      </c>
      <c r="BV27" s="105" t="str">
        <f t="shared" si="18"/>
        <v/>
      </c>
      <c r="BW27" s="105" t="str">
        <f t="shared" si="19"/>
        <v/>
      </c>
      <c r="BX27" s="105" t="str">
        <f t="shared" si="20"/>
        <v/>
      </c>
      <c r="BY27" s="102" t="str">
        <f t="shared" si="39"/>
        <v/>
      </c>
      <c r="BZ27" s="102" t="str">
        <f t="shared" si="40"/>
        <v/>
      </c>
      <c r="CA27" s="70">
        <f t="shared" si="41"/>
        <v>12.589333333333334</v>
      </c>
      <c r="CB27" s="70">
        <f t="shared" si="42"/>
        <v>8.5119999999999987</v>
      </c>
      <c r="CC27" s="103" t="str">
        <f t="shared" si="43"/>
        <v>BIRC7</v>
      </c>
      <c r="CD27" s="104" t="s">
        <v>378</v>
      </c>
      <c r="CE27" s="106">
        <f t="shared" si="22"/>
        <v>1.1889700543740736E-4</v>
      </c>
      <c r="CF27" s="106">
        <f t="shared" si="23"/>
        <v>1.2463526925136621E-4</v>
      </c>
      <c r="CG27" s="106">
        <f t="shared" si="24"/>
        <v>2.8832828648181946E-4</v>
      </c>
      <c r="CH27" s="106" t="str">
        <f t="shared" si="25"/>
        <v/>
      </c>
      <c r="CI27" s="106" t="str">
        <f t="shared" si="26"/>
        <v/>
      </c>
      <c r="CJ27" s="106" t="str">
        <f t="shared" si="27"/>
        <v/>
      </c>
      <c r="CK27" s="106" t="str">
        <f t="shared" si="28"/>
        <v/>
      </c>
      <c r="CL27" s="106" t="str">
        <f t="shared" si="29"/>
        <v/>
      </c>
      <c r="CM27" s="106" t="str">
        <f t="shared" si="30"/>
        <v/>
      </c>
      <c r="CN27" s="106" t="str">
        <f t="shared" si="31"/>
        <v/>
      </c>
      <c r="CO27" s="119" t="str">
        <f t="shared" si="44"/>
        <v/>
      </c>
      <c r="CP27" s="119" t="str">
        <f t="shared" si="45"/>
        <v/>
      </c>
      <c r="CQ27" s="106">
        <f t="shared" si="49"/>
        <v>3.2665874996643108E-3</v>
      </c>
      <c r="CR27" s="106">
        <f t="shared" si="49"/>
        <v>2.2780261128681032E-3</v>
      </c>
      <c r="CS27" s="106">
        <f t="shared" si="49"/>
        <v>2.7621358640099515E-3</v>
      </c>
      <c r="CT27" s="106" t="str">
        <f t="shared" si="49"/>
        <v/>
      </c>
      <c r="CU27" s="106" t="str">
        <f t="shared" si="49"/>
        <v/>
      </c>
      <c r="CV27" s="106" t="str">
        <f t="shared" si="49"/>
        <v/>
      </c>
      <c r="CW27" s="106" t="str">
        <f t="shared" si="50"/>
        <v/>
      </c>
      <c r="CX27" s="106" t="str">
        <f t="shared" si="50"/>
        <v/>
      </c>
      <c r="CY27" s="106" t="str">
        <f t="shared" si="50"/>
        <v/>
      </c>
      <c r="CZ27" s="106" t="str">
        <f t="shared" si="48"/>
        <v/>
      </c>
      <c r="DA27" s="119" t="str">
        <f t="shared" si="46"/>
        <v/>
      </c>
      <c r="DB27" s="119" t="str">
        <f t="shared" si="47"/>
        <v/>
      </c>
    </row>
    <row r="28" spans="1:124" ht="15" customHeight="1" x14ac:dyDescent="0.3">
      <c r="A28" s="135" t="str">
        <f>'Gene Table'!D27</f>
        <v>BMI1</v>
      </c>
      <c r="B28" s="104" t="s">
        <v>281</v>
      </c>
      <c r="C28" s="105">
        <f>IF('Test Sample Data'!C27="","",IF(SUM('Test Sample Data'!C$3:C$386)&gt;10,IF(AND(ISNUMBER('Test Sample Data'!C27),'Test Sample Data'!C27&lt;$C$389, 'Test Sample Data'!C27&gt;0),'Test Sample Data'!C27,$C$389),""))</f>
        <v>35</v>
      </c>
      <c r="D28" s="105">
        <f>IF('Test Sample Data'!D27="","",IF(SUM('Test Sample Data'!D$3:D$386)&gt;10,IF(AND(ISNUMBER('Test Sample Data'!D27),'Test Sample Data'!D27&lt;$C$389, 'Test Sample Data'!D27&gt;0),'Test Sample Data'!D27,$C$389),""))</f>
        <v>35</v>
      </c>
      <c r="E28" s="105">
        <f>IF('Test Sample Data'!E27="","",IF(SUM('Test Sample Data'!E$3:E$386)&gt;10,IF(AND(ISNUMBER('Test Sample Data'!E27),'Test Sample Data'!E27&lt;$C$389, 'Test Sample Data'!E27&gt;0),'Test Sample Data'!E27,$C$389),""))</f>
        <v>35</v>
      </c>
      <c r="F28" s="105" t="str">
        <f>IF('Test Sample Data'!F27="","",IF(SUM('Test Sample Data'!F$3:F$386)&gt;10,IF(AND(ISNUMBER('Test Sample Data'!F27),'Test Sample Data'!F27&lt;$C$389, 'Test Sample Data'!F27&gt;0),'Test Sample Data'!F27,$C$389),""))</f>
        <v/>
      </c>
      <c r="G28" s="105" t="str">
        <f>IF('Test Sample Data'!G27="","",IF(SUM('Test Sample Data'!G$3:G$386)&gt;10,IF(AND(ISNUMBER('Test Sample Data'!G27),'Test Sample Data'!G27&lt;$C$389, 'Test Sample Data'!G27&gt;0),'Test Sample Data'!G27,$C$389),""))</f>
        <v/>
      </c>
      <c r="H28" s="105" t="str">
        <f>IF('Test Sample Data'!H27="","",IF(SUM('Test Sample Data'!H$3:H$386)&gt;10,IF(AND(ISNUMBER('Test Sample Data'!H27),'Test Sample Data'!H27&lt;$C$389, 'Test Sample Data'!H27&gt;0),'Test Sample Data'!H27,$C$389),""))</f>
        <v/>
      </c>
      <c r="I28" s="105" t="str">
        <f>IF('Test Sample Data'!I27="","",IF(SUM('Test Sample Data'!I$3:I$386)&gt;10,IF(AND(ISNUMBER('Test Sample Data'!I27),'Test Sample Data'!I27&lt;$C$389, 'Test Sample Data'!I27&gt;0),'Test Sample Data'!I27,$C$389),""))</f>
        <v/>
      </c>
      <c r="J28" s="105" t="str">
        <f>IF('Test Sample Data'!J27="","",IF(SUM('Test Sample Data'!J$3:J$386)&gt;10,IF(AND(ISNUMBER('Test Sample Data'!J27),'Test Sample Data'!J27&lt;$C$389, 'Test Sample Data'!J27&gt;0),'Test Sample Data'!J27,$C$389),""))</f>
        <v/>
      </c>
      <c r="K28" s="105" t="str">
        <f>IF('Test Sample Data'!K27="","",IF(SUM('Test Sample Data'!K$3:K$386)&gt;10,IF(AND(ISNUMBER('Test Sample Data'!K27),'Test Sample Data'!K27&lt;$C$389, 'Test Sample Data'!K27&gt;0),'Test Sample Data'!K27,$C$389),""))</f>
        <v/>
      </c>
      <c r="L28" s="105" t="str">
        <f>IF('Test Sample Data'!L27="","",IF(SUM('Test Sample Data'!L$3:L$386)&gt;10,IF(AND(ISNUMBER('Test Sample Data'!L27),'Test Sample Data'!L27&lt;$C$389, 'Test Sample Data'!L27&gt;0),'Test Sample Data'!L27,$C$389),""))</f>
        <v/>
      </c>
      <c r="M28" s="105" t="str">
        <f>IF('Test Sample Data'!M27="","",IF(SUM('Test Sample Data'!M$3:M$386)&gt;10,IF(AND(ISNUMBER('Test Sample Data'!M27),'Test Sample Data'!M27&lt;$C$389, 'Test Sample Data'!M27&gt;0),'Test Sample Data'!M27,$C$389),""))</f>
        <v/>
      </c>
      <c r="N28" s="105" t="str">
        <f>IF('Test Sample Data'!N27="","",IF(SUM('Test Sample Data'!N$3:N$386)&gt;10,IF(AND(ISNUMBER('Test Sample Data'!N27),'Test Sample Data'!N27&lt;$C$389, 'Test Sample Data'!N27&gt;0),'Test Sample Data'!N27,$C$389),""))</f>
        <v/>
      </c>
      <c r="O28" s="105" t="str">
        <f>'Gene Table'!D27</f>
        <v>BMI1</v>
      </c>
      <c r="P28" s="104" t="s">
        <v>281</v>
      </c>
      <c r="Q28" s="105">
        <f>IF('Control Sample Data'!C27="","",IF(SUM('Control Sample Data'!C$3:C$386)&gt;10,IF(AND(ISNUMBER('Control Sample Data'!C27),'Control Sample Data'!C27&lt;$C$389, 'Control Sample Data'!C27&gt;0),'Control Sample Data'!C27,$C$389),""))</f>
        <v>35</v>
      </c>
      <c r="R28" s="105">
        <f>IF('Control Sample Data'!D27="","",IF(SUM('Control Sample Data'!D$3:D$386)&gt;10,IF(AND(ISNUMBER('Control Sample Data'!D27),'Control Sample Data'!D27&lt;$C$389, 'Control Sample Data'!D27&gt;0),'Control Sample Data'!D27,$C$389),""))</f>
        <v>35</v>
      </c>
      <c r="S28" s="105">
        <f>IF('Control Sample Data'!E27="","",IF(SUM('Control Sample Data'!E$3:E$386)&gt;10,IF(AND(ISNUMBER('Control Sample Data'!E27),'Control Sample Data'!E27&lt;$C$389, 'Control Sample Data'!E27&gt;0),'Control Sample Data'!E27,$C$389),""))</f>
        <v>35</v>
      </c>
      <c r="T28" s="105" t="str">
        <f>IF('Control Sample Data'!F27="","",IF(SUM('Control Sample Data'!F$3:F$386)&gt;10,IF(AND(ISNUMBER('Control Sample Data'!F27),'Control Sample Data'!F27&lt;$C$389, 'Control Sample Data'!F27&gt;0),'Control Sample Data'!F27,$C$389),""))</f>
        <v/>
      </c>
      <c r="U28" s="105" t="str">
        <f>IF('Control Sample Data'!G27="","",IF(SUM('Control Sample Data'!G$3:G$386)&gt;10,IF(AND(ISNUMBER('Control Sample Data'!G27),'Control Sample Data'!G27&lt;$C$389, 'Control Sample Data'!G27&gt;0),'Control Sample Data'!G27,$C$389),""))</f>
        <v/>
      </c>
      <c r="V28" s="105" t="str">
        <f>IF('Control Sample Data'!H27="","",IF(SUM('Control Sample Data'!H$3:H$386)&gt;10,IF(AND(ISNUMBER('Control Sample Data'!H27),'Control Sample Data'!H27&lt;$C$389, 'Control Sample Data'!H27&gt;0),'Control Sample Data'!H27,$C$389),""))</f>
        <v/>
      </c>
      <c r="W28" s="105" t="str">
        <f>IF('Control Sample Data'!I27="","",IF(SUM('Control Sample Data'!I$3:I$386)&gt;10,IF(AND(ISNUMBER('Control Sample Data'!I27),'Control Sample Data'!I27&lt;$C$389, 'Control Sample Data'!I27&gt;0),'Control Sample Data'!I27,$C$389),""))</f>
        <v/>
      </c>
      <c r="X28" s="105" t="str">
        <f>IF('Control Sample Data'!J27="","",IF(SUM('Control Sample Data'!J$3:J$386)&gt;10,IF(AND(ISNUMBER('Control Sample Data'!J27),'Control Sample Data'!J27&lt;$C$389, 'Control Sample Data'!J27&gt;0),'Control Sample Data'!J27,$C$389),""))</f>
        <v/>
      </c>
      <c r="Y28" s="105" t="str">
        <f>IF('Control Sample Data'!K27="","",IF(SUM('Control Sample Data'!K$3:K$386)&gt;10,IF(AND(ISNUMBER('Control Sample Data'!K27),'Control Sample Data'!K27&lt;$C$389, 'Control Sample Data'!K27&gt;0),'Control Sample Data'!K27,$C$389),""))</f>
        <v/>
      </c>
      <c r="Z28" s="105" t="str">
        <f>IF('Control Sample Data'!L27="","",IF(SUM('Control Sample Data'!L$3:L$386)&gt;10,IF(AND(ISNUMBER('Control Sample Data'!L27),'Control Sample Data'!L27&lt;$C$389, 'Control Sample Data'!L27&gt;0),'Control Sample Data'!L27,$C$389),""))</f>
        <v/>
      </c>
      <c r="AA28" s="105" t="str">
        <f>IF('Control Sample Data'!M27="","",IF(SUM('Control Sample Data'!M$3:M$386)&gt;10,IF(AND(ISNUMBER('Control Sample Data'!M27),'Control Sample Data'!M27&lt;$C$389, 'Control Sample Data'!M27&gt;0),'Control Sample Data'!M27,$C$389),""))</f>
        <v/>
      </c>
      <c r="AB28" s="136" t="str">
        <f>IF('Control Sample Data'!N27="","",IF(SUM('Control Sample Data'!N$3:N$386)&gt;10,IF(AND(ISNUMBER('Control Sample Data'!N27),'Control Sample Data'!N27&lt;$C$389, 'Control Sample Data'!N27&gt;0),'Control Sample Data'!N27,$C$389),""))</f>
        <v/>
      </c>
      <c r="BA28" s="101" t="str">
        <f t="shared" si="36"/>
        <v>BMI1</v>
      </c>
      <c r="BB28" s="104" t="s">
        <v>281</v>
      </c>
      <c r="BC28" s="105">
        <f t="shared" si="0"/>
        <v>14.007999999999999</v>
      </c>
      <c r="BD28" s="105">
        <f t="shared" si="1"/>
        <v>14.05</v>
      </c>
      <c r="BE28" s="105">
        <f t="shared" si="2"/>
        <v>14.119999999999997</v>
      </c>
      <c r="BF28" s="105" t="str">
        <f t="shared" si="3"/>
        <v/>
      </c>
      <c r="BG28" s="105" t="str">
        <f t="shared" si="4"/>
        <v/>
      </c>
      <c r="BH28" s="105" t="str">
        <f t="shared" si="5"/>
        <v/>
      </c>
      <c r="BI28" s="105" t="str">
        <f t="shared" si="6"/>
        <v/>
      </c>
      <c r="BJ28" s="105" t="str">
        <f t="shared" si="7"/>
        <v/>
      </c>
      <c r="BK28" s="105" t="str">
        <f t="shared" si="8"/>
        <v/>
      </c>
      <c r="BL28" s="105" t="str">
        <f t="shared" si="9"/>
        <v/>
      </c>
      <c r="BM28" s="102" t="str">
        <f t="shared" si="37"/>
        <v/>
      </c>
      <c r="BN28" s="102" t="str">
        <f t="shared" si="38"/>
        <v/>
      </c>
      <c r="BO28" s="105">
        <f t="shared" si="11"/>
        <v>13.858000000000001</v>
      </c>
      <c r="BP28" s="105">
        <f t="shared" si="12"/>
        <v>13.948</v>
      </c>
      <c r="BQ28" s="105">
        <f t="shared" si="13"/>
        <v>13.79</v>
      </c>
      <c r="BR28" s="105" t="str">
        <f t="shared" si="14"/>
        <v/>
      </c>
      <c r="BS28" s="105" t="str">
        <f t="shared" si="15"/>
        <v/>
      </c>
      <c r="BT28" s="105" t="str">
        <f t="shared" si="16"/>
        <v/>
      </c>
      <c r="BU28" s="105" t="str">
        <f t="shared" si="17"/>
        <v/>
      </c>
      <c r="BV28" s="105" t="str">
        <f t="shared" si="18"/>
        <v/>
      </c>
      <c r="BW28" s="105" t="str">
        <f t="shared" si="19"/>
        <v/>
      </c>
      <c r="BX28" s="105" t="str">
        <f t="shared" si="20"/>
        <v/>
      </c>
      <c r="BY28" s="102" t="str">
        <f t="shared" si="39"/>
        <v/>
      </c>
      <c r="BZ28" s="102" t="str">
        <f t="shared" si="40"/>
        <v/>
      </c>
      <c r="CA28" s="70">
        <f t="shared" si="41"/>
        <v>14.059333333333333</v>
      </c>
      <c r="CB28" s="70">
        <f t="shared" si="42"/>
        <v>13.865333333333334</v>
      </c>
      <c r="CC28" s="103" t="str">
        <f t="shared" si="43"/>
        <v>BMI1</v>
      </c>
      <c r="CD28" s="104" t="s">
        <v>281</v>
      </c>
      <c r="CE28" s="106">
        <f t="shared" si="22"/>
        <v>6.0697642130933602E-5</v>
      </c>
      <c r="CF28" s="106">
        <f t="shared" si="23"/>
        <v>5.8956074763479352E-5</v>
      </c>
      <c r="CG28" s="106">
        <f t="shared" si="24"/>
        <v>5.6163797035209816E-5</v>
      </c>
      <c r="CH28" s="106" t="str">
        <f t="shared" si="25"/>
        <v/>
      </c>
      <c r="CI28" s="106" t="str">
        <f t="shared" si="26"/>
        <v/>
      </c>
      <c r="CJ28" s="106" t="str">
        <f t="shared" si="27"/>
        <v/>
      </c>
      <c r="CK28" s="106" t="str">
        <f t="shared" si="28"/>
        <v/>
      </c>
      <c r="CL28" s="106" t="str">
        <f t="shared" si="29"/>
        <v/>
      </c>
      <c r="CM28" s="106" t="str">
        <f t="shared" si="30"/>
        <v/>
      </c>
      <c r="CN28" s="106" t="str">
        <f t="shared" si="31"/>
        <v/>
      </c>
      <c r="CO28" s="119" t="str">
        <f t="shared" si="44"/>
        <v/>
      </c>
      <c r="CP28" s="119" t="str">
        <f t="shared" si="45"/>
        <v/>
      </c>
      <c r="CQ28" s="106">
        <f t="shared" si="49"/>
        <v>6.7348250734982831E-5</v>
      </c>
      <c r="CR28" s="106">
        <f t="shared" si="49"/>
        <v>6.3275213685285673E-5</v>
      </c>
      <c r="CS28" s="106">
        <f t="shared" si="49"/>
        <v>7.0598644037188073E-5</v>
      </c>
      <c r="CT28" s="106" t="str">
        <f t="shared" si="49"/>
        <v/>
      </c>
      <c r="CU28" s="106" t="str">
        <f t="shared" si="49"/>
        <v/>
      </c>
      <c r="CV28" s="106" t="str">
        <f t="shared" si="49"/>
        <v/>
      </c>
      <c r="CW28" s="106" t="str">
        <f t="shared" si="50"/>
        <v/>
      </c>
      <c r="CX28" s="106" t="str">
        <f t="shared" si="50"/>
        <v/>
      </c>
      <c r="CY28" s="106" t="str">
        <f t="shared" si="50"/>
        <v/>
      </c>
      <c r="CZ28" s="106" t="str">
        <f t="shared" si="48"/>
        <v/>
      </c>
      <c r="DA28" s="119" t="str">
        <f t="shared" si="46"/>
        <v/>
      </c>
      <c r="DB28" s="119" t="str">
        <f t="shared" si="47"/>
        <v/>
      </c>
    </row>
    <row r="29" spans="1:124" ht="15" customHeight="1" x14ac:dyDescent="0.3">
      <c r="A29" s="135" t="str">
        <f>'Gene Table'!D28</f>
        <v>BRAP</v>
      </c>
      <c r="B29" s="104" t="s">
        <v>282</v>
      </c>
      <c r="C29" s="105">
        <f>IF('Test Sample Data'!C28="","",IF(SUM('Test Sample Data'!C$3:C$386)&gt;10,IF(AND(ISNUMBER('Test Sample Data'!C28),'Test Sample Data'!C28&lt;$C$389, 'Test Sample Data'!C28&gt;0),'Test Sample Data'!C28,$C$389),""))</f>
        <v>31.18</v>
      </c>
      <c r="D29" s="105">
        <f>IF('Test Sample Data'!D28="","",IF(SUM('Test Sample Data'!D$3:D$386)&gt;10,IF(AND(ISNUMBER('Test Sample Data'!D28),'Test Sample Data'!D28&lt;$C$389, 'Test Sample Data'!D28&gt;0),'Test Sample Data'!D28,$C$389),""))</f>
        <v>30.82</v>
      </c>
      <c r="E29" s="105">
        <f>IF('Test Sample Data'!E28="","",IF(SUM('Test Sample Data'!E$3:E$386)&gt;10,IF(AND(ISNUMBER('Test Sample Data'!E28),'Test Sample Data'!E28&lt;$C$389, 'Test Sample Data'!E28&gt;0),'Test Sample Data'!E28,$C$389),""))</f>
        <v>31.32</v>
      </c>
      <c r="F29" s="105" t="str">
        <f>IF('Test Sample Data'!F28="","",IF(SUM('Test Sample Data'!F$3:F$386)&gt;10,IF(AND(ISNUMBER('Test Sample Data'!F28),'Test Sample Data'!F28&lt;$C$389, 'Test Sample Data'!F28&gt;0),'Test Sample Data'!F28,$C$389),""))</f>
        <v/>
      </c>
      <c r="G29" s="105" t="str">
        <f>IF('Test Sample Data'!G28="","",IF(SUM('Test Sample Data'!G$3:G$386)&gt;10,IF(AND(ISNUMBER('Test Sample Data'!G28),'Test Sample Data'!G28&lt;$C$389, 'Test Sample Data'!G28&gt;0),'Test Sample Data'!G28,$C$389),""))</f>
        <v/>
      </c>
      <c r="H29" s="105" t="str">
        <f>IF('Test Sample Data'!H28="","",IF(SUM('Test Sample Data'!H$3:H$386)&gt;10,IF(AND(ISNUMBER('Test Sample Data'!H28),'Test Sample Data'!H28&lt;$C$389, 'Test Sample Data'!H28&gt;0),'Test Sample Data'!H28,$C$389),""))</f>
        <v/>
      </c>
      <c r="I29" s="105" t="str">
        <f>IF('Test Sample Data'!I28="","",IF(SUM('Test Sample Data'!I$3:I$386)&gt;10,IF(AND(ISNUMBER('Test Sample Data'!I28),'Test Sample Data'!I28&lt;$C$389, 'Test Sample Data'!I28&gt;0),'Test Sample Data'!I28,$C$389),""))</f>
        <v/>
      </c>
      <c r="J29" s="105" t="str">
        <f>IF('Test Sample Data'!J28="","",IF(SUM('Test Sample Data'!J$3:J$386)&gt;10,IF(AND(ISNUMBER('Test Sample Data'!J28),'Test Sample Data'!J28&lt;$C$389, 'Test Sample Data'!J28&gt;0),'Test Sample Data'!J28,$C$389),""))</f>
        <v/>
      </c>
      <c r="K29" s="105" t="str">
        <f>IF('Test Sample Data'!K28="","",IF(SUM('Test Sample Data'!K$3:K$386)&gt;10,IF(AND(ISNUMBER('Test Sample Data'!K28),'Test Sample Data'!K28&lt;$C$389, 'Test Sample Data'!K28&gt;0),'Test Sample Data'!K28,$C$389),""))</f>
        <v/>
      </c>
      <c r="L29" s="105" t="str">
        <f>IF('Test Sample Data'!L28="","",IF(SUM('Test Sample Data'!L$3:L$386)&gt;10,IF(AND(ISNUMBER('Test Sample Data'!L28),'Test Sample Data'!L28&lt;$C$389, 'Test Sample Data'!L28&gt;0),'Test Sample Data'!L28,$C$389),""))</f>
        <v/>
      </c>
      <c r="M29" s="105" t="str">
        <f>IF('Test Sample Data'!M28="","",IF(SUM('Test Sample Data'!M$3:M$386)&gt;10,IF(AND(ISNUMBER('Test Sample Data'!M28),'Test Sample Data'!M28&lt;$C$389, 'Test Sample Data'!M28&gt;0),'Test Sample Data'!M28,$C$389),""))</f>
        <v/>
      </c>
      <c r="N29" s="105" t="str">
        <f>IF('Test Sample Data'!N28="","",IF(SUM('Test Sample Data'!N$3:N$386)&gt;10,IF(AND(ISNUMBER('Test Sample Data'!N28),'Test Sample Data'!N28&lt;$C$389, 'Test Sample Data'!N28&gt;0),'Test Sample Data'!N28,$C$389),""))</f>
        <v/>
      </c>
      <c r="O29" s="105" t="str">
        <f>'Gene Table'!D28</f>
        <v>BRAP</v>
      </c>
      <c r="P29" s="104" t="s">
        <v>282</v>
      </c>
      <c r="Q29" s="105">
        <f>IF('Control Sample Data'!C28="","",IF(SUM('Control Sample Data'!C$3:C$386)&gt;10,IF(AND(ISNUMBER('Control Sample Data'!C28),'Control Sample Data'!C28&lt;$C$389, 'Control Sample Data'!C28&gt;0),'Control Sample Data'!C28,$C$389),""))</f>
        <v>29.25</v>
      </c>
      <c r="R29" s="105">
        <f>IF('Control Sample Data'!D28="","",IF(SUM('Control Sample Data'!D$3:D$386)&gt;10,IF(AND(ISNUMBER('Control Sample Data'!D28),'Control Sample Data'!D28&lt;$C$389, 'Control Sample Data'!D28&gt;0),'Control Sample Data'!D28,$C$389),""))</f>
        <v>29.17</v>
      </c>
      <c r="S29" s="105">
        <f>IF('Control Sample Data'!E28="","",IF(SUM('Control Sample Data'!E$3:E$386)&gt;10,IF(AND(ISNUMBER('Control Sample Data'!E28),'Control Sample Data'!E28&lt;$C$389, 'Control Sample Data'!E28&gt;0),'Control Sample Data'!E28,$C$389),""))</f>
        <v>28.79</v>
      </c>
      <c r="T29" s="105" t="str">
        <f>IF('Control Sample Data'!F28="","",IF(SUM('Control Sample Data'!F$3:F$386)&gt;10,IF(AND(ISNUMBER('Control Sample Data'!F28),'Control Sample Data'!F28&lt;$C$389, 'Control Sample Data'!F28&gt;0),'Control Sample Data'!F28,$C$389),""))</f>
        <v/>
      </c>
      <c r="U29" s="105" t="str">
        <f>IF('Control Sample Data'!G28="","",IF(SUM('Control Sample Data'!G$3:G$386)&gt;10,IF(AND(ISNUMBER('Control Sample Data'!G28),'Control Sample Data'!G28&lt;$C$389, 'Control Sample Data'!G28&gt;0),'Control Sample Data'!G28,$C$389),""))</f>
        <v/>
      </c>
      <c r="V29" s="105" t="str">
        <f>IF('Control Sample Data'!H28="","",IF(SUM('Control Sample Data'!H$3:H$386)&gt;10,IF(AND(ISNUMBER('Control Sample Data'!H28),'Control Sample Data'!H28&lt;$C$389, 'Control Sample Data'!H28&gt;0),'Control Sample Data'!H28,$C$389),""))</f>
        <v/>
      </c>
      <c r="W29" s="105" t="str">
        <f>IF('Control Sample Data'!I28="","",IF(SUM('Control Sample Data'!I$3:I$386)&gt;10,IF(AND(ISNUMBER('Control Sample Data'!I28),'Control Sample Data'!I28&lt;$C$389, 'Control Sample Data'!I28&gt;0),'Control Sample Data'!I28,$C$389),""))</f>
        <v/>
      </c>
      <c r="X29" s="105" t="str">
        <f>IF('Control Sample Data'!J28="","",IF(SUM('Control Sample Data'!J$3:J$386)&gt;10,IF(AND(ISNUMBER('Control Sample Data'!J28),'Control Sample Data'!J28&lt;$C$389, 'Control Sample Data'!J28&gt;0),'Control Sample Data'!J28,$C$389),""))</f>
        <v/>
      </c>
      <c r="Y29" s="105" t="str">
        <f>IF('Control Sample Data'!K28="","",IF(SUM('Control Sample Data'!K$3:K$386)&gt;10,IF(AND(ISNUMBER('Control Sample Data'!K28),'Control Sample Data'!K28&lt;$C$389, 'Control Sample Data'!K28&gt;0),'Control Sample Data'!K28,$C$389),""))</f>
        <v/>
      </c>
      <c r="Z29" s="105" t="str">
        <f>IF('Control Sample Data'!L28="","",IF(SUM('Control Sample Data'!L$3:L$386)&gt;10,IF(AND(ISNUMBER('Control Sample Data'!L28),'Control Sample Data'!L28&lt;$C$389, 'Control Sample Data'!L28&gt;0),'Control Sample Data'!L28,$C$389),""))</f>
        <v/>
      </c>
      <c r="AA29" s="105" t="str">
        <f>IF('Control Sample Data'!M28="","",IF(SUM('Control Sample Data'!M$3:M$386)&gt;10,IF(AND(ISNUMBER('Control Sample Data'!M28),'Control Sample Data'!M28&lt;$C$389, 'Control Sample Data'!M28&gt;0),'Control Sample Data'!M28,$C$389),""))</f>
        <v/>
      </c>
      <c r="AB29" s="136" t="str">
        <f>IF('Control Sample Data'!N28="","",IF(SUM('Control Sample Data'!N$3:N$386)&gt;10,IF(AND(ISNUMBER('Control Sample Data'!N28),'Control Sample Data'!N28&lt;$C$389, 'Control Sample Data'!N28&gt;0),'Control Sample Data'!N28,$C$389),""))</f>
        <v/>
      </c>
      <c r="BA29" s="101" t="str">
        <f t="shared" si="36"/>
        <v>BRAP</v>
      </c>
      <c r="BB29" s="104" t="s">
        <v>282</v>
      </c>
      <c r="BC29" s="105">
        <f t="shared" si="0"/>
        <v>10.187999999999999</v>
      </c>
      <c r="BD29" s="105">
        <f t="shared" si="1"/>
        <v>9.870000000000001</v>
      </c>
      <c r="BE29" s="105">
        <f t="shared" si="2"/>
        <v>10.439999999999998</v>
      </c>
      <c r="BF29" s="105" t="str">
        <f t="shared" si="3"/>
        <v/>
      </c>
      <c r="BG29" s="105" t="str">
        <f t="shared" si="4"/>
        <v/>
      </c>
      <c r="BH29" s="105" t="str">
        <f t="shared" si="5"/>
        <v/>
      </c>
      <c r="BI29" s="105" t="str">
        <f t="shared" si="6"/>
        <v/>
      </c>
      <c r="BJ29" s="105" t="str">
        <f t="shared" si="7"/>
        <v/>
      </c>
      <c r="BK29" s="105" t="str">
        <f t="shared" si="8"/>
        <v/>
      </c>
      <c r="BL29" s="105" t="str">
        <f t="shared" si="9"/>
        <v/>
      </c>
      <c r="BM29" s="102" t="str">
        <f t="shared" si="37"/>
        <v/>
      </c>
      <c r="BN29" s="102" t="str">
        <f t="shared" si="38"/>
        <v/>
      </c>
      <c r="BO29" s="105">
        <f t="shared" si="11"/>
        <v>8.1080000000000005</v>
      </c>
      <c r="BP29" s="105">
        <f t="shared" si="12"/>
        <v>8.1180000000000021</v>
      </c>
      <c r="BQ29" s="105">
        <f t="shared" si="13"/>
        <v>7.5799999999999983</v>
      </c>
      <c r="BR29" s="105" t="str">
        <f t="shared" si="14"/>
        <v/>
      </c>
      <c r="BS29" s="105" t="str">
        <f t="shared" si="15"/>
        <v/>
      </c>
      <c r="BT29" s="105" t="str">
        <f t="shared" si="16"/>
        <v/>
      </c>
      <c r="BU29" s="105" t="str">
        <f t="shared" si="17"/>
        <v/>
      </c>
      <c r="BV29" s="105" t="str">
        <f t="shared" si="18"/>
        <v/>
      </c>
      <c r="BW29" s="105" t="str">
        <f t="shared" si="19"/>
        <v/>
      </c>
      <c r="BX29" s="105" t="str">
        <f t="shared" si="20"/>
        <v/>
      </c>
      <c r="BY29" s="102" t="str">
        <f t="shared" si="39"/>
        <v/>
      </c>
      <c r="BZ29" s="102" t="str">
        <f t="shared" si="40"/>
        <v/>
      </c>
      <c r="CA29" s="70">
        <f t="shared" si="41"/>
        <v>10.165999999999999</v>
      </c>
      <c r="CB29" s="70">
        <f t="shared" si="42"/>
        <v>7.9353333333333333</v>
      </c>
      <c r="CC29" s="103" t="str">
        <f t="shared" si="43"/>
        <v>BRAP</v>
      </c>
      <c r="CD29" s="104" t="s">
        <v>282</v>
      </c>
      <c r="CE29" s="106">
        <f t="shared" si="22"/>
        <v>8.5724784922804693E-4</v>
      </c>
      <c r="CF29" s="106">
        <f t="shared" si="23"/>
        <v>1.0686461926374409E-3</v>
      </c>
      <c r="CG29" s="106">
        <f t="shared" si="24"/>
        <v>7.1985801625542157E-4</v>
      </c>
      <c r="CH29" s="106" t="str">
        <f t="shared" si="25"/>
        <v/>
      </c>
      <c r="CI29" s="106" t="str">
        <f t="shared" si="26"/>
        <v/>
      </c>
      <c r="CJ29" s="106" t="str">
        <f t="shared" si="27"/>
        <v/>
      </c>
      <c r="CK29" s="106" t="str">
        <f t="shared" si="28"/>
        <v/>
      </c>
      <c r="CL29" s="106" t="str">
        <f t="shared" si="29"/>
        <v/>
      </c>
      <c r="CM29" s="106" t="str">
        <f t="shared" si="30"/>
        <v/>
      </c>
      <c r="CN29" s="106" t="str">
        <f t="shared" si="31"/>
        <v/>
      </c>
      <c r="CO29" s="119" t="str">
        <f t="shared" si="44"/>
        <v/>
      </c>
      <c r="CP29" s="119" t="str">
        <f t="shared" si="45"/>
        <v/>
      </c>
      <c r="CQ29" s="106">
        <f t="shared" si="49"/>
        <v>3.6245057674659464E-3</v>
      </c>
      <c r="CR29" s="106">
        <f t="shared" si="49"/>
        <v>3.5994694773386821E-3</v>
      </c>
      <c r="CS29" s="106">
        <f t="shared" si="49"/>
        <v>5.2262795108832588E-3</v>
      </c>
      <c r="CT29" s="106" t="str">
        <f t="shared" si="49"/>
        <v/>
      </c>
      <c r="CU29" s="106" t="str">
        <f t="shared" si="49"/>
        <v/>
      </c>
      <c r="CV29" s="106" t="str">
        <f t="shared" si="49"/>
        <v/>
      </c>
      <c r="CW29" s="106" t="str">
        <f t="shared" si="50"/>
        <v/>
      </c>
      <c r="CX29" s="106" t="str">
        <f t="shared" si="50"/>
        <v/>
      </c>
      <c r="CY29" s="106" t="str">
        <f t="shared" si="50"/>
        <v/>
      </c>
      <c r="CZ29" s="106" t="str">
        <f t="shared" si="48"/>
        <v/>
      </c>
      <c r="DA29" s="119" t="str">
        <f t="shared" si="46"/>
        <v/>
      </c>
      <c r="DB29" s="119" t="str">
        <f t="shared" si="47"/>
        <v/>
      </c>
    </row>
    <row r="30" spans="1:124" ht="15" customHeight="1" x14ac:dyDescent="0.3">
      <c r="A30" s="135" t="str">
        <f>'Gene Table'!D29</f>
        <v>BRCA1</v>
      </c>
      <c r="B30" s="104" t="s">
        <v>283</v>
      </c>
      <c r="C30" s="105">
        <f>IF('Test Sample Data'!C29="","",IF(SUM('Test Sample Data'!C$3:C$386)&gt;10,IF(AND(ISNUMBER('Test Sample Data'!C29),'Test Sample Data'!C29&lt;$C$389, 'Test Sample Data'!C29&gt;0),'Test Sample Data'!C29,$C$389),""))</f>
        <v>13.53</v>
      </c>
      <c r="D30" s="105">
        <f>IF('Test Sample Data'!D29="","",IF(SUM('Test Sample Data'!D$3:D$386)&gt;10,IF(AND(ISNUMBER('Test Sample Data'!D29),'Test Sample Data'!D29&lt;$C$389, 'Test Sample Data'!D29&gt;0),'Test Sample Data'!D29,$C$389),""))</f>
        <v>13.59</v>
      </c>
      <c r="E30" s="105">
        <f>IF('Test Sample Data'!E29="","",IF(SUM('Test Sample Data'!E$3:E$386)&gt;10,IF(AND(ISNUMBER('Test Sample Data'!E29),'Test Sample Data'!E29&lt;$C$389, 'Test Sample Data'!E29&gt;0),'Test Sample Data'!E29,$C$389),""))</f>
        <v>13.59</v>
      </c>
      <c r="F30" s="105" t="str">
        <f>IF('Test Sample Data'!F29="","",IF(SUM('Test Sample Data'!F$3:F$386)&gt;10,IF(AND(ISNUMBER('Test Sample Data'!F29),'Test Sample Data'!F29&lt;$C$389, 'Test Sample Data'!F29&gt;0),'Test Sample Data'!F29,$C$389),""))</f>
        <v/>
      </c>
      <c r="G30" s="105" t="str">
        <f>IF('Test Sample Data'!G29="","",IF(SUM('Test Sample Data'!G$3:G$386)&gt;10,IF(AND(ISNUMBER('Test Sample Data'!G29),'Test Sample Data'!G29&lt;$C$389, 'Test Sample Data'!G29&gt;0),'Test Sample Data'!G29,$C$389),""))</f>
        <v/>
      </c>
      <c r="H30" s="105" t="str">
        <f>IF('Test Sample Data'!H29="","",IF(SUM('Test Sample Data'!H$3:H$386)&gt;10,IF(AND(ISNUMBER('Test Sample Data'!H29),'Test Sample Data'!H29&lt;$C$389, 'Test Sample Data'!H29&gt;0),'Test Sample Data'!H29,$C$389),""))</f>
        <v/>
      </c>
      <c r="I30" s="105" t="str">
        <f>IF('Test Sample Data'!I29="","",IF(SUM('Test Sample Data'!I$3:I$386)&gt;10,IF(AND(ISNUMBER('Test Sample Data'!I29),'Test Sample Data'!I29&lt;$C$389, 'Test Sample Data'!I29&gt;0),'Test Sample Data'!I29,$C$389),""))</f>
        <v/>
      </c>
      <c r="J30" s="105" t="str">
        <f>IF('Test Sample Data'!J29="","",IF(SUM('Test Sample Data'!J$3:J$386)&gt;10,IF(AND(ISNUMBER('Test Sample Data'!J29),'Test Sample Data'!J29&lt;$C$389, 'Test Sample Data'!J29&gt;0),'Test Sample Data'!J29,$C$389),""))</f>
        <v/>
      </c>
      <c r="K30" s="105" t="str">
        <f>IF('Test Sample Data'!K29="","",IF(SUM('Test Sample Data'!K$3:K$386)&gt;10,IF(AND(ISNUMBER('Test Sample Data'!K29),'Test Sample Data'!K29&lt;$C$389, 'Test Sample Data'!K29&gt;0),'Test Sample Data'!K29,$C$389),""))</f>
        <v/>
      </c>
      <c r="L30" s="105" t="str">
        <f>IF('Test Sample Data'!L29="","",IF(SUM('Test Sample Data'!L$3:L$386)&gt;10,IF(AND(ISNUMBER('Test Sample Data'!L29),'Test Sample Data'!L29&lt;$C$389, 'Test Sample Data'!L29&gt;0),'Test Sample Data'!L29,$C$389),""))</f>
        <v/>
      </c>
      <c r="M30" s="105" t="str">
        <f>IF('Test Sample Data'!M29="","",IF(SUM('Test Sample Data'!M$3:M$386)&gt;10,IF(AND(ISNUMBER('Test Sample Data'!M29),'Test Sample Data'!M29&lt;$C$389, 'Test Sample Data'!M29&gt;0),'Test Sample Data'!M29,$C$389),""))</f>
        <v/>
      </c>
      <c r="N30" s="105" t="str">
        <f>IF('Test Sample Data'!N29="","",IF(SUM('Test Sample Data'!N$3:N$386)&gt;10,IF(AND(ISNUMBER('Test Sample Data'!N29),'Test Sample Data'!N29&lt;$C$389, 'Test Sample Data'!N29&gt;0),'Test Sample Data'!N29,$C$389),""))</f>
        <v/>
      </c>
      <c r="O30" s="105" t="str">
        <f>'Gene Table'!D29</f>
        <v>BRCA1</v>
      </c>
      <c r="P30" s="104" t="s">
        <v>283</v>
      </c>
      <c r="Q30" s="105">
        <f>IF('Control Sample Data'!C29="","",IF(SUM('Control Sample Data'!C$3:C$386)&gt;10,IF(AND(ISNUMBER('Control Sample Data'!C29),'Control Sample Data'!C29&lt;$C$389, 'Control Sample Data'!C29&gt;0),'Control Sample Data'!C29,$C$389),""))</f>
        <v>22.38</v>
      </c>
      <c r="R30" s="105">
        <f>IF('Control Sample Data'!D29="","",IF(SUM('Control Sample Data'!D$3:D$386)&gt;10,IF(AND(ISNUMBER('Control Sample Data'!D29),'Control Sample Data'!D29&lt;$C$389, 'Control Sample Data'!D29&gt;0),'Control Sample Data'!D29,$C$389),""))</f>
        <v>22.43</v>
      </c>
      <c r="S30" s="105">
        <f>IF('Control Sample Data'!E29="","",IF(SUM('Control Sample Data'!E$3:E$386)&gt;10,IF(AND(ISNUMBER('Control Sample Data'!E29),'Control Sample Data'!E29&lt;$C$389, 'Control Sample Data'!E29&gt;0),'Control Sample Data'!E29,$C$389),""))</f>
        <v>22.43</v>
      </c>
      <c r="T30" s="105" t="str">
        <f>IF('Control Sample Data'!F29="","",IF(SUM('Control Sample Data'!F$3:F$386)&gt;10,IF(AND(ISNUMBER('Control Sample Data'!F29),'Control Sample Data'!F29&lt;$C$389, 'Control Sample Data'!F29&gt;0),'Control Sample Data'!F29,$C$389),""))</f>
        <v/>
      </c>
      <c r="U30" s="105" t="str">
        <f>IF('Control Sample Data'!G29="","",IF(SUM('Control Sample Data'!G$3:G$386)&gt;10,IF(AND(ISNUMBER('Control Sample Data'!G29),'Control Sample Data'!G29&lt;$C$389, 'Control Sample Data'!G29&gt;0),'Control Sample Data'!G29,$C$389),""))</f>
        <v/>
      </c>
      <c r="V30" s="105" t="str">
        <f>IF('Control Sample Data'!H29="","",IF(SUM('Control Sample Data'!H$3:H$386)&gt;10,IF(AND(ISNUMBER('Control Sample Data'!H29),'Control Sample Data'!H29&lt;$C$389, 'Control Sample Data'!H29&gt;0),'Control Sample Data'!H29,$C$389),""))</f>
        <v/>
      </c>
      <c r="W30" s="105" t="str">
        <f>IF('Control Sample Data'!I29="","",IF(SUM('Control Sample Data'!I$3:I$386)&gt;10,IF(AND(ISNUMBER('Control Sample Data'!I29),'Control Sample Data'!I29&lt;$C$389, 'Control Sample Data'!I29&gt;0),'Control Sample Data'!I29,$C$389),""))</f>
        <v/>
      </c>
      <c r="X30" s="105" t="str">
        <f>IF('Control Sample Data'!J29="","",IF(SUM('Control Sample Data'!J$3:J$386)&gt;10,IF(AND(ISNUMBER('Control Sample Data'!J29),'Control Sample Data'!J29&lt;$C$389, 'Control Sample Data'!J29&gt;0),'Control Sample Data'!J29,$C$389),""))</f>
        <v/>
      </c>
      <c r="Y30" s="105" t="str">
        <f>IF('Control Sample Data'!K29="","",IF(SUM('Control Sample Data'!K$3:K$386)&gt;10,IF(AND(ISNUMBER('Control Sample Data'!K29),'Control Sample Data'!K29&lt;$C$389, 'Control Sample Data'!K29&gt;0),'Control Sample Data'!K29,$C$389),""))</f>
        <v/>
      </c>
      <c r="Z30" s="105" t="str">
        <f>IF('Control Sample Data'!L29="","",IF(SUM('Control Sample Data'!L$3:L$386)&gt;10,IF(AND(ISNUMBER('Control Sample Data'!L29),'Control Sample Data'!L29&lt;$C$389, 'Control Sample Data'!L29&gt;0),'Control Sample Data'!L29,$C$389),""))</f>
        <v/>
      </c>
      <c r="AA30" s="105" t="str">
        <f>IF('Control Sample Data'!M29="","",IF(SUM('Control Sample Data'!M$3:M$386)&gt;10,IF(AND(ISNUMBER('Control Sample Data'!M29),'Control Sample Data'!M29&lt;$C$389, 'Control Sample Data'!M29&gt;0),'Control Sample Data'!M29,$C$389),""))</f>
        <v/>
      </c>
      <c r="AB30" s="136" t="str">
        <f>IF('Control Sample Data'!N29="","",IF(SUM('Control Sample Data'!N$3:N$386)&gt;10,IF(AND(ISNUMBER('Control Sample Data'!N29),'Control Sample Data'!N29&lt;$C$389, 'Control Sample Data'!N29&gt;0),'Control Sample Data'!N29,$C$389),""))</f>
        <v/>
      </c>
      <c r="BA30" s="101" t="str">
        <f t="shared" si="36"/>
        <v>BRCA1</v>
      </c>
      <c r="BB30" s="104" t="s">
        <v>283</v>
      </c>
      <c r="BC30" s="105">
        <f t="shared" si="0"/>
        <v>-7.4620000000000015</v>
      </c>
      <c r="BD30" s="105">
        <f t="shared" si="1"/>
        <v>-7.3599999999999994</v>
      </c>
      <c r="BE30" s="105">
        <f t="shared" si="2"/>
        <v>-7.2900000000000027</v>
      </c>
      <c r="BF30" s="105" t="str">
        <f t="shared" si="3"/>
        <v/>
      </c>
      <c r="BG30" s="105" t="str">
        <f t="shared" si="4"/>
        <v/>
      </c>
      <c r="BH30" s="105" t="str">
        <f t="shared" si="5"/>
        <v/>
      </c>
      <c r="BI30" s="105" t="str">
        <f t="shared" si="6"/>
        <v/>
      </c>
      <c r="BJ30" s="105" t="str">
        <f t="shared" si="7"/>
        <v/>
      </c>
      <c r="BK30" s="105" t="str">
        <f t="shared" si="8"/>
        <v/>
      </c>
      <c r="BL30" s="105" t="str">
        <f t="shared" si="9"/>
        <v/>
      </c>
      <c r="BM30" s="102" t="str">
        <f t="shared" si="37"/>
        <v/>
      </c>
      <c r="BN30" s="102" t="str">
        <f t="shared" si="38"/>
        <v/>
      </c>
      <c r="BO30" s="105">
        <f t="shared" si="11"/>
        <v>1.2379999999999995</v>
      </c>
      <c r="BP30" s="105">
        <f t="shared" si="12"/>
        <v>1.3780000000000001</v>
      </c>
      <c r="BQ30" s="105">
        <f t="shared" si="13"/>
        <v>1.2199999999999989</v>
      </c>
      <c r="BR30" s="105" t="str">
        <f t="shared" si="14"/>
        <v/>
      </c>
      <c r="BS30" s="105" t="str">
        <f t="shared" si="15"/>
        <v/>
      </c>
      <c r="BT30" s="105" t="str">
        <f t="shared" si="16"/>
        <v/>
      </c>
      <c r="BU30" s="105" t="str">
        <f t="shared" si="17"/>
        <v/>
      </c>
      <c r="BV30" s="105" t="str">
        <f t="shared" si="18"/>
        <v/>
      </c>
      <c r="BW30" s="105" t="str">
        <f t="shared" si="19"/>
        <v/>
      </c>
      <c r="BX30" s="105" t="str">
        <f t="shared" si="20"/>
        <v/>
      </c>
      <c r="BY30" s="102" t="str">
        <f t="shared" si="39"/>
        <v/>
      </c>
      <c r="BZ30" s="102" t="str">
        <f t="shared" si="40"/>
        <v/>
      </c>
      <c r="CA30" s="70">
        <f t="shared" si="41"/>
        <v>-7.3706666666666676</v>
      </c>
      <c r="CB30" s="70">
        <f t="shared" si="42"/>
        <v>1.2786666666666662</v>
      </c>
      <c r="CC30" s="103" t="str">
        <f t="shared" si="43"/>
        <v>BRCA1</v>
      </c>
      <c r="CD30" s="104" t="s">
        <v>283</v>
      </c>
      <c r="CE30" s="106">
        <f t="shared" si="22"/>
        <v>176.31360593704179</v>
      </c>
      <c r="CF30" s="106">
        <f t="shared" si="23"/>
        <v>164.27851488805166</v>
      </c>
      <c r="CG30" s="106">
        <f t="shared" si="24"/>
        <v>156.49795554458495</v>
      </c>
      <c r="CH30" s="106" t="str">
        <f t="shared" si="25"/>
        <v/>
      </c>
      <c r="CI30" s="106" t="str">
        <f t="shared" si="26"/>
        <v/>
      </c>
      <c r="CJ30" s="106" t="str">
        <f t="shared" si="27"/>
        <v/>
      </c>
      <c r="CK30" s="106" t="str">
        <f t="shared" si="28"/>
        <v/>
      </c>
      <c r="CL30" s="106" t="str">
        <f t="shared" si="29"/>
        <v/>
      </c>
      <c r="CM30" s="106" t="str">
        <f t="shared" si="30"/>
        <v/>
      </c>
      <c r="CN30" s="106" t="str">
        <f t="shared" si="31"/>
        <v/>
      </c>
      <c r="CO30" s="119" t="str">
        <f t="shared" si="44"/>
        <v/>
      </c>
      <c r="CP30" s="119" t="str">
        <f t="shared" si="45"/>
        <v/>
      </c>
      <c r="CQ30" s="106">
        <f t="shared" si="49"/>
        <v>0.423959982316574</v>
      </c>
      <c r="CR30" s="106">
        <f t="shared" si="49"/>
        <v>0.38475180504021561</v>
      </c>
      <c r="CS30" s="106">
        <f t="shared" si="49"/>
        <v>0.4292827182188772</v>
      </c>
      <c r="CT30" s="106" t="str">
        <f t="shared" si="49"/>
        <v/>
      </c>
      <c r="CU30" s="106" t="str">
        <f t="shared" si="49"/>
        <v/>
      </c>
      <c r="CV30" s="106" t="str">
        <f t="shared" si="49"/>
        <v/>
      </c>
      <c r="CW30" s="106" t="str">
        <f t="shared" si="50"/>
        <v/>
      </c>
      <c r="CX30" s="106" t="str">
        <f t="shared" si="50"/>
        <v/>
      </c>
      <c r="CY30" s="106" t="str">
        <f t="shared" si="50"/>
        <v/>
      </c>
      <c r="CZ30" s="106" t="str">
        <f t="shared" si="48"/>
        <v/>
      </c>
      <c r="DA30" s="119" t="str">
        <f t="shared" si="46"/>
        <v/>
      </c>
      <c r="DB30" s="119" t="str">
        <f t="shared" si="47"/>
        <v/>
      </c>
    </row>
    <row r="31" spans="1:124" ht="15" customHeight="1" x14ac:dyDescent="0.3">
      <c r="A31" s="135" t="str">
        <f>'Gene Table'!D30</f>
        <v>BRCA2</v>
      </c>
      <c r="B31" s="104" t="s">
        <v>284</v>
      </c>
      <c r="C31" s="105">
        <f>IF('Test Sample Data'!C30="","",IF(SUM('Test Sample Data'!C$3:C$386)&gt;10,IF(AND(ISNUMBER('Test Sample Data'!C30),'Test Sample Data'!C30&lt;$C$389, 'Test Sample Data'!C30&gt;0),'Test Sample Data'!C30,$C$389),""))</f>
        <v>29.52</v>
      </c>
      <c r="D31" s="105">
        <f>IF('Test Sample Data'!D30="","",IF(SUM('Test Sample Data'!D$3:D$386)&gt;10,IF(AND(ISNUMBER('Test Sample Data'!D30),'Test Sample Data'!D30&lt;$C$389, 'Test Sample Data'!D30&gt;0),'Test Sample Data'!D30,$C$389),""))</f>
        <v>29.17</v>
      </c>
      <c r="E31" s="105">
        <f>IF('Test Sample Data'!E30="","",IF(SUM('Test Sample Data'!E$3:E$386)&gt;10,IF(AND(ISNUMBER('Test Sample Data'!E30),'Test Sample Data'!E30&lt;$C$389, 'Test Sample Data'!E30&gt;0),'Test Sample Data'!E30,$C$389),""))</f>
        <v>29.13</v>
      </c>
      <c r="F31" s="105" t="str">
        <f>IF('Test Sample Data'!F30="","",IF(SUM('Test Sample Data'!F$3:F$386)&gt;10,IF(AND(ISNUMBER('Test Sample Data'!F30),'Test Sample Data'!F30&lt;$C$389, 'Test Sample Data'!F30&gt;0),'Test Sample Data'!F30,$C$389),""))</f>
        <v/>
      </c>
      <c r="G31" s="105" t="str">
        <f>IF('Test Sample Data'!G30="","",IF(SUM('Test Sample Data'!G$3:G$386)&gt;10,IF(AND(ISNUMBER('Test Sample Data'!G30),'Test Sample Data'!G30&lt;$C$389, 'Test Sample Data'!G30&gt;0),'Test Sample Data'!G30,$C$389),""))</f>
        <v/>
      </c>
      <c r="H31" s="105" t="str">
        <f>IF('Test Sample Data'!H30="","",IF(SUM('Test Sample Data'!H$3:H$386)&gt;10,IF(AND(ISNUMBER('Test Sample Data'!H30),'Test Sample Data'!H30&lt;$C$389, 'Test Sample Data'!H30&gt;0),'Test Sample Data'!H30,$C$389),""))</f>
        <v/>
      </c>
      <c r="I31" s="105" t="str">
        <f>IF('Test Sample Data'!I30="","",IF(SUM('Test Sample Data'!I$3:I$386)&gt;10,IF(AND(ISNUMBER('Test Sample Data'!I30),'Test Sample Data'!I30&lt;$C$389, 'Test Sample Data'!I30&gt;0),'Test Sample Data'!I30,$C$389),""))</f>
        <v/>
      </c>
      <c r="J31" s="105" t="str">
        <f>IF('Test Sample Data'!J30="","",IF(SUM('Test Sample Data'!J$3:J$386)&gt;10,IF(AND(ISNUMBER('Test Sample Data'!J30),'Test Sample Data'!J30&lt;$C$389, 'Test Sample Data'!J30&gt;0),'Test Sample Data'!J30,$C$389),""))</f>
        <v/>
      </c>
      <c r="K31" s="105" t="str">
        <f>IF('Test Sample Data'!K30="","",IF(SUM('Test Sample Data'!K$3:K$386)&gt;10,IF(AND(ISNUMBER('Test Sample Data'!K30),'Test Sample Data'!K30&lt;$C$389, 'Test Sample Data'!K30&gt;0),'Test Sample Data'!K30,$C$389),""))</f>
        <v/>
      </c>
      <c r="L31" s="105" t="str">
        <f>IF('Test Sample Data'!L30="","",IF(SUM('Test Sample Data'!L$3:L$386)&gt;10,IF(AND(ISNUMBER('Test Sample Data'!L30),'Test Sample Data'!L30&lt;$C$389, 'Test Sample Data'!L30&gt;0),'Test Sample Data'!L30,$C$389),""))</f>
        <v/>
      </c>
      <c r="M31" s="105" t="str">
        <f>IF('Test Sample Data'!M30="","",IF(SUM('Test Sample Data'!M$3:M$386)&gt;10,IF(AND(ISNUMBER('Test Sample Data'!M30),'Test Sample Data'!M30&lt;$C$389, 'Test Sample Data'!M30&gt;0),'Test Sample Data'!M30,$C$389),""))</f>
        <v/>
      </c>
      <c r="N31" s="105" t="str">
        <f>IF('Test Sample Data'!N30="","",IF(SUM('Test Sample Data'!N$3:N$386)&gt;10,IF(AND(ISNUMBER('Test Sample Data'!N30),'Test Sample Data'!N30&lt;$C$389, 'Test Sample Data'!N30&gt;0),'Test Sample Data'!N30,$C$389),""))</f>
        <v/>
      </c>
      <c r="O31" s="105" t="str">
        <f>'Gene Table'!D30</f>
        <v>BRCA2</v>
      </c>
      <c r="P31" s="104" t="s">
        <v>284</v>
      </c>
      <c r="Q31" s="105">
        <f>IF('Control Sample Data'!C30="","",IF(SUM('Control Sample Data'!C$3:C$386)&gt;10,IF(AND(ISNUMBER('Control Sample Data'!C30),'Control Sample Data'!C30&lt;$C$389, 'Control Sample Data'!C30&gt;0),'Control Sample Data'!C30,$C$389),""))</f>
        <v>28.7</v>
      </c>
      <c r="R31" s="105">
        <f>IF('Control Sample Data'!D30="","",IF(SUM('Control Sample Data'!D$3:D$386)&gt;10,IF(AND(ISNUMBER('Control Sample Data'!D30),'Control Sample Data'!D30&lt;$C$389, 'Control Sample Data'!D30&gt;0),'Control Sample Data'!D30,$C$389),""))</f>
        <v>28.21</v>
      </c>
      <c r="S31" s="105">
        <f>IF('Control Sample Data'!E30="","",IF(SUM('Control Sample Data'!E$3:E$386)&gt;10,IF(AND(ISNUMBER('Control Sample Data'!E30),'Control Sample Data'!E30&lt;$C$389, 'Control Sample Data'!E30&gt;0),'Control Sample Data'!E30,$C$389),""))</f>
        <v>28.29</v>
      </c>
      <c r="T31" s="105" t="str">
        <f>IF('Control Sample Data'!F30="","",IF(SUM('Control Sample Data'!F$3:F$386)&gt;10,IF(AND(ISNUMBER('Control Sample Data'!F30),'Control Sample Data'!F30&lt;$C$389, 'Control Sample Data'!F30&gt;0),'Control Sample Data'!F30,$C$389),""))</f>
        <v/>
      </c>
      <c r="U31" s="105" t="str">
        <f>IF('Control Sample Data'!G30="","",IF(SUM('Control Sample Data'!G$3:G$386)&gt;10,IF(AND(ISNUMBER('Control Sample Data'!G30),'Control Sample Data'!G30&lt;$C$389, 'Control Sample Data'!G30&gt;0),'Control Sample Data'!G30,$C$389),""))</f>
        <v/>
      </c>
      <c r="V31" s="105" t="str">
        <f>IF('Control Sample Data'!H30="","",IF(SUM('Control Sample Data'!H$3:H$386)&gt;10,IF(AND(ISNUMBER('Control Sample Data'!H30),'Control Sample Data'!H30&lt;$C$389, 'Control Sample Data'!H30&gt;0),'Control Sample Data'!H30,$C$389),""))</f>
        <v/>
      </c>
      <c r="W31" s="105" t="str">
        <f>IF('Control Sample Data'!I30="","",IF(SUM('Control Sample Data'!I$3:I$386)&gt;10,IF(AND(ISNUMBER('Control Sample Data'!I30),'Control Sample Data'!I30&lt;$C$389, 'Control Sample Data'!I30&gt;0),'Control Sample Data'!I30,$C$389),""))</f>
        <v/>
      </c>
      <c r="X31" s="105" t="str">
        <f>IF('Control Sample Data'!J30="","",IF(SUM('Control Sample Data'!J$3:J$386)&gt;10,IF(AND(ISNUMBER('Control Sample Data'!J30),'Control Sample Data'!J30&lt;$C$389, 'Control Sample Data'!J30&gt;0),'Control Sample Data'!J30,$C$389),""))</f>
        <v/>
      </c>
      <c r="Y31" s="105" t="str">
        <f>IF('Control Sample Data'!K30="","",IF(SUM('Control Sample Data'!K$3:K$386)&gt;10,IF(AND(ISNUMBER('Control Sample Data'!K30),'Control Sample Data'!K30&lt;$C$389, 'Control Sample Data'!K30&gt;0),'Control Sample Data'!K30,$C$389),""))</f>
        <v/>
      </c>
      <c r="Z31" s="105" t="str">
        <f>IF('Control Sample Data'!L30="","",IF(SUM('Control Sample Data'!L$3:L$386)&gt;10,IF(AND(ISNUMBER('Control Sample Data'!L30),'Control Sample Data'!L30&lt;$C$389, 'Control Sample Data'!L30&gt;0),'Control Sample Data'!L30,$C$389),""))</f>
        <v/>
      </c>
      <c r="AA31" s="105" t="str">
        <f>IF('Control Sample Data'!M30="","",IF(SUM('Control Sample Data'!M$3:M$386)&gt;10,IF(AND(ISNUMBER('Control Sample Data'!M30),'Control Sample Data'!M30&lt;$C$389, 'Control Sample Data'!M30&gt;0),'Control Sample Data'!M30,$C$389),""))</f>
        <v/>
      </c>
      <c r="AB31" s="136" t="str">
        <f>IF('Control Sample Data'!N30="","",IF(SUM('Control Sample Data'!N$3:N$386)&gt;10,IF(AND(ISNUMBER('Control Sample Data'!N30),'Control Sample Data'!N30&lt;$C$389, 'Control Sample Data'!N30&gt;0),'Control Sample Data'!N30,$C$389),""))</f>
        <v/>
      </c>
      <c r="BA31" s="101" t="str">
        <f t="shared" si="36"/>
        <v>BRCA2</v>
      </c>
      <c r="BB31" s="104" t="s">
        <v>284</v>
      </c>
      <c r="BC31" s="105">
        <f t="shared" si="0"/>
        <v>8.5279999999999987</v>
      </c>
      <c r="BD31" s="105">
        <f t="shared" si="1"/>
        <v>8.2200000000000024</v>
      </c>
      <c r="BE31" s="105">
        <f t="shared" si="2"/>
        <v>8.2499999999999964</v>
      </c>
      <c r="BF31" s="105" t="str">
        <f t="shared" si="3"/>
        <v/>
      </c>
      <c r="BG31" s="105" t="str">
        <f t="shared" si="4"/>
        <v/>
      </c>
      <c r="BH31" s="105" t="str">
        <f t="shared" si="5"/>
        <v/>
      </c>
      <c r="BI31" s="105" t="str">
        <f t="shared" si="6"/>
        <v/>
      </c>
      <c r="BJ31" s="105" t="str">
        <f t="shared" si="7"/>
        <v/>
      </c>
      <c r="BK31" s="105" t="str">
        <f t="shared" si="8"/>
        <v/>
      </c>
      <c r="BL31" s="105" t="str">
        <f t="shared" si="9"/>
        <v/>
      </c>
      <c r="BM31" s="102" t="str">
        <f t="shared" si="37"/>
        <v/>
      </c>
      <c r="BN31" s="102" t="str">
        <f t="shared" si="38"/>
        <v/>
      </c>
      <c r="BO31" s="105">
        <f t="shared" si="11"/>
        <v>7.5579999999999998</v>
      </c>
      <c r="BP31" s="105">
        <f t="shared" si="12"/>
        <v>7.1580000000000013</v>
      </c>
      <c r="BQ31" s="105">
        <f t="shared" si="13"/>
        <v>7.0799999999999983</v>
      </c>
      <c r="BR31" s="105" t="str">
        <f t="shared" si="14"/>
        <v/>
      </c>
      <c r="BS31" s="105" t="str">
        <f t="shared" si="15"/>
        <v/>
      </c>
      <c r="BT31" s="105" t="str">
        <f t="shared" si="16"/>
        <v/>
      </c>
      <c r="BU31" s="105" t="str">
        <f t="shared" si="17"/>
        <v/>
      </c>
      <c r="BV31" s="105" t="str">
        <f t="shared" si="18"/>
        <v/>
      </c>
      <c r="BW31" s="105" t="str">
        <f t="shared" si="19"/>
        <v/>
      </c>
      <c r="BX31" s="105" t="str">
        <f t="shared" si="20"/>
        <v/>
      </c>
      <c r="BY31" s="102" t="str">
        <f t="shared" si="39"/>
        <v/>
      </c>
      <c r="BZ31" s="102" t="str">
        <f t="shared" si="40"/>
        <v/>
      </c>
      <c r="CA31" s="70">
        <f t="shared" si="41"/>
        <v>8.3326666666666664</v>
      </c>
      <c r="CB31" s="70">
        <f t="shared" si="42"/>
        <v>7.2653333333333334</v>
      </c>
      <c r="CC31" s="103" t="str">
        <f t="shared" si="43"/>
        <v>BRCA2</v>
      </c>
      <c r="CD31" s="104" t="s">
        <v>284</v>
      </c>
      <c r="CE31" s="106">
        <f t="shared" si="22"/>
        <v>2.7090448615847387E-3</v>
      </c>
      <c r="CF31" s="106">
        <f t="shared" si="23"/>
        <v>3.3537712360849712E-3</v>
      </c>
      <c r="CG31" s="106">
        <f t="shared" si="24"/>
        <v>3.2847516220848305E-3</v>
      </c>
      <c r="CH31" s="106" t="str">
        <f t="shared" si="25"/>
        <v/>
      </c>
      <c r="CI31" s="106" t="str">
        <f t="shared" si="26"/>
        <v/>
      </c>
      <c r="CJ31" s="106" t="str">
        <f t="shared" si="27"/>
        <v/>
      </c>
      <c r="CK31" s="106" t="str">
        <f t="shared" si="28"/>
        <v/>
      </c>
      <c r="CL31" s="106" t="str">
        <f t="shared" si="29"/>
        <v/>
      </c>
      <c r="CM31" s="106" t="str">
        <f t="shared" si="30"/>
        <v/>
      </c>
      <c r="CN31" s="106" t="str">
        <f t="shared" si="31"/>
        <v/>
      </c>
      <c r="CO31" s="119" t="str">
        <f t="shared" si="44"/>
        <v/>
      </c>
      <c r="CP31" s="119" t="str">
        <f t="shared" si="45"/>
        <v/>
      </c>
      <c r="CQ31" s="106">
        <f t="shared" si="49"/>
        <v>5.3065870490193161E-3</v>
      </c>
      <c r="CR31" s="106">
        <f t="shared" si="49"/>
        <v>7.0020835903859702E-3</v>
      </c>
      <c r="CS31" s="106">
        <f t="shared" si="49"/>
        <v>7.3910753650437309E-3</v>
      </c>
      <c r="CT31" s="106" t="str">
        <f t="shared" si="49"/>
        <v/>
      </c>
      <c r="CU31" s="106" t="str">
        <f t="shared" si="49"/>
        <v/>
      </c>
      <c r="CV31" s="106" t="str">
        <f t="shared" si="49"/>
        <v/>
      </c>
      <c r="CW31" s="106" t="str">
        <f t="shared" si="50"/>
        <v/>
      </c>
      <c r="CX31" s="106" t="str">
        <f t="shared" si="50"/>
        <v/>
      </c>
      <c r="CY31" s="106" t="str">
        <f t="shared" si="50"/>
        <v/>
      </c>
      <c r="CZ31" s="106" t="str">
        <f t="shared" si="48"/>
        <v/>
      </c>
      <c r="DA31" s="119" t="str">
        <f t="shared" si="46"/>
        <v/>
      </c>
      <c r="DB31" s="119" t="str">
        <f t="shared" si="47"/>
        <v/>
      </c>
    </row>
    <row r="32" spans="1:124" ht="15" customHeight="1" x14ac:dyDescent="0.3">
      <c r="A32" s="135" t="str">
        <f>'Gene Table'!D31</f>
        <v>BRCC3</v>
      </c>
      <c r="B32" s="104" t="s">
        <v>285</v>
      </c>
      <c r="C32" s="105">
        <f>IF('Test Sample Data'!C31="","",IF(SUM('Test Sample Data'!C$3:C$386)&gt;10,IF(AND(ISNUMBER('Test Sample Data'!C31),'Test Sample Data'!C31&lt;$C$389, 'Test Sample Data'!C31&gt;0),'Test Sample Data'!C31,$C$389),""))</f>
        <v>21.51</v>
      </c>
      <c r="D32" s="105">
        <f>IF('Test Sample Data'!D31="","",IF(SUM('Test Sample Data'!D$3:D$386)&gt;10,IF(AND(ISNUMBER('Test Sample Data'!D31),'Test Sample Data'!D31&lt;$C$389, 'Test Sample Data'!D31&gt;0),'Test Sample Data'!D31,$C$389),""))</f>
        <v>21.46</v>
      </c>
      <c r="E32" s="105">
        <f>IF('Test Sample Data'!E31="","",IF(SUM('Test Sample Data'!E$3:E$386)&gt;10,IF(AND(ISNUMBER('Test Sample Data'!E31),'Test Sample Data'!E31&lt;$C$389, 'Test Sample Data'!E31&gt;0),'Test Sample Data'!E31,$C$389),""))</f>
        <v>21.32</v>
      </c>
      <c r="F32" s="105" t="str">
        <f>IF('Test Sample Data'!F31="","",IF(SUM('Test Sample Data'!F$3:F$386)&gt;10,IF(AND(ISNUMBER('Test Sample Data'!F31),'Test Sample Data'!F31&lt;$C$389, 'Test Sample Data'!F31&gt;0),'Test Sample Data'!F31,$C$389),""))</f>
        <v/>
      </c>
      <c r="G32" s="105" t="str">
        <f>IF('Test Sample Data'!G31="","",IF(SUM('Test Sample Data'!G$3:G$386)&gt;10,IF(AND(ISNUMBER('Test Sample Data'!G31),'Test Sample Data'!G31&lt;$C$389, 'Test Sample Data'!G31&gt;0),'Test Sample Data'!G31,$C$389),""))</f>
        <v/>
      </c>
      <c r="H32" s="105" t="str">
        <f>IF('Test Sample Data'!H31="","",IF(SUM('Test Sample Data'!H$3:H$386)&gt;10,IF(AND(ISNUMBER('Test Sample Data'!H31),'Test Sample Data'!H31&lt;$C$389, 'Test Sample Data'!H31&gt;0),'Test Sample Data'!H31,$C$389),""))</f>
        <v/>
      </c>
      <c r="I32" s="105" t="str">
        <f>IF('Test Sample Data'!I31="","",IF(SUM('Test Sample Data'!I$3:I$386)&gt;10,IF(AND(ISNUMBER('Test Sample Data'!I31),'Test Sample Data'!I31&lt;$C$389, 'Test Sample Data'!I31&gt;0),'Test Sample Data'!I31,$C$389),""))</f>
        <v/>
      </c>
      <c r="J32" s="105" t="str">
        <f>IF('Test Sample Data'!J31="","",IF(SUM('Test Sample Data'!J$3:J$386)&gt;10,IF(AND(ISNUMBER('Test Sample Data'!J31),'Test Sample Data'!J31&lt;$C$389, 'Test Sample Data'!J31&gt;0),'Test Sample Data'!J31,$C$389),""))</f>
        <v/>
      </c>
      <c r="K32" s="105" t="str">
        <f>IF('Test Sample Data'!K31="","",IF(SUM('Test Sample Data'!K$3:K$386)&gt;10,IF(AND(ISNUMBER('Test Sample Data'!K31),'Test Sample Data'!K31&lt;$C$389, 'Test Sample Data'!K31&gt;0),'Test Sample Data'!K31,$C$389),""))</f>
        <v/>
      </c>
      <c r="L32" s="105" t="str">
        <f>IF('Test Sample Data'!L31="","",IF(SUM('Test Sample Data'!L$3:L$386)&gt;10,IF(AND(ISNUMBER('Test Sample Data'!L31),'Test Sample Data'!L31&lt;$C$389, 'Test Sample Data'!L31&gt;0),'Test Sample Data'!L31,$C$389),""))</f>
        <v/>
      </c>
      <c r="M32" s="105" t="str">
        <f>IF('Test Sample Data'!M31="","",IF(SUM('Test Sample Data'!M$3:M$386)&gt;10,IF(AND(ISNUMBER('Test Sample Data'!M31),'Test Sample Data'!M31&lt;$C$389, 'Test Sample Data'!M31&gt;0),'Test Sample Data'!M31,$C$389),""))</f>
        <v/>
      </c>
      <c r="N32" s="105" t="str">
        <f>IF('Test Sample Data'!N31="","",IF(SUM('Test Sample Data'!N$3:N$386)&gt;10,IF(AND(ISNUMBER('Test Sample Data'!N31),'Test Sample Data'!N31&lt;$C$389, 'Test Sample Data'!N31&gt;0),'Test Sample Data'!N31,$C$389),""))</f>
        <v/>
      </c>
      <c r="O32" s="105" t="str">
        <f>'Gene Table'!D31</f>
        <v>BRCC3</v>
      </c>
      <c r="P32" s="104" t="s">
        <v>285</v>
      </c>
      <c r="Q32" s="105">
        <f>IF('Control Sample Data'!C31="","",IF(SUM('Control Sample Data'!C$3:C$386)&gt;10,IF(AND(ISNUMBER('Control Sample Data'!C31),'Control Sample Data'!C31&lt;$C$389, 'Control Sample Data'!C31&gt;0),'Control Sample Data'!C31,$C$389),""))</f>
        <v>27.23</v>
      </c>
      <c r="R32" s="105">
        <f>IF('Control Sample Data'!D31="","",IF(SUM('Control Sample Data'!D$3:D$386)&gt;10,IF(AND(ISNUMBER('Control Sample Data'!D31),'Control Sample Data'!D31&lt;$C$389, 'Control Sample Data'!D31&gt;0),'Control Sample Data'!D31,$C$389),""))</f>
        <v>27.15</v>
      </c>
      <c r="S32" s="105">
        <f>IF('Control Sample Data'!E31="","",IF(SUM('Control Sample Data'!E$3:E$386)&gt;10,IF(AND(ISNUMBER('Control Sample Data'!E31),'Control Sample Data'!E31&lt;$C$389, 'Control Sample Data'!E31&gt;0),'Control Sample Data'!E31,$C$389),""))</f>
        <v>27.24</v>
      </c>
      <c r="T32" s="105" t="str">
        <f>IF('Control Sample Data'!F31="","",IF(SUM('Control Sample Data'!F$3:F$386)&gt;10,IF(AND(ISNUMBER('Control Sample Data'!F31),'Control Sample Data'!F31&lt;$C$389, 'Control Sample Data'!F31&gt;0),'Control Sample Data'!F31,$C$389),""))</f>
        <v/>
      </c>
      <c r="U32" s="105" t="str">
        <f>IF('Control Sample Data'!G31="","",IF(SUM('Control Sample Data'!G$3:G$386)&gt;10,IF(AND(ISNUMBER('Control Sample Data'!G31),'Control Sample Data'!G31&lt;$C$389, 'Control Sample Data'!G31&gt;0),'Control Sample Data'!G31,$C$389),""))</f>
        <v/>
      </c>
      <c r="V32" s="105" t="str">
        <f>IF('Control Sample Data'!H31="","",IF(SUM('Control Sample Data'!H$3:H$386)&gt;10,IF(AND(ISNUMBER('Control Sample Data'!H31),'Control Sample Data'!H31&lt;$C$389, 'Control Sample Data'!H31&gt;0),'Control Sample Data'!H31,$C$389),""))</f>
        <v/>
      </c>
      <c r="W32" s="105" t="str">
        <f>IF('Control Sample Data'!I31="","",IF(SUM('Control Sample Data'!I$3:I$386)&gt;10,IF(AND(ISNUMBER('Control Sample Data'!I31),'Control Sample Data'!I31&lt;$C$389, 'Control Sample Data'!I31&gt;0),'Control Sample Data'!I31,$C$389),""))</f>
        <v/>
      </c>
      <c r="X32" s="105" t="str">
        <f>IF('Control Sample Data'!J31="","",IF(SUM('Control Sample Data'!J$3:J$386)&gt;10,IF(AND(ISNUMBER('Control Sample Data'!J31),'Control Sample Data'!J31&lt;$C$389, 'Control Sample Data'!J31&gt;0),'Control Sample Data'!J31,$C$389),""))</f>
        <v/>
      </c>
      <c r="Y32" s="105" t="str">
        <f>IF('Control Sample Data'!K31="","",IF(SUM('Control Sample Data'!K$3:K$386)&gt;10,IF(AND(ISNUMBER('Control Sample Data'!K31),'Control Sample Data'!K31&lt;$C$389, 'Control Sample Data'!K31&gt;0),'Control Sample Data'!K31,$C$389),""))</f>
        <v/>
      </c>
      <c r="Z32" s="105" t="str">
        <f>IF('Control Sample Data'!L31="","",IF(SUM('Control Sample Data'!L$3:L$386)&gt;10,IF(AND(ISNUMBER('Control Sample Data'!L31),'Control Sample Data'!L31&lt;$C$389, 'Control Sample Data'!L31&gt;0),'Control Sample Data'!L31,$C$389),""))</f>
        <v/>
      </c>
      <c r="AA32" s="105" t="str">
        <f>IF('Control Sample Data'!M31="","",IF(SUM('Control Sample Data'!M$3:M$386)&gt;10,IF(AND(ISNUMBER('Control Sample Data'!M31),'Control Sample Data'!M31&lt;$C$389, 'Control Sample Data'!M31&gt;0),'Control Sample Data'!M31,$C$389),""))</f>
        <v/>
      </c>
      <c r="AB32" s="136" t="str">
        <f>IF('Control Sample Data'!N31="","",IF(SUM('Control Sample Data'!N$3:N$386)&gt;10,IF(AND(ISNUMBER('Control Sample Data'!N31),'Control Sample Data'!N31&lt;$C$389, 'Control Sample Data'!N31&gt;0),'Control Sample Data'!N31,$C$389),""))</f>
        <v/>
      </c>
      <c r="BA32" s="101" t="str">
        <f t="shared" si="36"/>
        <v>BRCC3</v>
      </c>
      <c r="BB32" s="104" t="s">
        <v>285</v>
      </c>
      <c r="BC32" s="105">
        <f t="shared" si="0"/>
        <v>0.51800000000000068</v>
      </c>
      <c r="BD32" s="105">
        <f t="shared" si="1"/>
        <v>0.51000000000000156</v>
      </c>
      <c r="BE32" s="105">
        <f t="shared" si="2"/>
        <v>0.43999999999999773</v>
      </c>
      <c r="BF32" s="105" t="str">
        <f t="shared" si="3"/>
        <v/>
      </c>
      <c r="BG32" s="105" t="str">
        <f t="shared" si="4"/>
        <v/>
      </c>
      <c r="BH32" s="105" t="str">
        <f t="shared" si="5"/>
        <v/>
      </c>
      <c r="BI32" s="105" t="str">
        <f t="shared" si="6"/>
        <v/>
      </c>
      <c r="BJ32" s="105" t="str">
        <f t="shared" si="7"/>
        <v/>
      </c>
      <c r="BK32" s="105" t="str">
        <f t="shared" si="8"/>
        <v/>
      </c>
      <c r="BL32" s="105" t="str">
        <f t="shared" si="9"/>
        <v/>
      </c>
      <c r="BM32" s="102" t="str">
        <f t="shared" si="37"/>
        <v/>
      </c>
      <c r="BN32" s="102" t="str">
        <f t="shared" si="38"/>
        <v/>
      </c>
      <c r="BO32" s="105">
        <f t="shared" si="11"/>
        <v>6.088000000000001</v>
      </c>
      <c r="BP32" s="105">
        <f t="shared" si="12"/>
        <v>6.097999999999999</v>
      </c>
      <c r="BQ32" s="105">
        <f t="shared" si="13"/>
        <v>6.0299999999999976</v>
      </c>
      <c r="BR32" s="105" t="str">
        <f t="shared" si="14"/>
        <v/>
      </c>
      <c r="BS32" s="105" t="str">
        <f t="shared" si="15"/>
        <v/>
      </c>
      <c r="BT32" s="105" t="str">
        <f t="shared" si="16"/>
        <v/>
      </c>
      <c r="BU32" s="105" t="str">
        <f t="shared" si="17"/>
        <v/>
      </c>
      <c r="BV32" s="105" t="str">
        <f t="shared" si="18"/>
        <v/>
      </c>
      <c r="BW32" s="105" t="str">
        <f t="shared" si="19"/>
        <v/>
      </c>
      <c r="BX32" s="105" t="str">
        <f t="shared" si="20"/>
        <v/>
      </c>
      <c r="BY32" s="102" t="str">
        <f t="shared" si="39"/>
        <v/>
      </c>
      <c r="BZ32" s="102" t="str">
        <f t="shared" si="40"/>
        <v/>
      </c>
      <c r="CA32" s="70">
        <f t="shared" si="41"/>
        <v>0.48933333333333334</v>
      </c>
      <c r="CB32" s="70">
        <f t="shared" si="42"/>
        <v>6.0719999999999992</v>
      </c>
      <c r="CC32" s="103" t="str">
        <f t="shared" si="43"/>
        <v>BRCC3</v>
      </c>
      <c r="CD32" s="104" t="s">
        <v>285</v>
      </c>
      <c r="CE32" s="106">
        <f t="shared" si="22"/>
        <v>0.69833926623369857</v>
      </c>
      <c r="CF32" s="106">
        <f t="shared" si="23"/>
        <v>0.70222243786899785</v>
      </c>
      <c r="CG32" s="106">
        <f t="shared" si="24"/>
        <v>0.73713460864555169</v>
      </c>
      <c r="CH32" s="106" t="str">
        <f t="shared" si="25"/>
        <v/>
      </c>
      <c r="CI32" s="106" t="str">
        <f t="shared" si="26"/>
        <v/>
      </c>
      <c r="CJ32" s="106" t="str">
        <f t="shared" si="27"/>
        <v/>
      </c>
      <c r="CK32" s="106" t="str">
        <f t="shared" si="28"/>
        <v/>
      </c>
      <c r="CL32" s="106" t="str">
        <f t="shared" si="29"/>
        <v/>
      </c>
      <c r="CM32" s="106" t="str">
        <f t="shared" si="30"/>
        <v/>
      </c>
      <c r="CN32" s="106" t="str">
        <f t="shared" si="31"/>
        <v/>
      </c>
      <c r="CO32" s="119" t="str">
        <f t="shared" si="44"/>
        <v/>
      </c>
      <c r="CP32" s="119" t="str">
        <f t="shared" si="45"/>
        <v/>
      </c>
      <c r="CQ32" s="106">
        <f t="shared" ref="CQ32:CV51" si="52">IF(BO32="","",POWER(2, -BO32))</f>
        <v>1.4700407929902924E-2</v>
      </c>
      <c r="CR32" s="106">
        <f t="shared" si="52"/>
        <v>1.4598864795049706E-2</v>
      </c>
      <c r="CS32" s="106">
        <f t="shared" si="52"/>
        <v>1.5303442149795768E-2</v>
      </c>
      <c r="CT32" s="106" t="str">
        <f t="shared" si="52"/>
        <v/>
      </c>
      <c r="CU32" s="106" t="str">
        <f t="shared" si="52"/>
        <v/>
      </c>
      <c r="CV32" s="106" t="str">
        <f t="shared" si="52"/>
        <v/>
      </c>
      <c r="CW32" s="106" t="str">
        <f t="shared" si="50"/>
        <v/>
      </c>
      <c r="CX32" s="106" t="str">
        <f t="shared" si="50"/>
        <v/>
      </c>
      <c r="CY32" s="106" t="str">
        <f t="shared" si="50"/>
        <v/>
      </c>
      <c r="CZ32" s="106" t="str">
        <f t="shared" si="48"/>
        <v/>
      </c>
      <c r="DA32" s="119" t="str">
        <f t="shared" si="46"/>
        <v/>
      </c>
      <c r="DB32" s="119" t="str">
        <f t="shared" si="47"/>
        <v/>
      </c>
    </row>
    <row r="33" spans="1:106" ht="15" customHeight="1" x14ac:dyDescent="0.3">
      <c r="A33" s="135" t="str">
        <f>'Gene Table'!D32</f>
        <v>BTBD1</v>
      </c>
      <c r="B33" s="104" t="s">
        <v>286</v>
      </c>
      <c r="C33" s="105">
        <f>IF('Test Sample Data'!C32="","",IF(SUM('Test Sample Data'!C$3:C$386)&gt;10,IF(AND(ISNUMBER('Test Sample Data'!C32),'Test Sample Data'!C32&lt;$C$389, 'Test Sample Data'!C32&gt;0),'Test Sample Data'!C32,$C$389),""))</f>
        <v>24.15</v>
      </c>
      <c r="D33" s="105">
        <f>IF('Test Sample Data'!D32="","",IF(SUM('Test Sample Data'!D$3:D$386)&gt;10,IF(AND(ISNUMBER('Test Sample Data'!D32),'Test Sample Data'!D32&lt;$C$389, 'Test Sample Data'!D32&gt;0),'Test Sample Data'!D32,$C$389),""))</f>
        <v>24.33</v>
      </c>
      <c r="E33" s="105">
        <f>IF('Test Sample Data'!E32="","",IF(SUM('Test Sample Data'!E$3:E$386)&gt;10,IF(AND(ISNUMBER('Test Sample Data'!E32),'Test Sample Data'!E32&lt;$C$389, 'Test Sample Data'!E32&gt;0),'Test Sample Data'!E32,$C$389),""))</f>
        <v>24.19</v>
      </c>
      <c r="F33" s="105" t="str">
        <f>IF('Test Sample Data'!F32="","",IF(SUM('Test Sample Data'!F$3:F$386)&gt;10,IF(AND(ISNUMBER('Test Sample Data'!F32),'Test Sample Data'!F32&lt;$C$389, 'Test Sample Data'!F32&gt;0),'Test Sample Data'!F32,$C$389),""))</f>
        <v/>
      </c>
      <c r="G33" s="105" t="str">
        <f>IF('Test Sample Data'!G32="","",IF(SUM('Test Sample Data'!G$3:G$386)&gt;10,IF(AND(ISNUMBER('Test Sample Data'!G32),'Test Sample Data'!G32&lt;$C$389, 'Test Sample Data'!G32&gt;0),'Test Sample Data'!G32,$C$389),""))</f>
        <v/>
      </c>
      <c r="H33" s="105" t="str">
        <f>IF('Test Sample Data'!H32="","",IF(SUM('Test Sample Data'!H$3:H$386)&gt;10,IF(AND(ISNUMBER('Test Sample Data'!H32),'Test Sample Data'!H32&lt;$C$389, 'Test Sample Data'!H32&gt;0),'Test Sample Data'!H32,$C$389),""))</f>
        <v/>
      </c>
      <c r="I33" s="105" t="str">
        <f>IF('Test Sample Data'!I32="","",IF(SUM('Test Sample Data'!I$3:I$386)&gt;10,IF(AND(ISNUMBER('Test Sample Data'!I32),'Test Sample Data'!I32&lt;$C$389, 'Test Sample Data'!I32&gt;0),'Test Sample Data'!I32,$C$389),""))</f>
        <v/>
      </c>
      <c r="J33" s="105" t="str">
        <f>IF('Test Sample Data'!J32="","",IF(SUM('Test Sample Data'!J$3:J$386)&gt;10,IF(AND(ISNUMBER('Test Sample Data'!J32),'Test Sample Data'!J32&lt;$C$389, 'Test Sample Data'!J32&gt;0),'Test Sample Data'!J32,$C$389),""))</f>
        <v/>
      </c>
      <c r="K33" s="105" t="str">
        <f>IF('Test Sample Data'!K32="","",IF(SUM('Test Sample Data'!K$3:K$386)&gt;10,IF(AND(ISNUMBER('Test Sample Data'!K32),'Test Sample Data'!K32&lt;$C$389, 'Test Sample Data'!K32&gt;0),'Test Sample Data'!K32,$C$389),""))</f>
        <v/>
      </c>
      <c r="L33" s="105" t="str">
        <f>IF('Test Sample Data'!L32="","",IF(SUM('Test Sample Data'!L$3:L$386)&gt;10,IF(AND(ISNUMBER('Test Sample Data'!L32),'Test Sample Data'!L32&lt;$C$389, 'Test Sample Data'!L32&gt;0),'Test Sample Data'!L32,$C$389),""))</f>
        <v/>
      </c>
      <c r="M33" s="105" t="str">
        <f>IF('Test Sample Data'!M32="","",IF(SUM('Test Sample Data'!M$3:M$386)&gt;10,IF(AND(ISNUMBER('Test Sample Data'!M32),'Test Sample Data'!M32&lt;$C$389, 'Test Sample Data'!M32&gt;0),'Test Sample Data'!M32,$C$389),""))</f>
        <v/>
      </c>
      <c r="N33" s="105" t="str">
        <f>IF('Test Sample Data'!N32="","",IF(SUM('Test Sample Data'!N$3:N$386)&gt;10,IF(AND(ISNUMBER('Test Sample Data'!N32),'Test Sample Data'!N32&lt;$C$389, 'Test Sample Data'!N32&gt;0),'Test Sample Data'!N32,$C$389),""))</f>
        <v/>
      </c>
      <c r="O33" s="105" t="str">
        <f>'Gene Table'!D32</f>
        <v>BTBD1</v>
      </c>
      <c r="P33" s="104" t="s">
        <v>286</v>
      </c>
      <c r="Q33" s="105">
        <f>IF('Control Sample Data'!C32="","",IF(SUM('Control Sample Data'!C$3:C$386)&gt;10,IF(AND(ISNUMBER('Control Sample Data'!C32),'Control Sample Data'!C32&lt;$C$389, 'Control Sample Data'!C32&gt;0),'Control Sample Data'!C32,$C$389),""))</f>
        <v>31.06</v>
      </c>
      <c r="R33" s="105">
        <f>IF('Control Sample Data'!D32="","",IF(SUM('Control Sample Data'!D$3:D$386)&gt;10,IF(AND(ISNUMBER('Control Sample Data'!D32),'Control Sample Data'!D32&lt;$C$389, 'Control Sample Data'!D32&gt;0),'Control Sample Data'!D32,$C$389),""))</f>
        <v>31.12</v>
      </c>
      <c r="S33" s="105">
        <f>IF('Control Sample Data'!E32="","",IF(SUM('Control Sample Data'!E$3:E$386)&gt;10,IF(AND(ISNUMBER('Control Sample Data'!E32),'Control Sample Data'!E32&lt;$C$389, 'Control Sample Data'!E32&gt;0),'Control Sample Data'!E32,$C$389),""))</f>
        <v>31.19</v>
      </c>
      <c r="T33" s="105" t="str">
        <f>IF('Control Sample Data'!F32="","",IF(SUM('Control Sample Data'!F$3:F$386)&gt;10,IF(AND(ISNUMBER('Control Sample Data'!F32),'Control Sample Data'!F32&lt;$C$389, 'Control Sample Data'!F32&gt;0),'Control Sample Data'!F32,$C$389),""))</f>
        <v/>
      </c>
      <c r="U33" s="105" t="str">
        <f>IF('Control Sample Data'!G32="","",IF(SUM('Control Sample Data'!G$3:G$386)&gt;10,IF(AND(ISNUMBER('Control Sample Data'!G32),'Control Sample Data'!G32&lt;$C$389, 'Control Sample Data'!G32&gt;0),'Control Sample Data'!G32,$C$389),""))</f>
        <v/>
      </c>
      <c r="V33" s="105" t="str">
        <f>IF('Control Sample Data'!H32="","",IF(SUM('Control Sample Data'!H$3:H$386)&gt;10,IF(AND(ISNUMBER('Control Sample Data'!H32),'Control Sample Data'!H32&lt;$C$389, 'Control Sample Data'!H32&gt;0),'Control Sample Data'!H32,$C$389),""))</f>
        <v/>
      </c>
      <c r="W33" s="105" t="str">
        <f>IF('Control Sample Data'!I32="","",IF(SUM('Control Sample Data'!I$3:I$386)&gt;10,IF(AND(ISNUMBER('Control Sample Data'!I32),'Control Sample Data'!I32&lt;$C$389, 'Control Sample Data'!I32&gt;0),'Control Sample Data'!I32,$C$389),""))</f>
        <v/>
      </c>
      <c r="X33" s="105" t="str">
        <f>IF('Control Sample Data'!J32="","",IF(SUM('Control Sample Data'!J$3:J$386)&gt;10,IF(AND(ISNUMBER('Control Sample Data'!J32),'Control Sample Data'!J32&lt;$C$389, 'Control Sample Data'!J32&gt;0),'Control Sample Data'!J32,$C$389),""))</f>
        <v/>
      </c>
      <c r="Y33" s="105" t="str">
        <f>IF('Control Sample Data'!K32="","",IF(SUM('Control Sample Data'!K$3:K$386)&gt;10,IF(AND(ISNUMBER('Control Sample Data'!K32),'Control Sample Data'!K32&lt;$C$389, 'Control Sample Data'!K32&gt;0),'Control Sample Data'!K32,$C$389),""))</f>
        <v/>
      </c>
      <c r="Z33" s="105" t="str">
        <f>IF('Control Sample Data'!L32="","",IF(SUM('Control Sample Data'!L$3:L$386)&gt;10,IF(AND(ISNUMBER('Control Sample Data'!L32),'Control Sample Data'!L32&lt;$C$389, 'Control Sample Data'!L32&gt;0),'Control Sample Data'!L32,$C$389),""))</f>
        <v/>
      </c>
      <c r="AA33" s="105" t="str">
        <f>IF('Control Sample Data'!M32="","",IF(SUM('Control Sample Data'!M$3:M$386)&gt;10,IF(AND(ISNUMBER('Control Sample Data'!M32),'Control Sample Data'!M32&lt;$C$389, 'Control Sample Data'!M32&gt;0),'Control Sample Data'!M32,$C$389),""))</f>
        <v/>
      </c>
      <c r="AB33" s="136" t="str">
        <f>IF('Control Sample Data'!N32="","",IF(SUM('Control Sample Data'!N$3:N$386)&gt;10,IF(AND(ISNUMBER('Control Sample Data'!N32),'Control Sample Data'!N32&lt;$C$389, 'Control Sample Data'!N32&gt;0),'Control Sample Data'!N32,$C$389),""))</f>
        <v/>
      </c>
      <c r="BA33" s="101" t="str">
        <f t="shared" si="36"/>
        <v>BTBD1</v>
      </c>
      <c r="BB33" s="104" t="s">
        <v>286</v>
      </c>
      <c r="BC33" s="105">
        <f t="shared" si="0"/>
        <v>3.1579999999999977</v>
      </c>
      <c r="BD33" s="105">
        <f t="shared" si="1"/>
        <v>3.379999999999999</v>
      </c>
      <c r="BE33" s="105">
        <f t="shared" si="2"/>
        <v>3.3099999999999987</v>
      </c>
      <c r="BF33" s="105" t="str">
        <f t="shared" si="3"/>
        <v/>
      </c>
      <c r="BG33" s="105" t="str">
        <f t="shared" si="4"/>
        <v/>
      </c>
      <c r="BH33" s="105" t="str">
        <f t="shared" si="5"/>
        <v/>
      </c>
      <c r="BI33" s="105" t="str">
        <f t="shared" si="6"/>
        <v/>
      </c>
      <c r="BJ33" s="105" t="str">
        <f t="shared" si="7"/>
        <v/>
      </c>
      <c r="BK33" s="105" t="str">
        <f t="shared" si="8"/>
        <v/>
      </c>
      <c r="BL33" s="105" t="str">
        <f t="shared" si="9"/>
        <v/>
      </c>
      <c r="BM33" s="102" t="str">
        <f t="shared" si="37"/>
        <v/>
      </c>
      <c r="BN33" s="102" t="str">
        <f t="shared" si="38"/>
        <v/>
      </c>
      <c r="BO33" s="105">
        <f t="shared" si="11"/>
        <v>9.9179999999999993</v>
      </c>
      <c r="BP33" s="105">
        <f t="shared" si="12"/>
        <v>10.068000000000001</v>
      </c>
      <c r="BQ33" s="105">
        <f t="shared" si="13"/>
        <v>9.98</v>
      </c>
      <c r="BR33" s="105" t="str">
        <f t="shared" si="14"/>
        <v/>
      </c>
      <c r="BS33" s="105" t="str">
        <f t="shared" si="15"/>
        <v/>
      </c>
      <c r="BT33" s="105" t="str">
        <f t="shared" si="16"/>
        <v/>
      </c>
      <c r="BU33" s="105" t="str">
        <f t="shared" si="17"/>
        <v/>
      </c>
      <c r="BV33" s="105" t="str">
        <f t="shared" si="18"/>
        <v/>
      </c>
      <c r="BW33" s="105" t="str">
        <f t="shared" si="19"/>
        <v/>
      </c>
      <c r="BX33" s="105" t="str">
        <f t="shared" si="20"/>
        <v/>
      </c>
      <c r="BY33" s="102" t="str">
        <f t="shared" si="39"/>
        <v/>
      </c>
      <c r="BZ33" s="102" t="str">
        <f t="shared" si="40"/>
        <v/>
      </c>
      <c r="CA33" s="70">
        <f t="shared" si="41"/>
        <v>3.2826666666666653</v>
      </c>
      <c r="CB33" s="70">
        <f t="shared" si="42"/>
        <v>9.988666666666667</v>
      </c>
      <c r="CC33" s="103" t="str">
        <f t="shared" si="43"/>
        <v>BTBD1</v>
      </c>
      <c r="CD33" s="104" t="s">
        <v>286</v>
      </c>
      <c r="CE33" s="106">
        <f t="shared" si="22"/>
        <v>0.11203333744617582</v>
      </c>
      <c r="CF33" s="106">
        <f t="shared" si="23"/>
        <v>9.6054698830500829E-2</v>
      </c>
      <c r="CG33" s="106">
        <f t="shared" si="24"/>
        <v>0.10083021990276587</v>
      </c>
      <c r="CH33" s="106" t="str">
        <f t="shared" si="25"/>
        <v/>
      </c>
      <c r="CI33" s="106" t="str">
        <f t="shared" si="26"/>
        <v/>
      </c>
      <c r="CJ33" s="106" t="str">
        <f t="shared" si="27"/>
        <v/>
      </c>
      <c r="CK33" s="106" t="str">
        <f t="shared" si="28"/>
        <v/>
      </c>
      <c r="CL33" s="106" t="str">
        <f t="shared" si="29"/>
        <v/>
      </c>
      <c r="CM33" s="106" t="str">
        <f t="shared" si="30"/>
        <v/>
      </c>
      <c r="CN33" s="106" t="str">
        <f t="shared" si="31"/>
        <v/>
      </c>
      <c r="CO33" s="119" t="str">
        <f t="shared" si="44"/>
        <v/>
      </c>
      <c r="CP33" s="119" t="str">
        <f t="shared" si="45"/>
        <v/>
      </c>
      <c r="CQ33" s="106">
        <f t="shared" si="52"/>
        <v>1.033676166870248E-3</v>
      </c>
      <c r="CR33" s="106">
        <f t="shared" si="52"/>
        <v>9.3160112358159938E-4</v>
      </c>
      <c r="CS33" s="106">
        <f t="shared" si="52"/>
        <v>9.9019480448245007E-4</v>
      </c>
      <c r="CT33" s="106" t="str">
        <f t="shared" si="52"/>
        <v/>
      </c>
      <c r="CU33" s="106" t="str">
        <f t="shared" si="52"/>
        <v/>
      </c>
      <c r="CV33" s="106" t="str">
        <f t="shared" si="52"/>
        <v/>
      </c>
      <c r="CW33" s="106" t="str">
        <f t="shared" si="50"/>
        <v/>
      </c>
      <c r="CX33" s="106" t="str">
        <f t="shared" si="50"/>
        <v/>
      </c>
      <c r="CY33" s="106" t="str">
        <f t="shared" si="50"/>
        <v/>
      </c>
      <c r="CZ33" s="106" t="str">
        <f t="shared" si="48"/>
        <v/>
      </c>
      <c r="DA33" s="119" t="str">
        <f t="shared" si="46"/>
        <v/>
      </c>
      <c r="DB33" s="119" t="str">
        <f t="shared" si="47"/>
        <v/>
      </c>
    </row>
    <row r="34" spans="1:106" ht="15" customHeight="1" x14ac:dyDescent="0.3">
      <c r="A34" s="135" t="str">
        <f>'Gene Table'!D33</f>
        <v>BTBD2</v>
      </c>
      <c r="B34" s="104" t="s">
        <v>287</v>
      </c>
      <c r="C34" s="105">
        <f>IF('Test Sample Data'!C33="","",IF(SUM('Test Sample Data'!C$3:C$386)&gt;10,IF(AND(ISNUMBER('Test Sample Data'!C33),'Test Sample Data'!C33&lt;$C$389, 'Test Sample Data'!C33&gt;0),'Test Sample Data'!C33,$C$389),""))</f>
        <v>27.2</v>
      </c>
      <c r="D34" s="105">
        <f>IF('Test Sample Data'!D33="","",IF(SUM('Test Sample Data'!D$3:D$386)&gt;10,IF(AND(ISNUMBER('Test Sample Data'!D33),'Test Sample Data'!D33&lt;$C$389, 'Test Sample Data'!D33&gt;0),'Test Sample Data'!D33,$C$389),""))</f>
        <v>27.24</v>
      </c>
      <c r="E34" s="105">
        <f>IF('Test Sample Data'!E33="","",IF(SUM('Test Sample Data'!E$3:E$386)&gt;10,IF(AND(ISNUMBER('Test Sample Data'!E33),'Test Sample Data'!E33&lt;$C$389, 'Test Sample Data'!E33&gt;0),'Test Sample Data'!E33,$C$389),""))</f>
        <v>27.14</v>
      </c>
      <c r="F34" s="105" t="str">
        <f>IF('Test Sample Data'!F33="","",IF(SUM('Test Sample Data'!F$3:F$386)&gt;10,IF(AND(ISNUMBER('Test Sample Data'!F33),'Test Sample Data'!F33&lt;$C$389, 'Test Sample Data'!F33&gt;0),'Test Sample Data'!F33,$C$389),""))</f>
        <v/>
      </c>
      <c r="G34" s="105" t="str">
        <f>IF('Test Sample Data'!G33="","",IF(SUM('Test Sample Data'!G$3:G$386)&gt;10,IF(AND(ISNUMBER('Test Sample Data'!G33),'Test Sample Data'!G33&lt;$C$389, 'Test Sample Data'!G33&gt;0),'Test Sample Data'!G33,$C$389),""))</f>
        <v/>
      </c>
      <c r="H34" s="105" t="str">
        <f>IF('Test Sample Data'!H33="","",IF(SUM('Test Sample Data'!H$3:H$386)&gt;10,IF(AND(ISNUMBER('Test Sample Data'!H33),'Test Sample Data'!H33&lt;$C$389, 'Test Sample Data'!H33&gt;0),'Test Sample Data'!H33,$C$389),""))</f>
        <v/>
      </c>
      <c r="I34" s="105" t="str">
        <f>IF('Test Sample Data'!I33="","",IF(SUM('Test Sample Data'!I$3:I$386)&gt;10,IF(AND(ISNUMBER('Test Sample Data'!I33),'Test Sample Data'!I33&lt;$C$389, 'Test Sample Data'!I33&gt;0),'Test Sample Data'!I33,$C$389),""))</f>
        <v/>
      </c>
      <c r="J34" s="105" t="str">
        <f>IF('Test Sample Data'!J33="","",IF(SUM('Test Sample Data'!J$3:J$386)&gt;10,IF(AND(ISNUMBER('Test Sample Data'!J33),'Test Sample Data'!J33&lt;$C$389, 'Test Sample Data'!J33&gt;0),'Test Sample Data'!J33,$C$389),""))</f>
        <v/>
      </c>
      <c r="K34" s="105" t="str">
        <f>IF('Test Sample Data'!K33="","",IF(SUM('Test Sample Data'!K$3:K$386)&gt;10,IF(AND(ISNUMBER('Test Sample Data'!K33),'Test Sample Data'!K33&lt;$C$389, 'Test Sample Data'!K33&gt;0),'Test Sample Data'!K33,$C$389),""))</f>
        <v/>
      </c>
      <c r="L34" s="105" t="str">
        <f>IF('Test Sample Data'!L33="","",IF(SUM('Test Sample Data'!L$3:L$386)&gt;10,IF(AND(ISNUMBER('Test Sample Data'!L33),'Test Sample Data'!L33&lt;$C$389, 'Test Sample Data'!L33&gt;0),'Test Sample Data'!L33,$C$389),""))</f>
        <v/>
      </c>
      <c r="M34" s="105" t="str">
        <f>IF('Test Sample Data'!M33="","",IF(SUM('Test Sample Data'!M$3:M$386)&gt;10,IF(AND(ISNUMBER('Test Sample Data'!M33),'Test Sample Data'!M33&lt;$C$389, 'Test Sample Data'!M33&gt;0),'Test Sample Data'!M33,$C$389),""))</f>
        <v/>
      </c>
      <c r="N34" s="105" t="str">
        <f>IF('Test Sample Data'!N33="","",IF(SUM('Test Sample Data'!N$3:N$386)&gt;10,IF(AND(ISNUMBER('Test Sample Data'!N33),'Test Sample Data'!N33&lt;$C$389, 'Test Sample Data'!N33&gt;0),'Test Sample Data'!N33,$C$389),""))</f>
        <v/>
      </c>
      <c r="O34" s="105" t="str">
        <f>'Gene Table'!D33</f>
        <v>BTBD2</v>
      </c>
      <c r="P34" s="104" t="s">
        <v>287</v>
      </c>
      <c r="Q34" s="105">
        <f>IF('Control Sample Data'!C33="","",IF(SUM('Control Sample Data'!C$3:C$386)&gt;10,IF(AND(ISNUMBER('Control Sample Data'!C33),'Control Sample Data'!C33&lt;$C$389, 'Control Sample Data'!C33&gt;0),'Control Sample Data'!C33,$C$389),""))</f>
        <v>27.09</v>
      </c>
      <c r="R34" s="105">
        <f>IF('Control Sample Data'!D33="","",IF(SUM('Control Sample Data'!D$3:D$386)&gt;10,IF(AND(ISNUMBER('Control Sample Data'!D33),'Control Sample Data'!D33&lt;$C$389, 'Control Sample Data'!D33&gt;0),'Control Sample Data'!D33,$C$389),""))</f>
        <v>27.24</v>
      </c>
      <c r="S34" s="105">
        <f>IF('Control Sample Data'!E33="","",IF(SUM('Control Sample Data'!E$3:E$386)&gt;10,IF(AND(ISNUMBER('Control Sample Data'!E33),'Control Sample Data'!E33&lt;$C$389, 'Control Sample Data'!E33&gt;0),'Control Sample Data'!E33,$C$389),""))</f>
        <v>27.24</v>
      </c>
      <c r="T34" s="105" t="str">
        <f>IF('Control Sample Data'!F33="","",IF(SUM('Control Sample Data'!F$3:F$386)&gt;10,IF(AND(ISNUMBER('Control Sample Data'!F33),'Control Sample Data'!F33&lt;$C$389, 'Control Sample Data'!F33&gt;0),'Control Sample Data'!F33,$C$389),""))</f>
        <v/>
      </c>
      <c r="U34" s="105" t="str">
        <f>IF('Control Sample Data'!G33="","",IF(SUM('Control Sample Data'!G$3:G$386)&gt;10,IF(AND(ISNUMBER('Control Sample Data'!G33),'Control Sample Data'!G33&lt;$C$389, 'Control Sample Data'!G33&gt;0),'Control Sample Data'!G33,$C$389),""))</f>
        <v/>
      </c>
      <c r="V34" s="105" t="str">
        <f>IF('Control Sample Data'!H33="","",IF(SUM('Control Sample Data'!H$3:H$386)&gt;10,IF(AND(ISNUMBER('Control Sample Data'!H33),'Control Sample Data'!H33&lt;$C$389, 'Control Sample Data'!H33&gt;0),'Control Sample Data'!H33,$C$389),""))</f>
        <v/>
      </c>
      <c r="W34" s="105" t="str">
        <f>IF('Control Sample Data'!I33="","",IF(SUM('Control Sample Data'!I$3:I$386)&gt;10,IF(AND(ISNUMBER('Control Sample Data'!I33),'Control Sample Data'!I33&lt;$C$389, 'Control Sample Data'!I33&gt;0),'Control Sample Data'!I33,$C$389),""))</f>
        <v/>
      </c>
      <c r="X34" s="105" t="str">
        <f>IF('Control Sample Data'!J33="","",IF(SUM('Control Sample Data'!J$3:J$386)&gt;10,IF(AND(ISNUMBER('Control Sample Data'!J33),'Control Sample Data'!J33&lt;$C$389, 'Control Sample Data'!J33&gt;0),'Control Sample Data'!J33,$C$389),""))</f>
        <v/>
      </c>
      <c r="Y34" s="105" t="str">
        <f>IF('Control Sample Data'!K33="","",IF(SUM('Control Sample Data'!K$3:K$386)&gt;10,IF(AND(ISNUMBER('Control Sample Data'!K33),'Control Sample Data'!K33&lt;$C$389, 'Control Sample Data'!K33&gt;0),'Control Sample Data'!K33,$C$389),""))</f>
        <v/>
      </c>
      <c r="Z34" s="105" t="str">
        <f>IF('Control Sample Data'!L33="","",IF(SUM('Control Sample Data'!L$3:L$386)&gt;10,IF(AND(ISNUMBER('Control Sample Data'!L33),'Control Sample Data'!L33&lt;$C$389, 'Control Sample Data'!L33&gt;0),'Control Sample Data'!L33,$C$389),""))</f>
        <v/>
      </c>
      <c r="AA34" s="105" t="str">
        <f>IF('Control Sample Data'!M33="","",IF(SUM('Control Sample Data'!M$3:M$386)&gt;10,IF(AND(ISNUMBER('Control Sample Data'!M33),'Control Sample Data'!M33&lt;$C$389, 'Control Sample Data'!M33&gt;0),'Control Sample Data'!M33,$C$389),""))</f>
        <v/>
      </c>
      <c r="AB34" s="136" t="str">
        <f>IF('Control Sample Data'!N33="","",IF(SUM('Control Sample Data'!N$3:N$386)&gt;10,IF(AND(ISNUMBER('Control Sample Data'!N33),'Control Sample Data'!N33&lt;$C$389, 'Control Sample Data'!N33&gt;0),'Control Sample Data'!N33,$C$389),""))</f>
        <v/>
      </c>
      <c r="BA34" s="101" t="str">
        <f t="shared" si="36"/>
        <v>BTBD2</v>
      </c>
      <c r="BB34" s="104" t="s">
        <v>287</v>
      </c>
      <c r="BC34" s="105">
        <f t="shared" si="0"/>
        <v>6.2079999999999984</v>
      </c>
      <c r="BD34" s="105">
        <f t="shared" si="1"/>
        <v>6.2899999999999991</v>
      </c>
      <c r="BE34" s="105">
        <f t="shared" si="2"/>
        <v>6.259999999999998</v>
      </c>
      <c r="BF34" s="105" t="str">
        <f t="shared" si="3"/>
        <v/>
      </c>
      <c r="BG34" s="105" t="str">
        <f t="shared" si="4"/>
        <v/>
      </c>
      <c r="BH34" s="105" t="str">
        <f t="shared" si="5"/>
        <v/>
      </c>
      <c r="BI34" s="105" t="str">
        <f t="shared" si="6"/>
        <v/>
      </c>
      <c r="BJ34" s="105" t="str">
        <f t="shared" si="7"/>
        <v/>
      </c>
      <c r="BK34" s="105" t="str">
        <f t="shared" si="8"/>
        <v/>
      </c>
      <c r="BL34" s="105" t="str">
        <f t="shared" si="9"/>
        <v/>
      </c>
      <c r="BM34" s="102" t="str">
        <f t="shared" si="37"/>
        <v/>
      </c>
      <c r="BN34" s="102" t="str">
        <f t="shared" si="38"/>
        <v/>
      </c>
      <c r="BO34" s="105">
        <f t="shared" si="11"/>
        <v>5.9480000000000004</v>
      </c>
      <c r="BP34" s="105">
        <f t="shared" si="12"/>
        <v>6.1879999999999988</v>
      </c>
      <c r="BQ34" s="105">
        <f t="shared" si="13"/>
        <v>6.0299999999999976</v>
      </c>
      <c r="BR34" s="105" t="str">
        <f t="shared" si="14"/>
        <v/>
      </c>
      <c r="BS34" s="105" t="str">
        <f t="shared" si="15"/>
        <v/>
      </c>
      <c r="BT34" s="105" t="str">
        <f t="shared" si="16"/>
        <v/>
      </c>
      <c r="BU34" s="105" t="str">
        <f t="shared" si="17"/>
        <v/>
      </c>
      <c r="BV34" s="105" t="str">
        <f t="shared" si="18"/>
        <v/>
      </c>
      <c r="BW34" s="105" t="str">
        <f t="shared" si="19"/>
        <v/>
      </c>
      <c r="BX34" s="105" t="str">
        <f t="shared" si="20"/>
        <v/>
      </c>
      <c r="BY34" s="102" t="str">
        <f t="shared" si="39"/>
        <v/>
      </c>
      <c r="BZ34" s="102" t="str">
        <f t="shared" si="40"/>
        <v/>
      </c>
      <c r="CA34" s="70">
        <f t="shared" si="41"/>
        <v>6.2526666666666655</v>
      </c>
      <c r="CB34" s="70">
        <f t="shared" si="42"/>
        <v>6.0553333333333326</v>
      </c>
      <c r="CC34" s="103" t="str">
        <f t="shared" si="43"/>
        <v>BTBD2</v>
      </c>
      <c r="CD34" s="104" t="s">
        <v>287</v>
      </c>
      <c r="CE34" s="106">
        <f t="shared" si="22"/>
        <v>1.3527133836244681E-2</v>
      </c>
      <c r="CF34" s="106">
        <f t="shared" si="23"/>
        <v>1.2779719664965338E-2</v>
      </c>
      <c r="CG34" s="106">
        <f t="shared" si="24"/>
        <v>1.3048248741068288E-2</v>
      </c>
      <c r="CH34" s="106" t="str">
        <f t="shared" si="25"/>
        <v/>
      </c>
      <c r="CI34" s="106" t="str">
        <f t="shared" si="26"/>
        <v/>
      </c>
      <c r="CJ34" s="106" t="str">
        <f t="shared" si="27"/>
        <v/>
      </c>
      <c r="CK34" s="106" t="str">
        <f t="shared" si="28"/>
        <v/>
      </c>
      <c r="CL34" s="106" t="str">
        <f t="shared" si="29"/>
        <v/>
      </c>
      <c r="CM34" s="106" t="str">
        <f t="shared" si="30"/>
        <v/>
      </c>
      <c r="CN34" s="106" t="str">
        <f t="shared" si="31"/>
        <v/>
      </c>
      <c r="CO34" s="119" t="str">
        <f t="shared" si="44"/>
        <v/>
      </c>
      <c r="CP34" s="119" t="str">
        <f t="shared" si="45"/>
        <v/>
      </c>
      <c r="CQ34" s="106">
        <f t="shared" si="52"/>
        <v>1.6198454703433129E-2</v>
      </c>
      <c r="CR34" s="106">
        <f t="shared" si="52"/>
        <v>1.3715965587648754E-2</v>
      </c>
      <c r="CS34" s="106">
        <f t="shared" si="52"/>
        <v>1.5303442149795768E-2</v>
      </c>
      <c r="CT34" s="106" t="str">
        <f t="shared" si="52"/>
        <v/>
      </c>
      <c r="CU34" s="106" t="str">
        <f t="shared" si="52"/>
        <v/>
      </c>
      <c r="CV34" s="106" t="str">
        <f t="shared" si="52"/>
        <v/>
      </c>
      <c r="CW34" s="106" t="str">
        <f t="shared" si="50"/>
        <v/>
      </c>
      <c r="CX34" s="106" t="str">
        <f t="shared" si="50"/>
        <v/>
      </c>
      <c r="CY34" s="106" t="str">
        <f t="shared" si="50"/>
        <v/>
      </c>
      <c r="CZ34" s="106" t="str">
        <f t="shared" si="48"/>
        <v/>
      </c>
      <c r="DA34" s="119" t="str">
        <f t="shared" si="46"/>
        <v/>
      </c>
      <c r="DB34" s="119" t="str">
        <f t="shared" si="47"/>
        <v/>
      </c>
    </row>
    <row r="35" spans="1:106" ht="15" customHeight="1" x14ac:dyDescent="0.3">
      <c r="A35" s="135" t="str">
        <f>'Gene Table'!D34</f>
        <v>BTRC</v>
      </c>
      <c r="B35" s="104" t="s">
        <v>288</v>
      </c>
      <c r="C35" s="105">
        <f>IF('Test Sample Data'!C34="","",IF(SUM('Test Sample Data'!C$3:C$386)&gt;10,IF(AND(ISNUMBER('Test Sample Data'!C34),'Test Sample Data'!C34&lt;$C$389, 'Test Sample Data'!C34&gt;0),'Test Sample Data'!C34,$C$389),""))</f>
        <v>35</v>
      </c>
      <c r="D35" s="105">
        <f>IF('Test Sample Data'!D34="","",IF(SUM('Test Sample Data'!D$3:D$386)&gt;10,IF(AND(ISNUMBER('Test Sample Data'!D34),'Test Sample Data'!D34&lt;$C$389, 'Test Sample Data'!D34&gt;0),'Test Sample Data'!D34,$C$389),""))</f>
        <v>35</v>
      </c>
      <c r="E35" s="105">
        <f>IF('Test Sample Data'!E34="","",IF(SUM('Test Sample Data'!E$3:E$386)&gt;10,IF(AND(ISNUMBER('Test Sample Data'!E34),'Test Sample Data'!E34&lt;$C$389, 'Test Sample Data'!E34&gt;0),'Test Sample Data'!E34,$C$389),""))</f>
        <v>35</v>
      </c>
      <c r="F35" s="105" t="str">
        <f>IF('Test Sample Data'!F34="","",IF(SUM('Test Sample Data'!F$3:F$386)&gt;10,IF(AND(ISNUMBER('Test Sample Data'!F34),'Test Sample Data'!F34&lt;$C$389, 'Test Sample Data'!F34&gt;0),'Test Sample Data'!F34,$C$389),""))</f>
        <v/>
      </c>
      <c r="G35" s="105" t="str">
        <f>IF('Test Sample Data'!G34="","",IF(SUM('Test Sample Data'!G$3:G$386)&gt;10,IF(AND(ISNUMBER('Test Sample Data'!G34),'Test Sample Data'!G34&lt;$C$389, 'Test Sample Data'!G34&gt;0),'Test Sample Data'!G34,$C$389),""))</f>
        <v/>
      </c>
      <c r="H35" s="105" t="str">
        <f>IF('Test Sample Data'!H34="","",IF(SUM('Test Sample Data'!H$3:H$386)&gt;10,IF(AND(ISNUMBER('Test Sample Data'!H34),'Test Sample Data'!H34&lt;$C$389, 'Test Sample Data'!H34&gt;0),'Test Sample Data'!H34,$C$389),""))</f>
        <v/>
      </c>
      <c r="I35" s="105" t="str">
        <f>IF('Test Sample Data'!I34="","",IF(SUM('Test Sample Data'!I$3:I$386)&gt;10,IF(AND(ISNUMBER('Test Sample Data'!I34),'Test Sample Data'!I34&lt;$C$389, 'Test Sample Data'!I34&gt;0),'Test Sample Data'!I34,$C$389),""))</f>
        <v/>
      </c>
      <c r="J35" s="105" t="str">
        <f>IF('Test Sample Data'!J34="","",IF(SUM('Test Sample Data'!J$3:J$386)&gt;10,IF(AND(ISNUMBER('Test Sample Data'!J34),'Test Sample Data'!J34&lt;$C$389, 'Test Sample Data'!J34&gt;0),'Test Sample Data'!J34,$C$389),""))</f>
        <v/>
      </c>
      <c r="K35" s="105" t="str">
        <f>IF('Test Sample Data'!K34="","",IF(SUM('Test Sample Data'!K$3:K$386)&gt;10,IF(AND(ISNUMBER('Test Sample Data'!K34),'Test Sample Data'!K34&lt;$C$389, 'Test Sample Data'!K34&gt;0),'Test Sample Data'!K34,$C$389),""))</f>
        <v/>
      </c>
      <c r="L35" s="105" t="str">
        <f>IF('Test Sample Data'!L34="","",IF(SUM('Test Sample Data'!L$3:L$386)&gt;10,IF(AND(ISNUMBER('Test Sample Data'!L34),'Test Sample Data'!L34&lt;$C$389, 'Test Sample Data'!L34&gt;0),'Test Sample Data'!L34,$C$389),""))</f>
        <v/>
      </c>
      <c r="M35" s="105" t="str">
        <f>IF('Test Sample Data'!M34="","",IF(SUM('Test Sample Data'!M$3:M$386)&gt;10,IF(AND(ISNUMBER('Test Sample Data'!M34),'Test Sample Data'!M34&lt;$C$389, 'Test Sample Data'!M34&gt;0),'Test Sample Data'!M34,$C$389),""))</f>
        <v/>
      </c>
      <c r="N35" s="105" t="str">
        <f>IF('Test Sample Data'!N34="","",IF(SUM('Test Sample Data'!N$3:N$386)&gt;10,IF(AND(ISNUMBER('Test Sample Data'!N34),'Test Sample Data'!N34&lt;$C$389, 'Test Sample Data'!N34&gt;0),'Test Sample Data'!N34,$C$389),""))</f>
        <v/>
      </c>
      <c r="O35" s="105" t="str">
        <f>'Gene Table'!D34</f>
        <v>BTRC</v>
      </c>
      <c r="P35" s="104" t="s">
        <v>288</v>
      </c>
      <c r="Q35" s="105">
        <f>IF('Control Sample Data'!C34="","",IF(SUM('Control Sample Data'!C$3:C$386)&gt;10,IF(AND(ISNUMBER('Control Sample Data'!C34),'Control Sample Data'!C34&lt;$C$389, 'Control Sample Data'!C34&gt;0),'Control Sample Data'!C34,$C$389),""))</f>
        <v>32.53</v>
      </c>
      <c r="R35" s="105">
        <f>IF('Control Sample Data'!D34="","",IF(SUM('Control Sample Data'!D$3:D$386)&gt;10,IF(AND(ISNUMBER('Control Sample Data'!D34),'Control Sample Data'!D34&lt;$C$389, 'Control Sample Data'!D34&gt;0),'Control Sample Data'!D34,$C$389),""))</f>
        <v>31.86</v>
      </c>
      <c r="S35" s="105">
        <f>IF('Control Sample Data'!E34="","",IF(SUM('Control Sample Data'!E$3:E$386)&gt;10,IF(AND(ISNUMBER('Control Sample Data'!E34),'Control Sample Data'!E34&lt;$C$389, 'Control Sample Data'!E34&gt;0),'Control Sample Data'!E34,$C$389),""))</f>
        <v>33.76</v>
      </c>
      <c r="T35" s="105" t="str">
        <f>IF('Control Sample Data'!F34="","",IF(SUM('Control Sample Data'!F$3:F$386)&gt;10,IF(AND(ISNUMBER('Control Sample Data'!F34),'Control Sample Data'!F34&lt;$C$389, 'Control Sample Data'!F34&gt;0),'Control Sample Data'!F34,$C$389),""))</f>
        <v/>
      </c>
      <c r="U35" s="105" t="str">
        <f>IF('Control Sample Data'!G34="","",IF(SUM('Control Sample Data'!G$3:G$386)&gt;10,IF(AND(ISNUMBER('Control Sample Data'!G34),'Control Sample Data'!G34&lt;$C$389, 'Control Sample Data'!G34&gt;0),'Control Sample Data'!G34,$C$389),""))</f>
        <v/>
      </c>
      <c r="V35" s="105" t="str">
        <f>IF('Control Sample Data'!H34="","",IF(SUM('Control Sample Data'!H$3:H$386)&gt;10,IF(AND(ISNUMBER('Control Sample Data'!H34),'Control Sample Data'!H34&lt;$C$389, 'Control Sample Data'!H34&gt;0),'Control Sample Data'!H34,$C$389),""))</f>
        <v/>
      </c>
      <c r="W35" s="105" t="str">
        <f>IF('Control Sample Data'!I34="","",IF(SUM('Control Sample Data'!I$3:I$386)&gt;10,IF(AND(ISNUMBER('Control Sample Data'!I34),'Control Sample Data'!I34&lt;$C$389, 'Control Sample Data'!I34&gt;0),'Control Sample Data'!I34,$C$389),""))</f>
        <v/>
      </c>
      <c r="X35" s="105" t="str">
        <f>IF('Control Sample Data'!J34="","",IF(SUM('Control Sample Data'!J$3:J$386)&gt;10,IF(AND(ISNUMBER('Control Sample Data'!J34),'Control Sample Data'!J34&lt;$C$389, 'Control Sample Data'!J34&gt;0),'Control Sample Data'!J34,$C$389),""))</f>
        <v/>
      </c>
      <c r="Y35" s="105" t="str">
        <f>IF('Control Sample Data'!K34="","",IF(SUM('Control Sample Data'!K$3:K$386)&gt;10,IF(AND(ISNUMBER('Control Sample Data'!K34),'Control Sample Data'!K34&lt;$C$389, 'Control Sample Data'!K34&gt;0),'Control Sample Data'!K34,$C$389),""))</f>
        <v/>
      </c>
      <c r="Z35" s="105" t="str">
        <f>IF('Control Sample Data'!L34="","",IF(SUM('Control Sample Data'!L$3:L$386)&gt;10,IF(AND(ISNUMBER('Control Sample Data'!L34),'Control Sample Data'!L34&lt;$C$389, 'Control Sample Data'!L34&gt;0),'Control Sample Data'!L34,$C$389),""))</f>
        <v/>
      </c>
      <c r="AA35" s="105" t="str">
        <f>IF('Control Sample Data'!M34="","",IF(SUM('Control Sample Data'!M$3:M$386)&gt;10,IF(AND(ISNUMBER('Control Sample Data'!M34),'Control Sample Data'!M34&lt;$C$389, 'Control Sample Data'!M34&gt;0),'Control Sample Data'!M34,$C$389),""))</f>
        <v/>
      </c>
      <c r="AB35" s="136" t="str">
        <f>IF('Control Sample Data'!N34="","",IF(SUM('Control Sample Data'!N$3:N$386)&gt;10,IF(AND(ISNUMBER('Control Sample Data'!N34),'Control Sample Data'!N34&lt;$C$389, 'Control Sample Data'!N34&gt;0),'Control Sample Data'!N34,$C$389),""))</f>
        <v/>
      </c>
      <c r="BA35" s="101" t="str">
        <f t="shared" si="36"/>
        <v>BTRC</v>
      </c>
      <c r="BB35" s="104" t="s">
        <v>288</v>
      </c>
      <c r="BC35" s="105">
        <f t="shared" si="0"/>
        <v>14.007999999999999</v>
      </c>
      <c r="BD35" s="105">
        <f t="shared" si="1"/>
        <v>14.05</v>
      </c>
      <c r="BE35" s="105">
        <f t="shared" si="2"/>
        <v>14.119999999999997</v>
      </c>
      <c r="BF35" s="105" t="str">
        <f t="shared" si="3"/>
        <v/>
      </c>
      <c r="BG35" s="105" t="str">
        <f t="shared" si="4"/>
        <v/>
      </c>
      <c r="BH35" s="105" t="str">
        <f t="shared" si="5"/>
        <v/>
      </c>
      <c r="BI35" s="105" t="str">
        <f t="shared" si="6"/>
        <v/>
      </c>
      <c r="BJ35" s="105" t="str">
        <f t="shared" si="7"/>
        <v/>
      </c>
      <c r="BK35" s="105" t="str">
        <f t="shared" si="8"/>
        <v/>
      </c>
      <c r="BL35" s="105" t="str">
        <f t="shared" si="9"/>
        <v/>
      </c>
      <c r="BM35" s="102" t="str">
        <f t="shared" si="37"/>
        <v/>
      </c>
      <c r="BN35" s="102" t="str">
        <f t="shared" si="38"/>
        <v/>
      </c>
      <c r="BO35" s="105">
        <f t="shared" si="11"/>
        <v>11.388000000000002</v>
      </c>
      <c r="BP35" s="105">
        <f t="shared" si="12"/>
        <v>10.808</v>
      </c>
      <c r="BQ35" s="105">
        <f t="shared" si="13"/>
        <v>12.549999999999997</v>
      </c>
      <c r="BR35" s="105" t="str">
        <f t="shared" si="14"/>
        <v/>
      </c>
      <c r="BS35" s="105" t="str">
        <f t="shared" si="15"/>
        <v/>
      </c>
      <c r="BT35" s="105" t="str">
        <f t="shared" si="16"/>
        <v/>
      </c>
      <c r="BU35" s="105" t="str">
        <f t="shared" si="17"/>
        <v/>
      </c>
      <c r="BV35" s="105" t="str">
        <f t="shared" si="18"/>
        <v/>
      </c>
      <c r="BW35" s="105" t="str">
        <f t="shared" si="19"/>
        <v/>
      </c>
      <c r="BX35" s="105" t="str">
        <f t="shared" si="20"/>
        <v/>
      </c>
      <c r="BY35" s="102" t="str">
        <f t="shared" si="39"/>
        <v/>
      </c>
      <c r="BZ35" s="102" t="str">
        <f t="shared" si="40"/>
        <v/>
      </c>
      <c r="CA35" s="70">
        <f t="shared" si="41"/>
        <v>14.059333333333333</v>
      </c>
      <c r="CB35" s="70">
        <f t="shared" si="42"/>
        <v>11.581999999999999</v>
      </c>
      <c r="CC35" s="103" t="str">
        <f t="shared" si="43"/>
        <v>BTRC</v>
      </c>
      <c r="CD35" s="104" t="s">
        <v>288</v>
      </c>
      <c r="CE35" s="106">
        <f t="shared" si="22"/>
        <v>6.0697642130933602E-5</v>
      </c>
      <c r="CF35" s="106">
        <f t="shared" si="23"/>
        <v>5.8956074763479352E-5</v>
      </c>
      <c r="CG35" s="106">
        <f t="shared" si="24"/>
        <v>5.6163797035209816E-5</v>
      </c>
      <c r="CH35" s="106" t="str">
        <f t="shared" si="25"/>
        <v/>
      </c>
      <c r="CI35" s="106" t="str">
        <f t="shared" si="26"/>
        <v/>
      </c>
      <c r="CJ35" s="106" t="str">
        <f t="shared" si="27"/>
        <v/>
      </c>
      <c r="CK35" s="106" t="str">
        <f t="shared" si="28"/>
        <v/>
      </c>
      <c r="CL35" s="106" t="str">
        <f t="shared" si="29"/>
        <v/>
      </c>
      <c r="CM35" s="106" t="str">
        <f t="shared" si="30"/>
        <v/>
      </c>
      <c r="CN35" s="106" t="str">
        <f t="shared" si="31"/>
        <v/>
      </c>
      <c r="CO35" s="119" t="str">
        <f t="shared" si="44"/>
        <v/>
      </c>
      <c r="CP35" s="119" t="str">
        <f t="shared" si="45"/>
        <v/>
      </c>
      <c r="CQ35" s="106">
        <f t="shared" si="52"/>
        <v>3.7313879901493285E-4</v>
      </c>
      <c r="CR35" s="106">
        <f t="shared" si="52"/>
        <v>5.5778625334401634E-4</v>
      </c>
      <c r="CS35" s="106">
        <f t="shared" si="52"/>
        <v>1.6675296102958978E-4</v>
      </c>
      <c r="CT35" s="106" t="str">
        <f t="shared" si="52"/>
        <v/>
      </c>
      <c r="CU35" s="106" t="str">
        <f t="shared" si="52"/>
        <v/>
      </c>
      <c r="CV35" s="106" t="str">
        <f t="shared" si="52"/>
        <v/>
      </c>
      <c r="CW35" s="106" t="str">
        <f t="shared" si="50"/>
        <v/>
      </c>
      <c r="CX35" s="106" t="str">
        <f t="shared" si="50"/>
        <v/>
      </c>
      <c r="CY35" s="106" t="str">
        <f t="shared" si="50"/>
        <v/>
      </c>
      <c r="CZ35" s="106" t="str">
        <f t="shared" si="48"/>
        <v/>
      </c>
      <c r="DA35" s="119" t="str">
        <f t="shared" si="46"/>
        <v/>
      </c>
      <c r="DB35" s="119" t="str">
        <f t="shared" si="47"/>
        <v/>
      </c>
    </row>
    <row r="36" spans="1:106" ht="15" customHeight="1" x14ac:dyDescent="0.3">
      <c r="A36" s="135" t="str">
        <f>'Gene Table'!D35</f>
        <v>CBL</v>
      </c>
      <c r="B36" s="104" t="s">
        <v>289</v>
      </c>
      <c r="C36" s="105">
        <f>IF('Test Sample Data'!C35="","",IF(SUM('Test Sample Data'!C$3:C$386)&gt;10,IF(AND(ISNUMBER('Test Sample Data'!C35),'Test Sample Data'!C35&lt;$C$389, 'Test Sample Data'!C35&gt;0),'Test Sample Data'!C35,$C$389),""))</f>
        <v>21.07</v>
      </c>
      <c r="D36" s="105">
        <f>IF('Test Sample Data'!D35="","",IF(SUM('Test Sample Data'!D$3:D$386)&gt;10,IF(AND(ISNUMBER('Test Sample Data'!D35),'Test Sample Data'!D35&lt;$C$389, 'Test Sample Data'!D35&gt;0),'Test Sample Data'!D35,$C$389),""))</f>
        <v>21.02</v>
      </c>
      <c r="E36" s="105">
        <f>IF('Test Sample Data'!E35="","",IF(SUM('Test Sample Data'!E$3:E$386)&gt;10,IF(AND(ISNUMBER('Test Sample Data'!E35),'Test Sample Data'!E35&lt;$C$389, 'Test Sample Data'!E35&gt;0),'Test Sample Data'!E35,$C$389),""))</f>
        <v>21.05</v>
      </c>
      <c r="F36" s="105" t="str">
        <f>IF('Test Sample Data'!F35="","",IF(SUM('Test Sample Data'!F$3:F$386)&gt;10,IF(AND(ISNUMBER('Test Sample Data'!F35),'Test Sample Data'!F35&lt;$C$389, 'Test Sample Data'!F35&gt;0),'Test Sample Data'!F35,$C$389),""))</f>
        <v/>
      </c>
      <c r="G36" s="105" t="str">
        <f>IF('Test Sample Data'!G35="","",IF(SUM('Test Sample Data'!G$3:G$386)&gt;10,IF(AND(ISNUMBER('Test Sample Data'!G35),'Test Sample Data'!G35&lt;$C$389, 'Test Sample Data'!G35&gt;0),'Test Sample Data'!G35,$C$389),""))</f>
        <v/>
      </c>
      <c r="H36" s="105" t="str">
        <f>IF('Test Sample Data'!H35="","",IF(SUM('Test Sample Data'!H$3:H$386)&gt;10,IF(AND(ISNUMBER('Test Sample Data'!H35),'Test Sample Data'!H35&lt;$C$389, 'Test Sample Data'!H35&gt;0),'Test Sample Data'!H35,$C$389),""))</f>
        <v/>
      </c>
      <c r="I36" s="105" t="str">
        <f>IF('Test Sample Data'!I35="","",IF(SUM('Test Sample Data'!I$3:I$386)&gt;10,IF(AND(ISNUMBER('Test Sample Data'!I35),'Test Sample Data'!I35&lt;$C$389, 'Test Sample Data'!I35&gt;0),'Test Sample Data'!I35,$C$389),""))</f>
        <v/>
      </c>
      <c r="J36" s="105" t="str">
        <f>IF('Test Sample Data'!J35="","",IF(SUM('Test Sample Data'!J$3:J$386)&gt;10,IF(AND(ISNUMBER('Test Sample Data'!J35),'Test Sample Data'!J35&lt;$C$389, 'Test Sample Data'!J35&gt;0),'Test Sample Data'!J35,$C$389),""))</f>
        <v/>
      </c>
      <c r="K36" s="105" t="str">
        <f>IF('Test Sample Data'!K35="","",IF(SUM('Test Sample Data'!K$3:K$386)&gt;10,IF(AND(ISNUMBER('Test Sample Data'!K35),'Test Sample Data'!K35&lt;$C$389, 'Test Sample Data'!K35&gt;0),'Test Sample Data'!K35,$C$389),""))</f>
        <v/>
      </c>
      <c r="L36" s="105" t="str">
        <f>IF('Test Sample Data'!L35="","",IF(SUM('Test Sample Data'!L$3:L$386)&gt;10,IF(AND(ISNUMBER('Test Sample Data'!L35),'Test Sample Data'!L35&lt;$C$389, 'Test Sample Data'!L35&gt;0),'Test Sample Data'!L35,$C$389),""))</f>
        <v/>
      </c>
      <c r="M36" s="105" t="str">
        <f>IF('Test Sample Data'!M35="","",IF(SUM('Test Sample Data'!M$3:M$386)&gt;10,IF(AND(ISNUMBER('Test Sample Data'!M35),'Test Sample Data'!M35&lt;$C$389, 'Test Sample Data'!M35&gt;0),'Test Sample Data'!M35,$C$389),""))</f>
        <v/>
      </c>
      <c r="N36" s="105" t="str">
        <f>IF('Test Sample Data'!N35="","",IF(SUM('Test Sample Data'!N$3:N$386)&gt;10,IF(AND(ISNUMBER('Test Sample Data'!N35),'Test Sample Data'!N35&lt;$C$389, 'Test Sample Data'!N35&gt;0),'Test Sample Data'!N35,$C$389),""))</f>
        <v/>
      </c>
      <c r="O36" s="105" t="str">
        <f>'Gene Table'!D35</f>
        <v>CBL</v>
      </c>
      <c r="P36" s="104" t="s">
        <v>289</v>
      </c>
      <c r="Q36" s="105">
        <f>IF('Control Sample Data'!C35="","",IF(SUM('Control Sample Data'!C$3:C$386)&gt;10,IF(AND(ISNUMBER('Control Sample Data'!C35),'Control Sample Data'!C35&lt;$C$389, 'Control Sample Data'!C35&gt;0),'Control Sample Data'!C35,$C$389),""))</f>
        <v>32.409999999999997</v>
      </c>
      <c r="R36" s="105">
        <f>IF('Control Sample Data'!D35="","",IF(SUM('Control Sample Data'!D$3:D$386)&gt;10,IF(AND(ISNUMBER('Control Sample Data'!D35),'Control Sample Data'!D35&lt;$C$389, 'Control Sample Data'!D35&gt;0),'Control Sample Data'!D35,$C$389),""))</f>
        <v>32.950000000000003</v>
      </c>
      <c r="S36" s="105">
        <f>IF('Control Sample Data'!E35="","",IF(SUM('Control Sample Data'!E$3:E$386)&gt;10,IF(AND(ISNUMBER('Control Sample Data'!E35),'Control Sample Data'!E35&lt;$C$389, 'Control Sample Data'!E35&gt;0),'Control Sample Data'!E35,$C$389),""))</f>
        <v>33.049999999999997</v>
      </c>
      <c r="T36" s="105" t="str">
        <f>IF('Control Sample Data'!F35="","",IF(SUM('Control Sample Data'!F$3:F$386)&gt;10,IF(AND(ISNUMBER('Control Sample Data'!F35),'Control Sample Data'!F35&lt;$C$389, 'Control Sample Data'!F35&gt;0),'Control Sample Data'!F35,$C$389),""))</f>
        <v/>
      </c>
      <c r="U36" s="105" t="str">
        <f>IF('Control Sample Data'!G35="","",IF(SUM('Control Sample Data'!G$3:G$386)&gt;10,IF(AND(ISNUMBER('Control Sample Data'!G35),'Control Sample Data'!G35&lt;$C$389, 'Control Sample Data'!G35&gt;0),'Control Sample Data'!G35,$C$389),""))</f>
        <v/>
      </c>
      <c r="V36" s="105" t="str">
        <f>IF('Control Sample Data'!H35="","",IF(SUM('Control Sample Data'!H$3:H$386)&gt;10,IF(AND(ISNUMBER('Control Sample Data'!H35),'Control Sample Data'!H35&lt;$C$389, 'Control Sample Data'!H35&gt;0),'Control Sample Data'!H35,$C$389),""))</f>
        <v/>
      </c>
      <c r="W36" s="105" t="str">
        <f>IF('Control Sample Data'!I35="","",IF(SUM('Control Sample Data'!I$3:I$386)&gt;10,IF(AND(ISNUMBER('Control Sample Data'!I35),'Control Sample Data'!I35&lt;$C$389, 'Control Sample Data'!I35&gt;0),'Control Sample Data'!I35,$C$389),""))</f>
        <v/>
      </c>
      <c r="X36" s="105" t="str">
        <f>IF('Control Sample Data'!J35="","",IF(SUM('Control Sample Data'!J$3:J$386)&gt;10,IF(AND(ISNUMBER('Control Sample Data'!J35),'Control Sample Data'!J35&lt;$C$389, 'Control Sample Data'!J35&gt;0),'Control Sample Data'!J35,$C$389),""))</f>
        <v/>
      </c>
      <c r="Y36" s="105" t="str">
        <f>IF('Control Sample Data'!K35="","",IF(SUM('Control Sample Data'!K$3:K$386)&gt;10,IF(AND(ISNUMBER('Control Sample Data'!K35),'Control Sample Data'!K35&lt;$C$389, 'Control Sample Data'!K35&gt;0),'Control Sample Data'!K35,$C$389),""))</f>
        <v/>
      </c>
      <c r="Z36" s="105" t="str">
        <f>IF('Control Sample Data'!L35="","",IF(SUM('Control Sample Data'!L$3:L$386)&gt;10,IF(AND(ISNUMBER('Control Sample Data'!L35),'Control Sample Data'!L35&lt;$C$389, 'Control Sample Data'!L35&gt;0),'Control Sample Data'!L35,$C$389),""))</f>
        <v/>
      </c>
      <c r="AA36" s="105" t="str">
        <f>IF('Control Sample Data'!M35="","",IF(SUM('Control Sample Data'!M$3:M$386)&gt;10,IF(AND(ISNUMBER('Control Sample Data'!M35),'Control Sample Data'!M35&lt;$C$389, 'Control Sample Data'!M35&gt;0),'Control Sample Data'!M35,$C$389),""))</f>
        <v/>
      </c>
      <c r="AB36" s="136" t="str">
        <f>IF('Control Sample Data'!N35="","",IF(SUM('Control Sample Data'!N$3:N$386)&gt;10,IF(AND(ISNUMBER('Control Sample Data'!N35),'Control Sample Data'!N35&lt;$C$389, 'Control Sample Data'!N35&gt;0),'Control Sample Data'!N35,$C$389),""))</f>
        <v/>
      </c>
      <c r="BA36" s="101" t="str">
        <f t="shared" si="36"/>
        <v>CBL</v>
      </c>
      <c r="BB36" s="104" t="s">
        <v>289</v>
      </c>
      <c r="BC36" s="105">
        <f t="shared" ref="BC36:BC67" si="53">IF(ISERROR(C36-AC$26),"",C36-AC$26)</f>
        <v>7.7999999999999403E-2</v>
      </c>
      <c r="BD36" s="105">
        <f t="shared" ref="BD36:BD67" si="54">IF(ISERROR(D36-AD$26),"",D36-AD$26)</f>
        <v>7.0000000000000284E-2</v>
      </c>
      <c r="BE36" s="105">
        <f t="shared" ref="BE36:BE67" si="55">IF(ISERROR(E36-AE$26),"",E36-AE$26)</f>
        <v>0.16999999999999815</v>
      </c>
      <c r="BF36" s="105" t="str">
        <f t="shared" ref="BF36:BF67" si="56">IF(ISERROR(F36-AF$26),"",F36-AF$26)</f>
        <v/>
      </c>
      <c r="BG36" s="105" t="str">
        <f t="shared" ref="BG36:BG67" si="57">IF(ISERROR(G36-AG$26),"",G36-AG$26)</f>
        <v/>
      </c>
      <c r="BH36" s="105" t="str">
        <f t="shared" ref="BH36:BH67" si="58">IF(ISERROR(H36-AH$26),"",H36-AH$26)</f>
        <v/>
      </c>
      <c r="BI36" s="105" t="str">
        <f t="shared" ref="BI36:BI67" si="59">IF(ISERROR(I36-AI$26),"",I36-AI$26)</f>
        <v/>
      </c>
      <c r="BJ36" s="105" t="str">
        <f t="shared" ref="BJ36:BJ67" si="60">IF(ISERROR(J36-AJ$26),"",J36-AJ$26)</f>
        <v/>
      </c>
      <c r="BK36" s="105" t="str">
        <f t="shared" ref="BK36:BK67" si="61">IF(ISERROR(K36-AK$26),"",K36-AK$26)</f>
        <v/>
      </c>
      <c r="BL36" s="105" t="str">
        <f t="shared" ref="BL36:BL67" si="62">IF(ISERROR(L36-AL$26),"",L36-AL$26)</f>
        <v/>
      </c>
      <c r="BM36" s="102" t="str">
        <f t="shared" si="37"/>
        <v/>
      </c>
      <c r="BN36" s="102" t="str">
        <f t="shared" si="38"/>
        <v/>
      </c>
      <c r="BO36" s="105">
        <f t="shared" ref="BO36:BO67" si="63">IF(ISERROR(Q36-AO$26),"",Q36-AO$26)</f>
        <v>11.267999999999997</v>
      </c>
      <c r="BP36" s="105">
        <f t="shared" ref="BP36:BP67" si="64">IF(ISERROR(R36-AP$26),"",R36-AP$26)</f>
        <v>11.898000000000003</v>
      </c>
      <c r="BQ36" s="105">
        <f t="shared" ref="BQ36:BQ67" si="65">IF(ISERROR(S36-AQ$26),"",S36-AQ$26)</f>
        <v>11.839999999999996</v>
      </c>
      <c r="BR36" s="105" t="str">
        <f t="shared" ref="BR36:BR67" si="66">IF(ISERROR(T36-AR$26),"",T36-AR$26)</f>
        <v/>
      </c>
      <c r="BS36" s="105" t="str">
        <f t="shared" ref="BS36:BS67" si="67">IF(ISERROR(U36-AS$26),"",U36-AS$26)</f>
        <v/>
      </c>
      <c r="BT36" s="105" t="str">
        <f t="shared" ref="BT36:BT67" si="68">IF(ISERROR(V36-AT$26),"",V36-AT$26)</f>
        <v/>
      </c>
      <c r="BU36" s="105" t="str">
        <f t="shared" ref="BU36:BU67" si="69">IF(ISERROR(W36-AU$26),"",W36-AU$26)</f>
        <v/>
      </c>
      <c r="BV36" s="105" t="str">
        <f t="shared" ref="BV36:BV67" si="70">IF(ISERROR(X36-AV$26),"",X36-AV$26)</f>
        <v/>
      </c>
      <c r="BW36" s="105" t="str">
        <f t="shared" ref="BW36:BW67" si="71">IF(ISERROR(Y36-AW$26),"",Y36-AW$26)</f>
        <v/>
      </c>
      <c r="BX36" s="105" t="str">
        <f t="shared" ref="BX36:BX67" si="72">IF(ISERROR(Z36-AX$26),"",Z36-AX$26)</f>
        <v/>
      </c>
      <c r="BY36" s="102" t="str">
        <f t="shared" si="39"/>
        <v/>
      </c>
      <c r="BZ36" s="102" t="str">
        <f t="shared" si="40"/>
        <v/>
      </c>
      <c r="CA36" s="70">
        <f t="shared" si="41"/>
        <v>0.10599999999999928</v>
      </c>
      <c r="CB36" s="70">
        <f t="shared" si="42"/>
        <v>11.668666666666667</v>
      </c>
      <c r="CC36" s="103" t="str">
        <f t="shared" si="43"/>
        <v>CBL</v>
      </c>
      <c r="CD36" s="104" t="s">
        <v>289</v>
      </c>
      <c r="CE36" s="106">
        <f t="shared" ref="CE36:CE67" si="73">IF(BC36="","",POWER(2, -BC36))</f>
        <v>0.94737007059926803</v>
      </c>
      <c r="CF36" s="106">
        <f t="shared" ref="CF36:CF67" si="74">IF(BD36="","",POWER(2, -BD36))</f>
        <v>0.95263799804393712</v>
      </c>
      <c r="CG36" s="106">
        <f t="shared" ref="CG36:CG67" si="75">IF(BE36="","",POWER(2, -BE36))</f>
        <v>0.88884268116657139</v>
      </c>
      <c r="CH36" s="106" t="str">
        <f t="shared" ref="CH36:CH67" si="76">IF(BF36="","",POWER(2, -BF36))</f>
        <v/>
      </c>
      <c r="CI36" s="106" t="str">
        <f t="shared" ref="CI36:CI67" si="77">IF(BG36="","",POWER(2, -BG36))</f>
        <v/>
      </c>
      <c r="CJ36" s="106" t="str">
        <f t="shared" ref="CJ36:CJ67" si="78">IF(BH36="","",POWER(2, -BH36))</f>
        <v/>
      </c>
      <c r="CK36" s="106" t="str">
        <f t="shared" ref="CK36:CK67" si="79">IF(BI36="","",POWER(2, -BI36))</f>
        <v/>
      </c>
      <c r="CL36" s="106" t="str">
        <f t="shared" ref="CL36:CL67" si="80">IF(BJ36="","",POWER(2, -BJ36))</f>
        <v/>
      </c>
      <c r="CM36" s="106" t="str">
        <f t="shared" ref="CM36:CM67" si="81">IF(BK36="","",POWER(2, -BK36))</f>
        <v/>
      </c>
      <c r="CN36" s="106" t="str">
        <f t="shared" ref="CN36:CN67" si="82">IF(BL36="","",POWER(2, -BL36))</f>
        <v/>
      </c>
      <c r="CO36" s="119" t="str">
        <f t="shared" si="44"/>
        <v/>
      </c>
      <c r="CP36" s="119" t="str">
        <f t="shared" si="45"/>
        <v/>
      </c>
      <c r="CQ36" s="106">
        <f t="shared" si="52"/>
        <v>4.0550294145063281E-4</v>
      </c>
      <c r="CR36" s="106">
        <f t="shared" si="52"/>
        <v>2.6202643710777635E-4</v>
      </c>
      <c r="CS36" s="106">
        <f t="shared" si="52"/>
        <v>2.7277518019341396E-4</v>
      </c>
      <c r="CT36" s="106" t="str">
        <f t="shared" si="52"/>
        <v/>
      </c>
      <c r="CU36" s="106" t="str">
        <f t="shared" si="52"/>
        <v/>
      </c>
      <c r="CV36" s="106" t="str">
        <f t="shared" si="52"/>
        <v/>
      </c>
      <c r="CW36" s="106" t="str">
        <f t="shared" si="50"/>
        <v/>
      </c>
      <c r="CX36" s="106" t="str">
        <f t="shared" si="50"/>
        <v/>
      </c>
      <c r="CY36" s="106" t="str">
        <f t="shared" si="50"/>
        <v/>
      </c>
      <c r="CZ36" s="106" t="str">
        <f t="shared" si="48"/>
        <v/>
      </c>
      <c r="DA36" s="119" t="str">
        <f t="shared" si="46"/>
        <v/>
      </c>
      <c r="DB36" s="119" t="str">
        <f t="shared" si="47"/>
        <v/>
      </c>
    </row>
    <row r="37" spans="1:106" ht="15" customHeight="1" x14ac:dyDescent="0.3">
      <c r="A37" s="135" t="str">
        <f>'Gene Table'!D36</f>
        <v>CBLB</v>
      </c>
      <c r="B37" s="104" t="s">
        <v>290</v>
      </c>
      <c r="C37" s="105">
        <f>IF('Test Sample Data'!C36="","",IF(SUM('Test Sample Data'!C$3:C$386)&gt;10,IF(AND(ISNUMBER('Test Sample Data'!C36),'Test Sample Data'!C36&lt;$C$389, 'Test Sample Data'!C36&gt;0),'Test Sample Data'!C36,$C$389),""))</f>
        <v>23.55</v>
      </c>
      <c r="D37" s="105">
        <f>IF('Test Sample Data'!D36="","",IF(SUM('Test Sample Data'!D$3:D$386)&gt;10,IF(AND(ISNUMBER('Test Sample Data'!D36),'Test Sample Data'!D36&lt;$C$389, 'Test Sample Data'!D36&gt;0),'Test Sample Data'!D36,$C$389),""))</f>
        <v>23.62</v>
      </c>
      <c r="E37" s="105">
        <f>IF('Test Sample Data'!E36="","",IF(SUM('Test Sample Data'!E$3:E$386)&gt;10,IF(AND(ISNUMBER('Test Sample Data'!E36),'Test Sample Data'!E36&lt;$C$389, 'Test Sample Data'!E36&gt;0),'Test Sample Data'!E36,$C$389),""))</f>
        <v>23.57</v>
      </c>
      <c r="F37" s="105" t="str">
        <f>IF('Test Sample Data'!F36="","",IF(SUM('Test Sample Data'!F$3:F$386)&gt;10,IF(AND(ISNUMBER('Test Sample Data'!F36),'Test Sample Data'!F36&lt;$C$389, 'Test Sample Data'!F36&gt;0),'Test Sample Data'!F36,$C$389),""))</f>
        <v/>
      </c>
      <c r="G37" s="105" t="str">
        <f>IF('Test Sample Data'!G36="","",IF(SUM('Test Sample Data'!G$3:G$386)&gt;10,IF(AND(ISNUMBER('Test Sample Data'!G36),'Test Sample Data'!G36&lt;$C$389, 'Test Sample Data'!G36&gt;0),'Test Sample Data'!G36,$C$389),""))</f>
        <v/>
      </c>
      <c r="H37" s="105" t="str">
        <f>IF('Test Sample Data'!H36="","",IF(SUM('Test Sample Data'!H$3:H$386)&gt;10,IF(AND(ISNUMBER('Test Sample Data'!H36),'Test Sample Data'!H36&lt;$C$389, 'Test Sample Data'!H36&gt;0),'Test Sample Data'!H36,$C$389),""))</f>
        <v/>
      </c>
      <c r="I37" s="105" t="str">
        <f>IF('Test Sample Data'!I36="","",IF(SUM('Test Sample Data'!I$3:I$386)&gt;10,IF(AND(ISNUMBER('Test Sample Data'!I36),'Test Sample Data'!I36&lt;$C$389, 'Test Sample Data'!I36&gt;0),'Test Sample Data'!I36,$C$389),""))</f>
        <v/>
      </c>
      <c r="J37" s="105" t="str">
        <f>IF('Test Sample Data'!J36="","",IF(SUM('Test Sample Data'!J$3:J$386)&gt;10,IF(AND(ISNUMBER('Test Sample Data'!J36),'Test Sample Data'!J36&lt;$C$389, 'Test Sample Data'!J36&gt;0),'Test Sample Data'!J36,$C$389),""))</f>
        <v/>
      </c>
      <c r="K37" s="105" t="str">
        <f>IF('Test Sample Data'!K36="","",IF(SUM('Test Sample Data'!K$3:K$386)&gt;10,IF(AND(ISNUMBER('Test Sample Data'!K36),'Test Sample Data'!K36&lt;$C$389, 'Test Sample Data'!K36&gt;0),'Test Sample Data'!K36,$C$389),""))</f>
        <v/>
      </c>
      <c r="L37" s="105" t="str">
        <f>IF('Test Sample Data'!L36="","",IF(SUM('Test Sample Data'!L$3:L$386)&gt;10,IF(AND(ISNUMBER('Test Sample Data'!L36),'Test Sample Data'!L36&lt;$C$389, 'Test Sample Data'!L36&gt;0),'Test Sample Data'!L36,$C$389),""))</f>
        <v/>
      </c>
      <c r="M37" s="105" t="str">
        <f>IF('Test Sample Data'!M36="","",IF(SUM('Test Sample Data'!M$3:M$386)&gt;10,IF(AND(ISNUMBER('Test Sample Data'!M36),'Test Sample Data'!M36&lt;$C$389, 'Test Sample Data'!M36&gt;0),'Test Sample Data'!M36,$C$389),""))</f>
        <v/>
      </c>
      <c r="N37" s="105" t="str">
        <f>IF('Test Sample Data'!N36="","",IF(SUM('Test Sample Data'!N$3:N$386)&gt;10,IF(AND(ISNUMBER('Test Sample Data'!N36),'Test Sample Data'!N36&lt;$C$389, 'Test Sample Data'!N36&gt;0),'Test Sample Data'!N36,$C$389),""))</f>
        <v/>
      </c>
      <c r="O37" s="105" t="str">
        <f>'Gene Table'!D36</f>
        <v>CBLB</v>
      </c>
      <c r="P37" s="104" t="s">
        <v>290</v>
      </c>
      <c r="Q37" s="105">
        <f>IF('Control Sample Data'!C36="","",IF(SUM('Control Sample Data'!C$3:C$386)&gt;10,IF(AND(ISNUMBER('Control Sample Data'!C36),'Control Sample Data'!C36&lt;$C$389, 'Control Sample Data'!C36&gt;0),'Control Sample Data'!C36,$C$389),""))</f>
        <v>23.41</v>
      </c>
      <c r="R37" s="105">
        <f>IF('Control Sample Data'!D36="","",IF(SUM('Control Sample Data'!D$3:D$386)&gt;10,IF(AND(ISNUMBER('Control Sample Data'!D36),'Control Sample Data'!D36&lt;$C$389, 'Control Sample Data'!D36&gt;0),'Control Sample Data'!D36,$C$389),""))</f>
        <v>23.44</v>
      </c>
      <c r="S37" s="105">
        <f>IF('Control Sample Data'!E36="","",IF(SUM('Control Sample Data'!E$3:E$386)&gt;10,IF(AND(ISNUMBER('Control Sample Data'!E36),'Control Sample Data'!E36&lt;$C$389, 'Control Sample Data'!E36&gt;0),'Control Sample Data'!E36,$C$389),""))</f>
        <v>23.4</v>
      </c>
      <c r="T37" s="105" t="str">
        <f>IF('Control Sample Data'!F36="","",IF(SUM('Control Sample Data'!F$3:F$386)&gt;10,IF(AND(ISNUMBER('Control Sample Data'!F36),'Control Sample Data'!F36&lt;$C$389, 'Control Sample Data'!F36&gt;0),'Control Sample Data'!F36,$C$389),""))</f>
        <v/>
      </c>
      <c r="U37" s="105" t="str">
        <f>IF('Control Sample Data'!G36="","",IF(SUM('Control Sample Data'!G$3:G$386)&gt;10,IF(AND(ISNUMBER('Control Sample Data'!G36),'Control Sample Data'!G36&lt;$C$389, 'Control Sample Data'!G36&gt;0),'Control Sample Data'!G36,$C$389),""))</f>
        <v/>
      </c>
      <c r="V37" s="105" t="str">
        <f>IF('Control Sample Data'!H36="","",IF(SUM('Control Sample Data'!H$3:H$386)&gt;10,IF(AND(ISNUMBER('Control Sample Data'!H36),'Control Sample Data'!H36&lt;$C$389, 'Control Sample Data'!H36&gt;0),'Control Sample Data'!H36,$C$389),""))</f>
        <v/>
      </c>
      <c r="W37" s="105" t="str">
        <f>IF('Control Sample Data'!I36="","",IF(SUM('Control Sample Data'!I$3:I$386)&gt;10,IF(AND(ISNUMBER('Control Sample Data'!I36),'Control Sample Data'!I36&lt;$C$389, 'Control Sample Data'!I36&gt;0),'Control Sample Data'!I36,$C$389),""))</f>
        <v/>
      </c>
      <c r="X37" s="105" t="str">
        <f>IF('Control Sample Data'!J36="","",IF(SUM('Control Sample Data'!J$3:J$386)&gt;10,IF(AND(ISNUMBER('Control Sample Data'!J36),'Control Sample Data'!J36&lt;$C$389, 'Control Sample Data'!J36&gt;0),'Control Sample Data'!J36,$C$389),""))</f>
        <v/>
      </c>
      <c r="Y37" s="105" t="str">
        <f>IF('Control Sample Data'!K36="","",IF(SUM('Control Sample Data'!K$3:K$386)&gt;10,IF(AND(ISNUMBER('Control Sample Data'!K36),'Control Sample Data'!K36&lt;$C$389, 'Control Sample Data'!K36&gt;0),'Control Sample Data'!K36,$C$389),""))</f>
        <v/>
      </c>
      <c r="Z37" s="105" t="str">
        <f>IF('Control Sample Data'!L36="","",IF(SUM('Control Sample Data'!L$3:L$386)&gt;10,IF(AND(ISNUMBER('Control Sample Data'!L36),'Control Sample Data'!L36&lt;$C$389, 'Control Sample Data'!L36&gt;0),'Control Sample Data'!L36,$C$389),""))</f>
        <v/>
      </c>
      <c r="AA37" s="105" t="str">
        <f>IF('Control Sample Data'!M36="","",IF(SUM('Control Sample Data'!M$3:M$386)&gt;10,IF(AND(ISNUMBER('Control Sample Data'!M36),'Control Sample Data'!M36&lt;$C$389, 'Control Sample Data'!M36&gt;0),'Control Sample Data'!M36,$C$389),""))</f>
        <v/>
      </c>
      <c r="AB37" s="136" t="str">
        <f>IF('Control Sample Data'!N36="","",IF(SUM('Control Sample Data'!N$3:N$386)&gt;10,IF(AND(ISNUMBER('Control Sample Data'!N36),'Control Sample Data'!N36&lt;$C$389, 'Control Sample Data'!N36&gt;0),'Control Sample Data'!N36,$C$389),""))</f>
        <v/>
      </c>
      <c r="BA37" s="101" t="str">
        <f t="shared" si="36"/>
        <v>CBLB</v>
      </c>
      <c r="BB37" s="104" t="s">
        <v>290</v>
      </c>
      <c r="BC37" s="105">
        <f t="shared" si="53"/>
        <v>2.5579999999999998</v>
      </c>
      <c r="BD37" s="105">
        <f t="shared" si="54"/>
        <v>2.6700000000000017</v>
      </c>
      <c r="BE37" s="105">
        <f t="shared" si="55"/>
        <v>2.6899999999999977</v>
      </c>
      <c r="BF37" s="105" t="str">
        <f t="shared" si="56"/>
        <v/>
      </c>
      <c r="BG37" s="105" t="str">
        <f t="shared" si="57"/>
        <v/>
      </c>
      <c r="BH37" s="105" t="str">
        <f t="shared" si="58"/>
        <v/>
      </c>
      <c r="BI37" s="105" t="str">
        <f t="shared" si="59"/>
        <v/>
      </c>
      <c r="BJ37" s="105" t="str">
        <f t="shared" si="60"/>
        <v/>
      </c>
      <c r="BK37" s="105" t="str">
        <f t="shared" si="61"/>
        <v/>
      </c>
      <c r="BL37" s="105" t="str">
        <f t="shared" si="62"/>
        <v/>
      </c>
      <c r="BM37" s="102" t="str">
        <f t="shared" si="37"/>
        <v/>
      </c>
      <c r="BN37" s="102" t="str">
        <f t="shared" si="38"/>
        <v/>
      </c>
      <c r="BO37" s="105">
        <f t="shared" si="63"/>
        <v>2.2680000000000007</v>
      </c>
      <c r="BP37" s="105">
        <f t="shared" si="64"/>
        <v>2.3880000000000017</v>
      </c>
      <c r="BQ37" s="105">
        <f t="shared" si="65"/>
        <v>2.1899999999999977</v>
      </c>
      <c r="BR37" s="105" t="str">
        <f t="shared" si="66"/>
        <v/>
      </c>
      <c r="BS37" s="105" t="str">
        <f t="shared" si="67"/>
        <v/>
      </c>
      <c r="BT37" s="105" t="str">
        <f t="shared" si="68"/>
        <v/>
      </c>
      <c r="BU37" s="105" t="str">
        <f t="shared" si="69"/>
        <v/>
      </c>
      <c r="BV37" s="105" t="str">
        <f t="shared" si="70"/>
        <v/>
      </c>
      <c r="BW37" s="105" t="str">
        <f t="shared" si="71"/>
        <v/>
      </c>
      <c r="BX37" s="105" t="str">
        <f t="shared" si="72"/>
        <v/>
      </c>
      <c r="BY37" s="102" t="str">
        <f t="shared" si="39"/>
        <v/>
      </c>
      <c r="BZ37" s="102" t="str">
        <f t="shared" si="40"/>
        <v/>
      </c>
      <c r="CA37" s="70">
        <f t="shared" si="41"/>
        <v>2.6393333333333331</v>
      </c>
      <c r="CB37" s="70">
        <f t="shared" si="42"/>
        <v>2.282</v>
      </c>
      <c r="CC37" s="103" t="str">
        <f t="shared" si="43"/>
        <v>CBLB</v>
      </c>
      <c r="CD37" s="104" t="s">
        <v>290</v>
      </c>
      <c r="CE37" s="106">
        <f t="shared" si="73"/>
        <v>0.16981078556861812</v>
      </c>
      <c r="CF37" s="106">
        <f t="shared" si="74"/>
        <v>0.15712667181522835</v>
      </c>
      <c r="CG37" s="106">
        <f t="shared" si="75"/>
        <v>0.15496346249237358</v>
      </c>
      <c r="CH37" s="106" t="str">
        <f t="shared" si="76"/>
        <v/>
      </c>
      <c r="CI37" s="106" t="str">
        <f t="shared" si="77"/>
        <v/>
      </c>
      <c r="CJ37" s="106" t="str">
        <f t="shared" si="78"/>
        <v/>
      </c>
      <c r="CK37" s="106" t="str">
        <f t="shared" si="79"/>
        <v/>
      </c>
      <c r="CL37" s="106" t="str">
        <f t="shared" si="80"/>
        <v/>
      </c>
      <c r="CM37" s="106" t="str">
        <f t="shared" si="81"/>
        <v/>
      </c>
      <c r="CN37" s="106" t="str">
        <f t="shared" si="82"/>
        <v/>
      </c>
      <c r="CO37" s="119" t="str">
        <f t="shared" si="44"/>
        <v/>
      </c>
      <c r="CP37" s="119" t="str">
        <f t="shared" si="45"/>
        <v/>
      </c>
      <c r="CQ37" s="106">
        <f t="shared" si="52"/>
        <v>0.20761750602272344</v>
      </c>
      <c r="CR37" s="106">
        <f t="shared" si="52"/>
        <v>0.19104706509564559</v>
      </c>
      <c r="CS37" s="106">
        <f t="shared" si="52"/>
        <v>0.21915143032900911</v>
      </c>
      <c r="CT37" s="106" t="str">
        <f t="shared" si="52"/>
        <v/>
      </c>
      <c r="CU37" s="106" t="str">
        <f t="shared" si="52"/>
        <v/>
      </c>
      <c r="CV37" s="106" t="str">
        <f t="shared" si="52"/>
        <v/>
      </c>
      <c r="CW37" s="106" t="str">
        <f t="shared" si="50"/>
        <v/>
      </c>
      <c r="CX37" s="106" t="str">
        <f t="shared" si="50"/>
        <v/>
      </c>
      <c r="CY37" s="106" t="str">
        <f t="shared" si="50"/>
        <v/>
      </c>
      <c r="CZ37" s="106" t="str">
        <f t="shared" si="48"/>
        <v/>
      </c>
      <c r="DA37" s="119" t="str">
        <f t="shared" si="46"/>
        <v/>
      </c>
      <c r="DB37" s="119" t="str">
        <f t="shared" si="47"/>
        <v/>
      </c>
    </row>
    <row r="38" spans="1:106" ht="15" customHeight="1" x14ac:dyDescent="0.3">
      <c r="A38" s="135" t="str">
        <f>'Gene Table'!D37</f>
        <v>CBLC</v>
      </c>
      <c r="B38" s="104" t="s">
        <v>291</v>
      </c>
      <c r="C38" s="105">
        <f>IF('Test Sample Data'!C37="","",IF(SUM('Test Sample Data'!C$3:C$386)&gt;10,IF(AND(ISNUMBER('Test Sample Data'!C37),'Test Sample Data'!C37&lt;$C$389, 'Test Sample Data'!C37&gt;0),'Test Sample Data'!C37,$C$389),""))</f>
        <v>29.38</v>
      </c>
      <c r="D38" s="105">
        <f>IF('Test Sample Data'!D37="","",IF(SUM('Test Sample Data'!D$3:D$386)&gt;10,IF(AND(ISNUMBER('Test Sample Data'!D37),'Test Sample Data'!D37&lt;$C$389, 'Test Sample Data'!D37&gt;0),'Test Sample Data'!D37,$C$389),""))</f>
        <v>29.68</v>
      </c>
      <c r="E38" s="105">
        <f>IF('Test Sample Data'!E37="","",IF(SUM('Test Sample Data'!E$3:E$386)&gt;10,IF(AND(ISNUMBER('Test Sample Data'!E37),'Test Sample Data'!E37&lt;$C$389, 'Test Sample Data'!E37&gt;0),'Test Sample Data'!E37,$C$389),""))</f>
        <v>29.32</v>
      </c>
      <c r="F38" s="105" t="str">
        <f>IF('Test Sample Data'!F37="","",IF(SUM('Test Sample Data'!F$3:F$386)&gt;10,IF(AND(ISNUMBER('Test Sample Data'!F37),'Test Sample Data'!F37&lt;$C$389, 'Test Sample Data'!F37&gt;0),'Test Sample Data'!F37,$C$389),""))</f>
        <v/>
      </c>
      <c r="G38" s="105" t="str">
        <f>IF('Test Sample Data'!G37="","",IF(SUM('Test Sample Data'!G$3:G$386)&gt;10,IF(AND(ISNUMBER('Test Sample Data'!G37),'Test Sample Data'!G37&lt;$C$389, 'Test Sample Data'!G37&gt;0),'Test Sample Data'!G37,$C$389),""))</f>
        <v/>
      </c>
      <c r="H38" s="105" t="str">
        <f>IF('Test Sample Data'!H37="","",IF(SUM('Test Sample Data'!H$3:H$386)&gt;10,IF(AND(ISNUMBER('Test Sample Data'!H37),'Test Sample Data'!H37&lt;$C$389, 'Test Sample Data'!H37&gt;0),'Test Sample Data'!H37,$C$389),""))</f>
        <v/>
      </c>
      <c r="I38" s="105" t="str">
        <f>IF('Test Sample Data'!I37="","",IF(SUM('Test Sample Data'!I$3:I$386)&gt;10,IF(AND(ISNUMBER('Test Sample Data'!I37),'Test Sample Data'!I37&lt;$C$389, 'Test Sample Data'!I37&gt;0),'Test Sample Data'!I37,$C$389),""))</f>
        <v/>
      </c>
      <c r="J38" s="105" t="str">
        <f>IF('Test Sample Data'!J37="","",IF(SUM('Test Sample Data'!J$3:J$386)&gt;10,IF(AND(ISNUMBER('Test Sample Data'!J37),'Test Sample Data'!J37&lt;$C$389, 'Test Sample Data'!J37&gt;0),'Test Sample Data'!J37,$C$389),""))</f>
        <v/>
      </c>
      <c r="K38" s="105" t="str">
        <f>IF('Test Sample Data'!K37="","",IF(SUM('Test Sample Data'!K$3:K$386)&gt;10,IF(AND(ISNUMBER('Test Sample Data'!K37),'Test Sample Data'!K37&lt;$C$389, 'Test Sample Data'!K37&gt;0),'Test Sample Data'!K37,$C$389),""))</f>
        <v/>
      </c>
      <c r="L38" s="105" t="str">
        <f>IF('Test Sample Data'!L37="","",IF(SUM('Test Sample Data'!L$3:L$386)&gt;10,IF(AND(ISNUMBER('Test Sample Data'!L37),'Test Sample Data'!L37&lt;$C$389, 'Test Sample Data'!L37&gt;0),'Test Sample Data'!L37,$C$389),""))</f>
        <v/>
      </c>
      <c r="M38" s="105" t="str">
        <f>IF('Test Sample Data'!M37="","",IF(SUM('Test Sample Data'!M$3:M$386)&gt;10,IF(AND(ISNUMBER('Test Sample Data'!M37),'Test Sample Data'!M37&lt;$C$389, 'Test Sample Data'!M37&gt;0),'Test Sample Data'!M37,$C$389),""))</f>
        <v/>
      </c>
      <c r="N38" s="105" t="str">
        <f>IF('Test Sample Data'!N37="","",IF(SUM('Test Sample Data'!N$3:N$386)&gt;10,IF(AND(ISNUMBER('Test Sample Data'!N37),'Test Sample Data'!N37&lt;$C$389, 'Test Sample Data'!N37&gt;0),'Test Sample Data'!N37,$C$389),""))</f>
        <v/>
      </c>
      <c r="O38" s="105" t="str">
        <f>'Gene Table'!D37</f>
        <v>CBLC</v>
      </c>
      <c r="P38" s="104" t="s">
        <v>291</v>
      </c>
      <c r="Q38" s="105">
        <f>IF('Control Sample Data'!C37="","",IF(SUM('Control Sample Data'!C$3:C$386)&gt;10,IF(AND(ISNUMBER('Control Sample Data'!C37),'Control Sample Data'!C37&lt;$C$389, 'Control Sample Data'!C37&gt;0),'Control Sample Data'!C37,$C$389),""))</f>
        <v>27.49</v>
      </c>
      <c r="R38" s="105">
        <f>IF('Control Sample Data'!D37="","",IF(SUM('Control Sample Data'!D$3:D$386)&gt;10,IF(AND(ISNUMBER('Control Sample Data'!D37),'Control Sample Data'!D37&lt;$C$389, 'Control Sample Data'!D37&gt;0),'Control Sample Data'!D37,$C$389),""))</f>
        <v>27.72</v>
      </c>
      <c r="S38" s="105">
        <f>IF('Control Sample Data'!E37="","",IF(SUM('Control Sample Data'!E$3:E$386)&gt;10,IF(AND(ISNUMBER('Control Sample Data'!E37),'Control Sample Data'!E37&lt;$C$389, 'Control Sample Data'!E37&gt;0),'Control Sample Data'!E37,$C$389),""))</f>
        <v>27.44</v>
      </c>
      <c r="T38" s="105" t="str">
        <f>IF('Control Sample Data'!F37="","",IF(SUM('Control Sample Data'!F$3:F$386)&gt;10,IF(AND(ISNUMBER('Control Sample Data'!F37),'Control Sample Data'!F37&lt;$C$389, 'Control Sample Data'!F37&gt;0),'Control Sample Data'!F37,$C$389),""))</f>
        <v/>
      </c>
      <c r="U38" s="105" t="str">
        <f>IF('Control Sample Data'!G37="","",IF(SUM('Control Sample Data'!G$3:G$386)&gt;10,IF(AND(ISNUMBER('Control Sample Data'!G37),'Control Sample Data'!G37&lt;$C$389, 'Control Sample Data'!G37&gt;0),'Control Sample Data'!G37,$C$389),""))</f>
        <v/>
      </c>
      <c r="V38" s="105" t="str">
        <f>IF('Control Sample Data'!H37="","",IF(SUM('Control Sample Data'!H$3:H$386)&gt;10,IF(AND(ISNUMBER('Control Sample Data'!H37),'Control Sample Data'!H37&lt;$C$389, 'Control Sample Data'!H37&gt;0),'Control Sample Data'!H37,$C$389),""))</f>
        <v/>
      </c>
      <c r="W38" s="105" t="str">
        <f>IF('Control Sample Data'!I37="","",IF(SUM('Control Sample Data'!I$3:I$386)&gt;10,IF(AND(ISNUMBER('Control Sample Data'!I37),'Control Sample Data'!I37&lt;$C$389, 'Control Sample Data'!I37&gt;0),'Control Sample Data'!I37,$C$389),""))</f>
        <v/>
      </c>
      <c r="X38" s="105" t="str">
        <f>IF('Control Sample Data'!J37="","",IF(SUM('Control Sample Data'!J$3:J$386)&gt;10,IF(AND(ISNUMBER('Control Sample Data'!J37),'Control Sample Data'!J37&lt;$C$389, 'Control Sample Data'!J37&gt;0),'Control Sample Data'!J37,$C$389),""))</f>
        <v/>
      </c>
      <c r="Y38" s="105" t="str">
        <f>IF('Control Sample Data'!K37="","",IF(SUM('Control Sample Data'!K$3:K$386)&gt;10,IF(AND(ISNUMBER('Control Sample Data'!K37),'Control Sample Data'!K37&lt;$C$389, 'Control Sample Data'!K37&gt;0),'Control Sample Data'!K37,$C$389),""))</f>
        <v/>
      </c>
      <c r="Z38" s="105" t="str">
        <f>IF('Control Sample Data'!L37="","",IF(SUM('Control Sample Data'!L$3:L$386)&gt;10,IF(AND(ISNUMBER('Control Sample Data'!L37),'Control Sample Data'!L37&lt;$C$389, 'Control Sample Data'!L37&gt;0),'Control Sample Data'!L37,$C$389),""))</f>
        <v/>
      </c>
      <c r="AA38" s="105" t="str">
        <f>IF('Control Sample Data'!M37="","",IF(SUM('Control Sample Data'!M$3:M$386)&gt;10,IF(AND(ISNUMBER('Control Sample Data'!M37),'Control Sample Data'!M37&lt;$C$389, 'Control Sample Data'!M37&gt;0),'Control Sample Data'!M37,$C$389),""))</f>
        <v/>
      </c>
      <c r="AB38" s="136" t="str">
        <f>IF('Control Sample Data'!N37="","",IF(SUM('Control Sample Data'!N$3:N$386)&gt;10,IF(AND(ISNUMBER('Control Sample Data'!N37),'Control Sample Data'!N37&lt;$C$389, 'Control Sample Data'!N37&gt;0),'Control Sample Data'!N37,$C$389),""))</f>
        <v/>
      </c>
      <c r="BA38" s="101" t="str">
        <f t="shared" si="36"/>
        <v>CBLC</v>
      </c>
      <c r="BB38" s="104" t="s">
        <v>291</v>
      </c>
      <c r="BC38" s="105">
        <f t="shared" si="53"/>
        <v>8.3879999999999981</v>
      </c>
      <c r="BD38" s="105">
        <f t="shared" si="54"/>
        <v>8.73</v>
      </c>
      <c r="BE38" s="105">
        <f t="shared" si="55"/>
        <v>8.4399999999999977</v>
      </c>
      <c r="BF38" s="105" t="str">
        <f t="shared" si="56"/>
        <v/>
      </c>
      <c r="BG38" s="105" t="str">
        <f t="shared" si="57"/>
        <v/>
      </c>
      <c r="BH38" s="105" t="str">
        <f t="shared" si="58"/>
        <v/>
      </c>
      <c r="BI38" s="105" t="str">
        <f t="shared" si="59"/>
        <v/>
      </c>
      <c r="BJ38" s="105" t="str">
        <f t="shared" si="60"/>
        <v/>
      </c>
      <c r="BK38" s="105" t="str">
        <f t="shared" si="61"/>
        <v/>
      </c>
      <c r="BL38" s="105" t="str">
        <f t="shared" si="62"/>
        <v/>
      </c>
      <c r="BM38" s="102" t="str">
        <f t="shared" si="37"/>
        <v/>
      </c>
      <c r="BN38" s="102" t="str">
        <f t="shared" si="38"/>
        <v/>
      </c>
      <c r="BO38" s="105">
        <f t="shared" si="63"/>
        <v>6.347999999999999</v>
      </c>
      <c r="BP38" s="105">
        <f t="shared" si="64"/>
        <v>6.6679999999999993</v>
      </c>
      <c r="BQ38" s="105">
        <f t="shared" si="65"/>
        <v>6.23</v>
      </c>
      <c r="BR38" s="105" t="str">
        <f t="shared" si="66"/>
        <v/>
      </c>
      <c r="BS38" s="105" t="str">
        <f t="shared" si="67"/>
        <v/>
      </c>
      <c r="BT38" s="105" t="str">
        <f t="shared" si="68"/>
        <v/>
      </c>
      <c r="BU38" s="105" t="str">
        <f t="shared" si="69"/>
        <v/>
      </c>
      <c r="BV38" s="105" t="str">
        <f t="shared" si="70"/>
        <v/>
      </c>
      <c r="BW38" s="105" t="str">
        <f t="shared" si="71"/>
        <v/>
      </c>
      <c r="BX38" s="105" t="str">
        <f t="shared" si="72"/>
        <v/>
      </c>
      <c r="BY38" s="102" t="str">
        <f t="shared" si="39"/>
        <v/>
      </c>
      <c r="BZ38" s="102" t="str">
        <f t="shared" si="40"/>
        <v/>
      </c>
      <c r="CA38" s="70">
        <f t="shared" si="41"/>
        <v>8.5193333333333321</v>
      </c>
      <c r="CB38" s="70">
        <f t="shared" si="42"/>
        <v>6.4153333333333329</v>
      </c>
      <c r="CC38" s="103" t="str">
        <f t="shared" si="43"/>
        <v>CBLC</v>
      </c>
      <c r="CD38" s="104" t="s">
        <v>291</v>
      </c>
      <c r="CE38" s="106">
        <f t="shared" si="73"/>
        <v>2.9851103921194715E-3</v>
      </c>
      <c r="CF38" s="106">
        <f t="shared" si="74"/>
        <v>2.3550934134585169E-3</v>
      </c>
      <c r="CG38" s="106">
        <f t="shared" si="75"/>
        <v>2.8794320650216872E-3</v>
      </c>
      <c r="CH38" s="106" t="str">
        <f t="shared" si="76"/>
        <v/>
      </c>
      <c r="CI38" s="106" t="str">
        <f t="shared" si="77"/>
        <v/>
      </c>
      <c r="CJ38" s="106" t="str">
        <f t="shared" si="78"/>
        <v/>
      </c>
      <c r="CK38" s="106" t="str">
        <f t="shared" si="79"/>
        <v/>
      </c>
      <c r="CL38" s="106" t="str">
        <f t="shared" si="80"/>
        <v/>
      </c>
      <c r="CM38" s="106" t="str">
        <f t="shared" si="81"/>
        <v/>
      </c>
      <c r="CN38" s="106" t="str">
        <f t="shared" si="82"/>
        <v/>
      </c>
      <c r="CO38" s="119" t="str">
        <f t="shared" si="44"/>
        <v/>
      </c>
      <c r="CP38" s="119" t="str">
        <f t="shared" si="45"/>
        <v/>
      </c>
      <c r="CQ38" s="106">
        <f t="shared" si="52"/>
        <v>1.2276133072930948E-2</v>
      </c>
      <c r="CR38" s="106">
        <f t="shared" si="52"/>
        <v>9.8340404180067079E-3</v>
      </c>
      <c r="CS38" s="106">
        <f t="shared" si="52"/>
        <v>1.3322420183874318E-2</v>
      </c>
      <c r="CT38" s="106" t="str">
        <f t="shared" si="52"/>
        <v/>
      </c>
      <c r="CU38" s="106" t="str">
        <f t="shared" si="52"/>
        <v/>
      </c>
      <c r="CV38" s="106" t="str">
        <f t="shared" si="52"/>
        <v/>
      </c>
      <c r="CW38" s="106" t="str">
        <f t="shared" si="50"/>
        <v/>
      </c>
      <c r="CX38" s="106" t="str">
        <f t="shared" si="50"/>
        <v/>
      </c>
      <c r="CY38" s="106" t="str">
        <f t="shared" si="50"/>
        <v/>
      </c>
      <c r="CZ38" s="106" t="str">
        <f t="shared" si="48"/>
        <v/>
      </c>
      <c r="DA38" s="119" t="str">
        <f t="shared" si="46"/>
        <v/>
      </c>
      <c r="DB38" s="119" t="str">
        <f t="shared" si="47"/>
        <v/>
      </c>
    </row>
    <row r="39" spans="1:106" ht="15" customHeight="1" x14ac:dyDescent="0.3">
      <c r="A39" s="135" t="str">
        <f>'Gene Table'!D38</f>
        <v>CBLL1</v>
      </c>
      <c r="B39" s="104" t="s">
        <v>292</v>
      </c>
      <c r="C39" s="105">
        <f>IF('Test Sample Data'!C38="","",IF(SUM('Test Sample Data'!C$3:C$386)&gt;10,IF(AND(ISNUMBER('Test Sample Data'!C38),'Test Sample Data'!C38&lt;$C$389, 'Test Sample Data'!C38&gt;0),'Test Sample Data'!C38,$C$389),""))</f>
        <v>23.53</v>
      </c>
      <c r="D39" s="105">
        <f>IF('Test Sample Data'!D38="","",IF(SUM('Test Sample Data'!D$3:D$386)&gt;10,IF(AND(ISNUMBER('Test Sample Data'!D38),'Test Sample Data'!D38&lt;$C$389, 'Test Sample Data'!D38&gt;0),'Test Sample Data'!D38,$C$389),""))</f>
        <v>23.58</v>
      </c>
      <c r="E39" s="105">
        <f>IF('Test Sample Data'!E38="","",IF(SUM('Test Sample Data'!E$3:E$386)&gt;10,IF(AND(ISNUMBER('Test Sample Data'!E38),'Test Sample Data'!E38&lt;$C$389, 'Test Sample Data'!E38&gt;0),'Test Sample Data'!E38,$C$389),""))</f>
        <v>23.46</v>
      </c>
      <c r="F39" s="105" t="str">
        <f>IF('Test Sample Data'!F38="","",IF(SUM('Test Sample Data'!F$3:F$386)&gt;10,IF(AND(ISNUMBER('Test Sample Data'!F38),'Test Sample Data'!F38&lt;$C$389, 'Test Sample Data'!F38&gt;0),'Test Sample Data'!F38,$C$389),""))</f>
        <v/>
      </c>
      <c r="G39" s="105" t="str">
        <f>IF('Test Sample Data'!G38="","",IF(SUM('Test Sample Data'!G$3:G$386)&gt;10,IF(AND(ISNUMBER('Test Sample Data'!G38),'Test Sample Data'!G38&lt;$C$389, 'Test Sample Data'!G38&gt;0),'Test Sample Data'!G38,$C$389),""))</f>
        <v/>
      </c>
      <c r="H39" s="105" t="str">
        <f>IF('Test Sample Data'!H38="","",IF(SUM('Test Sample Data'!H$3:H$386)&gt;10,IF(AND(ISNUMBER('Test Sample Data'!H38),'Test Sample Data'!H38&lt;$C$389, 'Test Sample Data'!H38&gt;0),'Test Sample Data'!H38,$C$389),""))</f>
        <v/>
      </c>
      <c r="I39" s="105" t="str">
        <f>IF('Test Sample Data'!I38="","",IF(SUM('Test Sample Data'!I$3:I$386)&gt;10,IF(AND(ISNUMBER('Test Sample Data'!I38),'Test Sample Data'!I38&lt;$C$389, 'Test Sample Data'!I38&gt;0),'Test Sample Data'!I38,$C$389),""))</f>
        <v/>
      </c>
      <c r="J39" s="105" t="str">
        <f>IF('Test Sample Data'!J38="","",IF(SUM('Test Sample Data'!J$3:J$386)&gt;10,IF(AND(ISNUMBER('Test Sample Data'!J38),'Test Sample Data'!J38&lt;$C$389, 'Test Sample Data'!J38&gt;0),'Test Sample Data'!J38,$C$389),""))</f>
        <v/>
      </c>
      <c r="K39" s="105" t="str">
        <f>IF('Test Sample Data'!K38="","",IF(SUM('Test Sample Data'!K$3:K$386)&gt;10,IF(AND(ISNUMBER('Test Sample Data'!K38),'Test Sample Data'!K38&lt;$C$389, 'Test Sample Data'!K38&gt;0),'Test Sample Data'!K38,$C$389),""))</f>
        <v/>
      </c>
      <c r="L39" s="105" t="str">
        <f>IF('Test Sample Data'!L38="","",IF(SUM('Test Sample Data'!L$3:L$386)&gt;10,IF(AND(ISNUMBER('Test Sample Data'!L38),'Test Sample Data'!L38&lt;$C$389, 'Test Sample Data'!L38&gt;0),'Test Sample Data'!L38,$C$389),""))</f>
        <v/>
      </c>
      <c r="M39" s="105" t="str">
        <f>IF('Test Sample Data'!M38="","",IF(SUM('Test Sample Data'!M$3:M$386)&gt;10,IF(AND(ISNUMBER('Test Sample Data'!M38),'Test Sample Data'!M38&lt;$C$389, 'Test Sample Data'!M38&gt;0),'Test Sample Data'!M38,$C$389),""))</f>
        <v/>
      </c>
      <c r="N39" s="105" t="str">
        <f>IF('Test Sample Data'!N38="","",IF(SUM('Test Sample Data'!N$3:N$386)&gt;10,IF(AND(ISNUMBER('Test Sample Data'!N38),'Test Sample Data'!N38&lt;$C$389, 'Test Sample Data'!N38&gt;0),'Test Sample Data'!N38,$C$389),""))</f>
        <v/>
      </c>
      <c r="O39" s="105" t="str">
        <f>'Gene Table'!D38</f>
        <v>CBLL1</v>
      </c>
      <c r="P39" s="104" t="s">
        <v>292</v>
      </c>
      <c r="Q39" s="105">
        <f>IF('Control Sample Data'!C38="","",IF(SUM('Control Sample Data'!C$3:C$386)&gt;10,IF(AND(ISNUMBER('Control Sample Data'!C38),'Control Sample Data'!C38&lt;$C$389, 'Control Sample Data'!C38&gt;0),'Control Sample Data'!C38,$C$389),""))</f>
        <v>22.3</v>
      </c>
      <c r="R39" s="105">
        <f>IF('Control Sample Data'!D38="","",IF(SUM('Control Sample Data'!D$3:D$386)&gt;10,IF(AND(ISNUMBER('Control Sample Data'!D38),'Control Sample Data'!D38&lt;$C$389, 'Control Sample Data'!D38&gt;0),'Control Sample Data'!D38,$C$389),""))</f>
        <v>22.16</v>
      </c>
      <c r="S39" s="105">
        <f>IF('Control Sample Data'!E38="","",IF(SUM('Control Sample Data'!E$3:E$386)&gt;10,IF(AND(ISNUMBER('Control Sample Data'!E38),'Control Sample Data'!E38&lt;$C$389, 'Control Sample Data'!E38&gt;0),'Control Sample Data'!E38,$C$389),""))</f>
        <v>22.29</v>
      </c>
      <c r="T39" s="105" t="str">
        <f>IF('Control Sample Data'!F38="","",IF(SUM('Control Sample Data'!F$3:F$386)&gt;10,IF(AND(ISNUMBER('Control Sample Data'!F38),'Control Sample Data'!F38&lt;$C$389, 'Control Sample Data'!F38&gt;0),'Control Sample Data'!F38,$C$389),""))</f>
        <v/>
      </c>
      <c r="U39" s="105" t="str">
        <f>IF('Control Sample Data'!G38="","",IF(SUM('Control Sample Data'!G$3:G$386)&gt;10,IF(AND(ISNUMBER('Control Sample Data'!G38),'Control Sample Data'!G38&lt;$C$389, 'Control Sample Data'!G38&gt;0),'Control Sample Data'!G38,$C$389),""))</f>
        <v/>
      </c>
      <c r="V39" s="105" t="str">
        <f>IF('Control Sample Data'!H38="","",IF(SUM('Control Sample Data'!H$3:H$386)&gt;10,IF(AND(ISNUMBER('Control Sample Data'!H38),'Control Sample Data'!H38&lt;$C$389, 'Control Sample Data'!H38&gt;0),'Control Sample Data'!H38,$C$389),""))</f>
        <v/>
      </c>
      <c r="W39" s="105" t="str">
        <f>IF('Control Sample Data'!I38="","",IF(SUM('Control Sample Data'!I$3:I$386)&gt;10,IF(AND(ISNUMBER('Control Sample Data'!I38),'Control Sample Data'!I38&lt;$C$389, 'Control Sample Data'!I38&gt;0),'Control Sample Data'!I38,$C$389),""))</f>
        <v/>
      </c>
      <c r="X39" s="105" t="str">
        <f>IF('Control Sample Data'!J38="","",IF(SUM('Control Sample Data'!J$3:J$386)&gt;10,IF(AND(ISNUMBER('Control Sample Data'!J38),'Control Sample Data'!J38&lt;$C$389, 'Control Sample Data'!J38&gt;0),'Control Sample Data'!J38,$C$389),""))</f>
        <v/>
      </c>
      <c r="Y39" s="105" t="str">
        <f>IF('Control Sample Data'!K38="","",IF(SUM('Control Sample Data'!K$3:K$386)&gt;10,IF(AND(ISNUMBER('Control Sample Data'!K38),'Control Sample Data'!K38&lt;$C$389, 'Control Sample Data'!K38&gt;0),'Control Sample Data'!K38,$C$389),""))</f>
        <v/>
      </c>
      <c r="Z39" s="105" t="str">
        <f>IF('Control Sample Data'!L38="","",IF(SUM('Control Sample Data'!L$3:L$386)&gt;10,IF(AND(ISNUMBER('Control Sample Data'!L38),'Control Sample Data'!L38&lt;$C$389, 'Control Sample Data'!L38&gt;0),'Control Sample Data'!L38,$C$389),""))</f>
        <v/>
      </c>
      <c r="AA39" s="105" t="str">
        <f>IF('Control Sample Data'!M38="","",IF(SUM('Control Sample Data'!M$3:M$386)&gt;10,IF(AND(ISNUMBER('Control Sample Data'!M38),'Control Sample Data'!M38&lt;$C$389, 'Control Sample Data'!M38&gt;0),'Control Sample Data'!M38,$C$389),""))</f>
        <v/>
      </c>
      <c r="AB39" s="136" t="str">
        <f>IF('Control Sample Data'!N38="","",IF(SUM('Control Sample Data'!N$3:N$386)&gt;10,IF(AND(ISNUMBER('Control Sample Data'!N38),'Control Sample Data'!N38&lt;$C$389, 'Control Sample Data'!N38&gt;0),'Control Sample Data'!N38,$C$389),""))</f>
        <v/>
      </c>
      <c r="BA39" s="101" t="str">
        <f t="shared" si="36"/>
        <v>CBLL1</v>
      </c>
      <c r="BB39" s="104" t="s">
        <v>292</v>
      </c>
      <c r="BC39" s="105">
        <f t="shared" si="53"/>
        <v>2.5380000000000003</v>
      </c>
      <c r="BD39" s="105">
        <f t="shared" si="54"/>
        <v>2.629999999999999</v>
      </c>
      <c r="BE39" s="105">
        <f t="shared" si="55"/>
        <v>2.5799999999999983</v>
      </c>
      <c r="BF39" s="105" t="str">
        <f t="shared" si="56"/>
        <v/>
      </c>
      <c r="BG39" s="105" t="str">
        <f t="shared" si="57"/>
        <v/>
      </c>
      <c r="BH39" s="105" t="str">
        <f t="shared" si="58"/>
        <v/>
      </c>
      <c r="BI39" s="105" t="str">
        <f t="shared" si="59"/>
        <v/>
      </c>
      <c r="BJ39" s="105" t="str">
        <f t="shared" si="60"/>
        <v/>
      </c>
      <c r="BK39" s="105" t="str">
        <f t="shared" si="61"/>
        <v/>
      </c>
      <c r="BL39" s="105" t="str">
        <f t="shared" si="62"/>
        <v/>
      </c>
      <c r="BM39" s="102" t="str">
        <f t="shared" si="37"/>
        <v/>
      </c>
      <c r="BN39" s="102" t="str">
        <f t="shared" si="38"/>
        <v/>
      </c>
      <c r="BO39" s="105">
        <f t="shared" si="63"/>
        <v>1.1580000000000013</v>
      </c>
      <c r="BP39" s="105">
        <f t="shared" si="64"/>
        <v>1.1080000000000005</v>
      </c>
      <c r="BQ39" s="105">
        <f t="shared" si="65"/>
        <v>1.0799999999999983</v>
      </c>
      <c r="BR39" s="105" t="str">
        <f t="shared" si="66"/>
        <v/>
      </c>
      <c r="BS39" s="105" t="str">
        <f t="shared" si="67"/>
        <v/>
      </c>
      <c r="BT39" s="105" t="str">
        <f t="shared" si="68"/>
        <v/>
      </c>
      <c r="BU39" s="105" t="str">
        <f t="shared" si="69"/>
        <v/>
      </c>
      <c r="BV39" s="105" t="str">
        <f t="shared" si="70"/>
        <v/>
      </c>
      <c r="BW39" s="105" t="str">
        <f t="shared" si="71"/>
        <v/>
      </c>
      <c r="BX39" s="105" t="str">
        <f t="shared" si="72"/>
        <v/>
      </c>
      <c r="BY39" s="102" t="str">
        <f t="shared" si="39"/>
        <v/>
      </c>
      <c r="BZ39" s="102" t="str">
        <f t="shared" si="40"/>
        <v/>
      </c>
      <c r="CA39" s="70">
        <f t="shared" si="41"/>
        <v>2.582666666666666</v>
      </c>
      <c r="CB39" s="70">
        <f t="shared" si="42"/>
        <v>1.1153333333333333</v>
      </c>
      <c r="CC39" s="103" t="str">
        <f t="shared" si="43"/>
        <v>CBLL1</v>
      </c>
      <c r="CD39" s="104" t="s">
        <v>292</v>
      </c>
      <c r="CE39" s="106">
        <f t="shared" si="73"/>
        <v>0.1721812557978922</v>
      </c>
      <c r="CF39" s="106">
        <f t="shared" si="74"/>
        <v>0.16154410382968665</v>
      </c>
      <c r="CG39" s="106">
        <f t="shared" si="75"/>
        <v>0.1672409443482642</v>
      </c>
      <c r="CH39" s="106" t="str">
        <f t="shared" si="76"/>
        <v/>
      </c>
      <c r="CI39" s="106" t="str">
        <f t="shared" si="77"/>
        <v/>
      </c>
      <c r="CJ39" s="106" t="str">
        <f t="shared" si="78"/>
        <v/>
      </c>
      <c r="CK39" s="106" t="str">
        <f t="shared" si="79"/>
        <v/>
      </c>
      <c r="CL39" s="106" t="str">
        <f t="shared" si="80"/>
        <v/>
      </c>
      <c r="CM39" s="106" t="str">
        <f t="shared" si="81"/>
        <v/>
      </c>
      <c r="CN39" s="106" t="str">
        <f t="shared" si="82"/>
        <v/>
      </c>
      <c r="CO39" s="119" t="str">
        <f t="shared" si="44"/>
        <v/>
      </c>
      <c r="CP39" s="119" t="str">
        <f t="shared" si="45"/>
        <v/>
      </c>
      <c r="CQ39" s="106">
        <f t="shared" si="52"/>
        <v>0.44813334978470198</v>
      </c>
      <c r="CR39" s="106">
        <f t="shared" si="52"/>
        <v>0.46393673823564124</v>
      </c>
      <c r="CS39" s="106">
        <f t="shared" si="52"/>
        <v>0.4730288233627985</v>
      </c>
      <c r="CT39" s="106" t="str">
        <f t="shared" si="52"/>
        <v/>
      </c>
      <c r="CU39" s="106" t="str">
        <f t="shared" si="52"/>
        <v/>
      </c>
      <c r="CV39" s="106" t="str">
        <f t="shared" si="52"/>
        <v/>
      </c>
      <c r="CW39" s="106" t="str">
        <f t="shared" si="50"/>
        <v/>
      </c>
      <c r="CX39" s="106" t="str">
        <f t="shared" si="50"/>
        <v/>
      </c>
      <c r="CY39" s="106" t="str">
        <f t="shared" si="50"/>
        <v/>
      </c>
      <c r="CZ39" s="106" t="str">
        <f t="shared" si="48"/>
        <v/>
      </c>
      <c r="DA39" s="119" t="str">
        <f t="shared" si="46"/>
        <v/>
      </c>
      <c r="DB39" s="119" t="str">
        <f t="shared" si="47"/>
        <v/>
      </c>
    </row>
    <row r="40" spans="1:106" ht="15" customHeight="1" x14ac:dyDescent="0.3">
      <c r="A40" s="135" t="str">
        <f>'Gene Table'!D39</f>
        <v>CCNB1IP1</v>
      </c>
      <c r="B40" s="104" t="s">
        <v>26892</v>
      </c>
      <c r="C40" s="105">
        <f>IF('Test Sample Data'!C39="","",IF(SUM('Test Sample Data'!C$3:C$386)&gt;10,IF(AND(ISNUMBER('Test Sample Data'!C39),'Test Sample Data'!C39&lt;$C$389, 'Test Sample Data'!C39&gt;0),'Test Sample Data'!C39,$C$389),""))</f>
        <v>21.52</v>
      </c>
      <c r="D40" s="105">
        <f>IF('Test Sample Data'!D39="","",IF(SUM('Test Sample Data'!D$3:D$386)&gt;10,IF(AND(ISNUMBER('Test Sample Data'!D39),'Test Sample Data'!D39&lt;$C$389, 'Test Sample Data'!D39&gt;0),'Test Sample Data'!D39,$C$389),""))</f>
        <v>21.64</v>
      </c>
      <c r="E40" s="105">
        <f>IF('Test Sample Data'!E39="","",IF(SUM('Test Sample Data'!E$3:E$386)&gt;10,IF(AND(ISNUMBER('Test Sample Data'!E39),'Test Sample Data'!E39&lt;$C$389, 'Test Sample Data'!E39&gt;0),'Test Sample Data'!E39,$C$389),""))</f>
        <v>21.37</v>
      </c>
      <c r="F40" s="105" t="str">
        <f>IF('Test Sample Data'!F39="","",IF(SUM('Test Sample Data'!F$3:F$386)&gt;10,IF(AND(ISNUMBER('Test Sample Data'!F39),'Test Sample Data'!F39&lt;$C$389, 'Test Sample Data'!F39&gt;0),'Test Sample Data'!F39,$C$389),""))</f>
        <v/>
      </c>
      <c r="G40" s="105" t="str">
        <f>IF('Test Sample Data'!G39="","",IF(SUM('Test Sample Data'!G$3:G$386)&gt;10,IF(AND(ISNUMBER('Test Sample Data'!G39),'Test Sample Data'!G39&lt;$C$389, 'Test Sample Data'!G39&gt;0),'Test Sample Data'!G39,$C$389),""))</f>
        <v/>
      </c>
      <c r="H40" s="105" t="str">
        <f>IF('Test Sample Data'!H39="","",IF(SUM('Test Sample Data'!H$3:H$386)&gt;10,IF(AND(ISNUMBER('Test Sample Data'!H39),'Test Sample Data'!H39&lt;$C$389, 'Test Sample Data'!H39&gt;0),'Test Sample Data'!H39,$C$389),""))</f>
        <v/>
      </c>
      <c r="I40" s="105" t="str">
        <f>IF('Test Sample Data'!I39="","",IF(SUM('Test Sample Data'!I$3:I$386)&gt;10,IF(AND(ISNUMBER('Test Sample Data'!I39),'Test Sample Data'!I39&lt;$C$389, 'Test Sample Data'!I39&gt;0),'Test Sample Data'!I39,$C$389),""))</f>
        <v/>
      </c>
      <c r="J40" s="105" t="str">
        <f>IF('Test Sample Data'!J39="","",IF(SUM('Test Sample Data'!J$3:J$386)&gt;10,IF(AND(ISNUMBER('Test Sample Data'!J39),'Test Sample Data'!J39&lt;$C$389, 'Test Sample Data'!J39&gt;0),'Test Sample Data'!J39,$C$389),""))</f>
        <v/>
      </c>
      <c r="K40" s="105" t="str">
        <f>IF('Test Sample Data'!K39="","",IF(SUM('Test Sample Data'!K$3:K$386)&gt;10,IF(AND(ISNUMBER('Test Sample Data'!K39),'Test Sample Data'!K39&lt;$C$389, 'Test Sample Data'!K39&gt;0),'Test Sample Data'!K39,$C$389),""))</f>
        <v/>
      </c>
      <c r="L40" s="105" t="str">
        <f>IF('Test Sample Data'!L39="","",IF(SUM('Test Sample Data'!L$3:L$386)&gt;10,IF(AND(ISNUMBER('Test Sample Data'!L39),'Test Sample Data'!L39&lt;$C$389, 'Test Sample Data'!L39&gt;0),'Test Sample Data'!L39,$C$389),""))</f>
        <v/>
      </c>
      <c r="M40" s="105" t="str">
        <f>IF('Test Sample Data'!M39="","",IF(SUM('Test Sample Data'!M$3:M$386)&gt;10,IF(AND(ISNUMBER('Test Sample Data'!M39),'Test Sample Data'!M39&lt;$C$389, 'Test Sample Data'!M39&gt;0),'Test Sample Data'!M39,$C$389),""))</f>
        <v/>
      </c>
      <c r="N40" s="105" t="str">
        <f>IF('Test Sample Data'!N39="","",IF(SUM('Test Sample Data'!N$3:N$386)&gt;10,IF(AND(ISNUMBER('Test Sample Data'!N39),'Test Sample Data'!N39&lt;$C$389, 'Test Sample Data'!N39&gt;0),'Test Sample Data'!N39,$C$389),""))</f>
        <v/>
      </c>
      <c r="O40" s="105" t="str">
        <f>'Gene Table'!D39</f>
        <v>CCNB1IP1</v>
      </c>
      <c r="P40" s="104" t="s">
        <v>26892</v>
      </c>
      <c r="Q40" s="105">
        <f>IF('Control Sample Data'!C39="","",IF(SUM('Control Sample Data'!C$3:C$386)&gt;10,IF(AND(ISNUMBER('Control Sample Data'!C39),'Control Sample Data'!C39&lt;$C$389, 'Control Sample Data'!C39&gt;0),'Control Sample Data'!C39,$C$389),""))</f>
        <v>35</v>
      </c>
      <c r="R40" s="105">
        <f>IF('Control Sample Data'!D39="","",IF(SUM('Control Sample Data'!D$3:D$386)&gt;10,IF(AND(ISNUMBER('Control Sample Data'!D39),'Control Sample Data'!D39&lt;$C$389, 'Control Sample Data'!D39&gt;0),'Control Sample Data'!D39,$C$389),""))</f>
        <v>33.270000000000003</v>
      </c>
      <c r="S40" s="105">
        <f>IF('Control Sample Data'!E39="","",IF(SUM('Control Sample Data'!E$3:E$386)&gt;10,IF(AND(ISNUMBER('Control Sample Data'!E39),'Control Sample Data'!E39&lt;$C$389, 'Control Sample Data'!E39&gt;0),'Control Sample Data'!E39,$C$389),""))</f>
        <v>34.35</v>
      </c>
      <c r="T40" s="105" t="str">
        <f>IF('Control Sample Data'!F39="","",IF(SUM('Control Sample Data'!F$3:F$386)&gt;10,IF(AND(ISNUMBER('Control Sample Data'!F39),'Control Sample Data'!F39&lt;$C$389, 'Control Sample Data'!F39&gt;0),'Control Sample Data'!F39,$C$389),""))</f>
        <v/>
      </c>
      <c r="U40" s="105" t="str">
        <f>IF('Control Sample Data'!G39="","",IF(SUM('Control Sample Data'!G$3:G$386)&gt;10,IF(AND(ISNUMBER('Control Sample Data'!G39),'Control Sample Data'!G39&lt;$C$389, 'Control Sample Data'!G39&gt;0),'Control Sample Data'!G39,$C$389),""))</f>
        <v/>
      </c>
      <c r="V40" s="105" t="str">
        <f>IF('Control Sample Data'!H39="","",IF(SUM('Control Sample Data'!H$3:H$386)&gt;10,IF(AND(ISNUMBER('Control Sample Data'!H39),'Control Sample Data'!H39&lt;$C$389, 'Control Sample Data'!H39&gt;0),'Control Sample Data'!H39,$C$389),""))</f>
        <v/>
      </c>
      <c r="W40" s="105" t="str">
        <f>IF('Control Sample Data'!I39="","",IF(SUM('Control Sample Data'!I$3:I$386)&gt;10,IF(AND(ISNUMBER('Control Sample Data'!I39),'Control Sample Data'!I39&lt;$C$389, 'Control Sample Data'!I39&gt;0),'Control Sample Data'!I39,$C$389),""))</f>
        <v/>
      </c>
      <c r="X40" s="105" t="str">
        <f>IF('Control Sample Data'!J39="","",IF(SUM('Control Sample Data'!J$3:J$386)&gt;10,IF(AND(ISNUMBER('Control Sample Data'!J39),'Control Sample Data'!J39&lt;$C$389, 'Control Sample Data'!J39&gt;0),'Control Sample Data'!J39,$C$389),""))</f>
        <v/>
      </c>
      <c r="Y40" s="105" t="str">
        <f>IF('Control Sample Data'!K39="","",IF(SUM('Control Sample Data'!K$3:K$386)&gt;10,IF(AND(ISNUMBER('Control Sample Data'!K39),'Control Sample Data'!K39&lt;$C$389, 'Control Sample Data'!K39&gt;0),'Control Sample Data'!K39,$C$389),""))</f>
        <v/>
      </c>
      <c r="Z40" s="105" t="str">
        <f>IF('Control Sample Data'!L39="","",IF(SUM('Control Sample Data'!L$3:L$386)&gt;10,IF(AND(ISNUMBER('Control Sample Data'!L39),'Control Sample Data'!L39&lt;$C$389, 'Control Sample Data'!L39&gt;0),'Control Sample Data'!L39,$C$389),""))</f>
        <v/>
      </c>
      <c r="AA40" s="105" t="str">
        <f>IF('Control Sample Data'!M39="","",IF(SUM('Control Sample Data'!M$3:M$386)&gt;10,IF(AND(ISNUMBER('Control Sample Data'!M39),'Control Sample Data'!M39&lt;$C$389, 'Control Sample Data'!M39&gt;0),'Control Sample Data'!M39,$C$389),""))</f>
        <v/>
      </c>
      <c r="AB40" s="136" t="str">
        <f>IF('Control Sample Data'!N39="","",IF(SUM('Control Sample Data'!N$3:N$386)&gt;10,IF(AND(ISNUMBER('Control Sample Data'!N39),'Control Sample Data'!N39&lt;$C$389, 'Control Sample Data'!N39&gt;0),'Control Sample Data'!N39,$C$389),""))</f>
        <v/>
      </c>
      <c r="BA40" s="101" t="str">
        <f t="shared" si="36"/>
        <v>CCNB1IP1</v>
      </c>
      <c r="BB40" s="104" t="s">
        <v>26892</v>
      </c>
      <c r="BC40" s="105">
        <f t="shared" si="53"/>
        <v>0.52799999999999869</v>
      </c>
      <c r="BD40" s="105">
        <f t="shared" si="54"/>
        <v>0.69000000000000128</v>
      </c>
      <c r="BE40" s="105">
        <f t="shared" si="55"/>
        <v>0.48999999999999844</v>
      </c>
      <c r="BF40" s="105" t="str">
        <f t="shared" si="56"/>
        <v/>
      </c>
      <c r="BG40" s="105" t="str">
        <f t="shared" si="57"/>
        <v/>
      </c>
      <c r="BH40" s="105" t="str">
        <f t="shared" si="58"/>
        <v/>
      </c>
      <c r="BI40" s="105" t="str">
        <f t="shared" si="59"/>
        <v/>
      </c>
      <c r="BJ40" s="105" t="str">
        <f t="shared" si="60"/>
        <v/>
      </c>
      <c r="BK40" s="105" t="str">
        <f t="shared" si="61"/>
        <v/>
      </c>
      <c r="BL40" s="105" t="str">
        <f t="shared" si="62"/>
        <v/>
      </c>
      <c r="BM40" s="102" t="str">
        <f t="shared" si="37"/>
        <v/>
      </c>
      <c r="BN40" s="102" t="str">
        <f t="shared" si="38"/>
        <v/>
      </c>
      <c r="BO40" s="105">
        <f t="shared" si="63"/>
        <v>13.858000000000001</v>
      </c>
      <c r="BP40" s="105">
        <f t="shared" si="64"/>
        <v>12.218000000000004</v>
      </c>
      <c r="BQ40" s="105">
        <f t="shared" si="65"/>
        <v>13.14</v>
      </c>
      <c r="BR40" s="105" t="str">
        <f t="shared" si="66"/>
        <v/>
      </c>
      <c r="BS40" s="105" t="str">
        <f t="shared" si="67"/>
        <v/>
      </c>
      <c r="BT40" s="105" t="str">
        <f t="shared" si="68"/>
        <v/>
      </c>
      <c r="BU40" s="105" t="str">
        <f t="shared" si="69"/>
        <v/>
      </c>
      <c r="BV40" s="105" t="str">
        <f t="shared" si="70"/>
        <v/>
      </c>
      <c r="BW40" s="105" t="str">
        <f t="shared" si="71"/>
        <v/>
      </c>
      <c r="BX40" s="105" t="str">
        <f t="shared" si="72"/>
        <v/>
      </c>
      <c r="BY40" s="102" t="str">
        <f t="shared" si="39"/>
        <v/>
      </c>
      <c r="BZ40" s="102" t="str">
        <f t="shared" si="40"/>
        <v/>
      </c>
      <c r="CA40" s="70">
        <f t="shared" si="41"/>
        <v>0.5693333333333328</v>
      </c>
      <c r="CB40" s="70">
        <f t="shared" si="42"/>
        <v>13.072000000000003</v>
      </c>
      <c r="CC40" s="103" t="str">
        <f t="shared" si="43"/>
        <v>CCNB1IP1</v>
      </c>
      <c r="CD40" s="104" t="s">
        <v>26892</v>
      </c>
      <c r="CE40" s="106">
        <f t="shared" si="73"/>
        <v>0.69351548456569323</v>
      </c>
      <c r="CF40" s="106">
        <f t="shared" si="74"/>
        <v>0.61985384996949278</v>
      </c>
      <c r="CG40" s="106">
        <f t="shared" si="75"/>
        <v>0.71202509779853662</v>
      </c>
      <c r="CH40" s="106" t="str">
        <f t="shared" si="76"/>
        <v/>
      </c>
      <c r="CI40" s="106" t="str">
        <f t="shared" si="77"/>
        <v/>
      </c>
      <c r="CJ40" s="106" t="str">
        <f t="shared" si="78"/>
        <v/>
      </c>
      <c r="CK40" s="106" t="str">
        <f t="shared" si="79"/>
        <v/>
      </c>
      <c r="CL40" s="106" t="str">
        <f t="shared" si="80"/>
        <v/>
      </c>
      <c r="CM40" s="106" t="str">
        <f t="shared" si="81"/>
        <v/>
      </c>
      <c r="CN40" s="106" t="str">
        <f t="shared" si="82"/>
        <v/>
      </c>
      <c r="CO40" s="119" t="str">
        <f t="shared" si="44"/>
        <v/>
      </c>
      <c r="CP40" s="119" t="str">
        <f t="shared" si="45"/>
        <v/>
      </c>
      <c r="CQ40" s="106">
        <f t="shared" si="52"/>
        <v>6.7348250734982831E-5</v>
      </c>
      <c r="CR40" s="106">
        <f t="shared" si="52"/>
        <v>2.0990148589917091E-4</v>
      </c>
      <c r="CS40" s="106">
        <f t="shared" si="52"/>
        <v>1.1078114688930191E-4</v>
      </c>
      <c r="CT40" s="106" t="str">
        <f t="shared" si="52"/>
        <v/>
      </c>
      <c r="CU40" s="106" t="str">
        <f t="shared" si="52"/>
        <v/>
      </c>
      <c r="CV40" s="106" t="str">
        <f t="shared" si="52"/>
        <v/>
      </c>
      <c r="CW40" s="106" t="str">
        <f t="shared" si="50"/>
        <v/>
      </c>
      <c r="CX40" s="106" t="str">
        <f t="shared" si="50"/>
        <v/>
      </c>
      <c r="CY40" s="106" t="str">
        <f t="shared" si="50"/>
        <v/>
      </c>
      <c r="CZ40" s="106" t="str">
        <f t="shared" si="48"/>
        <v/>
      </c>
      <c r="DA40" s="119" t="str">
        <f t="shared" si="46"/>
        <v/>
      </c>
      <c r="DB40" s="119" t="str">
        <f t="shared" si="47"/>
        <v/>
      </c>
    </row>
    <row r="41" spans="1:106" ht="15" customHeight="1" x14ac:dyDescent="0.3">
      <c r="A41" s="135" t="str">
        <f>'Gene Table'!D40</f>
        <v>CCNF</v>
      </c>
      <c r="B41" s="104" t="s">
        <v>26893</v>
      </c>
      <c r="C41" s="105">
        <f>IF('Test Sample Data'!C40="","",IF(SUM('Test Sample Data'!C$3:C$386)&gt;10,IF(AND(ISNUMBER('Test Sample Data'!C40),'Test Sample Data'!C40&lt;$C$389, 'Test Sample Data'!C40&gt;0),'Test Sample Data'!C40,$C$389),""))</f>
        <v>35</v>
      </c>
      <c r="D41" s="105">
        <f>IF('Test Sample Data'!D40="","",IF(SUM('Test Sample Data'!D$3:D$386)&gt;10,IF(AND(ISNUMBER('Test Sample Data'!D40),'Test Sample Data'!D40&lt;$C$389, 'Test Sample Data'!D40&gt;0),'Test Sample Data'!D40,$C$389),""))</f>
        <v>35</v>
      </c>
      <c r="E41" s="105">
        <f>IF('Test Sample Data'!E40="","",IF(SUM('Test Sample Data'!E$3:E$386)&gt;10,IF(AND(ISNUMBER('Test Sample Data'!E40),'Test Sample Data'!E40&lt;$C$389, 'Test Sample Data'!E40&gt;0),'Test Sample Data'!E40,$C$389),""))</f>
        <v>35</v>
      </c>
      <c r="F41" s="105" t="str">
        <f>IF('Test Sample Data'!F40="","",IF(SUM('Test Sample Data'!F$3:F$386)&gt;10,IF(AND(ISNUMBER('Test Sample Data'!F40),'Test Sample Data'!F40&lt;$C$389, 'Test Sample Data'!F40&gt;0),'Test Sample Data'!F40,$C$389),""))</f>
        <v/>
      </c>
      <c r="G41" s="105" t="str">
        <f>IF('Test Sample Data'!G40="","",IF(SUM('Test Sample Data'!G$3:G$386)&gt;10,IF(AND(ISNUMBER('Test Sample Data'!G40),'Test Sample Data'!G40&lt;$C$389, 'Test Sample Data'!G40&gt;0),'Test Sample Data'!G40,$C$389),""))</f>
        <v/>
      </c>
      <c r="H41" s="105" t="str">
        <f>IF('Test Sample Data'!H40="","",IF(SUM('Test Sample Data'!H$3:H$386)&gt;10,IF(AND(ISNUMBER('Test Sample Data'!H40),'Test Sample Data'!H40&lt;$C$389, 'Test Sample Data'!H40&gt;0),'Test Sample Data'!H40,$C$389),""))</f>
        <v/>
      </c>
      <c r="I41" s="105" t="str">
        <f>IF('Test Sample Data'!I40="","",IF(SUM('Test Sample Data'!I$3:I$386)&gt;10,IF(AND(ISNUMBER('Test Sample Data'!I40),'Test Sample Data'!I40&lt;$C$389, 'Test Sample Data'!I40&gt;0),'Test Sample Data'!I40,$C$389),""))</f>
        <v/>
      </c>
      <c r="J41" s="105" t="str">
        <f>IF('Test Sample Data'!J40="","",IF(SUM('Test Sample Data'!J$3:J$386)&gt;10,IF(AND(ISNUMBER('Test Sample Data'!J40),'Test Sample Data'!J40&lt;$C$389, 'Test Sample Data'!J40&gt;0),'Test Sample Data'!J40,$C$389),""))</f>
        <v/>
      </c>
      <c r="K41" s="105" t="str">
        <f>IF('Test Sample Data'!K40="","",IF(SUM('Test Sample Data'!K$3:K$386)&gt;10,IF(AND(ISNUMBER('Test Sample Data'!K40),'Test Sample Data'!K40&lt;$C$389, 'Test Sample Data'!K40&gt;0),'Test Sample Data'!K40,$C$389),""))</f>
        <v/>
      </c>
      <c r="L41" s="105" t="str">
        <f>IF('Test Sample Data'!L40="","",IF(SUM('Test Sample Data'!L$3:L$386)&gt;10,IF(AND(ISNUMBER('Test Sample Data'!L40),'Test Sample Data'!L40&lt;$C$389, 'Test Sample Data'!L40&gt;0),'Test Sample Data'!L40,$C$389),""))</f>
        <v/>
      </c>
      <c r="M41" s="105" t="str">
        <f>IF('Test Sample Data'!M40="","",IF(SUM('Test Sample Data'!M$3:M$386)&gt;10,IF(AND(ISNUMBER('Test Sample Data'!M40),'Test Sample Data'!M40&lt;$C$389, 'Test Sample Data'!M40&gt;0),'Test Sample Data'!M40,$C$389),""))</f>
        <v/>
      </c>
      <c r="N41" s="105" t="str">
        <f>IF('Test Sample Data'!N40="","",IF(SUM('Test Sample Data'!N$3:N$386)&gt;10,IF(AND(ISNUMBER('Test Sample Data'!N40),'Test Sample Data'!N40&lt;$C$389, 'Test Sample Data'!N40&gt;0),'Test Sample Data'!N40,$C$389),""))</f>
        <v/>
      </c>
      <c r="O41" s="105" t="str">
        <f>'Gene Table'!D40</f>
        <v>CCNF</v>
      </c>
      <c r="P41" s="104" t="s">
        <v>26893</v>
      </c>
      <c r="Q41" s="105">
        <f>IF('Control Sample Data'!C40="","",IF(SUM('Control Sample Data'!C$3:C$386)&gt;10,IF(AND(ISNUMBER('Control Sample Data'!C40),'Control Sample Data'!C40&lt;$C$389, 'Control Sample Data'!C40&gt;0),'Control Sample Data'!C40,$C$389),""))</f>
        <v>35</v>
      </c>
      <c r="R41" s="105">
        <f>IF('Control Sample Data'!D40="","",IF(SUM('Control Sample Data'!D$3:D$386)&gt;10,IF(AND(ISNUMBER('Control Sample Data'!D40),'Control Sample Data'!D40&lt;$C$389, 'Control Sample Data'!D40&gt;0),'Control Sample Data'!D40,$C$389),""))</f>
        <v>35</v>
      </c>
      <c r="S41" s="105">
        <f>IF('Control Sample Data'!E40="","",IF(SUM('Control Sample Data'!E$3:E$386)&gt;10,IF(AND(ISNUMBER('Control Sample Data'!E40),'Control Sample Data'!E40&lt;$C$389, 'Control Sample Data'!E40&gt;0),'Control Sample Data'!E40,$C$389),""))</f>
        <v>35</v>
      </c>
      <c r="T41" s="105" t="str">
        <f>IF('Control Sample Data'!F40="","",IF(SUM('Control Sample Data'!F$3:F$386)&gt;10,IF(AND(ISNUMBER('Control Sample Data'!F40),'Control Sample Data'!F40&lt;$C$389, 'Control Sample Data'!F40&gt;0),'Control Sample Data'!F40,$C$389),""))</f>
        <v/>
      </c>
      <c r="U41" s="105" t="str">
        <f>IF('Control Sample Data'!G40="","",IF(SUM('Control Sample Data'!G$3:G$386)&gt;10,IF(AND(ISNUMBER('Control Sample Data'!G40),'Control Sample Data'!G40&lt;$C$389, 'Control Sample Data'!G40&gt;0),'Control Sample Data'!G40,$C$389),""))</f>
        <v/>
      </c>
      <c r="V41" s="105" t="str">
        <f>IF('Control Sample Data'!H40="","",IF(SUM('Control Sample Data'!H$3:H$386)&gt;10,IF(AND(ISNUMBER('Control Sample Data'!H40),'Control Sample Data'!H40&lt;$C$389, 'Control Sample Data'!H40&gt;0),'Control Sample Data'!H40,$C$389),""))</f>
        <v/>
      </c>
      <c r="W41" s="105" t="str">
        <f>IF('Control Sample Data'!I40="","",IF(SUM('Control Sample Data'!I$3:I$386)&gt;10,IF(AND(ISNUMBER('Control Sample Data'!I40),'Control Sample Data'!I40&lt;$C$389, 'Control Sample Data'!I40&gt;0),'Control Sample Data'!I40,$C$389),""))</f>
        <v/>
      </c>
      <c r="X41" s="105" t="str">
        <f>IF('Control Sample Data'!J40="","",IF(SUM('Control Sample Data'!J$3:J$386)&gt;10,IF(AND(ISNUMBER('Control Sample Data'!J40),'Control Sample Data'!J40&lt;$C$389, 'Control Sample Data'!J40&gt;0),'Control Sample Data'!J40,$C$389),""))</f>
        <v/>
      </c>
      <c r="Y41" s="105" t="str">
        <f>IF('Control Sample Data'!K40="","",IF(SUM('Control Sample Data'!K$3:K$386)&gt;10,IF(AND(ISNUMBER('Control Sample Data'!K40),'Control Sample Data'!K40&lt;$C$389, 'Control Sample Data'!K40&gt;0),'Control Sample Data'!K40,$C$389),""))</f>
        <v/>
      </c>
      <c r="Z41" s="105" t="str">
        <f>IF('Control Sample Data'!L40="","",IF(SUM('Control Sample Data'!L$3:L$386)&gt;10,IF(AND(ISNUMBER('Control Sample Data'!L40),'Control Sample Data'!L40&lt;$C$389, 'Control Sample Data'!L40&gt;0),'Control Sample Data'!L40,$C$389),""))</f>
        <v/>
      </c>
      <c r="AA41" s="105" t="str">
        <f>IF('Control Sample Data'!M40="","",IF(SUM('Control Sample Data'!M$3:M$386)&gt;10,IF(AND(ISNUMBER('Control Sample Data'!M40),'Control Sample Data'!M40&lt;$C$389, 'Control Sample Data'!M40&gt;0),'Control Sample Data'!M40,$C$389),""))</f>
        <v/>
      </c>
      <c r="AB41" s="136" t="str">
        <f>IF('Control Sample Data'!N40="","",IF(SUM('Control Sample Data'!N$3:N$386)&gt;10,IF(AND(ISNUMBER('Control Sample Data'!N40),'Control Sample Data'!N40&lt;$C$389, 'Control Sample Data'!N40&gt;0),'Control Sample Data'!N40,$C$389),""))</f>
        <v/>
      </c>
      <c r="BA41" s="101" t="str">
        <f t="shared" si="36"/>
        <v>CCNF</v>
      </c>
      <c r="BB41" s="104" t="s">
        <v>26893</v>
      </c>
      <c r="BC41" s="105">
        <f t="shared" si="53"/>
        <v>14.007999999999999</v>
      </c>
      <c r="BD41" s="105">
        <f t="shared" si="54"/>
        <v>14.05</v>
      </c>
      <c r="BE41" s="105">
        <f t="shared" si="55"/>
        <v>14.119999999999997</v>
      </c>
      <c r="BF41" s="105" t="str">
        <f t="shared" si="56"/>
        <v/>
      </c>
      <c r="BG41" s="105" t="str">
        <f t="shared" si="57"/>
        <v/>
      </c>
      <c r="BH41" s="105" t="str">
        <f t="shared" si="58"/>
        <v/>
      </c>
      <c r="BI41" s="105" t="str">
        <f t="shared" si="59"/>
        <v/>
      </c>
      <c r="BJ41" s="105" t="str">
        <f t="shared" si="60"/>
        <v/>
      </c>
      <c r="BK41" s="105" t="str">
        <f t="shared" si="61"/>
        <v/>
      </c>
      <c r="BL41" s="105" t="str">
        <f t="shared" si="62"/>
        <v/>
      </c>
      <c r="BM41" s="102" t="str">
        <f t="shared" si="37"/>
        <v/>
      </c>
      <c r="BN41" s="102" t="str">
        <f t="shared" si="38"/>
        <v/>
      </c>
      <c r="BO41" s="105">
        <f t="shared" si="63"/>
        <v>13.858000000000001</v>
      </c>
      <c r="BP41" s="105">
        <f t="shared" si="64"/>
        <v>13.948</v>
      </c>
      <c r="BQ41" s="105">
        <f t="shared" si="65"/>
        <v>13.79</v>
      </c>
      <c r="BR41" s="105" t="str">
        <f t="shared" si="66"/>
        <v/>
      </c>
      <c r="BS41" s="105" t="str">
        <f t="shared" si="67"/>
        <v/>
      </c>
      <c r="BT41" s="105" t="str">
        <f t="shared" si="68"/>
        <v/>
      </c>
      <c r="BU41" s="105" t="str">
        <f t="shared" si="69"/>
        <v/>
      </c>
      <c r="BV41" s="105" t="str">
        <f t="shared" si="70"/>
        <v/>
      </c>
      <c r="BW41" s="105" t="str">
        <f t="shared" si="71"/>
        <v/>
      </c>
      <c r="BX41" s="105" t="str">
        <f t="shared" si="72"/>
        <v/>
      </c>
      <c r="BY41" s="102" t="str">
        <f t="shared" si="39"/>
        <v/>
      </c>
      <c r="BZ41" s="102" t="str">
        <f t="shared" si="40"/>
        <v/>
      </c>
      <c r="CA41" s="70">
        <f t="shared" si="41"/>
        <v>14.059333333333333</v>
      </c>
      <c r="CB41" s="70">
        <f t="shared" si="42"/>
        <v>13.865333333333334</v>
      </c>
      <c r="CC41" s="103" t="str">
        <f t="shared" si="43"/>
        <v>CCNF</v>
      </c>
      <c r="CD41" s="104" t="s">
        <v>26893</v>
      </c>
      <c r="CE41" s="106">
        <f t="shared" si="73"/>
        <v>6.0697642130933602E-5</v>
      </c>
      <c r="CF41" s="106">
        <f t="shared" si="74"/>
        <v>5.8956074763479352E-5</v>
      </c>
      <c r="CG41" s="106">
        <f t="shared" si="75"/>
        <v>5.6163797035209816E-5</v>
      </c>
      <c r="CH41" s="106" t="str">
        <f t="shared" si="76"/>
        <v/>
      </c>
      <c r="CI41" s="106" t="str">
        <f t="shared" si="77"/>
        <v/>
      </c>
      <c r="CJ41" s="106" t="str">
        <f t="shared" si="78"/>
        <v/>
      </c>
      <c r="CK41" s="106" t="str">
        <f t="shared" si="79"/>
        <v/>
      </c>
      <c r="CL41" s="106" t="str">
        <f t="shared" si="80"/>
        <v/>
      </c>
      <c r="CM41" s="106" t="str">
        <f t="shared" si="81"/>
        <v/>
      </c>
      <c r="CN41" s="106" t="str">
        <f t="shared" si="82"/>
        <v/>
      </c>
      <c r="CO41" s="119" t="str">
        <f t="shared" si="44"/>
        <v/>
      </c>
      <c r="CP41" s="119" t="str">
        <f t="shared" si="45"/>
        <v/>
      </c>
      <c r="CQ41" s="106">
        <f t="shared" si="52"/>
        <v>6.7348250734982831E-5</v>
      </c>
      <c r="CR41" s="106">
        <f t="shared" si="52"/>
        <v>6.3275213685285673E-5</v>
      </c>
      <c r="CS41" s="106">
        <f t="shared" si="52"/>
        <v>7.0598644037188073E-5</v>
      </c>
      <c r="CT41" s="106" t="str">
        <f t="shared" si="52"/>
        <v/>
      </c>
      <c r="CU41" s="106" t="str">
        <f t="shared" si="52"/>
        <v/>
      </c>
      <c r="CV41" s="106" t="str">
        <f t="shared" si="52"/>
        <v/>
      </c>
      <c r="CW41" s="106" t="str">
        <f t="shared" si="50"/>
        <v/>
      </c>
      <c r="CX41" s="106" t="str">
        <f t="shared" si="50"/>
        <v/>
      </c>
      <c r="CY41" s="106" t="str">
        <f t="shared" si="50"/>
        <v/>
      </c>
      <c r="CZ41" s="106" t="str">
        <f t="shared" si="48"/>
        <v/>
      </c>
      <c r="DA41" s="119" t="str">
        <f t="shared" si="46"/>
        <v/>
      </c>
      <c r="DB41" s="119" t="str">
        <f t="shared" si="47"/>
        <v/>
      </c>
    </row>
    <row r="42" spans="1:106" ht="15" customHeight="1" x14ac:dyDescent="0.3">
      <c r="A42" s="135" t="str">
        <f>'Gene Table'!D41</f>
        <v>CDC16</v>
      </c>
      <c r="B42" s="104" t="s">
        <v>26894</v>
      </c>
      <c r="C42" s="105">
        <f>IF('Test Sample Data'!C41="","",IF(SUM('Test Sample Data'!C$3:C$386)&gt;10,IF(AND(ISNUMBER('Test Sample Data'!C41),'Test Sample Data'!C41&lt;$C$389, 'Test Sample Data'!C41&gt;0),'Test Sample Data'!C41,$C$389),""))</f>
        <v>29.12</v>
      </c>
      <c r="D42" s="105">
        <f>IF('Test Sample Data'!D41="","",IF(SUM('Test Sample Data'!D$3:D$386)&gt;10,IF(AND(ISNUMBER('Test Sample Data'!D41),'Test Sample Data'!D41&lt;$C$389, 'Test Sample Data'!D41&gt;0),'Test Sample Data'!D41,$C$389),""))</f>
        <v>28.55</v>
      </c>
      <c r="E42" s="105">
        <f>IF('Test Sample Data'!E41="","",IF(SUM('Test Sample Data'!E$3:E$386)&gt;10,IF(AND(ISNUMBER('Test Sample Data'!E41),'Test Sample Data'!E41&lt;$C$389, 'Test Sample Data'!E41&gt;0),'Test Sample Data'!E41,$C$389),""))</f>
        <v>28.68</v>
      </c>
      <c r="F42" s="105" t="str">
        <f>IF('Test Sample Data'!F41="","",IF(SUM('Test Sample Data'!F$3:F$386)&gt;10,IF(AND(ISNUMBER('Test Sample Data'!F41),'Test Sample Data'!F41&lt;$C$389, 'Test Sample Data'!F41&gt;0),'Test Sample Data'!F41,$C$389),""))</f>
        <v/>
      </c>
      <c r="G42" s="105" t="str">
        <f>IF('Test Sample Data'!G41="","",IF(SUM('Test Sample Data'!G$3:G$386)&gt;10,IF(AND(ISNUMBER('Test Sample Data'!G41),'Test Sample Data'!G41&lt;$C$389, 'Test Sample Data'!G41&gt;0),'Test Sample Data'!G41,$C$389),""))</f>
        <v/>
      </c>
      <c r="H42" s="105" t="str">
        <f>IF('Test Sample Data'!H41="","",IF(SUM('Test Sample Data'!H$3:H$386)&gt;10,IF(AND(ISNUMBER('Test Sample Data'!H41),'Test Sample Data'!H41&lt;$C$389, 'Test Sample Data'!H41&gt;0),'Test Sample Data'!H41,$C$389),""))</f>
        <v/>
      </c>
      <c r="I42" s="105" t="str">
        <f>IF('Test Sample Data'!I41="","",IF(SUM('Test Sample Data'!I$3:I$386)&gt;10,IF(AND(ISNUMBER('Test Sample Data'!I41),'Test Sample Data'!I41&lt;$C$389, 'Test Sample Data'!I41&gt;0),'Test Sample Data'!I41,$C$389),""))</f>
        <v/>
      </c>
      <c r="J42" s="105" t="str">
        <f>IF('Test Sample Data'!J41="","",IF(SUM('Test Sample Data'!J$3:J$386)&gt;10,IF(AND(ISNUMBER('Test Sample Data'!J41),'Test Sample Data'!J41&lt;$C$389, 'Test Sample Data'!J41&gt;0),'Test Sample Data'!J41,$C$389),""))</f>
        <v/>
      </c>
      <c r="K42" s="105" t="str">
        <f>IF('Test Sample Data'!K41="","",IF(SUM('Test Sample Data'!K$3:K$386)&gt;10,IF(AND(ISNUMBER('Test Sample Data'!K41),'Test Sample Data'!K41&lt;$C$389, 'Test Sample Data'!K41&gt;0),'Test Sample Data'!K41,$C$389),""))</f>
        <v/>
      </c>
      <c r="L42" s="105" t="str">
        <f>IF('Test Sample Data'!L41="","",IF(SUM('Test Sample Data'!L$3:L$386)&gt;10,IF(AND(ISNUMBER('Test Sample Data'!L41),'Test Sample Data'!L41&lt;$C$389, 'Test Sample Data'!L41&gt;0),'Test Sample Data'!L41,$C$389),""))</f>
        <v/>
      </c>
      <c r="M42" s="105" t="str">
        <f>IF('Test Sample Data'!M41="","",IF(SUM('Test Sample Data'!M$3:M$386)&gt;10,IF(AND(ISNUMBER('Test Sample Data'!M41),'Test Sample Data'!M41&lt;$C$389, 'Test Sample Data'!M41&gt;0),'Test Sample Data'!M41,$C$389),""))</f>
        <v/>
      </c>
      <c r="N42" s="105" t="str">
        <f>IF('Test Sample Data'!N41="","",IF(SUM('Test Sample Data'!N$3:N$386)&gt;10,IF(AND(ISNUMBER('Test Sample Data'!N41),'Test Sample Data'!N41&lt;$C$389, 'Test Sample Data'!N41&gt;0),'Test Sample Data'!N41,$C$389),""))</f>
        <v/>
      </c>
      <c r="O42" s="105" t="str">
        <f>'Gene Table'!D41</f>
        <v>CDC16</v>
      </c>
      <c r="P42" s="104" t="s">
        <v>26894</v>
      </c>
      <c r="Q42" s="105">
        <f>IF('Control Sample Data'!C41="","",IF(SUM('Control Sample Data'!C$3:C$386)&gt;10,IF(AND(ISNUMBER('Control Sample Data'!C41),'Control Sample Data'!C41&lt;$C$389, 'Control Sample Data'!C41&gt;0),'Control Sample Data'!C41,$C$389),""))</f>
        <v>27.91</v>
      </c>
      <c r="R42" s="105">
        <f>IF('Control Sample Data'!D41="","",IF(SUM('Control Sample Data'!D$3:D$386)&gt;10,IF(AND(ISNUMBER('Control Sample Data'!D41),'Control Sample Data'!D41&lt;$C$389, 'Control Sample Data'!D41&gt;0),'Control Sample Data'!D41,$C$389),""))</f>
        <v>27.97</v>
      </c>
      <c r="S42" s="105">
        <f>IF('Control Sample Data'!E41="","",IF(SUM('Control Sample Data'!E$3:E$386)&gt;10,IF(AND(ISNUMBER('Control Sample Data'!E41),'Control Sample Data'!E41&lt;$C$389, 'Control Sample Data'!E41&gt;0),'Control Sample Data'!E41,$C$389),""))</f>
        <v>27.98</v>
      </c>
      <c r="T42" s="105" t="str">
        <f>IF('Control Sample Data'!F41="","",IF(SUM('Control Sample Data'!F$3:F$386)&gt;10,IF(AND(ISNUMBER('Control Sample Data'!F41),'Control Sample Data'!F41&lt;$C$389, 'Control Sample Data'!F41&gt;0),'Control Sample Data'!F41,$C$389),""))</f>
        <v/>
      </c>
      <c r="U42" s="105" t="str">
        <f>IF('Control Sample Data'!G41="","",IF(SUM('Control Sample Data'!G$3:G$386)&gt;10,IF(AND(ISNUMBER('Control Sample Data'!G41),'Control Sample Data'!G41&lt;$C$389, 'Control Sample Data'!G41&gt;0),'Control Sample Data'!G41,$C$389),""))</f>
        <v/>
      </c>
      <c r="V42" s="105" t="str">
        <f>IF('Control Sample Data'!H41="","",IF(SUM('Control Sample Data'!H$3:H$386)&gt;10,IF(AND(ISNUMBER('Control Sample Data'!H41),'Control Sample Data'!H41&lt;$C$389, 'Control Sample Data'!H41&gt;0),'Control Sample Data'!H41,$C$389),""))</f>
        <v/>
      </c>
      <c r="W42" s="105" t="str">
        <f>IF('Control Sample Data'!I41="","",IF(SUM('Control Sample Data'!I$3:I$386)&gt;10,IF(AND(ISNUMBER('Control Sample Data'!I41),'Control Sample Data'!I41&lt;$C$389, 'Control Sample Data'!I41&gt;0),'Control Sample Data'!I41,$C$389),""))</f>
        <v/>
      </c>
      <c r="X42" s="105" t="str">
        <f>IF('Control Sample Data'!J41="","",IF(SUM('Control Sample Data'!J$3:J$386)&gt;10,IF(AND(ISNUMBER('Control Sample Data'!J41),'Control Sample Data'!J41&lt;$C$389, 'Control Sample Data'!J41&gt;0),'Control Sample Data'!J41,$C$389),""))</f>
        <v/>
      </c>
      <c r="Y42" s="105" t="str">
        <f>IF('Control Sample Data'!K41="","",IF(SUM('Control Sample Data'!K$3:K$386)&gt;10,IF(AND(ISNUMBER('Control Sample Data'!K41),'Control Sample Data'!K41&lt;$C$389, 'Control Sample Data'!K41&gt;0),'Control Sample Data'!K41,$C$389),""))</f>
        <v/>
      </c>
      <c r="Z42" s="105" t="str">
        <f>IF('Control Sample Data'!L41="","",IF(SUM('Control Sample Data'!L$3:L$386)&gt;10,IF(AND(ISNUMBER('Control Sample Data'!L41),'Control Sample Data'!L41&lt;$C$389, 'Control Sample Data'!L41&gt;0),'Control Sample Data'!L41,$C$389),""))</f>
        <v/>
      </c>
      <c r="AA42" s="105" t="str">
        <f>IF('Control Sample Data'!M41="","",IF(SUM('Control Sample Data'!M$3:M$386)&gt;10,IF(AND(ISNUMBER('Control Sample Data'!M41),'Control Sample Data'!M41&lt;$C$389, 'Control Sample Data'!M41&gt;0),'Control Sample Data'!M41,$C$389),""))</f>
        <v/>
      </c>
      <c r="AB42" s="136" t="str">
        <f>IF('Control Sample Data'!N41="","",IF(SUM('Control Sample Data'!N$3:N$386)&gt;10,IF(AND(ISNUMBER('Control Sample Data'!N41),'Control Sample Data'!N41&lt;$C$389, 'Control Sample Data'!N41&gt;0),'Control Sample Data'!N41,$C$389),""))</f>
        <v/>
      </c>
      <c r="BA42" s="101" t="str">
        <f t="shared" si="36"/>
        <v>CDC16</v>
      </c>
      <c r="BB42" s="104" t="s">
        <v>26894</v>
      </c>
      <c r="BC42" s="105">
        <f t="shared" si="53"/>
        <v>8.1280000000000001</v>
      </c>
      <c r="BD42" s="105">
        <f t="shared" si="54"/>
        <v>7.6000000000000014</v>
      </c>
      <c r="BE42" s="105">
        <f t="shared" si="55"/>
        <v>7.7999999999999972</v>
      </c>
      <c r="BF42" s="105" t="str">
        <f t="shared" si="56"/>
        <v/>
      </c>
      <c r="BG42" s="105" t="str">
        <f t="shared" si="57"/>
        <v/>
      </c>
      <c r="BH42" s="105" t="str">
        <f t="shared" si="58"/>
        <v/>
      </c>
      <c r="BI42" s="105" t="str">
        <f t="shared" si="59"/>
        <v/>
      </c>
      <c r="BJ42" s="105" t="str">
        <f t="shared" si="60"/>
        <v/>
      </c>
      <c r="BK42" s="105" t="str">
        <f t="shared" si="61"/>
        <v/>
      </c>
      <c r="BL42" s="105" t="str">
        <f t="shared" si="62"/>
        <v/>
      </c>
      <c r="BM42" s="102" t="str">
        <f t="shared" si="37"/>
        <v/>
      </c>
      <c r="BN42" s="102" t="str">
        <f t="shared" si="38"/>
        <v/>
      </c>
      <c r="BO42" s="105">
        <f t="shared" si="63"/>
        <v>6.7680000000000007</v>
      </c>
      <c r="BP42" s="105">
        <f t="shared" si="64"/>
        <v>6.9179999999999993</v>
      </c>
      <c r="BQ42" s="105">
        <f t="shared" si="65"/>
        <v>6.77</v>
      </c>
      <c r="BR42" s="105" t="str">
        <f t="shared" si="66"/>
        <v/>
      </c>
      <c r="BS42" s="105" t="str">
        <f t="shared" si="67"/>
        <v/>
      </c>
      <c r="BT42" s="105" t="str">
        <f t="shared" si="68"/>
        <v/>
      </c>
      <c r="BU42" s="105" t="str">
        <f t="shared" si="69"/>
        <v/>
      </c>
      <c r="BV42" s="105" t="str">
        <f t="shared" si="70"/>
        <v/>
      </c>
      <c r="BW42" s="105" t="str">
        <f t="shared" si="71"/>
        <v/>
      </c>
      <c r="BX42" s="105" t="str">
        <f t="shared" si="72"/>
        <v/>
      </c>
      <c r="BY42" s="102" t="str">
        <f t="shared" si="39"/>
        <v/>
      </c>
      <c r="BZ42" s="102" t="str">
        <f t="shared" si="40"/>
        <v/>
      </c>
      <c r="CA42" s="70">
        <f t="shared" si="41"/>
        <v>7.8426666666666662</v>
      </c>
      <c r="CB42" s="70">
        <f t="shared" si="42"/>
        <v>6.8186666666666662</v>
      </c>
      <c r="CC42" s="103" t="str">
        <f t="shared" si="43"/>
        <v>CDC16</v>
      </c>
      <c r="CD42" s="104" t="s">
        <v>26894</v>
      </c>
      <c r="CE42" s="106">
        <f t="shared" si="73"/>
        <v>3.5746061254997201E-3</v>
      </c>
      <c r="CF42" s="106">
        <f t="shared" si="74"/>
        <v>5.1543277764566145E-3</v>
      </c>
      <c r="CG42" s="106">
        <f t="shared" si="75"/>
        <v>4.487102949207177E-3</v>
      </c>
      <c r="CH42" s="106" t="str">
        <f t="shared" si="76"/>
        <v/>
      </c>
      <c r="CI42" s="106" t="str">
        <f t="shared" si="77"/>
        <v/>
      </c>
      <c r="CJ42" s="106" t="str">
        <f t="shared" si="78"/>
        <v/>
      </c>
      <c r="CK42" s="106" t="str">
        <f t="shared" si="79"/>
        <v/>
      </c>
      <c r="CL42" s="106" t="str">
        <f t="shared" si="80"/>
        <v/>
      </c>
      <c r="CM42" s="106" t="str">
        <f t="shared" si="81"/>
        <v/>
      </c>
      <c r="CN42" s="106" t="str">
        <f t="shared" si="82"/>
        <v/>
      </c>
      <c r="CO42" s="119" t="str">
        <f t="shared" si="44"/>
        <v/>
      </c>
      <c r="CP42" s="119" t="str">
        <f t="shared" si="45"/>
        <v/>
      </c>
      <c r="CQ42" s="106">
        <f t="shared" si="52"/>
        <v>9.1754841501066661E-3</v>
      </c>
      <c r="CR42" s="106">
        <f t="shared" si="52"/>
        <v>8.2694093349619767E-3</v>
      </c>
      <c r="CS42" s="106">
        <f t="shared" si="52"/>
        <v>9.1627730408740549E-3</v>
      </c>
      <c r="CT42" s="106" t="str">
        <f t="shared" si="52"/>
        <v/>
      </c>
      <c r="CU42" s="106" t="str">
        <f t="shared" si="52"/>
        <v/>
      </c>
      <c r="CV42" s="106" t="str">
        <f t="shared" si="52"/>
        <v/>
      </c>
      <c r="CW42" s="106" t="str">
        <f t="shared" si="50"/>
        <v/>
      </c>
      <c r="CX42" s="106" t="str">
        <f t="shared" si="50"/>
        <v/>
      </c>
      <c r="CY42" s="106" t="str">
        <f t="shared" si="50"/>
        <v/>
      </c>
      <c r="CZ42" s="106" t="str">
        <f t="shared" si="48"/>
        <v/>
      </c>
      <c r="DA42" s="119" t="str">
        <f t="shared" si="46"/>
        <v/>
      </c>
      <c r="DB42" s="119" t="str">
        <f t="shared" si="47"/>
        <v/>
      </c>
    </row>
    <row r="43" spans="1:106" ht="15" customHeight="1" x14ac:dyDescent="0.3">
      <c r="A43" s="135" t="str">
        <f>'Gene Table'!D42</f>
        <v>CDC20</v>
      </c>
      <c r="B43" s="104" t="s">
        <v>26895</v>
      </c>
      <c r="C43" s="105">
        <f>IF('Test Sample Data'!C42="","",IF(SUM('Test Sample Data'!C$3:C$386)&gt;10,IF(AND(ISNUMBER('Test Sample Data'!C42),'Test Sample Data'!C42&lt;$C$389, 'Test Sample Data'!C42&gt;0),'Test Sample Data'!C42,$C$389),""))</f>
        <v>35</v>
      </c>
      <c r="D43" s="105">
        <f>IF('Test Sample Data'!D42="","",IF(SUM('Test Sample Data'!D$3:D$386)&gt;10,IF(AND(ISNUMBER('Test Sample Data'!D42),'Test Sample Data'!D42&lt;$C$389, 'Test Sample Data'!D42&gt;0),'Test Sample Data'!D42,$C$389),""))</f>
        <v>35</v>
      </c>
      <c r="E43" s="105">
        <f>IF('Test Sample Data'!E42="","",IF(SUM('Test Sample Data'!E$3:E$386)&gt;10,IF(AND(ISNUMBER('Test Sample Data'!E42),'Test Sample Data'!E42&lt;$C$389, 'Test Sample Data'!E42&gt;0),'Test Sample Data'!E42,$C$389),""))</f>
        <v>35</v>
      </c>
      <c r="F43" s="105" t="str">
        <f>IF('Test Sample Data'!F42="","",IF(SUM('Test Sample Data'!F$3:F$386)&gt;10,IF(AND(ISNUMBER('Test Sample Data'!F42),'Test Sample Data'!F42&lt;$C$389, 'Test Sample Data'!F42&gt;0),'Test Sample Data'!F42,$C$389),""))</f>
        <v/>
      </c>
      <c r="G43" s="105" t="str">
        <f>IF('Test Sample Data'!G42="","",IF(SUM('Test Sample Data'!G$3:G$386)&gt;10,IF(AND(ISNUMBER('Test Sample Data'!G42),'Test Sample Data'!G42&lt;$C$389, 'Test Sample Data'!G42&gt;0),'Test Sample Data'!G42,$C$389),""))</f>
        <v/>
      </c>
      <c r="H43" s="105" t="str">
        <f>IF('Test Sample Data'!H42="","",IF(SUM('Test Sample Data'!H$3:H$386)&gt;10,IF(AND(ISNUMBER('Test Sample Data'!H42),'Test Sample Data'!H42&lt;$C$389, 'Test Sample Data'!H42&gt;0),'Test Sample Data'!H42,$C$389),""))</f>
        <v/>
      </c>
      <c r="I43" s="105" t="str">
        <f>IF('Test Sample Data'!I42="","",IF(SUM('Test Sample Data'!I$3:I$386)&gt;10,IF(AND(ISNUMBER('Test Sample Data'!I42),'Test Sample Data'!I42&lt;$C$389, 'Test Sample Data'!I42&gt;0),'Test Sample Data'!I42,$C$389),""))</f>
        <v/>
      </c>
      <c r="J43" s="105" t="str">
        <f>IF('Test Sample Data'!J42="","",IF(SUM('Test Sample Data'!J$3:J$386)&gt;10,IF(AND(ISNUMBER('Test Sample Data'!J42),'Test Sample Data'!J42&lt;$C$389, 'Test Sample Data'!J42&gt;0),'Test Sample Data'!J42,$C$389),""))</f>
        <v/>
      </c>
      <c r="K43" s="105" t="str">
        <f>IF('Test Sample Data'!K42="","",IF(SUM('Test Sample Data'!K$3:K$386)&gt;10,IF(AND(ISNUMBER('Test Sample Data'!K42),'Test Sample Data'!K42&lt;$C$389, 'Test Sample Data'!K42&gt;0),'Test Sample Data'!K42,$C$389),""))</f>
        <v/>
      </c>
      <c r="L43" s="105" t="str">
        <f>IF('Test Sample Data'!L42="","",IF(SUM('Test Sample Data'!L$3:L$386)&gt;10,IF(AND(ISNUMBER('Test Sample Data'!L42),'Test Sample Data'!L42&lt;$C$389, 'Test Sample Data'!L42&gt;0),'Test Sample Data'!L42,$C$389),""))</f>
        <v/>
      </c>
      <c r="M43" s="105" t="str">
        <f>IF('Test Sample Data'!M42="","",IF(SUM('Test Sample Data'!M$3:M$386)&gt;10,IF(AND(ISNUMBER('Test Sample Data'!M42),'Test Sample Data'!M42&lt;$C$389, 'Test Sample Data'!M42&gt;0),'Test Sample Data'!M42,$C$389),""))</f>
        <v/>
      </c>
      <c r="N43" s="105" t="str">
        <f>IF('Test Sample Data'!N42="","",IF(SUM('Test Sample Data'!N$3:N$386)&gt;10,IF(AND(ISNUMBER('Test Sample Data'!N42),'Test Sample Data'!N42&lt;$C$389, 'Test Sample Data'!N42&gt;0),'Test Sample Data'!N42,$C$389),""))</f>
        <v/>
      </c>
      <c r="O43" s="105" t="str">
        <f>'Gene Table'!D42</f>
        <v>CDC20</v>
      </c>
      <c r="P43" s="104" t="s">
        <v>26895</v>
      </c>
      <c r="Q43" s="105">
        <f>IF('Control Sample Data'!C42="","",IF(SUM('Control Sample Data'!C$3:C$386)&gt;10,IF(AND(ISNUMBER('Control Sample Data'!C42),'Control Sample Data'!C42&lt;$C$389, 'Control Sample Data'!C42&gt;0),'Control Sample Data'!C42,$C$389),""))</f>
        <v>35</v>
      </c>
      <c r="R43" s="105">
        <f>IF('Control Sample Data'!D42="","",IF(SUM('Control Sample Data'!D$3:D$386)&gt;10,IF(AND(ISNUMBER('Control Sample Data'!D42),'Control Sample Data'!D42&lt;$C$389, 'Control Sample Data'!D42&gt;0),'Control Sample Data'!D42,$C$389),""))</f>
        <v>35</v>
      </c>
      <c r="S43" s="105">
        <f>IF('Control Sample Data'!E42="","",IF(SUM('Control Sample Data'!E$3:E$386)&gt;10,IF(AND(ISNUMBER('Control Sample Data'!E42),'Control Sample Data'!E42&lt;$C$389, 'Control Sample Data'!E42&gt;0),'Control Sample Data'!E42,$C$389),""))</f>
        <v>35</v>
      </c>
      <c r="T43" s="105" t="str">
        <f>IF('Control Sample Data'!F42="","",IF(SUM('Control Sample Data'!F$3:F$386)&gt;10,IF(AND(ISNUMBER('Control Sample Data'!F42),'Control Sample Data'!F42&lt;$C$389, 'Control Sample Data'!F42&gt;0),'Control Sample Data'!F42,$C$389),""))</f>
        <v/>
      </c>
      <c r="U43" s="105" t="str">
        <f>IF('Control Sample Data'!G42="","",IF(SUM('Control Sample Data'!G$3:G$386)&gt;10,IF(AND(ISNUMBER('Control Sample Data'!G42),'Control Sample Data'!G42&lt;$C$389, 'Control Sample Data'!G42&gt;0),'Control Sample Data'!G42,$C$389),""))</f>
        <v/>
      </c>
      <c r="V43" s="105" t="str">
        <f>IF('Control Sample Data'!H42="","",IF(SUM('Control Sample Data'!H$3:H$386)&gt;10,IF(AND(ISNUMBER('Control Sample Data'!H42),'Control Sample Data'!H42&lt;$C$389, 'Control Sample Data'!H42&gt;0),'Control Sample Data'!H42,$C$389),""))</f>
        <v/>
      </c>
      <c r="W43" s="105" t="str">
        <f>IF('Control Sample Data'!I42="","",IF(SUM('Control Sample Data'!I$3:I$386)&gt;10,IF(AND(ISNUMBER('Control Sample Data'!I42),'Control Sample Data'!I42&lt;$C$389, 'Control Sample Data'!I42&gt;0),'Control Sample Data'!I42,$C$389),""))</f>
        <v/>
      </c>
      <c r="X43" s="105" t="str">
        <f>IF('Control Sample Data'!J42="","",IF(SUM('Control Sample Data'!J$3:J$386)&gt;10,IF(AND(ISNUMBER('Control Sample Data'!J42),'Control Sample Data'!J42&lt;$C$389, 'Control Sample Data'!J42&gt;0),'Control Sample Data'!J42,$C$389),""))</f>
        <v/>
      </c>
      <c r="Y43" s="105" t="str">
        <f>IF('Control Sample Data'!K42="","",IF(SUM('Control Sample Data'!K$3:K$386)&gt;10,IF(AND(ISNUMBER('Control Sample Data'!K42),'Control Sample Data'!K42&lt;$C$389, 'Control Sample Data'!K42&gt;0),'Control Sample Data'!K42,$C$389),""))</f>
        <v/>
      </c>
      <c r="Z43" s="105" t="str">
        <f>IF('Control Sample Data'!L42="","",IF(SUM('Control Sample Data'!L$3:L$386)&gt;10,IF(AND(ISNUMBER('Control Sample Data'!L42),'Control Sample Data'!L42&lt;$C$389, 'Control Sample Data'!L42&gt;0),'Control Sample Data'!L42,$C$389),""))</f>
        <v/>
      </c>
      <c r="AA43" s="105" t="str">
        <f>IF('Control Sample Data'!M42="","",IF(SUM('Control Sample Data'!M$3:M$386)&gt;10,IF(AND(ISNUMBER('Control Sample Data'!M42),'Control Sample Data'!M42&lt;$C$389, 'Control Sample Data'!M42&gt;0),'Control Sample Data'!M42,$C$389),""))</f>
        <v/>
      </c>
      <c r="AB43" s="136" t="str">
        <f>IF('Control Sample Data'!N42="","",IF(SUM('Control Sample Data'!N$3:N$386)&gt;10,IF(AND(ISNUMBER('Control Sample Data'!N42),'Control Sample Data'!N42&lt;$C$389, 'Control Sample Data'!N42&gt;0),'Control Sample Data'!N42,$C$389),""))</f>
        <v/>
      </c>
      <c r="BA43" s="101" t="str">
        <f t="shared" si="36"/>
        <v>CDC20</v>
      </c>
      <c r="BB43" s="104" t="s">
        <v>26895</v>
      </c>
      <c r="BC43" s="105">
        <f t="shared" si="53"/>
        <v>14.007999999999999</v>
      </c>
      <c r="BD43" s="105">
        <f t="shared" si="54"/>
        <v>14.05</v>
      </c>
      <c r="BE43" s="105">
        <f t="shared" si="55"/>
        <v>14.119999999999997</v>
      </c>
      <c r="BF43" s="105" t="str">
        <f t="shared" si="56"/>
        <v/>
      </c>
      <c r="BG43" s="105" t="str">
        <f t="shared" si="57"/>
        <v/>
      </c>
      <c r="BH43" s="105" t="str">
        <f t="shared" si="58"/>
        <v/>
      </c>
      <c r="BI43" s="105" t="str">
        <f t="shared" si="59"/>
        <v/>
      </c>
      <c r="BJ43" s="105" t="str">
        <f t="shared" si="60"/>
        <v/>
      </c>
      <c r="BK43" s="105" t="str">
        <f t="shared" si="61"/>
        <v/>
      </c>
      <c r="BL43" s="105" t="str">
        <f t="shared" si="62"/>
        <v/>
      </c>
      <c r="BM43" s="102" t="str">
        <f t="shared" si="37"/>
        <v/>
      </c>
      <c r="BN43" s="102" t="str">
        <f t="shared" si="38"/>
        <v/>
      </c>
      <c r="BO43" s="105">
        <f t="shared" si="63"/>
        <v>13.858000000000001</v>
      </c>
      <c r="BP43" s="105">
        <f t="shared" si="64"/>
        <v>13.948</v>
      </c>
      <c r="BQ43" s="105">
        <f t="shared" si="65"/>
        <v>13.79</v>
      </c>
      <c r="BR43" s="105" t="str">
        <f t="shared" si="66"/>
        <v/>
      </c>
      <c r="BS43" s="105" t="str">
        <f t="shared" si="67"/>
        <v/>
      </c>
      <c r="BT43" s="105" t="str">
        <f t="shared" si="68"/>
        <v/>
      </c>
      <c r="BU43" s="105" t="str">
        <f t="shared" si="69"/>
        <v/>
      </c>
      <c r="BV43" s="105" t="str">
        <f t="shared" si="70"/>
        <v/>
      </c>
      <c r="BW43" s="105" t="str">
        <f t="shared" si="71"/>
        <v/>
      </c>
      <c r="BX43" s="105" t="str">
        <f t="shared" si="72"/>
        <v/>
      </c>
      <c r="BY43" s="102" t="str">
        <f t="shared" si="39"/>
        <v/>
      </c>
      <c r="BZ43" s="102" t="str">
        <f t="shared" si="40"/>
        <v/>
      </c>
      <c r="CA43" s="70">
        <f t="shared" si="41"/>
        <v>14.059333333333333</v>
      </c>
      <c r="CB43" s="70">
        <f t="shared" si="42"/>
        <v>13.865333333333334</v>
      </c>
      <c r="CC43" s="103" t="str">
        <f t="shared" si="43"/>
        <v>CDC20</v>
      </c>
      <c r="CD43" s="104" t="s">
        <v>26895</v>
      </c>
      <c r="CE43" s="106">
        <f t="shared" si="73"/>
        <v>6.0697642130933602E-5</v>
      </c>
      <c r="CF43" s="106">
        <f t="shared" si="74"/>
        <v>5.8956074763479352E-5</v>
      </c>
      <c r="CG43" s="106">
        <f t="shared" si="75"/>
        <v>5.6163797035209816E-5</v>
      </c>
      <c r="CH43" s="106" t="str">
        <f t="shared" si="76"/>
        <v/>
      </c>
      <c r="CI43" s="106" t="str">
        <f t="shared" si="77"/>
        <v/>
      </c>
      <c r="CJ43" s="106" t="str">
        <f t="shared" si="78"/>
        <v/>
      </c>
      <c r="CK43" s="106" t="str">
        <f t="shared" si="79"/>
        <v/>
      </c>
      <c r="CL43" s="106" t="str">
        <f t="shared" si="80"/>
        <v/>
      </c>
      <c r="CM43" s="106" t="str">
        <f t="shared" si="81"/>
        <v/>
      </c>
      <c r="CN43" s="106" t="str">
        <f t="shared" si="82"/>
        <v/>
      </c>
      <c r="CO43" s="119" t="str">
        <f t="shared" si="44"/>
        <v/>
      </c>
      <c r="CP43" s="119" t="str">
        <f t="shared" si="45"/>
        <v/>
      </c>
      <c r="CQ43" s="106">
        <f t="shared" si="52"/>
        <v>6.7348250734982831E-5</v>
      </c>
      <c r="CR43" s="106">
        <f t="shared" si="52"/>
        <v>6.3275213685285673E-5</v>
      </c>
      <c r="CS43" s="106">
        <f t="shared" si="52"/>
        <v>7.0598644037188073E-5</v>
      </c>
      <c r="CT43" s="106" t="str">
        <f t="shared" si="52"/>
        <v/>
      </c>
      <c r="CU43" s="106" t="str">
        <f t="shared" si="52"/>
        <v/>
      </c>
      <c r="CV43" s="106" t="str">
        <f t="shared" si="52"/>
        <v/>
      </c>
      <c r="CW43" s="106" t="str">
        <f t="shared" si="50"/>
        <v/>
      </c>
      <c r="CX43" s="106" t="str">
        <f t="shared" si="50"/>
        <v/>
      </c>
      <c r="CY43" s="106" t="str">
        <f t="shared" si="50"/>
        <v/>
      </c>
      <c r="CZ43" s="106" t="str">
        <f t="shared" si="48"/>
        <v/>
      </c>
      <c r="DA43" s="119" t="str">
        <f t="shared" si="46"/>
        <v/>
      </c>
      <c r="DB43" s="119" t="str">
        <f t="shared" si="47"/>
        <v/>
      </c>
    </row>
    <row r="44" spans="1:106" ht="15" customHeight="1" x14ac:dyDescent="0.3">
      <c r="A44" s="135" t="str">
        <f>'Gene Table'!D43</f>
        <v>CDC23</v>
      </c>
      <c r="B44" s="104" t="s">
        <v>26896</v>
      </c>
      <c r="C44" s="105">
        <f>IF('Test Sample Data'!C43="","",IF(SUM('Test Sample Data'!C$3:C$386)&gt;10,IF(AND(ISNUMBER('Test Sample Data'!C43),'Test Sample Data'!C43&lt;$C$389, 'Test Sample Data'!C43&gt;0),'Test Sample Data'!C43,$C$389),""))</f>
        <v>29.09</v>
      </c>
      <c r="D44" s="105">
        <f>IF('Test Sample Data'!D43="","",IF(SUM('Test Sample Data'!D$3:D$386)&gt;10,IF(AND(ISNUMBER('Test Sample Data'!D43),'Test Sample Data'!D43&lt;$C$389, 'Test Sample Data'!D43&gt;0),'Test Sample Data'!D43,$C$389),""))</f>
        <v>29.17</v>
      </c>
      <c r="E44" s="105">
        <f>IF('Test Sample Data'!E43="","",IF(SUM('Test Sample Data'!E$3:E$386)&gt;10,IF(AND(ISNUMBER('Test Sample Data'!E43),'Test Sample Data'!E43&lt;$C$389, 'Test Sample Data'!E43&gt;0),'Test Sample Data'!E43,$C$389),""))</f>
        <v>29.15</v>
      </c>
      <c r="F44" s="105" t="str">
        <f>IF('Test Sample Data'!F43="","",IF(SUM('Test Sample Data'!F$3:F$386)&gt;10,IF(AND(ISNUMBER('Test Sample Data'!F43),'Test Sample Data'!F43&lt;$C$389, 'Test Sample Data'!F43&gt;0),'Test Sample Data'!F43,$C$389),""))</f>
        <v/>
      </c>
      <c r="G44" s="105" t="str">
        <f>IF('Test Sample Data'!G43="","",IF(SUM('Test Sample Data'!G$3:G$386)&gt;10,IF(AND(ISNUMBER('Test Sample Data'!G43),'Test Sample Data'!G43&lt;$C$389, 'Test Sample Data'!G43&gt;0),'Test Sample Data'!G43,$C$389),""))</f>
        <v/>
      </c>
      <c r="H44" s="105" t="str">
        <f>IF('Test Sample Data'!H43="","",IF(SUM('Test Sample Data'!H$3:H$386)&gt;10,IF(AND(ISNUMBER('Test Sample Data'!H43),'Test Sample Data'!H43&lt;$C$389, 'Test Sample Data'!H43&gt;0),'Test Sample Data'!H43,$C$389),""))</f>
        <v/>
      </c>
      <c r="I44" s="105" t="str">
        <f>IF('Test Sample Data'!I43="","",IF(SUM('Test Sample Data'!I$3:I$386)&gt;10,IF(AND(ISNUMBER('Test Sample Data'!I43),'Test Sample Data'!I43&lt;$C$389, 'Test Sample Data'!I43&gt;0),'Test Sample Data'!I43,$C$389),""))</f>
        <v/>
      </c>
      <c r="J44" s="105" t="str">
        <f>IF('Test Sample Data'!J43="","",IF(SUM('Test Sample Data'!J$3:J$386)&gt;10,IF(AND(ISNUMBER('Test Sample Data'!J43),'Test Sample Data'!J43&lt;$C$389, 'Test Sample Data'!J43&gt;0),'Test Sample Data'!J43,$C$389),""))</f>
        <v/>
      </c>
      <c r="K44" s="105" t="str">
        <f>IF('Test Sample Data'!K43="","",IF(SUM('Test Sample Data'!K$3:K$386)&gt;10,IF(AND(ISNUMBER('Test Sample Data'!K43),'Test Sample Data'!K43&lt;$C$389, 'Test Sample Data'!K43&gt;0),'Test Sample Data'!K43,$C$389),""))</f>
        <v/>
      </c>
      <c r="L44" s="105" t="str">
        <f>IF('Test Sample Data'!L43="","",IF(SUM('Test Sample Data'!L$3:L$386)&gt;10,IF(AND(ISNUMBER('Test Sample Data'!L43),'Test Sample Data'!L43&lt;$C$389, 'Test Sample Data'!L43&gt;0),'Test Sample Data'!L43,$C$389),""))</f>
        <v/>
      </c>
      <c r="M44" s="105" t="str">
        <f>IF('Test Sample Data'!M43="","",IF(SUM('Test Sample Data'!M$3:M$386)&gt;10,IF(AND(ISNUMBER('Test Sample Data'!M43),'Test Sample Data'!M43&lt;$C$389, 'Test Sample Data'!M43&gt;0),'Test Sample Data'!M43,$C$389),""))</f>
        <v/>
      </c>
      <c r="N44" s="105" t="str">
        <f>IF('Test Sample Data'!N43="","",IF(SUM('Test Sample Data'!N$3:N$386)&gt;10,IF(AND(ISNUMBER('Test Sample Data'!N43),'Test Sample Data'!N43&lt;$C$389, 'Test Sample Data'!N43&gt;0),'Test Sample Data'!N43,$C$389),""))</f>
        <v/>
      </c>
      <c r="O44" s="105" t="str">
        <f>'Gene Table'!D43</f>
        <v>CDC23</v>
      </c>
      <c r="P44" s="104" t="s">
        <v>26896</v>
      </c>
      <c r="Q44" s="105">
        <f>IF('Control Sample Data'!C43="","",IF(SUM('Control Sample Data'!C$3:C$386)&gt;10,IF(AND(ISNUMBER('Control Sample Data'!C43),'Control Sample Data'!C43&lt;$C$389, 'Control Sample Data'!C43&gt;0),'Control Sample Data'!C43,$C$389),""))</f>
        <v>28.65</v>
      </c>
      <c r="R44" s="105">
        <f>IF('Control Sample Data'!D43="","",IF(SUM('Control Sample Data'!D$3:D$386)&gt;10,IF(AND(ISNUMBER('Control Sample Data'!D43),'Control Sample Data'!D43&lt;$C$389, 'Control Sample Data'!D43&gt;0),'Control Sample Data'!D43,$C$389),""))</f>
        <v>28.56</v>
      </c>
      <c r="S44" s="105">
        <f>IF('Control Sample Data'!E43="","",IF(SUM('Control Sample Data'!E$3:E$386)&gt;10,IF(AND(ISNUMBER('Control Sample Data'!E43),'Control Sample Data'!E43&lt;$C$389, 'Control Sample Data'!E43&gt;0),'Control Sample Data'!E43,$C$389),""))</f>
        <v>28.38</v>
      </c>
      <c r="T44" s="105" t="str">
        <f>IF('Control Sample Data'!F43="","",IF(SUM('Control Sample Data'!F$3:F$386)&gt;10,IF(AND(ISNUMBER('Control Sample Data'!F43),'Control Sample Data'!F43&lt;$C$389, 'Control Sample Data'!F43&gt;0),'Control Sample Data'!F43,$C$389),""))</f>
        <v/>
      </c>
      <c r="U44" s="105" t="str">
        <f>IF('Control Sample Data'!G43="","",IF(SUM('Control Sample Data'!G$3:G$386)&gt;10,IF(AND(ISNUMBER('Control Sample Data'!G43),'Control Sample Data'!G43&lt;$C$389, 'Control Sample Data'!G43&gt;0),'Control Sample Data'!G43,$C$389),""))</f>
        <v/>
      </c>
      <c r="V44" s="105" t="str">
        <f>IF('Control Sample Data'!H43="","",IF(SUM('Control Sample Data'!H$3:H$386)&gt;10,IF(AND(ISNUMBER('Control Sample Data'!H43),'Control Sample Data'!H43&lt;$C$389, 'Control Sample Data'!H43&gt;0),'Control Sample Data'!H43,$C$389),""))</f>
        <v/>
      </c>
      <c r="W44" s="105" t="str">
        <f>IF('Control Sample Data'!I43="","",IF(SUM('Control Sample Data'!I$3:I$386)&gt;10,IF(AND(ISNUMBER('Control Sample Data'!I43),'Control Sample Data'!I43&lt;$C$389, 'Control Sample Data'!I43&gt;0),'Control Sample Data'!I43,$C$389),""))</f>
        <v/>
      </c>
      <c r="X44" s="105" t="str">
        <f>IF('Control Sample Data'!J43="","",IF(SUM('Control Sample Data'!J$3:J$386)&gt;10,IF(AND(ISNUMBER('Control Sample Data'!J43),'Control Sample Data'!J43&lt;$C$389, 'Control Sample Data'!J43&gt;0),'Control Sample Data'!J43,$C$389),""))</f>
        <v/>
      </c>
      <c r="Y44" s="105" t="str">
        <f>IF('Control Sample Data'!K43="","",IF(SUM('Control Sample Data'!K$3:K$386)&gt;10,IF(AND(ISNUMBER('Control Sample Data'!K43),'Control Sample Data'!K43&lt;$C$389, 'Control Sample Data'!K43&gt;0),'Control Sample Data'!K43,$C$389),""))</f>
        <v/>
      </c>
      <c r="Z44" s="105" t="str">
        <f>IF('Control Sample Data'!L43="","",IF(SUM('Control Sample Data'!L$3:L$386)&gt;10,IF(AND(ISNUMBER('Control Sample Data'!L43),'Control Sample Data'!L43&lt;$C$389, 'Control Sample Data'!L43&gt;0),'Control Sample Data'!L43,$C$389),""))</f>
        <v/>
      </c>
      <c r="AA44" s="105" t="str">
        <f>IF('Control Sample Data'!M43="","",IF(SUM('Control Sample Data'!M$3:M$386)&gt;10,IF(AND(ISNUMBER('Control Sample Data'!M43),'Control Sample Data'!M43&lt;$C$389, 'Control Sample Data'!M43&gt;0),'Control Sample Data'!M43,$C$389),""))</f>
        <v/>
      </c>
      <c r="AB44" s="136" t="str">
        <f>IF('Control Sample Data'!N43="","",IF(SUM('Control Sample Data'!N$3:N$386)&gt;10,IF(AND(ISNUMBER('Control Sample Data'!N43),'Control Sample Data'!N43&lt;$C$389, 'Control Sample Data'!N43&gt;0),'Control Sample Data'!N43,$C$389),""))</f>
        <v/>
      </c>
      <c r="BA44" s="101" t="str">
        <f t="shared" si="36"/>
        <v>CDC23</v>
      </c>
      <c r="BB44" s="104" t="s">
        <v>26896</v>
      </c>
      <c r="BC44" s="105">
        <f t="shared" si="53"/>
        <v>8.097999999999999</v>
      </c>
      <c r="BD44" s="105">
        <f t="shared" si="54"/>
        <v>8.2200000000000024</v>
      </c>
      <c r="BE44" s="105">
        <f t="shared" si="55"/>
        <v>8.269999999999996</v>
      </c>
      <c r="BF44" s="105" t="str">
        <f t="shared" si="56"/>
        <v/>
      </c>
      <c r="BG44" s="105" t="str">
        <f t="shared" si="57"/>
        <v/>
      </c>
      <c r="BH44" s="105" t="str">
        <f t="shared" si="58"/>
        <v/>
      </c>
      <c r="BI44" s="105" t="str">
        <f t="shared" si="59"/>
        <v/>
      </c>
      <c r="BJ44" s="105" t="str">
        <f t="shared" si="60"/>
        <v/>
      </c>
      <c r="BK44" s="105" t="str">
        <f t="shared" si="61"/>
        <v/>
      </c>
      <c r="BL44" s="105" t="str">
        <f t="shared" si="62"/>
        <v/>
      </c>
      <c r="BM44" s="102" t="str">
        <f t="shared" si="37"/>
        <v/>
      </c>
      <c r="BN44" s="102" t="str">
        <f t="shared" si="38"/>
        <v/>
      </c>
      <c r="BO44" s="105">
        <f t="shared" si="63"/>
        <v>7.5079999999999991</v>
      </c>
      <c r="BP44" s="105">
        <f t="shared" si="64"/>
        <v>7.5079999999999991</v>
      </c>
      <c r="BQ44" s="105">
        <f t="shared" si="65"/>
        <v>7.1699999999999982</v>
      </c>
      <c r="BR44" s="105" t="str">
        <f t="shared" si="66"/>
        <v/>
      </c>
      <c r="BS44" s="105" t="str">
        <f t="shared" si="67"/>
        <v/>
      </c>
      <c r="BT44" s="105" t="str">
        <f t="shared" si="68"/>
        <v/>
      </c>
      <c r="BU44" s="105" t="str">
        <f t="shared" si="69"/>
        <v/>
      </c>
      <c r="BV44" s="105" t="str">
        <f t="shared" si="70"/>
        <v/>
      </c>
      <c r="BW44" s="105" t="str">
        <f t="shared" si="71"/>
        <v/>
      </c>
      <c r="BX44" s="105" t="str">
        <f t="shared" si="72"/>
        <v/>
      </c>
      <c r="BY44" s="102" t="str">
        <f t="shared" si="39"/>
        <v/>
      </c>
      <c r="BZ44" s="102" t="str">
        <f t="shared" si="40"/>
        <v/>
      </c>
      <c r="CA44" s="70">
        <f t="shared" si="41"/>
        <v>8.1959999999999997</v>
      </c>
      <c r="CB44" s="70">
        <f t="shared" si="42"/>
        <v>7.3953333333333324</v>
      </c>
      <c r="CC44" s="103" t="str">
        <f t="shared" si="43"/>
        <v>CDC23</v>
      </c>
      <c r="CD44" s="104" t="s">
        <v>26896</v>
      </c>
      <c r="CE44" s="106">
        <f t="shared" si="73"/>
        <v>3.6497161987624266E-3</v>
      </c>
      <c r="CF44" s="106">
        <f t="shared" si="74"/>
        <v>3.3537712360849712E-3</v>
      </c>
      <c r="CG44" s="106">
        <f t="shared" si="75"/>
        <v>3.2395294758376719E-3</v>
      </c>
      <c r="CH44" s="106" t="str">
        <f t="shared" si="76"/>
        <v/>
      </c>
      <c r="CI44" s="106" t="str">
        <f t="shared" si="77"/>
        <v/>
      </c>
      <c r="CJ44" s="106" t="str">
        <f t="shared" si="78"/>
        <v/>
      </c>
      <c r="CK44" s="106" t="str">
        <f t="shared" si="79"/>
        <v/>
      </c>
      <c r="CL44" s="106" t="str">
        <f t="shared" si="80"/>
        <v/>
      </c>
      <c r="CM44" s="106" t="str">
        <f t="shared" si="81"/>
        <v/>
      </c>
      <c r="CN44" s="106" t="str">
        <f t="shared" si="82"/>
        <v/>
      </c>
      <c r="CO44" s="119" t="str">
        <f t="shared" si="44"/>
        <v/>
      </c>
      <c r="CP44" s="119" t="str">
        <f t="shared" si="45"/>
        <v/>
      </c>
      <c r="CQ44" s="106">
        <f t="shared" si="52"/>
        <v>5.4937234371606252E-3</v>
      </c>
      <c r="CR44" s="106">
        <f t="shared" si="52"/>
        <v>5.4937234371606252E-3</v>
      </c>
      <c r="CS44" s="106">
        <f t="shared" si="52"/>
        <v>6.9440834466138373E-3</v>
      </c>
      <c r="CT44" s="106" t="str">
        <f t="shared" si="52"/>
        <v/>
      </c>
      <c r="CU44" s="106" t="str">
        <f t="shared" si="52"/>
        <v/>
      </c>
      <c r="CV44" s="106" t="str">
        <f t="shared" si="52"/>
        <v/>
      </c>
      <c r="CW44" s="106" t="str">
        <f t="shared" si="50"/>
        <v/>
      </c>
      <c r="CX44" s="106" t="str">
        <f t="shared" si="50"/>
        <v/>
      </c>
      <c r="CY44" s="106" t="str">
        <f t="shared" si="50"/>
        <v/>
      </c>
      <c r="CZ44" s="106" t="str">
        <f t="shared" si="48"/>
        <v/>
      </c>
      <c r="DA44" s="119" t="str">
        <f t="shared" si="46"/>
        <v/>
      </c>
      <c r="DB44" s="119" t="str">
        <f t="shared" si="47"/>
        <v/>
      </c>
    </row>
    <row r="45" spans="1:106" ht="15" customHeight="1" x14ac:dyDescent="0.3">
      <c r="A45" s="135" t="str">
        <f>'Gene Table'!D44</f>
        <v>CDC27</v>
      </c>
      <c r="B45" s="104" t="s">
        <v>26897</v>
      </c>
      <c r="C45" s="105">
        <f>IF('Test Sample Data'!C44="","",IF(SUM('Test Sample Data'!C$3:C$386)&gt;10,IF(AND(ISNUMBER('Test Sample Data'!C44),'Test Sample Data'!C44&lt;$C$389, 'Test Sample Data'!C44&gt;0),'Test Sample Data'!C44,$C$389),""))</f>
        <v>34.299999999999997</v>
      </c>
      <c r="D45" s="105">
        <f>IF('Test Sample Data'!D44="","",IF(SUM('Test Sample Data'!D$3:D$386)&gt;10,IF(AND(ISNUMBER('Test Sample Data'!D44),'Test Sample Data'!D44&lt;$C$389, 'Test Sample Data'!D44&gt;0),'Test Sample Data'!D44,$C$389),""))</f>
        <v>34.29</v>
      </c>
      <c r="E45" s="105">
        <f>IF('Test Sample Data'!E44="","",IF(SUM('Test Sample Data'!E$3:E$386)&gt;10,IF(AND(ISNUMBER('Test Sample Data'!E44),'Test Sample Data'!E44&lt;$C$389, 'Test Sample Data'!E44&gt;0),'Test Sample Data'!E44,$C$389),""))</f>
        <v>35</v>
      </c>
      <c r="F45" s="105" t="str">
        <f>IF('Test Sample Data'!F44="","",IF(SUM('Test Sample Data'!F$3:F$386)&gt;10,IF(AND(ISNUMBER('Test Sample Data'!F44),'Test Sample Data'!F44&lt;$C$389, 'Test Sample Data'!F44&gt;0),'Test Sample Data'!F44,$C$389),""))</f>
        <v/>
      </c>
      <c r="G45" s="105" t="str">
        <f>IF('Test Sample Data'!G44="","",IF(SUM('Test Sample Data'!G$3:G$386)&gt;10,IF(AND(ISNUMBER('Test Sample Data'!G44),'Test Sample Data'!G44&lt;$C$389, 'Test Sample Data'!G44&gt;0),'Test Sample Data'!G44,$C$389),""))</f>
        <v/>
      </c>
      <c r="H45" s="105" t="str">
        <f>IF('Test Sample Data'!H44="","",IF(SUM('Test Sample Data'!H$3:H$386)&gt;10,IF(AND(ISNUMBER('Test Sample Data'!H44),'Test Sample Data'!H44&lt;$C$389, 'Test Sample Data'!H44&gt;0),'Test Sample Data'!H44,$C$389),""))</f>
        <v/>
      </c>
      <c r="I45" s="105" t="str">
        <f>IF('Test Sample Data'!I44="","",IF(SUM('Test Sample Data'!I$3:I$386)&gt;10,IF(AND(ISNUMBER('Test Sample Data'!I44),'Test Sample Data'!I44&lt;$C$389, 'Test Sample Data'!I44&gt;0),'Test Sample Data'!I44,$C$389),""))</f>
        <v/>
      </c>
      <c r="J45" s="105" t="str">
        <f>IF('Test Sample Data'!J44="","",IF(SUM('Test Sample Data'!J$3:J$386)&gt;10,IF(AND(ISNUMBER('Test Sample Data'!J44),'Test Sample Data'!J44&lt;$C$389, 'Test Sample Data'!J44&gt;0),'Test Sample Data'!J44,$C$389),""))</f>
        <v/>
      </c>
      <c r="K45" s="105" t="str">
        <f>IF('Test Sample Data'!K44="","",IF(SUM('Test Sample Data'!K$3:K$386)&gt;10,IF(AND(ISNUMBER('Test Sample Data'!K44),'Test Sample Data'!K44&lt;$C$389, 'Test Sample Data'!K44&gt;0),'Test Sample Data'!K44,$C$389),""))</f>
        <v/>
      </c>
      <c r="L45" s="105" t="str">
        <f>IF('Test Sample Data'!L44="","",IF(SUM('Test Sample Data'!L$3:L$386)&gt;10,IF(AND(ISNUMBER('Test Sample Data'!L44),'Test Sample Data'!L44&lt;$C$389, 'Test Sample Data'!L44&gt;0),'Test Sample Data'!L44,$C$389),""))</f>
        <v/>
      </c>
      <c r="M45" s="105" t="str">
        <f>IF('Test Sample Data'!M44="","",IF(SUM('Test Sample Data'!M$3:M$386)&gt;10,IF(AND(ISNUMBER('Test Sample Data'!M44),'Test Sample Data'!M44&lt;$C$389, 'Test Sample Data'!M44&gt;0),'Test Sample Data'!M44,$C$389),""))</f>
        <v/>
      </c>
      <c r="N45" s="105" t="str">
        <f>IF('Test Sample Data'!N44="","",IF(SUM('Test Sample Data'!N$3:N$386)&gt;10,IF(AND(ISNUMBER('Test Sample Data'!N44),'Test Sample Data'!N44&lt;$C$389, 'Test Sample Data'!N44&gt;0),'Test Sample Data'!N44,$C$389),""))</f>
        <v/>
      </c>
      <c r="O45" s="105" t="str">
        <f>'Gene Table'!D44</f>
        <v>CDC27</v>
      </c>
      <c r="P45" s="104" t="s">
        <v>26897</v>
      </c>
      <c r="Q45" s="105">
        <f>IF('Control Sample Data'!C44="","",IF(SUM('Control Sample Data'!C$3:C$386)&gt;10,IF(AND(ISNUMBER('Control Sample Data'!C44),'Control Sample Data'!C44&lt;$C$389, 'Control Sample Data'!C44&gt;0),'Control Sample Data'!C44,$C$389),""))</f>
        <v>31.72</v>
      </c>
      <c r="R45" s="105">
        <f>IF('Control Sample Data'!D44="","",IF(SUM('Control Sample Data'!D$3:D$386)&gt;10,IF(AND(ISNUMBER('Control Sample Data'!D44),'Control Sample Data'!D44&lt;$C$389, 'Control Sample Data'!D44&gt;0),'Control Sample Data'!D44,$C$389),""))</f>
        <v>32.28</v>
      </c>
      <c r="S45" s="105">
        <f>IF('Control Sample Data'!E44="","",IF(SUM('Control Sample Data'!E$3:E$386)&gt;10,IF(AND(ISNUMBER('Control Sample Data'!E44),'Control Sample Data'!E44&lt;$C$389, 'Control Sample Data'!E44&gt;0),'Control Sample Data'!E44,$C$389),""))</f>
        <v>32.53</v>
      </c>
      <c r="T45" s="105" t="str">
        <f>IF('Control Sample Data'!F44="","",IF(SUM('Control Sample Data'!F$3:F$386)&gt;10,IF(AND(ISNUMBER('Control Sample Data'!F44),'Control Sample Data'!F44&lt;$C$389, 'Control Sample Data'!F44&gt;0),'Control Sample Data'!F44,$C$389),""))</f>
        <v/>
      </c>
      <c r="U45" s="105" t="str">
        <f>IF('Control Sample Data'!G44="","",IF(SUM('Control Sample Data'!G$3:G$386)&gt;10,IF(AND(ISNUMBER('Control Sample Data'!G44),'Control Sample Data'!G44&lt;$C$389, 'Control Sample Data'!G44&gt;0),'Control Sample Data'!G44,$C$389),""))</f>
        <v/>
      </c>
      <c r="V45" s="105" t="str">
        <f>IF('Control Sample Data'!H44="","",IF(SUM('Control Sample Data'!H$3:H$386)&gt;10,IF(AND(ISNUMBER('Control Sample Data'!H44),'Control Sample Data'!H44&lt;$C$389, 'Control Sample Data'!H44&gt;0),'Control Sample Data'!H44,$C$389),""))</f>
        <v/>
      </c>
      <c r="W45" s="105" t="str">
        <f>IF('Control Sample Data'!I44="","",IF(SUM('Control Sample Data'!I$3:I$386)&gt;10,IF(AND(ISNUMBER('Control Sample Data'!I44),'Control Sample Data'!I44&lt;$C$389, 'Control Sample Data'!I44&gt;0),'Control Sample Data'!I44,$C$389),""))</f>
        <v/>
      </c>
      <c r="X45" s="105" t="str">
        <f>IF('Control Sample Data'!J44="","",IF(SUM('Control Sample Data'!J$3:J$386)&gt;10,IF(AND(ISNUMBER('Control Sample Data'!J44),'Control Sample Data'!J44&lt;$C$389, 'Control Sample Data'!J44&gt;0),'Control Sample Data'!J44,$C$389),""))</f>
        <v/>
      </c>
      <c r="Y45" s="105" t="str">
        <f>IF('Control Sample Data'!K44="","",IF(SUM('Control Sample Data'!K$3:K$386)&gt;10,IF(AND(ISNUMBER('Control Sample Data'!K44),'Control Sample Data'!K44&lt;$C$389, 'Control Sample Data'!K44&gt;0),'Control Sample Data'!K44,$C$389),""))</f>
        <v/>
      </c>
      <c r="Z45" s="105" t="str">
        <f>IF('Control Sample Data'!L44="","",IF(SUM('Control Sample Data'!L$3:L$386)&gt;10,IF(AND(ISNUMBER('Control Sample Data'!L44),'Control Sample Data'!L44&lt;$C$389, 'Control Sample Data'!L44&gt;0),'Control Sample Data'!L44,$C$389),""))</f>
        <v/>
      </c>
      <c r="AA45" s="105" t="str">
        <f>IF('Control Sample Data'!M44="","",IF(SUM('Control Sample Data'!M$3:M$386)&gt;10,IF(AND(ISNUMBER('Control Sample Data'!M44),'Control Sample Data'!M44&lt;$C$389, 'Control Sample Data'!M44&gt;0),'Control Sample Data'!M44,$C$389),""))</f>
        <v/>
      </c>
      <c r="AB45" s="136" t="str">
        <f>IF('Control Sample Data'!N44="","",IF(SUM('Control Sample Data'!N$3:N$386)&gt;10,IF(AND(ISNUMBER('Control Sample Data'!N44),'Control Sample Data'!N44&lt;$C$389, 'Control Sample Data'!N44&gt;0),'Control Sample Data'!N44,$C$389),""))</f>
        <v/>
      </c>
      <c r="BA45" s="101" t="str">
        <f t="shared" si="36"/>
        <v>CDC27</v>
      </c>
      <c r="BB45" s="104" t="s">
        <v>26897</v>
      </c>
      <c r="BC45" s="105">
        <f t="shared" si="53"/>
        <v>13.307999999999996</v>
      </c>
      <c r="BD45" s="105">
        <f t="shared" si="54"/>
        <v>13.34</v>
      </c>
      <c r="BE45" s="105">
        <f t="shared" si="55"/>
        <v>14.119999999999997</v>
      </c>
      <c r="BF45" s="105" t="str">
        <f t="shared" si="56"/>
        <v/>
      </c>
      <c r="BG45" s="105" t="str">
        <f t="shared" si="57"/>
        <v/>
      </c>
      <c r="BH45" s="105" t="str">
        <f t="shared" si="58"/>
        <v/>
      </c>
      <c r="BI45" s="105" t="str">
        <f t="shared" si="59"/>
        <v/>
      </c>
      <c r="BJ45" s="105" t="str">
        <f t="shared" si="60"/>
        <v/>
      </c>
      <c r="BK45" s="105" t="str">
        <f t="shared" si="61"/>
        <v/>
      </c>
      <c r="BL45" s="105" t="str">
        <f t="shared" si="62"/>
        <v/>
      </c>
      <c r="BM45" s="102" t="str">
        <f t="shared" si="37"/>
        <v/>
      </c>
      <c r="BN45" s="102" t="str">
        <f t="shared" si="38"/>
        <v/>
      </c>
      <c r="BO45" s="105">
        <f t="shared" si="63"/>
        <v>10.577999999999999</v>
      </c>
      <c r="BP45" s="105">
        <f t="shared" si="64"/>
        <v>11.228000000000002</v>
      </c>
      <c r="BQ45" s="105">
        <f t="shared" si="65"/>
        <v>11.32</v>
      </c>
      <c r="BR45" s="105" t="str">
        <f t="shared" si="66"/>
        <v/>
      </c>
      <c r="BS45" s="105" t="str">
        <f t="shared" si="67"/>
        <v/>
      </c>
      <c r="BT45" s="105" t="str">
        <f t="shared" si="68"/>
        <v/>
      </c>
      <c r="BU45" s="105" t="str">
        <f t="shared" si="69"/>
        <v/>
      </c>
      <c r="BV45" s="105" t="str">
        <f t="shared" si="70"/>
        <v/>
      </c>
      <c r="BW45" s="105" t="str">
        <f t="shared" si="71"/>
        <v/>
      </c>
      <c r="BX45" s="105" t="str">
        <f t="shared" si="72"/>
        <v/>
      </c>
      <c r="BY45" s="102" t="str">
        <f t="shared" si="39"/>
        <v/>
      </c>
      <c r="BZ45" s="102" t="str">
        <f t="shared" si="40"/>
        <v/>
      </c>
      <c r="CA45" s="70">
        <f t="shared" si="41"/>
        <v>13.589333333333331</v>
      </c>
      <c r="CB45" s="70">
        <f t="shared" si="42"/>
        <v>11.042000000000002</v>
      </c>
      <c r="CC45" s="103" t="str">
        <f t="shared" si="43"/>
        <v>CDC27</v>
      </c>
      <c r="CD45" s="104" t="s">
        <v>26897</v>
      </c>
      <c r="CE45" s="106">
        <f t="shared" si="73"/>
        <v>9.8603610548048131E-5</v>
      </c>
      <c r="CF45" s="106">
        <f t="shared" si="74"/>
        <v>9.6440589827072443E-5</v>
      </c>
      <c r="CG45" s="106">
        <f t="shared" si="75"/>
        <v>5.6163797035209816E-5</v>
      </c>
      <c r="CH45" s="106" t="str">
        <f t="shared" si="76"/>
        <v/>
      </c>
      <c r="CI45" s="106" t="str">
        <f t="shared" si="77"/>
        <v/>
      </c>
      <c r="CJ45" s="106" t="str">
        <f t="shared" si="78"/>
        <v/>
      </c>
      <c r="CK45" s="106" t="str">
        <f t="shared" si="79"/>
        <v/>
      </c>
      <c r="CL45" s="106" t="str">
        <f t="shared" si="80"/>
        <v/>
      </c>
      <c r="CM45" s="106" t="str">
        <f t="shared" si="81"/>
        <v/>
      </c>
      <c r="CN45" s="106" t="str">
        <f t="shared" si="82"/>
        <v/>
      </c>
      <c r="CO45" s="119" t="str">
        <f t="shared" si="44"/>
        <v/>
      </c>
      <c r="CP45" s="119" t="str">
        <f t="shared" si="45"/>
        <v/>
      </c>
      <c r="CQ45" s="106">
        <f t="shared" si="52"/>
        <v>6.5419121212296984E-4</v>
      </c>
      <c r="CR45" s="106">
        <f t="shared" si="52"/>
        <v>4.1690318085509949E-4</v>
      </c>
      <c r="CS45" s="106">
        <f t="shared" si="52"/>
        <v>3.9114740116680773E-4</v>
      </c>
      <c r="CT45" s="106" t="str">
        <f t="shared" si="52"/>
        <v/>
      </c>
      <c r="CU45" s="106" t="str">
        <f t="shared" si="52"/>
        <v/>
      </c>
      <c r="CV45" s="106" t="str">
        <f t="shared" si="52"/>
        <v/>
      </c>
      <c r="CW45" s="106" t="str">
        <f t="shared" si="50"/>
        <v/>
      </c>
      <c r="CX45" s="106" t="str">
        <f t="shared" si="50"/>
        <v/>
      </c>
      <c r="CY45" s="106" t="str">
        <f t="shared" si="50"/>
        <v/>
      </c>
      <c r="CZ45" s="106" t="str">
        <f t="shared" si="48"/>
        <v/>
      </c>
      <c r="DA45" s="119" t="str">
        <f t="shared" si="46"/>
        <v/>
      </c>
      <c r="DB45" s="119" t="str">
        <f t="shared" si="47"/>
        <v/>
      </c>
    </row>
    <row r="46" spans="1:106" ht="15" customHeight="1" x14ac:dyDescent="0.3">
      <c r="A46" s="135" t="str">
        <f>'Gene Table'!D45</f>
        <v>CDC34</v>
      </c>
      <c r="B46" s="104" t="s">
        <v>26898</v>
      </c>
      <c r="C46" s="105">
        <f>IF('Test Sample Data'!C45="","",IF(SUM('Test Sample Data'!C$3:C$386)&gt;10,IF(AND(ISNUMBER('Test Sample Data'!C45),'Test Sample Data'!C45&lt;$C$389, 'Test Sample Data'!C45&gt;0),'Test Sample Data'!C45,$C$389),""))</f>
        <v>24.3</v>
      </c>
      <c r="D46" s="105">
        <f>IF('Test Sample Data'!D45="","",IF(SUM('Test Sample Data'!D$3:D$386)&gt;10,IF(AND(ISNUMBER('Test Sample Data'!D45),'Test Sample Data'!D45&lt;$C$389, 'Test Sample Data'!D45&gt;0),'Test Sample Data'!D45,$C$389),""))</f>
        <v>24.33</v>
      </c>
      <c r="E46" s="105">
        <f>IF('Test Sample Data'!E45="","",IF(SUM('Test Sample Data'!E$3:E$386)&gt;10,IF(AND(ISNUMBER('Test Sample Data'!E45),'Test Sample Data'!E45&lt;$C$389, 'Test Sample Data'!E45&gt;0),'Test Sample Data'!E45,$C$389),""))</f>
        <v>24.17</v>
      </c>
      <c r="F46" s="105" t="str">
        <f>IF('Test Sample Data'!F45="","",IF(SUM('Test Sample Data'!F$3:F$386)&gt;10,IF(AND(ISNUMBER('Test Sample Data'!F45),'Test Sample Data'!F45&lt;$C$389, 'Test Sample Data'!F45&gt;0),'Test Sample Data'!F45,$C$389),""))</f>
        <v/>
      </c>
      <c r="G46" s="105" t="str">
        <f>IF('Test Sample Data'!G45="","",IF(SUM('Test Sample Data'!G$3:G$386)&gt;10,IF(AND(ISNUMBER('Test Sample Data'!G45),'Test Sample Data'!G45&lt;$C$389, 'Test Sample Data'!G45&gt;0),'Test Sample Data'!G45,$C$389),""))</f>
        <v/>
      </c>
      <c r="H46" s="105" t="str">
        <f>IF('Test Sample Data'!H45="","",IF(SUM('Test Sample Data'!H$3:H$386)&gt;10,IF(AND(ISNUMBER('Test Sample Data'!H45),'Test Sample Data'!H45&lt;$C$389, 'Test Sample Data'!H45&gt;0),'Test Sample Data'!H45,$C$389),""))</f>
        <v/>
      </c>
      <c r="I46" s="105" t="str">
        <f>IF('Test Sample Data'!I45="","",IF(SUM('Test Sample Data'!I$3:I$386)&gt;10,IF(AND(ISNUMBER('Test Sample Data'!I45),'Test Sample Data'!I45&lt;$C$389, 'Test Sample Data'!I45&gt;0),'Test Sample Data'!I45,$C$389),""))</f>
        <v/>
      </c>
      <c r="J46" s="105" t="str">
        <f>IF('Test Sample Data'!J45="","",IF(SUM('Test Sample Data'!J$3:J$386)&gt;10,IF(AND(ISNUMBER('Test Sample Data'!J45),'Test Sample Data'!J45&lt;$C$389, 'Test Sample Data'!J45&gt;0),'Test Sample Data'!J45,$C$389),""))</f>
        <v/>
      </c>
      <c r="K46" s="105" t="str">
        <f>IF('Test Sample Data'!K45="","",IF(SUM('Test Sample Data'!K$3:K$386)&gt;10,IF(AND(ISNUMBER('Test Sample Data'!K45),'Test Sample Data'!K45&lt;$C$389, 'Test Sample Data'!K45&gt;0),'Test Sample Data'!K45,$C$389),""))</f>
        <v/>
      </c>
      <c r="L46" s="105" t="str">
        <f>IF('Test Sample Data'!L45="","",IF(SUM('Test Sample Data'!L$3:L$386)&gt;10,IF(AND(ISNUMBER('Test Sample Data'!L45),'Test Sample Data'!L45&lt;$C$389, 'Test Sample Data'!L45&gt;0),'Test Sample Data'!L45,$C$389),""))</f>
        <v/>
      </c>
      <c r="M46" s="105" t="str">
        <f>IF('Test Sample Data'!M45="","",IF(SUM('Test Sample Data'!M$3:M$386)&gt;10,IF(AND(ISNUMBER('Test Sample Data'!M45),'Test Sample Data'!M45&lt;$C$389, 'Test Sample Data'!M45&gt;0),'Test Sample Data'!M45,$C$389),""))</f>
        <v/>
      </c>
      <c r="N46" s="105" t="str">
        <f>IF('Test Sample Data'!N45="","",IF(SUM('Test Sample Data'!N$3:N$386)&gt;10,IF(AND(ISNUMBER('Test Sample Data'!N45),'Test Sample Data'!N45&lt;$C$389, 'Test Sample Data'!N45&gt;0),'Test Sample Data'!N45,$C$389),""))</f>
        <v/>
      </c>
      <c r="O46" s="105" t="str">
        <f>'Gene Table'!D45</f>
        <v>CDC34</v>
      </c>
      <c r="P46" s="104" t="s">
        <v>26898</v>
      </c>
      <c r="Q46" s="105">
        <f>IF('Control Sample Data'!C45="","",IF(SUM('Control Sample Data'!C$3:C$386)&gt;10,IF(AND(ISNUMBER('Control Sample Data'!C45),'Control Sample Data'!C45&lt;$C$389, 'Control Sample Data'!C45&gt;0),'Control Sample Data'!C45,$C$389),""))</f>
        <v>20</v>
      </c>
      <c r="R46" s="105">
        <f>IF('Control Sample Data'!D45="","",IF(SUM('Control Sample Data'!D$3:D$386)&gt;10,IF(AND(ISNUMBER('Control Sample Data'!D45),'Control Sample Data'!D45&lt;$C$389, 'Control Sample Data'!D45&gt;0),'Control Sample Data'!D45,$C$389),""))</f>
        <v>19.96</v>
      </c>
      <c r="S46" s="105">
        <f>IF('Control Sample Data'!E45="","",IF(SUM('Control Sample Data'!E$3:E$386)&gt;10,IF(AND(ISNUMBER('Control Sample Data'!E45),'Control Sample Data'!E45&lt;$C$389, 'Control Sample Data'!E45&gt;0),'Control Sample Data'!E45,$C$389),""))</f>
        <v>20.09</v>
      </c>
      <c r="T46" s="105" t="str">
        <f>IF('Control Sample Data'!F45="","",IF(SUM('Control Sample Data'!F$3:F$386)&gt;10,IF(AND(ISNUMBER('Control Sample Data'!F45),'Control Sample Data'!F45&lt;$C$389, 'Control Sample Data'!F45&gt;0),'Control Sample Data'!F45,$C$389),""))</f>
        <v/>
      </c>
      <c r="U46" s="105" t="str">
        <f>IF('Control Sample Data'!G45="","",IF(SUM('Control Sample Data'!G$3:G$386)&gt;10,IF(AND(ISNUMBER('Control Sample Data'!G45),'Control Sample Data'!G45&lt;$C$389, 'Control Sample Data'!G45&gt;0),'Control Sample Data'!G45,$C$389),""))</f>
        <v/>
      </c>
      <c r="V46" s="105" t="str">
        <f>IF('Control Sample Data'!H45="","",IF(SUM('Control Sample Data'!H$3:H$386)&gt;10,IF(AND(ISNUMBER('Control Sample Data'!H45),'Control Sample Data'!H45&lt;$C$389, 'Control Sample Data'!H45&gt;0),'Control Sample Data'!H45,$C$389),""))</f>
        <v/>
      </c>
      <c r="W46" s="105" t="str">
        <f>IF('Control Sample Data'!I45="","",IF(SUM('Control Sample Data'!I$3:I$386)&gt;10,IF(AND(ISNUMBER('Control Sample Data'!I45),'Control Sample Data'!I45&lt;$C$389, 'Control Sample Data'!I45&gt;0),'Control Sample Data'!I45,$C$389),""))</f>
        <v/>
      </c>
      <c r="X46" s="105" t="str">
        <f>IF('Control Sample Data'!J45="","",IF(SUM('Control Sample Data'!J$3:J$386)&gt;10,IF(AND(ISNUMBER('Control Sample Data'!J45),'Control Sample Data'!J45&lt;$C$389, 'Control Sample Data'!J45&gt;0),'Control Sample Data'!J45,$C$389),""))</f>
        <v/>
      </c>
      <c r="Y46" s="105" t="str">
        <f>IF('Control Sample Data'!K45="","",IF(SUM('Control Sample Data'!K$3:K$386)&gt;10,IF(AND(ISNUMBER('Control Sample Data'!K45),'Control Sample Data'!K45&lt;$C$389, 'Control Sample Data'!K45&gt;0),'Control Sample Data'!K45,$C$389),""))</f>
        <v/>
      </c>
      <c r="Z46" s="105" t="str">
        <f>IF('Control Sample Data'!L45="","",IF(SUM('Control Sample Data'!L$3:L$386)&gt;10,IF(AND(ISNUMBER('Control Sample Data'!L45),'Control Sample Data'!L45&lt;$C$389, 'Control Sample Data'!L45&gt;0),'Control Sample Data'!L45,$C$389),""))</f>
        <v/>
      </c>
      <c r="AA46" s="105" t="str">
        <f>IF('Control Sample Data'!M45="","",IF(SUM('Control Sample Data'!M$3:M$386)&gt;10,IF(AND(ISNUMBER('Control Sample Data'!M45),'Control Sample Data'!M45&lt;$C$389, 'Control Sample Data'!M45&gt;0),'Control Sample Data'!M45,$C$389),""))</f>
        <v/>
      </c>
      <c r="AB46" s="136" t="str">
        <f>IF('Control Sample Data'!N45="","",IF(SUM('Control Sample Data'!N$3:N$386)&gt;10,IF(AND(ISNUMBER('Control Sample Data'!N45),'Control Sample Data'!N45&lt;$C$389, 'Control Sample Data'!N45&gt;0),'Control Sample Data'!N45,$C$389),""))</f>
        <v/>
      </c>
      <c r="BA46" s="101" t="str">
        <f t="shared" si="36"/>
        <v>CDC34</v>
      </c>
      <c r="BB46" s="104" t="s">
        <v>26898</v>
      </c>
      <c r="BC46" s="105">
        <f t="shared" si="53"/>
        <v>3.3079999999999998</v>
      </c>
      <c r="BD46" s="105">
        <f t="shared" si="54"/>
        <v>3.379999999999999</v>
      </c>
      <c r="BE46" s="105">
        <f t="shared" si="55"/>
        <v>3.2899999999999991</v>
      </c>
      <c r="BF46" s="105" t="str">
        <f t="shared" si="56"/>
        <v/>
      </c>
      <c r="BG46" s="105" t="str">
        <f t="shared" si="57"/>
        <v/>
      </c>
      <c r="BH46" s="105" t="str">
        <f t="shared" si="58"/>
        <v/>
      </c>
      <c r="BI46" s="105" t="str">
        <f t="shared" si="59"/>
        <v/>
      </c>
      <c r="BJ46" s="105" t="str">
        <f t="shared" si="60"/>
        <v/>
      </c>
      <c r="BK46" s="105" t="str">
        <f t="shared" si="61"/>
        <v/>
      </c>
      <c r="BL46" s="105" t="str">
        <f t="shared" si="62"/>
        <v/>
      </c>
      <c r="BM46" s="102" t="str">
        <f t="shared" si="37"/>
        <v/>
      </c>
      <c r="BN46" s="102" t="str">
        <f t="shared" si="38"/>
        <v/>
      </c>
      <c r="BO46" s="105">
        <f t="shared" si="63"/>
        <v>-1.1419999999999995</v>
      </c>
      <c r="BP46" s="105">
        <f t="shared" si="64"/>
        <v>-1.0919999999999987</v>
      </c>
      <c r="BQ46" s="105">
        <f t="shared" si="65"/>
        <v>-1.120000000000001</v>
      </c>
      <c r="BR46" s="105" t="str">
        <f t="shared" si="66"/>
        <v/>
      </c>
      <c r="BS46" s="105" t="str">
        <f t="shared" si="67"/>
        <v/>
      </c>
      <c r="BT46" s="105" t="str">
        <f t="shared" si="68"/>
        <v/>
      </c>
      <c r="BU46" s="105" t="str">
        <f t="shared" si="69"/>
        <v/>
      </c>
      <c r="BV46" s="105" t="str">
        <f t="shared" si="70"/>
        <v/>
      </c>
      <c r="BW46" s="105" t="str">
        <f t="shared" si="71"/>
        <v/>
      </c>
      <c r="BX46" s="105" t="str">
        <f t="shared" si="72"/>
        <v/>
      </c>
      <c r="BY46" s="102" t="str">
        <f t="shared" si="39"/>
        <v/>
      </c>
      <c r="BZ46" s="102" t="str">
        <f t="shared" si="40"/>
        <v/>
      </c>
      <c r="CA46" s="70">
        <f t="shared" si="41"/>
        <v>3.3259999999999992</v>
      </c>
      <c r="CB46" s="70">
        <f t="shared" si="42"/>
        <v>-1.1179999999999997</v>
      </c>
      <c r="CC46" s="103" t="str">
        <f t="shared" si="43"/>
        <v>CDC34</v>
      </c>
      <c r="CD46" s="104" t="s">
        <v>26898</v>
      </c>
      <c r="CE46" s="106">
        <f t="shared" si="73"/>
        <v>0.10097009720120102</v>
      </c>
      <c r="CF46" s="106">
        <f t="shared" si="74"/>
        <v>9.6054698830500829E-2</v>
      </c>
      <c r="CG46" s="106">
        <f t="shared" si="75"/>
        <v>0.10223775731972272</v>
      </c>
      <c r="CH46" s="106" t="str">
        <f t="shared" si="76"/>
        <v/>
      </c>
      <c r="CI46" s="106" t="str">
        <f t="shared" si="77"/>
        <v/>
      </c>
      <c r="CJ46" s="106" t="str">
        <f t="shared" si="78"/>
        <v/>
      </c>
      <c r="CK46" s="106" t="str">
        <f t="shared" si="79"/>
        <v/>
      </c>
      <c r="CL46" s="106" t="str">
        <f t="shared" si="80"/>
        <v/>
      </c>
      <c r="CM46" s="106" t="str">
        <f t="shared" si="81"/>
        <v/>
      </c>
      <c r="CN46" s="106" t="str">
        <f t="shared" si="82"/>
        <v/>
      </c>
      <c r="CO46" s="119" t="str">
        <f t="shared" si="44"/>
        <v/>
      </c>
      <c r="CP46" s="119" t="str">
        <f t="shared" si="45"/>
        <v/>
      </c>
      <c r="CQ46" s="106">
        <f t="shared" si="52"/>
        <v>2.2068674800839179</v>
      </c>
      <c r="CR46" s="106">
        <f t="shared" si="52"/>
        <v>2.1316934721358831</v>
      </c>
      <c r="CS46" s="106">
        <f t="shared" si="52"/>
        <v>2.1734697250521178</v>
      </c>
      <c r="CT46" s="106" t="str">
        <f t="shared" si="52"/>
        <v/>
      </c>
      <c r="CU46" s="106" t="str">
        <f t="shared" si="52"/>
        <v/>
      </c>
      <c r="CV46" s="106" t="str">
        <f t="shared" si="52"/>
        <v/>
      </c>
      <c r="CW46" s="106" t="str">
        <f t="shared" si="50"/>
        <v/>
      </c>
      <c r="CX46" s="106" t="str">
        <f t="shared" si="50"/>
        <v/>
      </c>
      <c r="CY46" s="106" t="str">
        <f t="shared" si="50"/>
        <v/>
      </c>
      <c r="CZ46" s="106" t="str">
        <f t="shared" si="48"/>
        <v/>
      </c>
      <c r="DA46" s="119" t="str">
        <f t="shared" si="46"/>
        <v/>
      </c>
      <c r="DB46" s="119" t="str">
        <f t="shared" si="47"/>
        <v/>
      </c>
    </row>
    <row r="47" spans="1:106" ht="15" customHeight="1" x14ac:dyDescent="0.3">
      <c r="A47" s="135" t="str">
        <f>'Gene Table'!D46</f>
        <v>CDH1</v>
      </c>
      <c r="B47" s="104" t="s">
        <v>26899</v>
      </c>
      <c r="C47" s="105">
        <f>IF('Test Sample Data'!C46="","",IF(SUM('Test Sample Data'!C$3:C$386)&gt;10,IF(AND(ISNUMBER('Test Sample Data'!C46),'Test Sample Data'!C46&lt;$C$389, 'Test Sample Data'!C46&gt;0),'Test Sample Data'!C46,$C$389),""))</f>
        <v>18.739999999999998</v>
      </c>
      <c r="D47" s="105">
        <f>IF('Test Sample Data'!D46="","",IF(SUM('Test Sample Data'!D$3:D$386)&gt;10,IF(AND(ISNUMBER('Test Sample Data'!D46),'Test Sample Data'!D46&lt;$C$389, 'Test Sample Data'!D46&gt;0),'Test Sample Data'!D46,$C$389),""))</f>
        <v>18.62</v>
      </c>
      <c r="E47" s="105">
        <f>IF('Test Sample Data'!E46="","",IF(SUM('Test Sample Data'!E$3:E$386)&gt;10,IF(AND(ISNUMBER('Test Sample Data'!E46),'Test Sample Data'!E46&lt;$C$389, 'Test Sample Data'!E46&gt;0),'Test Sample Data'!E46,$C$389),""))</f>
        <v>18.63</v>
      </c>
      <c r="F47" s="105" t="str">
        <f>IF('Test Sample Data'!F46="","",IF(SUM('Test Sample Data'!F$3:F$386)&gt;10,IF(AND(ISNUMBER('Test Sample Data'!F46),'Test Sample Data'!F46&lt;$C$389, 'Test Sample Data'!F46&gt;0),'Test Sample Data'!F46,$C$389),""))</f>
        <v/>
      </c>
      <c r="G47" s="105" t="str">
        <f>IF('Test Sample Data'!G46="","",IF(SUM('Test Sample Data'!G$3:G$386)&gt;10,IF(AND(ISNUMBER('Test Sample Data'!G46),'Test Sample Data'!G46&lt;$C$389, 'Test Sample Data'!G46&gt;0),'Test Sample Data'!G46,$C$389),""))</f>
        <v/>
      </c>
      <c r="H47" s="105" t="str">
        <f>IF('Test Sample Data'!H46="","",IF(SUM('Test Sample Data'!H$3:H$386)&gt;10,IF(AND(ISNUMBER('Test Sample Data'!H46),'Test Sample Data'!H46&lt;$C$389, 'Test Sample Data'!H46&gt;0),'Test Sample Data'!H46,$C$389),""))</f>
        <v/>
      </c>
      <c r="I47" s="105" t="str">
        <f>IF('Test Sample Data'!I46="","",IF(SUM('Test Sample Data'!I$3:I$386)&gt;10,IF(AND(ISNUMBER('Test Sample Data'!I46),'Test Sample Data'!I46&lt;$C$389, 'Test Sample Data'!I46&gt;0),'Test Sample Data'!I46,$C$389),""))</f>
        <v/>
      </c>
      <c r="J47" s="105" t="str">
        <f>IF('Test Sample Data'!J46="","",IF(SUM('Test Sample Data'!J$3:J$386)&gt;10,IF(AND(ISNUMBER('Test Sample Data'!J46),'Test Sample Data'!J46&lt;$C$389, 'Test Sample Data'!J46&gt;0),'Test Sample Data'!J46,$C$389),""))</f>
        <v/>
      </c>
      <c r="K47" s="105" t="str">
        <f>IF('Test Sample Data'!K46="","",IF(SUM('Test Sample Data'!K$3:K$386)&gt;10,IF(AND(ISNUMBER('Test Sample Data'!K46),'Test Sample Data'!K46&lt;$C$389, 'Test Sample Data'!K46&gt;0),'Test Sample Data'!K46,$C$389),""))</f>
        <v/>
      </c>
      <c r="L47" s="105" t="str">
        <f>IF('Test Sample Data'!L46="","",IF(SUM('Test Sample Data'!L$3:L$386)&gt;10,IF(AND(ISNUMBER('Test Sample Data'!L46),'Test Sample Data'!L46&lt;$C$389, 'Test Sample Data'!L46&gt;0),'Test Sample Data'!L46,$C$389),""))</f>
        <v/>
      </c>
      <c r="M47" s="105" t="str">
        <f>IF('Test Sample Data'!M46="","",IF(SUM('Test Sample Data'!M$3:M$386)&gt;10,IF(AND(ISNUMBER('Test Sample Data'!M46),'Test Sample Data'!M46&lt;$C$389, 'Test Sample Data'!M46&gt;0),'Test Sample Data'!M46,$C$389),""))</f>
        <v/>
      </c>
      <c r="N47" s="105" t="str">
        <f>IF('Test Sample Data'!N46="","",IF(SUM('Test Sample Data'!N$3:N$386)&gt;10,IF(AND(ISNUMBER('Test Sample Data'!N46),'Test Sample Data'!N46&lt;$C$389, 'Test Sample Data'!N46&gt;0),'Test Sample Data'!N46,$C$389),""))</f>
        <v/>
      </c>
      <c r="O47" s="105" t="str">
        <f>'Gene Table'!D46</f>
        <v>CDH1</v>
      </c>
      <c r="P47" s="104" t="s">
        <v>26899</v>
      </c>
      <c r="Q47" s="105">
        <f>IF('Control Sample Data'!C46="","",IF(SUM('Control Sample Data'!C$3:C$386)&gt;10,IF(AND(ISNUMBER('Control Sample Data'!C46),'Control Sample Data'!C46&lt;$C$389, 'Control Sample Data'!C46&gt;0),'Control Sample Data'!C46,$C$389),""))</f>
        <v>15.58</v>
      </c>
      <c r="R47" s="105">
        <f>IF('Control Sample Data'!D46="","",IF(SUM('Control Sample Data'!D$3:D$386)&gt;10,IF(AND(ISNUMBER('Control Sample Data'!D46),'Control Sample Data'!D46&lt;$C$389, 'Control Sample Data'!D46&gt;0),'Control Sample Data'!D46,$C$389),""))</f>
        <v>15.57</v>
      </c>
      <c r="S47" s="105">
        <f>IF('Control Sample Data'!E46="","",IF(SUM('Control Sample Data'!E$3:E$386)&gt;10,IF(AND(ISNUMBER('Control Sample Data'!E46),'Control Sample Data'!E46&lt;$C$389, 'Control Sample Data'!E46&gt;0),'Control Sample Data'!E46,$C$389),""))</f>
        <v>15.76</v>
      </c>
      <c r="T47" s="105" t="str">
        <f>IF('Control Sample Data'!F46="","",IF(SUM('Control Sample Data'!F$3:F$386)&gt;10,IF(AND(ISNUMBER('Control Sample Data'!F46),'Control Sample Data'!F46&lt;$C$389, 'Control Sample Data'!F46&gt;0),'Control Sample Data'!F46,$C$389),""))</f>
        <v/>
      </c>
      <c r="U47" s="105" t="str">
        <f>IF('Control Sample Data'!G46="","",IF(SUM('Control Sample Data'!G$3:G$386)&gt;10,IF(AND(ISNUMBER('Control Sample Data'!G46),'Control Sample Data'!G46&lt;$C$389, 'Control Sample Data'!G46&gt;0),'Control Sample Data'!G46,$C$389),""))</f>
        <v/>
      </c>
      <c r="V47" s="105" t="str">
        <f>IF('Control Sample Data'!H46="","",IF(SUM('Control Sample Data'!H$3:H$386)&gt;10,IF(AND(ISNUMBER('Control Sample Data'!H46),'Control Sample Data'!H46&lt;$C$389, 'Control Sample Data'!H46&gt;0),'Control Sample Data'!H46,$C$389),""))</f>
        <v/>
      </c>
      <c r="W47" s="105" t="str">
        <f>IF('Control Sample Data'!I46="","",IF(SUM('Control Sample Data'!I$3:I$386)&gt;10,IF(AND(ISNUMBER('Control Sample Data'!I46),'Control Sample Data'!I46&lt;$C$389, 'Control Sample Data'!I46&gt;0),'Control Sample Data'!I46,$C$389),""))</f>
        <v/>
      </c>
      <c r="X47" s="105" t="str">
        <f>IF('Control Sample Data'!J46="","",IF(SUM('Control Sample Data'!J$3:J$386)&gt;10,IF(AND(ISNUMBER('Control Sample Data'!J46),'Control Sample Data'!J46&lt;$C$389, 'Control Sample Data'!J46&gt;0),'Control Sample Data'!J46,$C$389),""))</f>
        <v/>
      </c>
      <c r="Y47" s="105" t="str">
        <f>IF('Control Sample Data'!K46="","",IF(SUM('Control Sample Data'!K$3:K$386)&gt;10,IF(AND(ISNUMBER('Control Sample Data'!K46),'Control Sample Data'!K46&lt;$C$389, 'Control Sample Data'!K46&gt;0),'Control Sample Data'!K46,$C$389),""))</f>
        <v/>
      </c>
      <c r="Z47" s="105" t="str">
        <f>IF('Control Sample Data'!L46="","",IF(SUM('Control Sample Data'!L$3:L$386)&gt;10,IF(AND(ISNUMBER('Control Sample Data'!L46),'Control Sample Data'!L46&lt;$C$389, 'Control Sample Data'!L46&gt;0),'Control Sample Data'!L46,$C$389),""))</f>
        <v/>
      </c>
      <c r="AA47" s="105" t="str">
        <f>IF('Control Sample Data'!M46="","",IF(SUM('Control Sample Data'!M$3:M$386)&gt;10,IF(AND(ISNUMBER('Control Sample Data'!M46),'Control Sample Data'!M46&lt;$C$389, 'Control Sample Data'!M46&gt;0),'Control Sample Data'!M46,$C$389),""))</f>
        <v/>
      </c>
      <c r="AB47" s="136" t="str">
        <f>IF('Control Sample Data'!N46="","",IF(SUM('Control Sample Data'!N$3:N$386)&gt;10,IF(AND(ISNUMBER('Control Sample Data'!N46),'Control Sample Data'!N46&lt;$C$389, 'Control Sample Data'!N46&gt;0),'Control Sample Data'!N46,$C$389),""))</f>
        <v/>
      </c>
      <c r="BA47" s="101" t="str">
        <f t="shared" si="36"/>
        <v>CDH1</v>
      </c>
      <c r="BB47" s="104" t="s">
        <v>26899</v>
      </c>
      <c r="BC47" s="105">
        <f t="shared" si="53"/>
        <v>-2.2520000000000024</v>
      </c>
      <c r="BD47" s="105">
        <f t="shared" si="54"/>
        <v>-2.3299999999999983</v>
      </c>
      <c r="BE47" s="105">
        <f t="shared" si="55"/>
        <v>-2.2500000000000036</v>
      </c>
      <c r="BF47" s="105" t="str">
        <f t="shared" si="56"/>
        <v/>
      </c>
      <c r="BG47" s="105" t="str">
        <f t="shared" si="57"/>
        <v/>
      </c>
      <c r="BH47" s="105" t="str">
        <f t="shared" si="58"/>
        <v/>
      </c>
      <c r="BI47" s="105" t="str">
        <f t="shared" si="59"/>
        <v/>
      </c>
      <c r="BJ47" s="105" t="str">
        <f t="shared" si="60"/>
        <v/>
      </c>
      <c r="BK47" s="105" t="str">
        <f t="shared" si="61"/>
        <v/>
      </c>
      <c r="BL47" s="105" t="str">
        <f t="shared" si="62"/>
        <v/>
      </c>
      <c r="BM47" s="102" t="str">
        <f t="shared" si="37"/>
        <v/>
      </c>
      <c r="BN47" s="102" t="str">
        <f t="shared" si="38"/>
        <v/>
      </c>
      <c r="BO47" s="105">
        <f t="shared" si="63"/>
        <v>-5.5619999999999994</v>
      </c>
      <c r="BP47" s="105">
        <f t="shared" si="64"/>
        <v>-5.4819999999999993</v>
      </c>
      <c r="BQ47" s="105">
        <f t="shared" si="65"/>
        <v>-5.4500000000000011</v>
      </c>
      <c r="BR47" s="105" t="str">
        <f t="shared" si="66"/>
        <v/>
      </c>
      <c r="BS47" s="105" t="str">
        <f t="shared" si="67"/>
        <v/>
      </c>
      <c r="BT47" s="105" t="str">
        <f t="shared" si="68"/>
        <v/>
      </c>
      <c r="BU47" s="105" t="str">
        <f t="shared" si="69"/>
        <v/>
      </c>
      <c r="BV47" s="105" t="str">
        <f t="shared" si="70"/>
        <v/>
      </c>
      <c r="BW47" s="105" t="str">
        <f t="shared" si="71"/>
        <v/>
      </c>
      <c r="BX47" s="105" t="str">
        <f t="shared" si="72"/>
        <v/>
      </c>
      <c r="BY47" s="102" t="str">
        <f t="shared" si="39"/>
        <v/>
      </c>
      <c r="BZ47" s="102" t="str">
        <f t="shared" si="40"/>
        <v/>
      </c>
      <c r="CA47" s="70">
        <f t="shared" si="41"/>
        <v>-2.2773333333333348</v>
      </c>
      <c r="CB47" s="70">
        <f t="shared" si="42"/>
        <v>-5.4980000000000002</v>
      </c>
      <c r="CC47" s="103" t="str">
        <f t="shared" si="43"/>
        <v>CDH1</v>
      </c>
      <c r="CD47" s="104" t="s">
        <v>26899</v>
      </c>
      <c r="CE47" s="106">
        <f t="shared" si="73"/>
        <v>4.7634273974598811</v>
      </c>
      <c r="CF47" s="106">
        <f t="shared" si="74"/>
        <v>5.0280534980873073</v>
      </c>
      <c r="CG47" s="106">
        <f t="shared" si="75"/>
        <v>4.7568284600108957</v>
      </c>
      <c r="CH47" s="106" t="str">
        <f t="shared" si="76"/>
        <v/>
      </c>
      <c r="CI47" s="106" t="str">
        <f t="shared" si="77"/>
        <v/>
      </c>
      <c r="CJ47" s="106" t="str">
        <f t="shared" si="78"/>
        <v/>
      </c>
      <c r="CK47" s="106" t="str">
        <f t="shared" si="79"/>
        <v/>
      </c>
      <c r="CL47" s="106" t="str">
        <f t="shared" si="80"/>
        <v/>
      </c>
      <c r="CM47" s="106" t="str">
        <f t="shared" si="81"/>
        <v/>
      </c>
      <c r="CN47" s="106" t="str">
        <f t="shared" si="82"/>
        <v/>
      </c>
      <c r="CO47" s="119" t="str">
        <f t="shared" si="44"/>
        <v/>
      </c>
      <c r="CP47" s="119" t="str">
        <f t="shared" si="45"/>
        <v/>
      </c>
      <c r="CQ47" s="106">
        <f t="shared" si="52"/>
        <v>47.242060981850635</v>
      </c>
      <c r="CR47" s="106">
        <f t="shared" si="52"/>
        <v>44.693713038956687</v>
      </c>
      <c r="CS47" s="106">
        <f t="shared" si="52"/>
        <v>43.713288216140676</v>
      </c>
      <c r="CT47" s="106" t="str">
        <f t="shared" si="52"/>
        <v/>
      </c>
      <c r="CU47" s="106" t="str">
        <f t="shared" si="52"/>
        <v/>
      </c>
      <c r="CV47" s="106" t="str">
        <f t="shared" si="52"/>
        <v/>
      </c>
      <c r="CW47" s="106" t="str">
        <f t="shared" si="50"/>
        <v/>
      </c>
      <c r="CX47" s="106" t="str">
        <f t="shared" si="50"/>
        <v/>
      </c>
      <c r="CY47" s="106" t="str">
        <f t="shared" si="50"/>
        <v/>
      </c>
      <c r="CZ47" s="106" t="str">
        <f t="shared" si="48"/>
        <v/>
      </c>
      <c r="DA47" s="119" t="str">
        <f t="shared" si="46"/>
        <v/>
      </c>
      <c r="DB47" s="119" t="str">
        <f t="shared" si="47"/>
        <v/>
      </c>
    </row>
    <row r="48" spans="1:106" ht="15" customHeight="1" x14ac:dyDescent="0.3">
      <c r="A48" s="135" t="str">
        <f>'Gene Table'!D47</f>
        <v>CGRRF1</v>
      </c>
      <c r="B48" s="104" t="s">
        <v>26900</v>
      </c>
      <c r="C48" s="105">
        <f>IF('Test Sample Data'!C47="","",IF(SUM('Test Sample Data'!C$3:C$386)&gt;10,IF(AND(ISNUMBER('Test Sample Data'!C47),'Test Sample Data'!C47&lt;$C$389, 'Test Sample Data'!C47&gt;0),'Test Sample Data'!C47,$C$389),""))</f>
        <v>35</v>
      </c>
      <c r="D48" s="105">
        <f>IF('Test Sample Data'!D47="","",IF(SUM('Test Sample Data'!D$3:D$386)&gt;10,IF(AND(ISNUMBER('Test Sample Data'!D47),'Test Sample Data'!D47&lt;$C$389, 'Test Sample Data'!D47&gt;0),'Test Sample Data'!D47,$C$389),""))</f>
        <v>35</v>
      </c>
      <c r="E48" s="105">
        <f>IF('Test Sample Data'!E47="","",IF(SUM('Test Sample Data'!E$3:E$386)&gt;10,IF(AND(ISNUMBER('Test Sample Data'!E47),'Test Sample Data'!E47&lt;$C$389, 'Test Sample Data'!E47&gt;0),'Test Sample Data'!E47,$C$389),""))</f>
        <v>35</v>
      </c>
      <c r="F48" s="105" t="str">
        <f>IF('Test Sample Data'!F47="","",IF(SUM('Test Sample Data'!F$3:F$386)&gt;10,IF(AND(ISNUMBER('Test Sample Data'!F47),'Test Sample Data'!F47&lt;$C$389, 'Test Sample Data'!F47&gt;0),'Test Sample Data'!F47,$C$389),""))</f>
        <v/>
      </c>
      <c r="G48" s="105" t="str">
        <f>IF('Test Sample Data'!G47="","",IF(SUM('Test Sample Data'!G$3:G$386)&gt;10,IF(AND(ISNUMBER('Test Sample Data'!G47),'Test Sample Data'!G47&lt;$C$389, 'Test Sample Data'!G47&gt;0),'Test Sample Data'!G47,$C$389),""))</f>
        <v/>
      </c>
      <c r="H48" s="105" t="str">
        <f>IF('Test Sample Data'!H47="","",IF(SUM('Test Sample Data'!H$3:H$386)&gt;10,IF(AND(ISNUMBER('Test Sample Data'!H47),'Test Sample Data'!H47&lt;$C$389, 'Test Sample Data'!H47&gt;0),'Test Sample Data'!H47,$C$389),""))</f>
        <v/>
      </c>
      <c r="I48" s="105" t="str">
        <f>IF('Test Sample Data'!I47="","",IF(SUM('Test Sample Data'!I$3:I$386)&gt;10,IF(AND(ISNUMBER('Test Sample Data'!I47),'Test Sample Data'!I47&lt;$C$389, 'Test Sample Data'!I47&gt;0),'Test Sample Data'!I47,$C$389),""))</f>
        <v/>
      </c>
      <c r="J48" s="105" t="str">
        <f>IF('Test Sample Data'!J47="","",IF(SUM('Test Sample Data'!J$3:J$386)&gt;10,IF(AND(ISNUMBER('Test Sample Data'!J47),'Test Sample Data'!J47&lt;$C$389, 'Test Sample Data'!J47&gt;0),'Test Sample Data'!J47,$C$389),""))</f>
        <v/>
      </c>
      <c r="K48" s="105" t="str">
        <f>IF('Test Sample Data'!K47="","",IF(SUM('Test Sample Data'!K$3:K$386)&gt;10,IF(AND(ISNUMBER('Test Sample Data'!K47),'Test Sample Data'!K47&lt;$C$389, 'Test Sample Data'!K47&gt;0),'Test Sample Data'!K47,$C$389),""))</f>
        <v/>
      </c>
      <c r="L48" s="105" t="str">
        <f>IF('Test Sample Data'!L47="","",IF(SUM('Test Sample Data'!L$3:L$386)&gt;10,IF(AND(ISNUMBER('Test Sample Data'!L47),'Test Sample Data'!L47&lt;$C$389, 'Test Sample Data'!L47&gt;0),'Test Sample Data'!L47,$C$389),""))</f>
        <v/>
      </c>
      <c r="M48" s="105" t="str">
        <f>IF('Test Sample Data'!M47="","",IF(SUM('Test Sample Data'!M$3:M$386)&gt;10,IF(AND(ISNUMBER('Test Sample Data'!M47),'Test Sample Data'!M47&lt;$C$389, 'Test Sample Data'!M47&gt;0),'Test Sample Data'!M47,$C$389),""))</f>
        <v/>
      </c>
      <c r="N48" s="105" t="str">
        <f>IF('Test Sample Data'!N47="","",IF(SUM('Test Sample Data'!N$3:N$386)&gt;10,IF(AND(ISNUMBER('Test Sample Data'!N47),'Test Sample Data'!N47&lt;$C$389, 'Test Sample Data'!N47&gt;0),'Test Sample Data'!N47,$C$389),""))</f>
        <v/>
      </c>
      <c r="O48" s="105" t="str">
        <f>'Gene Table'!D47</f>
        <v>CGRRF1</v>
      </c>
      <c r="P48" s="104" t="s">
        <v>26900</v>
      </c>
      <c r="Q48" s="105">
        <f>IF('Control Sample Data'!C47="","",IF(SUM('Control Sample Data'!C$3:C$386)&gt;10,IF(AND(ISNUMBER('Control Sample Data'!C47),'Control Sample Data'!C47&lt;$C$389, 'Control Sample Data'!C47&gt;0),'Control Sample Data'!C47,$C$389),""))</f>
        <v>35</v>
      </c>
      <c r="R48" s="105">
        <f>IF('Control Sample Data'!D47="","",IF(SUM('Control Sample Data'!D$3:D$386)&gt;10,IF(AND(ISNUMBER('Control Sample Data'!D47),'Control Sample Data'!D47&lt;$C$389, 'Control Sample Data'!D47&gt;0),'Control Sample Data'!D47,$C$389),""))</f>
        <v>35</v>
      </c>
      <c r="S48" s="105">
        <f>IF('Control Sample Data'!E47="","",IF(SUM('Control Sample Data'!E$3:E$386)&gt;10,IF(AND(ISNUMBER('Control Sample Data'!E47),'Control Sample Data'!E47&lt;$C$389, 'Control Sample Data'!E47&gt;0),'Control Sample Data'!E47,$C$389),""))</f>
        <v>35</v>
      </c>
      <c r="T48" s="105" t="str">
        <f>IF('Control Sample Data'!F47="","",IF(SUM('Control Sample Data'!F$3:F$386)&gt;10,IF(AND(ISNUMBER('Control Sample Data'!F47),'Control Sample Data'!F47&lt;$C$389, 'Control Sample Data'!F47&gt;0),'Control Sample Data'!F47,$C$389),""))</f>
        <v/>
      </c>
      <c r="U48" s="105" t="str">
        <f>IF('Control Sample Data'!G47="","",IF(SUM('Control Sample Data'!G$3:G$386)&gt;10,IF(AND(ISNUMBER('Control Sample Data'!G47),'Control Sample Data'!G47&lt;$C$389, 'Control Sample Data'!G47&gt;0),'Control Sample Data'!G47,$C$389),""))</f>
        <v/>
      </c>
      <c r="V48" s="105" t="str">
        <f>IF('Control Sample Data'!H47="","",IF(SUM('Control Sample Data'!H$3:H$386)&gt;10,IF(AND(ISNUMBER('Control Sample Data'!H47),'Control Sample Data'!H47&lt;$C$389, 'Control Sample Data'!H47&gt;0),'Control Sample Data'!H47,$C$389),""))</f>
        <v/>
      </c>
      <c r="W48" s="105" t="str">
        <f>IF('Control Sample Data'!I47="","",IF(SUM('Control Sample Data'!I$3:I$386)&gt;10,IF(AND(ISNUMBER('Control Sample Data'!I47),'Control Sample Data'!I47&lt;$C$389, 'Control Sample Data'!I47&gt;0),'Control Sample Data'!I47,$C$389),""))</f>
        <v/>
      </c>
      <c r="X48" s="105" t="str">
        <f>IF('Control Sample Data'!J47="","",IF(SUM('Control Sample Data'!J$3:J$386)&gt;10,IF(AND(ISNUMBER('Control Sample Data'!J47),'Control Sample Data'!J47&lt;$C$389, 'Control Sample Data'!J47&gt;0),'Control Sample Data'!J47,$C$389),""))</f>
        <v/>
      </c>
      <c r="Y48" s="105" t="str">
        <f>IF('Control Sample Data'!K47="","",IF(SUM('Control Sample Data'!K$3:K$386)&gt;10,IF(AND(ISNUMBER('Control Sample Data'!K47),'Control Sample Data'!K47&lt;$C$389, 'Control Sample Data'!K47&gt;0),'Control Sample Data'!K47,$C$389),""))</f>
        <v/>
      </c>
      <c r="Z48" s="105" t="str">
        <f>IF('Control Sample Data'!L47="","",IF(SUM('Control Sample Data'!L$3:L$386)&gt;10,IF(AND(ISNUMBER('Control Sample Data'!L47),'Control Sample Data'!L47&lt;$C$389, 'Control Sample Data'!L47&gt;0),'Control Sample Data'!L47,$C$389),""))</f>
        <v/>
      </c>
      <c r="AA48" s="105" t="str">
        <f>IF('Control Sample Data'!M47="","",IF(SUM('Control Sample Data'!M$3:M$386)&gt;10,IF(AND(ISNUMBER('Control Sample Data'!M47),'Control Sample Data'!M47&lt;$C$389, 'Control Sample Data'!M47&gt;0),'Control Sample Data'!M47,$C$389),""))</f>
        <v/>
      </c>
      <c r="AB48" s="136" t="str">
        <f>IF('Control Sample Data'!N47="","",IF(SUM('Control Sample Data'!N$3:N$386)&gt;10,IF(AND(ISNUMBER('Control Sample Data'!N47),'Control Sample Data'!N47&lt;$C$389, 'Control Sample Data'!N47&gt;0),'Control Sample Data'!N47,$C$389),""))</f>
        <v/>
      </c>
      <c r="BA48" s="101" t="str">
        <f t="shared" si="36"/>
        <v>CGRRF1</v>
      </c>
      <c r="BB48" s="104" t="s">
        <v>26900</v>
      </c>
      <c r="BC48" s="105">
        <f t="shared" si="53"/>
        <v>14.007999999999999</v>
      </c>
      <c r="BD48" s="105">
        <f t="shared" si="54"/>
        <v>14.05</v>
      </c>
      <c r="BE48" s="105">
        <f t="shared" si="55"/>
        <v>14.119999999999997</v>
      </c>
      <c r="BF48" s="105" t="str">
        <f t="shared" si="56"/>
        <v/>
      </c>
      <c r="BG48" s="105" t="str">
        <f t="shared" si="57"/>
        <v/>
      </c>
      <c r="BH48" s="105" t="str">
        <f t="shared" si="58"/>
        <v/>
      </c>
      <c r="BI48" s="105" t="str">
        <f t="shared" si="59"/>
        <v/>
      </c>
      <c r="BJ48" s="105" t="str">
        <f t="shared" si="60"/>
        <v/>
      </c>
      <c r="BK48" s="105" t="str">
        <f t="shared" si="61"/>
        <v/>
      </c>
      <c r="BL48" s="105" t="str">
        <f t="shared" si="62"/>
        <v/>
      </c>
      <c r="BM48" s="102" t="str">
        <f t="shared" si="37"/>
        <v/>
      </c>
      <c r="BN48" s="102" t="str">
        <f t="shared" si="38"/>
        <v/>
      </c>
      <c r="BO48" s="105">
        <f t="shared" si="63"/>
        <v>13.858000000000001</v>
      </c>
      <c r="BP48" s="105">
        <f t="shared" si="64"/>
        <v>13.948</v>
      </c>
      <c r="BQ48" s="105">
        <f t="shared" si="65"/>
        <v>13.79</v>
      </c>
      <c r="BR48" s="105" t="str">
        <f t="shared" si="66"/>
        <v/>
      </c>
      <c r="BS48" s="105" t="str">
        <f t="shared" si="67"/>
        <v/>
      </c>
      <c r="BT48" s="105" t="str">
        <f t="shared" si="68"/>
        <v/>
      </c>
      <c r="BU48" s="105" t="str">
        <f t="shared" si="69"/>
        <v/>
      </c>
      <c r="BV48" s="105" t="str">
        <f t="shared" si="70"/>
        <v/>
      </c>
      <c r="BW48" s="105" t="str">
        <f t="shared" si="71"/>
        <v/>
      </c>
      <c r="BX48" s="105" t="str">
        <f t="shared" si="72"/>
        <v/>
      </c>
      <c r="BY48" s="102" t="str">
        <f t="shared" si="39"/>
        <v/>
      </c>
      <c r="BZ48" s="102" t="str">
        <f t="shared" si="40"/>
        <v/>
      </c>
      <c r="CA48" s="70">
        <f t="shared" si="41"/>
        <v>14.059333333333333</v>
      </c>
      <c r="CB48" s="70">
        <f t="shared" si="42"/>
        <v>13.865333333333334</v>
      </c>
      <c r="CC48" s="103" t="str">
        <f t="shared" si="43"/>
        <v>CGRRF1</v>
      </c>
      <c r="CD48" s="104" t="s">
        <v>26900</v>
      </c>
      <c r="CE48" s="106">
        <f t="shared" si="73"/>
        <v>6.0697642130933602E-5</v>
      </c>
      <c r="CF48" s="106">
        <f t="shared" si="74"/>
        <v>5.8956074763479352E-5</v>
      </c>
      <c r="CG48" s="106">
        <f t="shared" si="75"/>
        <v>5.6163797035209816E-5</v>
      </c>
      <c r="CH48" s="106" t="str">
        <f t="shared" si="76"/>
        <v/>
      </c>
      <c r="CI48" s="106" t="str">
        <f t="shared" si="77"/>
        <v/>
      </c>
      <c r="CJ48" s="106" t="str">
        <f t="shared" si="78"/>
        <v/>
      </c>
      <c r="CK48" s="106" t="str">
        <f t="shared" si="79"/>
        <v/>
      </c>
      <c r="CL48" s="106" t="str">
        <f t="shared" si="80"/>
        <v/>
      </c>
      <c r="CM48" s="106" t="str">
        <f t="shared" si="81"/>
        <v/>
      </c>
      <c r="CN48" s="106" t="str">
        <f t="shared" si="82"/>
        <v/>
      </c>
      <c r="CO48" s="119" t="str">
        <f t="shared" si="44"/>
        <v/>
      </c>
      <c r="CP48" s="119" t="str">
        <f t="shared" si="45"/>
        <v/>
      </c>
      <c r="CQ48" s="106">
        <f t="shared" si="52"/>
        <v>6.7348250734982831E-5</v>
      </c>
      <c r="CR48" s="106">
        <f t="shared" si="52"/>
        <v>6.3275213685285673E-5</v>
      </c>
      <c r="CS48" s="106">
        <f t="shared" si="52"/>
        <v>7.0598644037188073E-5</v>
      </c>
      <c r="CT48" s="106" t="str">
        <f t="shared" si="52"/>
        <v/>
      </c>
      <c r="CU48" s="106" t="str">
        <f t="shared" si="52"/>
        <v/>
      </c>
      <c r="CV48" s="106" t="str">
        <f t="shared" si="52"/>
        <v/>
      </c>
      <c r="CW48" s="106" t="str">
        <f t="shared" si="50"/>
        <v/>
      </c>
      <c r="CX48" s="106" t="str">
        <f t="shared" si="50"/>
        <v/>
      </c>
      <c r="CY48" s="106" t="str">
        <f t="shared" si="50"/>
        <v/>
      </c>
      <c r="CZ48" s="106" t="str">
        <f t="shared" si="48"/>
        <v/>
      </c>
      <c r="DA48" s="119" t="str">
        <f t="shared" si="46"/>
        <v/>
      </c>
      <c r="DB48" s="119" t="str">
        <f t="shared" si="47"/>
        <v/>
      </c>
    </row>
    <row r="49" spans="1:106" ht="15" customHeight="1" x14ac:dyDescent="0.3">
      <c r="A49" s="135" t="str">
        <f>'Gene Table'!D48</f>
        <v>CHFR</v>
      </c>
      <c r="B49" s="104" t="s">
        <v>26901</v>
      </c>
      <c r="C49" s="105">
        <f>IF('Test Sample Data'!C48="","",IF(SUM('Test Sample Data'!C$3:C$386)&gt;10,IF(AND(ISNUMBER('Test Sample Data'!C48),'Test Sample Data'!C48&lt;$C$389, 'Test Sample Data'!C48&gt;0),'Test Sample Data'!C48,$C$389),""))</f>
        <v>27.76</v>
      </c>
      <c r="D49" s="105">
        <f>IF('Test Sample Data'!D48="","",IF(SUM('Test Sample Data'!D$3:D$386)&gt;10,IF(AND(ISNUMBER('Test Sample Data'!D48),'Test Sample Data'!D48&lt;$C$389, 'Test Sample Data'!D48&gt;0),'Test Sample Data'!D48,$C$389),""))</f>
        <v>28.03</v>
      </c>
      <c r="E49" s="105">
        <f>IF('Test Sample Data'!E48="","",IF(SUM('Test Sample Data'!E$3:E$386)&gt;10,IF(AND(ISNUMBER('Test Sample Data'!E48),'Test Sample Data'!E48&lt;$C$389, 'Test Sample Data'!E48&gt;0),'Test Sample Data'!E48,$C$389),""))</f>
        <v>27.73</v>
      </c>
      <c r="F49" s="105" t="str">
        <f>IF('Test Sample Data'!F48="","",IF(SUM('Test Sample Data'!F$3:F$386)&gt;10,IF(AND(ISNUMBER('Test Sample Data'!F48),'Test Sample Data'!F48&lt;$C$389, 'Test Sample Data'!F48&gt;0),'Test Sample Data'!F48,$C$389),""))</f>
        <v/>
      </c>
      <c r="G49" s="105" t="str">
        <f>IF('Test Sample Data'!G48="","",IF(SUM('Test Sample Data'!G$3:G$386)&gt;10,IF(AND(ISNUMBER('Test Sample Data'!G48),'Test Sample Data'!G48&lt;$C$389, 'Test Sample Data'!G48&gt;0),'Test Sample Data'!G48,$C$389),""))</f>
        <v/>
      </c>
      <c r="H49" s="105" t="str">
        <f>IF('Test Sample Data'!H48="","",IF(SUM('Test Sample Data'!H$3:H$386)&gt;10,IF(AND(ISNUMBER('Test Sample Data'!H48),'Test Sample Data'!H48&lt;$C$389, 'Test Sample Data'!H48&gt;0),'Test Sample Data'!H48,$C$389),""))</f>
        <v/>
      </c>
      <c r="I49" s="105" t="str">
        <f>IF('Test Sample Data'!I48="","",IF(SUM('Test Sample Data'!I$3:I$386)&gt;10,IF(AND(ISNUMBER('Test Sample Data'!I48),'Test Sample Data'!I48&lt;$C$389, 'Test Sample Data'!I48&gt;0),'Test Sample Data'!I48,$C$389),""))</f>
        <v/>
      </c>
      <c r="J49" s="105" t="str">
        <f>IF('Test Sample Data'!J48="","",IF(SUM('Test Sample Data'!J$3:J$386)&gt;10,IF(AND(ISNUMBER('Test Sample Data'!J48),'Test Sample Data'!J48&lt;$C$389, 'Test Sample Data'!J48&gt;0),'Test Sample Data'!J48,$C$389),""))</f>
        <v/>
      </c>
      <c r="K49" s="105" t="str">
        <f>IF('Test Sample Data'!K48="","",IF(SUM('Test Sample Data'!K$3:K$386)&gt;10,IF(AND(ISNUMBER('Test Sample Data'!K48),'Test Sample Data'!K48&lt;$C$389, 'Test Sample Data'!K48&gt;0),'Test Sample Data'!K48,$C$389),""))</f>
        <v/>
      </c>
      <c r="L49" s="105" t="str">
        <f>IF('Test Sample Data'!L48="","",IF(SUM('Test Sample Data'!L$3:L$386)&gt;10,IF(AND(ISNUMBER('Test Sample Data'!L48),'Test Sample Data'!L48&lt;$C$389, 'Test Sample Data'!L48&gt;0),'Test Sample Data'!L48,$C$389),""))</f>
        <v/>
      </c>
      <c r="M49" s="105" t="str">
        <f>IF('Test Sample Data'!M48="","",IF(SUM('Test Sample Data'!M$3:M$386)&gt;10,IF(AND(ISNUMBER('Test Sample Data'!M48),'Test Sample Data'!M48&lt;$C$389, 'Test Sample Data'!M48&gt;0),'Test Sample Data'!M48,$C$389),""))</f>
        <v/>
      </c>
      <c r="N49" s="105" t="str">
        <f>IF('Test Sample Data'!N48="","",IF(SUM('Test Sample Data'!N$3:N$386)&gt;10,IF(AND(ISNUMBER('Test Sample Data'!N48),'Test Sample Data'!N48&lt;$C$389, 'Test Sample Data'!N48&gt;0),'Test Sample Data'!N48,$C$389),""))</f>
        <v/>
      </c>
      <c r="O49" s="105" t="str">
        <f>'Gene Table'!D48</f>
        <v>CHFR</v>
      </c>
      <c r="P49" s="104" t="s">
        <v>26901</v>
      </c>
      <c r="Q49" s="105">
        <f>IF('Control Sample Data'!C48="","",IF(SUM('Control Sample Data'!C$3:C$386)&gt;10,IF(AND(ISNUMBER('Control Sample Data'!C48),'Control Sample Data'!C48&lt;$C$389, 'Control Sample Data'!C48&gt;0),'Control Sample Data'!C48,$C$389),""))</f>
        <v>28.59</v>
      </c>
      <c r="R49" s="105">
        <f>IF('Control Sample Data'!D48="","",IF(SUM('Control Sample Data'!D$3:D$386)&gt;10,IF(AND(ISNUMBER('Control Sample Data'!D48),'Control Sample Data'!D48&lt;$C$389, 'Control Sample Data'!D48&gt;0),'Control Sample Data'!D48,$C$389),""))</f>
        <v>29.01</v>
      </c>
      <c r="S49" s="105">
        <f>IF('Control Sample Data'!E48="","",IF(SUM('Control Sample Data'!E$3:E$386)&gt;10,IF(AND(ISNUMBER('Control Sample Data'!E48),'Control Sample Data'!E48&lt;$C$389, 'Control Sample Data'!E48&gt;0),'Control Sample Data'!E48,$C$389),""))</f>
        <v>29.01</v>
      </c>
      <c r="T49" s="105" t="str">
        <f>IF('Control Sample Data'!F48="","",IF(SUM('Control Sample Data'!F$3:F$386)&gt;10,IF(AND(ISNUMBER('Control Sample Data'!F48),'Control Sample Data'!F48&lt;$C$389, 'Control Sample Data'!F48&gt;0),'Control Sample Data'!F48,$C$389),""))</f>
        <v/>
      </c>
      <c r="U49" s="105" t="str">
        <f>IF('Control Sample Data'!G48="","",IF(SUM('Control Sample Data'!G$3:G$386)&gt;10,IF(AND(ISNUMBER('Control Sample Data'!G48),'Control Sample Data'!G48&lt;$C$389, 'Control Sample Data'!G48&gt;0),'Control Sample Data'!G48,$C$389),""))</f>
        <v/>
      </c>
      <c r="V49" s="105" t="str">
        <f>IF('Control Sample Data'!H48="","",IF(SUM('Control Sample Data'!H$3:H$386)&gt;10,IF(AND(ISNUMBER('Control Sample Data'!H48),'Control Sample Data'!H48&lt;$C$389, 'Control Sample Data'!H48&gt;0),'Control Sample Data'!H48,$C$389),""))</f>
        <v/>
      </c>
      <c r="W49" s="105" t="str">
        <f>IF('Control Sample Data'!I48="","",IF(SUM('Control Sample Data'!I$3:I$386)&gt;10,IF(AND(ISNUMBER('Control Sample Data'!I48),'Control Sample Data'!I48&lt;$C$389, 'Control Sample Data'!I48&gt;0),'Control Sample Data'!I48,$C$389),""))</f>
        <v/>
      </c>
      <c r="X49" s="105" t="str">
        <f>IF('Control Sample Data'!J48="","",IF(SUM('Control Sample Data'!J$3:J$386)&gt;10,IF(AND(ISNUMBER('Control Sample Data'!J48),'Control Sample Data'!J48&lt;$C$389, 'Control Sample Data'!J48&gt;0),'Control Sample Data'!J48,$C$389),""))</f>
        <v/>
      </c>
      <c r="Y49" s="105" t="str">
        <f>IF('Control Sample Data'!K48="","",IF(SUM('Control Sample Data'!K$3:K$386)&gt;10,IF(AND(ISNUMBER('Control Sample Data'!K48),'Control Sample Data'!K48&lt;$C$389, 'Control Sample Data'!K48&gt;0),'Control Sample Data'!K48,$C$389),""))</f>
        <v/>
      </c>
      <c r="Z49" s="105" t="str">
        <f>IF('Control Sample Data'!L48="","",IF(SUM('Control Sample Data'!L$3:L$386)&gt;10,IF(AND(ISNUMBER('Control Sample Data'!L48),'Control Sample Data'!L48&lt;$C$389, 'Control Sample Data'!L48&gt;0),'Control Sample Data'!L48,$C$389),""))</f>
        <v/>
      </c>
      <c r="AA49" s="105" t="str">
        <f>IF('Control Sample Data'!M48="","",IF(SUM('Control Sample Data'!M$3:M$386)&gt;10,IF(AND(ISNUMBER('Control Sample Data'!M48),'Control Sample Data'!M48&lt;$C$389, 'Control Sample Data'!M48&gt;0),'Control Sample Data'!M48,$C$389),""))</f>
        <v/>
      </c>
      <c r="AB49" s="136" t="str">
        <f>IF('Control Sample Data'!N48="","",IF(SUM('Control Sample Data'!N$3:N$386)&gt;10,IF(AND(ISNUMBER('Control Sample Data'!N48),'Control Sample Data'!N48&lt;$C$389, 'Control Sample Data'!N48&gt;0),'Control Sample Data'!N48,$C$389),""))</f>
        <v/>
      </c>
      <c r="BA49" s="101" t="str">
        <f t="shared" si="36"/>
        <v>CHFR</v>
      </c>
      <c r="BB49" s="104" t="s">
        <v>26901</v>
      </c>
      <c r="BC49" s="105">
        <f t="shared" si="53"/>
        <v>6.7680000000000007</v>
      </c>
      <c r="BD49" s="105">
        <f t="shared" si="54"/>
        <v>7.0800000000000018</v>
      </c>
      <c r="BE49" s="105">
        <f t="shared" si="55"/>
        <v>6.8499999999999979</v>
      </c>
      <c r="BF49" s="105" t="str">
        <f t="shared" si="56"/>
        <v/>
      </c>
      <c r="BG49" s="105" t="str">
        <f t="shared" si="57"/>
        <v/>
      </c>
      <c r="BH49" s="105" t="str">
        <f t="shared" si="58"/>
        <v/>
      </c>
      <c r="BI49" s="105" t="str">
        <f t="shared" si="59"/>
        <v/>
      </c>
      <c r="BJ49" s="105" t="str">
        <f t="shared" si="60"/>
        <v/>
      </c>
      <c r="BK49" s="105" t="str">
        <f t="shared" si="61"/>
        <v/>
      </c>
      <c r="BL49" s="105" t="str">
        <f t="shared" si="62"/>
        <v/>
      </c>
      <c r="BM49" s="102" t="str">
        <f t="shared" si="37"/>
        <v/>
      </c>
      <c r="BN49" s="102" t="str">
        <f t="shared" si="38"/>
        <v/>
      </c>
      <c r="BO49" s="105">
        <f t="shared" si="63"/>
        <v>7.4480000000000004</v>
      </c>
      <c r="BP49" s="105">
        <f t="shared" si="64"/>
        <v>7.958000000000002</v>
      </c>
      <c r="BQ49" s="105">
        <f t="shared" si="65"/>
        <v>7.8000000000000007</v>
      </c>
      <c r="BR49" s="105" t="str">
        <f t="shared" si="66"/>
        <v/>
      </c>
      <c r="BS49" s="105" t="str">
        <f t="shared" si="67"/>
        <v/>
      </c>
      <c r="BT49" s="105" t="str">
        <f t="shared" si="68"/>
        <v/>
      </c>
      <c r="BU49" s="105" t="str">
        <f t="shared" si="69"/>
        <v/>
      </c>
      <c r="BV49" s="105" t="str">
        <f t="shared" si="70"/>
        <v/>
      </c>
      <c r="BW49" s="105" t="str">
        <f t="shared" si="71"/>
        <v/>
      </c>
      <c r="BX49" s="105" t="str">
        <f t="shared" si="72"/>
        <v/>
      </c>
      <c r="BY49" s="102" t="str">
        <f t="shared" si="39"/>
        <v/>
      </c>
      <c r="BZ49" s="102" t="str">
        <f t="shared" si="40"/>
        <v/>
      </c>
      <c r="CA49" s="70">
        <f t="shared" si="41"/>
        <v>6.8993333333333338</v>
      </c>
      <c r="CB49" s="70">
        <f t="shared" si="42"/>
        <v>7.7353333333333341</v>
      </c>
      <c r="CC49" s="103" t="str">
        <f t="shared" si="43"/>
        <v>CHFR</v>
      </c>
      <c r="CD49" s="104" t="s">
        <v>26901</v>
      </c>
      <c r="CE49" s="106">
        <f t="shared" si="73"/>
        <v>9.1754841501066661E-3</v>
      </c>
      <c r="CF49" s="106">
        <f t="shared" si="74"/>
        <v>7.391075365043711E-3</v>
      </c>
      <c r="CG49" s="106">
        <f t="shared" si="75"/>
        <v>8.6685115005300534E-3</v>
      </c>
      <c r="CH49" s="106" t="str">
        <f t="shared" si="76"/>
        <v/>
      </c>
      <c r="CI49" s="106" t="str">
        <f t="shared" si="77"/>
        <v/>
      </c>
      <c r="CJ49" s="106" t="str">
        <f t="shared" si="78"/>
        <v/>
      </c>
      <c r="CK49" s="106" t="str">
        <f t="shared" si="79"/>
        <v/>
      </c>
      <c r="CL49" s="106" t="str">
        <f t="shared" si="80"/>
        <v/>
      </c>
      <c r="CM49" s="106" t="str">
        <f t="shared" si="81"/>
        <v/>
      </c>
      <c r="CN49" s="106" t="str">
        <f t="shared" si="82"/>
        <v/>
      </c>
      <c r="CO49" s="119" t="str">
        <f t="shared" si="44"/>
        <v/>
      </c>
      <c r="CP49" s="119" t="str">
        <f t="shared" si="45"/>
        <v/>
      </c>
      <c r="CQ49" s="106">
        <f t="shared" si="52"/>
        <v>5.7270185827703454E-3</v>
      </c>
      <c r="CR49" s="106">
        <f t="shared" si="52"/>
        <v>4.021640950914048E-3</v>
      </c>
      <c r="CS49" s="106">
        <f t="shared" si="52"/>
        <v>4.4871029492071649E-3</v>
      </c>
      <c r="CT49" s="106" t="str">
        <f t="shared" si="52"/>
        <v/>
      </c>
      <c r="CU49" s="106" t="str">
        <f t="shared" si="52"/>
        <v/>
      </c>
      <c r="CV49" s="106" t="str">
        <f t="shared" si="52"/>
        <v/>
      </c>
      <c r="CW49" s="106" t="str">
        <f t="shared" si="50"/>
        <v/>
      </c>
      <c r="CX49" s="106" t="str">
        <f t="shared" si="50"/>
        <v/>
      </c>
      <c r="CY49" s="106" t="str">
        <f t="shared" si="50"/>
        <v/>
      </c>
      <c r="CZ49" s="106" t="str">
        <f t="shared" si="48"/>
        <v/>
      </c>
      <c r="DA49" s="119" t="str">
        <f t="shared" si="46"/>
        <v/>
      </c>
      <c r="DB49" s="119" t="str">
        <f t="shared" si="47"/>
        <v/>
      </c>
    </row>
    <row r="50" spans="1:106" ht="15" customHeight="1" x14ac:dyDescent="0.3">
      <c r="A50" s="135" t="str">
        <f>'Gene Table'!D49</f>
        <v>CISH</v>
      </c>
      <c r="B50" s="104" t="s">
        <v>26902</v>
      </c>
      <c r="C50" s="105">
        <f>IF('Test Sample Data'!C49="","",IF(SUM('Test Sample Data'!C$3:C$386)&gt;10,IF(AND(ISNUMBER('Test Sample Data'!C49),'Test Sample Data'!C49&lt;$C$389, 'Test Sample Data'!C49&gt;0),'Test Sample Data'!C49,$C$389),""))</f>
        <v>30.64</v>
      </c>
      <c r="D50" s="105">
        <f>IF('Test Sample Data'!D49="","",IF(SUM('Test Sample Data'!D$3:D$386)&gt;10,IF(AND(ISNUMBER('Test Sample Data'!D49),'Test Sample Data'!D49&lt;$C$389, 'Test Sample Data'!D49&gt;0),'Test Sample Data'!D49,$C$389),""))</f>
        <v>30.07</v>
      </c>
      <c r="E50" s="105">
        <f>IF('Test Sample Data'!E49="","",IF(SUM('Test Sample Data'!E$3:E$386)&gt;10,IF(AND(ISNUMBER('Test Sample Data'!E49),'Test Sample Data'!E49&lt;$C$389, 'Test Sample Data'!E49&gt;0),'Test Sample Data'!E49,$C$389),""))</f>
        <v>30.14</v>
      </c>
      <c r="F50" s="105" t="str">
        <f>IF('Test Sample Data'!F49="","",IF(SUM('Test Sample Data'!F$3:F$386)&gt;10,IF(AND(ISNUMBER('Test Sample Data'!F49),'Test Sample Data'!F49&lt;$C$389, 'Test Sample Data'!F49&gt;0),'Test Sample Data'!F49,$C$389),""))</f>
        <v/>
      </c>
      <c r="G50" s="105" t="str">
        <f>IF('Test Sample Data'!G49="","",IF(SUM('Test Sample Data'!G$3:G$386)&gt;10,IF(AND(ISNUMBER('Test Sample Data'!G49),'Test Sample Data'!G49&lt;$C$389, 'Test Sample Data'!G49&gt;0),'Test Sample Data'!G49,$C$389),""))</f>
        <v/>
      </c>
      <c r="H50" s="105" t="str">
        <f>IF('Test Sample Data'!H49="","",IF(SUM('Test Sample Data'!H$3:H$386)&gt;10,IF(AND(ISNUMBER('Test Sample Data'!H49),'Test Sample Data'!H49&lt;$C$389, 'Test Sample Data'!H49&gt;0),'Test Sample Data'!H49,$C$389),""))</f>
        <v/>
      </c>
      <c r="I50" s="105" t="str">
        <f>IF('Test Sample Data'!I49="","",IF(SUM('Test Sample Data'!I$3:I$386)&gt;10,IF(AND(ISNUMBER('Test Sample Data'!I49),'Test Sample Data'!I49&lt;$C$389, 'Test Sample Data'!I49&gt;0),'Test Sample Data'!I49,$C$389),""))</f>
        <v/>
      </c>
      <c r="J50" s="105" t="str">
        <f>IF('Test Sample Data'!J49="","",IF(SUM('Test Sample Data'!J$3:J$386)&gt;10,IF(AND(ISNUMBER('Test Sample Data'!J49),'Test Sample Data'!J49&lt;$C$389, 'Test Sample Data'!J49&gt;0),'Test Sample Data'!J49,$C$389),""))</f>
        <v/>
      </c>
      <c r="K50" s="105" t="str">
        <f>IF('Test Sample Data'!K49="","",IF(SUM('Test Sample Data'!K$3:K$386)&gt;10,IF(AND(ISNUMBER('Test Sample Data'!K49),'Test Sample Data'!K49&lt;$C$389, 'Test Sample Data'!K49&gt;0),'Test Sample Data'!K49,$C$389),""))</f>
        <v/>
      </c>
      <c r="L50" s="105" t="str">
        <f>IF('Test Sample Data'!L49="","",IF(SUM('Test Sample Data'!L$3:L$386)&gt;10,IF(AND(ISNUMBER('Test Sample Data'!L49),'Test Sample Data'!L49&lt;$C$389, 'Test Sample Data'!L49&gt;0),'Test Sample Data'!L49,$C$389),""))</f>
        <v/>
      </c>
      <c r="M50" s="105" t="str">
        <f>IF('Test Sample Data'!M49="","",IF(SUM('Test Sample Data'!M$3:M$386)&gt;10,IF(AND(ISNUMBER('Test Sample Data'!M49),'Test Sample Data'!M49&lt;$C$389, 'Test Sample Data'!M49&gt;0),'Test Sample Data'!M49,$C$389),""))</f>
        <v/>
      </c>
      <c r="N50" s="105" t="str">
        <f>IF('Test Sample Data'!N49="","",IF(SUM('Test Sample Data'!N$3:N$386)&gt;10,IF(AND(ISNUMBER('Test Sample Data'!N49),'Test Sample Data'!N49&lt;$C$389, 'Test Sample Data'!N49&gt;0),'Test Sample Data'!N49,$C$389),""))</f>
        <v/>
      </c>
      <c r="O50" s="105" t="str">
        <f>'Gene Table'!D49</f>
        <v>CISH</v>
      </c>
      <c r="P50" s="104" t="s">
        <v>26902</v>
      </c>
      <c r="Q50" s="105">
        <f>IF('Control Sample Data'!C49="","",IF(SUM('Control Sample Data'!C$3:C$386)&gt;10,IF(AND(ISNUMBER('Control Sample Data'!C49),'Control Sample Data'!C49&lt;$C$389, 'Control Sample Data'!C49&gt;0),'Control Sample Data'!C49,$C$389),""))</f>
        <v>29.41</v>
      </c>
      <c r="R50" s="105">
        <f>IF('Control Sample Data'!D49="","",IF(SUM('Control Sample Data'!D$3:D$386)&gt;10,IF(AND(ISNUMBER('Control Sample Data'!D49),'Control Sample Data'!D49&lt;$C$389, 'Control Sample Data'!D49&gt;0),'Control Sample Data'!D49,$C$389),""))</f>
        <v>29.55</v>
      </c>
      <c r="S50" s="105">
        <f>IF('Control Sample Data'!E49="","",IF(SUM('Control Sample Data'!E$3:E$386)&gt;10,IF(AND(ISNUMBER('Control Sample Data'!E49),'Control Sample Data'!E49&lt;$C$389, 'Control Sample Data'!E49&gt;0),'Control Sample Data'!E49,$C$389),""))</f>
        <v>30.21</v>
      </c>
      <c r="T50" s="105" t="str">
        <f>IF('Control Sample Data'!F49="","",IF(SUM('Control Sample Data'!F$3:F$386)&gt;10,IF(AND(ISNUMBER('Control Sample Data'!F49),'Control Sample Data'!F49&lt;$C$389, 'Control Sample Data'!F49&gt;0),'Control Sample Data'!F49,$C$389),""))</f>
        <v/>
      </c>
      <c r="U50" s="105" t="str">
        <f>IF('Control Sample Data'!G49="","",IF(SUM('Control Sample Data'!G$3:G$386)&gt;10,IF(AND(ISNUMBER('Control Sample Data'!G49),'Control Sample Data'!G49&lt;$C$389, 'Control Sample Data'!G49&gt;0),'Control Sample Data'!G49,$C$389),""))</f>
        <v/>
      </c>
      <c r="V50" s="105" t="str">
        <f>IF('Control Sample Data'!H49="","",IF(SUM('Control Sample Data'!H$3:H$386)&gt;10,IF(AND(ISNUMBER('Control Sample Data'!H49),'Control Sample Data'!H49&lt;$C$389, 'Control Sample Data'!H49&gt;0),'Control Sample Data'!H49,$C$389),""))</f>
        <v/>
      </c>
      <c r="W50" s="105" t="str">
        <f>IF('Control Sample Data'!I49="","",IF(SUM('Control Sample Data'!I$3:I$386)&gt;10,IF(AND(ISNUMBER('Control Sample Data'!I49),'Control Sample Data'!I49&lt;$C$389, 'Control Sample Data'!I49&gt;0),'Control Sample Data'!I49,$C$389),""))</f>
        <v/>
      </c>
      <c r="X50" s="105" t="str">
        <f>IF('Control Sample Data'!J49="","",IF(SUM('Control Sample Data'!J$3:J$386)&gt;10,IF(AND(ISNUMBER('Control Sample Data'!J49),'Control Sample Data'!J49&lt;$C$389, 'Control Sample Data'!J49&gt;0),'Control Sample Data'!J49,$C$389),""))</f>
        <v/>
      </c>
      <c r="Y50" s="105" t="str">
        <f>IF('Control Sample Data'!K49="","",IF(SUM('Control Sample Data'!K$3:K$386)&gt;10,IF(AND(ISNUMBER('Control Sample Data'!K49),'Control Sample Data'!K49&lt;$C$389, 'Control Sample Data'!K49&gt;0),'Control Sample Data'!K49,$C$389),""))</f>
        <v/>
      </c>
      <c r="Z50" s="105" t="str">
        <f>IF('Control Sample Data'!L49="","",IF(SUM('Control Sample Data'!L$3:L$386)&gt;10,IF(AND(ISNUMBER('Control Sample Data'!L49),'Control Sample Data'!L49&lt;$C$389, 'Control Sample Data'!L49&gt;0),'Control Sample Data'!L49,$C$389),""))</f>
        <v/>
      </c>
      <c r="AA50" s="105" t="str">
        <f>IF('Control Sample Data'!M49="","",IF(SUM('Control Sample Data'!M$3:M$386)&gt;10,IF(AND(ISNUMBER('Control Sample Data'!M49),'Control Sample Data'!M49&lt;$C$389, 'Control Sample Data'!M49&gt;0),'Control Sample Data'!M49,$C$389),""))</f>
        <v/>
      </c>
      <c r="AB50" s="136" t="str">
        <f>IF('Control Sample Data'!N49="","",IF(SUM('Control Sample Data'!N$3:N$386)&gt;10,IF(AND(ISNUMBER('Control Sample Data'!N49),'Control Sample Data'!N49&lt;$C$389, 'Control Sample Data'!N49&gt;0),'Control Sample Data'!N49,$C$389),""))</f>
        <v/>
      </c>
      <c r="BA50" s="101" t="str">
        <f t="shared" si="36"/>
        <v>CISH</v>
      </c>
      <c r="BB50" s="104" t="s">
        <v>26902</v>
      </c>
      <c r="BC50" s="105">
        <f t="shared" si="53"/>
        <v>9.6479999999999997</v>
      </c>
      <c r="BD50" s="105">
        <f t="shared" si="54"/>
        <v>9.120000000000001</v>
      </c>
      <c r="BE50" s="105">
        <f t="shared" si="55"/>
        <v>9.259999999999998</v>
      </c>
      <c r="BF50" s="105" t="str">
        <f t="shared" si="56"/>
        <v/>
      </c>
      <c r="BG50" s="105" t="str">
        <f t="shared" si="57"/>
        <v/>
      </c>
      <c r="BH50" s="105" t="str">
        <f t="shared" si="58"/>
        <v/>
      </c>
      <c r="BI50" s="105" t="str">
        <f t="shared" si="59"/>
        <v/>
      </c>
      <c r="BJ50" s="105" t="str">
        <f t="shared" si="60"/>
        <v/>
      </c>
      <c r="BK50" s="105" t="str">
        <f t="shared" si="61"/>
        <v/>
      </c>
      <c r="BL50" s="105" t="str">
        <f t="shared" si="62"/>
        <v/>
      </c>
      <c r="BM50" s="102" t="str">
        <f t="shared" si="37"/>
        <v/>
      </c>
      <c r="BN50" s="102" t="str">
        <f t="shared" si="38"/>
        <v/>
      </c>
      <c r="BO50" s="105">
        <f t="shared" si="63"/>
        <v>8.2680000000000007</v>
      </c>
      <c r="BP50" s="105">
        <f t="shared" si="64"/>
        <v>8.4980000000000011</v>
      </c>
      <c r="BQ50" s="105">
        <f t="shared" si="65"/>
        <v>9</v>
      </c>
      <c r="BR50" s="105" t="str">
        <f t="shared" si="66"/>
        <v/>
      </c>
      <c r="BS50" s="105" t="str">
        <f t="shared" si="67"/>
        <v/>
      </c>
      <c r="BT50" s="105" t="str">
        <f t="shared" si="68"/>
        <v/>
      </c>
      <c r="BU50" s="105" t="str">
        <f t="shared" si="69"/>
        <v/>
      </c>
      <c r="BV50" s="105" t="str">
        <f t="shared" si="70"/>
        <v/>
      </c>
      <c r="BW50" s="105" t="str">
        <f t="shared" si="71"/>
        <v/>
      </c>
      <c r="BX50" s="105" t="str">
        <f t="shared" si="72"/>
        <v/>
      </c>
      <c r="BY50" s="102" t="str">
        <f t="shared" si="39"/>
        <v/>
      </c>
      <c r="BZ50" s="102" t="str">
        <f t="shared" si="40"/>
        <v/>
      </c>
      <c r="CA50" s="70">
        <f t="shared" si="41"/>
        <v>9.3426666666666662</v>
      </c>
      <c r="CB50" s="70">
        <f t="shared" si="42"/>
        <v>8.5886666666666667</v>
      </c>
      <c r="CC50" s="103" t="str">
        <f t="shared" si="43"/>
        <v>CISH</v>
      </c>
      <c r="CD50" s="104" t="s">
        <v>26902</v>
      </c>
      <c r="CE50" s="106">
        <f t="shared" si="73"/>
        <v>1.2464148133095245E-3</v>
      </c>
      <c r="CF50" s="106">
        <f t="shared" si="74"/>
        <v>1.7972415051267082E-3</v>
      </c>
      <c r="CG50" s="106">
        <f t="shared" si="75"/>
        <v>1.6310310926335374E-3</v>
      </c>
      <c r="CH50" s="106" t="str">
        <f t="shared" si="76"/>
        <v/>
      </c>
      <c r="CI50" s="106" t="str">
        <f t="shared" si="77"/>
        <v/>
      </c>
      <c r="CJ50" s="106" t="str">
        <f t="shared" si="78"/>
        <v/>
      </c>
      <c r="CK50" s="106" t="str">
        <f t="shared" si="79"/>
        <v/>
      </c>
      <c r="CL50" s="106" t="str">
        <f t="shared" si="80"/>
        <v/>
      </c>
      <c r="CM50" s="106" t="str">
        <f t="shared" si="81"/>
        <v/>
      </c>
      <c r="CN50" s="106" t="str">
        <f t="shared" si="82"/>
        <v/>
      </c>
      <c r="CO50" s="119" t="str">
        <f t="shared" si="44"/>
        <v/>
      </c>
      <c r="CP50" s="119" t="str">
        <f t="shared" si="45"/>
        <v/>
      </c>
      <c r="CQ50" s="106">
        <f t="shared" si="52"/>
        <v>3.2440235316050546E-3</v>
      </c>
      <c r="CR50" s="106">
        <f t="shared" si="52"/>
        <v>2.7659676527627807E-3</v>
      </c>
      <c r="CS50" s="106">
        <f t="shared" si="52"/>
        <v>1.953125E-3</v>
      </c>
      <c r="CT50" s="106" t="str">
        <f t="shared" si="52"/>
        <v/>
      </c>
      <c r="CU50" s="106" t="str">
        <f t="shared" si="52"/>
        <v/>
      </c>
      <c r="CV50" s="106" t="str">
        <f t="shared" si="52"/>
        <v/>
      </c>
      <c r="CW50" s="106" t="str">
        <f t="shared" si="50"/>
        <v/>
      </c>
      <c r="CX50" s="106" t="str">
        <f t="shared" si="50"/>
        <v/>
      </c>
      <c r="CY50" s="106" t="str">
        <f t="shared" si="50"/>
        <v/>
      </c>
      <c r="CZ50" s="106" t="str">
        <f t="shared" si="48"/>
        <v/>
      </c>
      <c r="DA50" s="119" t="str">
        <f t="shared" si="46"/>
        <v/>
      </c>
      <c r="DB50" s="119" t="str">
        <f t="shared" si="47"/>
        <v/>
      </c>
    </row>
    <row r="51" spans="1:106" ht="15" customHeight="1" x14ac:dyDescent="0.3">
      <c r="A51" s="135" t="str">
        <f>'Gene Table'!D50</f>
        <v>CNOT4</v>
      </c>
      <c r="B51" s="104" t="s">
        <v>26903</v>
      </c>
      <c r="C51" s="105">
        <f>IF('Test Sample Data'!C50="","",IF(SUM('Test Sample Data'!C$3:C$386)&gt;10,IF(AND(ISNUMBER('Test Sample Data'!C50),'Test Sample Data'!C50&lt;$C$389, 'Test Sample Data'!C50&gt;0),'Test Sample Data'!C50,$C$389),""))</f>
        <v>34.08</v>
      </c>
      <c r="D51" s="105">
        <f>IF('Test Sample Data'!D50="","",IF(SUM('Test Sample Data'!D$3:D$386)&gt;10,IF(AND(ISNUMBER('Test Sample Data'!D50),'Test Sample Data'!D50&lt;$C$389, 'Test Sample Data'!D50&gt;0),'Test Sample Data'!D50,$C$389),""))</f>
        <v>35</v>
      </c>
      <c r="E51" s="105">
        <f>IF('Test Sample Data'!E50="","",IF(SUM('Test Sample Data'!E$3:E$386)&gt;10,IF(AND(ISNUMBER('Test Sample Data'!E50),'Test Sample Data'!E50&lt;$C$389, 'Test Sample Data'!E50&gt;0),'Test Sample Data'!E50,$C$389),""))</f>
        <v>34.479999999999997</v>
      </c>
      <c r="F51" s="105" t="str">
        <f>IF('Test Sample Data'!F50="","",IF(SUM('Test Sample Data'!F$3:F$386)&gt;10,IF(AND(ISNUMBER('Test Sample Data'!F50),'Test Sample Data'!F50&lt;$C$389, 'Test Sample Data'!F50&gt;0),'Test Sample Data'!F50,$C$389),""))</f>
        <v/>
      </c>
      <c r="G51" s="105" t="str">
        <f>IF('Test Sample Data'!G50="","",IF(SUM('Test Sample Data'!G$3:G$386)&gt;10,IF(AND(ISNUMBER('Test Sample Data'!G50),'Test Sample Data'!G50&lt;$C$389, 'Test Sample Data'!G50&gt;0),'Test Sample Data'!G50,$C$389),""))</f>
        <v/>
      </c>
      <c r="H51" s="105" t="str">
        <f>IF('Test Sample Data'!H50="","",IF(SUM('Test Sample Data'!H$3:H$386)&gt;10,IF(AND(ISNUMBER('Test Sample Data'!H50),'Test Sample Data'!H50&lt;$C$389, 'Test Sample Data'!H50&gt;0),'Test Sample Data'!H50,$C$389),""))</f>
        <v/>
      </c>
      <c r="I51" s="105" t="str">
        <f>IF('Test Sample Data'!I50="","",IF(SUM('Test Sample Data'!I$3:I$386)&gt;10,IF(AND(ISNUMBER('Test Sample Data'!I50),'Test Sample Data'!I50&lt;$C$389, 'Test Sample Data'!I50&gt;0),'Test Sample Data'!I50,$C$389),""))</f>
        <v/>
      </c>
      <c r="J51" s="105" t="str">
        <f>IF('Test Sample Data'!J50="","",IF(SUM('Test Sample Data'!J$3:J$386)&gt;10,IF(AND(ISNUMBER('Test Sample Data'!J50),'Test Sample Data'!J50&lt;$C$389, 'Test Sample Data'!J50&gt;0),'Test Sample Data'!J50,$C$389),""))</f>
        <v/>
      </c>
      <c r="K51" s="105" t="str">
        <f>IF('Test Sample Data'!K50="","",IF(SUM('Test Sample Data'!K$3:K$386)&gt;10,IF(AND(ISNUMBER('Test Sample Data'!K50),'Test Sample Data'!K50&lt;$C$389, 'Test Sample Data'!K50&gt;0),'Test Sample Data'!K50,$C$389),""))</f>
        <v/>
      </c>
      <c r="L51" s="105" t="str">
        <f>IF('Test Sample Data'!L50="","",IF(SUM('Test Sample Data'!L$3:L$386)&gt;10,IF(AND(ISNUMBER('Test Sample Data'!L50),'Test Sample Data'!L50&lt;$C$389, 'Test Sample Data'!L50&gt;0),'Test Sample Data'!L50,$C$389),""))</f>
        <v/>
      </c>
      <c r="M51" s="105" t="str">
        <f>IF('Test Sample Data'!M50="","",IF(SUM('Test Sample Data'!M$3:M$386)&gt;10,IF(AND(ISNUMBER('Test Sample Data'!M50),'Test Sample Data'!M50&lt;$C$389, 'Test Sample Data'!M50&gt;0),'Test Sample Data'!M50,$C$389),""))</f>
        <v/>
      </c>
      <c r="N51" s="105" t="str">
        <f>IF('Test Sample Data'!N50="","",IF(SUM('Test Sample Data'!N$3:N$386)&gt;10,IF(AND(ISNUMBER('Test Sample Data'!N50),'Test Sample Data'!N50&lt;$C$389, 'Test Sample Data'!N50&gt;0),'Test Sample Data'!N50,$C$389),""))</f>
        <v/>
      </c>
      <c r="O51" s="105" t="str">
        <f>'Gene Table'!D50</f>
        <v>CNOT4</v>
      </c>
      <c r="P51" s="104" t="s">
        <v>26903</v>
      </c>
      <c r="Q51" s="105">
        <f>IF('Control Sample Data'!C50="","",IF(SUM('Control Sample Data'!C$3:C$386)&gt;10,IF(AND(ISNUMBER('Control Sample Data'!C50),'Control Sample Data'!C50&lt;$C$389, 'Control Sample Data'!C50&gt;0),'Control Sample Data'!C50,$C$389),""))</f>
        <v>31.5</v>
      </c>
      <c r="R51" s="105">
        <f>IF('Control Sample Data'!D50="","",IF(SUM('Control Sample Data'!D$3:D$386)&gt;10,IF(AND(ISNUMBER('Control Sample Data'!D50),'Control Sample Data'!D50&lt;$C$389, 'Control Sample Data'!D50&gt;0),'Control Sample Data'!D50,$C$389),""))</f>
        <v>30.32</v>
      </c>
      <c r="S51" s="105">
        <f>IF('Control Sample Data'!E50="","",IF(SUM('Control Sample Data'!E$3:E$386)&gt;10,IF(AND(ISNUMBER('Control Sample Data'!E50),'Control Sample Data'!E50&lt;$C$389, 'Control Sample Data'!E50&gt;0),'Control Sample Data'!E50,$C$389),""))</f>
        <v>30.7</v>
      </c>
      <c r="T51" s="105" t="str">
        <f>IF('Control Sample Data'!F50="","",IF(SUM('Control Sample Data'!F$3:F$386)&gt;10,IF(AND(ISNUMBER('Control Sample Data'!F50),'Control Sample Data'!F50&lt;$C$389, 'Control Sample Data'!F50&gt;0),'Control Sample Data'!F50,$C$389),""))</f>
        <v/>
      </c>
      <c r="U51" s="105" t="str">
        <f>IF('Control Sample Data'!G50="","",IF(SUM('Control Sample Data'!G$3:G$386)&gt;10,IF(AND(ISNUMBER('Control Sample Data'!G50),'Control Sample Data'!G50&lt;$C$389, 'Control Sample Data'!G50&gt;0),'Control Sample Data'!G50,$C$389),""))</f>
        <v/>
      </c>
      <c r="V51" s="105" t="str">
        <f>IF('Control Sample Data'!H50="","",IF(SUM('Control Sample Data'!H$3:H$386)&gt;10,IF(AND(ISNUMBER('Control Sample Data'!H50),'Control Sample Data'!H50&lt;$C$389, 'Control Sample Data'!H50&gt;0),'Control Sample Data'!H50,$C$389),""))</f>
        <v/>
      </c>
      <c r="W51" s="105" t="str">
        <f>IF('Control Sample Data'!I50="","",IF(SUM('Control Sample Data'!I$3:I$386)&gt;10,IF(AND(ISNUMBER('Control Sample Data'!I50),'Control Sample Data'!I50&lt;$C$389, 'Control Sample Data'!I50&gt;0),'Control Sample Data'!I50,$C$389),""))</f>
        <v/>
      </c>
      <c r="X51" s="105" t="str">
        <f>IF('Control Sample Data'!J50="","",IF(SUM('Control Sample Data'!J$3:J$386)&gt;10,IF(AND(ISNUMBER('Control Sample Data'!J50),'Control Sample Data'!J50&lt;$C$389, 'Control Sample Data'!J50&gt;0),'Control Sample Data'!J50,$C$389),""))</f>
        <v/>
      </c>
      <c r="Y51" s="105" t="str">
        <f>IF('Control Sample Data'!K50="","",IF(SUM('Control Sample Data'!K$3:K$386)&gt;10,IF(AND(ISNUMBER('Control Sample Data'!K50),'Control Sample Data'!K50&lt;$C$389, 'Control Sample Data'!K50&gt;0),'Control Sample Data'!K50,$C$389),""))</f>
        <v/>
      </c>
      <c r="Z51" s="105" t="str">
        <f>IF('Control Sample Data'!L50="","",IF(SUM('Control Sample Data'!L$3:L$386)&gt;10,IF(AND(ISNUMBER('Control Sample Data'!L50),'Control Sample Data'!L50&lt;$C$389, 'Control Sample Data'!L50&gt;0),'Control Sample Data'!L50,$C$389),""))</f>
        <v/>
      </c>
      <c r="AA51" s="105" t="str">
        <f>IF('Control Sample Data'!M50="","",IF(SUM('Control Sample Data'!M$3:M$386)&gt;10,IF(AND(ISNUMBER('Control Sample Data'!M50),'Control Sample Data'!M50&lt;$C$389, 'Control Sample Data'!M50&gt;0),'Control Sample Data'!M50,$C$389),""))</f>
        <v/>
      </c>
      <c r="AB51" s="136" t="str">
        <f>IF('Control Sample Data'!N50="","",IF(SUM('Control Sample Data'!N$3:N$386)&gt;10,IF(AND(ISNUMBER('Control Sample Data'!N50),'Control Sample Data'!N50&lt;$C$389, 'Control Sample Data'!N50&gt;0),'Control Sample Data'!N50,$C$389),""))</f>
        <v/>
      </c>
      <c r="BA51" s="101" t="str">
        <f t="shared" si="36"/>
        <v>CNOT4</v>
      </c>
      <c r="BB51" s="104" t="s">
        <v>26903</v>
      </c>
      <c r="BC51" s="105">
        <f t="shared" si="53"/>
        <v>13.087999999999997</v>
      </c>
      <c r="BD51" s="105">
        <f t="shared" si="54"/>
        <v>14.05</v>
      </c>
      <c r="BE51" s="105">
        <f t="shared" si="55"/>
        <v>13.599999999999994</v>
      </c>
      <c r="BF51" s="105" t="str">
        <f t="shared" si="56"/>
        <v/>
      </c>
      <c r="BG51" s="105" t="str">
        <f t="shared" si="57"/>
        <v/>
      </c>
      <c r="BH51" s="105" t="str">
        <f t="shared" si="58"/>
        <v/>
      </c>
      <c r="BI51" s="105" t="str">
        <f t="shared" si="59"/>
        <v/>
      </c>
      <c r="BJ51" s="105" t="str">
        <f t="shared" si="60"/>
        <v/>
      </c>
      <c r="BK51" s="105" t="str">
        <f t="shared" si="61"/>
        <v/>
      </c>
      <c r="BL51" s="105" t="str">
        <f t="shared" si="62"/>
        <v/>
      </c>
      <c r="BM51" s="102" t="str">
        <f t="shared" si="37"/>
        <v/>
      </c>
      <c r="BN51" s="102" t="str">
        <f t="shared" si="38"/>
        <v/>
      </c>
      <c r="BO51" s="105">
        <f t="shared" si="63"/>
        <v>10.358000000000001</v>
      </c>
      <c r="BP51" s="105">
        <f t="shared" si="64"/>
        <v>9.2680000000000007</v>
      </c>
      <c r="BQ51" s="105">
        <f t="shared" si="65"/>
        <v>9.4899999999999984</v>
      </c>
      <c r="BR51" s="105" t="str">
        <f t="shared" si="66"/>
        <v/>
      </c>
      <c r="BS51" s="105" t="str">
        <f t="shared" si="67"/>
        <v/>
      </c>
      <c r="BT51" s="105" t="str">
        <f t="shared" si="68"/>
        <v/>
      </c>
      <c r="BU51" s="105" t="str">
        <f t="shared" si="69"/>
        <v/>
      </c>
      <c r="BV51" s="105" t="str">
        <f t="shared" si="70"/>
        <v/>
      </c>
      <c r="BW51" s="105" t="str">
        <f t="shared" si="71"/>
        <v/>
      </c>
      <c r="BX51" s="105" t="str">
        <f t="shared" si="72"/>
        <v/>
      </c>
      <c r="BY51" s="102" t="str">
        <f t="shared" si="39"/>
        <v/>
      </c>
      <c r="BZ51" s="102" t="str">
        <f t="shared" si="40"/>
        <v/>
      </c>
      <c r="CA51" s="70">
        <f t="shared" si="41"/>
        <v>13.579333333333331</v>
      </c>
      <c r="CB51" s="70">
        <f t="shared" si="42"/>
        <v>9.7053333333333338</v>
      </c>
      <c r="CC51" s="103" t="str">
        <f t="shared" si="43"/>
        <v>CNOT4</v>
      </c>
      <c r="CD51" s="104" t="s">
        <v>26903</v>
      </c>
      <c r="CE51" s="106">
        <f t="shared" si="73"/>
        <v>1.1484693695236683E-4</v>
      </c>
      <c r="CF51" s="106">
        <f t="shared" si="74"/>
        <v>5.8956074763479352E-5</v>
      </c>
      <c r="CG51" s="106">
        <f t="shared" si="75"/>
        <v>8.0536371507134995E-5</v>
      </c>
      <c r="CH51" s="106" t="str">
        <f t="shared" si="76"/>
        <v/>
      </c>
      <c r="CI51" s="106" t="str">
        <f t="shared" si="77"/>
        <v/>
      </c>
      <c r="CJ51" s="106" t="str">
        <f t="shared" si="78"/>
        <v/>
      </c>
      <c r="CK51" s="106" t="str">
        <f t="shared" si="79"/>
        <v/>
      </c>
      <c r="CL51" s="106" t="str">
        <f t="shared" si="80"/>
        <v/>
      </c>
      <c r="CM51" s="106" t="str">
        <f t="shared" si="81"/>
        <v/>
      </c>
      <c r="CN51" s="106" t="str">
        <f t="shared" si="82"/>
        <v/>
      </c>
      <c r="CO51" s="119" t="str">
        <f t="shared" si="44"/>
        <v/>
      </c>
      <c r="CP51" s="119" t="str">
        <f t="shared" si="45"/>
        <v/>
      </c>
      <c r="CQ51" s="106">
        <f t="shared" si="52"/>
        <v>7.6195847673213226E-4</v>
      </c>
      <c r="CR51" s="106">
        <f t="shared" ref="CR51:CZ93" si="83">IF(BP51="","",POWER(2, -BP51))</f>
        <v>1.6220117658025273E-3</v>
      </c>
      <c r="CS51" s="106">
        <f t="shared" si="83"/>
        <v>1.3906740191377671E-3</v>
      </c>
      <c r="CT51" s="106" t="str">
        <f t="shared" si="83"/>
        <v/>
      </c>
      <c r="CU51" s="106" t="str">
        <f t="shared" si="83"/>
        <v/>
      </c>
      <c r="CV51" s="106" t="str">
        <f t="shared" si="83"/>
        <v/>
      </c>
      <c r="CW51" s="106" t="str">
        <f t="shared" si="50"/>
        <v/>
      </c>
      <c r="CX51" s="106" t="str">
        <f t="shared" si="50"/>
        <v/>
      </c>
      <c r="CY51" s="106" t="str">
        <f t="shared" si="50"/>
        <v/>
      </c>
      <c r="CZ51" s="106" t="str">
        <f t="shared" si="48"/>
        <v/>
      </c>
      <c r="DA51" s="119" t="str">
        <f t="shared" si="46"/>
        <v/>
      </c>
      <c r="DB51" s="119" t="str">
        <f t="shared" si="47"/>
        <v/>
      </c>
    </row>
    <row r="52" spans="1:106" ht="15" customHeight="1" x14ac:dyDescent="0.3">
      <c r="A52" s="135" t="str">
        <f>'Gene Table'!D51</f>
        <v>CRBN</v>
      </c>
      <c r="B52" s="104" t="s">
        <v>293</v>
      </c>
      <c r="C52" s="105">
        <f>IF('Test Sample Data'!C51="","",IF(SUM('Test Sample Data'!C$3:C$386)&gt;10,IF(AND(ISNUMBER('Test Sample Data'!C51),'Test Sample Data'!C51&lt;$C$389, 'Test Sample Data'!C51&gt;0),'Test Sample Data'!C51,$C$389),""))</f>
        <v>33.35</v>
      </c>
      <c r="D52" s="105">
        <f>IF('Test Sample Data'!D51="","",IF(SUM('Test Sample Data'!D$3:D$386)&gt;10,IF(AND(ISNUMBER('Test Sample Data'!D51),'Test Sample Data'!D51&lt;$C$389, 'Test Sample Data'!D51&gt;0),'Test Sample Data'!D51,$C$389),""))</f>
        <v>32.33</v>
      </c>
      <c r="E52" s="105">
        <f>IF('Test Sample Data'!E51="","",IF(SUM('Test Sample Data'!E$3:E$386)&gt;10,IF(AND(ISNUMBER('Test Sample Data'!E51),'Test Sample Data'!E51&lt;$C$389, 'Test Sample Data'!E51&gt;0),'Test Sample Data'!E51,$C$389),""))</f>
        <v>33.56</v>
      </c>
      <c r="F52" s="105" t="str">
        <f>IF('Test Sample Data'!F51="","",IF(SUM('Test Sample Data'!F$3:F$386)&gt;10,IF(AND(ISNUMBER('Test Sample Data'!F51),'Test Sample Data'!F51&lt;$C$389, 'Test Sample Data'!F51&gt;0),'Test Sample Data'!F51,$C$389),""))</f>
        <v/>
      </c>
      <c r="G52" s="105" t="str">
        <f>IF('Test Sample Data'!G51="","",IF(SUM('Test Sample Data'!G$3:G$386)&gt;10,IF(AND(ISNUMBER('Test Sample Data'!G51),'Test Sample Data'!G51&lt;$C$389, 'Test Sample Data'!G51&gt;0),'Test Sample Data'!G51,$C$389),""))</f>
        <v/>
      </c>
      <c r="H52" s="105" t="str">
        <f>IF('Test Sample Data'!H51="","",IF(SUM('Test Sample Data'!H$3:H$386)&gt;10,IF(AND(ISNUMBER('Test Sample Data'!H51),'Test Sample Data'!H51&lt;$C$389, 'Test Sample Data'!H51&gt;0),'Test Sample Data'!H51,$C$389),""))</f>
        <v/>
      </c>
      <c r="I52" s="105" t="str">
        <f>IF('Test Sample Data'!I51="","",IF(SUM('Test Sample Data'!I$3:I$386)&gt;10,IF(AND(ISNUMBER('Test Sample Data'!I51),'Test Sample Data'!I51&lt;$C$389, 'Test Sample Data'!I51&gt;0),'Test Sample Data'!I51,$C$389),""))</f>
        <v/>
      </c>
      <c r="J52" s="105" t="str">
        <f>IF('Test Sample Data'!J51="","",IF(SUM('Test Sample Data'!J$3:J$386)&gt;10,IF(AND(ISNUMBER('Test Sample Data'!J51),'Test Sample Data'!J51&lt;$C$389, 'Test Sample Data'!J51&gt;0),'Test Sample Data'!J51,$C$389),""))</f>
        <v/>
      </c>
      <c r="K52" s="105" t="str">
        <f>IF('Test Sample Data'!K51="","",IF(SUM('Test Sample Data'!K$3:K$386)&gt;10,IF(AND(ISNUMBER('Test Sample Data'!K51),'Test Sample Data'!K51&lt;$C$389, 'Test Sample Data'!K51&gt;0),'Test Sample Data'!K51,$C$389),""))</f>
        <v/>
      </c>
      <c r="L52" s="105" t="str">
        <f>IF('Test Sample Data'!L51="","",IF(SUM('Test Sample Data'!L$3:L$386)&gt;10,IF(AND(ISNUMBER('Test Sample Data'!L51),'Test Sample Data'!L51&lt;$C$389, 'Test Sample Data'!L51&gt;0),'Test Sample Data'!L51,$C$389),""))</f>
        <v/>
      </c>
      <c r="M52" s="105" t="str">
        <f>IF('Test Sample Data'!M51="","",IF(SUM('Test Sample Data'!M$3:M$386)&gt;10,IF(AND(ISNUMBER('Test Sample Data'!M51),'Test Sample Data'!M51&lt;$C$389, 'Test Sample Data'!M51&gt;0),'Test Sample Data'!M51,$C$389),""))</f>
        <v/>
      </c>
      <c r="N52" s="105" t="str">
        <f>IF('Test Sample Data'!N51="","",IF(SUM('Test Sample Data'!N$3:N$386)&gt;10,IF(AND(ISNUMBER('Test Sample Data'!N51),'Test Sample Data'!N51&lt;$C$389, 'Test Sample Data'!N51&gt;0),'Test Sample Data'!N51,$C$389),""))</f>
        <v/>
      </c>
      <c r="O52" s="105" t="str">
        <f>'Gene Table'!D51</f>
        <v>CRBN</v>
      </c>
      <c r="P52" s="104" t="s">
        <v>293</v>
      </c>
      <c r="Q52" s="105">
        <f>IF('Control Sample Data'!C51="","",IF(SUM('Control Sample Data'!C$3:C$386)&gt;10,IF(AND(ISNUMBER('Control Sample Data'!C51),'Control Sample Data'!C51&lt;$C$389, 'Control Sample Data'!C51&gt;0),'Control Sample Data'!C51,$C$389),""))</f>
        <v>32.74</v>
      </c>
      <c r="R52" s="105">
        <f>IF('Control Sample Data'!D51="","",IF(SUM('Control Sample Data'!D$3:D$386)&gt;10,IF(AND(ISNUMBER('Control Sample Data'!D51),'Control Sample Data'!D51&lt;$C$389, 'Control Sample Data'!D51&gt;0),'Control Sample Data'!D51,$C$389),""))</f>
        <v>35</v>
      </c>
      <c r="S52" s="105">
        <f>IF('Control Sample Data'!E51="","",IF(SUM('Control Sample Data'!E$3:E$386)&gt;10,IF(AND(ISNUMBER('Control Sample Data'!E51),'Control Sample Data'!E51&lt;$C$389, 'Control Sample Data'!E51&gt;0),'Control Sample Data'!E51,$C$389),""))</f>
        <v>33.520000000000003</v>
      </c>
      <c r="T52" s="105" t="str">
        <f>IF('Control Sample Data'!F51="","",IF(SUM('Control Sample Data'!F$3:F$386)&gt;10,IF(AND(ISNUMBER('Control Sample Data'!F51),'Control Sample Data'!F51&lt;$C$389, 'Control Sample Data'!F51&gt;0),'Control Sample Data'!F51,$C$389),""))</f>
        <v/>
      </c>
      <c r="U52" s="105" t="str">
        <f>IF('Control Sample Data'!G51="","",IF(SUM('Control Sample Data'!G$3:G$386)&gt;10,IF(AND(ISNUMBER('Control Sample Data'!G51),'Control Sample Data'!G51&lt;$C$389, 'Control Sample Data'!G51&gt;0),'Control Sample Data'!G51,$C$389),""))</f>
        <v/>
      </c>
      <c r="V52" s="105" t="str">
        <f>IF('Control Sample Data'!H51="","",IF(SUM('Control Sample Data'!H$3:H$386)&gt;10,IF(AND(ISNUMBER('Control Sample Data'!H51),'Control Sample Data'!H51&lt;$C$389, 'Control Sample Data'!H51&gt;0),'Control Sample Data'!H51,$C$389),""))</f>
        <v/>
      </c>
      <c r="W52" s="105" t="str">
        <f>IF('Control Sample Data'!I51="","",IF(SUM('Control Sample Data'!I$3:I$386)&gt;10,IF(AND(ISNUMBER('Control Sample Data'!I51),'Control Sample Data'!I51&lt;$C$389, 'Control Sample Data'!I51&gt;0),'Control Sample Data'!I51,$C$389),""))</f>
        <v/>
      </c>
      <c r="X52" s="105" t="str">
        <f>IF('Control Sample Data'!J51="","",IF(SUM('Control Sample Data'!J$3:J$386)&gt;10,IF(AND(ISNUMBER('Control Sample Data'!J51),'Control Sample Data'!J51&lt;$C$389, 'Control Sample Data'!J51&gt;0),'Control Sample Data'!J51,$C$389),""))</f>
        <v/>
      </c>
      <c r="Y52" s="105" t="str">
        <f>IF('Control Sample Data'!K51="","",IF(SUM('Control Sample Data'!K$3:K$386)&gt;10,IF(AND(ISNUMBER('Control Sample Data'!K51),'Control Sample Data'!K51&lt;$C$389, 'Control Sample Data'!K51&gt;0),'Control Sample Data'!K51,$C$389),""))</f>
        <v/>
      </c>
      <c r="Z52" s="105" t="str">
        <f>IF('Control Sample Data'!L51="","",IF(SUM('Control Sample Data'!L$3:L$386)&gt;10,IF(AND(ISNUMBER('Control Sample Data'!L51),'Control Sample Data'!L51&lt;$C$389, 'Control Sample Data'!L51&gt;0),'Control Sample Data'!L51,$C$389),""))</f>
        <v/>
      </c>
      <c r="AA52" s="105" t="str">
        <f>IF('Control Sample Data'!M51="","",IF(SUM('Control Sample Data'!M$3:M$386)&gt;10,IF(AND(ISNUMBER('Control Sample Data'!M51),'Control Sample Data'!M51&lt;$C$389, 'Control Sample Data'!M51&gt;0),'Control Sample Data'!M51,$C$389),""))</f>
        <v/>
      </c>
      <c r="AB52" s="136" t="str">
        <f>IF('Control Sample Data'!N51="","",IF(SUM('Control Sample Data'!N$3:N$386)&gt;10,IF(AND(ISNUMBER('Control Sample Data'!N51),'Control Sample Data'!N51&lt;$C$389, 'Control Sample Data'!N51&gt;0),'Control Sample Data'!N51,$C$389),""))</f>
        <v/>
      </c>
      <c r="BA52" s="101" t="str">
        <f t="shared" si="36"/>
        <v>CRBN</v>
      </c>
      <c r="BB52" s="104" t="s">
        <v>293</v>
      </c>
      <c r="BC52" s="105">
        <f t="shared" si="53"/>
        <v>12.358000000000001</v>
      </c>
      <c r="BD52" s="105">
        <f t="shared" si="54"/>
        <v>11.379999999999999</v>
      </c>
      <c r="BE52" s="105">
        <f t="shared" si="55"/>
        <v>12.68</v>
      </c>
      <c r="BF52" s="105" t="str">
        <f t="shared" si="56"/>
        <v/>
      </c>
      <c r="BG52" s="105" t="str">
        <f t="shared" si="57"/>
        <v/>
      </c>
      <c r="BH52" s="105" t="str">
        <f t="shared" si="58"/>
        <v/>
      </c>
      <c r="BI52" s="105" t="str">
        <f t="shared" si="59"/>
        <v/>
      </c>
      <c r="BJ52" s="105" t="str">
        <f t="shared" si="60"/>
        <v/>
      </c>
      <c r="BK52" s="105" t="str">
        <f t="shared" si="61"/>
        <v/>
      </c>
      <c r="BL52" s="105" t="str">
        <f t="shared" si="62"/>
        <v/>
      </c>
      <c r="BM52" s="102" t="str">
        <f t="shared" si="37"/>
        <v/>
      </c>
      <c r="BN52" s="102" t="str">
        <f t="shared" si="38"/>
        <v/>
      </c>
      <c r="BO52" s="105">
        <f t="shared" si="63"/>
        <v>11.598000000000003</v>
      </c>
      <c r="BP52" s="105">
        <f t="shared" si="64"/>
        <v>13.948</v>
      </c>
      <c r="BQ52" s="105">
        <f t="shared" si="65"/>
        <v>12.310000000000002</v>
      </c>
      <c r="BR52" s="105" t="str">
        <f t="shared" si="66"/>
        <v/>
      </c>
      <c r="BS52" s="105" t="str">
        <f t="shared" si="67"/>
        <v/>
      </c>
      <c r="BT52" s="105" t="str">
        <f t="shared" si="68"/>
        <v/>
      </c>
      <c r="BU52" s="105" t="str">
        <f t="shared" si="69"/>
        <v/>
      </c>
      <c r="BV52" s="105" t="str">
        <f t="shared" si="70"/>
        <v/>
      </c>
      <c r="BW52" s="105" t="str">
        <f t="shared" si="71"/>
        <v/>
      </c>
      <c r="BX52" s="105" t="str">
        <f t="shared" si="72"/>
        <v/>
      </c>
      <c r="BY52" s="102" t="str">
        <f t="shared" si="39"/>
        <v/>
      </c>
      <c r="BZ52" s="102" t="str">
        <f t="shared" si="40"/>
        <v/>
      </c>
      <c r="CA52" s="70">
        <f t="shared" si="41"/>
        <v>12.139333333333333</v>
      </c>
      <c r="CB52" s="70">
        <f t="shared" si="42"/>
        <v>12.61866666666667</v>
      </c>
      <c r="CC52" s="103" t="str">
        <f t="shared" si="43"/>
        <v>CRBN</v>
      </c>
      <c r="CD52" s="104" t="s">
        <v>293</v>
      </c>
      <c r="CE52" s="106">
        <f t="shared" si="73"/>
        <v>1.904896191830332E-4</v>
      </c>
      <c r="CF52" s="106">
        <f t="shared" si="74"/>
        <v>3.7521366730664413E-4</v>
      </c>
      <c r="CG52" s="106">
        <f t="shared" si="75"/>
        <v>1.5238410020771635E-4</v>
      </c>
      <c r="CH52" s="106" t="str">
        <f t="shared" si="76"/>
        <v/>
      </c>
      <c r="CI52" s="106" t="str">
        <f t="shared" si="77"/>
        <v/>
      </c>
      <c r="CJ52" s="106" t="str">
        <f t="shared" si="78"/>
        <v/>
      </c>
      <c r="CK52" s="106" t="str">
        <f t="shared" si="79"/>
        <v/>
      </c>
      <c r="CL52" s="106" t="str">
        <f t="shared" si="80"/>
        <v/>
      </c>
      <c r="CM52" s="106" t="str">
        <f t="shared" si="81"/>
        <v/>
      </c>
      <c r="CN52" s="106" t="str">
        <f t="shared" si="82"/>
        <v/>
      </c>
      <c r="CO52" s="119" t="str">
        <f t="shared" si="44"/>
        <v/>
      </c>
      <c r="CP52" s="119" t="str">
        <f t="shared" si="45"/>
        <v/>
      </c>
      <c r="CQ52" s="106">
        <f t="shared" ref="CQ52:CQ69" si="84">IF(BO52="","",POWER(2, -BO52))</f>
        <v>3.2259238419391167E-4</v>
      </c>
      <c r="CR52" s="106">
        <f t="shared" si="83"/>
        <v>6.3275213685285673E-5</v>
      </c>
      <c r="CS52" s="106">
        <f t="shared" si="83"/>
        <v>1.9693402324758917E-4</v>
      </c>
      <c r="CT52" s="106" t="str">
        <f t="shared" si="83"/>
        <v/>
      </c>
      <c r="CU52" s="106" t="str">
        <f t="shared" si="83"/>
        <v/>
      </c>
      <c r="CV52" s="106" t="str">
        <f t="shared" si="83"/>
        <v/>
      </c>
      <c r="CW52" s="106" t="str">
        <f t="shared" si="50"/>
        <v/>
      </c>
      <c r="CX52" s="106" t="str">
        <f t="shared" si="50"/>
        <v/>
      </c>
      <c r="CY52" s="106" t="str">
        <f t="shared" si="50"/>
        <v/>
      </c>
      <c r="CZ52" s="106" t="str">
        <f t="shared" si="48"/>
        <v/>
      </c>
      <c r="DA52" s="119" t="str">
        <f t="shared" si="46"/>
        <v/>
      </c>
      <c r="DB52" s="119" t="str">
        <f t="shared" si="47"/>
        <v/>
      </c>
    </row>
    <row r="53" spans="1:106" ht="15" customHeight="1" x14ac:dyDescent="0.3">
      <c r="A53" s="135" t="str">
        <f>'Gene Table'!D52</f>
        <v>CUL1</v>
      </c>
      <c r="B53" s="104" t="s">
        <v>294</v>
      </c>
      <c r="C53" s="105">
        <f>IF('Test Sample Data'!C52="","",IF(SUM('Test Sample Data'!C$3:C$386)&gt;10,IF(AND(ISNUMBER('Test Sample Data'!C52),'Test Sample Data'!C52&lt;$C$389, 'Test Sample Data'!C52&gt;0),'Test Sample Data'!C52,$C$389),""))</f>
        <v>29.61</v>
      </c>
      <c r="D53" s="105">
        <f>IF('Test Sample Data'!D52="","",IF(SUM('Test Sample Data'!D$3:D$386)&gt;10,IF(AND(ISNUMBER('Test Sample Data'!D52),'Test Sample Data'!D52&lt;$C$389, 'Test Sample Data'!D52&gt;0),'Test Sample Data'!D52,$C$389),""))</f>
        <v>30.04</v>
      </c>
      <c r="E53" s="105">
        <f>IF('Test Sample Data'!E52="","",IF(SUM('Test Sample Data'!E$3:E$386)&gt;10,IF(AND(ISNUMBER('Test Sample Data'!E52),'Test Sample Data'!E52&lt;$C$389, 'Test Sample Data'!E52&gt;0),'Test Sample Data'!E52,$C$389),""))</f>
        <v>29.42</v>
      </c>
      <c r="F53" s="105" t="str">
        <f>IF('Test Sample Data'!F52="","",IF(SUM('Test Sample Data'!F$3:F$386)&gt;10,IF(AND(ISNUMBER('Test Sample Data'!F52),'Test Sample Data'!F52&lt;$C$389, 'Test Sample Data'!F52&gt;0),'Test Sample Data'!F52,$C$389),""))</f>
        <v/>
      </c>
      <c r="G53" s="105" t="str">
        <f>IF('Test Sample Data'!G52="","",IF(SUM('Test Sample Data'!G$3:G$386)&gt;10,IF(AND(ISNUMBER('Test Sample Data'!G52),'Test Sample Data'!G52&lt;$C$389, 'Test Sample Data'!G52&gt;0),'Test Sample Data'!G52,$C$389),""))</f>
        <v/>
      </c>
      <c r="H53" s="105" t="str">
        <f>IF('Test Sample Data'!H52="","",IF(SUM('Test Sample Data'!H$3:H$386)&gt;10,IF(AND(ISNUMBER('Test Sample Data'!H52),'Test Sample Data'!H52&lt;$C$389, 'Test Sample Data'!H52&gt;0),'Test Sample Data'!H52,$C$389),""))</f>
        <v/>
      </c>
      <c r="I53" s="105" t="str">
        <f>IF('Test Sample Data'!I52="","",IF(SUM('Test Sample Data'!I$3:I$386)&gt;10,IF(AND(ISNUMBER('Test Sample Data'!I52),'Test Sample Data'!I52&lt;$C$389, 'Test Sample Data'!I52&gt;0),'Test Sample Data'!I52,$C$389),""))</f>
        <v/>
      </c>
      <c r="J53" s="105" t="str">
        <f>IF('Test Sample Data'!J52="","",IF(SUM('Test Sample Data'!J$3:J$386)&gt;10,IF(AND(ISNUMBER('Test Sample Data'!J52),'Test Sample Data'!J52&lt;$C$389, 'Test Sample Data'!J52&gt;0),'Test Sample Data'!J52,$C$389),""))</f>
        <v/>
      </c>
      <c r="K53" s="105" t="str">
        <f>IF('Test Sample Data'!K52="","",IF(SUM('Test Sample Data'!K$3:K$386)&gt;10,IF(AND(ISNUMBER('Test Sample Data'!K52),'Test Sample Data'!K52&lt;$C$389, 'Test Sample Data'!K52&gt;0),'Test Sample Data'!K52,$C$389),""))</f>
        <v/>
      </c>
      <c r="L53" s="105" t="str">
        <f>IF('Test Sample Data'!L52="","",IF(SUM('Test Sample Data'!L$3:L$386)&gt;10,IF(AND(ISNUMBER('Test Sample Data'!L52),'Test Sample Data'!L52&lt;$C$389, 'Test Sample Data'!L52&gt;0),'Test Sample Data'!L52,$C$389),""))</f>
        <v/>
      </c>
      <c r="M53" s="105" t="str">
        <f>IF('Test Sample Data'!M52="","",IF(SUM('Test Sample Data'!M$3:M$386)&gt;10,IF(AND(ISNUMBER('Test Sample Data'!M52),'Test Sample Data'!M52&lt;$C$389, 'Test Sample Data'!M52&gt;0),'Test Sample Data'!M52,$C$389),""))</f>
        <v/>
      </c>
      <c r="N53" s="105" t="str">
        <f>IF('Test Sample Data'!N52="","",IF(SUM('Test Sample Data'!N$3:N$386)&gt;10,IF(AND(ISNUMBER('Test Sample Data'!N52),'Test Sample Data'!N52&lt;$C$389, 'Test Sample Data'!N52&gt;0),'Test Sample Data'!N52,$C$389),""))</f>
        <v/>
      </c>
      <c r="O53" s="105" t="str">
        <f>'Gene Table'!D52</f>
        <v>CUL1</v>
      </c>
      <c r="P53" s="104" t="s">
        <v>294</v>
      </c>
      <c r="Q53" s="105">
        <f>IF('Control Sample Data'!C52="","",IF(SUM('Control Sample Data'!C$3:C$386)&gt;10,IF(AND(ISNUMBER('Control Sample Data'!C52),'Control Sample Data'!C52&lt;$C$389, 'Control Sample Data'!C52&gt;0),'Control Sample Data'!C52,$C$389),""))</f>
        <v>24.63</v>
      </c>
      <c r="R53" s="105">
        <f>IF('Control Sample Data'!D52="","",IF(SUM('Control Sample Data'!D$3:D$386)&gt;10,IF(AND(ISNUMBER('Control Sample Data'!D52),'Control Sample Data'!D52&lt;$C$389, 'Control Sample Data'!D52&gt;0),'Control Sample Data'!D52,$C$389),""))</f>
        <v>24.58</v>
      </c>
      <c r="S53" s="105">
        <f>IF('Control Sample Data'!E52="","",IF(SUM('Control Sample Data'!E$3:E$386)&gt;10,IF(AND(ISNUMBER('Control Sample Data'!E52),'Control Sample Data'!E52&lt;$C$389, 'Control Sample Data'!E52&gt;0),'Control Sample Data'!E52,$C$389),""))</f>
        <v>35</v>
      </c>
      <c r="T53" s="105" t="str">
        <f>IF('Control Sample Data'!F52="","",IF(SUM('Control Sample Data'!F$3:F$386)&gt;10,IF(AND(ISNUMBER('Control Sample Data'!F52),'Control Sample Data'!F52&lt;$C$389, 'Control Sample Data'!F52&gt;0),'Control Sample Data'!F52,$C$389),""))</f>
        <v/>
      </c>
      <c r="U53" s="105" t="str">
        <f>IF('Control Sample Data'!G52="","",IF(SUM('Control Sample Data'!G$3:G$386)&gt;10,IF(AND(ISNUMBER('Control Sample Data'!G52),'Control Sample Data'!G52&lt;$C$389, 'Control Sample Data'!G52&gt;0),'Control Sample Data'!G52,$C$389),""))</f>
        <v/>
      </c>
      <c r="V53" s="105" t="str">
        <f>IF('Control Sample Data'!H52="","",IF(SUM('Control Sample Data'!H$3:H$386)&gt;10,IF(AND(ISNUMBER('Control Sample Data'!H52),'Control Sample Data'!H52&lt;$C$389, 'Control Sample Data'!H52&gt;0),'Control Sample Data'!H52,$C$389),""))</f>
        <v/>
      </c>
      <c r="W53" s="105" t="str">
        <f>IF('Control Sample Data'!I52="","",IF(SUM('Control Sample Data'!I$3:I$386)&gt;10,IF(AND(ISNUMBER('Control Sample Data'!I52),'Control Sample Data'!I52&lt;$C$389, 'Control Sample Data'!I52&gt;0),'Control Sample Data'!I52,$C$389),""))</f>
        <v/>
      </c>
      <c r="X53" s="105" t="str">
        <f>IF('Control Sample Data'!J52="","",IF(SUM('Control Sample Data'!J$3:J$386)&gt;10,IF(AND(ISNUMBER('Control Sample Data'!J52),'Control Sample Data'!J52&lt;$C$389, 'Control Sample Data'!J52&gt;0),'Control Sample Data'!J52,$C$389),""))</f>
        <v/>
      </c>
      <c r="Y53" s="105" t="str">
        <f>IF('Control Sample Data'!K52="","",IF(SUM('Control Sample Data'!K$3:K$386)&gt;10,IF(AND(ISNUMBER('Control Sample Data'!K52),'Control Sample Data'!K52&lt;$C$389, 'Control Sample Data'!K52&gt;0),'Control Sample Data'!K52,$C$389),""))</f>
        <v/>
      </c>
      <c r="Z53" s="105" t="str">
        <f>IF('Control Sample Data'!L52="","",IF(SUM('Control Sample Data'!L$3:L$386)&gt;10,IF(AND(ISNUMBER('Control Sample Data'!L52),'Control Sample Data'!L52&lt;$C$389, 'Control Sample Data'!L52&gt;0),'Control Sample Data'!L52,$C$389),""))</f>
        <v/>
      </c>
      <c r="AA53" s="105" t="str">
        <f>IF('Control Sample Data'!M52="","",IF(SUM('Control Sample Data'!M$3:M$386)&gt;10,IF(AND(ISNUMBER('Control Sample Data'!M52),'Control Sample Data'!M52&lt;$C$389, 'Control Sample Data'!M52&gt;0),'Control Sample Data'!M52,$C$389),""))</f>
        <v/>
      </c>
      <c r="AB53" s="136" t="str">
        <f>IF('Control Sample Data'!N52="","",IF(SUM('Control Sample Data'!N$3:N$386)&gt;10,IF(AND(ISNUMBER('Control Sample Data'!N52),'Control Sample Data'!N52&lt;$C$389, 'Control Sample Data'!N52&gt;0),'Control Sample Data'!N52,$C$389),""))</f>
        <v/>
      </c>
      <c r="BA53" s="101" t="str">
        <f t="shared" si="36"/>
        <v>CUL1</v>
      </c>
      <c r="BB53" s="104" t="s">
        <v>294</v>
      </c>
      <c r="BC53" s="105">
        <f t="shared" si="53"/>
        <v>8.6179999999999986</v>
      </c>
      <c r="BD53" s="105">
        <f t="shared" si="54"/>
        <v>9.09</v>
      </c>
      <c r="BE53" s="105">
        <f t="shared" si="55"/>
        <v>8.5399999999999991</v>
      </c>
      <c r="BF53" s="105" t="str">
        <f t="shared" si="56"/>
        <v/>
      </c>
      <c r="BG53" s="105" t="str">
        <f t="shared" si="57"/>
        <v/>
      </c>
      <c r="BH53" s="105" t="str">
        <f t="shared" si="58"/>
        <v/>
      </c>
      <c r="BI53" s="105" t="str">
        <f t="shared" si="59"/>
        <v/>
      </c>
      <c r="BJ53" s="105" t="str">
        <f t="shared" si="60"/>
        <v/>
      </c>
      <c r="BK53" s="105" t="str">
        <f t="shared" si="61"/>
        <v/>
      </c>
      <c r="BL53" s="105" t="str">
        <f t="shared" si="62"/>
        <v/>
      </c>
      <c r="BM53" s="102" t="str">
        <f t="shared" si="37"/>
        <v/>
      </c>
      <c r="BN53" s="102" t="str">
        <f t="shared" si="38"/>
        <v/>
      </c>
      <c r="BO53" s="105">
        <f t="shared" si="63"/>
        <v>3.4879999999999995</v>
      </c>
      <c r="BP53" s="105">
        <f t="shared" si="64"/>
        <v>3.5279999999999987</v>
      </c>
      <c r="BQ53" s="105">
        <f t="shared" si="65"/>
        <v>13.79</v>
      </c>
      <c r="BR53" s="105" t="str">
        <f t="shared" si="66"/>
        <v/>
      </c>
      <c r="BS53" s="105" t="str">
        <f t="shared" si="67"/>
        <v/>
      </c>
      <c r="BT53" s="105" t="str">
        <f t="shared" si="68"/>
        <v/>
      </c>
      <c r="BU53" s="105" t="str">
        <f t="shared" si="69"/>
        <v/>
      </c>
      <c r="BV53" s="105" t="str">
        <f t="shared" si="70"/>
        <v/>
      </c>
      <c r="BW53" s="105" t="str">
        <f t="shared" si="71"/>
        <v/>
      </c>
      <c r="BX53" s="105" t="str">
        <f t="shared" si="72"/>
        <v/>
      </c>
      <c r="BY53" s="102" t="str">
        <f t="shared" si="39"/>
        <v/>
      </c>
      <c r="BZ53" s="102" t="str">
        <f t="shared" si="40"/>
        <v/>
      </c>
      <c r="CA53" s="70">
        <f t="shared" si="41"/>
        <v>8.7493333333333325</v>
      </c>
      <c r="CB53" s="70">
        <f t="shared" si="42"/>
        <v>6.9353333333333325</v>
      </c>
      <c r="CC53" s="103" t="str">
        <f t="shared" si="43"/>
        <v>CUL1</v>
      </c>
      <c r="CD53" s="104" t="s">
        <v>294</v>
      </c>
      <c r="CE53" s="106">
        <f t="shared" si="73"/>
        <v>2.5452092761001862E-3</v>
      </c>
      <c r="CF53" s="106">
        <f t="shared" si="74"/>
        <v>1.8350053695586172E-3</v>
      </c>
      <c r="CG53" s="106">
        <f t="shared" si="75"/>
        <v>2.6866051135541894E-3</v>
      </c>
      <c r="CH53" s="106" t="str">
        <f t="shared" si="76"/>
        <v/>
      </c>
      <c r="CI53" s="106" t="str">
        <f t="shared" si="77"/>
        <v/>
      </c>
      <c r="CJ53" s="106" t="str">
        <f t="shared" si="78"/>
        <v/>
      </c>
      <c r="CK53" s="106" t="str">
        <f t="shared" si="79"/>
        <v/>
      </c>
      <c r="CL53" s="106" t="str">
        <f t="shared" si="80"/>
        <v/>
      </c>
      <c r="CM53" s="106" t="str">
        <f t="shared" si="81"/>
        <v/>
      </c>
      <c r="CN53" s="106" t="str">
        <f t="shared" si="82"/>
        <v/>
      </c>
      <c r="CO53" s="119" t="str">
        <f t="shared" si="44"/>
        <v/>
      </c>
      <c r="CP53" s="119" t="str">
        <f t="shared" si="45"/>
        <v/>
      </c>
      <c r="CQ53" s="106">
        <f t="shared" si="84"/>
        <v>8.9126607335258845E-2</v>
      </c>
      <c r="CR53" s="106">
        <f t="shared" si="83"/>
        <v>8.668943557071164E-2</v>
      </c>
      <c r="CS53" s="106">
        <f t="shared" si="83"/>
        <v>7.0598644037188073E-5</v>
      </c>
      <c r="CT53" s="106" t="str">
        <f t="shared" si="83"/>
        <v/>
      </c>
      <c r="CU53" s="106" t="str">
        <f t="shared" si="83"/>
        <v/>
      </c>
      <c r="CV53" s="106" t="str">
        <f t="shared" si="83"/>
        <v/>
      </c>
      <c r="CW53" s="106" t="str">
        <f t="shared" si="50"/>
        <v/>
      </c>
      <c r="CX53" s="106" t="str">
        <f t="shared" si="50"/>
        <v/>
      </c>
      <c r="CY53" s="106" t="str">
        <f t="shared" si="50"/>
        <v/>
      </c>
      <c r="CZ53" s="106" t="str">
        <f t="shared" si="48"/>
        <v/>
      </c>
      <c r="DA53" s="119" t="str">
        <f t="shared" si="46"/>
        <v/>
      </c>
      <c r="DB53" s="119" t="str">
        <f t="shared" si="47"/>
        <v/>
      </c>
    </row>
    <row r="54" spans="1:106" ht="15" customHeight="1" x14ac:dyDescent="0.3">
      <c r="A54" s="135" t="str">
        <f>'Gene Table'!D53</f>
        <v>CUL2</v>
      </c>
      <c r="B54" s="104" t="s">
        <v>295</v>
      </c>
      <c r="C54" s="105">
        <f>IF('Test Sample Data'!C53="","",IF(SUM('Test Sample Data'!C$3:C$386)&gt;10,IF(AND(ISNUMBER('Test Sample Data'!C53),'Test Sample Data'!C53&lt;$C$389, 'Test Sample Data'!C53&gt;0),'Test Sample Data'!C53,$C$389),""))</f>
        <v>14.54</v>
      </c>
      <c r="D54" s="105">
        <f>IF('Test Sample Data'!D53="","",IF(SUM('Test Sample Data'!D$3:D$386)&gt;10,IF(AND(ISNUMBER('Test Sample Data'!D53),'Test Sample Data'!D53&lt;$C$389, 'Test Sample Data'!D53&gt;0),'Test Sample Data'!D53,$C$389),""))</f>
        <v>14.7</v>
      </c>
      <c r="E54" s="105">
        <f>IF('Test Sample Data'!E53="","",IF(SUM('Test Sample Data'!E$3:E$386)&gt;10,IF(AND(ISNUMBER('Test Sample Data'!E53),'Test Sample Data'!E53&lt;$C$389, 'Test Sample Data'!E53&gt;0),'Test Sample Data'!E53,$C$389),""))</f>
        <v>14.68</v>
      </c>
      <c r="F54" s="105" t="str">
        <f>IF('Test Sample Data'!F53="","",IF(SUM('Test Sample Data'!F$3:F$386)&gt;10,IF(AND(ISNUMBER('Test Sample Data'!F53),'Test Sample Data'!F53&lt;$C$389, 'Test Sample Data'!F53&gt;0),'Test Sample Data'!F53,$C$389),""))</f>
        <v/>
      </c>
      <c r="G54" s="105" t="str">
        <f>IF('Test Sample Data'!G53="","",IF(SUM('Test Sample Data'!G$3:G$386)&gt;10,IF(AND(ISNUMBER('Test Sample Data'!G53),'Test Sample Data'!G53&lt;$C$389, 'Test Sample Data'!G53&gt;0),'Test Sample Data'!G53,$C$389),""))</f>
        <v/>
      </c>
      <c r="H54" s="105" t="str">
        <f>IF('Test Sample Data'!H53="","",IF(SUM('Test Sample Data'!H$3:H$386)&gt;10,IF(AND(ISNUMBER('Test Sample Data'!H53),'Test Sample Data'!H53&lt;$C$389, 'Test Sample Data'!H53&gt;0),'Test Sample Data'!H53,$C$389),""))</f>
        <v/>
      </c>
      <c r="I54" s="105" t="str">
        <f>IF('Test Sample Data'!I53="","",IF(SUM('Test Sample Data'!I$3:I$386)&gt;10,IF(AND(ISNUMBER('Test Sample Data'!I53),'Test Sample Data'!I53&lt;$C$389, 'Test Sample Data'!I53&gt;0),'Test Sample Data'!I53,$C$389),""))</f>
        <v/>
      </c>
      <c r="J54" s="105" t="str">
        <f>IF('Test Sample Data'!J53="","",IF(SUM('Test Sample Data'!J$3:J$386)&gt;10,IF(AND(ISNUMBER('Test Sample Data'!J53),'Test Sample Data'!J53&lt;$C$389, 'Test Sample Data'!J53&gt;0),'Test Sample Data'!J53,$C$389),""))</f>
        <v/>
      </c>
      <c r="K54" s="105" t="str">
        <f>IF('Test Sample Data'!K53="","",IF(SUM('Test Sample Data'!K$3:K$386)&gt;10,IF(AND(ISNUMBER('Test Sample Data'!K53),'Test Sample Data'!K53&lt;$C$389, 'Test Sample Data'!K53&gt;0),'Test Sample Data'!K53,$C$389),""))</f>
        <v/>
      </c>
      <c r="L54" s="105" t="str">
        <f>IF('Test Sample Data'!L53="","",IF(SUM('Test Sample Data'!L$3:L$386)&gt;10,IF(AND(ISNUMBER('Test Sample Data'!L53),'Test Sample Data'!L53&lt;$C$389, 'Test Sample Data'!L53&gt;0),'Test Sample Data'!L53,$C$389),""))</f>
        <v/>
      </c>
      <c r="M54" s="105" t="str">
        <f>IF('Test Sample Data'!M53="","",IF(SUM('Test Sample Data'!M$3:M$386)&gt;10,IF(AND(ISNUMBER('Test Sample Data'!M53),'Test Sample Data'!M53&lt;$C$389, 'Test Sample Data'!M53&gt;0),'Test Sample Data'!M53,$C$389),""))</f>
        <v/>
      </c>
      <c r="N54" s="105" t="str">
        <f>IF('Test Sample Data'!N53="","",IF(SUM('Test Sample Data'!N$3:N$386)&gt;10,IF(AND(ISNUMBER('Test Sample Data'!N53),'Test Sample Data'!N53&lt;$C$389, 'Test Sample Data'!N53&gt;0),'Test Sample Data'!N53,$C$389),""))</f>
        <v/>
      </c>
      <c r="O54" s="105" t="str">
        <f>'Gene Table'!D53</f>
        <v>CUL2</v>
      </c>
      <c r="P54" s="104" t="s">
        <v>295</v>
      </c>
      <c r="Q54" s="105">
        <f>IF('Control Sample Data'!C53="","",IF(SUM('Control Sample Data'!C$3:C$386)&gt;10,IF(AND(ISNUMBER('Control Sample Data'!C53),'Control Sample Data'!C53&lt;$C$389, 'Control Sample Data'!C53&gt;0),'Control Sample Data'!C53,$C$389),""))</f>
        <v>29.72</v>
      </c>
      <c r="R54" s="105">
        <f>IF('Control Sample Data'!D53="","",IF(SUM('Control Sample Data'!D$3:D$386)&gt;10,IF(AND(ISNUMBER('Control Sample Data'!D53),'Control Sample Data'!D53&lt;$C$389, 'Control Sample Data'!D53&gt;0),'Control Sample Data'!D53,$C$389),""))</f>
        <v>30.18</v>
      </c>
      <c r="S54" s="105">
        <f>IF('Control Sample Data'!E53="","",IF(SUM('Control Sample Data'!E$3:E$386)&gt;10,IF(AND(ISNUMBER('Control Sample Data'!E53),'Control Sample Data'!E53&lt;$C$389, 'Control Sample Data'!E53&gt;0),'Control Sample Data'!E53,$C$389),""))</f>
        <v>30.07</v>
      </c>
      <c r="T54" s="105" t="str">
        <f>IF('Control Sample Data'!F53="","",IF(SUM('Control Sample Data'!F$3:F$386)&gt;10,IF(AND(ISNUMBER('Control Sample Data'!F53),'Control Sample Data'!F53&lt;$C$389, 'Control Sample Data'!F53&gt;0),'Control Sample Data'!F53,$C$389),""))</f>
        <v/>
      </c>
      <c r="U54" s="105" t="str">
        <f>IF('Control Sample Data'!G53="","",IF(SUM('Control Sample Data'!G$3:G$386)&gt;10,IF(AND(ISNUMBER('Control Sample Data'!G53),'Control Sample Data'!G53&lt;$C$389, 'Control Sample Data'!G53&gt;0),'Control Sample Data'!G53,$C$389),""))</f>
        <v/>
      </c>
      <c r="V54" s="105" t="str">
        <f>IF('Control Sample Data'!H53="","",IF(SUM('Control Sample Data'!H$3:H$386)&gt;10,IF(AND(ISNUMBER('Control Sample Data'!H53),'Control Sample Data'!H53&lt;$C$389, 'Control Sample Data'!H53&gt;0),'Control Sample Data'!H53,$C$389),""))</f>
        <v/>
      </c>
      <c r="W54" s="105" t="str">
        <f>IF('Control Sample Data'!I53="","",IF(SUM('Control Sample Data'!I$3:I$386)&gt;10,IF(AND(ISNUMBER('Control Sample Data'!I53),'Control Sample Data'!I53&lt;$C$389, 'Control Sample Data'!I53&gt;0),'Control Sample Data'!I53,$C$389),""))</f>
        <v/>
      </c>
      <c r="X54" s="105" t="str">
        <f>IF('Control Sample Data'!J53="","",IF(SUM('Control Sample Data'!J$3:J$386)&gt;10,IF(AND(ISNUMBER('Control Sample Data'!J53),'Control Sample Data'!J53&lt;$C$389, 'Control Sample Data'!J53&gt;0),'Control Sample Data'!J53,$C$389),""))</f>
        <v/>
      </c>
      <c r="Y54" s="105" t="str">
        <f>IF('Control Sample Data'!K53="","",IF(SUM('Control Sample Data'!K$3:K$386)&gt;10,IF(AND(ISNUMBER('Control Sample Data'!K53),'Control Sample Data'!K53&lt;$C$389, 'Control Sample Data'!K53&gt;0),'Control Sample Data'!K53,$C$389),""))</f>
        <v/>
      </c>
      <c r="Z54" s="105" t="str">
        <f>IF('Control Sample Data'!L53="","",IF(SUM('Control Sample Data'!L$3:L$386)&gt;10,IF(AND(ISNUMBER('Control Sample Data'!L53),'Control Sample Data'!L53&lt;$C$389, 'Control Sample Data'!L53&gt;0),'Control Sample Data'!L53,$C$389),""))</f>
        <v/>
      </c>
      <c r="AA54" s="105" t="str">
        <f>IF('Control Sample Data'!M53="","",IF(SUM('Control Sample Data'!M$3:M$386)&gt;10,IF(AND(ISNUMBER('Control Sample Data'!M53),'Control Sample Data'!M53&lt;$C$389, 'Control Sample Data'!M53&gt;0),'Control Sample Data'!M53,$C$389),""))</f>
        <v/>
      </c>
      <c r="AB54" s="136" t="str">
        <f>IF('Control Sample Data'!N53="","",IF(SUM('Control Sample Data'!N$3:N$386)&gt;10,IF(AND(ISNUMBER('Control Sample Data'!N53),'Control Sample Data'!N53&lt;$C$389, 'Control Sample Data'!N53&gt;0),'Control Sample Data'!N53,$C$389),""))</f>
        <v/>
      </c>
      <c r="BA54" s="101" t="str">
        <f t="shared" si="36"/>
        <v>CUL2</v>
      </c>
      <c r="BB54" s="104" t="s">
        <v>295</v>
      </c>
      <c r="BC54" s="105">
        <f t="shared" si="53"/>
        <v>-6.4520000000000017</v>
      </c>
      <c r="BD54" s="105">
        <f t="shared" si="54"/>
        <v>-6.25</v>
      </c>
      <c r="BE54" s="105">
        <f t="shared" si="55"/>
        <v>-6.2000000000000028</v>
      </c>
      <c r="BF54" s="105" t="str">
        <f t="shared" si="56"/>
        <v/>
      </c>
      <c r="BG54" s="105" t="str">
        <f t="shared" si="57"/>
        <v/>
      </c>
      <c r="BH54" s="105" t="str">
        <f t="shared" si="58"/>
        <v/>
      </c>
      <c r="BI54" s="105" t="str">
        <f t="shared" si="59"/>
        <v/>
      </c>
      <c r="BJ54" s="105" t="str">
        <f t="shared" si="60"/>
        <v/>
      </c>
      <c r="BK54" s="105" t="str">
        <f t="shared" si="61"/>
        <v/>
      </c>
      <c r="BL54" s="105" t="str">
        <f t="shared" si="62"/>
        <v/>
      </c>
      <c r="BM54" s="102" t="str">
        <f t="shared" si="37"/>
        <v/>
      </c>
      <c r="BN54" s="102" t="str">
        <f t="shared" si="38"/>
        <v/>
      </c>
      <c r="BO54" s="105">
        <f t="shared" si="63"/>
        <v>8.5779999999999994</v>
      </c>
      <c r="BP54" s="105">
        <f t="shared" si="64"/>
        <v>9.1280000000000001</v>
      </c>
      <c r="BQ54" s="105">
        <f t="shared" si="65"/>
        <v>8.86</v>
      </c>
      <c r="BR54" s="105" t="str">
        <f t="shared" si="66"/>
        <v/>
      </c>
      <c r="BS54" s="105" t="str">
        <f t="shared" si="67"/>
        <v/>
      </c>
      <c r="BT54" s="105" t="str">
        <f t="shared" si="68"/>
        <v/>
      </c>
      <c r="BU54" s="105" t="str">
        <f t="shared" si="69"/>
        <v/>
      </c>
      <c r="BV54" s="105" t="str">
        <f t="shared" si="70"/>
        <v/>
      </c>
      <c r="BW54" s="105" t="str">
        <f t="shared" si="71"/>
        <v/>
      </c>
      <c r="BX54" s="105" t="str">
        <f t="shared" si="72"/>
        <v/>
      </c>
      <c r="BY54" s="102" t="str">
        <f t="shared" si="39"/>
        <v/>
      </c>
      <c r="BZ54" s="102" t="str">
        <f t="shared" si="40"/>
        <v/>
      </c>
      <c r="CA54" s="70">
        <f t="shared" si="41"/>
        <v>-6.3006666666666682</v>
      </c>
      <c r="CB54" s="70">
        <f t="shared" si="42"/>
        <v>8.8553333333333324</v>
      </c>
      <c r="CC54" s="103" t="str">
        <f t="shared" si="43"/>
        <v>CUL2</v>
      </c>
      <c r="CD54" s="104" t="s">
        <v>295</v>
      </c>
      <c r="CE54" s="106">
        <f t="shared" si="73"/>
        <v>87.547859449759486</v>
      </c>
      <c r="CF54" s="106">
        <f t="shared" si="74"/>
        <v>76.10925536017416</v>
      </c>
      <c r="CG54" s="106">
        <f t="shared" si="75"/>
        <v>73.516694719810346</v>
      </c>
      <c r="CH54" s="106" t="str">
        <f t="shared" si="76"/>
        <v/>
      </c>
      <c r="CI54" s="106" t="str">
        <f t="shared" si="77"/>
        <v/>
      </c>
      <c r="CJ54" s="106" t="str">
        <f t="shared" si="78"/>
        <v/>
      </c>
      <c r="CK54" s="106" t="str">
        <f t="shared" si="79"/>
        <v/>
      </c>
      <c r="CL54" s="106" t="str">
        <f t="shared" si="80"/>
        <v/>
      </c>
      <c r="CM54" s="106" t="str">
        <f t="shared" si="81"/>
        <v/>
      </c>
      <c r="CN54" s="106" t="str">
        <f t="shared" si="82"/>
        <v/>
      </c>
      <c r="CO54" s="119" t="str">
        <f t="shared" si="44"/>
        <v/>
      </c>
      <c r="CP54" s="119" t="str">
        <f t="shared" si="45"/>
        <v/>
      </c>
      <c r="CQ54" s="106">
        <f t="shared" si="84"/>
        <v>2.616764848491878E-3</v>
      </c>
      <c r="CR54" s="106">
        <f t="shared" si="83"/>
        <v>1.7873030627498601E-3</v>
      </c>
      <c r="CS54" s="106">
        <f t="shared" si="83"/>
        <v>2.1521584294465061E-3</v>
      </c>
      <c r="CT54" s="106" t="str">
        <f t="shared" si="83"/>
        <v/>
      </c>
      <c r="CU54" s="106" t="str">
        <f t="shared" si="83"/>
        <v/>
      </c>
      <c r="CV54" s="106" t="str">
        <f t="shared" si="83"/>
        <v/>
      </c>
      <c r="CW54" s="106" t="str">
        <f t="shared" si="50"/>
        <v/>
      </c>
      <c r="CX54" s="106" t="str">
        <f t="shared" si="50"/>
        <v/>
      </c>
      <c r="CY54" s="106" t="str">
        <f t="shared" si="50"/>
        <v/>
      </c>
      <c r="CZ54" s="106" t="str">
        <f t="shared" si="48"/>
        <v/>
      </c>
      <c r="DA54" s="119" t="str">
        <f t="shared" si="46"/>
        <v/>
      </c>
      <c r="DB54" s="119" t="str">
        <f t="shared" si="47"/>
        <v/>
      </c>
    </row>
    <row r="55" spans="1:106" ht="15" customHeight="1" x14ac:dyDescent="0.3">
      <c r="A55" s="135" t="str">
        <f>'Gene Table'!D54</f>
        <v>CUL3</v>
      </c>
      <c r="B55" s="104" t="s">
        <v>296</v>
      </c>
      <c r="C55" s="105">
        <f>IF('Test Sample Data'!C54="","",IF(SUM('Test Sample Data'!C$3:C$386)&gt;10,IF(AND(ISNUMBER('Test Sample Data'!C54),'Test Sample Data'!C54&lt;$C$389, 'Test Sample Data'!C54&gt;0),'Test Sample Data'!C54,$C$389),""))</f>
        <v>32.15</v>
      </c>
      <c r="D55" s="105">
        <f>IF('Test Sample Data'!D54="","",IF(SUM('Test Sample Data'!D$3:D$386)&gt;10,IF(AND(ISNUMBER('Test Sample Data'!D54),'Test Sample Data'!D54&lt;$C$389, 'Test Sample Data'!D54&gt;0),'Test Sample Data'!D54,$C$389),""))</f>
        <v>31.35</v>
      </c>
      <c r="E55" s="105">
        <f>IF('Test Sample Data'!E54="","",IF(SUM('Test Sample Data'!E$3:E$386)&gt;10,IF(AND(ISNUMBER('Test Sample Data'!E54),'Test Sample Data'!E54&lt;$C$389, 'Test Sample Data'!E54&gt;0),'Test Sample Data'!E54,$C$389),""))</f>
        <v>31.75</v>
      </c>
      <c r="F55" s="105" t="str">
        <f>IF('Test Sample Data'!F54="","",IF(SUM('Test Sample Data'!F$3:F$386)&gt;10,IF(AND(ISNUMBER('Test Sample Data'!F54),'Test Sample Data'!F54&lt;$C$389, 'Test Sample Data'!F54&gt;0),'Test Sample Data'!F54,$C$389),""))</f>
        <v/>
      </c>
      <c r="G55" s="105" t="str">
        <f>IF('Test Sample Data'!G54="","",IF(SUM('Test Sample Data'!G$3:G$386)&gt;10,IF(AND(ISNUMBER('Test Sample Data'!G54),'Test Sample Data'!G54&lt;$C$389, 'Test Sample Data'!G54&gt;0),'Test Sample Data'!G54,$C$389),""))</f>
        <v/>
      </c>
      <c r="H55" s="105" t="str">
        <f>IF('Test Sample Data'!H54="","",IF(SUM('Test Sample Data'!H$3:H$386)&gt;10,IF(AND(ISNUMBER('Test Sample Data'!H54),'Test Sample Data'!H54&lt;$C$389, 'Test Sample Data'!H54&gt;0),'Test Sample Data'!H54,$C$389),""))</f>
        <v/>
      </c>
      <c r="I55" s="105" t="str">
        <f>IF('Test Sample Data'!I54="","",IF(SUM('Test Sample Data'!I$3:I$386)&gt;10,IF(AND(ISNUMBER('Test Sample Data'!I54),'Test Sample Data'!I54&lt;$C$389, 'Test Sample Data'!I54&gt;0),'Test Sample Data'!I54,$C$389),""))</f>
        <v/>
      </c>
      <c r="J55" s="105" t="str">
        <f>IF('Test Sample Data'!J54="","",IF(SUM('Test Sample Data'!J$3:J$386)&gt;10,IF(AND(ISNUMBER('Test Sample Data'!J54),'Test Sample Data'!J54&lt;$C$389, 'Test Sample Data'!J54&gt;0),'Test Sample Data'!J54,$C$389),""))</f>
        <v/>
      </c>
      <c r="K55" s="105" t="str">
        <f>IF('Test Sample Data'!K54="","",IF(SUM('Test Sample Data'!K$3:K$386)&gt;10,IF(AND(ISNUMBER('Test Sample Data'!K54),'Test Sample Data'!K54&lt;$C$389, 'Test Sample Data'!K54&gt;0),'Test Sample Data'!K54,$C$389),""))</f>
        <v/>
      </c>
      <c r="L55" s="105" t="str">
        <f>IF('Test Sample Data'!L54="","",IF(SUM('Test Sample Data'!L$3:L$386)&gt;10,IF(AND(ISNUMBER('Test Sample Data'!L54),'Test Sample Data'!L54&lt;$C$389, 'Test Sample Data'!L54&gt;0),'Test Sample Data'!L54,$C$389),""))</f>
        <v/>
      </c>
      <c r="M55" s="105" t="str">
        <f>IF('Test Sample Data'!M54="","",IF(SUM('Test Sample Data'!M$3:M$386)&gt;10,IF(AND(ISNUMBER('Test Sample Data'!M54),'Test Sample Data'!M54&lt;$C$389, 'Test Sample Data'!M54&gt;0),'Test Sample Data'!M54,$C$389),""))</f>
        <v/>
      </c>
      <c r="N55" s="105" t="str">
        <f>IF('Test Sample Data'!N54="","",IF(SUM('Test Sample Data'!N$3:N$386)&gt;10,IF(AND(ISNUMBER('Test Sample Data'!N54),'Test Sample Data'!N54&lt;$C$389, 'Test Sample Data'!N54&gt;0),'Test Sample Data'!N54,$C$389),""))</f>
        <v/>
      </c>
      <c r="O55" s="105" t="str">
        <f>'Gene Table'!D54</f>
        <v>CUL3</v>
      </c>
      <c r="P55" s="104" t="s">
        <v>296</v>
      </c>
      <c r="Q55" s="105">
        <f>IF('Control Sample Data'!C54="","",IF(SUM('Control Sample Data'!C$3:C$386)&gt;10,IF(AND(ISNUMBER('Control Sample Data'!C54),'Control Sample Data'!C54&lt;$C$389, 'Control Sample Data'!C54&gt;0),'Control Sample Data'!C54,$C$389),""))</f>
        <v>32.549999999999997</v>
      </c>
      <c r="R55" s="105">
        <f>IF('Control Sample Data'!D54="","",IF(SUM('Control Sample Data'!D$3:D$386)&gt;10,IF(AND(ISNUMBER('Control Sample Data'!D54),'Control Sample Data'!D54&lt;$C$389, 'Control Sample Data'!D54&gt;0),'Control Sample Data'!D54,$C$389),""))</f>
        <v>32.47</v>
      </c>
      <c r="S55" s="105">
        <f>IF('Control Sample Data'!E54="","",IF(SUM('Control Sample Data'!E$3:E$386)&gt;10,IF(AND(ISNUMBER('Control Sample Data'!E54),'Control Sample Data'!E54&lt;$C$389, 'Control Sample Data'!E54&gt;0),'Control Sample Data'!E54,$C$389),""))</f>
        <v>32.65</v>
      </c>
      <c r="T55" s="105" t="str">
        <f>IF('Control Sample Data'!F54="","",IF(SUM('Control Sample Data'!F$3:F$386)&gt;10,IF(AND(ISNUMBER('Control Sample Data'!F54),'Control Sample Data'!F54&lt;$C$389, 'Control Sample Data'!F54&gt;0),'Control Sample Data'!F54,$C$389),""))</f>
        <v/>
      </c>
      <c r="U55" s="105" t="str">
        <f>IF('Control Sample Data'!G54="","",IF(SUM('Control Sample Data'!G$3:G$386)&gt;10,IF(AND(ISNUMBER('Control Sample Data'!G54),'Control Sample Data'!G54&lt;$C$389, 'Control Sample Data'!G54&gt;0),'Control Sample Data'!G54,$C$389),""))</f>
        <v/>
      </c>
      <c r="V55" s="105" t="str">
        <f>IF('Control Sample Data'!H54="","",IF(SUM('Control Sample Data'!H$3:H$386)&gt;10,IF(AND(ISNUMBER('Control Sample Data'!H54),'Control Sample Data'!H54&lt;$C$389, 'Control Sample Data'!H54&gt;0),'Control Sample Data'!H54,$C$389),""))</f>
        <v/>
      </c>
      <c r="W55" s="105" t="str">
        <f>IF('Control Sample Data'!I54="","",IF(SUM('Control Sample Data'!I$3:I$386)&gt;10,IF(AND(ISNUMBER('Control Sample Data'!I54),'Control Sample Data'!I54&lt;$C$389, 'Control Sample Data'!I54&gt;0),'Control Sample Data'!I54,$C$389),""))</f>
        <v/>
      </c>
      <c r="X55" s="105" t="str">
        <f>IF('Control Sample Data'!J54="","",IF(SUM('Control Sample Data'!J$3:J$386)&gt;10,IF(AND(ISNUMBER('Control Sample Data'!J54),'Control Sample Data'!J54&lt;$C$389, 'Control Sample Data'!J54&gt;0),'Control Sample Data'!J54,$C$389),""))</f>
        <v/>
      </c>
      <c r="Y55" s="105" t="str">
        <f>IF('Control Sample Data'!K54="","",IF(SUM('Control Sample Data'!K$3:K$386)&gt;10,IF(AND(ISNUMBER('Control Sample Data'!K54),'Control Sample Data'!K54&lt;$C$389, 'Control Sample Data'!K54&gt;0),'Control Sample Data'!K54,$C$389),""))</f>
        <v/>
      </c>
      <c r="Z55" s="105" t="str">
        <f>IF('Control Sample Data'!L54="","",IF(SUM('Control Sample Data'!L$3:L$386)&gt;10,IF(AND(ISNUMBER('Control Sample Data'!L54),'Control Sample Data'!L54&lt;$C$389, 'Control Sample Data'!L54&gt;0),'Control Sample Data'!L54,$C$389),""))</f>
        <v/>
      </c>
      <c r="AA55" s="105" t="str">
        <f>IF('Control Sample Data'!M54="","",IF(SUM('Control Sample Data'!M$3:M$386)&gt;10,IF(AND(ISNUMBER('Control Sample Data'!M54),'Control Sample Data'!M54&lt;$C$389, 'Control Sample Data'!M54&gt;0),'Control Sample Data'!M54,$C$389),""))</f>
        <v/>
      </c>
      <c r="AB55" s="136" t="str">
        <f>IF('Control Sample Data'!N54="","",IF(SUM('Control Sample Data'!N$3:N$386)&gt;10,IF(AND(ISNUMBER('Control Sample Data'!N54),'Control Sample Data'!N54&lt;$C$389, 'Control Sample Data'!N54&gt;0),'Control Sample Data'!N54,$C$389),""))</f>
        <v/>
      </c>
      <c r="BA55" s="101" t="str">
        <f t="shared" si="36"/>
        <v>CUL3</v>
      </c>
      <c r="BB55" s="104" t="s">
        <v>296</v>
      </c>
      <c r="BC55" s="105">
        <f t="shared" si="53"/>
        <v>11.157999999999998</v>
      </c>
      <c r="BD55" s="105">
        <f t="shared" si="54"/>
        <v>10.400000000000002</v>
      </c>
      <c r="BE55" s="105">
        <f t="shared" si="55"/>
        <v>10.869999999999997</v>
      </c>
      <c r="BF55" s="105" t="str">
        <f t="shared" si="56"/>
        <v/>
      </c>
      <c r="BG55" s="105" t="str">
        <f t="shared" si="57"/>
        <v/>
      </c>
      <c r="BH55" s="105" t="str">
        <f t="shared" si="58"/>
        <v/>
      </c>
      <c r="BI55" s="105" t="str">
        <f t="shared" si="59"/>
        <v/>
      </c>
      <c r="BJ55" s="105" t="str">
        <f t="shared" si="60"/>
        <v/>
      </c>
      <c r="BK55" s="105" t="str">
        <f t="shared" si="61"/>
        <v/>
      </c>
      <c r="BL55" s="105" t="str">
        <f t="shared" si="62"/>
        <v/>
      </c>
      <c r="BM55" s="102" t="str">
        <f t="shared" si="37"/>
        <v/>
      </c>
      <c r="BN55" s="102" t="str">
        <f t="shared" si="38"/>
        <v/>
      </c>
      <c r="BO55" s="105">
        <f t="shared" si="63"/>
        <v>11.407999999999998</v>
      </c>
      <c r="BP55" s="105">
        <f t="shared" si="64"/>
        <v>11.417999999999999</v>
      </c>
      <c r="BQ55" s="105">
        <f t="shared" si="65"/>
        <v>11.439999999999998</v>
      </c>
      <c r="BR55" s="105" t="str">
        <f t="shared" si="66"/>
        <v/>
      </c>
      <c r="BS55" s="105" t="str">
        <f t="shared" si="67"/>
        <v/>
      </c>
      <c r="BT55" s="105" t="str">
        <f t="shared" si="68"/>
        <v/>
      </c>
      <c r="BU55" s="105" t="str">
        <f t="shared" si="69"/>
        <v/>
      </c>
      <c r="BV55" s="105" t="str">
        <f t="shared" si="70"/>
        <v/>
      </c>
      <c r="BW55" s="105" t="str">
        <f t="shared" si="71"/>
        <v/>
      </c>
      <c r="BX55" s="105" t="str">
        <f t="shared" si="72"/>
        <v/>
      </c>
      <c r="BY55" s="102" t="str">
        <f t="shared" si="39"/>
        <v/>
      </c>
      <c r="BZ55" s="102" t="str">
        <f t="shared" si="40"/>
        <v/>
      </c>
      <c r="CA55" s="70">
        <f t="shared" si="41"/>
        <v>10.809333333333333</v>
      </c>
      <c r="CB55" s="70">
        <f t="shared" si="42"/>
        <v>11.421999999999997</v>
      </c>
      <c r="CC55" s="103" t="str">
        <f t="shared" si="43"/>
        <v>CUL3</v>
      </c>
      <c r="CD55" s="104" t="s">
        <v>296</v>
      </c>
      <c r="CE55" s="106">
        <f t="shared" si="73"/>
        <v>4.3763022439912417E-4</v>
      </c>
      <c r="CF55" s="106">
        <f t="shared" si="74"/>
        <v>7.4009597974140462E-4</v>
      </c>
      <c r="CG55" s="106">
        <f t="shared" si="75"/>
        <v>5.343230963187213E-4</v>
      </c>
      <c r="CH55" s="106" t="str">
        <f t="shared" si="76"/>
        <v/>
      </c>
      <c r="CI55" s="106" t="str">
        <f t="shared" si="77"/>
        <v/>
      </c>
      <c r="CJ55" s="106" t="str">
        <f t="shared" si="78"/>
        <v/>
      </c>
      <c r="CK55" s="106" t="str">
        <f t="shared" si="79"/>
        <v/>
      </c>
      <c r="CL55" s="106" t="str">
        <f t="shared" si="80"/>
        <v/>
      </c>
      <c r="CM55" s="106" t="str">
        <f t="shared" si="81"/>
        <v/>
      </c>
      <c r="CN55" s="106" t="str">
        <f t="shared" si="82"/>
        <v/>
      </c>
      <c r="CO55" s="119" t="str">
        <f t="shared" si="44"/>
        <v/>
      </c>
      <c r="CP55" s="119" t="str">
        <f t="shared" si="45"/>
        <v/>
      </c>
      <c r="CQ55" s="106">
        <f t="shared" si="84"/>
        <v>3.6800168690390232E-4</v>
      </c>
      <c r="CR55" s="106">
        <f t="shared" si="83"/>
        <v>3.6545971357243475E-4</v>
      </c>
      <c r="CS55" s="106">
        <f t="shared" si="83"/>
        <v>3.5992900812771079E-4</v>
      </c>
      <c r="CT55" s="106" t="str">
        <f t="shared" si="83"/>
        <v/>
      </c>
      <c r="CU55" s="106" t="str">
        <f t="shared" si="83"/>
        <v/>
      </c>
      <c r="CV55" s="106" t="str">
        <f t="shared" si="83"/>
        <v/>
      </c>
      <c r="CW55" s="106" t="str">
        <f t="shared" si="50"/>
        <v/>
      </c>
      <c r="CX55" s="106" t="str">
        <f t="shared" si="50"/>
        <v/>
      </c>
      <c r="CY55" s="106" t="str">
        <f t="shared" si="50"/>
        <v/>
      </c>
      <c r="CZ55" s="106" t="str">
        <f t="shared" si="48"/>
        <v/>
      </c>
      <c r="DA55" s="119" t="str">
        <f t="shared" si="46"/>
        <v/>
      </c>
      <c r="DB55" s="119" t="str">
        <f t="shared" si="47"/>
        <v/>
      </c>
    </row>
    <row r="56" spans="1:106" ht="15" customHeight="1" x14ac:dyDescent="0.3">
      <c r="A56" s="135" t="str">
        <f>'Gene Table'!D55</f>
        <v>CUL4A</v>
      </c>
      <c r="B56" s="104" t="s">
        <v>297</v>
      </c>
      <c r="C56" s="105">
        <f>IF('Test Sample Data'!C55="","",IF(SUM('Test Sample Data'!C$3:C$386)&gt;10,IF(AND(ISNUMBER('Test Sample Data'!C55),'Test Sample Data'!C55&lt;$C$389, 'Test Sample Data'!C55&gt;0),'Test Sample Data'!C55,$C$389),""))</f>
        <v>19.64</v>
      </c>
      <c r="D56" s="105">
        <f>IF('Test Sample Data'!D55="","",IF(SUM('Test Sample Data'!D$3:D$386)&gt;10,IF(AND(ISNUMBER('Test Sample Data'!D55),'Test Sample Data'!D55&lt;$C$389, 'Test Sample Data'!D55&gt;0),'Test Sample Data'!D55,$C$389),""))</f>
        <v>19.850000000000001</v>
      </c>
      <c r="E56" s="105">
        <f>IF('Test Sample Data'!E55="","",IF(SUM('Test Sample Data'!E$3:E$386)&gt;10,IF(AND(ISNUMBER('Test Sample Data'!E55),'Test Sample Data'!E55&lt;$C$389, 'Test Sample Data'!E55&gt;0),'Test Sample Data'!E55,$C$389),""))</f>
        <v>19.78</v>
      </c>
      <c r="F56" s="105" t="str">
        <f>IF('Test Sample Data'!F55="","",IF(SUM('Test Sample Data'!F$3:F$386)&gt;10,IF(AND(ISNUMBER('Test Sample Data'!F55),'Test Sample Data'!F55&lt;$C$389, 'Test Sample Data'!F55&gt;0),'Test Sample Data'!F55,$C$389),""))</f>
        <v/>
      </c>
      <c r="G56" s="105" t="str">
        <f>IF('Test Sample Data'!G55="","",IF(SUM('Test Sample Data'!G$3:G$386)&gt;10,IF(AND(ISNUMBER('Test Sample Data'!G55),'Test Sample Data'!G55&lt;$C$389, 'Test Sample Data'!G55&gt;0),'Test Sample Data'!G55,$C$389),""))</f>
        <v/>
      </c>
      <c r="H56" s="105" t="str">
        <f>IF('Test Sample Data'!H55="","",IF(SUM('Test Sample Data'!H$3:H$386)&gt;10,IF(AND(ISNUMBER('Test Sample Data'!H55),'Test Sample Data'!H55&lt;$C$389, 'Test Sample Data'!H55&gt;0),'Test Sample Data'!H55,$C$389),""))</f>
        <v/>
      </c>
      <c r="I56" s="105" t="str">
        <f>IF('Test Sample Data'!I55="","",IF(SUM('Test Sample Data'!I$3:I$386)&gt;10,IF(AND(ISNUMBER('Test Sample Data'!I55),'Test Sample Data'!I55&lt;$C$389, 'Test Sample Data'!I55&gt;0),'Test Sample Data'!I55,$C$389),""))</f>
        <v/>
      </c>
      <c r="J56" s="105" t="str">
        <f>IF('Test Sample Data'!J55="","",IF(SUM('Test Sample Data'!J$3:J$386)&gt;10,IF(AND(ISNUMBER('Test Sample Data'!J55),'Test Sample Data'!J55&lt;$C$389, 'Test Sample Data'!J55&gt;0),'Test Sample Data'!J55,$C$389),""))</f>
        <v/>
      </c>
      <c r="K56" s="105" t="str">
        <f>IF('Test Sample Data'!K55="","",IF(SUM('Test Sample Data'!K$3:K$386)&gt;10,IF(AND(ISNUMBER('Test Sample Data'!K55),'Test Sample Data'!K55&lt;$C$389, 'Test Sample Data'!K55&gt;0),'Test Sample Data'!K55,$C$389),""))</f>
        <v/>
      </c>
      <c r="L56" s="105" t="str">
        <f>IF('Test Sample Data'!L55="","",IF(SUM('Test Sample Data'!L$3:L$386)&gt;10,IF(AND(ISNUMBER('Test Sample Data'!L55),'Test Sample Data'!L55&lt;$C$389, 'Test Sample Data'!L55&gt;0),'Test Sample Data'!L55,$C$389),""))</f>
        <v/>
      </c>
      <c r="M56" s="105" t="str">
        <f>IF('Test Sample Data'!M55="","",IF(SUM('Test Sample Data'!M$3:M$386)&gt;10,IF(AND(ISNUMBER('Test Sample Data'!M55),'Test Sample Data'!M55&lt;$C$389, 'Test Sample Data'!M55&gt;0),'Test Sample Data'!M55,$C$389),""))</f>
        <v/>
      </c>
      <c r="N56" s="105" t="str">
        <f>IF('Test Sample Data'!N55="","",IF(SUM('Test Sample Data'!N$3:N$386)&gt;10,IF(AND(ISNUMBER('Test Sample Data'!N55),'Test Sample Data'!N55&lt;$C$389, 'Test Sample Data'!N55&gt;0),'Test Sample Data'!N55,$C$389),""))</f>
        <v/>
      </c>
      <c r="O56" s="105" t="str">
        <f>'Gene Table'!D55</f>
        <v>CUL4A</v>
      </c>
      <c r="P56" s="104" t="s">
        <v>297</v>
      </c>
      <c r="Q56" s="105">
        <f>IF('Control Sample Data'!C55="","",IF(SUM('Control Sample Data'!C$3:C$386)&gt;10,IF(AND(ISNUMBER('Control Sample Data'!C55),'Control Sample Data'!C55&lt;$C$389, 'Control Sample Data'!C55&gt;0),'Control Sample Data'!C55,$C$389),""))</f>
        <v>30.32</v>
      </c>
      <c r="R56" s="105">
        <f>IF('Control Sample Data'!D55="","",IF(SUM('Control Sample Data'!D$3:D$386)&gt;10,IF(AND(ISNUMBER('Control Sample Data'!D55),'Control Sample Data'!D55&lt;$C$389, 'Control Sample Data'!D55&gt;0),'Control Sample Data'!D55,$C$389),""))</f>
        <v>29.85</v>
      </c>
      <c r="S56" s="105">
        <f>IF('Control Sample Data'!E55="","",IF(SUM('Control Sample Data'!E$3:E$386)&gt;10,IF(AND(ISNUMBER('Control Sample Data'!E55),'Control Sample Data'!E55&lt;$C$389, 'Control Sample Data'!E55&gt;0),'Control Sample Data'!E55,$C$389),""))</f>
        <v>30.23</v>
      </c>
      <c r="T56" s="105" t="str">
        <f>IF('Control Sample Data'!F55="","",IF(SUM('Control Sample Data'!F$3:F$386)&gt;10,IF(AND(ISNUMBER('Control Sample Data'!F55),'Control Sample Data'!F55&lt;$C$389, 'Control Sample Data'!F55&gt;0),'Control Sample Data'!F55,$C$389),""))</f>
        <v/>
      </c>
      <c r="U56" s="105" t="str">
        <f>IF('Control Sample Data'!G55="","",IF(SUM('Control Sample Data'!G$3:G$386)&gt;10,IF(AND(ISNUMBER('Control Sample Data'!G55),'Control Sample Data'!G55&lt;$C$389, 'Control Sample Data'!G55&gt;0),'Control Sample Data'!G55,$C$389),""))</f>
        <v/>
      </c>
      <c r="V56" s="105" t="str">
        <f>IF('Control Sample Data'!H55="","",IF(SUM('Control Sample Data'!H$3:H$386)&gt;10,IF(AND(ISNUMBER('Control Sample Data'!H55),'Control Sample Data'!H55&lt;$C$389, 'Control Sample Data'!H55&gt;0),'Control Sample Data'!H55,$C$389),""))</f>
        <v/>
      </c>
      <c r="W56" s="105" t="str">
        <f>IF('Control Sample Data'!I55="","",IF(SUM('Control Sample Data'!I$3:I$386)&gt;10,IF(AND(ISNUMBER('Control Sample Data'!I55),'Control Sample Data'!I55&lt;$C$389, 'Control Sample Data'!I55&gt;0),'Control Sample Data'!I55,$C$389),""))</f>
        <v/>
      </c>
      <c r="X56" s="105" t="str">
        <f>IF('Control Sample Data'!J55="","",IF(SUM('Control Sample Data'!J$3:J$386)&gt;10,IF(AND(ISNUMBER('Control Sample Data'!J55),'Control Sample Data'!J55&lt;$C$389, 'Control Sample Data'!J55&gt;0),'Control Sample Data'!J55,$C$389),""))</f>
        <v/>
      </c>
      <c r="Y56" s="105" t="str">
        <f>IF('Control Sample Data'!K55="","",IF(SUM('Control Sample Data'!K$3:K$386)&gt;10,IF(AND(ISNUMBER('Control Sample Data'!K55),'Control Sample Data'!K55&lt;$C$389, 'Control Sample Data'!K55&gt;0),'Control Sample Data'!K55,$C$389),""))</f>
        <v/>
      </c>
      <c r="Z56" s="105" t="str">
        <f>IF('Control Sample Data'!L55="","",IF(SUM('Control Sample Data'!L$3:L$386)&gt;10,IF(AND(ISNUMBER('Control Sample Data'!L55),'Control Sample Data'!L55&lt;$C$389, 'Control Sample Data'!L55&gt;0),'Control Sample Data'!L55,$C$389),""))</f>
        <v/>
      </c>
      <c r="AA56" s="105" t="str">
        <f>IF('Control Sample Data'!M55="","",IF(SUM('Control Sample Data'!M$3:M$386)&gt;10,IF(AND(ISNUMBER('Control Sample Data'!M55),'Control Sample Data'!M55&lt;$C$389, 'Control Sample Data'!M55&gt;0),'Control Sample Data'!M55,$C$389),""))</f>
        <v/>
      </c>
      <c r="AB56" s="136" t="str">
        <f>IF('Control Sample Data'!N55="","",IF(SUM('Control Sample Data'!N$3:N$386)&gt;10,IF(AND(ISNUMBER('Control Sample Data'!N55),'Control Sample Data'!N55&lt;$C$389, 'Control Sample Data'!N55&gt;0),'Control Sample Data'!N55,$C$389),""))</f>
        <v/>
      </c>
      <c r="BA56" s="101" t="str">
        <f t="shared" si="36"/>
        <v>CUL4A</v>
      </c>
      <c r="BB56" s="104" t="s">
        <v>297</v>
      </c>
      <c r="BC56" s="105">
        <f t="shared" si="53"/>
        <v>-1.3520000000000003</v>
      </c>
      <c r="BD56" s="105">
        <f t="shared" si="54"/>
        <v>-1.0999999999999979</v>
      </c>
      <c r="BE56" s="105">
        <f t="shared" si="55"/>
        <v>-1.1000000000000014</v>
      </c>
      <c r="BF56" s="105" t="str">
        <f t="shared" si="56"/>
        <v/>
      </c>
      <c r="BG56" s="105" t="str">
        <f t="shared" si="57"/>
        <v/>
      </c>
      <c r="BH56" s="105" t="str">
        <f t="shared" si="58"/>
        <v/>
      </c>
      <c r="BI56" s="105" t="str">
        <f t="shared" si="59"/>
        <v/>
      </c>
      <c r="BJ56" s="105" t="str">
        <f t="shared" si="60"/>
        <v/>
      </c>
      <c r="BK56" s="105" t="str">
        <f t="shared" si="61"/>
        <v/>
      </c>
      <c r="BL56" s="105" t="str">
        <f t="shared" si="62"/>
        <v/>
      </c>
      <c r="BM56" s="102" t="str">
        <f t="shared" si="37"/>
        <v/>
      </c>
      <c r="BN56" s="102" t="str">
        <f t="shared" si="38"/>
        <v/>
      </c>
      <c r="BO56" s="105">
        <f t="shared" si="63"/>
        <v>9.1780000000000008</v>
      </c>
      <c r="BP56" s="105">
        <f t="shared" si="64"/>
        <v>8.7980000000000018</v>
      </c>
      <c r="BQ56" s="105">
        <f t="shared" si="65"/>
        <v>9.02</v>
      </c>
      <c r="BR56" s="105" t="str">
        <f t="shared" si="66"/>
        <v/>
      </c>
      <c r="BS56" s="105" t="str">
        <f t="shared" si="67"/>
        <v/>
      </c>
      <c r="BT56" s="105" t="str">
        <f t="shared" si="68"/>
        <v/>
      </c>
      <c r="BU56" s="105" t="str">
        <f t="shared" si="69"/>
        <v/>
      </c>
      <c r="BV56" s="105" t="str">
        <f t="shared" si="70"/>
        <v/>
      </c>
      <c r="BW56" s="105" t="str">
        <f t="shared" si="71"/>
        <v/>
      </c>
      <c r="BX56" s="105" t="str">
        <f t="shared" si="72"/>
        <v/>
      </c>
      <c r="BY56" s="102" t="str">
        <f t="shared" si="39"/>
        <v/>
      </c>
      <c r="BZ56" s="102" t="str">
        <f t="shared" si="40"/>
        <v/>
      </c>
      <c r="CA56" s="70">
        <f t="shared" si="41"/>
        <v>-1.1839999999999999</v>
      </c>
      <c r="CB56" s="70">
        <f t="shared" si="42"/>
        <v>8.9986666666666668</v>
      </c>
      <c r="CC56" s="103" t="str">
        <f t="shared" si="43"/>
        <v>CUL4A</v>
      </c>
      <c r="CD56" s="104" t="s">
        <v>297</v>
      </c>
      <c r="CE56" s="106">
        <f t="shared" si="73"/>
        <v>2.5526575376579062</v>
      </c>
      <c r="CF56" s="106">
        <f t="shared" si="74"/>
        <v>2.1435469250725832</v>
      </c>
      <c r="CG56" s="106">
        <f t="shared" si="75"/>
        <v>2.1435469250725885</v>
      </c>
      <c r="CH56" s="106" t="str">
        <f t="shared" si="76"/>
        <v/>
      </c>
      <c r="CI56" s="106" t="str">
        <f t="shared" si="77"/>
        <v/>
      </c>
      <c r="CJ56" s="106" t="str">
        <f t="shared" si="78"/>
        <v/>
      </c>
      <c r="CK56" s="106" t="str">
        <f t="shared" si="79"/>
        <v/>
      </c>
      <c r="CL56" s="106" t="str">
        <f t="shared" si="80"/>
        <v/>
      </c>
      <c r="CM56" s="106" t="str">
        <f t="shared" si="81"/>
        <v/>
      </c>
      <c r="CN56" s="106" t="str">
        <f t="shared" si="82"/>
        <v/>
      </c>
      <c r="CO56" s="119" t="str">
        <f t="shared" si="44"/>
        <v/>
      </c>
      <c r="CP56" s="119" t="str">
        <f t="shared" si="45"/>
        <v/>
      </c>
      <c r="CQ56" s="106">
        <f t="shared" si="84"/>
        <v>1.7264209591087319E-3</v>
      </c>
      <c r="CR56" s="106">
        <f t="shared" si="83"/>
        <v>2.2466638542003982E-3</v>
      </c>
      <c r="CS56" s="106">
        <f t="shared" si="83"/>
        <v>1.9262357509635931E-3</v>
      </c>
      <c r="CT56" s="106" t="str">
        <f t="shared" si="83"/>
        <v/>
      </c>
      <c r="CU56" s="106" t="str">
        <f t="shared" si="83"/>
        <v/>
      </c>
      <c r="CV56" s="106" t="str">
        <f t="shared" si="83"/>
        <v/>
      </c>
      <c r="CW56" s="106" t="str">
        <f t="shared" si="50"/>
        <v/>
      </c>
      <c r="CX56" s="106" t="str">
        <f t="shared" si="50"/>
        <v/>
      </c>
      <c r="CY56" s="106" t="str">
        <f t="shared" si="50"/>
        <v/>
      </c>
      <c r="CZ56" s="106" t="str">
        <f t="shared" si="48"/>
        <v/>
      </c>
      <c r="DA56" s="119" t="str">
        <f t="shared" si="46"/>
        <v/>
      </c>
      <c r="DB56" s="119" t="str">
        <f t="shared" si="47"/>
        <v/>
      </c>
    </row>
    <row r="57" spans="1:106" ht="15" customHeight="1" x14ac:dyDescent="0.3">
      <c r="A57" s="135" t="str">
        <f>'Gene Table'!D56</f>
        <v>CUL4B</v>
      </c>
      <c r="B57" s="104" t="s">
        <v>298</v>
      </c>
      <c r="C57" s="105">
        <f>IF('Test Sample Data'!C56="","",IF(SUM('Test Sample Data'!C$3:C$386)&gt;10,IF(AND(ISNUMBER('Test Sample Data'!C56),'Test Sample Data'!C56&lt;$C$389, 'Test Sample Data'!C56&gt;0),'Test Sample Data'!C56,$C$389),""))</f>
        <v>21.06</v>
      </c>
      <c r="D57" s="105">
        <f>IF('Test Sample Data'!D56="","",IF(SUM('Test Sample Data'!D$3:D$386)&gt;10,IF(AND(ISNUMBER('Test Sample Data'!D56),'Test Sample Data'!D56&lt;$C$389, 'Test Sample Data'!D56&gt;0),'Test Sample Data'!D56,$C$389),""))</f>
        <v>21.1</v>
      </c>
      <c r="E57" s="105">
        <f>IF('Test Sample Data'!E56="","",IF(SUM('Test Sample Data'!E$3:E$386)&gt;10,IF(AND(ISNUMBER('Test Sample Data'!E56),'Test Sample Data'!E56&lt;$C$389, 'Test Sample Data'!E56&gt;0),'Test Sample Data'!E56,$C$389),""))</f>
        <v>21.07</v>
      </c>
      <c r="F57" s="105" t="str">
        <f>IF('Test Sample Data'!F56="","",IF(SUM('Test Sample Data'!F$3:F$386)&gt;10,IF(AND(ISNUMBER('Test Sample Data'!F56),'Test Sample Data'!F56&lt;$C$389, 'Test Sample Data'!F56&gt;0),'Test Sample Data'!F56,$C$389),""))</f>
        <v/>
      </c>
      <c r="G57" s="105" t="str">
        <f>IF('Test Sample Data'!G56="","",IF(SUM('Test Sample Data'!G$3:G$386)&gt;10,IF(AND(ISNUMBER('Test Sample Data'!G56),'Test Sample Data'!G56&lt;$C$389, 'Test Sample Data'!G56&gt;0),'Test Sample Data'!G56,$C$389),""))</f>
        <v/>
      </c>
      <c r="H57" s="105" t="str">
        <f>IF('Test Sample Data'!H56="","",IF(SUM('Test Sample Data'!H$3:H$386)&gt;10,IF(AND(ISNUMBER('Test Sample Data'!H56),'Test Sample Data'!H56&lt;$C$389, 'Test Sample Data'!H56&gt;0),'Test Sample Data'!H56,$C$389),""))</f>
        <v/>
      </c>
      <c r="I57" s="105" t="str">
        <f>IF('Test Sample Data'!I56="","",IF(SUM('Test Sample Data'!I$3:I$386)&gt;10,IF(AND(ISNUMBER('Test Sample Data'!I56),'Test Sample Data'!I56&lt;$C$389, 'Test Sample Data'!I56&gt;0),'Test Sample Data'!I56,$C$389),""))</f>
        <v/>
      </c>
      <c r="J57" s="105" t="str">
        <f>IF('Test Sample Data'!J56="","",IF(SUM('Test Sample Data'!J$3:J$386)&gt;10,IF(AND(ISNUMBER('Test Sample Data'!J56),'Test Sample Data'!J56&lt;$C$389, 'Test Sample Data'!J56&gt;0),'Test Sample Data'!J56,$C$389),""))</f>
        <v/>
      </c>
      <c r="K57" s="105" t="str">
        <f>IF('Test Sample Data'!K56="","",IF(SUM('Test Sample Data'!K$3:K$386)&gt;10,IF(AND(ISNUMBER('Test Sample Data'!K56),'Test Sample Data'!K56&lt;$C$389, 'Test Sample Data'!K56&gt;0),'Test Sample Data'!K56,$C$389),""))</f>
        <v/>
      </c>
      <c r="L57" s="105" t="str">
        <f>IF('Test Sample Data'!L56="","",IF(SUM('Test Sample Data'!L$3:L$386)&gt;10,IF(AND(ISNUMBER('Test Sample Data'!L56),'Test Sample Data'!L56&lt;$C$389, 'Test Sample Data'!L56&gt;0),'Test Sample Data'!L56,$C$389),""))</f>
        <v/>
      </c>
      <c r="M57" s="105" t="str">
        <f>IF('Test Sample Data'!M56="","",IF(SUM('Test Sample Data'!M$3:M$386)&gt;10,IF(AND(ISNUMBER('Test Sample Data'!M56),'Test Sample Data'!M56&lt;$C$389, 'Test Sample Data'!M56&gt;0),'Test Sample Data'!M56,$C$389),""))</f>
        <v/>
      </c>
      <c r="N57" s="105" t="str">
        <f>IF('Test Sample Data'!N56="","",IF(SUM('Test Sample Data'!N$3:N$386)&gt;10,IF(AND(ISNUMBER('Test Sample Data'!N56),'Test Sample Data'!N56&lt;$C$389, 'Test Sample Data'!N56&gt;0),'Test Sample Data'!N56,$C$389),""))</f>
        <v/>
      </c>
      <c r="O57" s="105" t="str">
        <f>'Gene Table'!D56</f>
        <v>CUL4B</v>
      </c>
      <c r="P57" s="104" t="s">
        <v>298</v>
      </c>
      <c r="Q57" s="105">
        <f>IF('Control Sample Data'!C56="","",IF(SUM('Control Sample Data'!C$3:C$386)&gt;10,IF(AND(ISNUMBER('Control Sample Data'!C56),'Control Sample Data'!C56&lt;$C$389, 'Control Sample Data'!C56&gt;0),'Control Sample Data'!C56,$C$389),""))</f>
        <v>34.14</v>
      </c>
      <c r="R57" s="105">
        <f>IF('Control Sample Data'!D56="","",IF(SUM('Control Sample Data'!D$3:D$386)&gt;10,IF(AND(ISNUMBER('Control Sample Data'!D56),'Control Sample Data'!D56&lt;$C$389, 'Control Sample Data'!D56&gt;0),'Control Sample Data'!D56,$C$389),""))</f>
        <v>34.4</v>
      </c>
      <c r="S57" s="105">
        <f>IF('Control Sample Data'!E56="","",IF(SUM('Control Sample Data'!E$3:E$386)&gt;10,IF(AND(ISNUMBER('Control Sample Data'!E56),'Control Sample Data'!E56&lt;$C$389, 'Control Sample Data'!E56&gt;0),'Control Sample Data'!E56,$C$389),""))</f>
        <v>33.89</v>
      </c>
      <c r="T57" s="105" t="str">
        <f>IF('Control Sample Data'!F56="","",IF(SUM('Control Sample Data'!F$3:F$386)&gt;10,IF(AND(ISNUMBER('Control Sample Data'!F56),'Control Sample Data'!F56&lt;$C$389, 'Control Sample Data'!F56&gt;0),'Control Sample Data'!F56,$C$389),""))</f>
        <v/>
      </c>
      <c r="U57" s="105" t="str">
        <f>IF('Control Sample Data'!G56="","",IF(SUM('Control Sample Data'!G$3:G$386)&gt;10,IF(AND(ISNUMBER('Control Sample Data'!G56),'Control Sample Data'!G56&lt;$C$389, 'Control Sample Data'!G56&gt;0),'Control Sample Data'!G56,$C$389),""))</f>
        <v/>
      </c>
      <c r="V57" s="105" t="str">
        <f>IF('Control Sample Data'!H56="","",IF(SUM('Control Sample Data'!H$3:H$386)&gt;10,IF(AND(ISNUMBER('Control Sample Data'!H56),'Control Sample Data'!H56&lt;$C$389, 'Control Sample Data'!H56&gt;0),'Control Sample Data'!H56,$C$389),""))</f>
        <v/>
      </c>
      <c r="W57" s="105" t="str">
        <f>IF('Control Sample Data'!I56="","",IF(SUM('Control Sample Data'!I$3:I$386)&gt;10,IF(AND(ISNUMBER('Control Sample Data'!I56),'Control Sample Data'!I56&lt;$C$389, 'Control Sample Data'!I56&gt;0),'Control Sample Data'!I56,$C$389),""))</f>
        <v/>
      </c>
      <c r="X57" s="105" t="str">
        <f>IF('Control Sample Data'!J56="","",IF(SUM('Control Sample Data'!J$3:J$386)&gt;10,IF(AND(ISNUMBER('Control Sample Data'!J56),'Control Sample Data'!J56&lt;$C$389, 'Control Sample Data'!J56&gt;0),'Control Sample Data'!J56,$C$389),""))</f>
        <v/>
      </c>
      <c r="Y57" s="105" t="str">
        <f>IF('Control Sample Data'!K56="","",IF(SUM('Control Sample Data'!K$3:K$386)&gt;10,IF(AND(ISNUMBER('Control Sample Data'!K56),'Control Sample Data'!K56&lt;$C$389, 'Control Sample Data'!K56&gt;0),'Control Sample Data'!K56,$C$389),""))</f>
        <v/>
      </c>
      <c r="Z57" s="105" t="str">
        <f>IF('Control Sample Data'!L56="","",IF(SUM('Control Sample Data'!L$3:L$386)&gt;10,IF(AND(ISNUMBER('Control Sample Data'!L56),'Control Sample Data'!L56&lt;$C$389, 'Control Sample Data'!L56&gt;0),'Control Sample Data'!L56,$C$389),""))</f>
        <v/>
      </c>
      <c r="AA57" s="105" t="str">
        <f>IF('Control Sample Data'!M56="","",IF(SUM('Control Sample Data'!M$3:M$386)&gt;10,IF(AND(ISNUMBER('Control Sample Data'!M56),'Control Sample Data'!M56&lt;$C$389, 'Control Sample Data'!M56&gt;0),'Control Sample Data'!M56,$C$389),""))</f>
        <v/>
      </c>
      <c r="AB57" s="136" t="str">
        <f>IF('Control Sample Data'!N56="","",IF(SUM('Control Sample Data'!N$3:N$386)&gt;10,IF(AND(ISNUMBER('Control Sample Data'!N56),'Control Sample Data'!N56&lt;$C$389, 'Control Sample Data'!N56&gt;0),'Control Sample Data'!N56,$C$389),""))</f>
        <v/>
      </c>
      <c r="BA57" s="101" t="str">
        <f t="shared" si="36"/>
        <v>CUL4B</v>
      </c>
      <c r="BB57" s="104" t="s">
        <v>298</v>
      </c>
      <c r="BC57" s="105">
        <f t="shared" si="53"/>
        <v>6.799999999999784E-2</v>
      </c>
      <c r="BD57" s="105">
        <f t="shared" si="54"/>
        <v>0.15000000000000213</v>
      </c>
      <c r="BE57" s="105">
        <f t="shared" si="55"/>
        <v>0.18999999999999773</v>
      </c>
      <c r="BF57" s="105" t="str">
        <f t="shared" si="56"/>
        <v/>
      </c>
      <c r="BG57" s="105" t="str">
        <f t="shared" si="57"/>
        <v/>
      </c>
      <c r="BH57" s="105" t="str">
        <f t="shared" si="58"/>
        <v/>
      </c>
      <c r="BI57" s="105" t="str">
        <f t="shared" si="59"/>
        <v/>
      </c>
      <c r="BJ57" s="105" t="str">
        <f t="shared" si="60"/>
        <v/>
      </c>
      <c r="BK57" s="105" t="str">
        <f t="shared" si="61"/>
        <v/>
      </c>
      <c r="BL57" s="105" t="str">
        <f t="shared" si="62"/>
        <v/>
      </c>
      <c r="BM57" s="102" t="str">
        <f t="shared" si="37"/>
        <v/>
      </c>
      <c r="BN57" s="102" t="str">
        <f t="shared" si="38"/>
        <v/>
      </c>
      <c r="BO57" s="105">
        <f t="shared" si="63"/>
        <v>12.998000000000001</v>
      </c>
      <c r="BP57" s="105">
        <f t="shared" si="64"/>
        <v>13.347999999999999</v>
      </c>
      <c r="BQ57" s="105">
        <f t="shared" si="65"/>
        <v>12.68</v>
      </c>
      <c r="BR57" s="105" t="str">
        <f t="shared" si="66"/>
        <v/>
      </c>
      <c r="BS57" s="105" t="str">
        <f t="shared" si="67"/>
        <v/>
      </c>
      <c r="BT57" s="105" t="str">
        <f t="shared" si="68"/>
        <v/>
      </c>
      <c r="BU57" s="105" t="str">
        <f t="shared" si="69"/>
        <v/>
      </c>
      <c r="BV57" s="105" t="str">
        <f t="shared" si="70"/>
        <v/>
      </c>
      <c r="BW57" s="105" t="str">
        <f t="shared" si="71"/>
        <v/>
      </c>
      <c r="BX57" s="105" t="str">
        <f t="shared" si="72"/>
        <v/>
      </c>
      <c r="BY57" s="102" t="str">
        <f t="shared" si="39"/>
        <v/>
      </c>
      <c r="BZ57" s="102" t="str">
        <f t="shared" si="40"/>
        <v/>
      </c>
      <c r="CA57" s="70">
        <f t="shared" si="41"/>
        <v>0.13599999999999923</v>
      </c>
      <c r="CB57" s="70">
        <f t="shared" si="42"/>
        <v>13.008666666666665</v>
      </c>
      <c r="CC57" s="103" t="str">
        <f t="shared" si="43"/>
        <v>CUL4B</v>
      </c>
      <c r="CD57" s="104" t="s">
        <v>298</v>
      </c>
      <c r="CE57" s="106">
        <f t="shared" si="73"/>
        <v>0.95395955054755954</v>
      </c>
      <c r="CF57" s="106">
        <f t="shared" si="74"/>
        <v>0.90125046261082897</v>
      </c>
      <c r="CG57" s="106">
        <f t="shared" si="75"/>
        <v>0.87660572131603642</v>
      </c>
      <c r="CH57" s="106" t="str">
        <f t="shared" si="76"/>
        <v/>
      </c>
      <c r="CI57" s="106" t="str">
        <f t="shared" si="77"/>
        <v/>
      </c>
      <c r="CJ57" s="106" t="str">
        <f t="shared" si="78"/>
        <v/>
      </c>
      <c r="CK57" s="106" t="str">
        <f t="shared" si="79"/>
        <v/>
      </c>
      <c r="CL57" s="106" t="str">
        <f t="shared" si="80"/>
        <v/>
      </c>
      <c r="CM57" s="106" t="str">
        <f t="shared" si="81"/>
        <v/>
      </c>
      <c r="CN57" s="106" t="str">
        <f t="shared" si="82"/>
        <v/>
      </c>
      <c r="CO57" s="119" t="str">
        <f t="shared" si="44"/>
        <v/>
      </c>
      <c r="CP57" s="119" t="str">
        <f t="shared" si="45"/>
        <v/>
      </c>
      <c r="CQ57" s="106">
        <f t="shared" si="84"/>
        <v>1.2223965523819994E-4</v>
      </c>
      <c r="CR57" s="106">
        <f t="shared" si="83"/>
        <v>9.5907289632273136E-5</v>
      </c>
      <c r="CS57" s="106">
        <f t="shared" si="83"/>
        <v>1.5238410020771635E-4</v>
      </c>
      <c r="CT57" s="106" t="str">
        <f t="shared" si="83"/>
        <v/>
      </c>
      <c r="CU57" s="106" t="str">
        <f t="shared" si="83"/>
        <v/>
      </c>
      <c r="CV57" s="106" t="str">
        <f t="shared" si="83"/>
        <v/>
      </c>
      <c r="CW57" s="106" t="str">
        <f t="shared" si="50"/>
        <v/>
      </c>
      <c r="CX57" s="106" t="str">
        <f t="shared" si="50"/>
        <v/>
      </c>
      <c r="CY57" s="106" t="str">
        <f t="shared" si="50"/>
        <v/>
      </c>
      <c r="CZ57" s="106" t="str">
        <f t="shared" si="48"/>
        <v/>
      </c>
      <c r="DA57" s="119" t="str">
        <f t="shared" si="46"/>
        <v/>
      </c>
      <c r="DB57" s="119" t="str">
        <f t="shared" si="47"/>
        <v/>
      </c>
    </row>
    <row r="58" spans="1:106" ht="15" customHeight="1" x14ac:dyDescent="0.3">
      <c r="A58" s="135" t="str">
        <f>'Gene Table'!D57</f>
        <v>CUL5</v>
      </c>
      <c r="B58" s="104" t="s">
        <v>299</v>
      </c>
      <c r="C58" s="105">
        <f>IF('Test Sample Data'!C57="","",IF(SUM('Test Sample Data'!C$3:C$386)&gt;10,IF(AND(ISNUMBER('Test Sample Data'!C57),'Test Sample Data'!C57&lt;$C$389, 'Test Sample Data'!C57&gt;0),'Test Sample Data'!C57,$C$389),""))</f>
        <v>24.96</v>
      </c>
      <c r="D58" s="105">
        <f>IF('Test Sample Data'!D57="","",IF(SUM('Test Sample Data'!D$3:D$386)&gt;10,IF(AND(ISNUMBER('Test Sample Data'!D57),'Test Sample Data'!D57&lt;$C$389, 'Test Sample Data'!D57&gt;0),'Test Sample Data'!D57,$C$389),""))</f>
        <v>25.11</v>
      </c>
      <c r="E58" s="105">
        <f>IF('Test Sample Data'!E57="","",IF(SUM('Test Sample Data'!E$3:E$386)&gt;10,IF(AND(ISNUMBER('Test Sample Data'!E57),'Test Sample Data'!E57&lt;$C$389, 'Test Sample Data'!E57&gt;0),'Test Sample Data'!E57,$C$389),""))</f>
        <v>24.83</v>
      </c>
      <c r="F58" s="105" t="str">
        <f>IF('Test Sample Data'!F57="","",IF(SUM('Test Sample Data'!F$3:F$386)&gt;10,IF(AND(ISNUMBER('Test Sample Data'!F57),'Test Sample Data'!F57&lt;$C$389, 'Test Sample Data'!F57&gt;0),'Test Sample Data'!F57,$C$389),""))</f>
        <v/>
      </c>
      <c r="G58" s="105" t="str">
        <f>IF('Test Sample Data'!G57="","",IF(SUM('Test Sample Data'!G$3:G$386)&gt;10,IF(AND(ISNUMBER('Test Sample Data'!G57),'Test Sample Data'!G57&lt;$C$389, 'Test Sample Data'!G57&gt;0),'Test Sample Data'!G57,$C$389),""))</f>
        <v/>
      </c>
      <c r="H58" s="105" t="str">
        <f>IF('Test Sample Data'!H57="","",IF(SUM('Test Sample Data'!H$3:H$386)&gt;10,IF(AND(ISNUMBER('Test Sample Data'!H57),'Test Sample Data'!H57&lt;$C$389, 'Test Sample Data'!H57&gt;0),'Test Sample Data'!H57,$C$389),""))</f>
        <v/>
      </c>
      <c r="I58" s="105" t="str">
        <f>IF('Test Sample Data'!I57="","",IF(SUM('Test Sample Data'!I$3:I$386)&gt;10,IF(AND(ISNUMBER('Test Sample Data'!I57),'Test Sample Data'!I57&lt;$C$389, 'Test Sample Data'!I57&gt;0),'Test Sample Data'!I57,$C$389),""))</f>
        <v/>
      </c>
      <c r="J58" s="105" t="str">
        <f>IF('Test Sample Data'!J57="","",IF(SUM('Test Sample Data'!J$3:J$386)&gt;10,IF(AND(ISNUMBER('Test Sample Data'!J57),'Test Sample Data'!J57&lt;$C$389, 'Test Sample Data'!J57&gt;0),'Test Sample Data'!J57,$C$389),""))</f>
        <v/>
      </c>
      <c r="K58" s="105" t="str">
        <f>IF('Test Sample Data'!K57="","",IF(SUM('Test Sample Data'!K$3:K$386)&gt;10,IF(AND(ISNUMBER('Test Sample Data'!K57),'Test Sample Data'!K57&lt;$C$389, 'Test Sample Data'!K57&gt;0),'Test Sample Data'!K57,$C$389),""))</f>
        <v/>
      </c>
      <c r="L58" s="105" t="str">
        <f>IF('Test Sample Data'!L57="","",IF(SUM('Test Sample Data'!L$3:L$386)&gt;10,IF(AND(ISNUMBER('Test Sample Data'!L57),'Test Sample Data'!L57&lt;$C$389, 'Test Sample Data'!L57&gt;0),'Test Sample Data'!L57,$C$389),""))</f>
        <v/>
      </c>
      <c r="M58" s="105" t="str">
        <f>IF('Test Sample Data'!M57="","",IF(SUM('Test Sample Data'!M$3:M$386)&gt;10,IF(AND(ISNUMBER('Test Sample Data'!M57),'Test Sample Data'!M57&lt;$C$389, 'Test Sample Data'!M57&gt;0),'Test Sample Data'!M57,$C$389),""))</f>
        <v/>
      </c>
      <c r="N58" s="105" t="str">
        <f>IF('Test Sample Data'!N57="","",IF(SUM('Test Sample Data'!N$3:N$386)&gt;10,IF(AND(ISNUMBER('Test Sample Data'!N57),'Test Sample Data'!N57&lt;$C$389, 'Test Sample Data'!N57&gt;0),'Test Sample Data'!N57,$C$389),""))</f>
        <v/>
      </c>
      <c r="O58" s="105" t="str">
        <f>'Gene Table'!D57</f>
        <v>CUL5</v>
      </c>
      <c r="P58" s="104" t="s">
        <v>299</v>
      </c>
      <c r="Q58" s="105">
        <f>IF('Control Sample Data'!C57="","",IF(SUM('Control Sample Data'!C$3:C$386)&gt;10,IF(AND(ISNUMBER('Control Sample Data'!C57),'Control Sample Data'!C57&lt;$C$389, 'Control Sample Data'!C57&gt;0),'Control Sample Data'!C57,$C$389),""))</f>
        <v>25.09</v>
      </c>
      <c r="R58" s="105">
        <f>IF('Control Sample Data'!D57="","",IF(SUM('Control Sample Data'!D$3:D$386)&gt;10,IF(AND(ISNUMBER('Control Sample Data'!D57),'Control Sample Data'!D57&lt;$C$389, 'Control Sample Data'!D57&gt;0),'Control Sample Data'!D57,$C$389),""))</f>
        <v>25.03</v>
      </c>
      <c r="S58" s="105">
        <f>IF('Control Sample Data'!E57="","",IF(SUM('Control Sample Data'!E$3:E$386)&gt;10,IF(AND(ISNUMBER('Control Sample Data'!E57),'Control Sample Data'!E57&lt;$C$389, 'Control Sample Data'!E57&gt;0),'Control Sample Data'!E57,$C$389),""))</f>
        <v>25.04</v>
      </c>
      <c r="T58" s="105" t="str">
        <f>IF('Control Sample Data'!F57="","",IF(SUM('Control Sample Data'!F$3:F$386)&gt;10,IF(AND(ISNUMBER('Control Sample Data'!F57),'Control Sample Data'!F57&lt;$C$389, 'Control Sample Data'!F57&gt;0),'Control Sample Data'!F57,$C$389),""))</f>
        <v/>
      </c>
      <c r="U58" s="105" t="str">
        <f>IF('Control Sample Data'!G57="","",IF(SUM('Control Sample Data'!G$3:G$386)&gt;10,IF(AND(ISNUMBER('Control Sample Data'!G57),'Control Sample Data'!G57&lt;$C$389, 'Control Sample Data'!G57&gt;0),'Control Sample Data'!G57,$C$389),""))</f>
        <v/>
      </c>
      <c r="V58" s="105" t="str">
        <f>IF('Control Sample Data'!H57="","",IF(SUM('Control Sample Data'!H$3:H$386)&gt;10,IF(AND(ISNUMBER('Control Sample Data'!H57),'Control Sample Data'!H57&lt;$C$389, 'Control Sample Data'!H57&gt;0),'Control Sample Data'!H57,$C$389),""))</f>
        <v/>
      </c>
      <c r="W58" s="105" t="str">
        <f>IF('Control Sample Data'!I57="","",IF(SUM('Control Sample Data'!I$3:I$386)&gt;10,IF(AND(ISNUMBER('Control Sample Data'!I57),'Control Sample Data'!I57&lt;$C$389, 'Control Sample Data'!I57&gt;0),'Control Sample Data'!I57,$C$389),""))</f>
        <v/>
      </c>
      <c r="X58" s="105" t="str">
        <f>IF('Control Sample Data'!J57="","",IF(SUM('Control Sample Data'!J$3:J$386)&gt;10,IF(AND(ISNUMBER('Control Sample Data'!J57),'Control Sample Data'!J57&lt;$C$389, 'Control Sample Data'!J57&gt;0),'Control Sample Data'!J57,$C$389),""))</f>
        <v/>
      </c>
      <c r="Y58" s="105" t="str">
        <f>IF('Control Sample Data'!K57="","",IF(SUM('Control Sample Data'!K$3:K$386)&gt;10,IF(AND(ISNUMBER('Control Sample Data'!K57),'Control Sample Data'!K57&lt;$C$389, 'Control Sample Data'!K57&gt;0),'Control Sample Data'!K57,$C$389),""))</f>
        <v/>
      </c>
      <c r="Z58" s="105" t="str">
        <f>IF('Control Sample Data'!L57="","",IF(SUM('Control Sample Data'!L$3:L$386)&gt;10,IF(AND(ISNUMBER('Control Sample Data'!L57),'Control Sample Data'!L57&lt;$C$389, 'Control Sample Data'!L57&gt;0),'Control Sample Data'!L57,$C$389),""))</f>
        <v/>
      </c>
      <c r="AA58" s="105" t="str">
        <f>IF('Control Sample Data'!M57="","",IF(SUM('Control Sample Data'!M$3:M$386)&gt;10,IF(AND(ISNUMBER('Control Sample Data'!M57),'Control Sample Data'!M57&lt;$C$389, 'Control Sample Data'!M57&gt;0),'Control Sample Data'!M57,$C$389),""))</f>
        <v/>
      </c>
      <c r="AB58" s="136" t="str">
        <f>IF('Control Sample Data'!N57="","",IF(SUM('Control Sample Data'!N$3:N$386)&gt;10,IF(AND(ISNUMBER('Control Sample Data'!N57),'Control Sample Data'!N57&lt;$C$389, 'Control Sample Data'!N57&gt;0),'Control Sample Data'!N57,$C$389),""))</f>
        <v/>
      </c>
      <c r="BA58" s="101" t="str">
        <f t="shared" si="36"/>
        <v>CUL5</v>
      </c>
      <c r="BB58" s="104" t="s">
        <v>299</v>
      </c>
      <c r="BC58" s="105">
        <f t="shared" si="53"/>
        <v>3.968</v>
      </c>
      <c r="BD58" s="105">
        <f t="shared" si="54"/>
        <v>4.16</v>
      </c>
      <c r="BE58" s="105">
        <f t="shared" si="55"/>
        <v>3.9499999999999957</v>
      </c>
      <c r="BF58" s="105" t="str">
        <f t="shared" si="56"/>
        <v/>
      </c>
      <c r="BG58" s="105" t="str">
        <f t="shared" si="57"/>
        <v/>
      </c>
      <c r="BH58" s="105" t="str">
        <f t="shared" si="58"/>
        <v/>
      </c>
      <c r="BI58" s="105" t="str">
        <f t="shared" si="59"/>
        <v/>
      </c>
      <c r="BJ58" s="105" t="str">
        <f t="shared" si="60"/>
        <v/>
      </c>
      <c r="BK58" s="105" t="str">
        <f t="shared" si="61"/>
        <v/>
      </c>
      <c r="BL58" s="105" t="str">
        <f t="shared" si="62"/>
        <v/>
      </c>
      <c r="BM58" s="102" t="str">
        <f t="shared" si="37"/>
        <v/>
      </c>
      <c r="BN58" s="102" t="str">
        <f t="shared" si="38"/>
        <v/>
      </c>
      <c r="BO58" s="105">
        <f t="shared" si="63"/>
        <v>3.9480000000000004</v>
      </c>
      <c r="BP58" s="105">
        <f t="shared" si="64"/>
        <v>3.9780000000000015</v>
      </c>
      <c r="BQ58" s="105">
        <f t="shared" si="65"/>
        <v>3.8299999999999983</v>
      </c>
      <c r="BR58" s="105" t="str">
        <f t="shared" si="66"/>
        <v/>
      </c>
      <c r="BS58" s="105" t="str">
        <f t="shared" si="67"/>
        <v/>
      </c>
      <c r="BT58" s="105" t="str">
        <f t="shared" si="68"/>
        <v/>
      </c>
      <c r="BU58" s="105" t="str">
        <f t="shared" si="69"/>
        <v/>
      </c>
      <c r="BV58" s="105" t="str">
        <f t="shared" si="70"/>
        <v/>
      </c>
      <c r="BW58" s="105" t="str">
        <f t="shared" si="71"/>
        <v/>
      </c>
      <c r="BX58" s="105" t="str">
        <f t="shared" si="72"/>
        <v/>
      </c>
      <c r="BY58" s="102" t="str">
        <f t="shared" si="39"/>
        <v/>
      </c>
      <c r="BZ58" s="102" t="str">
        <f t="shared" si="40"/>
        <v/>
      </c>
      <c r="CA58" s="70">
        <f t="shared" si="41"/>
        <v>4.0259999999999989</v>
      </c>
      <c r="CB58" s="70">
        <f t="shared" si="42"/>
        <v>3.9186666666666667</v>
      </c>
      <c r="CC58" s="103" t="str">
        <f t="shared" si="43"/>
        <v>CUL5</v>
      </c>
      <c r="CD58" s="104" t="s">
        <v>299</v>
      </c>
      <c r="CE58" s="106">
        <f t="shared" si="73"/>
        <v>6.390178316312016E-2</v>
      </c>
      <c r="CF58" s="106">
        <f t="shared" si="74"/>
        <v>5.5939066932998265E-2</v>
      </c>
      <c r="CG58" s="106">
        <f t="shared" si="75"/>
        <v>6.4704057740086293E-2</v>
      </c>
      <c r="CH58" s="106" t="str">
        <f t="shared" si="76"/>
        <v/>
      </c>
      <c r="CI58" s="106" t="str">
        <f t="shared" si="77"/>
        <v/>
      </c>
      <c r="CJ58" s="106" t="str">
        <f t="shared" si="78"/>
        <v/>
      </c>
      <c r="CK58" s="106" t="str">
        <f t="shared" si="79"/>
        <v/>
      </c>
      <c r="CL58" s="106" t="str">
        <f t="shared" si="80"/>
        <v/>
      </c>
      <c r="CM58" s="106" t="str">
        <f t="shared" si="81"/>
        <v/>
      </c>
      <c r="CN58" s="106" t="str">
        <f t="shared" si="82"/>
        <v/>
      </c>
      <c r="CO58" s="119" t="str">
        <f t="shared" si="44"/>
        <v/>
      </c>
      <c r="CP58" s="119" t="str">
        <f t="shared" si="45"/>
        <v/>
      </c>
      <c r="CQ58" s="106">
        <f t="shared" si="84"/>
        <v>6.4793818813732529E-2</v>
      </c>
      <c r="CR58" s="106">
        <f t="shared" si="83"/>
        <v>6.3460381304339286E-2</v>
      </c>
      <c r="CS58" s="106">
        <f t="shared" si="83"/>
        <v>7.0316155293050658E-2</v>
      </c>
      <c r="CT58" s="106" t="str">
        <f t="shared" si="83"/>
        <v/>
      </c>
      <c r="CU58" s="106" t="str">
        <f t="shared" si="83"/>
        <v/>
      </c>
      <c r="CV58" s="106" t="str">
        <f t="shared" si="83"/>
        <v/>
      </c>
      <c r="CW58" s="106" t="str">
        <f t="shared" si="50"/>
        <v/>
      </c>
      <c r="CX58" s="106" t="str">
        <f t="shared" si="50"/>
        <v/>
      </c>
      <c r="CY58" s="106" t="str">
        <f t="shared" si="50"/>
        <v/>
      </c>
      <c r="CZ58" s="106" t="str">
        <f t="shared" si="48"/>
        <v/>
      </c>
      <c r="DA58" s="119" t="str">
        <f t="shared" si="46"/>
        <v/>
      </c>
      <c r="DB58" s="119" t="str">
        <f t="shared" si="47"/>
        <v/>
      </c>
    </row>
    <row r="59" spans="1:106" ht="15" customHeight="1" x14ac:dyDescent="0.3">
      <c r="A59" s="135" t="str">
        <f>'Gene Table'!D58</f>
        <v>CUL7</v>
      </c>
      <c r="B59" s="104" t="s">
        <v>300</v>
      </c>
      <c r="C59" s="105">
        <f>IF('Test Sample Data'!C58="","",IF(SUM('Test Sample Data'!C$3:C$386)&gt;10,IF(AND(ISNUMBER('Test Sample Data'!C58),'Test Sample Data'!C58&lt;$C$389, 'Test Sample Data'!C58&gt;0),'Test Sample Data'!C58,$C$389),""))</f>
        <v>19.45</v>
      </c>
      <c r="D59" s="105">
        <f>IF('Test Sample Data'!D58="","",IF(SUM('Test Sample Data'!D$3:D$386)&gt;10,IF(AND(ISNUMBER('Test Sample Data'!D58),'Test Sample Data'!D58&lt;$C$389, 'Test Sample Data'!D58&gt;0),'Test Sample Data'!D58,$C$389),""))</f>
        <v>19.559999999999999</v>
      </c>
      <c r="E59" s="105">
        <f>IF('Test Sample Data'!E58="","",IF(SUM('Test Sample Data'!E$3:E$386)&gt;10,IF(AND(ISNUMBER('Test Sample Data'!E58),'Test Sample Data'!E58&lt;$C$389, 'Test Sample Data'!E58&gt;0),'Test Sample Data'!E58,$C$389),""))</f>
        <v>19.579999999999998</v>
      </c>
      <c r="F59" s="105" t="str">
        <f>IF('Test Sample Data'!F58="","",IF(SUM('Test Sample Data'!F$3:F$386)&gt;10,IF(AND(ISNUMBER('Test Sample Data'!F58),'Test Sample Data'!F58&lt;$C$389, 'Test Sample Data'!F58&gt;0),'Test Sample Data'!F58,$C$389),""))</f>
        <v/>
      </c>
      <c r="G59" s="105" t="str">
        <f>IF('Test Sample Data'!G58="","",IF(SUM('Test Sample Data'!G$3:G$386)&gt;10,IF(AND(ISNUMBER('Test Sample Data'!G58),'Test Sample Data'!G58&lt;$C$389, 'Test Sample Data'!G58&gt;0),'Test Sample Data'!G58,$C$389),""))</f>
        <v/>
      </c>
      <c r="H59" s="105" t="str">
        <f>IF('Test Sample Data'!H58="","",IF(SUM('Test Sample Data'!H$3:H$386)&gt;10,IF(AND(ISNUMBER('Test Sample Data'!H58),'Test Sample Data'!H58&lt;$C$389, 'Test Sample Data'!H58&gt;0),'Test Sample Data'!H58,$C$389),""))</f>
        <v/>
      </c>
      <c r="I59" s="105" t="str">
        <f>IF('Test Sample Data'!I58="","",IF(SUM('Test Sample Data'!I$3:I$386)&gt;10,IF(AND(ISNUMBER('Test Sample Data'!I58),'Test Sample Data'!I58&lt;$C$389, 'Test Sample Data'!I58&gt;0),'Test Sample Data'!I58,$C$389),""))</f>
        <v/>
      </c>
      <c r="J59" s="105" t="str">
        <f>IF('Test Sample Data'!J58="","",IF(SUM('Test Sample Data'!J$3:J$386)&gt;10,IF(AND(ISNUMBER('Test Sample Data'!J58),'Test Sample Data'!J58&lt;$C$389, 'Test Sample Data'!J58&gt;0),'Test Sample Data'!J58,$C$389),""))</f>
        <v/>
      </c>
      <c r="K59" s="105" t="str">
        <f>IF('Test Sample Data'!K58="","",IF(SUM('Test Sample Data'!K$3:K$386)&gt;10,IF(AND(ISNUMBER('Test Sample Data'!K58),'Test Sample Data'!K58&lt;$C$389, 'Test Sample Data'!K58&gt;0),'Test Sample Data'!K58,$C$389),""))</f>
        <v/>
      </c>
      <c r="L59" s="105" t="str">
        <f>IF('Test Sample Data'!L58="","",IF(SUM('Test Sample Data'!L$3:L$386)&gt;10,IF(AND(ISNUMBER('Test Sample Data'!L58),'Test Sample Data'!L58&lt;$C$389, 'Test Sample Data'!L58&gt;0),'Test Sample Data'!L58,$C$389),""))</f>
        <v/>
      </c>
      <c r="M59" s="105" t="str">
        <f>IF('Test Sample Data'!M58="","",IF(SUM('Test Sample Data'!M$3:M$386)&gt;10,IF(AND(ISNUMBER('Test Sample Data'!M58),'Test Sample Data'!M58&lt;$C$389, 'Test Sample Data'!M58&gt;0),'Test Sample Data'!M58,$C$389),""))</f>
        <v/>
      </c>
      <c r="N59" s="105" t="str">
        <f>IF('Test Sample Data'!N58="","",IF(SUM('Test Sample Data'!N$3:N$386)&gt;10,IF(AND(ISNUMBER('Test Sample Data'!N58),'Test Sample Data'!N58&lt;$C$389, 'Test Sample Data'!N58&gt;0),'Test Sample Data'!N58,$C$389),""))</f>
        <v/>
      </c>
      <c r="O59" s="105" t="str">
        <f>'Gene Table'!D58</f>
        <v>CUL7</v>
      </c>
      <c r="P59" s="104" t="s">
        <v>300</v>
      </c>
      <c r="Q59" s="105">
        <f>IF('Control Sample Data'!C58="","",IF(SUM('Control Sample Data'!C$3:C$386)&gt;10,IF(AND(ISNUMBER('Control Sample Data'!C58),'Control Sample Data'!C58&lt;$C$389, 'Control Sample Data'!C58&gt;0),'Control Sample Data'!C58,$C$389),""))</f>
        <v>35</v>
      </c>
      <c r="R59" s="105">
        <f>IF('Control Sample Data'!D58="","",IF(SUM('Control Sample Data'!D$3:D$386)&gt;10,IF(AND(ISNUMBER('Control Sample Data'!D58),'Control Sample Data'!D58&lt;$C$389, 'Control Sample Data'!D58&gt;0),'Control Sample Data'!D58,$C$389),""))</f>
        <v>34.299999999999997</v>
      </c>
      <c r="S59" s="105">
        <f>IF('Control Sample Data'!E58="","",IF(SUM('Control Sample Data'!E$3:E$386)&gt;10,IF(AND(ISNUMBER('Control Sample Data'!E58),'Control Sample Data'!E58&lt;$C$389, 'Control Sample Data'!E58&gt;0),'Control Sample Data'!E58,$C$389),""))</f>
        <v>34.369999999999997</v>
      </c>
      <c r="T59" s="105" t="str">
        <f>IF('Control Sample Data'!F58="","",IF(SUM('Control Sample Data'!F$3:F$386)&gt;10,IF(AND(ISNUMBER('Control Sample Data'!F58),'Control Sample Data'!F58&lt;$C$389, 'Control Sample Data'!F58&gt;0),'Control Sample Data'!F58,$C$389),""))</f>
        <v/>
      </c>
      <c r="U59" s="105" t="str">
        <f>IF('Control Sample Data'!G58="","",IF(SUM('Control Sample Data'!G$3:G$386)&gt;10,IF(AND(ISNUMBER('Control Sample Data'!G58),'Control Sample Data'!G58&lt;$C$389, 'Control Sample Data'!G58&gt;0),'Control Sample Data'!G58,$C$389),""))</f>
        <v/>
      </c>
      <c r="V59" s="105" t="str">
        <f>IF('Control Sample Data'!H58="","",IF(SUM('Control Sample Data'!H$3:H$386)&gt;10,IF(AND(ISNUMBER('Control Sample Data'!H58),'Control Sample Data'!H58&lt;$C$389, 'Control Sample Data'!H58&gt;0),'Control Sample Data'!H58,$C$389),""))</f>
        <v/>
      </c>
      <c r="W59" s="105" t="str">
        <f>IF('Control Sample Data'!I58="","",IF(SUM('Control Sample Data'!I$3:I$386)&gt;10,IF(AND(ISNUMBER('Control Sample Data'!I58),'Control Sample Data'!I58&lt;$C$389, 'Control Sample Data'!I58&gt;0),'Control Sample Data'!I58,$C$389),""))</f>
        <v/>
      </c>
      <c r="X59" s="105" t="str">
        <f>IF('Control Sample Data'!J58="","",IF(SUM('Control Sample Data'!J$3:J$386)&gt;10,IF(AND(ISNUMBER('Control Sample Data'!J58),'Control Sample Data'!J58&lt;$C$389, 'Control Sample Data'!J58&gt;0),'Control Sample Data'!J58,$C$389),""))</f>
        <v/>
      </c>
      <c r="Y59" s="105" t="str">
        <f>IF('Control Sample Data'!K58="","",IF(SUM('Control Sample Data'!K$3:K$386)&gt;10,IF(AND(ISNUMBER('Control Sample Data'!K58),'Control Sample Data'!K58&lt;$C$389, 'Control Sample Data'!K58&gt;0),'Control Sample Data'!K58,$C$389),""))</f>
        <v/>
      </c>
      <c r="Z59" s="105" t="str">
        <f>IF('Control Sample Data'!L58="","",IF(SUM('Control Sample Data'!L$3:L$386)&gt;10,IF(AND(ISNUMBER('Control Sample Data'!L58),'Control Sample Data'!L58&lt;$C$389, 'Control Sample Data'!L58&gt;0),'Control Sample Data'!L58,$C$389),""))</f>
        <v/>
      </c>
      <c r="AA59" s="105" t="str">
        <f>IF('Control Sample Data'!M58="","",IF(SUM('Control Sample Data'!M$3:M$386)&gt;10,IF(AND(ISNUMBER('Control Sample Data'!M58),'Control Sample Data'!M58&lt;$C$389, 'Control Sample Data'!M58&gt;0),'Control Sample Data'!M58,$C$389),""))</f>
        <v/>
      </c>
      <c r="AB59" s="136" t="str">
        <f>IF('Control Sample Data'!N58="","",IF(SUM('Control Sample Data'!N$3:N$386)&gt;10,IF(AND(ISNUMBER('Control Sample Data'!N58),'Control Sample Data'!N58&lt;$C$389, 'Control Sample Data'!N58&gt;0),'Control Sample Data'!N58,$C$389),""))</f>
        <v/>
      </c>
      <c r="BA59" s="101" t="str">
        <f t="shared" si="36"/>
        <v>CUL7</v>
      </c>
      <c r="BB59" s="104" t="s">
        <v>300</v>
      </c>
      <c r="BC59" s="105">
        <f t="shared" si="53"/>
        <v>-1.5420000000000016</v>
      </c>
      <c r="BD59" s="105">
        <f t="shared" si="54"/>
        <v>-1.3900000000000006</v>
      </c>
      <c r="BE59" s="105">
        <f t="shared" si="55"/>
        <v>-1.3000000000000043</v>
      </c>
      <c r="BF59" s="105" t="str">
        <f t="shared" si="56"/>
        <v/>
      </c>
      <c r="BG59" s="105" t="str">
        <f t="shared" si="57"/>
        <v/>
      </c>
      <c r="BH59" s="105" t="str">
        <f t="shared" si="58"/>
        <v/>
      </c>
      <c r="BI59" s="105" t="str">
        <f t="shared" si="59"/>
        <v/>
      </c>
      <c r="BJ59" s="105" t="str">
        <f t="shared" si="60"/>
        <v/>
      </c>
      <c r="BK59" s="105" t="str">
        <f t="shared" si="61"/>
        <v/>
      </c>
      <c r="BL59" s="105" t="str">
        <f t="shared" si="62"/>
        <v/>
      </c>
      <c r="BM59" s="102" t="str">
        <f t="shared" si="37"/>
        <v/>
      </c>
      <c r="BN59" s="102" t="str">
        <f t="shared" si="38"/>
        <v/>
      </c>
      <c r="BO59" s="105">
        <f t="shared" si="63"/>
        <v>13.858000000000001</v>
      </c>
      <c r="BP59" s="105">
        <f t="shared" si="64"/>
        <v>13.247999999999998</v>
      </c>
      <c r="BQ59" s="105">
        <f t="shared" si="65"/>
        <v>13.159999999999997</v>
      </c>
      <c r="BR59" s="105" t="str">
        <f t="shared" si="66"/>
        <v/>
      </c>
      <c r="BS59" s="105" t="str">
        <f t="shared" si="67"/>
        <v/>
      </c>
      <c r="BT59" s="105" t="str">
        <f t="shared" si="68"/>
        <v/>
      </c>
      <c r="BU59" s="105" t="str">
        <f t="shared" si="69"/>
        <v/>
      </c>
      <c r="BV59" s="105" t="str">
        <f t="shared" si="70"/>
        <v/>
      </c>
      <c r="BW59" s="105" t="str">
        <f t="shared" si="71"/>
        <v/>
      </c>
      <c r="BX59" s="105" t="str">
        <f t="shared" si="72"/>
        <v/>
      </c>
      <c r="BY59" s="102" t="str">
        <f t="shared" si="39"/>
        <v/>
      </c>
      <c r="BZ59" s="102" t="str">
        <f t="shared" si="40"/>
        <v/>
      </c>
      <c r="CA59" s="70">
        <f t="shared" si="41"/>
        <v>-1.4106666666666687</v>
      </c>
      <c r="CB59" s="70">
        <f t="shared" si="42"/>
        <v>13.421999999999997</v>
      </c>
      <c r="CC59" s="103" t="str">
        <f t="shared" si="43"/>
        <v>CUL7</v>
      </c>
      <c r="CD59" s="104" t="s">
        <v>300</v>
      </c>
      <c r="CE59" s="106">
        <f t="shared" si="73"/>
        <v>2.9119790979981763</v>
      </c>
      <c r="CF59" s="106">
        <f t="shared" si="74"/>
        <v>2.6207868077167276</v>
      </c>
      <c r="CG59" s="106">
        <f t="shared" si="75"/>
        <v>2.4622888266898397</v>
      </c>
      <c r="CH59" s="106" t="str">
        <f t="shared" si="76"/>
        <v/>
      </c>
      <c r="CI59" s="106" t="str">
        <f t="shared" si="77"/>
        <v/>
      </c>
      <c r="CJ59" s="106" t="str">
        <f t="shared" si="78"/>
        <v/>
      </c>
      <c r="CK59" s="106" t="str">
        <f t="shared" si="79"/>
        <v/>
      </c>
      <c r="CL59" s="106" t="str">
        <f t="shared" si="80"/>
        <v/>
      </c>
      <c r="CM59" s="106" t="str">
        <f t="shared" si="81"/>
        <v/>
      </c>
      <c r="CN59" s="106" t="str">
        <f t="shared" si="82"/>
        <v/>
      </c>
      <c r="CO59" s="119" t="str">
        <f t="shared" si="44"/>
        <v/>
      </c>
      <c r="CP59" s="119" t="str">
        <f t="shared" si="45"/>
        <v/>
      </c>
      <c r="CQ59" s="106">
        <f t="shared" si="84"/>
        <v>6.7348250734982831E-5</v>
      </c>
      <c r="CR59" s="106">
        <f t="shared" si="83"/>
        <v>1.0279088789165261E-4</v>
      </c>
      <c r="CS59" s="106">
        <f t="shared" si="83"/>
        <v>1.0925599010351264E-4</v>
      </c>
      <c r="CT59" s="106" t="str">
        <f t="shared" si="83"/>
        <v/>
      </c>
      <c r="CU59" s="106" t="str">
        <f t="shared" si="83"/>
        <v/>
      </c>
      <c r="CV59" s="106" t="str">
        <f t="shared" si="83"/>
        <v/>
      </c>
      <c r="CW59" s="106" t="str">
        <f t="shared" si="50"/>
        <v/>
      </c>
      <c r="CX59" s="106" t="str">
        <f t="shared" si="50"/>
        <v/>
      </c>
      <c r="CY59" s="106" t="str">
        <f t="shared" si="50"/>
        <v/>
      </c>
      <c r="CZ59" s="106" t="str">
        <f t="shared" si="48"/>
        <v/>
      </c>
      <c r="DA59" s="119" t="str">
        <f t="shared" si="46"/>
        <v/>
      </c>
      <c r="DB59" s="119" t="str">
        <f t="shared" si="47"/>
        <v/>
      </c>
    </row>
    <row r="60" spans="1:106" ht="15" customHeight="1" x14ac:dyDescent="0.3">
      <c r="A60" s="135" t="str">
        <f>'Gene Table'!D59</f>
        <v>DCST1</v>
      </c>
      <c r="B60" s="104" t="s">
        <v>301</v>
      </c>
      <c r="C60" s="105">
        <f>IF('Test Sample Data'!C59="","",IF(SUM('Test Sample Data'!C$3:C$386)&gt;10,IF(AND(ISNUMBER('Test Sample Data'!C59),'Test Sample Data'!C59&lt;$C$389, 'Test Sample Data'!C59&gt;0),'Test Sample Data'!C59,$C$389),""))</f>
        <v>32.04</v>
      </c>
      <c r="D60" s="105">
        <f>IF('Test Sample Data'!D59="","",IF(SUM('Test Sample Data'!D$3:D$386)&gt;10,IF(AND(ISNUMBER('Test Sample Data'!D59),'Test Sample Data'!D59&lt;$C$389, 'Test Sample Data'!D59&gt;0),'Test Sample Data'!D59,$C$389),""))</f>
        <v>32.61</v>
      </c>
      <c r="E60" s="105">
        <f>IF('Test Sample Data'!E59="","",IF(SUM('Test Sample Data'!E$3:E$386)&gt;10,IF(AND(ISNUMBER('Test Sample Data'!E59),'Test Sample Data'!E59&lt;$C$389, 'Test Sample Data'!E59&gt;0),'Test Sample Data'!E59,$C$389),""))</f>
        <v>31.34</v>
      </c>
      <c r="F60" s="105" t="str">
        <f>IF('Test Sample Data'!F59="","",IF(SUM('Test Sample Data'!F$3:F$386)&gt;10,IF(AND(ISNUMBER('Test Sample Data'!F59),'Test Sample Data'!F59&lt;$C$389, 'Test Sample Data'!F59&gt;0),'Test Sample Data'!F59,$C$389),""))</f>
        <v/>
      </c>
      <c r="G60" s="105" t="str">
        <f>IF('Test Sample Data'!G59="","",IF(SUM('Test Sample Data'!G$3:G$386)&gt;10,IF(AND(ISNUMBER('Test Sample Data'!G59),'Test Sample Data'!G59&lt;$C$389, 'Test Sample Data'!G59&gt;0),'Test Sample Data'!G59,$C$389),""))</f>
        <v/>
      </c>
      <c r="H60" s="105" t="str">
        <f>IF('Test Sample Data'!H59="","",IF(SUM('Test Sample Data'!H$3:H$386)&gt;10,IF(AND(ISNUMBER('Test Sample Data'!H59),'Test Sample Data'!H59&lt;$C$389, 'Test Sample Data'!H59&gt;0),'Test Sample Data'!H59,$C$389),""))</f>
        <v/>
      </c>
      <c r="I60" s="105" t="str">
        <f>IF('Test Sample Data'!I59="","",IF(SUM('Test Sample Data'!I$3:I$386)&gt;10,IF(AND(ISNUMBER('Test Sample Data'!I59),'Test Sample Data'!I59&lt;$C$389, 'Test Sample Data'!I59&gt;0),'Test Sample Data'!I59,$C$389),""))</f>
        <v/>
      </c>
      <c r="J60" s="105" t="str">
        <f>IF('Test Sample Data'!J59="","",IF(SUM('Test Sample Data'!J$3:J$386)&gt;10,IF(AND(ISNUMBER('Test Sample Data'!J59),'Test Sample Data'!J59&lt;$C$389, 'Test Sample Data'!J59&gt;0),'Test Sample Data'!J59,$C$389),""))</f>
        <v/>
      </c>
      <c r="K60" s="105" t="str">
        <f>IF('Test Sample Data'!K59="","",IF(SUM('Test Sample Data'!K$3:K$386)&gt;10,IF(AND(ISNUMBER('Test Sample Data'!K59),'Test Sample Data'!K59&lt;$C$389, 'Test Sample Data'!K59&gt;0),'Test Sample Data'!K59,$C$389),""))</f>
        <v/>
      </c>
      <c r="L60" s="105" t="str">
        <f>IF('Test Sample Data'!L59="","",IF(SUM('Test Sample Data'!L$3:L$386)&gt;10,IF(AND(ISNUMBER('Test Sample Data'!L59),'Test Sample Data'!L59&lt;$C$389, 'Test Sample Data'!L59&gt;0),'Test Sample Data'!L59,$C$389),""))</f>
        <v/>
      </c>
      <c r="M60" s="105" t="str">
        <f>IF('Test Sample Data'!M59="","",IF(SUM('Test Sample Data'!M$3:M$386)&gt;10,IF(AND(ISNUMBER('Test Sample Data'!M59),'Test Sample Data'!M59&lt;$C$389, 'Test Sample Data'!M59&gt;0),'Test Sample Data'!M59,$C$389),""))</f>
        <v/>
      </c>
      <c r="N60" s="105" t="str">
        <f>IF('Test Sample Data'!N59="","",IF(SUM('Test Sample Data'!N$3:N$386)&gt;10,IF(AND(ISNUMBER('Test Sample Data'!N59),'Test Sample Data'!N59&lt;$C$389, 'Test Sample Data'!N59&gt;0),'Test Sample Data'!N59,$C$389),""))</f>
        <v/>
      </c>
      <c r="O60" s="105" t="str">
        <f>'Gene Table'!D59</f>
        <v>DCST1</v>
      </c>
      <c r="P60" s="104" t="s">
        <v>301</v>
      </c>
      <c r="Q60" s="105">
        <f>IF('Control Sample Data'!C59="","",IF(SUM('Control Sample Data'!C$3:C$386)&gt;10,IF(AND(ISNUMBER('Control Sample Data'!C59),'Control Sample Data'!C59&lt;$C$389, 'Control Sample Data'!C59&gt;0),'Control Sample Data'!C59,$C$389),""))</f>
        <v>32.04</v>
      </c>
      <c r="R60" s="105">
        <f>IF('Control Sample Data'!D59="","",IF(SUM('Control Sample Data'!D$3:D$386)&gt;10,IF(AND(ISNUMBER('Control Sample Data'!D59),'Control Sample Data'!D59&lt;$C$389, 'Control Sample Data'!D59&gt;0),'Control Sample Data'!D59,$C$389),""))</f>
        <v>31.94</v>
      </c>
      <c r="S60" s="105">
        <f>IF('Control Sample Data'!E59="","",IF(SUM('Control Sample Data'!E$3:E$386)&gt;10,IF(AND(ISNUMBER('Control Sample Data'!E59),'Control Sample Data'!E59&lt;$C$389, 'Control Sample Data'!E59&gt;0),'Control Sample Data'!E59,$C$389),""))</f>
        <v>32.94</v>
      </c>
      <c r="T60" s="105" t="str">
        <f>IF('Control Sample Data'!F59="","",IF(SUM('Control Sample Data'!F$3:F$386)&gt;10,IF(AND(ISNUMBER('Control Sample Data'!F59),'Control Sample Data'!F59&lt;$C$389, 'Control Sample Data'!F59&gt;0),'Control Sample Data'!F59,$C$389),""))</f>
        <v/>
      </c>
      <c r="U60" s="105" t="str">
        <f>IF('Control Sample Data'!G59="","",IF(SUM('Control Sample Data'!G$3:G$386)&gt;10,IF(AND(ISNUMBER('Control Sample Data'!G59),'Control Sample Data'!G59&lt;$C$389, 'Control Sample Data'!G59&gt;0),'Control Sample Data'!G59,$C$389),""))</f>
        <v/>
      </c>
      <c r="V60" s="105" t="str">
        <f>IF('Control Sample Data'!H59="","",IF(SUM('Control Sample Data'!H$3:H$386)&gt;10,IF(AND(ISNUMBER('Control Sample Data'!H59),'Control Sample Data'!H59&lt;$C$389, 'Control Sample Data'!H59&gt;0),'Control Sample Data'!H59,$C$389),""))</f>
        <v/>
      </c>
      <c r="W60" s="105" t="str">
        <f>IF('Control Sample Data'!I59="","",IF(SUM('Control Sample Data'!I$3:I$386)&gt;10,IF(AND(ISNUMBER('Control Sample Data'!I59),'Control Sample Data'!I59&lt;$C$389, 'Control Sample Data'!I59&gt;0),'Control Sample Data'!I59,$C$389),""))</f>
        <v/>
      </c>
      <c r="X60" s="105" t="str">
        <f>IF('Control Sample Data'!J59="","",IF(SUM('Control Sample Data'!J$3:J$386)&gt;10,IF(AND(ISNUMBER('Control Sample Data'!J59),'Control Sample Data'!J59&lt;$C$389, 'Control Sample Data'!J59&gt;0),'Control Sample Data'!J59,$C$389),""))</f>
        <v/>
      </c>
      <c r="Y60" s="105" t="str">
        <f>IF('Control Sample Data'!K59="","",IF(SUM('Control Sample Data'!K$3:K$386)&gt;10,IF(AND(ISNUMBER('Control Sample Data'!K59),'Control Sample Data'!K59&lt;$C$389, 'Control Sample Data'!K59&gt;0),'Control Sample Data'!K59,$C$389),""))</f>
        <v/>
      </c>
      <c r="Z60" s="105" t="str">
        <f>IF('Control Sample Data'!L59="","",IF(SUM('Control Sample Data'!L$3:L$386)&gt;10,IF(AND(ISNUMBER('Control Sample Data'!L59),'Control Sample Data'!L59&lt;$C$389, 'Control Sample Data'!L59&gt;0),'Control Sample Data'!L59,$C$389),""))</f>
        <v/>
      </c>
      <c r="AA60" s="105" t="str">
        <f>IF('Control Sample Data'!M59="","",IF(SUM('Control Sample Data'!M$3:M$386)&gt;10,IF(AND(ISNUMBER('Control Sample Data'!M59),'Control Sample Data'!M59&lt;$C$389, 'Control Sample Data'!M59&gt;0),'Control Sample Data'!M59,$C$389),""))</f>
        <v/>
      </c>
      <c r="AB60" s="136" t="str">
        <f>IF('Control Sample Data'!N59="","",IF(SUM('Control Sample Data'!N$3:N$386)&gt;10,IF(AND(ISNUMBER('Control Sample Data'!N59),'Control Sample Data'!N59&lt;$C$389, 'Control Sample Data'!N59&gt;0),'Control Sample Data'!N59,$C$389),""))</f>
        <v/>
      </c>
      <c r="BA60" s="101" t="str">
        <f t="shared" si="36"/>
        <v>DCST1</v>
      </c>
      <c r="BB60" s="104" t="s">
        <v>301</v>
      </c>
      <c r="BC60" s="105">
        <f t="shared" si="53"/>
        <v>11.047999999999998</v>
      </c>
      <c r="BD60" s="105">
        <f t="shared" si="54"/>
        <v>11.66</v>
      </c>
      <c r="BE60" s="105">
        <f t="shared" si="55"/>
        <v>10.459999999999997</v>
      </c>
      <c r="BF60" s="105" t="str">
        <f t="shared" si="56"/>
        <v/>
      </c>
      <c r="BG60" s="105" t="str">
        <f t="shared" si="57"/>
        <v/>
      </c>
      <c r="BH60" s="105" t="str">
        <f t="shared" si="58"/>
        <v/>
      </c>
      <c r="BI60" s="105" t="str">
        <f t="shared" si="59"/>
        <v/>
      </c>
      <c r="BJ60" s="105" t="str">
        <f t="shared" si="60"/>
        <v/>
      </c>
      <c r="BK60" s="105" t="str">
        <f t="shared" si="61"/>
        <v/>
      </c>
      <c r="BL60" s="105" t="str">
        <f t="shared" si="62"/>
        <v/>
      </c>
      <c r="BM60" s="102" t="str">
        <f t="shared" si="37"/>
        <v/>
      </c>
      <c r="BN60" s="102" t="str">
        <f t="shared" si="38"/>
        <v/>
      </c>
      <c r="BO60" s="105">
        <f t="shared" si="63"/>
        <v>10.898</v>
      </c>
      <c r="BP60" s="105">
        <f t="shared" si="64"/>
        <v>10.888000000000002</v>
      </c>
      <c r="BQ60" s="105">
        <f t="shared" si="65"/>
        <v>11.729999999999997</v>
      </c>
      <c r="BR60" s="105" t="str">
        <f t="shared" si="66"/>
        <v/>
      </c>
      <c r="BS60" s="105" t="str">
        <f t="shared" si="67"/>
        <v/>
      </c>
      <c r="BT60" s="105" t="str">
        <f t="shared" si="68"/>
        <v/>
      </c>
      <c r="BU60" s="105" t="str">
        <f t="shared" si="69"/>
        <v/>
      </c>
      <c r="BV60" s="105" t="str">
        <f t="shared" si="70"/>
        <v/>
      </c>
      <c r="BW60" s="105" t="str">
        <f t="shared" si="71"/>
        <v/>
      </c>
      <c r="BX60" s="105" t="str">
        <f t="shared" si="72"/>
        <v/>
      </c>
      <c r="BY60" s="102" t="str">
        <f t="shared" si="39"/>
        <v/>
      </c>
      <c r="BZ60" s="102" t="str">
        <f t="shared" si="40"/>
        <v/>
      </c>
      <c r="CA60" s="70">
        <f t="shared" si="41"/>
        <v>11.055999999999997</v>
      </c>
      <c r="CB60" s="70">
        <f t="shared" si="42"/>
        <v>11.171999999999999</v>
      </c>
      <c r="CC60" s="103" t="str">
        <f t="shared" si="43"/>
        <v>DCST1</v>
      </c>
      <c r="CD60" s="104" t="s">
        <v>301</v>
      </c>
      <c r="CE60" s="106">
        <f t="shared" si="73"/>
        <v>4.7230289531930363E-4</v>
      </c>
      <c r="CF60" s="106">
        <f t="shared" si="74"/>
        <v>3.0902260594977565E-4</v>
      </c>
      <c r="CG60" s="106">
        <f t="shared" si="75"/>
        <v>7.0994751822280923E-4</v>
      </c>
      <c r="CH60" s="106" t="str">
        <f t="shared" si="76"/>
        <v/>
      </c>
      <c r="CI60" s="106" t="str">
        <f t="shared" si="77"/>
        <v/>
      </c>
      <c r="CJ60" s="106" t="str">
        <f t="shared" si="78"/>
        <v/>
      </c>
      <c r="CK60" s="106" t="str">
        <f t="shared" si="79"/>
        <v/>
      </c>
      <c r="CL60" s="106" t="str">
        <f t="shared" si="80"/>
        <v/>
      </c>
      <c r="CM60" s="106" t="str">
        <f t="shared" si="81"/>
        <v/>
      </c>
      <c r="CN60" s="106" t="str">
        <f t="shared" si="82"/>
        <v/>
      </c>
      <c r="CO60" s="119" t="str">
        <f t="shared" si="44"/>
        <v/>
      </c>
      <c r="CP60" s="119" t="str">
        <f t="shared" si="45"/>
        <v/>
      </c>
      <c r="CQ60" s="106">
        <f t="shared" si="84"/>
        <v>5.2405287421555368E-4</v>
      </c>
      <c r="CR60" s="106">
        <f t="shared" si="83"/>
        <v>5.2769795021452657E-4</v>
      </c>
      <c r="CS60" s="106">
        <f t="shared" si="83"/>
        <v>2.9438667668231505E-4</v>
      </c>
      <c r="CT60" s="106" t="str">
        <f t="shared" si="83"/>
        <v/>
      </c>
      <c r="CU60" s="106" t="str">
        <f t="shared" si="83"/>
        <v/>
      </c>
      <c r="CV60" s="106" t="str">
        <f t="shared" si="83"/>
        <v/>
      </c>
      <c r="CW60" s="106" t="str">
        <f t="shared" si="50"/>
        <v/>
      </c>
      <c r="CX60" s="106" t="str">
        <f t="shared" si="50"/>
        <v/>
      </c>
      <c r="CY60" s="106" t="str">
        <f t="shared" si="50"/>
        <v/>
      </c>
      <c r="CZ60" s="106" t="str">
        <f t="shared" si="48"/>
        <v/>
      </c>
      <c r="DA60" s="119" t="str">
        <f t="shared" si="46"/>
        <v/>
      </c>
      <c r="DB60" s="119" t="str">
        <f t="shared" si="47"/>
        <v/>
      </c>
    </row>
    <row r="61" spans="1:106" ht="15" customHeight="1" x14ac:dyDescent="0.3">
      <c r="A61" s="135" t="str">
        <f>'Gene Table'!D60</f>
        <v>DDA1</v>
      </c>
      <c r="B61" s="104" t="s">
        <v>302</v>
      </c>
      <c r="C61" s="105">
        <f>IF('Test Sample Data'!C60="","",IF(SUM('Test Sample Data'!C$3:C$386)&gt;10,IF(AND(ISNUMBER('Test Sample Data'!C60),'Test Sample Data'!C60&lt;$C$389, 'Test Sample Data'!C60&gt;0),'Test Sample Data'!C60,$C$389),""))</f>
        <v>21.76</v>
      </c>
      <c r="D61" s="105">
        <f>IF('Test Sample Data'!D60="","",IF(SUM('Test Sample Data'!D$3:D$386)&gt;10,IF(AND(ISNUMBER('Test Sample Data'!D60),'Test Sample Data'!D60&lt;$C$389, 'Test Sample Data'!D60&gt;0),'Test Sample Data'!D60,$C$389),""))</f>
        <v>22.03</v>
      </c>
      <c r="E61" s="105">
        <f>IF('Test Sample Data'!E60="","",IF(SUM('Test Sample Data'!E$3:E$386)&gt;10,IF(AND(ISNUMBER('Test Sample Data'!E60),'Test Sample Data'!E60&lt;$C$389, 'Test Sample Data'!E60&gt;0),'Test Sample Data'!E60,$C$389),""))</f>
        <v>21.87</v>
      </c>
      <c r="F61" s="105" t="str">
        <f>IF('Test Sample Data'!F60="","",IF(SUM('Test Sample Data'!F$3:F$386)&gt;10,IF(AND(ISNUMBER('Test Sample Data'!F60),'Test Sample Data'!F60&lt;$C$389, 'Test Sample Data'!F60&gt;0),'Test Sample Data'!F60,$C$389),""))</f>
        <v/>
      </c>
      <c r="G61" s="105" t="str">
        <f>IF('Test Sample Data'!G60="","",IF(SUM('Test Sample Data'!G$3:G$386)&gt;10,IF(AND(ISNUMBER('Test Sample Data'!G60),'Test Sample Data'!G60&lt;$C$389, 'Test Sample Data'!G60&gt;0),'Test Sample Data'!G60,$C$389),""))</f>
        <v/>
      </c>
      <c r="H61" s="105" t="str">
        <f>IF('Test Sample Data'!H60="","",IF(SUM('Test Sample Data'!H$3:H$386)&gt;10,IF(AND(ISNUMBER('Test Sample Data'!H60),'Test Sample Data'!H60&lt;$C$389, 'Test Sample Data'!H60&gt;0),'Test Sample Data'!H60,$C$389),""))</f>
        <v/>
      </c>
      <c r="I61" s="105" t="str">
        <f>IF('Test Sample Data'!I60="","",IF(SUM('Test Sample Data'!I$3:I$386)&gt;10,IF(AND(ISNUMBER('Test Sample Data'!I60),'Test Sample Data'!I60&lt;$C$389, 'Test Sample Data'!I60&gt;0),'Test Sample Data'!I60,$C$389),""))</f>
        <v/>
      </c>
      <c r="J61" s="105" t="str">
        <f>IF('Test Sample Data'!J60="","",IF(SUM('Test Sample Data'!J$3:J$386)&gt;10,IF(AND(ISNUMBER('Test Sample Data'!J60),'Test Sample Data'!J60&lt;$C$389, 'Test Sample Data'!J60&gt;0),'Test Sample Data'!J60,$C$389),""))</f>
        <v/>
      </c>
      <c r="K61" s="105" t="str">
        <f>IF('Test Sample Data'!K60="","",IF(SUM('Test Sample Data'!K$3:K$386)&gt;10,IF(AND(ISNUMBER('Test Sample Data'!K60),'Test Sample Data'!K60&lt;$C$389, 'Test Sample Data'!K60&gt;0),'Test Sample Data'!K60,$C$389),""))</f>
        <v/>
      </c>
      <c r="L61" s="105" t="str">
        <f>IF('Test Sample Data'!L60="","",IF(SUM('Test Sample Data'!L$3:L$386)&gt;10,IF(AND(ISNUMBER('Test Sample Data'!L60),'Test Sample Data'!L60&lt;$C$389, 'Test Sample Data'!L60&gt;0),'Test Sample Data'!L60,$C$389),""))</f>
        <v/>
      </c>
      <c r="M61" s="105" t="str">
        <f>IF('Test Sample Data'!M60="","",IF(SUM('Test Sample Data'!M$3:M$386)&gt;10,IF(AND(ISNUMBER('Test Sample Data'!M60),'Test Sample Data'!M60&lt;$C$389, 'Test Sample Data'!M60&gt;0),'Test Sample Data'!M60,$C$389),""))</f>
        <v/>
      </c>
      <c r="N61" s="105" t="str">
        <f>IF('Test Sample Data'!N60="","",IF(SUM('Test Sample Data'!N$3:N$386)&gt;10,IF(AND(ISNUMBER('Test Sample Data'!N60),'Test Sample Data'!N60&lt;$C$389, 'Test Sample Data'!N60&gt;0),'Test Sample Data'!N60,$C$389),""))</f>
        <v/>
      </c>
      <c r="O61" s="105" t="str">
        <f>'Gene Table'!D60</f>
        <v>DDA1</v>
      </c>
      <c r="P61" s="104" t="s">
        <v>302</v>
      </c>
      <c r="Q61" s="105">
        <f>IF('Control Sample Data'!C60="","",IF(SUM('Control Sample Data'!C$3:C$386)&gt;10,IF(AND(ISNUMBER('Control Sample Data'!C60),'Control Sample Data'!C60&lt;$C$389, 'Control Sample Data'!C60&gt;0),'Control Sample Data'!C60,$C$389),""))</f>
        <v>29.53</v>
      </c>
      <c r="R61" s="105">
        <f>IF('Control Sample Data'!D60="","",IF(SUM('Control Sample Data'!D$3:D$386)&gt;10,IF(AND(ISNUMBER('Control Sample Data'!D60),'Control Sample Data'!D60&lt;$C$389, 'Control Sample Data'!D60&gt;0),'Control Sample Data'!D60,$C$389),""))</f>
        <v>29.42</v>
      </c>
      <c r="S61" s="105">
        <f>IF('Control Sample Data'!E60="","",IF(SUM('Control Sample Data'!E$3:E$386)&gt;10,IF(AND(ISNUMBER('Control Sample Data'!E60),'Control Sample Data'!E60&lt;$C$389, 'Control Sample Data'!E60&gt;0),'Control Sample Data'!E60,$C$389),""))</f>
        <v>29.24</v>
      </c>
      <c r="T61" s="105" t="str">
        <f>IF('Control Sample Data'!F60="","",IF(SUM('Control Sample Data'!F$3:F$386)&gt;10,IF(AND(ISNUMBER('Control Sample Data'!F60),'Control Sample Data'!F60&lt;$C$389, 'Control Sample Data'!F60&gt;0),'Control Sample Data'!F60,$C$389),""))</f>
        <v/>
      </c>
      <c r="U61" s="105" t="str">
        <f>IF('Control Sample Data'!G60="","",IF(SUM('Control Sample Data'!G$3:G$386)&gt;10,IF(AND(ISNUMBER('Control Sample Data'!G60),'Control Sample Data'!G60&lt;$C$389, 'Control Sample Data'!G60&gt;0),'Control Sample Data'!G60,$C$389),""))</f>
        <v/>
      </c>
      <c r="V61" s="105" t="str">
        <f>IF('Control Sample Data'!H60="","",IF(SUM('Control Sample Data'!H$3:H$386)&gt;10,IF(AND(ISNUMBER('Control Sample Data'!H60),'Control Sample Data'!H60&lt;$C$389, 'Control Sample Data'!H60&gt;0),'Control Sample Data'!H60,$C$389),""))</f>
        <v/>
      </c>
      <c r="W61" s="105" t="str">
        <f>IF('Control Sample Data'!I60="","",IF(SUM('Control Sample Data'!I$3:I$386)&gt;10,IF(AND(ISNUMBER('Control Sample Data'!I60),'Control Sample Data'!I60&lt;$C$389, 'Control Sample Data'!I60&gt;0),'Control Sample Data'!I60,$C$389),""))</f>
        <v/>
      </c>
      <c r="X61" s="105" t="str">
        <f>IF('Control Sample Data'!J60="","",IF(SUM('Control Sample Data'!J$3:J$386)&gt;10,IF(AND(ISNUMBER('Control Sample Data'!J60),'Control Sample Data'!J60&lt;$C$389, 'Control Sample Data'!J60&gt;0),'Control Sample Data'!J60,$C$389),""))</f>
        <v/>
      </c>
      <c r="Y61" s="105" t="str">
        <f>IF('Control Sample Data'!K60="","",IF(SUM('Control Sample Data'!K$3:K$386)&gt;10,IF(AND(ISNUMBER('Control Sample Data'!K60),'Control Sample Data'!K60&lt;$C$389, 'Control Sample Data'!K60&gt;0),'Control Sample Data'!K60,$C$389),""))</f>
        <v/>
      </c>
      <c r="Z61" s="105" t="str">
        <f>IF('Control Sample Data'!L60="","",IF(SUM('Control Sample Data'!L$3:L$386)&gt;10,IF(AND(ISNUMBER('Control Sample Data'!L60),'Control Sample Data'!L60&lt;$C$389, 'Control Sample Data'!L60&gt;0),'Control Sample Data'!L60,$C$389),""))</f>
        <v/>
      </c>
      <c r="AA61" s="105" t="str">
        <f>IF('Control Sample Data'!M60="","",IF(SUM('Control Sample Data'!M$3:M$386)&gt;10,IF(AND(ISNUMBER('Control Sample Data'!M60),'Control Sample Data'!M60&lt;$C$389, 'Control Sample Data'!M60&gt;0),'Control Sample Data'!M60,$C$389),""))</f>
        <v/>
      </c>
      <c r="AB61" s="136" t="str">
        <f>IF('Control Sample Data'!N60="","",IF(SUM('Control Sample Data'!N$3:N$386)&gt;10,IF(AND(ISNUMBER('Control Sample Data'!N60),'Control Sample Data'!N60&lt;$C$389, 'Control Sample Data'!N60&gt;0),'Control Sample Data'!N60,$C$389),""))</f>
        <v/>
      </c>
      <c r="BA61" s="101" t="str">
        <f t="shared" si="36"/>
        <v>DDA1</v>
      </c>
      <c r="BB61" s="104" t="s">
        <v>302</v>
      </c>
      <c r="BC61" s="105">
        <f t="shared" si="53"/>
        <v>0.76800000000000068</v>
      </c>
      <c r="BD61" s="105">
        <f t="shared" si="54"/>
        <v>1.0800000000000018</v>
      </c>
      <c r="BE61" s="105">
        <f t="shared" si="55"/>
        <v>0.98999999999999844</v>
      </c>
      <c r="BF61" s="105" t="str">
        <f t="shared" si="56"/>
        <v/>
      </c>
      <c r="BG61" s="105" t="str">
        <f t="shared" si="57"/>
        <v/>
      </c>
      <c r="BH61" s="105" t="str">
        <f t="shared" si="58"/>
        <v/>
      </c>
      <c r="BI61" s="105" t="str">
        <f t="shared" si="59"/>
        <v/>
      </c>
      <c r="BJ61" s="105" t="str">
        <f t="shared" si="60"/>
        <v/>
      </c>
      <c r="BK61" s="105" t="str">
        <f t="shared" si="61"/>
        <v/>
      </c>
      <c r="BL61" s="105" t="str">
        <f t="shared" si="62"/>
        <v/>
      </c>
      <c r="BM61" s="102" t="str">
        <f t="shared" si="37"/>
        <v/>
      </c>
      <c r="BN61" s="102" t="str">
        <f t="shared" si="38"/>
        <v/>
      </c>
      <c r="BO61" s="105">
        <f t="shared" si="63"/>
        <v>8.3880000000000017</v>
      </c>
      <c r="BP61" s="105">
        <f t="shared" si="64"/>
        <v>8.3680000000000021</v>
      </c>
      <c r="BQ61" s="105">
        <f t="shared" si="65"/>
        <v>8.0299999999999976</v>
      </c>
      <c r="BR61" s="105" t="str">
        <f t="shared" si="66"/>
        <v/>
      </c>
      <c r="BS61" s="105" t="str">
        <f t="shared" si="67"/>
        <v/>
      </c>
      <c r="BT61" s="105" t="str">
        <f t="shared" si="68"/>
        <v/>
      </c>
      <c r="BU61" s="105" t="str">
        <f t="shared" si="69"/>
        <v/>
      </c>
      <c r="BV61" s="105" t="str">
        <f t="shared" si="70"/>
        <v/>
      </c>
      <c r="BW61" s="105" t="str">
        <f t="shared" si="71"/>
        <v/>
      </c>
      <c r="BX61" s="105" t="str">
        <f t="shared" si="72"/>
        <v/>
      </c>
      <c r="BY61" s="102" t="str">
        <f t="shared" si="39"/>
        <v/>
      </c>
      <c r="BZ61" s="102" t="str">
        <f t="shared" si="40"/>
        <v/>
      </c>
      <c r="CA61" s="70">
        <f t="shared" si="41"/>
        <v>0.94600000000000029</v>
      </c>
      <c r="CB61" s="70">
        <f t="shared" si="42"/>
        <v>8.2620000000000005</v>
      </c>
      <c r="CC61" s="103" t="str">
        <f t="shared" si="43"/>
        <v>DDA1</v>
      </c>
      <c r="CD61" s="104" t="s">
        <v>302</v>
      </c>
      <c r="CE61" s="106">
        <f t="shared" si="73"/>
        <v>0.58723098560682641</v>
      </c>
      <c r="CF61" s="106">
        <f t="shared" si="74"/>
        <v>0.47302882336279739</v>
      </c>
      <c r="CG61" s="106">
        <f t="shared" si="75"/>
        <v>0.50347777502836</v>
      </c>
      <c r="CH61" s="106" t="str">
        <f t="shared" si="76"/>
        <v/>
      </c>
      <c r="CI61" s="106" t="str">
        <f t="shared" si="77"/>
        <v/>
      </c>
      <c r="CJ61" s="106" t="str">
        <f t="shared" si="78"/>
        <v/>
      </c>
      <c r="CK61" s="106" t="str">
        <f t="shared" si="79"/>
        <v/>
      </c>
      <c r="CL61" s="106" t="str">
        <f t="shared" si="80"/>
        <v/>
      </c>
      <c r="CM61" s="106" t="str">
        <f t="shared" si="81"/>
        <v/>
      </c>
      <c r="CN61" s="106" t="str">
        <f t="shared" si="82"/>
        <v/>
      </c>
      <c r="CO61" s="119" t="str">
        <f t="shared" si="44"/>
        <v/>
      </c>
      <c r="CP61" s="119" t="str">
        <f t="shared" si="45"/>
        <v/>
      </c>
      <c r="CQ61" s="106">
        <f t="shared" si="84"/>
        <v>2.9851103921194637E-3</v>
      </c>
      <c r="CR61" s="106">
        <f t="shared" si="83"/>
        <v>3.0267809803092602E-3</v>
      </c>
      <c r="CS61" s="106">
        <f t="shared" si="83"/>
        <v>3.8258605374489412E-3</v>
      </c>
      <c r="CT61" s="106" t="str">
        <f t="shared" si="83"/>
        <v/>
      </c>
      <c r="CU61" s="106" t="str">
        <f t="shared" si="83"/>
        <v/>
      </c>
      <c r="CV61" s="106" t="str">
        <f t="shared" si="83"/>
        <v/>
      </c>
      <c r="CW61" s="106" t="str">
        <f t="shared" si="50"/>
        <v/>
      </c>
      <c r="CX61" s="106" t="str">
        <f t="shared" si="50"/>
        <v/>
      </c>
      <c r="CY61" s="106" t="str">
        <f t="shared" si="50"/>
        <v/>
      </c>
      <c r="CZ61" s="106" t="str">
        <f t="shared" si="48"/>
        <v/>
      </c>
      <c r="DA61" s="119" t="str">
        <f t="shared" si="46"/>
        <v/>
      </c>
      <c r="DB61" s="119" t="str">
        <f t="shared" si="47"/>
        <v/>
      </c>
    </row>
    <row r="62" spans="1:106" ht="15" customHeight="1" x14ac:dyDescent="0.3">
      <c r="A62" s="135" t="str">
        <f>'Gene Table'!D61</f>
        <v>DDB1</v>
      </c>
      <c r="B62" s="104" t="s">
        <v>303</v>
      </c>
      <c r="C62" s="105">
        <f>IF('Test Sample Data'!C61="","",IF(SUM('Test Sample Data'!C$3:C$386)&gt;10,IF(AND(ISNUMBER('Test Sample Data'!C61),'Test Sample Data'!C61&lt;$C$389, 'Test Sample Data'!C61&gt;0),'Test Sample Data'!C61,$C$389),""))</f>
        <v>18.64</v>
      </c>
      <c r="D62" s="105">
        <f>IF('Test Sample Data'!D61="","",IF(SUM('Test Sample Data'!D$3:D$386)&gt;10,IF(AND(ISNUMBER('Test Sample Data'!D61),'Test Sample Data'!D61&lt;$C$389, 'Test Sample Data'!D61&gt;0),'Test Sample Data'!D61,$C$389),""))</f>
        <v>18.88</v>
      </c>
      <c r="E62" s="105">
        <f>IF('Test Sample Data'!E61="","",IF(SUM('Test Sample Data'!E$3:E$386)&gt;10,IF(AND(ISNUMBER('Test Sample Data'!E61),'Test Sample Data'!E61&lt;$C$389, 'Test Sample Data'!E61&gt;0),'Test Sample Data'!E61,$C$389),""))</f>
        <v>18.79</v>
      </c>
      <c r="F62" s="105" t="str">
        <f>IF('Test Sample Data'!F61="","",IF(SUM('Test Sample Data'!F$3:F$386)&gt;10,IF(AND(ISNUMBER('Test Sample Data'!F61),'Test Sample Data'!F61&lt;$C$389, 'Test Sample Data'!F61&gt;0),'Test Sample Data'!F61,$C$389),""))</f>
        <v/>
      </c>
      <c r="G62" s="105" t="str">
        <f>IF('Test Sample Data'!G61="","",IF(SUM('Test Sample Data'!G$3:G$386)&gt;10,IF(AND(ISNUMBER('Test Sample Data'!G61),'Test Sample Data'!G61&lt;$C$389, 'Test Sample Data'!G61&gt;0),'Test Sample Data'!G61,$C$389),""))</f>
        <v/>
      </c>
      <c r="H62" s="105" t="str">
        <f>IF('Test Sample Data'!H61="","",IF(SUM('Test Sample Data'!H$3:H$386)&gt;10,IF(AND(ISNUMBER('Test Sample Data'!H61),'Test Sample Data'!H61&lt;$C$389, 'Test Sample Data'!H61&gt;0),'Test Sample Data'!H61,$C$389),""))</f>
        <v/>
      </c>
      <c r="I62" s="105" t="str">
        <f>IF('Test Sample Data'!I61="","",IF(SUM('Test Sample Data'!I$3:I$386)&gt;10,IF(AND(ISNUMBER('Test Sample Data'!I61),'Test Sample Data'!I61&lt;$C$389, 'Test Sample Data'!I61&gt;0),'Test Sample Data'!I61,$C$389),""))</f>
        <v/>
      </c>
      <c r="J62" s="105" t="str">
        <f>IF('Test Sample Data'!J61="","",IF(SUM('Test Sample Data'!J$3:J$386)&gt;10,IF(AND(ISNUMBER('Test Sample Data'!J61),'Test Sample Data'!J61&lt;$C$389, 'Test Sample Data'!J61&gt;0),'Test Sample Data'!J61,$C$389),""))</f>
        <v/>
      </c>
      <c r="K62" s="105" t="str">
        <f>IF('Test Sample Data'!K61="","",IF(SUM('Test Sample Data'!K$3:K$386)&gt;10,IF(AND(ISNUMBER('Test Sample Data'!K61),'Test Sample Data'!K61&lt;$C$389, 'Test Sample Data'!K61&gt;0),'Test Sample Data'!K61,$C$389),""))</f>
        <v/>
      </c>
      <c r="L62" s="105" t="str">
        <f>IF('Test Sample Data'!L61="","",IF(SUM('Test Sample Data'!L$3:L$386)&gt;10,IF(AND(ISNUMBER('Test Sample Data'!L61),'Test Sample Data'!L61&lt;$C$389, 'Test Sample Data'!L61&gt;0),'Test Sample Data'!L61,$C$389),""))</f>
        <v/>
      </c>
      <c r="M62" s="105" t="str">
        <f>IF('Test Sample Data'!M61="","",IF(SUM('Test Sample Data'!M$3:M$386)&gt;10,IF(AND(ISNUMBER('Test Sample Data'!M61),'Test Sample Data'!M61&lt;$C$389, 'Test Sample Data'!M61&gt;0),'Test Sample Data'!M61,$C$389),""))</f>
        <v/>
      </c>
      <c r="N62" s="105" t="str">
        <f>IF('Test Sample Data'!N61="","",IF(SUM('Test Sample Data'!N$3:N$386)&gt;10,IF(AND(ISNUMBER('Test Sample Data'!N61),'Test Sample Data'!N61&lt;$C$389, 'Test Sample Data'!N61&gt;0),'Test Sample Data'!N61,$C$389),""))</f>
        <v/>
      </c>
      <c r="O62" s="105" t="str">
        <f>'Gene Table'!D61</f>
        <v>DDB1</v>
      </c>
      <c r="P62" s="104" t="s">
        <v>303</v>
      </c>
      <c r="Q62" s="105">
        <f>IF('Control Sample Data'!C61="","",IF(SUM('Control Sample Data'!C$3:C$386)&gt;10,IF(AND(ISNUMBER('Control Sample Data'!C61),'Control Sample Data'!C61&lt;$C$389, 'Control Sample Data'!C61&gt;0),'Control Sample Data'!C61,$C$389),""))</f>
        <v>19.84</v>
      </c>
      <c r="R62" s="105">
        <f>IF('Control Sample Data'!D61="","",IF(SUM('Control Sample Data'!D$3:D$386)&gt;10,IF(AND(ISNUMBER('Control Sample Data'!D61),'Control Sample Data'!D61&lt;$C$389, 'Control Sample Data'!D61&gt;0),'Control Sample Data'!D61,$C$389),""))</f>
        <v>19.79</v>
      </c>
      <c r="S62" s="105">
        <f>IF('Control Sample Data'!E61="","",IF(SUM('Control Sample Data'!E$3:E$386)&gt;10,IF(AND(ISNUMBER('Control Sample Data'!E61),'Control Sample Data'!E61&lt;$C$389, 'Control Sample Data'!E61&gt;0),'Control Sample Data'!E61,$C$389),""))</f>
        <v>20</v>
      </c>
      <c r="T62" s="105" t="str">
        <f>IF('Control Sample Data'!F61="","",IF(SUM('Control Sample Data'!F$3:F$386)&gt;10,IF(AND(ISNUMBER('Control Sample Data'!F61),'Control Sample Data'!F61&lt;$C$389, 'Control Sample Data'!F61&gt;0),'Control Sample Data'!F61,$C$389),""))</f>
        <v/>
      </c>
      <c r="U62" s="105" t="str">
        <f>IF('Control Sample Data'!G61="","",IF(SUM('Control Sample Data'!G$3:G$386)&gt;10,IF(AND(ISNUMBER('Control Sample Data'!G61),'Control Sample Data'!G61&lt;$C$389, 'Control Sample Data'!G61&gt;0),'Control Sample Data'!G61,$C$389),""))</f>
        <v/>
      </c>
      <c r="V62" s="105" t="str">
        <f>IF('Control Sample Data'!H61="","",IF(SUM('Control Sample Data'!H$3:H$386)&gt;10,IF(AND(ISNUMBER('Control Sample Data'!H61),'Control Sample Data'!H61&lt;$C$389, 'Control Sample Data'!H61&gt;0),'Control Sample Data'!H61,$C$389),""))</f>
        <v/>
      </c>
      <c r="W62" s="105" t="str">
        <f>IF('Control Sample Data'!I61="","",IF(SUM('Control Sample Data'!I$3:I$386)&gt;10,IF(AND(ISNUMBER('Control Sample Data'!I61),'Control Sample Data'!I61&lt;$C$389, 'Control Sample Data'!I61&gt;0),'Control Sample Data'!I61,$C$389),""))</f>
        <v/>
      </c>
      <c r="X62" s="105" t="str">
        <f>IF('Control Sample Data'!J61="","",IF(SUM('Control Sample Data'!J$3:J$386)&gt;10,IF(AND(ISNUMBER('Control Sample Data'!J61),'Control Sample Data'!J61&lt;$C$389, 'Control Sample Data'!J61&gt;0),'Control Sample Data'!J61,$C$389),""))</f>
        <v/>
      </c>
      <c r="Y62" s="105" t="str">
        <f>IF('Control Sample Data'!K61="","",IF(SUM('Control Sample Data'!K$3:K$386)&gt;10,IF(AND(ISNUMBER('Control Sample Data'!K61),'Control Sample Data'!K61&lt;$C$389, 'Control Sample Data'!K61&gt;0),'Control Sample Data'!K61,$C$389),""))</f>
        <v/>
      </c>
      <c r="Z62" s="105" t="str">
        <f>IF('Control Sample Data'!L61="","",IF(SUM('Control Sample Data'!L$3:L$386)&gt;10,IF(AND(ISNUMBER('Control Sample Data'!L61),'Control Sample Data'!L61&lt;$C$389, 'Control Sample Data'!L61&gt;0),'Control Sample Data'!L61,$C$389),""))</f>
        <v/>
      </c>
      <c r="AA62" s="105" t="str">
        <f>IF('Control Sample Data'!M61="","",IF(SUM('Control Sample Data'!M$3:M$386)&gt;10,IF(AND(ISNUMBER('Control Sample Data'!M61),'Control Sample Data'!M61&lt;$C$389, 'Control Sample Data'!M61&gt;0),'Control Sample Data'!M61,$C$389),""))</f>
        <v/>
      </c>
      <c r="AB62" s="136" t="str">
        <f>IF('Control Sample Data'!N61="","",IF(SUM('Control Sample Data'!N$3:N$386)&gt;10,IF(AND(ISNUMBER('Control Sample Data'!N61),'Control Sample Data'!N61&lt;$C$389, 'Control Sample Data'!N61&gt;0),'Control Sample Data'!N61,$C$389),""))</f>
        <v/>
      </c>
      <c r="BA62" s="101" t="str">
        <f t="shared" si="36"/>
        <v>DDB1</v>
      </c>
      <c r="BB62" s="104" t="s">
        <v>303</v>
      </c>
      <c r="BC62" s="105">
        <f t="shared" si="53"/>
        <v>-2.3520000000000003</v>
      </c>
      <c r="BD62" s="105">
        <f t="shared" si="54"/>
        <v>-2.0700000000000003</v>
      </c>
      <c r="BE62" s="105">
        <f t="shared" si="55"/>
        <v>-2.0900000000000034</v>
      </c>
      <c r="BF62" s="105" t="str">
        <f t="shared" si="56"/>
        <v/>
      </c>
      <c r="BG62" s="105" t="str">
        <f t="shared" si="57"/>
        <v/>
      </c>
      <c r="BH62" s="105" t="str">
        <f t="shared" si="58"/>
        <v/>
      </c>
      <c r="BI62" s="105" t="str">
        <f t="shared" si="59"/>
        <v/>
      </c>
      <c r="BJ62" s="105" t="str">
        <f t="shared" si="60"/>
        <v/>
      </c>
      <c r="BK62" s="105" t="str">
        <f t="shared" si="61"/>
        <v/>
      </c>
      <c r="BL62" s="105" t="str">
        <f t="shared" si="62"/>
        <v/>
      </c>
      <c r="BM62" s="102" t="str">
        <f t="shared" si="37"/>
        <v/>
      </c>
      <c r="BN62" s="102" t="str">
        <f t="shared" si="38"/>
        <v/>
      </c>
      <c r="BO62" s="105">
        <f t="shared" si="63"/>
        <v>-1.3019999999999996</v>
      </c>
      <c r="BP62" s="105">
        <f t="shared" si="64"/>
        <v>-1.2620000000000005</v>
      </c>
      <c r="BQ62" s="105">
        <f t="shared" si="65"/>
        <v>-1.2100000000000009</v>
      </c>
      <c r="BR62" s="105" t="str">
        <f t="shared" si="66"/>
        <v/>
      </c>
      <c r="BS62" s="105" t="str">
        <f t="shared" si="67"/>
        <v/>
      </c>
      <c r="BT62" s="105" t="str">
        <f t="shared" si="68"/>
        <v/>
      </c>
      <c r="BU62" s="105" t="str">
        <f t="shared" si="69"/>
        <v/>
      </c>
      <c r="BV62" s="105" t="str">
        <f t="shared" si="70"/>
        <v/>
      </c>
      <c r="BW62" s="105" t="str">
        <f t="shared" si="71"/>
        <v/>
      </c>
      <c r="BX62" s="105" t="str">
        <f t="shared" si="72"/>
        <v/>
      </c>
      <c r="BY62" s="102" t="str">
        <f t="shared" si="39"/>
        <v/>
      </c>
      <c r="BZ62" s="102" t="str">
        <f t="shared" si="40"/>
        <v/>
      </c>
      <c r="CA62" s="70">
        <f t="shared" si="41"/>
        <v>-2.1706666666666679</v>
      </c>
      <c r="CB62" s="70">
        <f t="shared" si="42"/>
        <v>-1.2580000000000002</v>
      </c>
      <c r="CC62" s="103" t="str">
        <f t="shared" si="43"/>
        <v>DDB1</v>
      </c>
      <c r="CD62" s="104" t="s">
        <v>303</v>
      </c>
      <c r="CE62" s="106">
        <f t="shared" si="73"/>
        <v>5.1053150753158123</v>
      </c>
      <c r="CF62" s="106">
        <f t="shared" si="74"/>
        <v>4.1988667344922694</v>
      </c>
      <c r="CG62" s="106">
        <f t="shared" si="75"/>
        <v>4.2574807298134498</v>
      </c>
      <c r="CH62" s="106" t="str">
        <f t="shared" si="76"/>
        <v/>
      </c>
      <c r="CI62" s="106" t="str">
        <f t="shared" si="77"/>
        <v/>
      </c>
      <c r="CJ62" s="106" t="str">
        <f t="shared" si="78"/>
        <v/>
      </c>
      <c r="CK62" s="106" t="str">
        <f t="shared" si="79"/>
        <v/>
      </c>
      <c r="CL62" s="106" t="str">
        <f t="shared" si="80"/>
        <v/>
      </c>
      <c r="CM62" s="106" t="str">
        <f t="shared" si="81"/>
        <v/>
      </c>
      <c r="CN62" s="106" t="str">
        <f t="shared" si="82"/>
        <v/>
      </c>
      <c r="CO62" s="119" t="str">
        <f t="shared" si="44"/>
        <v/>
      </c>
      <c r="CP62" s="119" t="str">
        <f t="shared" si="45"/>
        <v/>
      </c>
      <c r="CQ62" s="106">
        <f t="shared" si="84"/>
        <v>2.4657046509276124</v>
      </c>
      <c r="CR62" s="106">
        <f t="shared" si="83"/>
        <v>2.3982798275822264</v>
      </c>
      <c r="CS62" s="106">
        <f t="shared" si="83"/>
        <v>2.3133763678105761</v>
      </c>
      <c r="CT62" s="106" t="str">
        <f t="shared" si="83"/>
        <v/>
      </c>
      <c r="CU62" s="106" t="str">
        <f t="shared" si="83"/>
        <v/>
      </c>
      <c r="CV62" s="106" t="str">
        <f t="shared" si="83"/>
        <v/>
      </c>
      <c r="CW62" s="106" t="str">
        <f t="shared" si="50"/>
        <v/>
      </c>
      <c r="CX62" s="106" t="str">
        <f t="shared" si="50"/>
        <v/>
      </c>
      <c r="CY62" s="106" t="str">
        <f t="shared" si="50"/>
        <v/>
      </c>
      <c r="CZ62" s="106" t="str">
        <f t="shared" si="48"/>
        <v/>
      </c>
      <c r="DA62" s="119" t="str">
        <f t="shared" si="46"/>
        <v/>
      </c>
      <c r="DB62" s="119" t="str">
        <f t="shared" si="47"/>
        <v/>
      </c>
    </row>
    <row r="63" spans="1:106" ht="15" customHeight="1" x14ac:dyDescent="0.3">
      <c r="A63" s="135" t="str">
        <f>'Gene Table'!D62</f>
        <v>DDB2</v>
      </c>
      <c r="B63" s="104" t="s">
        <v>304</v>
      </c>
      <c r="C63" s="105">
        <f>IF('Test Sample Data'!C62="","",IF(SUM('Test Sample Data'!C$3:C$386)&gt;10,IF(AND(ISNUMBER('Test Sample Data'!C62),'Test Sample Data'!C62&lt;$C$389, 'Test Sample Data'!C62&gt;0),'Test Sample Data'!C62,$C$389),""))</f>
        <v>24.04</v>
      </c>
      <c r="D63" s="105">
        <f>IF('Test Sample Data'!D62="","",IF(SUM('Test Sample Data'!D$3:D$386)&gt;10,IF(AND(ISNUMBER('Test Sample Data'!D62),'Test Sample Data'!D62&lt;$C$389, 'Test Sample Data'!D62&gt;0),'Test Sample Data'!D62,$C$389),""))</f>
        <v>23.96</v>
      </c>
      <c r="E63" s="105">
        <f>IF('Test Sample Data'!E62="","",IF(SUM('Test Sample Data'!E$3:E$386)&gt;10,IF(AND(ISNUMBER('Test Sample Data'!E62),'Test Sample Data'!E62&lt;$C$389, 'Test Sample Data'!E62&gt;0),'Test Sample Data'!E62,$C$389),""))</f>
        <v>23.84</v>
      </c>
      <c r="F63" s="105" t="str">
        <f>IF('Test Sample Data'!F62="","",IF(SUM('Test Sample Data'!F$3:F$386)&gt;10,IF(AND(ISNUMBER('Test Sample Data'!F62),'Test Sample Data'!F62&lt;$C$389, 'Test Sample Data'!F62&gt;0),'Test Sample Data'!F62,$C$389),""))</f>
        <v/>
      </c>
      <c r="G63" s="105" t="str">
        <f>IF('Test Sample Data'!G62="","",IF(SUM('Test Sample Data'!G$3:G$386)&gt;10,IF(AND(ISNUMBER('Test Sample Data'!G62),'Test Sample Data'!G62&lt;$C$389, 'Test Sample Data'!G62&gt;0),'Test Sample Data'!G62,$C$389),""))</f>
        <v/>
      </c>
      <c r="H63" s="105" t="str">
        <f>IF('Test Sample Data'!H62="","",IF(SUM('Test Sample Data'!H$3:H$386)&gt;10,IF(AND(ISNUMBER('Test Sample Data'!H62),'Test Sample Data'!H62&lt;$C$389, 'Test Sample Data'!H62&gt;0),'Test Sample Data'!H62,$C$389),""))</f>
        <v/>
      </c>
      <c r="I63" s="105" t="str">
        <f>IF('Test Sample Data'!I62="","",IF(SUM('Test Sample Data'!I$3:I$386)&gt;10,IF(AND(ISNUMBER('Test Sample Data'!I62),'Test Sample Data'!I62&lt;$C$389, 'Test Sample Data'!I62&gt;0),'Test Sample Data'!I62,$C$389),""))</f>
        <v/>
      </c>
      <c r="J63" s="105" t="str">
        <f>IF('Test Sample Data'!J62="","",IF(SUM('Test Sample Data'!J$3:J$386)&gt;10,IF(AND(ISNUMBER('Test Sample Data'!J62),'Test Sample Data'!J62&lt;$C$389, 'Test Sample Data'!J62&gt;0),'Test Sample Data'!J62,$C$389),""))</f>
        <v/>
      </c>
      <c r="K63" s="105" t="str">
        <f>IF('Test Sample Data'!K62="","",IF(SUM('Test Sample Data'!K$3:K$386)&gt;10,IF(AND(ISNUMBER('Test Sample Data'!K62),'Test Sample Data'!K62&lt;$C$389, 'Test Sample Data'!K62&gt;0),'Test Sample Data'!K62,$C$389),""))</f>
        <v/>
      </c>
      <c r="L63" s="105" t="str">
        <f>IF('Test Sample Data'!L62="","",IF(SUM('Test Sample Data'!L$3:L$386)&gt;10,IF(AND(ISNUMBER('Test Sample Data'!L62),'Test Sample Data'!L62&lt;$C$389, 'Test Sample Data'!L62&gt;0),'Test Sample Data'!L62,$C$389),""))</f>
        <v/>
      </c>
      <c r="M63" s="105" t="str">
        <f>IF('Test Sample Data'!M62="","",IF(SUM('Test Sample Data'!M$3:M$386)&gt;10,IF(AND(ISNUMBER('Test Sample Data'!M62),'Test Sample Data'!M62&lt;$C$389, 'Test Sample Data'!M62&gt;0),'Test Sample Data'!M62,$C$389),""))</f>
        <v/>
      </c>
      <c r="N63" s="105" t="str">
        <f>IF('Test Sample Data'!N62="","",IF(SUM('Test Sample Data'!N$3:N$386)&gt;10,IF(AND(ISNUMBER('Test Sample Data'!N62),'Test Sample Data'!N62&lt;$C$389, 'Test Sample Data'!N62&gt;0),'Test Sample Data'!N62,$C$389),""))</f>
        <v/>
      </c>
      <c r="O63" s="105" t="str">
        <f>'Gene Table'!D62</f>
        <v>DDB2</v>
      </c>
      <c r="P63" s="104" t="s">
        <v>304</v>
      </c>
      <c r="Q63" s="105">
        <f>IF('Control Sample Data'!C62="","",IF(SUM('Control Sample Data'!C$3:C$386)&gt;10,IF(AND(ISNUMBER('Control Sample Data'!C62),'Control Sample Data'!C62&lt;$C$389, 'Control Sample Data'!C62&gt;0),'Control Sample Data'!C62,$C$389),""))</f>
        <v>24.25</v>
      </c>
      <c r="R63" s="105">
        <f>IF('Control Sample Data'!D62="","",IF(SUM('Control Sample Data'!D$3:D$386)&gt;10,IF(AND(ISNUMBER('Control Sample Data'!D62),'Control Sample Data'!D62&lt;$C$389, 'Control Sample Data'!D62&gt;0),'Control Sample Data'!D62,$C$389),""))</f>
        <v>24.34</v>
      </c>
      <c r="S63" s="105">
        <f>IF('Control Sample Data'!E62="","",IF(SUM('Control Sample Data'!E$3:E$386)&gt;10,IF(AND(ISNUMBER('Control Sample Data'!E62),'Control Sample Data'!E62&lt;$C$389, 'Control Sample Data'!E62&gt;0),'Control Sample Data'!E62,$C$389),""))</f>
        <v>24.52</v>
      </c>
      <c r="T63" s="105" t="str">
        <f>IF('Control Sample Data'!F62="","",IF(SUM('Control Sample Data'!F$3:F$386)&gt;10,IF(AND(ISNUMBER('Control Sample Data'!F62),'Control Sample Data'!F62&lt;$C$389, 'Control Sample Data'!F62&gt;0),'Control Sample Data'!F62,$C$389),""))</f>
        <v/>
      </c>
      <c r="U63" s="105" t="str">
        <f>IF('Control Sample Data'!G62="","",IF(SUM('Control Sample Data'!G$3:G$386)&gt;10,IF(AND(ISNUMBER('Control Sample Data'!G62),'Control Sample Data'!G62&lt;$C$389, 'Control Sample Data'!G62&gt;0),'Control Sample Data'!G62,$C$389),""))</f>
        <v/>
      </c>
      <c r="V63" s="105" t="str">
        <f>IF('Control Sample Data'!H62="","",IF(SUM('Control Sample Data'!H$3:H$386)&gt;10,IF(AND(ISNUMBER('Control Sample Data'!H62),'Control Sample Data'!H62&lt;$C$389, 'Control Sample Data'!H62&gt;0),'Control Sample Data'!H62,$C$389),""))</f>
        <v/>
      </c>
      <c r="W63" s="105" t="str">
        <f>IF('Control Sample Data'!I62="","",IF(SUM('Control Sample Data'!I$3:I$386)&gt;10,IF(AND(ISNUMBER('Control Sample Data'!I62),'Control Sample Data'!I62&lt;$C$389, 'Control Sample Data'!I62&gt;0),'Control Sample Data'!I62,$C$389),""))</f>
        <v/>
      </c>
      <c r="X63" s="105" t="str">
        <f>IF('Control Sample Data'!J62="","",IF(SUM('Control Sample Data'!J$3:J$386)&gt;10,IF(AND(ISNUMBER('Control Sample Data'!J62),'Control Sample Data'!J62&lt;$C$389, 'Control Sample Data'!J62&gt;0),'Control Sample Data'!J62,$C$389),""))</f>
        <v/>
      </c>
      <c r="Y63" s="105" t="str">
        <f>IF('Control Sample Data'!K62="","",IF(SUM('Control Sample Data'!K$3:K$386)&gt;10,IF(AND(ISNUMBER('Control Sample Data'!K62),'Control Sample Data'!K62&lt;$C$389, 'Control Sample Data'!K62&gt;0),'Control Sample Data'!K62,$C$389),""))</f>
        <v/>
      </c>
      <c r="Z63" s="105" t="str">
        <f>IF('Control Sample Data'!L62="","",IF(SUM('Control Sample Data'!L$3:L$386)&gt;10,IF(AND(ISNUMBER('Control Sample Data'!L62),'Control Sample Data'!L62&lt;$C$389, 'Control Sample Data'!L62&gt;0),'Control Sample Data'!L62,$C$389),""))</f>
        <v/>
      </c>
      <c r="AA63" s="105" t="str">
        <f>IF('Control Sample Data'!M62="","",IF(SUM('Control Sample Data'!M$3:M$386)&gt;10,IF(AND(ISNUMBER('Control Sample Data'!M62),'Control Sample Data'!M62&lt;$C$389, 'Control Sample Data'!M62&gt;0),'Control Sample Data'!M62,$C$389),""))</f>
        <v/>
      </c>
      <c r="AB63" s="136" t="str">
        <f>IF('Control Sample Data'!N62="","",IF(SUM('Control Sample Data'!N$3:N$386)&gt;10,IF(AND(ISNUMBER('Control Sample Data'!N62),'Control Sample Data'!N62&lt;$C$389, 'Control Sample Data'!N62&gt;0),'Control Sample Data'!N62,$C$389),""))</f>
        <v/>
      </c>
      <c r="BA63" s="101" t="str">
        <f t="shared" si="36"/>
        <v>DDB2</v>
      </c>
      <c r="BB63" s="104" t="s">
        <v>304</v>
      </c>
      <c r="BC63" s="105">
        <f t="shared" si="53"/>
        <v>3.0479999999999983</v>
      </c>
      <c r="BD63" s="105">
        <f t="shared" si="54"/>
        <v>3.0100000000000016</v>
      </c>
      <c r="BE63" s="105">
        <f t="shared" si="55"/>
        <v>2.9599999999999973</v>
      </c>
      <c r="BF63" s="105" t="str">
        <f t="shared" si="56"/>
        <v/>
      </c>
      <c r="BG63" s="105" t="str">
        <f t="shared" si="57"/>
        <v/>
      </c>
      <c r="BH63" s="105" t="str">
        <f t="shared" si="58"/>
        <v/>
      </c>
      <c r="BI63" s="105" t="str">
        <f t="shared" si="59"/>
        <v/>
      </c>
      <c r="BJ63" s="105" t="str">
        <f t="shared" si="60"/>
        <v/>
      </c>
      <c r="BK63" s="105" t="str">
        <f t="shared" si="61"/>
        <v/>
      </c>
      <c r="BL63" s="105" t="str">
        <f t="shared" si="62"/>
        <v/>
      </c>
      <c r="BM63" s="102" t="str">
        <f t="shared" si="37"/>
        <v/>
      </c>
      <c r="BN63" s="102" t="str">
        <f t="shared" si="38"/>
        <v/>
      </c>
      <c r="BO63" s="105">
        <f t="shared" si="63"/>
        <v>3.1080000000000005</v>
      </c>
      <c r="BP63" s="105">
        <f t="shared" si="64"/>
        <v>3.2880000000000003</v>
      </c>
      <c r="BQ63" s="105">
        <f t="shared" si="65"/>
        <v>3.3099999999999987</v>
      </c>
      <c r="BR63" s="105" t="str">
        <f t="shared" si="66"/>
        <v/>
      </c>
      <c r="BS63" s="105" t="str">
        <f t="shared" si="67"/>
        <v/>
      </c>
      <c r="BT63" s="105" t="str">
        <f t="shared" si="68"/>
        <v/>
      </c>
      <c r="BU63" s="105" t="str">
        <f t="shared" si="69"/>
        <v/>
      </c>
      <c r="BV63" s="105" t="str">
        <f t="shared" si="70"/>
        <v/>
      </c>
      <c r="BW63" s="105" t="str">
        <f t="shared" si="71"/>
        <v/>
      </c>
      <c r="BX63" s="105" t="str">
        <f t="shared" si="72"/>
        <v/>
      </c>
      <c r="BY63" s="102" t="str">
        <f t="shared" si="39"/>
        <v/>
      </c>
      <c r="BZ63" s="102" t="str">
        <f t="shared" si="40"/>
        <v/>
      </c>
      <c r="CA63" s="70">
        <f t="shared" si="41"/>
        <v>3.0059999999999989</v>
      </c>
      <c r="CB63" s="70">
        <f t="shared" si="42"/>
        <v>3.2353333333333332</v>
      </c>
      <c r="CC63" s="103" t="str">
        <f t="shared" si="43"/>
        <v>DDB2</v>
      </c>
      <c r="CD63" s="104" t="s">
        <v>304</v>
      </c>
      <c r="CE63" s="106">
        <f t="shared" si="73"/>
        <v>0.12090954120174166</v>
      </c>
      <c r="CF63" s="106">
        <f t="shared" si="74"/>
        <v>0.12413656192962937</v>
      </c>
      <c r="CG63" s="106">
        <f t="shared" si="75"/>
        <v>0.1285142283320086</v>
      </c>
      <c r="CH63" s="106" t="str">
        <f t="shared" si="76"/>
        <v/>
      </c>
      <c r="CI63" s="106" t="str">
        <f t="shared" si="77"/>
        <v/>
      </c>
      <c r="CJ63" s="106" t="str">
        <f t="shared" si="78"/>
        <v/>
      </c>
      <c r="CK63" s="106" t="str">
        <f t="shared" si="79"/>
        <v/>
      </c>
      <c r="CL63" s="106" t="str">
        <f t="shared" si="80"/>
        <v/>
      </c>
      <c r="CM63" s="106" t="str">
        <f t="shared" si="81"/>
        <v/>
      </c>
      <c r="CN63" s="106" t="str">
        <f t="shared" si="82"/>
        <v/>
      </c>
      <c r="CO63" s="119" t="str">
        <f t="shared" si="44"/>
        <v/>
      </c>
      <c r="CP63" s="119" t="str">
        <f t="shared" si="45"/>
        <v/>
      </c>
      <c r="CQ63" s="106">
        <f t="shared" si="84"/>
        <v>0.11598418455891028</v>
      </c>
      <c r="CR63" s="106">
        <f t="shared" si="83"/>
        <v>0.10237958723247848</v>
      </c>
      <c r="CS63" s="106">
        <f t="shared" si="83"/>
        <v>0.10083021990276587</v>
      </c>
      <c r="CT63" s="106" t="str">
        <f t="shared" si="83"/>
        <v/>
      </c>
      <c r="CU63" s="106" t="str">
        <f t="shared" si="83"/>
        <v/>
      </c>
      <c r="CV63" s="106" t="str">
        <f t="shared" si="83"/>
        <v/>
      </c>
      <c r="CW63" s="106" t="str">
        <f t="shared" si="50"/>
        <v/>
      </c>
      <c r="CX63" s="106" t="str">
        <f t="shared" si="50"/>
        <v/>
      </c>
      <c r="CY63" s="106" t="str">
        <f t="shared" si="50"/>
        <v/>
      </c>
      <c r="CZ63" s="106" t="str">
        <f t="shared" si="48"/>
        <v/>
      </c>
      <c r="DA63" s="119" t="str">
        <f t="shared" si="46"/>
        <v/>
      </c>
      <c r="DB63" s="119" t="str">
        <f t="shared" si="47"/>
        <v/>
      </c>
    </row>
    <row r="64" spans="1:106" ht="15" customHeight="1" x14ac:dyDescent="0.3">
      <c r="A64" s="135" t="str">
        <f>'Gene Table'!D63</f>
        <v>DET1</v>
      </c>
      <c r="B64" s="104" t="s">
        <v>26904</v>
      </c>
      <c r="C64" s="105">
        <f>IF('Test Sample Data'!C63="","",IF(SUM('Test Sample Data'!C$3:C$386)&gt;10,IF(AND(ISNUMBER('Test Sample Data'!C63),'Test Sample Data'!C63&lt;$C$389, 'Test Sample Data'!C63&gt;0),'Test Sample Data'!C63,$C$389),""))</f>
        <v>14.68</v>
      </c>
      <c r="D64" s="105">
        <f>IF('Test Sample Data'!D63="","",IF(SUM('Test Sample Data'!D$3:D$386)&gt;10,IF(AND(ISNUMBER('Test Sample Data'!D63),'Test Sample Data'!D63&lt;$C$389, 'Test Sample Data'!D63&gt;0),'Test Sample Data'!D63,$C$389),""))</f>
        <v>14.86</v>
      </c>
      <c r="E64" s="105">
        <f>IF('Test Sample Data'!E63="","",IF(SUM('Test Sample Data'!E$3:E$386)&gt;10,IF(AND(ISNUMBER('Test Sample Data'!E63),'Test Sample Data'!E63&lt;$C$389, 'Test Sample Data'!E63&gt;0),'Test Sample Data'!E63,$C$389),""))</f>
        <v>14.85</v>
      </c>
      <c r="F64" s="105" t="str">
        <f>IF('Test Sample Data'!F63="","",IF(SUM('Test Sample Data'!F$3:F$386)&gt;10,IF(AND(ISNUMBER('Test Sample Data'!F63),'Test Sample Data'!F63&lt;$C$389, 'Test Sample Data'!F63&gt;0),'Test Sample Data'!F63,$C$389),""))</f>
        <v/>
      </c>
      <c r="G64" s="105" t="str">
        <f>IF('Test Sample Data'!G63="","",IF(SUM('Test Sample Data'!G$3:G$386)&gt;10,IF(AND(ISNUMBER('Test Sample Data'!G63),'Test Sample Data'!G63&lt;$C$389, 'Test Sample Data'!G63&gt;0),'Test Sample Data'!G63,$C$389),""))</f>
        <v/>
      </c>
      <c r="H64" s="105" t="str">
        <f>IF('Test Sample Data'!H63="","",IF(SUM('Test Sample Data'!H$3:H$386)&gt;10,IF(AND(ISNUMBER('Test Sample Data'!H63),'Test Sample Data'!H63&lt;$C$389, 'Test Sample Data'!H63&gt;0),'Test Sample Data'!H63,$C$389),""))</f>
        <v/>
      </c>
      <c r="I64" s="105" t="str">
        <f>IF('Test Sample Data'!I63="","",IF(SUM('Test Sample Data'!I$3:I$386)&gt;10,IF(AND(ISNUMBER('Test Sample Data'!I63),'Test Sample Data'!I63&lt;$C$389, 'Test Sample Data'!I63&gt;0),'Test Sample Data'!I63,$C$389),""))</f>
        <v/>
      </c>
      <c r="J64" s="105" t="str">
        <f>IF('Test Sample Data'!J63="","",IF(SUM('Test Sample Data'!J$3:J$386)&gt;10,IF(AND(ISNUMBER('Test Sample Data'!J63),'Test Sample Data'!J63&lt;$C$389, 'Test Sample Data'!J63&gt;0),'Test Sample Data'!J63,$C$389),""))</f>
        <v/>
      </c>
      <c r="K64" s="105" t="str">
        <f>IF('Test Sample Data'!K63="","",IF(SUM('Test Sample Data'!K$3:K$386)&gt;10,IF(AND(ISNUMBER('Test Sample Data'!K63),'Test Sample Data'!K63&lt;$C$389, 'Test Sample Data'!K63&gt;0),'Test Sample Data'!K63,$C$389),""))</f>
        <v/>
      </c>
      <c r="L64" s="105" t="str">
        <f>IF('Test Sample Data'!L63="","",IF(SUM('Test Sample Data'!L$3:L$386)&gt;10,IF(AND(ISNUMBER('Test Sample Data'!L63),'Test Sample Data'!L63&lt;$C$389, 'Test Sample Data'!L63&gt;0),'Test Sample Data'!L63,$C$389),""))</f>
        <v/>
      </c>
      <c r="M64" s="105" t="str">
        <f>IF('Test Sample Data'!M63="","",IF(SUM('Test Sample Data'!M$3:M$386)&gt;10,IF(AND(ISNUMBER('Test Sample Data'!M63),'Test Sample Data'!M63&lt;$C$389, 'Test Sample Data'!M63&gt;0),'Test Sample Data'!M63,$C$389),""))</f>
        <v/>
      </c>
      <c r="N64" s="105" t="str">
        <f>IF('Test Sample Data'!N63="","",IF(SUM('Test Sample Data'!N$3:N$386)&gt;10,IF(AND(ISNUMBER('Test Sample Data'!N63),'Test Sample Data'!N63&lt;$C$389, 'Test Sample Data'!N63&gt;0),'Test Sample Data'!N63,$C$389),""))</f>
        <v/>
      </c>
      <c r="O64" s="105" t="str">
        <f>'Gene Table'!D63</f>
        <v>DET1</v>
      </c>
      <c r="P64" s="104" t="s">
        <v>26904</v>
      </c>
      <c r="Q64" s="105">
        <f>IF('Control Sample Data'!C63="","",IF(SUM('Control Sample Data'!C$3:C$386)&gt;10,IF(AND(ISNUMBER('Control Sample Data'!C63),'Control Sample Data'!C63&lt;$C$389, 'Control Sample Data'!C63&gt;0),'Control Sample Data'!C63,$C$389),""))</f>
        <v>14.89</v>
      </c>
      <c r="R64" s="105">
        <f>IF('Control Sample Data'!D63="","",IF(SUM('Control Sample Data'!D$3:D$386)&gt;10,IF(AND(ISNUMBER('Control Sample Data'!D63),'Control Sample Data'!D63&lt;$C$389, 'Control Sample Data'!D63&gt;0),'Control Sample Data'!D63,$C$389),""))</f>
        <v>14.87</v>
      </c>
      <c r="S64" s="105">
        <f>IF('Control Sample Data'!E63="","",IF(SUM('Control Sample Data'!E$3:E$386)&gt;10,IF(AND(ISNUMBER('Control Sample Data'!E63),'Control Sample Data'!E63&lt;$C$389, 'Control Sample Data'!E63&gt;0),'Control Sample Data'!E63,$C$389),""))</f>
        <v>15.05</v>
      </c>
      <c r="T64" s="105" t="str">
        <f>IF('Control Sample Data'!F63="","",IF(SUM('Control Sample Data'!F$3:F$386)&gt;10,IF(AND(ISNUMBER('Control Sample Data'!F63),'Control Sample Data'!F63&lt;$C$389, 'Control Sample Data'!F63&gt;0),'Control Sample Data'!F63,$C$389),""))</f>
        <v/>
      </c>
      <c r="U64" s="105" t="str">
        <f>IF('Control Sample Data'!G63="","",IF(SUM('Control Sample Data'!G$3:G$386)&gt;10,IF(AND(ISNUMBER('Control Sample Data'!G63),'Control Sample Data'!G63&lt;$C$389, 'Control Sample Data'!G63&gt;0),'Control Sample Data'!G63,$C$389),""))</f>
        <v/>
      </c>
      <c r="V64" s="105" t="str">
        <f>IF('Control Sample Data'!H63="","",IF(SUM('Control Sample Data'!H$3:H$386)&gt;10,IF(AND(ISNUMBER('Control Sample Data'!H63),'Control Sample Data'!H63&lt;$C$389, 'Control Sample Data'!H63&gt;0),'Control Sample Data'!H63,$C$389),""))</f>
        <v/>
      </c>
      <c r="W64" s="105" t="str">
        <f>IF('Control Sample Data'!I63="","",IF(SUM('Control Sample Data'!I$3:I$386)&gt;10,IF(AND(ISNUMBER('Control Sample Data'!I63),'Control Sample Data'!I63&lt;$C$389, 'Control Sample Data'!I63&gt;0),'Control Sample Data'!I63,$C$389),""))</f>
        <v/>
      </c>
      <c r="X64" s="105" t="str">
        <f>IF('Control Sample Data'!J63="","",IF(SUM('Control Sample Data'!J$3:J$386)&gt;10,IF(AND(ISNUMBER('Control Sample Data'!J63),'Control Sample Data'!J63&lt;$C$389, 'Control Sample Data'!J63&gt;0),'Control Sample Data'!J63,$C$389),""))</f>
        <v/>
      </c>
      <c r="Y64" s="105" t="str">
        <f>IF('Control Sample Data'!K63="","",IF(SUM('Control Sample Data'!K$3:K$386)&gt;10,IF(AND(ISNUMBER('Control Sample Data'!K63),'Control Sample Data'!K63&lt;$C$389, 'Control Sample Data'!K63&gt;0),'Control Sample Data'!K63,$C$389),""))</f>
        <v/>
      </c>
      <c r="Z64" s="105" t="str">
        <f>IF('Control Sample Data'!L63="","",IF(SUM('Control Sample Data'!L$3:L$386)&gt;10,IF(AND(ISNUMBER('Control Sample Data'!L63),'Control Sample Data'!L63&lt;$C$389, 'Control Sample Data'!L63&gt;0),'Control Sample Data'!L63,$C$389),""))</f>
        <v/>
      </c>
      <c r="AA64" s="105" t="str">
        <f>IF('Control Sample Data'!M63="","",IF(SUM('Control Sample Data'!M$3:M$386)&gt;10,IF(AND(ISNUMBER('Control Sample Data'!M63),'Control Sample Data'!M63&lt;$C$389, 'Control Sample Data'!M63&gt;0),'Control Sample Data'!M63,$C$389),""))</f>
        <v/>
      </c>
      <c r="AB64" s="136" t="str">
        <f>IF('Control Sample Data'!N63="","",IF(SUM('Control Sample Data'!N$3:N$386)&gt;10,IF(AND(ISNUMBER('Control Sample Data'!N63),'Control Sample Data'!N63&lt;$C$389, 'Control Sample Data'!N63&gt;0),'Control Sample Data'!N63,$C$389),""))</f>
        <v/>
      </c>
      <c r="BA64" s="101" t="str">
        <f t="shared" si="36"/>
        <v>DET1</v>
      </c>
      <c r="BB64" s="104" t="s">
        <v>26904</v>
      </c>
      <c r="BC64" s="105">
        <f t="shared" si="53"/>
        <v>-6.3120000000000012</v>
      </c>
      <c r="BD64" s="105">
        <f t="shared" si="54"/>
        <v>-6.09</v>
      </c>
      <c r="BE64" s="105">
        <f t="shared" si="55"/>
        <v>-6.0300000000000029</v>
      </c>
      <c r="BF64" s="105" t="str">
        <f t="shared" si="56"/>
        <v/>
      </c>
      <c r="BG64" s="105" t="str">
        <f t="shared" si="57"/>
        <v/>
      </c>
      <c r="BH64" s="105" t="str">
        <f t="shared" si="58"/>
        <v/>
      </c>
      <c r="BI64" s="105" t="str">
        <f t="shared" si="59"/>
        <v/>
      </c>
      <c r="BJ64" s="105" t="str">
        <f t="shared" si="60"/>
        <v/>
      </c>
      <c r="BK64" s="105" t="str">
        <f t="shared" si="61"/>
        <v/>
      </c>
      <c r="BL64" s="105" t="str">
        <f t="shared" si="62"/>
        <v/>
      </c>
      <c r="BM64" s="102" t="str">
        <f t="shared" si="37"/>
        <v/>
      </c>
      <c r="BN64" s="102" t="str">
        <f t="shared" si="38"/>
        <v/>
      </c>
      <c r="BO64" s="105">
        <f t="shared" si="63"/>
        <v>-6.2519999999999989</v>
      </c>
      <c r="BP64" s="105">
        <f t="shared" si="64"/>
        <v>-6.1820000000000004</v>
      </c>
      <c r="BQ64" s="105">
        <f t="shared" si="65"/>
        <v>-6.16</v>
      </c>
      <c r="BR64" s="105" t="str">
        <f t="shared" si="66"/>
        <v/>
      </c>
      <c r="BS64" s="105" t="str">
        <f t="shared" si="67"/>
        <v/>
      </c>
      <c r="BT64" s="105" t="str">
        <f t="shared" si="68"/>
        <v/>
      </c>
      <c r="BU64" s="105" t="str">
        <f t="shared" si="69"/>
        <v/>
      </c>
      <c r="BV64" s="105" t="str">
        <f t="shared" si="70"/>
        <v/>
      </c>
      <c r="BW64" s="105" t="str">
        <f t="shared" si="71"/>
        <v/>
      </c>
      <c r="BX64" s="105" t="str">
        <f t="shared" si="72"/>
        <v/>
      </c>
      <c r="BY64" s="102" t="str">
        <f t="shared" si="39"/>
        <v/>
      </c>
      <c r="BZ64" s="102" t="str">
        <f t="shared" si="40"/>
        <v/>
      </c>
      <c r="CA64" s="70">
        <f t="shared" si="41"/>
        <v>-6.144000000000001</v>
      </c>
      <c r="CB64" s="70">
        <f t="shared" si="42"/>
        <v>-6.1980000000000004</v>
      </c>
      <c r="CC64" s="103" t="str">
        <f t="shared" si="43"/>
        <v>DET1</v>
      </c>
      <c r="CD64" s="104" t="s">
        <v>26904</v>
      </c>
      <c r="CE64" s="106">
        <f t="shared" si="73"/>
        <v>79.451359457671231</v>
      </c>
      <c r="CF64" s="106">
        <f t="shared" si="74"/>
        <v>68.119691677014984</v>
      </c>
      <c r="CG64" s="106">
        <f t="shared" si="75"/>
        <v>65.344776045260517</v>
      </c>
      <c r="CH64" s="106" t="str">
        <f t="shared" si="76"/>
        <v/>
      </c>
      <c r="CI64" s="106" t="str">
        <f t="shared" si="77"/>
        <v/>
      </c>
      <c r="CJ64" s="106" t="str">
        <f t="shared" si="78"/>
        <v/>
      </c>
      <c r="CK64" s="106" t="str">
        <f t="shared" si="79"/>
        <v/>
      </c>
      <c r="CL64" s="106" t="str">
        <f t="shared" si="80"/>
        <v/>
      </c>
      <c r="CM64" s="106" t="str">
        <f t="shared" si="81"/>
        <v/>
      </c>
      <c r="CN64" s="106" t="str">
        <f t="shared" si="82"/>
        <v/>
      </c>
      <c r="CO64" s="119" t="str">
        <f t="shared" si="44"/>
        <v/>
      </c>
      <c r="CP64" s="119" t="str">
        <f t="shared" si="45"/>
        <v/>
      </c>
      <c r="CQ64" s="106">
        <f t="shared" si="84"/>
        <v>76.214838359357884</v>
      </c>
      <c r="CR64" s="106">
        <f t="shared" si="83"/>
        <v>72.605151035901045</v>
      </c>
      <c r="CS64" s="106">
        <f t="shared" si="83"/>
        <v>71.50637683662211</v>
      </c>
      <c r="CT64" s="106" t="str">
        <f t="shared" si="83"/>
        <v/>
      </c>
      <c r="CU64" s="106" t="str">
        <f t="shared" si="83"/>
        <v/>
      </c>
      <c r="CV64" s="106" t="str">
        <f t="shared" si="83"/>
        <v/>
      </c>
      <c r="CW64" s="106" t="str">
        <f t="shared" si="50"/>
        <v/>
      </c>
      <c r="CX64" s="106" t="str">
        <f t="shared" si="50"/>
        <v/>
      </c>
      <c r="CY64" s="106" t="str">
        <f t="shared" si="50"/>
        <v/>
      </c>
      <c r="CZ64" s="106" t="str">
        <f t="shared" si="48"/>
        <v/>
      </c>
      <c r="DA64" s="119" t="str">
        <f t="shared" si="46"/>
        <v/>
      </c>
      <c r="DB64" s="119" t="str">
        <f t="shared" si="47"/>
        <v/>
      </c>
    </row>
    <row r="65" spans="1:106" ht="15" customHeight="1" x14ac:dyDescent="0.3">
      <c r="A65" s="135" t="str">
        <f>'Gene Table'!D64</f>
        <v>DIABLO</v>
      </c>
      <c r="B65" s="104" t="s">
        <v>26905</v>
      </c>
      <c r="C65" s="105">
        <f>IF('Test Sample Data'!C64="","",IF(SUM('Test Sample Data'!C$3:C$386)&gt;10,IF(AND(ISNUMBER('Test Sample Data'!C64),'Test Sample Data'!C64&lt;$C$389, 'Test Sample Data'!C64&gt;0),'Test Sample Data'!C64,$C$389),""))</f>
        <v>23.48</v>
      </c>
      <c r="D65" s="105">
        <f>IF('Test Sample Data'!D64="","",IF(SUM('Test Sample Data'!D$3:D$386)&gt;10,IF(AND(ISNUMBER('Test Sample Data'!D64),'Test Sample Data'!D64&lt;$C$389, 'Test Sample Data'!D64&gt;0),'Test Sample Data'!D64,$C$389),""))</f>
        <v>23.48</v>
      </c>
      <c r="E65" s="105">
        <f>IF('Test Sample Data'!E64="","",IF(SUM('Test Sample Data'!E$3:E$386)&gt;10,IF(AND(ISNUMBER('Test Sample Data'!E64),'Test Sample Data'!E64&lt;$C$389, 'Test Sample Data'!E64&gt;0),'Test Sample Data'!E64,$C$389),""))</f>
        <v>23.51</v>
      </c>
      <c r="F65" s="105" t="str">
        <f>IF('Test Sample Data'!F64="","",IF(SUM('Test Sample Data'!F$3:F$386)&gt;10,IF(AND(ISNUMBER('Test Sample Data'!F64),'Test Sample Data'!F64&lt;$C$389, 'Test Sample Data'!F64&gt;0),'Test Sample Data'!F64,$C$389),""))</f>
        <v/>
      </c>
      <c r="G65" s="105" t="str">
        <f>IF('Test Sample Data'!G64="","",IF(SUM('Test Sample Data'!G$3:G$386)&gt;10,IF(AND(ISNUMBER('Test Sample Data'!G64),'Test Sample Data'!G64&lt;$C$389, 'Test Sample Data'!G64&gt;0),'Test Sample Data'!G64,$C$389),""))</f>
        <v/>
      </c>
      <c r="H65" s="105" t="str">
        <f>IF('Test Sample Data'!H64="","",IF(SUM('Test Sample Data'!H$3:H$386)&gt;10,IF(AND(ISNUMBER('Test Sample Data'!H64),'Test Sample Data'!H64&lt;$C$389, 'Test Sample Data'!H64&gt;0),'Test Sample Data'!H64,$C$389),""))</f>
        <v/>
      </c>
      <c r="I65" s="105" t="str">
        <f>IF('Test Sample Data'!I64="","",IF(SUM('Test Sample Data'!I$3:I$386)&gt;10,IF(AND(ISNUMBER('Test Sample Data'!I64),'Test Sample Data'!I64&lt;$C$389, 'Test Sample Data'!I64&gt;0),'Test Sample Data'!I64,$C$389),""))</f>
        <v/>
      </c>
      <c r="J65" s="105" t="str">
        <f>IF('Test Sample Data'!J64="","",IF(SUM('Test Sample Data'!J$3:J$386)&gt;10,IF(AND(ISNUMBER('Test Sample Data'!J64),'Test Sample Data'!J64&lt;$C$389, 'Test Sample Data'!J64&gt;0),'Test Sample Data'!J64,$C$389),""))</f>
        <v/>
      </c>
      <c r="K65" s="105" t="str">
        <f>IF('Test Sample Data'!K64="","",IF(SUM('Test Sample Data'!K$3:K$386)&gt;10,IF(AND(ISNUMBER('Test Sample Data'!K64),'Test Sample Data'!K64&lt;$C$389, 'Test Sample Data'!K64&gt;0),'Test Sample Data'!K64,$C$389),""))</f>
        <v/>
      </c>
      <c r="L65" s="105" t="str">
        <f>IF('Test Sample Data'!L64="","",IF(SUM('Test Sample Data'!L$3:L$386)&gt;10,IF(AND(ISNUMBER('Test Sample Data'!L64),'Test Sample Data'!L64&lt;$C$389, 'Test Sample Data'!L64&gt;0),'Test Sample Data'!L64,$C$389),""))</f>
        <v/>
      </c>
      <c r="M65" s="105" t="str">
        <f>IF('Test Sample Data'!M64="","",IF(SUM('Test Sample Data'!M$3:M$386)&gt;10,IF(AND(ISNUMBER('Test Sample Data'!M64),'Test Sample Data'!M64&lt;$C$389, 'Test Sample Data'!M64&gt;0),'Test Sample Data'!M64,$C$389),""))</f>
        <v/>
      </c>
      <c r="N65" s="105" t="str">
        <f>IF('Test Sample Data'!N64="","",IF(SUM('Test Sample Data'!N$3:N$386)&gt;10,IF(AND(ISNUMBER('Test Sample Data'!N64),'Test Sample Data'!N64&lt;$C$389, 'Test Sample Data'!N64&gt;0),'Test Sample Data'!N64,$C$389),""))</f>
        <v/>
      </c>
      <c r="O65" s="105" t="str">
        <f>'Gene Table'!D64</f>
        <v>DIABLO</v>
      </c>
      <c r="P65" s="104" t="s">
        <v>26905</v>
      </c>
      <c r="Q65" s="105">
        <f>IF('Control Sample Data'!C64="","",IF(SUM('Control Sample Data'!C$3:C$386)&gt;10,IF(AND(ISNUMBER('Control Sample Data'!C64),'Control Sample Data'!C64&lt;$C$389, 'Control Sample Data'!C64&gt;0),'Control Sample Data'!C64,$C$389),""))</f>
        <v>35</v>
      </c>
      <c r="R65" s="105">
        <f>IF('Control Sample Data'!D64="","",IF(SUM('Control Sample Data'!D$3:D$386)&gt;10,IF(AND(ISNUMBER('Control Sample Data'!D64),'Control Sample Data'!D64&lt;$C$389, 'Control Sample Data'!D64&gt;0),'Control Sample Data'!D64,$C$389),""))</f>
        <v>35</v>
      </c>
      <c r="S65" s="105">
        <f>IF('Control Sample Data'!E64="","",IF(SUM('Control Sample Data'!E$3:E$386)&gt;10,IF(AND(ISNUMBER('Control Sample Data'!E64),'Control Sample Data'!E64&lt;$C$389, 'Control Sample Data'!E64&gt;0),'Control Sample Data'!E64,$C$389),""))</f>
        <v>35</v>
      </c>
      <c r="T65" s="105" t="str">
        <f>IF('Control Sample Data'!F64="","",IF(SUM('Control Sample Data'!F$3:F$386)&gt;10,IF(AND(ISNUMBER('Control Sample Data'!F64),'Control Sample Data'!F64&lt;$C$389, 'Control Sample Data'!F64&gt;0),'Control Sample Data'!F64,$C$389),""))</f>
        <v/>
      </c>
      <c r="U65" s="105" t="str">
        <f>IF('Control Sample Data'!G64="","",IF(SUM('Control Sample Data'!G$3:G$386)&gt;10,IF(AND(ISNUMBER('Control Sample Data'!G64),'Control Sample Data'!G64&lt;$C$389, 'Control Sample Data'!G64&gt;0),'Control Sample Data'!G64,$C$389),""))</f>
        <v/>
      </c>
      <c r="V65" s="105" t="str">
        <f>IF('Control Sample Data'!H64="","",IF(SUM('Control Sample Data'!H$3:H$386)&gt;10,IF(AND(ISNUMBER('Control Sample Data'!H64),'Control Sample Data'!H64&lt;$C$389, 'Control Sample Data'!H64&gt;0),'Control Sample Data'!H64,$C$389),""))</f>
        <v/>
      </c>
      <c r="W65" s="105" t="str">
        <f>IF('Control Sample Data'!I64="","",IF(SUM('Control Sample Data'!I$3:I$386)&gt;10,IF(AND(ISNUMBER('Control Sample Data'!I64),'Control Sample Data'!I64&lt;$C$389, 'Control Sample Data'!I64&gt;0),'Control Sample Data'!I64,$C$389),""))</f>
        <v/>
      </c>
      <c r="X65" s="105" t="str">
        <f>IF('Control Sample Data'!J64="","",IF(SUM('Control Sample Data'!J$3:J$386)&gt;10,IF(AND(ISNUMBER('Control Sample Data'!J64),'Control Sample Data'!J64&lt;$C$389, 'Control Sample Data'!J64&gt;0),'Control Sample Data'!J64,$C$389),""))</f>
        <v/>
      </c>
      <c r="Y65" s="105" t="str">
        <f>IF('Control Sample Data'!K64="","",IF(SUM('Control Sample Data'!K$3:K$386)&gt;10,IF(AND(ISNUMBER('Control Sample Data'!K64),'Control Sample Data'!K64&lt;$C$389, 'Control Sample Data'!K64&gt;0),'Control Sample Data'!K64,$C$389),""))</f>
        <v/>
      </c>
      <c r="Z65" s="105" t="str">
        <f>IF('Control Sample Data'!L64="","",IF(SUM('Control Sample Data'!L$3:L$386)&gt;10,IF(AND(ISNUMBER('Control Sample Data'!L64),'Control Sample Data'!L64&lt;$C$389, 'Control Sample Data'!L64&gt;0),'Control Sample Data'!L64,$C$389),""))</f>
        <v/>
      </c>
      <c r="AA65" s="105" t="str">
        <f>IF('Control Sample Data'!M64="","",IF(SUM('Control Sample Data'!M$3:M$386)&gt;10,IF(AND(ISNUMBER('Control Sample Data'!M64),'Control Sample Data'!M64&lt;$C$389, 'Control Sample Data'!M64&gt;0),'Control Sample Data'!M64,$C$389),""))</f>
        <v/>
      </c>
      <c r="AB65" s="136" t="str">
        <f>IF('Control Sample Data'!N64="","",IF(SUM('Control Sample Data'!N$3:N$386)&gt;10,IF(AND(ISNUMBER('Control Sample Data'!N64),'Control Sample Data'!N64&lt;$C$389, 'Control Sample Data'!N64&gt;0),'Control Sample Data'!N64,$C$389),""))</f>
        <v/>
      </c>
      <c r="BA65" s="101" t="str">
        <f t="shared" si="36"/>
        <v>DIABLO</v>
      </c>
      <c r="BB65" s="104" t="s">
        <v>26905</v>
      </c>
      <c r="BC65" s="105">
        <f t="shared" si="53"/>
        <v>2.4879999999999995</v>
      </c>
      <c r="BD65" s="105">
        <f t="shared" si="54"/>
        <v>2.5300000000000011</v>
      </c>
      <c r="BE65" s="105">
        <f t="shared" si="55"/>
        <v>2.629999999999999</v>
      </c>
      <c r="BF65" s="105" t="str">
        <f t="shared" si="56"/>
        <v/>
      </c>
      <c r="BG65" s="105" t="str">
        <f t="shared" si="57"/>
        <v/>
      </c>
      <c r="BH65" s="105" t="str">
        <f t="shared" si="58"/>
        <v/>
      </c>
      <c r="BI65" s="105" t="str">
        <f t="shared" si="59"/>
        <v/>
      </c>
      <c r="BJ65" s="105" t="str">
        <f t="shared" si="60"/>
        <v/>
      </c>
      <c r="BK65" s="105" t="str">
        <f t="shared" si="61"/>
        <v/>
      </c>
      <c r="BL65" s="105" t="str">
        <f t="shared" si="62"/>
        <v/>
      </c>
      <c r="BM65" s="102" t="str">
        <f t="shared" si="37"/>
        <v/>
      </c>
      <c r="BN65" s="102" t="str">
        <f t="shared" si="38"/>
        <v/>
      </c>
      <c r="BO65" s="105">
        <f t="shared" si="63"/>
        <v>13.858000000000001</v>
      </c>
      <c r="BP65" s="105">
        <f t="shared" si="64"/>
        <v>13.948</v>
      </c>
      <c r="BQ65" s="105">
        <f t="shared" si="65"/>
        <v>13.79</v>
      </c>
      <c r="BR65" s="105" t="str">
        <f t="shared" si="66"/>
        <v/>
      </c>
      <c r="BS65" s="105" t="str">
        <f t="shared" si="67"/>
        <v/>
      </c>
      <c r="BT65" s="105" t="str">
        <f t="shared" si="68"/>
        <v/>
      </c>
      <c r="BU65" s="105" t="str">
        <f t="shared" si="69"/>
        <v/>
      </c>
      <c r="BV65" s="105" t="str">
        <f t="shared" si="70"/>
        <v/>
      </c>
      <c r="BW65" s="105" t="str">
        <f t="shared" si="71"/>
        <v/>
      </c>
      <c r="BX65" s="105" t="str">
        <f t="shared" si="72"/>
        <v/>
      </c>
      <c r="BY65" s="102" t="str">
        <f t="shared" si="39"/>
        <v/>
      </c>
      <c r="BZ65" s="102" t="str">
        <f t="shared" si="40"/>
        <v/>
      </c>
      <c r="CA65" s="70">
        <f t="shared" si="41"/>
        <v>2.5493333333333332</v>
      </c>
      <c r="CB65" s="70">
        <f t="shared" si="42"/>
        <v>13.865333333333334</v>
      </c>
      <c r="CC65" s="103" t="str">
        <f t="shared" si="43"/>
        <v>DIABLO</v>
      </c>
      <c r="CD65" s="104" t="s">
        <v>26905</v>
      </c>
      <c r="CE65" s="106">
        <f t="shared" si="73"/>
        <v>0.17825321467051766</v>
      </c>
      <c r="CF65" s="106">
        <f t="shared" si="74"/>
        <v>0.17313868351386544</v>
      </c>
      <c r="CG65" s="106">
        <f t="shared" si="75"/>
        <v>0.16154410382968665</v>
      </c>
      <c r="CH65" s="106" t="str">
        <f t="shared" si="76"/>
        <v/>
      </c>
      <c r="CI65" s="106" t="str">
        <f t="shared" si="77"/>
        <v/>
      </c>
      <c r="CJ65" s="106" t="str">
        <f t="shared" si="78"/>
        <v/>
      </c>
      <c r="CK65" s="106" t="str">
        <f t="shared" si="79"/>
        <v/>
      </c>
      <c r="CL65" s="106" t="str">
        <f t="shared" si="80"/>
        <v/>
      </c>
      <c r="CM65" s="106" t="str">
        <f t="shared" si="81"/>
        <v/>
      </c>
      <c r="CN65" s="106" t="str">
        <f t="shared" si="82"/>
        <v/>
      </c>
      <c r="CO65" s="119" t="str">
        <f t="shared" si="44"/>
        <v/>
      </c>
      <c r="CP65" s="119" t="str">
        <f t="shared" si="45"/>
        <v/>
      </c>
      <c r="CQ65" s="106">
        <f t="shared" si="84"/>
        <v>6.7348250734982831E-5</v>
      </c>
      <c r="CR65" s="106">
        <f t="shared" si="83"/>
        <v>6.3275213685285673E-5</v>
      </c>
      <c r="CS65" s="106">
        <f t="shared" si="83"/>
        <v>7.0598644037188073E-5</v>
      </c>
      <c r="CT65" s="106" t="str">
        <f t="shared" si="83"/>
        <v/>
      </c>
      <c r="CU65" s="106" t="str">
        <f t="shared" si="83"/>
        <v/>
      </c>
      <c r="CV65" s="106" t="str">
        <f t="shared" si="83"/>
        <v/>
      </c>
      <c r="CW65" s="106" t="str">
        <f t="shared" si="50"/>
        <v/>
      </c>
      <c r="CX65" s="106" t="str">
        <f t="shared" si="50"/>
        <v/>
      </c>
      <c r="CY65" s="106" t="str">
        <f t="shared" si="50"/>
        <v/>
      </c>
      <c r="CZ65" s="106" t="str">
        <f t="shared" si="48"/>
        <v/>
      </c>
      <c r="DA65" s="119" t="str">
        <f t="shared" si="46"/>
        <v/>
      </c>
      <c r="DB65" s="119" t="str">
        <f t="shared" si="47"/>
        <v/>
      </c>
    </row>
    <row r="66" spans="1:106" ht="15" customHeight="1" x14ac:dyDescent="0.3">
      <c r="A66" s="135" t="str">
        <f>'Gene Table'!D65</f>
        <v>DTL</v>
      </c>
      <c r="B66" s="104" t="s">
        <v>26906</v>
      </c>
      <c r="C66" s="105">
        <f>IF('Test Sample Data'!C65="","",IF(SUM('Test Sample Data'!C$3:C$386)&gt;10,IF(AND(ISNUMBER('Test Sample Data'!C65),'Test Sample Data'!C65&lt;$C$389, 'Test Sample Data'!C65&gt;0),'Test Sample Data'!C65,$C$389),""))</f>
        <v>35</v>
      </c>
      <c r="D66" s="105">
        <f>IF('Test Sample Data'!D65="","",IF(SUM('Test Sample Data'!D$3:D$386)&gt;10,IF(AND(ISNUMBER('Test Sample Data'!D65),'Test Sample Data'!D65&lt;$C$389, 'Test Sample Data'!D65&gt;0),'Test Sample Data'!D65,$C$389),""))</f>
        <v>35</v>
      </c>
      <c r="E66" s="105">
        <f>IF('Test Sample Data'!E65="","",IF(SUM('Test Sample Data'!E$3:E$386)&gt;10,IF(AND(ISNUMBER('Test Sample Data'!E65),'Test Sample Data'!E65&lt;$C$389, 'Test Sample Data'!E65&gt;0),'Test Sample Data'!E65,$C$389),""))</f>
        <v>35</v>
      </c>
      <c r="F66" s="105" t="str">
        <f>IF('Test Sample Data'!F65="","",IF(SUM('Test Sample Data'!F$3:F$386)&gt;10,IF(AND(ISNUMBER('Test Sample Data'!F65),'Test Sample Data'!F65&lt;$C$389, 'Test Sample Data'!F65&gt;0),'Test Sample Data'!F65,$C$389),""))</f>
        <v/>
      </c>
      <c r="G66" s="105" t="str">
        <f>IF('Test Sample Data'!G65="","",IF(SUM('Test Sample Data'!G$3:G$386)&gt;10,IF(AND(ISNUMBER('Test Sample Data'!G65),'Test Sample Data'!G65&lt;$C$389, 'Test Sample Data'!G65&gt;0),'Test Sample Data'!G65,$C$389),""))</f>
        <v/>
      </c>
      <c r="H66" s="105" t="str">
        <f>IF('Test Sample Data'!H65="","",IF(SUM('Test Sample Data'!H$3:H$386)&gt;10,IF(AND(ISNUMBER('Test Sample Data'!H65),'Test Sample Data'!H65&lt;$C$389, 'Test Sample Data'!H65&gt;0),'Test Sample Data'!H65,$C$389),""))</f>
        <v/>
      </c>
      <c r="I66" s="105" t="str">
        <f>IF('Test Sample Data'!I65="","",IF(SUM('Test Sample Data'!I$3:I$386)&gt;10,IF(AND(ISNUMBER('Test Sample Data'!I65),'Test Sample Data'!I65&lt;$C$389, 'Test Sample Data'!I65&gt;0),'Test Sample Data'!I65,$C$389),""))</f>
        <v/>
      </c>
      <c r="J66" s="105" t="str">
        <f>IF('Test Sample Data'!J65="","",IF(SUM('Test Sample Data'!J$3:J$386)&gt;10,IF(AND(ISNUMBER('Test Sample Data'!J65),'Test Sample Data'!J65&lt;$C$389, 'Test Sample Data'!J65&gt;0),'Test Sample Data'!J65,$C$389),""))</f>
        <v/>
      </c>
      <c r="K66" s="105" t="str">
        <f>IF('Test Sample Data'!K65="","",IF(SUM('Test Sample Data'!K$3:K$386)&gt;10,IF(AND(ISNUMBER('Test Sample Data'!K65),'Test Sample Data'!K65&lt;$C$389, 'Test Sample Data'!K65&gt;0),'Test Sample Data'!K65,$C$389),""))</f>
        <v/>
      </c>
      <c r="L66" s="105" t="str">
        <f>IF('Test Sample Data'!L65="","",IF(SUM('Test Sample Data'!L$3:L$386)&gt;10,IF(AND(ISNUMBER('Test Sample Data'!L65),'Test Sample Data'!L65&lt;$C$389, 'Test Sample Data'!L65&gt;0),'Test Sample Data'!L65,$C$389),""))</f>
        <v/>
      </c>
      <c r="M66" s="105" t="str">
        <f>IF('Test Sample Data'!M65="","",IF(SUM('Test Sample Data'!M$3:M$386)&gt;10,IF(AND(ISNUMBER('Test Sample Data'!M65),'Test Sample Data'!M65&lt;$C$389, 'Test Sample Data'!M65&gt;0),'Test Sample Data'!M65,$C$389),""))</f>
        <v/>
      </c>
      <c r="N66" s="105" t="str">
        <f>IF('Test Sample Data'!N65="","",IF(SUM('Test Sample Data'!N$3:N$386)&gt;10,IF(AND(ISNUMBER('Test Sample Data'!N65),'Test Sample Data'!N65&lt;$C$389, 'Test Sample Data'!N65&gt;0),'Test Sample Data'!N65,$C$389),""))</f>
        <v/>
      </c>
      <c r="O66" s="105" t="str">
        <f>'Gene Table'!D65</f>
        <v>DTL</v>
      </c>
      <c r="P66" s="104" t="s">
        <v>26906</v>
      </c>
      <c r="Q66" s="105">
        <f>IF('Control Sample Data'!C65="","",IF(SUM('Control Sample Data'!C$3:C$386)&gt;10,IF(AND(ISNUMBER('Control Sample Data'!C65),'Control Sample Data'!C65&lt;$C$389, 'Control Sample Data'!C65&gt;0),'Control Sample Data'!C65,$C$389),""))</f>
        <v>35</v>
      </c>
      <c r="R66" s="105">
        <f>IF('Control Sample Data'!D65="","",IF(SUM('Control Sample Data'!D$3:D$386)&gt;10,IF(AND(ISNUMBER('Control Sample Data'!D65),'Control Sample Data'!D65&lt;$C$389, 'Control Sample Data'!D65&gt;0),'Control Sample Data'!D65,$C$389),""))</f>
        <v>35</v>
      </c>
      <c r="S66" s="105">
        <f>IF('Control Sample Data'!E65="","",IF(SUM('Control Sample Data'!E$3:E$386)&gt;10,IF(AND(ISNUMBER('Control Sample Data'!E65),'Control Sample Data'!E65&lt;$C$389, 'Control Sample Data'!E65&gt;0),'Control Sample Data'!E65,$C$389),""))</f>
        <v>35</v>
      </c>
      <c r="T66" s="105" t="str">
        <f>IF('Control Sample Data'!F65="","",IF(SUM('Control Sample Data'!F$3:F$386)&gt;10,IF(AND(ISNUMBER('Control Sample Data'!F65),'Control Sample Data'!F65&lt;$C$389, 'Control Sample Data'!F65&gt;0),'Control Sample Data'!F65,$C$389),""))</f>
        <v/>
      </c>
      <c r="U66" s="105" t="str">
        <f>IF('Control Sample Data'!G65="","",IF(SUM('Control Sample Data'!G$3:G$386)&gt;10,IF(AND(ISNUMBER('Control Sample Data'!G65),'Control Sample Data'!G65&lt;$C$389, 'Control Sample Data'!G65&gt;0),'Control Sample Data'!G65,$C$389),""))</f>
        <v/>
      </c>
      <c r="V66" s="105" t="str">
        <f>IF('Control Sample Data'!H65="","",IF(SUM('Control Sample Data'!H$3:H$386)&gt;10,IF(AND(ISNUMBER('Control Sample Data'!H65),'Control Sample Data'!H65&lt;$C$389, 'Control Sample Data'!H65&gt;0),'Control Sample Data'!H65,$C$389),""))</f>
        <v/>
      </c>
      <c r="W66" s="105" t="str">
        <f>IF('Control Sample Data'!I65="","",IF(SUM('Control Sample Data'!I$3:I$386)&gt;10,IF(AND(ISNUMBER('Control Sample Data'!I65),'Control Sample Data'!I65&lt;$C$389, 'Control Sample Data'!I65&gt;0),'Control Sample Data'!I65,$C$389),""))</f>
        <v/>
      </c>
      <c r="X66" s="105" t="str">
        <f>IF('Control Sample Data'!J65="","",IF(SUM('Control Sample Data'!J$3:J$386)&gt;10,IF(AND(ISNUMBER('Control Sample Data'!J65),'Control Sample Data'!J65&lt;$C$389, 'Control Sample Data'!J65&gt;0),'Control Sample Data'!J65,$C$389),""))</f>
        <v/>
      </c>
      <c r="Y66" s="105" t="str">
        <f>IF('Control Sample Data'!K65="","",IF(SUM('Control Sample Data'!K$3:K$386)&gt;10,IF(AND(ISNUMBER('Control Sample Data'!K65),'Control Sample Data'!K65&lt;$C$389, 'Control Sample Data'!K65&gt;0),'Control Sample Data'!K65,$C$389),""))</f>
        <v/>
      </c>
      <c r="Z66" s="105" t="str">
        <f>IF('Control Sample Data'!L65="","",IF(SUM('Control Sample Data'!L$3:L$386)&gt;10,IF(AND(ISNUMBER('Control Sample Data'!L65),'Control Sample Data'!L65&lt;$C$389, 'Control Sample Data'!L65&gt;0),'Control Sample Data'!L65,$C$389),""))</f>
        <v/>
      </c>
      <c r="AA66" s="105" t="str">
        <f>IF('Control Sample Data'!M65="","",IF(SUM('Control Sample Data'!M$3:M$386)&gt;10,IF(AND(ISNUMBER('Control Sample Data'!M65),'Control Sample Data'!M65&lt;$C$389, 'Control Sample Data'!M65&gt;0),'Control Sample Data'!M65,$C$389),""))</f>
        <v/>
      </c>
      <c r="AB66" s="136" t="str">
        <f>IF('Control Sample Data'!N65="","",IF(SUM('Control Sample Data'!N$3:N$386)&gt;10,IF(AND(ISNUMBER('Control Sample Data'!N65),'Control Sample Data'!N65&lt;$C$389, 'Control Sample Data'!N65&gt;0),'Control Sample Data'!N65,$C$389),""))</f>
        <v/>
      </c>
      <c r="BA66" s="101" t="str">
        <f t="shared" si="36"/>
        <v>DTL</v>
      </c>
      <c r="BB66" s="104" t="s">
        <v>26906</v>
      </c>
      <c r="BC66" s="105">
        <f t="shared" si="53"/>
        <v>14.007999999999999</v>
      </c>
      <c r="BD66" s="105">
        <f t="shared" si="54"/>
        <v>14.05</v>
      </c>
      <c r="BE66" s="105">
        <f t="shared" si="55"/>
        <v>14.119999999999997</v>
      </c>
      <c r="BF66" s="105" t="str">
        <f t="shared" si="56"/>
        <v/>
      </c>
      <c r="BG66" s="105" t="str">
        <f t="shared" si="57"/>
        <v/>
      </c>
      <c r="BH66" s="105" t="str">
        <f t="shared" si="58"/>
        <v/>
      </c>
      <c r="BI66" s="105" t="str">
        <f t="shared" si="59"/>
        <v/>
      </c>
      <c r="BJ66" s="105" t="str">
        <f t="shared" si="60"/>
        <v/>
      </c>
      <c r="BK66" s="105" t="str">
        <f t="shared" si="61"/>
        <v/>
      </c>
      <c r="BL66" s="105" t="str">
        <f t="shared" si="62"/>
        <v/>
      </c>
      <c r="BM66" s="102" t="str">
        <f t="shared" si="37"/>
        <v/>
      </c>
      <c r="BN66" s="102" t="str">
        <f t="shared" si="38"/>
        <v/>
      </c>
      <c r="BO66" s="105">
        <f t="shared" si="63"/>
        <v>13.858000000000001</v>
      </c>
      <c r="BP66" s="105">
        <f t="shared" si="64"/>
        <v>13.948</v>
      </c>
      <c r="BQ66" s="105">
        <f t="shared" si="65"/>
        <v>13.79</v>
      </c>
      <c r="BR66" s="105" t="str">
        <f t="shared" si="66"/>
        <v/>
      </c>
      <c r="BS66" s="105" t="str">
        <f t="shared" si="67"/>
        <v/>
      </c>
      <c r="BT66" s="105" t="str">
        <f t="shared" si="68"/>
        <v/>
      </c>
      <c r="BU66" s="105" t="str">
        <f t="shared" si="69"/>
        <v/>
      </c>
      <c r="BV66" s="105" t="str">
        <f t="shared" si="70"/>
        <v/>
      </c>
      <c r="BW66" s="105" t="str">
        <f t="shared" si="71"/>
        <v/>
      </c>
      <c r="BX66" s="105" t="str">
        <f t="shared" si="72"/>
        <v/>
      </c>
      <c r="BY66" s="102" t="str">
        <f t="shared" si="39"/>
        <v/>
      </c>
      <c r="BZ66" s="102" t="str">
        <f t="shared" si="40"/>
        <v/>
      </c>
      <c r="CA66" s="70">
        <f t="shared" si="41"/>
        <v>14.059333333333333</v>
      </c>
      <c r="CB66" s="70">
        <f t="shared" si="42"/>
        <v>13.865333333333334</v>
      </c>
      <c r="CC66" s="103" t="str">
        <f t="shared" si="43"/>
        <v>DTL</v>
      </c>
      <c r="CD66" s="104" t="s">
        <v>26906</v>
      </c>
      <c r="CE66" s="106">
        <f t="shared" si="73"/>
        <v>6.0697642130933602E-5</v>
      </c>
      <c r="CF66" s="106">
        <f t="shared" si="74"/>
        <v>5.8956074763479352E-5</v>
      </c>
      <c r="CG66" s="106">
        <f t="shared" si="75"/>
        <v>5.6163797035209816E-5</v>
      </c>
      <c r="CH66" s="106" t="str">
        <f t="shared" si="76"/>
        <v/>
      </c>
      <c r="CI66" s="106" t="str">
        <f t="shared" si="77"/>
        <v/>
      </c>
      <c r="CJ66" s="106" t="str">
        <f t="shared" si="78"/>
        <v/>
      </c>
      <c r="CK66" s="106" t="str">
        <f t="shared" si="79"/>
        <v/>
      </c>
      <c r="CL66" s="106" t="str">
        <f t="shared" si="80"/>
        <v/>
      </c>
      <c r="CM66" s="106" t="str">
        <f t="shared" si="81"/>
        <v/>
      </c>
      <c r="CN66" s="106" t="str">
        <f t="shared" si="82"/>
        <v/>
      </c>
      <c r="CO66" s="119" t="str">
        <f t="shared" si="44"/>
        <v/>
      </c>
      <c r="CP66" s="119" t="str">
        <f t="shared" si="45"/>
        <v/>
      </c>
      <c r="CQ66" s="106">
        <f t="shared" si="84"/>
        <v>6.7348250734982831E-5</v>
      </c>
      <c r="CR66" s="106">
        <f t="shared" si="83"/>
        <v>6.3275213685285673E-5</v>
      </c>
      <c r="CS66" s="106">
        <f t="shared" si="83"/>
        <v>7.0598644037188073E-5</v>
      </c>
      <c r="CT66" s="106" t="str">
        <f t="shared" si="83"/>
        <v/>
      </c>
      <c r="CU66" s="106" t="str">
        <f t="shared" si="83"/>
        <v/>
      </c>
      <c r="CV66" s="106" t="str">
        <f t="shared" si="83"/>
        <v/>
      </c>
      <c r="CW66" s="106" t="str">
        <f t="shared" si="50"/>
        <v/>
      </c>
      <c r="CX66" s="106" t="str">
        <f t="shared" si="50"/>
        <v/>
      </c>
      <c r="CY66" s="106" t="str">
        <f t="shared" si="50"/>
        <v/>
      </c>
      <c r="CZ66" s="106" t="str">
        <f t="shared" si="48"/>
        <v/>
      </c>
      <c r="DA66" s="119" t="str">
        <f t="shared" si="46"/>
        <v/>
      </c>
      <c r="DB66" s="119" t="str">
        <f t="shared" si="47"/>
        <v/>
      </c>
    </row>
    <row r="67" spans="1:106" ht="15" customHeight="1" x14ac:dyDescent="0.3">
      <c r="A67" s="135" t="str">
        <f>'Gene Table'!D66</f>
        <v>DTX3</v>
      </c>
      <c r="B67" s="104" t="s">
        <v>26907</v>
      </c>
      <c r="C67" s="105">
        <f>IF('Test Sample Data'!C66="","",IF(SUM('Test Sample Data'!C$3:C$386)&gt;10,IF(AND(ISNUMBER('Test Sample Data'!C66),'Test Sample Data'!C66&lt;$C$389, 'Test Sample Data'!C66&gt;0),'Test Sample Data'!C66,$C$389),""))</f>
        <v>21.61</v>
      </c>
      <c r="D67" s="105">
        <f>IF('Test Sample Data'!D66="","",IF(SUM('Test Sample Data'!D$3:D$386)&gt;10,IF(AND(ISNUMBER('Test Sample Data'!D66),'Test Sample Data'!D66&lt;$C$389, 'Test Sample Data'!D66&gt;0),'Test Sample Data'!D66,$C$389),""))</f>
        <v>21.64</v>
      </c>
      <c r="E67" s="105">
        <f>IF('Test Sample Data'!E66="","",IF(SUM('Test Sample Data'!E$3:E$386)&gt;10,IF(AND(ISNUMBER('Test Sample Data'!E66),'Test Sample Data'!E66&lt;$C$389, 'Test Sample Data'!E66&gt;0),'Test Sample Data'!E66,$C$389),""))</f>
        <v>21.59</v>
      </c>
      <c r="F67" s="105" t="str">
        <f>IF('Test Sample Data'!F66="","",IF(SUM('Test Sample Data'!F$3:F$386)&gt;10,IF(AND(ISNUMBER('Test Sample Data'!F66),'Test Sample Data'!F66&lt;$C$389, 'Test Sample Data'!F66&gt;0),'Test Sample Data'!F66,$C$389),""))</f>
        <v/>
      </c>
      <c r="G67" s="105" t="str">
        <f>IF('Test Sample Data'!G66="","",IF(SUM('Test Sample Data'!G$3:G$386)&gt;10,IF(AND(ISNUMBER('Test Sample Data'!G66),'Test Sample Data'!G66&lt;$C$389, 'Test Sample Data'!G66&gt;0),'Test Sample Data'!G66,$C$389),""))</f>
        <v/>
      </c>
      <c r="H67" s="105" t="str">
        <f>IF('Test Sample Data'!H66="","",IF(SUM('Test Sample Data'!H$3:H$386)&gt;10,IF(AND(ISNUMBER('Test Sample Data'!H66),'Test Sample Data'!H66&lt;$C$389, 'Test Sample Data'!H66&gt;0),'Test Sample Data'!H66,$C$389),""))</f>
        <v/>
      </c>
      <c r="I67" s="105" t="str">
        <f>IF('Test Sample Data'!I66="","",IF(SUM('Test Sample Data'!I$3:I$386)&gt;10,IF(AND(ISNUMBER('Test Sample Data'!I66),'Test Sample Data'!I66&lt;$C$389, 'Test Sample Data'!I66&gt;0),'Test Sample Data'!I66,$C$389),""))</f>
        <v/>
      </c>
      <c r="J67" s="105" t="str">
        <f>IF('Test Sample Data'!J66="","",IF(SUM('Test Sample Data'!J$3:J$386)&gt;10,IF(AND(ISNUMBER('Test Sample Data'!J66),'Test Sample Data'!J66&lt;$C$389, 'Test Sample Data'!J66&gt;0),'Test Sample Data'!J66,$C$389),""))</f>
        <v/>
      </c>
      <c r="K67" s="105" t="str">
        <f>IF('Test Sample Data'!K66="","",IF(SUM('Test Sample Data'!K$3:K$386)&gt;10,IF(AND(ISNUMBER('Test Sample Data'!K66),'Test Sample Data'!K66&lt;$C$389, 'Test Sample Data'!K66&gt;0),'Test Sample Data'!K66,$C$389),""))</f>
        <v/>
      </c>
      <c r="L67" s="105" t="str">
        <f>IF('Test Sample Data'!L66="","",IF(SUM('Test Sample Data'!L$3:L$386)&gt;10,IF(AND(ISNUMBER('Test Sample Data'!L66),'Test Sample Data'!L66&lt;$C$389, 'Test Sample Data'!L66&gt;0),'Test Sample Data'!L66,$C$389),""))</f>
        <v/>
      </c>
      <c r="M67" s="105" t="str">
        <f>IF('Test Sample Data'!M66="","",IF(SUM('Test Sample Data'!M$3:M$386)&gt;10,IF(AND(ISNUMBER('Test Sample Data'!M66),'Test Sample Data'!M66&lt;$C$389, 'Test Sample Data'!M66&gt;0),'Test Sample Data'!M66,$C$389),""))</f>
        <v/>
      </c>
      <c r="N67" s="105" t="str">
        <f>IF('Test Sample Data'!N66="","",IF(SUM('Test Sample Data'!N$3:N$386)&gt;10,IF(AND(ISNUMBER('Test Sample Data'!N66),'Test Sample Data'!N66&lt;$C$389, 'Test Sample Data'!N66&gt;0),'Test Sample Data'!N66,$C$389),""))</f>
        <v/>
      </c>
      <c r="O67" s="105" t="str">
        <f>'Gene Table'!D66</f>
        <v>DTX3</v>
      </c>
      <c r="P67" s="104" t="s">
        <v>26907</v>
      </c>
      <c r="Q67" s="105">
        <f>IF('Control Sample Data'!C66="","",IF(SUM('Control Sample Data'!C$3:C$386)&gt;10,IF(AND(ISNUMBER('Control Sample Data'!C66),'Control Sample Data'!C66&lt;$C$389, 'Control Sample Data'!C66&gt;0),'Control Sample Data'!C66,$C$389),""))</f>
        <v>23.21</v>
      </c>
      <c r="R67" s="105">
        <f>IF('Control Sample Data'!D66="","",IF(SUM('Control Sample Data'!D$3:D$386)&gt;10,IF(AND(ISNUMBER('Control Sample Data'!D66),'Control Sample Data'!D66&lt;$C$389, 'Control Sample Data'!D66&gt;0),'Control Sample Data'!D66,$C$389),""))</f>
        <v>23.16</v>
      </c>
      <c r="S67" s="105">
        <f>IF('Control Sample Data'!E66="","",IF(SUM('Control Sample Data'!E$3:E$386)&gt;10,IF(AND(ISNUMBER('Control Sample Data'!E66),'Control Sample Data'!E66&lt;$C$389, 'Control Sample Data'!E66&gt;0),'Control Sample Data'!E66,$C$389),""))</f>
        <v>23.2</v>
      </c>
      <c r="T67" s="105" t="str">
        <f>IF('Control Sample Data'!F66="","",IF(SUM('Control Sample Data'!F$3:F$386)&gt;10,IF(AND(ISNUMBER('Control Sample Data'!F66),'Control Sample Data'!F66&lt;$C$389, 'Control Sample Data'!F66&gt;0),'Control Sample Data'!F66,$C$389),""))</f>
        <v/>
      </c>
      <c r="U67" s="105" t="str">
        <f>IF('Control Sample Data'!G66="","",IF(SUM('Control Sample Data'!G$3:G$386)&gt;10,IF(AND(ISNUMBER('Control Sample Data'!G66),'Control Sample Data'!G66&lt;$C$389, 'Control Sample Data'!G66&gt;0),'Control Sample Data'!G66,$C$389),""))</f>
        <v/>
      </c>
      <c r="V67" s="105" t="str">
        <f>IF('Control Sample Data'!H66="","",IF(SUM('Control Sample Data'!H$3:H$386)&gt;10,IF(AND(ISNUMBER('Control Sample Data'!H66),'Control Sample Data'!H66&lt;$C$389, 'Control Sample Data'!H66&gt;0),'Control Sample Data'!H66,$C$389),""))</f>
        <v/>
      </c>
      <c r="W67" s="105" t="str">
        <f>IF('Control Sample Data'!I66="","",IF(SUM('Control Sample Data'!I$3:I$386)&gt;10,IF(AND(ISNUMBER('Control Sample Data'!I66),'Control Sample Data'!I66&lt;$C$389, 'Control Sample Data'!I66&gt;0),'Control Sample Data'!I66,$C$389),""))</f>
        <v/>
      </c>
      <c r="X67" s="105" t="str">
        <f>IF('Control Sample Data'!J66="","",IF(SUM('Control Sample Data'!J$3:J$386)&gt;10,IF(AND(ISNUMBER('Control Sample Data'!J66),'Control Sample Data'!J66&lt;$C$389, 'Control Sample Data'!J66&gt;0),'Control Sample Data'!J66,$C$389),""))</f>
        <v/>
      </c>
      <c r="Y67" s="105" t="str">
        <f>IF('Control Sample Data'!K66="","",IF(SUM('Control Sample Data'!K$3:K$386)&gt;10,IF(AND(ISNUMBER('Control Sample Data'!K66),'Control Sample Data'!K66&lt;$C$389, 'Control Sample Data'!K66&gt;0),'Control Sample Data'!K66,$C$389),""))</f>
        <v/>
      </c>
      <c r="Z67" s="105" t="str">
        <f>IF('Control Sample Data'!L66="","",IF(SUM('Control Sample Data'!L$3:L$386)&gt;10,IF(AND(ISNUMBER('Control Sample Data'!L66),'Control Sample Data'!L66&lt;$C$389, 'Control Sample Data'!L66&gt;0),'Control Sample Data'!L66,$C$389),""))</f>
        <v/>
      </c>
      <c r="AA67" s="105" t="str">
        <f>IF('Control Sample Data'!M66="","",IF(SUM('Control Sample Data'!M$3:M$386)&gt;10,IF(AND(ISNUMBER('Control Sample Data'!M66),'Control Sample Data'!M66&lt;$C$389, 'Control Sample Data'!M66&gt;0),'Control Sample Data'!M66,$C$389),""))</f>
        <v/>
      </c>
      <c r="AB67" s="136" t="str">
        <f>IF('Control Sample Data'!N66="","",IF(SUM('Control Sample Data'!N$3:N$386)&gt;10,IF(AND(ISNUMBER('Control Sample Data'!N66),'Control Sample Data'!N66&lt;$C$389, 'Control Sample Data'!N66&gt;0),'Control Sample Data'!N66,$C$389),""))</f>
        <v/>
      </c>
      <c r="BA67" s="101" t="str">
        <f t="shared" si="36"/>
        <v>DTX3</v>
      </c>
      <c r="BB67" s="104" t="s">
        <v>26907</v>
      </c>
      <c r="BC67" s="105">
        <f t="shared" si="53"/>
        <v>0.61799999999999855</v>
      </c>
      <c r="BD67" s="105">
        <f t="shared" si="54"/>
        <v>0.69000000000000128</v>
      </c>
      <c r="BE67" s="105">
        <f t="shared" si="55"/>
        <v>0.7099999999999973</v>
      </c>
      <c r="BF67" s="105" t="str">
        <f t="shared" si="56"/>
        <v/>
      </c>
      <c r="BG67" s="105" t="str">
        <f t="shared" si="57"/>
        <v/>
      </c>
      <c r="BH67" s="105" t="str">
        <f t="shared" si="58"/>
        <v/>
      </c>
      <c r="BI67" s="105" t="str">
        <f t="shared" si="59"/>
        <v/>
      </c>
      <c r="BJ67" s="105" t="str">
        <f t="shared" si="60"/>
        <v/>
      </c>
      <c r="BK67" s="105" t="str">
        <f t="shared" si="61"/>
        <v/>
      </c>
      <c r="BL67" s="105" t="str">
        <f t="shared" si="62"/>
        <v/>
      </c>
      <c r="BM67" s="102" t="str">
        <f t="shared" si="37"/>
        <v/>
      </c>
      <c r="BN67" s="102" t="str">
        <f t="shared" si="38"/>
        <v/>
      </c>
      <c r="BO67" s="105">
        <f t="shared" si="63"/>
        <v>2.0680000000000014</v>
      </c>
      <c r="BP67" s="105">
        <f t="shared" si="64"/>
        <v>2.1080000000000005</v>
      </c>
      <c r="BQ67" s="105">
        <f t="shared" si="65"/>
        <v>1.9899999999999984</v>
      </c>
      <c r="BR67" s="105" t="str">
        <f t="shared" si="66"/>
        <v/>
      </c>
      <c r="BS67" s="105" t="str">
        <f t="shared" si="67"/>
        <v/>
      </c>
      <c r="BT67" s="105" t="str">
        <f t="shared" si="68"/>
        <v/>
      </c>
      <c r="BU67" s="105" t="str">
        <f t="shared" si="69"/>
        <v/>
      </c>
      <c r="BV67" s="105" t="str">
        <f t="shared" si="70"/>
        <v/>
      </c>
      <c r="BW67" s="105" t="str">
        <f t="shared" si="71"/>
        <v/>
      </c>
      <c r="BX67" s="105" t="str">
        <f t="shared" si="72"/>
        <v/>
      </c>
      <c r="BY67" s="102" t="str">
        <f t="shared" si="39"/>
        <v/>
      </c>
      <c r="BZ67" s="102" t="str">
        <f t="shared" si="40"/>
        <v/>
      </c>
      <c r="CA67" s="70">
        <f t="shared" si="41"/>
        <v>0.67266666666666575</v>
      </c>
      <c r="CB67" s="70">
        <f t="shared" si="42"/>
        <v>2.0553333333333335</v>
      </c>
      <c r="CC67" s="103" t="str">
        <f t="shared" si="43"/>
        <v>DTX3</v>
      </c>
      <c r="CD67" s="104" t="s">
        <v>26907</v>
      </c>
      <c r="CE67" s="106">
        <f t="shared" si="73"/>
        <v>0.65157357468164767</v>
      </c>
      <c r="CF67" s="106">
        <f t="shared" si="74"/>
        <v>0.61985384996949278</v>
      </c>
      <c r="CG67" s="106">
        <f t="shared" si="75"/>
        <v>0.61132013884603542</v>
      </c>
      <c r="CH67" s="106" t="str">
        <f t="shared" si="76"/>
        <v/>
      </c>
      <c r="CI67" s="106" t="str">
        <f t="shared" si="77"/>
        <v/>
      </c>
      <c r="CJ67" s="106" t="str">
        <f t="shared" si="78"/>
        <v/>
      </c>
      <c r="CK67" s="106" t="str">
        <f t="shared" si="79"/>
        <v/>
      </c>
      <c r="CL67" s="106" t="str">
        <f t="shared" si="80"/>
        <v/>
      </c>
      <c r="CM67" s="106" t="str">
        <f t="shared" si="81"/>
        <v/>
      </c>
      <c r="CN67" s="106" t="str">
        <f t="shared" si="82"/>
        <v/>
      </c>
      <c r="CO67" s="119" t="str">
        <f t="shared" si="44"/>
        <v/>
      </c>
      <c r="CP67" s="119" t="str">
        <f t="shared" si="45"/>
        <v/>
      </c>
      <c r="CQ67" s="106">
        <f t="shared" si="84"/>
        <v>0.23848988763688928</v>
      </c>
      <c r="CR67" s="106">
        <f t="shared" si="83"/>
        <v>0.23196836911782062</v>
      </c>
      <c r="CS67" s="106">
        <f t="shared" si="83"/>
        <v>0.25173888751418</v>
      </c>
      <c r="CT67" s="106" t="str">
        <f t="shared" si="83"/>
        <v/>
      </c>
      <c r="CU67" s="106" t="str">
        <f t="shared" si="83"/>
        <v/>
      </c>
      <c r="CV67" s="106" t="str">
        <f t="shared" si="83"/>
        <v/>
      </c>
      <c r="CW67" s="106" t="str">
        <f t="shared" si="50"/>
        <v/>
      </c>
      <c r="CX67" s="106" t="str">
        <f t="shared" si="50"/>
        <v/>
      </c>
      <c r="CY67" s="106" t="str">
        <f t="shared" si="50"/>
        <v/>
      </c>
      <c r="CZ67" s="106" t="str">
        <f t="shared" si="48"/>
        <v/>
      </c>
      <c r="DA67" s="119" t="str">
        <f t="shared" si="46"/>
        <v/>
      </c>
      <c r="DB67" s="119" t="str">
        <f t="shared" si="47"/>
        <v/>
      </c>
    </row>
    <row r="68" spans="1:106" ht="15" customHeight="1" x14ac:dyDescent="0.3">
      <c r="A68" s="135" t="str">
        <f>'Gene Table'!D67</f>
        <v>DTX4</v>
      </c>
      <c r="B68" s="104" t="s">
        <v>26908</v>
      </c>
      <c r="C68" s="105">
        <f>IF('Test Sample Data'!C67="","",IF(SUM('Test Sample Data'!C$3:C$386)&gt;10,IF(AND(ISNUMBER('Test Sample Data'!C67),'Test Sample Data'!C67&lt;$C$389, 'Test Sample Data'!C67&gt;0),'Test Sample Data'!C67,$C$389),""))</f>
        <v>35</v>
      </c>
      <c r="D68" s="105">
        <f>IF('Test Sample Data'!D67="","",IF(SUM('Test Sample Data'!D$3:D$386)&gt;10,IF(AND(ISNUMBER('Test Sample Data'!D67),'Test Sample Data'!D67&lt;$C$389, 'Test Sample Data'!D67&gt;0),'Test Sample Data'!D67,$C$389),""))</f>
        <v>35</v>
      </c>
      <c r="E68" s="105">
        <f>IF('Test Sample Data'!E67="","",IF(SUM('Test Sample Data'!E$3:E$386)&gt;10,IF(AND(ISNUMBER('Test Sample Data'!E67),'Test Sample Data'!E67&lt;$C$389, 'Test Sample Data'!E67&gt;0),'Test Sample Data'!E67,$C$389),""))</f>
        <v>35</v>
      </c>
      <c r="F68" s="105" t="str">
        <f>IF('Test Sample Data'!F67="","",IF(SUM('Test Sample Data'!F$3:F$386)&gt;10,IF(AND(ISNUMBER('Test Sample Data'!F67),'Test Sample Data'!F67&lt;$C$389, 'Test Sample Data'!F67&gt;0),'Test Sample Data'!F67,$C$389),""))</f>
        <v/>
      </c>
      <c r="G68" s="105" t="str">
        <f>IF('Test Sample Data'!G67="","",IF(SUM('Test Sample Data'!G$3:G$386)&gt;10,IF(AND(ISNUMBER('Test Sample Data'!G67),'Test Sample Data'!G67&lt;$C$389, 'Test Sample Data'!G67&gt;0),'Test Sample Data'!G67,$C$389),""))</f>
        <v/>
      </c>
      <c r="H68" s="105" t="str">
        <f>IF('Test Sample Data'!H67="","",IF(SUM('Test Sample Data'!H$3:H$386)&gt;10,IF(AND(ISNUMBER('Test Sample Data'!H67),'Test Sample Data'!H67&lt;$C$389, 'Test Sample Data'!H67&gt;0),'Test Sample Data'!H67,$C$389),""))</f>
        <v/>
      </c>
      <c r="I68" s="105" t="str">
        <f>IF('Test Sample Data'!I67="","",IF(SUM('Test Sample Data'!I$3:I$386)&gt;10,IF(AND(ISNUMBER('Test Sample Data'!I67),'Test Sample Data'!I67&lt;$C$389, 'Test Sample Data'!I67&gt;0),'Test Sample Data'!I67,$C$389),""))</f>
        <v/>
      </c>
      <c r="J68" s="105" t="str">
        <f>IF('Test Sample Data'!J67="","",IF(SUM('Test Sample Data'!J$3:J$386)&gt;10,IF(AND(ISNUMBER('Test Sample Data'!J67),'Test Sample Data'!J67&lt;$C$389, 'Test Sample Data'!J67&gt;0),'Test Sample Data'!J67,$C$389),""))</f>
        <v/>
      </c>
      <c r="K68" s="105" t="str">
        <f>IF('Test Sample Data'!K67="","",IF(SUM('Test Sample Data'!K$3:K$386)&gt;10,IF(AND(ISNUMBER('Test Sample Data'!K67),'Test Sample Data'!K67&lt;$C$389, 'Test Sample Data'!K67&gt;0),'Test Sample Data'!K67,$C$389),""))</f>
        <v/>
      </c>
      <c r="L68" s="105" t="str">
        <f>IF('Test Sample Data'!L67="","",IF(SUM('Test Sample Data'!L$3:L$386)&gt;10,IF(AND(ISNUMBER('Test Sample Data'!L67),'Test Sample Data'!L67&lt;$C$389, 'Test Sample Data'!L67&gt;0),'Test Sample Data'!L67,$C$389),""))</f>
        <v/>
      </c>
      <c r="M68" s="105" t="str">
        <f>IF('Test Sample Data'!M67="","",IF(SUM('Test Sample Data'!M$3:M$386)&gt;10,IF(AND(ISNUMBER('Test Sample Data'!M67),'Test Sample Data'!M67&lt;$C$389, 'Test Sample Data'!M67&gt;0),'Test Sample Data'!M67,$C$389),""))</f>
        <v/>
      </c>
      <c r="N68" s="105" t="str">
        <f>IF('Test Sample Data'!N67="","",IF(SUM('Test Sample Data'!N$3:N$386)&gt;10,IF(AND(ISNUMBER('Test Sample Data'!N67),'Test Sample Data'!N67&lt;$C$389, 'Test Sample Data'!N67&gt;0),'Test Sample Data'!N67,$C$389),""))</f>
        <v/>
      </c>
      <c r="O68" s="105" t="str">
        <f>'Gene Table'!D67</f>
        <v>DTX4</v>
      </c>
      <c r="P68" s="104" t="s">
        <v>26908</v>
      </c>
      <c r="Q68" s="105">
        <f>IF('Control Sample Data'!C67="","",IF(SUM('Control Sample Data'!C$3:C$386)&gt;10,IF(AND(ISNUMBER('Control Sample Data'!C67),'Control Sample Data'!C67&lt;$C$389, 'Control Sample Data'!C67&gt;0),'Control Sample Data'!C67,$C$389),""))</f>
        <v>35</v>
      </c>
      <c r="R68" s="105">
        <f>IF('Control Sample Data'!D67="","",IF(SUM('Control Sample Data'!D$3:D$386)&gt;10,IF(AND(ISNUMBER('Control Sample Data'!D67),'Control Sample Data'!D67&lt;$C$389, 'Control Sample Data'!D67&gt;0),'Control Sample Data'!D67,$C$389),""))</f>
        <v>35</v>
      </c>
      <c r="S68" s="105">
        <f>IF('Control Sample Data'!E67="","",IF(SUM('Control Sample Data'!E$3:E$386)&gt;10,IF(AND(ISNUMBER('Control Sample Data'!E67),'Control Sample Data'!E67&lt;$C$389, 'Control Sample Data'!E67&gt;0),'Control Sample Data'!E67,$C$389),""))</f>
        <v>35</v>
      </c>
      <c r="T68" s="105" t="str">
        <f>IF('Control Sample Data'!F67="","",IF(SUM('Control Sample Data'!F$3:F$386)&gt;10,IF(AND(ISNUMBER('Control Sample Data'!F67),'Control Sample Data'!F67&lt;$C$389, 'Control Sample Data'!F67&gt;0),'Control Sample Data'!F67,$C$389),""))</f>
        <v/>
      </c>
      <c r="U68" s="105" t="str">
        <f>IF('Control Sample Data'!G67="","",IF(SUM('Control Sample Data'!G$3:G$386)&gt;10,IF(AND(ISNUMBER('Control Sample Data'!G67),'Control Sample Data'!G67&lt;$C$389, 'Control Sample Data'!G67&gt;0),'Control Sample Data'!G67,$C$389),""))</f>
        <v/>
      </c>
      <c r="V68" s="105" t="str">
        <f>IF('Control Sample Data'!H67="","",IF(SUM('Control Sample Data'!H$3:H$386)&gt;10,IF(AND(ISNUMBER('Control Sample Data'!H67),'Control Sample Data'!H67&lt;$C$389, 'Control Sample Data'!H67&gt;0),'Control Sample Data'!H67,$C$389),""))</f>
        <v/>
      </c>
      <c r="W68" s="105" t="str">
        <f>IF('Control Sample Data'!I67="","",IF(SUM('Control Sample Data'!I$3:I$386)&gt;10,IF(AND(ISNUMBER('Control Sample Data'!I67),'Control Sample Data'!I67&lt;$C$389, 'Control Sample Data'!I67&gt;0),'Control Sample Data'!I67,$C$389),""))</f>
        <v/>
      </c>
      <c r="X68" s="105" t="str">
        <f>IF('Control Sample Data'!J67="","",IF(SUM('Control Sample Data'!J$3:J$386)&gt;10,IF(AND(ISNUMBER('Control Sample Data'!J67),'Control Sample Data'!J67&lt;$C$389, 'Control Sample Data'!J67&gt;0),'Control Sample Data'!J67,$C$389),""))</f>
        <v/>
      </c>
      <c r="Y68" s="105" t="str">
        <f>IF('Control Sample Data'!K67="","",IF(SUM('Control Sample Data'!K$3:K$386)&gt;10,IF(AND(ISNUMBER('Control Sample Data'!K67),'Control Sample Data'!K67&lt;$C$389, 'Control Sample Data'!K67&gt;0),'Control Sample Data'!K67,$C$389),""))</f>
        <v/>
      </c>
      <c r="Z68" s="105" t="str">
        <f>IF('Control Sample Data'!L67="","",IF(SUM('Control Sample Data'!L$3:L$386)&gt;10,IF(AND(ISNUMBER('Control Sample Data'!L67),'Control Sample Data'!L67&lt;$C$389, 'Control Sample Data'!L67&gt;0),'Control Sample Data'!L67,$C$389),""))</f>
        <v/>
      </c>
      <c r="AA68" s="105" t="str">
        <f>IF('Control Sample Data'!M67="","",IF(SUM('Control Sample Data'!M$3:M$386)&gt;10,IF(AND(ISNUMBER('Control Sample Data'!M67),'Control Sample Data'!M67&lt;$C$389, 'Control Sample Data'!M67&gt;0),'Control Sample Data'!M67,$C$389),""))</f>
        <v/>
      </c>
      <c r="AB68" s="136" t="str">
        <f>IF('Control Sample Data'!N67="","",IF(SUM('Control Sample Data'!N$3:N$386)&gt;10,IF(AND(ISNUMBER('Control Sample Data'!N67),'Control Sample Data'!N67&lt;$C$389, 'Control Sample Data'!N67&gt;0),'Control Sample Data'!N67,$C$389),""))</f>
        <v/>
      </c>
      <c r="BA68" s="101" t="str">
        <f t="shared" si="36"/>
        <v>DTX4</v>
      </c>
      <c r="BB68" s="104" t="s">
        <v>26908</v>
      </c>
      <c r="BC68" s="105">
        <f t="shared" ref="BC68:BC99" si="85">IF(ISERROR(C68-AC$26),"",C68-AC$26)</f>
        <v>14.007999999999999</v>
      </c>
      <c r="BD68" s="105">
        <f t="shared" ref="BD68:BD99" si="86">IF(ISERROR(D68-AD$26),"",D68-AD$26)</f>
        <v>14.05</v>
      </c>
      <c r="BE68" s="105">
        <f t="shared" ref="BE68:BE99" si="87">IF(ISERROR(E68-AE$26),"",E68-AE$26)</f>
        <v>14.119999999999997</v>
      </c>
      <c r="BF68" s="105" t="str">
        <f t="shared" ref="BF68:BF99" si="88">IF(ISERROR(F68-AF$26),"",F68-AF$26)</f>
        <v/>
      </c>
      <c r="BG68" s="105" t="str">
        <f t="shared" ref="BG68:BG99" si="89">IF(ISERROR(G68-AG$26),"",G68-AG$26)</f>
        <v/>
      </c>
      <c r="BH68" s="105" t="str">
        <f t="shared" ref="BH68:BH99" si="90">IF(ISERROR(H68-AH$26),"",H68-AH$26)</f>
        <v/>
      </c>
      <c r="BI68" s="105" t="str">
        <f t="shared" ref="BI68:BI99" si="91">IF(ISERROR(I68-AI$26),"",I68-AI$26)</f>
        <v/>
      </c>
      <c r="BJ68" s="105" t="str">
        <f t="shared" ref="BJ68:BJ99" si="92">IF(ISERROR(J68-AJ$26),"",J68-AJ$26)</f>
        <v/>
      </c>
      <c r="BK68" s="105" t="str">
        <f t="shared" ref="BK68:BK99" si="93">IF(ISERROR(K68-AK$26),"",K68-AK$26)</f>
        <v/>
      </c>
      <c r="BL68" s="105" t="str">
        <f t="shared" ref="BL68:BL99" si="94">IF(ISERROR(L68-AL$26),"",L68-AL$26)</f>
        <v/>
      </c>
      <c r="BM68" s="102" t="str">
        <f t="shared" si="37"/>
        <v/>
      </c>
      <c r="BN68" s="102" t="str">
        <f t="shared" si="38"/>
        <v/>
      </c>
      <c r="BO68" s="105">
        <f t="shared" ref="BO68:BO99" si="95">IF(ISERROR(Q68-AO$26),"",Q68-AO$26)</f>
        <v>13.858000000000001</v>
      </c>
      <c r="BP68" s="105">
        <f t="shared" ref="BP68:BP99" si="96">IF(ISERROR(R68-AP$26),"",R68-AP$26)</f>
        <v>13.948</v>
      </c>
      <c r="BQ68" s="105">
        <f t="shared" ref="BQ68:BQ99" si="97">IF(ISERROR(S68-AQ$26),"",S68-AQ$26)</f>
        <v>13.79</v>
      </c>
      <c r="BR68" s="105" t="str">
        <f t="shared" ref="BR68:BR99" si="98">IF(ISERROR(T68-AR$26),"",T68-AR$26)</f>
        <v/>
      </c>
      <c r="BS68" s="105" t="str">
        <f t="shared" ref="BS68:BS99" si="99">IF(ISERROR(U68-AS$26),"",U68-AS$26)</f>
        <v/>
      </c>
      <c r="BT68" s="105" t="str">
        <f t="shared" ref="BT68:BT99" si="100">IF(ISERROR(V68-AT$26),"",V68-AT$26)</f>
        <v/>
      </c>
      <c r="BU68" s="105" t="str">
        <f t="shared" ref="BU68:BU99" si="101">IF(ISERROR(W68-AU$26),"",W68-AU$26)</f>
        <v/>
      </c>
      <c r="BV68" s="105" t="str">
        <f t="shared" ref="BV68:BV99" si="102">IF(ISERROR(X68-AV$26),"",X68-AV$26)</f>
        <v/>
      </c>
      <c r="BW68" s="105" t="str">
        <f t="shared" ref="BW68:BW99" si="103">IF(ISERROR(Y68-AW$26),"",Y68-AW$26)</f>
        <v/>
      </c>
      <c r="BX68" s="105" t="str">
        <f t="shared" ref="BX68:BX99" si="104">IF(ISERROR(Z68-AX$26),"",Z68-AX$26)</f>
        <v/>
      </c>
      <c r="BY68" s="102" t="str">
        <f t="shared" si="39"/>
        <v/>
      </c>
      <c r="BZ68" s="102" t="str">
        <f t="shared" si="40"/>
        <v/>
      </c>
      <c r="CA68" s="70">
        <f t="shared" si="41"/>
        <v>14.059333333333333</v>
      </c>
      <c r="CB68" s="70">
        <f t="shared" si="42"/>
        <v>13.865333333333334</v>
      </c>
      <c r="CC68" s="103" t="str">
        <f t="shared" si="43"/>
        <v>DTX4</v>
      </c>
      <c r="CD68" s="104" t="s">
        <v>26908</v>
      </c>
      <c r="CE68" s="106">
        <f t="shared" ref="CE68:CE99" si="105">IF(BC68="","",POWER(2, -BC68))</f>
        <v>6.0697642130933602E-5</v>
      </c>
      <c r="CF68" s="106">
        <f t="shared" ref="CF68:CF99" si="106">IF(BD68="","",POWER(2, -BD68))</f>
        <v>5.8956074763479352E-5</v>
      </c>
      <c r="CG68" s="106">
        <f t="shared" ref="CG68:CG99" si="107">IF(BE68="","",POWER(2, -BE68))</f>
        <v>5.6163797035209816E-5</v>
      </c>
      <c r="CH68" s="106" t="str">
        <f t="shared" ref="CH68:CH99" si="108">IF(BF68="","",POWER(2, -BF68))</f>
        <v/>
      </c>
      <c r="CI68" s="106" t="str">
        <f t="shared" ref="CI68:CI99" si="109">IF(BG68="","",POWER(2, -BG68))</f>
        <v/>
      </c>
      <c r="CJ68" s="106" t="str">
        <f t="shared" ref="CJ68:CJ99" si="110">IF(BH68="","",POWER(2, -BH68))</f>
        <v/>
      </c>
      <c r="CK68" s="106" t="str">
        <f t="shared" ref="CK68:CK99" si="111">IF(BI68="","",POWER(2, -BI68))</f>
        <v/>
      </c>
      <c r="CL68" s="106" t="str">
        <f t="shared" ref="CL68:CL99" si="112">IF(BJ68="","",POWER(2, -BJ68))</f>
        <v/>
      </c>
      <c r="CM68" s="106" t="str">
        <f t="shared" ref="CM68:CM99" si="113">IF(BK68="","",POWER(2, -BK68))</f>
        <v/>
      </c>
      <c r="CN68" s="106" t="str">
        <f t="shared" ref="CN68:CN99" si="114">IF(BL68="","",POWER(2, -BL68))</f>
        <v/>
      </c>
      <c r="CO68" s="119" t="str">
        <f t="shared" si="44"/>
        <v/>
      </c>
      <c r="CP68" s="119" t="str">
        <f t="shared" si="45"/>
        <v/>
      </c>
      <c r="CQ68" s="106">
        <f t="shared" si="84"/>
        <v>6.7348250734982831E-5</v>
      </c>
      <c r="CR68" s="106">
        <f t="shared" si="83"/>
        <v>6.3275213685285673E-5</v>
      </c>
      <c r="CS68" s="106">
        <f t="shared" si="83"/>
        <v>7.0598644037188073E-5</v>
      </c>
      <c r="CT68" s="106" t="str">
        <f t="shared" si="83"/>
        <v/>
      </c>
      <c r="CU68" s="106" t="str">
        <f t="shared" si="83"/>
        <v/>
      </c>
      <c r="CV68" s="106" t="str">
        <f t="shared" si="83"/>
        <v/>
      </c>
      <c r="CW68" s="106" t="str">
        <f t="shared" si="50"/>
        <v/>
      </c>
      <c r="CX68" s="106" t="str">
        <f t="shared" si="50"/>
        <v/>
      </c>
      <c r="CY68" s="106" t="str">
        <f t="shared" si="50"/>
        <v/>
      </c>
      <c r="CZ68" s="106" t="str">
        <f t="shared" si="48"/>
        <v/>
      </c>
      <c r="DA68" s="119" t="str">
        <f t="shared" si="46"/>
        <v/>
      </c>
      <c r="DB68" s="119" t="str">
        <f t="shared" si="47"/>
        <v/>
      </c>
    </row>
    <row r="69" spans="1:106" ht="15" customHeight="1" x14ac:dyDescent="0.3">
      <c r="A69" s="135" t="str">
        <f>'Gene Table'!D68</f>
        <v>DZIP3</v>
      </c>
      <c r="B69" s="104" t="s">
        <v>26909</v>
      </c>
      <c r="C69" s="105">
        <f>IF('Test Sample Data'!C68="","",IF(SUM('Test Sample Data'!C$3:C$386)&gt;10,IF(AND(ISNUMBER('Test Sample Data'!C68),'Test Sample Data'!C68&lt;$C$389, 'Test Sample Data'!C68&gt;0),'Test Sample Data'!C68,$C$389),""))</f>
        <v>22.27</v>
      </c>
      <c r="D69" s="105">
        <f>IF('Test Sample Data'!D68="","",IF(SUM('Test Sample Data'!D$3:D$386)&gt;10,IF(AND(ISNUMBER('Test Sample Data'!D68),'Test Sample Data'!D68&lt;$C$389, 'Test Sample Data'!D68&gt;0),'Test Sample Data'!D68,$C$389),""))</f>
        <v>22.15</v>
      </c>
      <c r="E69" s="105">
        <f>IF('Test Sample Data'!E68="","",IF(SUM('Test Sample Data'!E$3:E$386)&gt;10,IF(AND(ISNUMBER('Test Sample Data'!E68),'Test Sample Data'!E68&lt;$C$389, 'Test Sample Data'!E68&gt;0),'Test Sample Data'!E68,$C$389),""))</f>
        <v>22.14</v>
      </c>
      <c r="F69" s="105" t="str">
        <f>IF('Test Sample Data'!F68="","",IF(SUM('Test Sample Data'!F$3:F$386)&gt;10,IF(AND(ISNUMBER('Test Sample Data'!F68),'Test Sample Data'!F68&lt;$C$389, 'Test Sample Data'!F68&gt;0),'Test Sample Data'!F68,$C$389),""))</f>
        <v/>
      </c>
      <c r="G69" s="105" t="str">
        <f>IF('Test Sample Data'!G68="","",IF(SUM('Test Sample Data'!G$3:G$386)&gt;10,IF(AND(ISNUMBER('Test Sample Data'!G68),'Test Sample Data'!G68&lt;$C$389, 'Test Sample Data'!G68&gt;0),'Test Sample Data'!G68,$C$389),""))</f>
        <v/>
      </c>
      <c r="H69" s="105" t="str">
        <f>IF('Test Sample Data'!H68="","",IF(SUM('Test Sample Data'!H$3:H$386)&gt;10,IF(AND(ISNUMBER('Test Sample Data'!H68),'Test Sample Data'!H68&lt;$C$389, 'Test Sample Data'!H68&gt;0),'Test Sample Data'!H68,$C$389),""))</f>
        <v/>
      </c>
      <c r="I69" s="105" t="str">
        <f>IF('Test Sample Data'!I68="","",IF(SUM('Test Sample Data'!I$3:I$386)&gt;10,IF(AND(ISNUMBER('Test Sample Data'!I68),'Test Sample Data'!I68&lt;$C$389, 'Test Sample Data'!I68&gt;0),'Test Sample Data'!I68,$C$389),""))</f>
        <v/>
      </c>
      <c r="J69" s="105" t="str">
        <f>IF('Test Sample Data'!J68="","",IF(SUM('Test Sample Data'!J$3:J$386)&gt;10,IF(AND(ISNUMBER('Test Sample Data'!J68),'Test Sample Data'!J68&lt;$C$389, 'Test Sample Data'!J68&gt;0),'Test Sample Data'!J68,$C$389),""))</f>
        <v/>
      </c>
      <c r="K69" s="105" t="str">
        <f>IF('Test Sample Data'!K68="","",IF(SUM('Test Sample Data'!K$3:K$386)&gt;10,IF(AND(ISNUMBER('Test Sample Data'!K68),'Test Sample Data'!K68&lt;$C$389, 'Test Sample Data'!K68&gt;0),'Test Sample Data'!K68,$C$389),""))</f>
        <v/>
      </c>
      <c r="L69" s="105" t="str">
        <f>IF('Test Sample Data'!L68="","",IF(SUM('Test Sample Data'!L$3:L$386)&gt;10,IF(AND(ISNUMBER('Test Sample Data'!L68),'Test Sample Data'!L68&lt;$C$389, 'Test Sample Data'!L68&gt;0),'Test Sample Data'!L68,$C$389),""))</f>
        <v/>
      </c>
      <c r="M69" s="105" t="str">
        <f>IF('Test Sample Data'!M68="","",IF(SUM('Test Sample Data'!M$3:M$386)&gt;10,IF(AND(ISNUMBER('Test Sample Data'!M68),'Test Sample Data'!M68&lt;$C$389, 'Test Sample Data'!M68&gt;0),'Test Sample Data'!M68,$C$389),""))</f>
        <v/>
      </c>
      <c r="N69" s="105" t="str">
        <f>IF('Test Sample Data'!N68="","",IF(SUM('Test Sample Data'!N$3:N$386)&gt;10,IF(AND(ISNUMBER('Test Sample Data'!N68),'Test Sample Data'!N68&lt;$C$389, 'Test Sample Data'!N68&gt;0),'Test Sample Data'!N68,$C$389),""))</f>
        <v/>
      </c>
      <c r="O69" s="105" t="str">
        <f>'Gene Table'!D68</f>
        <v>DZIP3</v>
      </c>
      <c r="P69" s="104" t="s">
        <v>26909</v>
      </c>
      <c r="Q69" s="105">
        <f>IF('Control Sample Data'!C68="","",IF(SUM('Control Sample Data'!C$3:C$386)&gt;10,IF(AND(ISNUMBER('Control Sample Data'!C68),'Control Sample Data'!C68&lt;$C$389, 'Control Sample Data'!C68&gt;0),'Control Sample Data'!C68,$C$389),""))</f>
        <v>24.97</v>
      </c>
      <c r="R69" s="105">
        <f>IF('Control Sample Data'!D68="","",IF(SUM('Control Sample Data'!D$3:D$386)&gt;10,IF(AND(ISNUMBER('Control Sample Data'!D68),'Control Sample Data'!D68&lt;$C$389, 'Control Sample Data'!D68&gt;0),'Control Sample Data'!D68,$C$389),""))</f>
        <v>25.02</v>
      </c>
      <c r="S69" s="105">
        <f>IF('Control Sample Data'!E68="","",IF(SUM('Control Sample Data'!E$3:E$386)&gt;10,IF(AND(ISNUMBER('Control Sample Data'!E68),'Control Sample Data'!E68&lt;$C$389, 'Control Sample Data'!E68&gt;0),'Control Sample Data'!E68,$C$389),""))</f>
        <v>25.19</v>
      </c>
      <c r="T69" s="105" t="str">
        <f>IF('Control Sample Data'!F68="","",IF(SUM('Control Sample Data'!F$3:F$386)&gt;10,IF(AND(ISNUMBER('Control Sample Data'!F68),'Control Sample Data'!F68&lt;$C$389, 'Control Sample Data'!F68&gt;0),'Control Sample Data'!F68,$C$389),""))</f>
        <v/>
      </c>
      <c r="U69" s="105" t="str">
        <f>IF('Control Sample Data'!G68="","",IF(SUM('Control Sample Data'!G$3:G$386)&gt;10,IF(AND(ISNUMBER('Control Sample Data'!G68),'Control Sample Data'!G68&lt;$C$389, 'Control Sample Data'!G68&gt;0),'Control Sample Data'!G68,$C$389),""))</f>
        <v/>
      </c>
      <c r="V69" s="105" t="str">
        <f>IF('Control Sample Data'!H68="","",IF(SUM('Control Sample Data'!H$3:H$386)&gt;10,IF(AND(ISNUMBER('Control Sample Data'!H68),'Control Sample Data'!H68&lt;$C$389, 'Control Sample Data'!H68&gt;0),'Control Sample Data'!H68,$C$389),""))</f>
        <v/>
      </c>
      <c r="W69" s="105" t="str">
        <f>IF('Control Sample Data'!I68="","",IF(SUM('Control Sample Data'!I$3:I$386)&gt;10,IF(AND(ISNUMBER('Control Sample Data'!I68),'Control Sample Data'!I68&lt;$C$389, 'Control Sample Data'!I68&gt;0),'Control Sample Data'!I68,$C$389),""))</f>
        <v/>
      </c>
      <c r="X69" s="105" t="str">
        <f>IF('Control Sample Data'!J68="","",IF(SUM('Control Sample Data'!J$3:J$386)&gt;10,IF(AND(ISNUMBER('Control Sample Data'!J68),'Control Sample Data'!J68&lt;$C$389, 'Control Sample Data'!J68&gt;0),'Control Sample Data'!J68,$C$389),""))</f>
        <v/>
      </c>
      <c r="Y69" s="105" t="str">
        <f>IF('Control Sample Data'!K68="","",IF(SUM('Control Sample Data'!K$3:K$386)&gt;10,IF(AND(ISNUMBER('Control Sample Data'!K68),'Control Sample Data'!K68&lt;$C$389, 'Control Sample Data'!K68&gt;0),'Control Sample Data'!K68,$C$389),""))</f>
        <v/>
      </c>
      <c r="Z69" s="105" t="str">
        <f>IF('Control Sample Data'!L68="","",IF(SUM('Control Sample Data'!L$3:L$386)&gt;10,IF(AND(ISNUMBER('Control Sample Data'!L68),'Control Sample Data'!L68&lt;$C$389, 'Control Sample Data'!L68&gt;0),'Control Sample Data'!L68,$C$389),""))</f>
        <v/>
      </c>
      <c r="AA69" s="105" t="str">
        <f>IF('Control Sample Data'!M68="","",IF(SUM('Control Sample Data'!M$3:M$386)&gt;10,IF(AND(ISNUMBER('Control Sample Data'!M68),'Control Sample Data'!M68&lt;$C$389, 'Control Sample Data'!M68&gt;0),'Control Sample Data'!M68,$C$389),""))</f>
        <v/>
      </c>
      <c r="AB69" s="136" t="str">
        <f>IF('Control Sample Data'!N68="","",IF(SUM('Control Sample Data'!N$3:N$386)&gt;10,IF(AND(ISNUMBER('Control Sample Data'!N68),'Control Sample Data'!N68&lt;$C$389, 'Control Sample Data'!N68&gt;0),'Control Sample Data'!N68,$C$389),""))</f>
        <v/>
      </c>
      <c r="BA69" s="101" t="str">
        <f t="shared" ref="BA69:BA132" si="115">A69</f>
        <v>DZIP3</v>
      </c>
      <c r="BB69" s="104" t="s">
        <v>26909</v>
      </c>
      <c r="BC69" s="105">
        <f t="shared" si="85"/>
        <v>1.2779999999999987</v>
      </c>
      <c r="BD69" s="105">
        <f t="shared" si="86"/>
        <v>1.1999999999999993</v>
      </c>
      <c r="BE69" s="105">
        <f t="shared" si="87"/>
        <v>1.259999999999998</v>
      </c>
      <c r="BF69" s="105" t="str">
        <f t="shared" si="88"/>
        <v/>
      </c>
      <c r="BG69" s="105" t="str">
        <f t="shared" si="89"/>
        <v/>
      </c>
      <c r="BH69" s="105" t="str">
        <f t="shared" si="90"/>
        <v/>
      </c>
      <c r="BI69" s="105" t="str">
        <f t="shared" si="91"/>
        <v/>
      </c>
      <c r="BJ69" s="105" t="str">
        <f t="shared" si="92"/>
        <v/>
      </c>
      <c r="BK69" s="105" t="str">
        <f t="shared" si="93"/>
        <v/>
      </c>
      <c r="BL69" s="105" t="str">
        <f t="shared" si="94"/>
        <v/>
      </c>
      <c r="BM69" s="102" t="str">
        <f t="shared" ref="BM69:BM132" si="116">IF(ISERROR(M69-AM$26),"",M69-AM$26)</f>
        <v/>
      </c>
      <c r="BN69" s="102" t="str">
        <f t="shared" ref="BN69:BN132" si="117">IF(ISERROR(N69-AN$26),"",N69-AN$26)</f>
        <v/>
      </c>
      <c r="BO69" s="105">
        <f t="shared" si="95"/>
        <v>3.8279999999999994</v>
      </c>
      <c r="BP69" s="105">
        <f t="shared" si="96"/>
        <v>3.968</v>
      </c>
      <c r="BQ69" s="105">
        <f t="shared" si="97"/>
        <v>3.9800000000000004</v>
      </c>
      <c r="BR69" s="105" t="str">
        <f t="shared" si="98"/>
        <v/>
      </c>
      <c r="BS69" s="105" t="str">
        <f t="shared" si="99"/>
        <v/>
      </c>
      <c r="BT69" s="105" t="str">
        <f t="shared" si="100"/>
        <v/>
      </c>
      <c r="BU69" s="105" t="str">
        <f t="shared" si="101"/>
        <v/>
      </c>
      <c r="BV69" s="105" t="str">
        <f t="shared" si="102"/>
        <v/>
      </c>
      <c r="BW69" s="105" t="str">
        <f t="shared" si="103"/>
        <v/>
      </c>
      <c r="BX69" s="105" t="str">
        <f t="shared" si="104"/>
        <v/>
      </c>
      <c r="BY69" s="102" t="str">
        <f t="shared" ref="BY69:BY132" si="118">IF(ISERROR(AA69-AY$26),"",AA69-AY$26)</f>
        <v/>
      </c>
      <c r="BZ69" s="102" t="str">
        <f t="shared" ref="BZ69:BZ132" si="119">IF(ISERROR(AB69-AZ$26),"",AB69-AZ$26)</f>
        <v/>
      </c>
      <c r="CA69" s="70">
        <f t="shared" ref="CA69:CA132" si="120">IF(ISERROR(AVERAGE(BC69:BN69)),"N/A",AVERAGE(BC69:BN69))</f>
        <v>1.2459999999999987</v>
      </c>
      <c r="CB69" s="70">
        <f t="shared" ref="CB69:CB132" si="121">IF(ISERROR(AVERAGE(BO69:BZ69)),"N/A",AVERAGE(BO69:BZ69))</f>
        <v>3.9253333333333331</v>
      </c>
      <c r="CC69" s="103" t="str">
        <f t="shared" ref="CC69:CC132" si="122">A69</f>
        <v>DZIP3</v>
      </c>
      <c r="CD69" s="104" t="s">
        <v>26909</v>
      </c>
      <c r="CE69" s="106">
        <f t="shared" si="105"/>
        <v>0.41236677430504109</v>
      </c>
      <c r="CF69" s="106">
        <f t="shared" si="106"/>
        <v>0.43527528164806228</v>
      </c>
      <c r="CG69" s="106">
        <f t="shared" si="107"/>
        <v>0.41754395971418523</v>
      </c>
      <c r="CH69" s="106" t="str">
        <f t="shared" si="108"/>
        <v/>
      </c>
      <c r="CI69" s="106" t="str">
        <f t="shared" si="109"/>
        <v/>
      </c>
      <c r="CJ69" s="106" t="str">
        <f t="shared" si="110"/>
        <v/>
      </c>
      <c r="CK69" s="106" t="str">
        <f t="shared" si="111"/>
        <v/>
      </c>
      <c r="CL69" s="106" t="str">
        <f t="shared" si="112"/>
        <v/>
      </c>
      <c r="CM69" s="106" t="str">
        <f t="shared" si="113"/>
        <v/>
      </c>
      <c r="CN69" s="106" t="str">
        <f t="shared" si="114"/>
        <v/>
      </c>
      <c r="CO69" s="119" t="str">
        <f t="shared" ref="CO69:CO132" si="123">IF(BM69="","",POWER(2, -BM69))</f>
        <v/>
      </c>
      <c r="CP69" s="119" t="str">
        <f t="shared" ref="CP69:CP132" si="124">IF(BN69="","",POWER(2, -BN69))</f>
        <v/>
      </c>
      <c r="CQ69" s="106">
        <f t="shared" si="84"/>
        <v>7.0413701781079988E-2</v>
      </c>
      <c r="CR69" s="106">
        <f t="shared" si="83"/>
        <v>6.390178316312016E-2</v>
      </c>
      <c r="CS69" s="106">
        <f t="shared" si="83"/>
        <v>6.3372467486876805E-2</v>
      </c>
      <c r="CT69" s="106" t="str">
        <f t="shared" si="83"/>
        <v/>
      </c>
      <c r="CU69" s="106" t="str">
        <f t="shared" si="83"/>
        <v/>
      </c>
      <c r="CV69" s="106" t="str">
        <f t="shared" si="83"/>
        <v/>
      </c>
      <c r="CW69" s="106" t="str">
        <f t="shared" si="50"/>
        <v/>
      </c>
      <c r="CX69" s="106" t="str">
        <f t="shared" si="50"/>
        <v/>
      </c>
      <c r="CY69" s="106" t="str">
        <f t="shared" si="50"/>
        <v/>
      </c>
      <c r="CZ69" s="106" t="str">
        <f t="shared" si="48"/>
        <v/>
      </c>
      <c r="DA69" s="119" t="str">
        <f t="shared" ref="DA69:DA132" si="125">IF(BY69="","",POWER(2, -BY69))</f>
        <v/>
      </c>
      <c r="DB69" s="119" t="str">
        <f t="shared" ref="DB69:DB132" si="126">IF(BZ69="","",POWER(2, -BZ69))</f>
        <v/>
      </c>
    </row>
    <row r="70" spans="1:106" ht="15" customHeight="1" x14ac:dyDescent="0.3">
      <c r="A70" s="135" t="str">
        <f>'Gene Table'!D69</f>
        <v>ENC1</v>
      </c>
      <c r="B70" s="104" t="s">
        <v>26910</v>
      </c>
      <c r="C70" s="105">
        <f>IF('Test Sample Data'!C69="","",IF(SUM('Test Sample Data'!C$3:C$386)&gt;10,IF(AND(ISNUMBER('Test Sample Data'!C69),'Test Sample Data'!C69&lt;$C$389, 'Test Sample Data'!C69&gt;0),'Test Sample Data'!C69,$C$389),""))</f>
        <v>22.15</v>
      </c>
      <c r="D70" s="105">
        <f>IF('Test Sample Data'!D69="","",IF(SUM('Test Sample Data'!D$3:D$386)&gt;10,IF(AND(ISNUMBER('Test Sample Data'!D69),'Test Sample Data'!D69&lt;$C$389, 'Test Sample Data'!D69&gt;0),'Test Sample Data'!D69,$C$389),""))</f>
        <v>22.28</v>
      </c>
      <c r="E70" s="105">
        <f>IF('Test Sample Data'!E69="","",IF(SUM('Test Sample Data'!E$3:E$386)&gt;10,IF(AND(ISNUMBER('Test Sample Data'!E69),'Test Sample Data'!E69&lt;$C$389, 'Test Sample Data'!E69&gt;0),'Test Sample Data'!E69,$C$389),""))</f>
        <v>22.24</v>
      </c>
      <c r="F70" s="105" t="str">
        <f>IF('Test Sample Data'!F69="","",IF(SUM('Test Sample Data'!F$3:F$386)&gt;10,IF(AND(ISNUMBER('Test Sample Data'!F69),'Test Sample Data'!F69&lt;$C$389, 'Test Sample Data'!F69&gt;0),'Test Sample Data'!F69,$C$389),""))</f>
        <v/>
      </c>
      <c r="G70" s="105" t="str">
        <f>IF('Test Sample Data'!G69="","",IF(SUM('Test Sample Data'!G$3:G$386)&gt;10,IF(AND(ISNUMBER('Test Sample Data'!G69),'Test Sample Data'!G69&lt;$C$389, 'Test Sample Data'!G69&gt;0),'Test Sample Data'!G69,$C$389),""))</f>
        <v/>
      </c>
      <c r="H70" s="105" t="str">
        <f>IF('Test Sample Data'!H69="","",IF(SUM('Test Sample Data'!H$3:H$386)&gt;10,IF(AND(ISNUMBER('Test Sample Data'!H69),'Test Sample Data'!H69&lt;$C$389, 'Test Sample Data'!H69&gt;0),'Test Sample Data'!H69,$C$389),""))</f>
        <v/>
      </c>
      <c r="I70" s="105" t="str">
        <f>IF('Test Sample Data'!I69="","",IF(SUM('Test Sample Data'!I$3:I$386)&gt;10,IF(AND(ISNUMBER('Test Sample Data'!I69),'Test Sample Data'!I69&lt;$C$389, 'Test Sample Data'!I69&gt;0),'Test Sample Data'!I69,$C$389),""))</f>
        <v/>
      </c>
      <c r="J70" s="105" t="str">
        <f>IF('Test Sample Data'!J69="","",IF(SUM('Test Sample Data'!J$3:J$386)&gt;10,IF(AND(ISNUMBER('Test Sample Data'!J69),'Test Sample Data'!J69&lt;$C$389, 'Test Sample Data'!J69&gt;0),'Test Sample Data'!J69,$C$389),""))</f>
        <v/>
      </c>
      <c r="K70" s="105" t="str">
        <f>IF('Test Sample Data'!K69="","",IF(SUM('Test Sample Data'!K$3:K$386)&gt;10,IF(AND(ISNUMBER('Test Sample Data'!K69),'Test Sample Data'!K69&lt;$C$389, 'Test Sample Data'!K69&gt;0),'Test Sample Data'!K69,$C$389),""))</f>
        <v/>
      </c>
      <c r="L70" s="105" t="str">
        <f>IF('Test Sample Data'!L69="","",IF(SUM('Test Sample Data'!L$3:L$386)&gt;10,IF(AND(ISNUMBER('Test Sample Data'!L69),'Test Sample Data'!L69&lt;$C$389, 'Test Sample Data'!L69&gt;0),'Test Sample Data'!L69,$C$389),""))</f>
        <v/>
      </c>
      <c r="M70" s="105" t="str">
        <f>IF('Test Sample Data'!M69="","",IF(SUM('Test Sample Data'!M$3:M$386)&gt;10,IF(AND(ISNUMBER('Test Sample Data'!M69),'Test Sample Data'!M69&lt;$C$389, 'Test Sample Data'!M69&gt;0),'Test Sample Data'!M69,$C$389),""))</f>
        <v/>
      </c>
      <c r="N70" s="105" t="str">
        <f>IF('Test Sample Data'!N69="","",IF(SUM('Test Sample Data'!N$3:N$386)&gt;10,IF(AND(ISNUMBER('Test Sample Data'!N69),'Test Sample Data'!N69&lt;$C$389, 'Test Sample Data'!N69&gt;0),'Test Sample Data'!N69,$C$389),""))</f>
        <v/>
      </c>
      <c r="O70" s="105" t="str">
        <f>'Gene Table'!D69</f>
        <v>ENC1</v>
      </c>
      <c r="P70" s="104" t="s">
        <v>26910</v>
      </c>
      <c r="Q70" s="105">
        <f>IF('Control Sample Data'!C69="","",IF(SUM('Control Sample Data'!C$3:C$386)&gt;10,IF(AND(ISNUMBER('Control Sample Data'!C69),'Control Sample Data'!C69&lt;$C$389, 'Control Sample Data'!C69&gt;0),'Control Sample Data'!C69,$C$389),""))</f>
        <v>21.45</v>
      </c>
      <c r="R70" s="105">
        <f>IF('Control Sample Data'!D69="","",IF(SUM('Control Sample Data'!D$3:D$386)&gt;10,IF(AND(ISNUMBER('Control Sample Data'!D69),'Control Sample Data'!D69&lt;$C$389, 'Control Sample Data'!D69&gt;0),'Control Sample Data'!D69,$C$389),""))</f>
        <v>21.55</v>
      </c>
      <c r="S70" s="105">
        <f>IF('Control Sample Data'!E69="","",IF(SUM('Control Sample Data'!E$3:E$386)&gt;10,IF(AND(ISNUMBER('Control Sample Data'!E69),'Control Sample Data'!E69&lt;$C$389, 'Control Sample Data'!E69&gt;0),'Control Sample Data'!E69,$C$389),""))</f>
        <v>21.4</v>
      </c>
      <c r="T70" s="105" t="str">
        <f>IF('Control Sample Data'!F69="","",IF(SUM('Control Sample Data'!F$3:F$386)&gt;10,IF(AND(ISNUMBER('Control Sample Data'!F69),'Control Sample Data'!F69&lt;$C$389, 'Control Sample Data'!F69&gt;0),'Control Sample Data'!F69,$C$389),""))</f>
        <v/>
      </c>
      <c r="U70" s="105" t="str">
        <f>IF('Control Sample Data'!G69="","",IF(SUM('Control Sample Data'!G$3:G$386)&gt;10,IF(AND(ISNUMBER('Control Sample Data'!G69),'Control Sample Data'!G69&lt;$C$389, 'Control Sample Data'!G69&gt;0),'Control Sample Data'!G69,$C$389),""))</f>
        <v/>
      </c>
      <c r="V70" s="105" t="str">
        <f>IF('Control Sample Data'!H69="","",IF(SUM('Control Sample Data'!H$3:H$386)&gt;10,IF(AND(ISNUMBER('Control Sample Data'!H69),'Control Sample Data'!H69&lt;$C$389, 'Control Sample Data'!H69&gt;0),'Control Sample Data'!H69,$C$389),""))</f>
        <v/>
      </c>
      <c r="W70" s="105" t="str">
        <f>IF('Control Sample Data'!I69="","",IF(SUM('Control Sample Data'!I$3:I$386)&gt;10,IF(AND(ISNUMBER('Control Sample Data'!I69),'Control Sample Data'!I69&lt;$C$389, 'Control Sample Data'!I69&gt;0),'Control Sample Data'!I69,$C$389),""))</f>
        <v/>
      </c>
      <c r="X70" s="105" t="str">
        <f>IF('Control Sample Data'!J69="","",IF(SUM('Control Sample Data'!J$3:J$386)&gt;10,IF(AND(ISNUMBER('Control Sample Data'!J69),'Control Sample Data'!J69&lt;$C$389, 'Control Sample Data'!J69&gt;0),'Control Sample Data'!J69,$C$389),""))</f>
        <v/>
      </c>
      <c r="Y70" s="105" t="str">
        <f>IF('Control Sample Data'!K69="","",IF(SUM('Control Sample Data'!K$3:K$386)&gt;10,IF(AND(ISNUMBER('Control Sample Data'!K69),'Control Sample Data'!K69&lt;$C$389, 'Control Sample Data'!K69&gt;0),'Control Sample Data'!K69,$C$389),""))</f>
        <v/>
      </c>
      <c r="Z70" s="105" t="str">
        <f>IF('Control Sample Data'!L69="","",IF(SUM('Control Sample Data'!L$3:L$386)&gt;10,IF(AND(ISNUMBER('Control Sample Data'!L69),'Control Sample Data'!L69&lt;$C$389, 'Control Sample Data'!L69&gt;0),'Control Sample Data'!L69,$C$389),""))</f>
        <v/>
      </c>
      <c r="AA70" s="105" t="str">
        <f>IF('Control Sample Data'!M69="","",IF(SUM('Control Sample Data'!M$3:M$386)&gt;10,IF(AND(ISNUMBER('Control Sample Data'!M69),'Control Sample Data'!M69&lt;$C$389, 'Control Sample Data'!M69&gt;0),'Control Sample Data'!M69,$C$389),""))</f>
        <v/>
      </c>
      <c r="AB70" s="136" t="str">
        <f>IF('Control Sample Data'!N69="","",IF(SUM('Control Sample Data'!N$3:N$386)&gt;10,IF(AND(ISNUMBER('Control Sample Data'!N69),'Control Sample Data'!N69&lt;$C$389, 'Control Sample Data'!N69&gt;0),'Control Sample Data'!N69,$C$389),""))</f>
        <v/>
      </c>
      <c r="BA70" s="101" t="str">
        <f t="shared" si="115"/>
        <v>ENC1</v>
      </c>
      <c r="BB70" s="104" t="s">
        <v>26910</v>
      </c>
      <c r="BC70" s="105">
        <f t="shared" si="85"/>
        <v>1.1579999999999977</v>
      </c>
      <c r="BD70" s="105">
        <f t="shared" si="86"/>
        <v>1.3300000000000018</v>
      </c>
      <c r="BE70" s="105">
        <f t="shared" si="87"/>
        <v>1.3599999999999959</v>
      </c>
      <c r="BF70" s="105" t="str">
        <f t="shared" si="88"/>
        <v/>
      </c>
      <c r="BG70" s="105" t="str">
        <f t="shared" si="89"/>
        <v/>
      </c>
      <c r="BH70" s="105" t="str">
        <f t="shared" si="90"/>
        <v/>
      </c>
      <c r="BI70" s="105" t="str">
        <f t="shared" si="91"/>
        <v/>
      </c>
      <c r="BJ70" s="105" t="str">
        <f t="shared" si="92"/>
        <v/>
      </c>
      <c r="BK70" s="105" t="str">
        <f t="shared" si="93"/>
        <v/>
      </c>
      <c r="BL70" s="105" t="str">
        <f t="shared" si="94"/>
        <v/>
      </c>
      <c r="BM70" s="102" t="str">
        <f t="shared" si="116"/>
        <v/>
      </c>
      <c r="BN70" s="102" t="str">
        <f t="shared" si="117"/>
        <v/>
      </c>
      <c r="BO70" s="105">
        <f t="shared" si="95"/>
        <v>0.30799999999999983</v>
      </c>
      <c r="BP70" s="105">
        <f t="shared" si="96"/>
        <v>0.49800000000000111</v>
      </c>
      <c r="BQ70" s="105">
        <f t="shared" si="97"/>
        <v>0.18999999999999773</v>
      </c>
      <c r="BR70" s="105" t="str">
        <f t="shared" si="98"/>
        <v/>
      </c>
      <c r="BS70" s="105" t="str">
        <f t="shared" si="99"/>
        <v/>
      </c>
      <c r="BT70" s="105" t="str">
        <f t="shared" si="100"/>
        <v/>
      </c>
      <c r="BU70" s="105" t="str">
        <f t="shared" si="101"/>
        <v/>
      </c>
      <c r="BV70" s="105" t="str">
        <f t="shared" si="102"/>
        <v/>
      </c>
      <c r="BW70" s="105" t="str">
        <f t="shared" si="103"/>
        <v/>
      </c>
      <c r="BX70" s="105" t="str">
        <f t="shared" si="104"/>
        <v/>
      </c>
      <c r="BY70" s="102" t="str">
        <f t="shared" si="118"/>
        <v/>
      </c>
      <c r="BZ70" s="102" t="str">
        <f t="shared" si="119"/>
        <v/>
      </c>
      <c r="CA70" s="70">
        <f t="shared" si="120"/>
        <v>1.2826666666666651</v>
      </c>
      <c r="CB70" s="70">
        <f t="shared" si="121"/>
        <v>0.33199999999999957</v>
      </c>
      <c r="CC70" s="103" t="str">
        <f t="shared" si="122"/>
        <v>ENC1</v>
      </c>
      <c r="CD70" s="104" t="s">
        <v>26910</v>
      </c>
      <c r="CE70" s="106">
        <f t="shared" si="105"/>
        <v>0.44813334978470315</v>
      </c>
      <c r="CF70" s="106">
        <f t="shared" si="106"/>
        <v>0.39776824187745885</v>
      </c>
      <c r="CG70" s="106">
        <f t="shared" si="107"/>
        <v>0.38958228983025106</v>
      </c>
      <c r="CH70" s="106" t="str">
        <f t="shared" si="108"/>
        <v/>
      </c>
      <c r="CI70" s="106" t="str">
        <f t="shared" si="109"/>
        <v/>
      </c>
      <c r="CJ70" s="106" t="str">
        <f t="shared" si="110"/>
        <v/>
      </c>
      <c r="CK70" s="106" t="str">
        <f t="shared" si="111"/>
        <v/>
      </c>
      <c r="CL70" s="106" t="str">
        <f t="shared" si="112"/>
        <v/>
      </c>
      <c r="CM70" s="106" t="str">
        <f t="shared" si="113"/>
        <v/>
      </c>
      <c r="CN70" s="106" t="str">
        <f t="shared" si="114"/>
        <v/>
      </c>
      <c r="CO70" s="119" t="str">
        <f t="shared" si="123"/>
        <v/>
      </c>
      <c r="CP70" s="119" t="str">
        <f t="shared" si="124"/>
        <v/>
      </c>
      <c r="CQ70" s="106">
        <f t="shared" ref="CQ70:CQ92" si="127">IF(BO70="","",POWER(2, -BO70))</f>
        <v>0.80776077760960829</v>
      </c>
      <c r="CR70" s="106">
        <f t="shared" si="83"/>
        <v>0.70808771910727142</v>
      </c>
      <c r="CS70" s="106">
        <f t="shared" si="83"/>
        <v>0.87660572131603642</v>
      </c>
      <c r="CT70" s="106" t="str">
        <f t="shared" si="83"/>
        <v/>
      </c>
      <c r="CU70" s="106" t="str">
        <f t="shared" si="83"/>
        <v/>
      </c>
      <c r="CV70" s="106" t="str">
        <f t="shared" si="83"/>
        <v/>
      </c>
      <c r="CW70" s="106" t="str">
        <f t="shared" si="50"/>
        <v/>
      </c>
      <c r="CX70" s="106" t="str">
        <f t="shared" si="50"/>
        <v/>
      </c>
      <c r="CY70" s="106" t="str">
        <f t="shared" si="50"/>
        <v/>
      </c>
      <c r="CZ70" s="106" t="str">
        <f t="shared" si="48"/>
        <v/>
      </c>
      <c r="DA70" s="119" t="str">
        <f t="shared" si="125"/>
        <v/>
      </c>
      <c r="DB70" s="119" t="str">
        <f t="shared" si="126"/>
        <v/>
      </c>
    </row>
    <row r="71" spans="1:106" ht="15" customHeight="1" x14ac:dyDescent="0.3">
      <c r="A71" s="135" t="str">
        <f>'Gene Table'!D70</f>
        <v>FANCL</v>
      </c>
      <c r="B71" s="104" t="s">
        <v>26911</v>
      </c>
      <c r="C71" s="105">
        <f>IF('Test Sample Data'!C70="","",IF(SUM('Test Sample Data'!C$3:C$386)&gt;10,IF(AND(ISNUMBER('Test Sample Data'!C70),'Test Sample Data'!C70&lt;$C$389, 'Test Sample Data'!C70&gt;0),'Test Sample Data'!C70,$C$389),""))</f>
        <v>35</v>
      </c>
      <c r="D71" s="105">
        <f>IF('Test Sample Data'!D70="","",IF(SUM('Test Sample Data'!D$3:D$386)&gt;10,IF(AND(ISNUMBER('Test Sample Data'!D70),'Test Sample Data'!D70&lt;$C$389, 'Test Sample Data'!D70&gt;0),'Test Sample Data'!D70,$C$389),""))</f>
        <v>35</v>
      </c>
      <c r="E71" s="105">
        <f>IF('Test Sample Data'!E70="","",IF(SUM('Test Sample Data'!E$3:E$386)&gt;10,IF(AND(ISNUMBER('Test Sample Data'!E70),'Test Sample Data'!E70&lt;$C$389, 'Test Sample Data'!E70&gt;0),'Test Sample Data'!E70,$C$389),""))</f>
        <v>35</v>
      </c>
      <c r="F71" s="105" t="str">
        <f>IF('Test Sample Data'!F70="","",IF(SUM('Test Sample Data'!F$3:F$386)&gt;10,IF(AND(ISNUMBER('Test Sample Data'!F70),'Test Sample Data'!F70&lt;$C$389, 'Test Sample Data'!F70&gt;0),'Test Sample Data'!F70,$C$389),""))</f>
        <v/>
      </c>
      <c r="G71" s="105" t="str">
        <f>IF('Test Sample Data'!G70="","",IF(SUM('Test Sample Data'!G$3:G$386)&gt;10,IF(AND(ISNUMBER('Test Sample Data'!G70),'Test Sample Data'!G70&lt;$C$389, 'Test Sample Data'!G70&gt;0),'Test Sample Data'!G70,$C$389),""))</f>
        <v/>
      </c>
      <c r="H71" s="105" t="str">
        <f>IF('Test Sample Data'!H70="","",IF(SUM('Test Sample Data'!H$3:H$386)&gt;10,IF(AND(ISNUMBER('Test Sample Data'!H70),'Test Sample Data'!H70&lt;$C$389, 'Test Sample Data'!H70&gt;0),'Test Sample Data'!H70,$C$389),""))</f>
        <v/>
      </c>
      <c r="I71" s="105" t="str">
        <f>IF('Test Sample Data'!I70="","",IF(SUM('Test Sample Data'!I$3:I$386)&gt;10,IF(AND(ISNUMBER('Test Sample Data'!I70),'Test Sample Data'!I70&lt;$C$389, 'Test Sample Data'!I70&gt;0),'Test Sample Data'!I70,$C$389),""))</f>
        <v/>
      </c>
      <c r="J71" s="105" t="str">
        <f>IF('Test Sample Data'!J70="","",IF(SUM('Test Sample Data'!J$3:J$386)&gt;10,IF(AND(ISNUMBER('Test Sample Data'!J70),'Test Sample Data'!J70&lt;$C$389, 'Test Sample Data'!J70&gt;0),'Test Sample Data'!J70,$C$389),""))</f>
        <v/>
      </c>
      <c r="K71" s="105" t="str">
        <f>IF('Test Sample Data'!K70="","",IF(SUM('Test Sample Data'!K$3:K$386)&gt;10,IF(AND(ISNUMBER('Test Sample Data'!K70),'Test Sample Data'!K70&lt;$C$389, 'Test Sample Data'!K70&gt;0),'Test Sample Data'!K70,$C$389),""))</f>
        <v/>
      </c>
      <c r="L71" s="105" t="str">
        <f>IF('Test Sample Data'!L70="","",IF(SUM('Test Sample Data'!L$3:L$386)&gt;10,IF(AND(ISNUMBER('Test Sample Data'!L70),'Test Sample Data'!L70&lt;$C$389, 'Test Sample Data'!L70&gt;0),'Test Sample Data'!L70,$C$389),""))</f>
        <v/>
      </c>
      <c r="M71" s="105" t="str">
        <f>IF('Test Sample Data'!M70="","",IF(SUM('Test Sample Data'!M$3:M$386)&gt;10,IF(AND(ISNUMBER('Test Sample Data'!M70),'Test Sample Data'!M70&lt;$C$389, 'Test Sample Data'!M70&gt;0),'Test Sample Data'!M70,$C$389),""))</f>
        <v/>
      </c>
      <c r="N71" s="105" t="str">
        <f>IF('Test Sample Data'!N70="","",IF(SUM('Test Sample Data'!N$3:N$386)&gt;10,IF(AND(ISNUMBER('Test Sample Data'!N70),'Test Sample Data'!N70&lt;$C$389, 'Test Sample Data'!N70&gt;0),'Test Sample Data'!N70,$C$389),""))</f>
        <v/>
      </c>
      <c r="O71" s="105" t="str">
        <f>'Gene Table'!D70</f>
        <v>FANCL</v>
      </c>
      <c r="P71" s="104" t="s">
        <v>26911</v>
      </c>
      <c r="Q71" s="105">
        <f>IF('Control Sample Data'!C70="","",IF(SUM('Control Sample Data'!C$3:C$386)&gt;10,IF(AND(ISNUMBER('Control Sample Data'!C70),'Control Sample Data'!C70&lt;$C$389, 'Control Sample Data'!C70&gt;0),'Control Sample Data'!C70,$C$389),""))</f>
        <v>35</v>
      </c>
      <c r="R71" s="105">
        <f>IF('Control Sample Data'!D70="","",IF(SUM('Control Sample Data'!D$3:D$386)&gt;10,IF(AND(ISNUMBER('Control Sample Data'!D70),'Control Sample Data'!D70&lt;$C$389, 'Control Sample Data'!D70&gt;0),'Control Sample Data'!D70,$C$389),""))</f>
        <v>35</v>
      </c>
      <c r="S71" s="105">
        <f>IF('Control Sample Data'!E70="","",IF(SUM('Control Sample Data'!E$3:E$386)&gt;10,IF(AND(ISNUMBER('Control Sample Data'!E70),'Control Sample Data'!E70&lt;$C$389, 'Control Sample Data'!E70&gt;0),'Control Sample Data'!E70,$C$389),""))</f>
        <v>35</v>
      </c>
      <c r="T71" s="105" t="str">
        <f>IF('Control Sample Data'!F70="","",IF(SUM('Control Sample Data'!F$3:F$386)&gt;10,IF(AND(ISNUMBER('Control Sample Data'!F70),'Control Sample Data'!F70&lt;$C$389, 'Control Sample Data'!F70&gt;0),'Control Sample Data'!F70,$C$389),""))</f>
        <v/>
      </c>
      <c r="U71" s="105" t="str">
        <f>IF('Control Sample Data'!G70="","",IF(SUM('Control Sample Data'!G$3:G$386)&gt;10,IF(AND(ISNUMBER('Control Sample Data'!G70),'Control Sample Data'!G70&lt;$C$389, 'Control Sample Data'!G70&gt;0),'Control Sample Data'!G70,$C$389),""))</f>
        <v/>
      </c>
      <c r="V71" s="105" t="str">
        <f>IF('Control Sample Data'!H70="","",IF(SUM('Control Sample Data'!H$3:H$386)&gt;10,IF(AND(ISNUMBER('Control Sample Data'!H70),'Control Sample Data'!H70&lt;$C$389, 'Control Sample Data'!H70&gt;0),'Control Sample Data'!H70,$C$389),""))</f>
        <v/>
      </c>
      <c r="W71" s="105" t="str">
        <f>IF('Control Sample Data'!I70="","",IF(SUM('Control Sample Data'!I$3:I$386)&gt;10,IF(AND(ISNUMBER('Control Sample Data'!I70),'Control Sample Data'!I70&lt;$C$389, 'Control Sample Data'!I70&gt;0),'Control Sample Data'!I70,$C$389),""))</f>
        <v/>
      </c>
      <c r="X71" s="105" t="str">
        <f>IF('Control Sample Data'!J70="","",IF(SUM('Control Sample Data'!J$3:J$386)&gt;10,IF(AND(ISNUMBER('Control Sample Data'!J70),'Control Sample Data'!J70&lt;$C$389, 'Control Sample Data'!J70&gt;0),'Control Sample Data'!J70,$C$389),""))</f>
        <v/>
      </c>
      <c r="Y71" s="105" t="str">
        <f>IF('Control Sample Data'!K70="","",IF(SUM('Control Sample Data'!K$3:K$386)&gt;10,IF(AND(ISNUMBER('Control Sample Data'!K70),'Control Sample Data'!K70&lt;$C$389, 'Control Sample Data'!K70&gt;0),'Control Sample Data'!K70,$C$389),""))</f>
        <v/>
      </c>
      <c r="Z71" s="105" t="str">
        <f>IF('Control Sample Data'!L70="","",IF(SUM('Control Sample Data'!L$3:L$386)&gt;10,IF(AND(ISNUMBER('Control Sample Data'!L70),'Control Sample Data'!L70&lt;$C$389, 'Control Sample Data'!L70&gt;0),'Control Sample Data'!L70,$C$389),""))</f>
        <v/>
      </c>
      <c r="AA71" s="105" t="str">
        <f>IF('Control Sample Data'!M70="","",IF(SUM('Control Sample Data'!M$3:M$386)&gt;10,IF(AND(ISNUMBER('Control Sample Data'!M70),'Control Sample Data'!M70&lt;$C$389, 'Control Sample Data'!M70&gt;0),'Control Sample Data'!M70,$C$389),""))</f>
        <v/>
      </c>
      <c r="AB71" s="136" t="str">
        <f>IF('Control Sample Data'!N70="","",IF(SUM('Control Sample Data'!N$3:N$386)&gt;10,IF(AND(ISNUMBER('Control Sample Data'!N70),'Control Sample Data'!N70&lt;$C$389, 'Control Sample Data'!N70&gt;0),'Control Sample Data'!N70,$C$389),""))</f>
        <v/>
      </c>
      <c r="BA71" s="101" t="str">
        <f t="shared" si="115"/>
        <v>FANCL</v>
      </c>
      <c r="BB71" s="104" t="s">
        <v>26911</v>
      </c>
      <c r="BC71" s="105">
        <f t="shared" si="85"/>
        <v>14.007999999999999</v>
      </c>
      <c r="BD71" s="105">
        <f t="shared" si="86"/>
        <v>14.05</v>
      </c>
      <c r="BE71" s="105">
        <f t="shared" si="87"/>
        <v>14.119999999999997</v>
      </c>
      <c r="BF71" s="105" t="str">
        <f t="shared" si="88"/>
        <v/>
      </c>
      <c r="BG71" s="105" t="str">
        <f t="shared" si="89"/>
        <v/>
      </c>
      <c r="BH71" s="105" t="str">
        <f t="shared" si="90"/>
        <v/>
      </c>
      <c r="BI71" s="105" t="str">
        <f t="shared" si="91"/>
        <v/>
      </c>
      <c r="BJ71" s="105" t="str">
        <f t="shared" si="92"/>
        <v/>
      </c>
      <c r="BK71" s="105" t="str">
        <f t="shared" si="93"/>
        <v/>
      </c>
      <c r="BL71" s="105" t="str">
        <f t="shared" si="94"/>
        <v/>
      </c>
      <c r="BM71" s="102" t="str">
        <f t="shared" si="116"/>
        <v/>
      </c>
      <c r="BN71" s="102" t="str">
        <f t="shared" si="117"/>
        <v/>
      </c>
      <c r="BO71" s="105">
        <f t="shared" si="95"/>
        <v>13.858000000000001</v>
      </c>
      <c r="BP71" s="105">
        <f t="shared" si="96"/>
        <v>13.948</v>
      </c>
      <c r="BQ71" s="105">
        <f t="shared" si="97"/>
        <v>13.79</v>
      </c>
      <c r="BR71" s="105" t="str">
        <f t="shared" si="98"/>
        <v/>
      </c>
      <c r="BS71" s="105" t="str">
        <f t="shared" si="99"/>
        <v/>
      </c>
      <c r="BT71" s="105" t="str">
        <f t="shared" si="100"/>
        <v/>
      </c>
      <c r="BU71" s="105" t="str">
        <f t="shared" si="101"/>
        <v/>
      </c>
      <c r="BV71" s="105" t="str">
        <f t="shared" si="102"/>
        <v/>
      </c>
      <c r="BW71" s="105" t="str">
        <f t="shared" si="103"/>
        <v/>
      </c>
      <c r="BX71" s="105" t="str">
        <f t="shared" si="104"/>
        <v/>
      </c>
      <c r="BY71" s="102" t="str">
        <f t="shared" si="118"/>
        <v/>
      </c>
      <c r="BZ71" s="102" t="str">
        <f t="shared" si="119"/>
        <v/>
      </c>
      <c r="CA71" s="70">
        <f t="shared" si="120"/>
        <v>14.059333333333333</v>
      </c>
      <c r="CB71" s="70">
        <f t="shared" si="121"/>
        <v>13.865333333333334</v>
      </c>
      <c r="CC71" s="103" t="str">
        <f t="shared" si="122"/>
        <v>FANCL</v>
      </c>
      <c r="CD71" s="104" t="s">
        <v>26911</v>
      </c>
      <c r="CE71" s="106">
        <f t="shared" si="105"/>
        <v>6.0697642130933602E-5</v>
      </c>
      <c r="CF71" s="106">
        <f t="shared" si="106"/>
        <v>5.8956074763479352E-5</v>
      </c>
      <c r="CG71" s="106">
        <f t="shared" si="107"/>
        <v>5.6163797035209816E-5</v>
      </c>
      <c r="CH71" s="106" t="str">
        <f t="shared" si="108"/>
        <v/>
      </c>
      <c r="CI71" s="106" t="str">
        <f t="shared" si="109"/>
        <v/>
      </c>
      <c r="CJ71" s="106" t="str">
        <f t="shared" si="110"/>
        <v/>
      </c>
      <c r="CK71" s="106" t="str">
        <f t="shared" si="111"/>
        <v/>
      </c>
      <c r="CL71" s="106" t="str">
        <f t="shared" si="112"/>
        <v/>
      </c>
      <c r="CM71" s="106" t="str">
        <f t="shared" si="113"/>
        <v/>
      </c>
      <c r="CN71" s="106" t="str">
        <f t="shared" si="114"/>
        <v/>
      </c>
      <c r="CO71" s="119" t="str">
        <f t="shared" si="123"/>
        <v/>
      </c>
      <c r="CP71" s="119" t="str">
        <f t="shared" si="124"/>
        <v/>
      </c>
      <c r="CQ71" s="106">
        <f t="shared" si="127"/>
        <v>6.7348250734982831E-5</v>
      </c>
      <c r="CR71" s="106">
        <f t="shared" si="83"/>
        <v>6.3275213685285673E-5</v>
      </c>
      <c r="CS71" s="106">
        <f t="shared" si="83"/>
        <v>7.0598644037188073E-5</v>
      </c>
      <c r="CT71" s="106" t="str">
        <f t="shared" si="83"/>
        <v/>
      </c>
      <c r="CU71" s="106" t="str">
        <f t="shared" si="83"/>
        <v/>
      </c>
      <c r="CV71" s="106" t="str">
        <f t="shared" si="83"/>
        <v/>
      </c>
      <c r="CW71" s="106" t="str">
        <f t="shared" si="50"/>
        <v/>
      </c>
      <c r="CX71" s="106" t="str">
        <f t="shared" si="50"/>
        <v/>
      </c>
      <c r="CY71" s="106" t="str">
        <f t="shared" si="50"/>
        <v/>
      </c>
      <c r="CZ71" s="106" t="str">
        <f t="shared" si="48"/>
        <v/>
      </c>
      <c r="DA71" s="119" t="str">
        <f t="shared" si="125"/>
        <v/>
      </c>
      <c r="DB71" s="119" t="str">
        <f t="shared" si="126"/>
        <v/>
      </c>
    </row>
    <row r="72" spans="1:106" ht="15" customHeight="1" x14ac:dyDescent="0.3">
      <c r="A72" s="135" t="str">
        <f>'Gene Table'!D71</f>
        <v>FBXL12</v>
      </c>
      <c r="B72" s="104" t="s">
        <v>26912</v>
      </c>
      <c r="C72" s="105">
        <f>IF('Test Sample Data'!C71="","",IF(SUM('Test Sample Data'!C$3:C$386)&gt;10,IF(AND(ISNUMBER('Test Sample Data'!C71),'Test Sample Data'!C71&lt;$C$389, 'Test Sample Data'!C71&gt;0),'Test Sample Data'!C71,$C$389),""))</f>
        <v>24.12</v>
      </c>
      <c r="D72" s="105">
        <f>IF('Test Sample Data'!D71="","",IF(SUM('Test Sample Data'!D$3:D$386)&gt;10,IF(AND(ISNUMBER('Test Sample Data'!D71),'Test Sample Data'!D71&lt;$C$389, 'Test Sample Data'!D71&gt;0),'Test Sample Data'!D71,$C$389),""))</f>
        <v>24.24</v>
      </c>
      <c r="E72" s="105">
        <f>IF('Test Sample Data'!E71="","",IF(SUM('Test Sample Data'!E$3:E$386)&gt;10,IF(AND(ISNUMBER('Test Sample Data'!E71),'Test Sample Data'!E71&lt;$C$389, 'Test Sample Data'!E71&gt;0),'Test Sample Data'!E71,$C$389),""))</f>
        <v>24.15</v>
      </c>
      <c r="F72" s="105" t="str">
        <f>IF('Test Sample Data'!F71="","",IF(SUM('Test Sample Data'!F$3:F$386)&gt;10,IF(AND(ISNUMBER('Test Sample Data'!F71),'Test Sample Data'!F71&lt;$C$389, 'Test Sample Data'!F71&gt;0),'Test Sample Data'!F71,$C$389),""))</f>
        <v/>
      </c>
      <c r="G72" s="105" t="str">
        <f>IF('Test Sample Data'!G71="","",IF(SUM('Test Sample Data'!G$3:G$386)&gt;10,IF(AND(ISNUMBER('Test Sample Data'!G71),'Test Sample Data'!G71&lt;$C$389, 'Test Sample Data'!G71&gt;0),'Test Sample Data'!G71,$C$389),""))</f>
        <v/>
      </c>
      <c r="H72" s="105" t="str">
        <f>IF('Test Sample Data'!H71="","",IF(SUM('Test Sample Data'!H$3:H$386)&gt;10,IF(AND(ISNUMBER('Test Sample Data'!H71),'Test Sample Data'!H71&lt;$C$389, 'Test Sample Data'!H71&gt;0),'Test Sample Data'!H71,$C$389),""))</f>
        <v/>
      </c>
      <c r="I72" s="105" t="str">
        <f>IF('Test Sample Data'!I71="","",IF(SUM('Test Sample Data'!I$3:I$386)&gt;10,IF(AND(ISNUMBER('Test Sample Data'!I71),'Test Sample Data'!I71&lt;$C$389, 'Test Sample Data'!I71&gt;0),'Test Sample Data'!I71,$C$389),""))</f>
        <v/>
      </c>
      <c r="J72" s="105" t="str">
        <f>IF('Test Sample Data'!J71="","",IF(SUM('Test Sample Data'!J$3:J$386)&gt;10,IF(AND(ISNUMBER('Test Sample Data'!J71),'Test Sample Data'!J71&lt;$C$389, 'Test Sample Data'!J71&gt;0),'Test Sample Data'!J71,$C$389),""))</f>
        <v/>
      </c>
      <c r="K72" s="105" t="str">
        <f>IF('Test Sample Data'!K71="","",IF(SUM('Test Sample Data'!K$3:K$386)&gt;10,IF(AND(ISNUMBER('Test Sample Data'!K71),'Test Sample Data'!K71&lt;$C$389, 'Test Sample Data'!K71&gt;0),'Test Sample Data'!K71,$C$389),""))</f>
        <v/>
      </c>
      <c r="L72" s="105" t="str">
        <f>IF('Test Sample Data'!L71="","",IF(SUM('Test Sample Data'!L$3:L$386)&gt;10,IF(AND(ISNUMBER('Test Sample Data'!L71),'Test Sample Data'!L71&lt;$C$389, 'Test Sample Data'!L71&gt;0),'Test Sample Data'!L71,$C$389),""))</f>
        <v/>
      </c>
      <c r="M72" s="105" t="str">
        <f>IF('Test Sample Data'!M71="","",IF(SUM('Test Sample Data'!M$3:M$386)&gt;10,IF(AND(ISNUMBER('Test Sample Data'!M71),'Test Sample Data'!M71&lt;$C$389, 'Test Sample Data'!M71&gt;0),'Test Sample Data'!M71,$C$389),""))</f>
        <v/>
      </c>
      <c r="N72" s="105" t="str">
        <f>IF('Test Sample Data'!N71="","",IF(SUM('Test Sample Data'!N$3:N$386)&gt;10,IF(AND(ISNUMBER('Test Sample Data'!N71),'Test Sample Data'!N71&lt;$C$389, 'Test Sample Data'!N71&gt;0),'Test Sample Data'!N71,$C$389),""))</f>
        <v/>
      </c>
      <c r="O72" s="105" t="str">
        <f>'Gene Table'!D71</f>
        <v>FBXL12</v>
      </c>
      <c r="P72" s="104" t="s">
        <v>26912</v>
      </c>
      <c r="Q72" s="105">
        <f>IF('Control Sample Data'!C71="","",IF(SUM('Control Sample Data'!C$3:C$386)&gt;10,IF(AND(ISNUMBER('Control Sample Data'!C71),'Control Sample Data'!C71&lt;$C$389, 'Control Sample Data'!C71&gt;0),'Control Sample Data'!C71,$C$389),""))</f>
        <v>29.15</v>
      </c>
      <c r="R72" s="105">
        <f>IF('Control Sample Data'!D71="","",IF(SUM('Control Sample Data'!D$3:D$386)&gt;10,IF(AND(ISNUMBER('Control Sample Data'!D71),'Control Sample Data'!D71&lt;$C$389, 'Control Sample Data'!D71&gt;0),'Control Sample Data'!D71,$C$389),""))</f>
        <v>28.79</v>
      </c>
      <c r="S72" s="105">
        <f>IF('Control Sample Data'!E71="","",IF(SUM('Control Sample Data'!E$3:E$386)&gt;10,IF(AND(ISNUMBER('Control Sample Data'!E71),'Control Sample Data'!E71&lt;$C$389, 'Control Sample Data'!E71&gt;0),'Control Sample Data'!E71,$C$389),""))</f>
        <v>28.59</v>
      </c>
      <c r="T72" s="105" t="str">
        <f>IF('Control Sample Data'!F71="","",IF(SUM('Control Sample Data'!F$3:F$386)&gt;10,IF(AND(ISNUMBER('Control Sample Data'!F71),'Control Sample Data'!F71&lt;$C$389, 'Control Sample Data'!F71&gt;0),'Control Sample Data'!F71,$C$389),""))</f>
        <v/>
      </c>
      <c r="U72" s="105" t="str">
        <f>IF('Control Sample Data'!G71="","",IF(SUM('Control Sample Data'!G$3:G$386)&gt;10,IF(AND(ISNUMBER('Control Sample Data'!G71),'Control Sample Data'!G71&lt;$C$389, 'Control Sample Data'!G71&gt;0),'Control Sample Data'!G71,$C$389),""))</f>
        <v/>
      </c>
      <c r="V72" s="105" t="str">
        <f>IF('Control Sample Data'!H71="","",IF(SUM('Control Sample Data'!H$3:H$386)&gt;10,IF(AND(ISNUMBER('Control Sample Data'!H71),'Control Sample Data'!H71&lt;$C$389, 'Control Sample Data'!H71&gt;0),'Control Sample Data'!H71,$C$389),""))</f>
        <v/>
      </c>
      <c r="W72" s="105" t="str">
        <f>IF('Control Sample Data'!I71="","",IF(SUM('Control Sample Data'!I$3:I$386)&gt;10,IF(AND(ISNUMBER('Control Sample Data'!I71),'Control Sample Data'!I71&lt;$C$389, 'Control Sample Data'!I71&gt;0),'Control Sample Data'!I71,$C$389),""))</f>
        <v/>
      </c>
      <c r="X72" s="105" t="str">
        <f>IF('Control Sample Data'!J71="","",IF(SUM('Control Sample Data'!J$3:J$386)&gt;10,IF(AND(ISNUMBER('Control Sample Data'!J71),'Control Sample Data'!J71&lt;$C$389, 'Control Sample Data'!J71&gt;0),'Control Sample Data'!J71,$C$389),""))</f>
        <v/>
      </c>
      <c r="Y72" s="105" t="str">
        <f>IF('Control Sample Data'!K71="","",IF(SUM('Control Sample Data'!K$3:K$386)&gt;10,IF(AND(ISNUMBER('Control Sample Data'!K71),'Control Sample Data'!K71&lt;$C$389, 'Control Sample Data'!K71&gt;0),'Control Sample Data'!K71,$C$389),""))</f>
        <v/>
      </c>
      <c r="Z72" s="105" t="str">
        <f>IF('Control Sample Data'!L71="","",IF(SUM('Control Sample Data'!L$3:L$386)&gt;10,IF(AND(ISNUMBER('Control Sample Data'!L71),'Control Sample Data'!L71&lt;$C$389, 'Control Sample Data'!L71&gt;0),'Control Sample Data'!L71,$C$389),""))</f>
        <v/>
      </c>
      <c r="AA72" s="105" t="str">
        <f>IF('Control Sample Data'!M71="","",IF(SUM('Control Sample Data'!M$3:M$386)&gt;10,IF(AND(ISNUMBER('Control Sample Data'!M71),'Control Sample Data'!M71&lt;$C$389, 'Control Sample Data'!M71&gt;0),'Control Sample Data'!M71,$C$389),""))</f>
        <v/>
      </c>
      <c r="AB72" s="136" t="str">
        <f>IF('Control Sample Data'!N71="","",IF(SUM('Control Sample Data'!N$3:N$386)&gt;10,IF(AND(ISNUMBER('Control Sample Data'!N71),'Control Sample Data'!N71&lt;$C$389, 'Control Sample Data'!N71&gt;0),'Control Sample Data'!N71,$C$389),""))</f>
        <v/>
      </c>
      <c r="BA72" s="101" t="str">
        <f t="shared" si="115"/>
        <v>FBXL12</v>
      </c>
      <c r="BB72" s="104" t="s">
        <v>26912</v>
      </c>
      <c r="BC72" s="105">
        <f t="shared" si="85"/>
        <v>3.1280000000000001</v>
      </c>
      <c r="BD72" s="105">
        <f t="shared" si="86"/>
        <v>3.2899999999999991</v>
      </c>
      <c r="BE72" s="105">
        <f t="shared" si="87"/>
        <v>3.269999999999996</v>
      </c>
      <c r="BF72" s="105" t="str">
        <f t="shared" si="88"/>
        <v/>
      </c>
      <c r="BG72" s="105" t="str">
        <f t="shared" si="89"/>
        <v/>
      </c>
      <c r="BH72" s="105" t="str">
        <f t="shared" si="90"/>
        <v/>
      </c>
      <c r="BI72" s="105" t="str">
        <f t="shared" si="91"/>
        <v/>
      </c>
      <c r="BJ72" s="105" t="str">
        <f t="shared" si="92"/>
        <v/>
      </c>
      <c r="BK72" s="105" t="str">
        <f t="shared" si="93"/>
        <v/>
      </c>
      <c r="BL72" s="105" t="str">
        <f t="shared" si="94"/>
        <v/>
      </c>
      <c r="BM72" s="102" t="str">
        <f t="shared" si="116"/>
        <v/>
      </c>
      <c r="BN72" s="102" t="str">
        <f t="shared" si="117"/>
        <v/>
      </c>
      <c r="BO72" s="105">
        <f t="shared" si="95"/>
        <v>8.0079999999999991</v>
      </c>
      <c r="BP72" s="105">
        <f t="shared" si="96"/>
        <v>7.7379999999999995</v>
      </c>
      <c r="BQ72" s="105">
        <f t="shared" si="97"/>
        <v>7.379999999999999</v>
      </c>
      <c r="BR72" s="105" t="str">
        <f t="shared" si="98"/>
        <v/>
      </c>
      <c r="BS72" s="105" t="str">
        <f t="shared" si="99"/>
        <v/>
      </c>
      <c r="BT72" s="105" t="str">
        <f t="shared" si="100"/>
        <v/>
      </c>
      <c r="BU72" s="105" t="str">
        <f t="shared" si="101"/>
        <v/>
      </c>
      <c r="BV72" s="105" t="str">
        <f t="shared" si="102"/>
        <v/>
      </c>
      <c r="BW72" s="105" t="str">
        <f t="shared" si="103"/>
        <v/>
      </c>
      <c r="BX72" s="105" t="str">
        <f t="shared" si="104"/>
        <v/>
      </c>
      <c r="BY72" s="102" t="str">
        <f t="shared" si="118"/>
        <v/>
      </c>
      <c r="BZ72" s="102" t="str">
        <f t="shared" si="119"/>
        <v/>
      </c>
      <c r="CA72" s="70">
        <f t="shared" si="120"/>
        <v>3.2293333333333316</v>
      </c>
      <c r="CB72" s="70">
        <f t="shared" si="121"/>
        <v>7.7086666666666659</v>
      </c>
      <c r="CC72" s="103" t="str">
        <f t="shared" si="122"/>
        <v>FBXL12</v>
      </c>
      <c r="CD72" s="104" t="s">
        <v>26912</v>
      </c>
      <c r="CE72" s="106">
        <f t="shared" si="105"/>
        <v>0.11438739601599104</v>
      </c>
      <c r="CF72" s="106">
        <f t="shared" si="106"/>
        <v>0.10223775731972272</v>
      </c>
      <c r="CG72" s="106">
        <f t="shared" si="107"/>
        <v>0.1036649432268055</v>
      </c>
      <c r="CH72" s="106" t="str">
        <f t="shared" si="108"/>
        <v/>
      </c>
      <c r="CI72" s="106" t="str">
        <f t="shared" si="109"/>
        <v/>
      </c>
      <c r="CJ72" s="106" t="str">
        <f t="shared" si="110"/>
        <v/>
      </c>
      <c r="CK72" s="106" t="str">
        <f t="shared" si="111"/>
        <v/>
      </c>
      <c r="CL72" s="106" t="str">
        <f t="shared" si="112"/>
        <v/>
      </c>
      <c r="CM72" s="106" t="str">
        <f t="shared" si="113"/>
        <v/>
      </c>
      <c r="CN72" s="106" t="str">
        <f t="shared" si="114"/>
        <v/>
      </c>
      <c r="CO72" s="119" t="str">
        <f t="shared" si="123"/>
        <v/>
      </c>
      <c r="CP72" s="119" t="str">
        <f t="shared" si="124"/>
        <v/>
      </c>
      <c r="CQ72" s="106">
        <f t="shared" si="127"/>
        <v>3.8846490963797453E-3</v>
      </c>
      <c r="CR72" s="106">
        <f t="shared" si="83"/>
        <v>4.6841402882465367E-3</v>
      </c>
      <c r="CS72" s="106">
        <f t="shared" si="83"/>
        <v>6.0034186769063035E-3</v>
      </c>
      <c r="CT72" s="106" t="str">
        <f t="shared" si="83"/>
        <v/>
      </c>
      <c r="CU72" s="106" t="str">
        <f t="shared" si="83"/>
        <v/>
      </c>
      <c r="CV72" s="106" t="str">
        <f t="shared" si="83"/>
        <v/>
      </c>
      <c r="CW72" s="106" t="str">
        <f t="shared" si="50"/>
        <v/>
      </c>
      <c r="CX72" s="106" t="str">
        <f t="shared" si="50"/>
        <v/>
      </c>
      <c r="CY72" s="106" t="str">
        <f t="shared" si="50"/>
        <v/>
      </c>
      <c r="CZ72" s="106" t="str">
        <f t="shared" si="48"/>
        <v/>
      </c>
      <c r="DA72" s="119" t="str">
        <f t="shared" si="125"/>
        <v/>
      </c>
      <c r="DB72" s="119" t="str">
        <f t="shared" si="126"/>
        <v/>
      </c>
    </row>
    <row r="73" spans="1:106" ht="15" customHeight="1" x14ac:dyDescent="0.3">
      <c r="A73" s="135" t="str">
        <f>'Gene Table'!D72</f>
        <v>FBXL14</v>
      </c>
      <c r="B73" s="104" t="s">
        <v>26913</v>
      </c>
      <c r="C73" s="105">
        <f>IF('Test Sample Data'!C72="","",IF(SUM('Test Sample Data'!C$3:C$386)&gt;10,IF(AND(ISNUMBER('Test Sample Data'!C72),'Test Sample Data'!C72&lt;$C$389, 'Test Sample Data'!C72&gt;0),'Test Sample Data'!C72,$C$389),""))</f>
        <v>29.33</v>
      </c>
      <c r="D73" s="105">
        <f>IF('Test Sample Data'!D72="","",IF(SUM('Test Sample Data'!D$3:D$386)&gt;10,IF(AND(ISNUMBER('Test Sample Data'!D72),'Test Sample Data'!D72&lt;$C$389, 'Test Sample Data'!D72&gt;0),'Test Sample Data'!D72,$C$389),""))</f>
        <v>29.46</v>
      </c>
      <c r="E73" s="105">
        <f>IF('Test Sample Data'!E72="","",IF(SUM('Test Sample Data'!E$3:E$386)&gt;10,IF(AND(ISNUMBER('Test Sample Data'!E72),'Test Sample Data'!E72&lt;$C$389, 'Test Sample Data'!E72&gt;0),'Test Sample Data'!E72,$C$389),""))</f>
        <v>29.07</v>
      </c>
      <c r="F73" s="105" t="str">
        <f>IF('Test Sample Data'!F72="","",IF(SUM('Test Sample Data'!F$3:F$386)&gt;10,IF(AND(ISNUMBER('Test Sample Data'!F72),'Test Sample Data'!F72&lt;$C$389, 'Test Sample Data'!F72&gt;0),'Test Sample Data'!F72,$C$389),""))</f>
        <v/>
      </c>
      <c r="G73" s="105" t="str">
        <f>IF('Test Sample Data'!G72="","",IF(SUM('Test Sample Data'!G$3:G$386)&gt;10,IF(AND(ISNUMBER('Test Sample Data'!G72),'Test Sample Data'!G72&lt;$C$389, 'Test Sample Data'!G72&gt;0),'Test Sample Data'!G72,$C$389),""))</f>
        <v/>
      </c>
      <c r="H73" s="105" t="str">
        <f>IF('Test Sample Data'!H72="","",IF(SUM('Test Sample Data'!H$3:H$386)&gt;10,IF(AND(ISNUMBER('Test Sample Data'!H72),'Test Sample Data'!H72&lt;$C$389, 'Test Sample Data'!H72&gt;0),'Test Sample Data'!H72,$C$389),""))</f>
        <v/>
      </c>
      <c r="I73" s="105" t="str">
        <f>IF('Test Sample Data'!I72="","",IF(SUM('Test Sample Data'!I$3:I$386)&gt;10,IF(AND(ISNUMBER('Test Sample Data'!I72),'Test Sample Data'!I72&lt;$C$389, 'Test Sample Data'!I72&gt;0),'Test Sample Data'!I72,$C$389),""))</f>
        <v/>
      </c>
      <c r="J73" s="105" t="str">
        <f>IF('Test Sample Data'!J72="","",IF(SUM('Test Sample Data'!J$3:J$386)&gt;10,IF(AND(ISNUMBER('Test Sample Data'!J72),'Test Sample Data'!J72&lt;$C$389, 'Test Sample Data'!J72&gt;0),'Test Sample Data'!J72,$C$389),""))</f>
        <v/>
      </c>
      <c r="K73" s="105" t="str">
        <f>IF('Test Sample Data'!K72="","",IF(SUM('Test Sample Data'!K$3:K$386)&gt;10,IF(AND(ISNUMBER('Test Sample Data'!K72),'Test Sample Data'!K72&lt;$C$389, 'Test Sample Data'!K72&gt;0),'Test Sample Data'!K72,$C$389),""))</f>
        <v/>
      </c>
      <c r="L73" s="105" t="str">
        <f>IF('Test Sample Data'!L72="","",IF(SUM('Test Sample Data'!L$3:L$386)&gt;10,IF(AND(ISNUMBER('Test Sample Data'!L72),'Test Sample Data'!L72&lt;$C$389, 'Test Sample Data'!L72&gt;0),'Test Sample Data'!L72,$C$389),""))</f>
        <v/>
      </c>
      <c r="M73" s="105" t="str">
        <f>IF('Test Sample Data'!M72="","",IF(SUM('Test Sample Data'!M$3:M$386)&gt;10,IF(AND(ISNUMBER('Test Sample Data'!M72),'Test Sample Data'!M72&lt;$C$389, 'Test Sample Data'!M72&gt;0),'Test Sample Data'!M72,$C$389),""))</f>
        <v/>
      </c>
      <c r="N73" s="105" t="str">
        <f>IF('Test Sample Data'!N72="","",IF(SUM('Test Sample Data'!N$3:N$386)&gt;10,IF(AND(ISNUMBER('Test Sample Data'!N72),'Test Sample Data'!N72&lt;$C$389, 'Test Sample Data'!N72&gt;0),'Test Sample Data'!N72,$C$389),""))</f>
        <v/>
      </c>
      <c r="O73" s="105" t="str">
        <f>'Gene Table'!D72</f>
        <v>FBXL14</v>
      </c>
      <c r="P73" s="104" t="s">
        <v>26913</v>
      </c>
      <c r="Q73" s="105">
        <f>IF('Control Sample Data'!C72="","",IF(SUM('Control Sample Data'!C$3:C$386)&gt;10,IF(AND(ISNUMBER('Control Sample Data'!C72),'Control Sample Data'!C72&lt;$C$389, 'Control Sample Data'!C72&gt;0),'Control Sample Data'!C72,$C$389),""))</f>
        <v>26.9</v>
      </c>
      <c r="R73" s="105">
        <f>IF('Control Sample Data'!D72="","",IF(SUM('Control Sample Data'!D$3:D$386)&gt;10,IF(AND(ISNUMBER('Control Sample Data'!D72),'Control Sample Data'!D72&lt;$C$389, 'Control Sample Data'!D72&gt;0),'Control Sample Data'!D72,$C$389),""))</f>
        <v>26.75</v>
      </c>
      <c r="S73" s="105">
        <f>IF('Control Sample Data'!E72="","",IF(SUM('Control Sample Data'!E$3:E$386)&gt;10,IF(AND(ISNUMBER('Control Sample Data'!E72),'Control Sample Data'!E72&lt;$C$389, 'Control Sample Data'!E72&gt;0),'Control Sample Data'!E72,$C$389),""))</f>
        <v>27.12</v>
      </c>
      <c r="T73" s="105" t="str">
        <f>IF('Control Sample Data'!F72="","",IF(SUM('Control Sample Data'!F$3:F$386)&gt;10,IF(AND(ISNUMBER('Control Sample Data'!F72),'Control Sample Data'!F72&lt;$C$389, 'Control Sample Data'!F72&gt;0),'Control Sample Data'!F72,$C$389),""))</f>
        <v/>
      </c>
      <c r="U73" s="105" t="str">
        <f>IF('Control Sample Data'!G72="","",IF(SUM('Control Sample Data'!G$3:G$386)&gt;10,IF(AND(ISNUMBER('Control Sample Data'!G72),'Control Sample Data'!G72&lt;$C$389, 'Control Sample Data'!G72&gt;0),'Control Sample Data'!G72,$C$389),""))</f>
        <v/>
      </c>
      <c r="V73" s="105" t="str">
        <f>IF('Control Sample Data'!H72="","",IF(SUM('Control Sample Data'!H$3:H$386)&gt;10,IF(AND(ISNUMBER('Control Sample Data'!H72),'Control Sample Data'!H72&lt;$C$389, 'Control Sample Data'!H72&gt;0),'Control Sample Data'!H72,$C$389),""))</f>
        <v/>
      </c>
      <c r="W73" s="105" t="str">
        <f>IF('Control Sample Data'!I72="","",IF(SUM('Control Sample Data'!I$3:I$386)&gt;10,IF(AND(ISNUMBER('Control Sample Data'!I72),'Control Sample Data'!I72&lt;$C$389, 'Control Sample Data'!I72&gt;0),'Control Sample Data'!I72,$C$389),""))</f>
        <v/>
      </c>
      <c r="X73" s="105" t="str">
        <f>IF('Control Sample Data'!J72="","",IF(SUM('Control Sample Data'!J$3:J$386)&gt;10,IF(AND(ISNUMBER('Control Sample Data'!J72),'Control Sample Data'!J72&lt;$C$389, 'Control Sample Data'!J72&gt;0),'Control Sample Data'!J72,$C$389),""))</f>
        <v/>
      </c>
      <c r="Y73" s="105" t="str">
        <f>IF('Control Sample Data'!K72="","",IF(SUM('Control Sample Data'!K$3:K$386)&gt;10,IF(AND(ISNUMBER('Control Sample Data'!K72),'Control Sample Data'!K72&lt;$C$389, 'Control Sample Data'!K72&gt;0),'Control Sample Data'!K72,$C$389),""))</f>
        <v/>
      </c>
      <c r="Z73" s="105" t="str">
        <f>IF('Control Sample Data'!L72="","",IF(SUM('Control Sample Data'!L$3:L$386)&gt;10,IF(AND(ISNUMBER('Control Sample Data'!L72),'Control Sample Data'!L72&lt;$C$389, 'Control Sample Data'!L72&gt;0),'Control Sample Data'!L72,$C$389),""))</f>
        <v/>
      </c>
      <c r="AA73" s="105" t="str">
        <f>IF('Control Sample Data'!M72="","",IF(SUM('Control Sample Data'!M$3:M$386)&gt;10,IF(AND(ISNUMBER('Control Sample Data'!M72),'Control Sample Data'!M72&lt;$C$389, 'Control Sample Data'!M72&gt;0),'Control Sample Data'!M72,$C$389),""))</f>
        <v/>
      </c>
      <c r="AB73" s="136" t="str">
        <f>IF('Control Sample Data'!N72="","",IF(SUM('Control Sample Data'!N$3:N$386)&gt;10,IF(AND(ISNUMBER('Control Sample Data'!N72),'Control Sample Data'!N72&lt;$C$389, 'Control Sample Data'!N72&gt;0),'Control Sample Data'!N72,$C$389),""))</f>
        <v/>
      </c>
      <c r="BA73" s="101" t="str">
        <f t="shared" si="115"/>
        <v>FBXL14</v>
      </c>
      <c r="BB73" s="104" t="s">
        <v>26913</v>
      </c>
      <c r="BC73" s="105">
        <f t="shared" si="85"/>
        <v>8.3379999999999974</v>
      </c>
      <c r="BD73" s="105">
        <f t="shared" si="86"/>
        <v>8.5100000000000016</v>
      </c>
      <c r="BE73" s="105">
        <f t="shared" si="87"/>
        <v>8.1899999999999977</v>
      </c>
      <c r="BF73" s="105" t="str">
        <f t="shared" si="88"/>
        <v/>
      </c>
      <c r="BG73" s="105" t="str">
        <f t="shared" si="89"/>
        <v/>
      </c>
      <c r="BH73" s="105" t="str">
        <f t="shared" si="90"/>
        <v/>
      </c>
      <c r="BI73" s="105" t="str">
        <f t="shared" si="91"/>
        <v/>
      </c>
      <c r="BJ73" s="105" t="str">
        <f t="shared" si="92"/>
        <v/>
      </c>
      <c r="BK73" s="105" t="str">
        <f t="shared" si="93"/>
        <v/>
      </c>
      <c r="BL73" s="105" t="str">
        <f t="shared" si="94"/>
        <v/>
      </c>
      <c r="BM73" s="102" t="str">
        <f t="shared" si="116"/>
        <v/>
      </c>
      <c r="BN73" s="102" t="str">
        <f t="shared" si="117"/>
        <v/>
      </c>
      <c r="BO73" s="105">
        <f t="shared" si="95"/>
        <v>5.7579999999999991</v>
      </c>
      <c r="BP73" s="105">
        <f t="shared" si="96"/>
        <v>5.6980000000000004</v>
      </c>
      <c r="BQ73" s="105">
        <f t="shared" si="97"/>
        <v>5.91</v>
      </c>
      <c r="BR73" s="105" t="str">
        <f t="shared" si="98"/>
        <v/>
      </c>
      <c r="BS73" s="105" t="str">
        <f t="shared" si="99"/>
        <v/>
      </c>
      <c r="BT73" s="105" t="str">
        <f t="shared" si="100"/>
        <v/>
      </c>
      <c r="BU73" s="105" t="str">
        <f t="shared" si="101"/>
        <v/>
      </c>
      <c r="BV73" s="105" t="str">
        <f t="shared" si="102"/>
        <v/>
      </c>
      <c r="BW73" s="105" t="str">
        <f t="shared" si="103"/>
        <v/>
      </c>
      <c r="BX73" s="105" t="str">
        <f t="shared" si="104"/>
        <v/>
      </c>
      <c r="BY73" s="102" t="str">
        <f t="shared" si="118"/>
        <v/>
      </c>
      <c r="BZ73" s="102" t="str">
        <f t="shared" si="119"/>
        <v/>
      </c>
      <c r="CA73" s="70">
        <f t="shared" si="120"/>
        <v>8.3459999999999983</v>
      </c>
      <c r="CB73" s="70">
        <f t="shared" si="121"/>
        <v>5.7886666666666668</v>
      </c>
      <c r="CC73" s="103" t="str">
        <f t="shared" si="122"/>
        <v>FBXL14</v>
      </c>
      <c r="CD73" s="104" t="s">
        <v>26913</v>
      </c>
      <c r="CE73" s="106">
        <f t="shared" si="105"/>
        <v>3.0903800827556706E-3</v>
      </c>
      <c r="CF73" s="106">
        <f t="shared" si="106"/>
        <v>2.7430563979257729E-3</v>
      </c>
      <c r="CG73" s="106">
        <f t="shared" si="107"/>
        <v>3.4242410988907668E-3</v>
      </c>
      <c r="CH73" s="106" t="str">
        <f t="shared" si="108"/>
        <v/>
      </c>
      <c r="CI73" s="106" t="str">
        <f t="shared" si="109"/>
        <v/>
      </c>
      <c r="CJ73" s="106" t="str">
        <f t="shared" si="110"/>
        <v/>
      </c>
      <c r="CK73" s="106" t="str">
        <f t="shared" si="111"/>
        <v/>
      </c>
      <c r="CL73" s="106" t="str">
        <f t="shared" si="112"/>
        <v/>
      </c>
      <c r="CM73" s="106" t="str">
        <f t="shared" si="113"/>
        <v/>
      </c>
      <c r="CN73" s="106" t="str">
        <f t="shared" si="114"/>
        <v/>
      </c>
      <c r="CO73" s="119" t="str">
        <f t="shared" si="123"/>
        <v/>
      </c>
      <c r="CP73" s="119" t="str">
        <f t="shared" si="124"/>
        <v/>
      </c>
      <c r="CQ73" s="106">
        <f t="shared" si="127"/>
        <v>1.8478609378814743E-2</v>
      </c>
      <c r="CR73" s="106">
        <f t="shared" si="83"/>
        <v>1.9263317585371972E-2</v>
      </c>
      <c r="CS73" s="106">
        <f t="shared" si="83"/>
        <v>1.663078410083375E-2</v>
      </c>
      <c r="CT73" s="106" t="str">
        <f t="shared" si="83"/>
        <v/>
      </c>
      <c r="CU73" s="106" t="str">
        <f t="shared" si="83"/>
        <v/>
      </c>
      <c r="CV73" s="106" t="str">
        <f t="shared" si="83"/>
        <v/>
      </c>
      <c r="CW73" s="106" t="str">
        <f t="shared" si="50"/>
        <v/>
      </c>
      <c r="CX73" s="106" t="str">
        <f t="shared" si="50"/>
        <v/>
      </c>
      <c r="CY73" s="106" t="str">
        <f t="shared" si="50"/>
        <v/>
      </c>
      <c r="CZ73" s="106" t="str">
        <f t="shared" si="48"/>
        <v/>
      </c>
      <c r="DA73" s="119" t="str">
        <f t="shared" si="125"/>
        <v/>
      </c>
      <c r="DB73" s="119" t="str">
        <f t="shared" si="126"/>
        <v/>
      </c>
    </row>
    <row r="74" spans="1:106" ht="15" customHeight="1" x14ac:dyDescent="0.3">
      <c r="A74" s="135" t="str">
        <f>'Gene Table'!D73</f>
        <v>FBXL15</v>
      </c>
      <c r="B74" s="104" t="s">
        <v>26914</v>
      </c>
      <c r="C74" s="105">
        <f>IF('Test Sample Data'!C73="","",IF(SUM('Test Sample Data'!C$3:C$386)&gt;10,IF(AND(ISNUMBER('Test Sample Data'!C73),'Test Sample Data'!C73&lt;$C$389, 'Test Sample Data'!C73&gt;0),'Test Sample Data'!C73,$C$389),""))</f>
        <v>18.23</v>
      </c>
      <c r="D74" s="105">
        <f>IF('Test Sample Data'!D73="","",IF(SUM('Test Sample Data'!D$3:D$386)&gt;10,IF(AND(ISNUMBER('Test Sample Data'!D73),'Test Sample Data'!D73&lt;$C$389, 'Test Sample Data'!D73&gt;0),'Test Sample Data'!D73,$C$389),""))</f>
        <v>18.260000000000002</v>
      </c>
      <c r="E74" s="105">
        <f>IF('Test Sample Data'!E73="","",IF(SUM('Test Sample Data'!E$3:E$386)&gt;10,IF(AND(ISNUMBER('Test Sample Data'!E73),'Test Sample Data'!E73&lt;$C$389, 'Test Sample Data'!E73&gt;0),'Test Sample Data'!E73,$C$389),""))</f>
        <v>18.21</v>
      </c>
      <c r="F74" s="105" t="str">
        <f>IF('Test Sample Data'!F73="","",IF(SUM('Test Sample Data'!F$3:F$386)&gt;10,IF(AND(ISNUMBER('Test Sample Data'!F73),'Test Sample Data'!F73&lt;$C$389, 'Test Sample Data'!F73&gt;0),'Test Sample Data'!F73,$C$389),""))</f>
        <v/>
      </c>
      <c r="G74" s="105" t="str">
        <f>IF('Test Sample Data'!G73="","",IF(SUM('Test Sample Data'!G$3:G$386)&gt;10,IF(AND(ISNUMBER('Test Sample Data'!G73),'Test Sample Data'!G73&lt;$C$389, 'Test Sample Data'!G73&gt;0),'Test Sample Data'!G73,$C$389),""))</f>
        <v/>
      </c>
      <c r="H74" s="105" t="str">
        <f>IF('Test Sample Data'!H73="","",IF(SUM('Test Sample Data'!H$3:H$386)&gt;10,IF(AND(ISNUMBER('Test Sample Data'!H73),'Test Sample Data'!H73&lt;$C$389, 'Test Sample Data'!H73&gt;0),'Test Sample Data'!H73,$C$389),""))</f>
        <v/>
      </c>
      <c r="I74" s="105" t="str">
        <f>IF('Test Sample Data'!I73="","",IF(SUM('Test Sample Data'!I$3:I$386)&gt;10,IF(AND(ISNUMBER('Test Sample Data'!I73),'Test Sample Data'!I73&lt;$C$389, 'Test Sample Data'!I73&gt;0),'Test Sample Data'!I73,$C$389),""))</f>
        <v/>
      </c>
      <c r="J74" s="105" t="str">
        <f>IF('Test Sample Data'!J73="","",IF(SUM('Test Sample Data'!J$3:J$386)&gt;10,IF(AND(ISNUMBER('Test Sample Data'!J73),'Test Sample Data'!J73&lt;$C$389, 'Test Sample Data'!J73&gt;0),'Test Sample Data'!J73,$C$389),""))</f>
        <v/>
      </c>
      <c r="K74" s="105" t="str">
        <f>IF('Test Sample Data'!K73="","",IF(SUM('Test Sample Data'!K$3:K$386)&gt;10,IF(AND(ISNUMBER('Test Sample Data'!K73),'Test Sample Data'!K73&lt;$C$389, 'Test Sample Data'!K73&gt;0),'Test Sample Data'!K73,$C$389),""))</f>
        <v/>
      </c>
      <c r="L74" s="105" t="str">
        <f>IF('Test Sample Data'!L73="","",IF(SUM('Test Sample Data'!L$3:L$386)&gt;10,IF(AND(ISNUMBER('Test Sample Data'!L73),'Test Sample Data'!L73&lt;$C$389, 'Test Sample Data'!L73&gt;0),'Test Sample Data'!L73,$C$389),""))</f>
        <v/>
      </c>
      <c r="M74" s="105" t="str">
        <f>IF('Test Sample Data'!M73="","",IF(SUM('Test Sample Data'!M$3:M$386)&gt;10,IF(AND(ISNUMBER('Test Sample Data'!M73),'Test Sample Data'!M73&lt;$C$389, 'Test Sample Data'!M73&gt;0),'Test Sample Data'!M73,$C$389),""))</f>
        <v/>
      </c>
      <c r="N74" s="105" t="str">
        <f>IF('Test Sample Data'!N73="","",IF(SUM('Test Sample Data'!N$3:N$386)&gt;10,IF(AND(ISNUMBER('Test Sample Data'!N73),'Test Sample Data'!N73&lt;$C$389, 'Test Sample Data'!N73&gt;0),'Test Sample Data'!N73,$C$389),""))</f>
        <v/>
      </c>
      <c r="O74" s="105" t="str">
        <f>'Gene Table'!D73</f>
        <v>FBXL15</v>
      </c>
      <c r="P74" s="104" t="s">
        <v>26914</v>
      </c>
      <c r="Q74" s="105">
        <f>IF('Control Sample Data'!C73="","",IF(SUM('Control Sample Data'!C$3:C$386)&gt;10,IF(AND(ISNUMBER('Control Sample Data'!C73),'Control Sample Data'!C73&lt;$C$389, 'Control Sample Data'!C73&gt;0),'Control Sample Data'!C73,$C$389),""))</f>
        <v>18.66</v>
      </c>
      <c r="R74" s="105">
        <f>IF('Control Sample Data'!D73="","",IF(SUM('Control Sample Data'!D$3:D$386)&gt;10,IF(AND(ISNUMBER('Control Sample Data'!D73),'Control Sample Data'!D73&lt;$C$389, 'Control Sample Data'!D73&gt;0),'Control Sample Data'!D73,$C$389),""))</f>
        <v>18.59</v>
      </c>
      <c r="S74" s="105">
        <f>IF('Control Sample Data'!E73="","",IF(SUM('Control Sample Data'!E$3:E$386)&gt;10,IF(AND(ISNUMBER('Control Sample Data'!E73),'Control Sample Data'!E73&lt;$C$389, 'Control Sample Data'!E73&gt;0),'Control Sample Data'!E73,$C$389),""))</f>
        <v>18.46</v>
      </c>
      <c r="T74" s="105" t="str">
        <f>IF('Control Sample Data'!F73="","",IF(SUM('Control Sample Data'!F$3:F$386)&gt;10,IF(AND(ISNUMBER('Control Sample Data'!F73),'Control Sample Data'!F73&lt;$C$389, 'Control Sample Data'!F73&gt;0),'Control Sample Data'!F73,$C$389),""))</f>
        <v/>
      </c>
      <c r="U74" s="105" t="str">
        <f>IF('Control Sample Data'!G73="","",IF(SUM('Control Sample Data'!G$3:G$386)&gt;10,IF(AND(ISNUMBER('Control Sample Data'!G73),'Control Sample Data'!G73&lt;$C$389, 'Control Sample Data'!G73&gt;0),'Control Sample Data'!G73,$C$389),""))</f>
        <v/>
      </c>
      <c r="V74" s="105" t="str">
        <f>IF('Control Sample Data'!H73="","",IF(SUM('Control Sample Data'!H$3:H$386)&gt;10,IF(AND(ISNUMBER('Control Sample Data'!H73),'Control Sample Data'!H73&lt;$C$389, 'Control Sample Data'!H73&gt;0),'Control Sample Data'!H73,$C$389),""))</f>
        <v/>
      </c>
      <c r="W74" s="105" t="str">
        <f>IF('Control Sample Data'!I73="","",IF(SUM('Control Sample Data'!I$3:I$386)&gt;10,IF(AND(ISNUMBER('Control Sample Data'!I73),'Control Sample Data'!I73&lt;$C$389, 'Control Sample Data'!I73&gt;0),'Control Sample Data'!I73,$C$389),""))</f>
        <v/>
      </c>
      <c r="X74" s="105" t="str">
        <f>IF('Control Sample Data'!J73="","",IF(SUM('Control Sample Data'!J$3:J$386)&gt;10,IF(AND(ISNUMBER('Control Sample Data'!J73),'Control Sample Data'!J73&lt;$C$389, 'Control Sample Data'!J73&gt;0),'Control Sample Data'!J73,$C$389),""))</f>
        <v/>
      </c>
      <c r="Y74" s="105" t="str">
        <f>IF('Control Sample Data'!K73="","",IF(SUM('Control Sample Data'!K$3:K$386)&gt;10,IF(AND(ISNUMBER('Control Sample Data'!K73),'Control Sample Data'!K73&lt;$C$389, 'Control Sample Data'!K73&gt;0),'Control Sample Data'!K73,$C$389),""))</f>
        <v/>
      </c>
      <c r="Z74" s="105" t="str">
        <f>IF('Control Sample Data'!L73="","",IF(SUM('Control Sample Data'!L$3:L$386)&gt;10,IF(AND(ISNUMBER('Control Sample Data'!L73),'Control Sample Data'!L73&lt;$C$389, 'Control Sample Data'!L73&gt;0),'Control Sample Data'!L73,$C$389),""))</f>
        <v/>
      </c>
      <c r="AA74" s="105" t="str">
        <f>IF('Control Sample Data'!M73="","",IF(SUM('Control Sample Data'!M$3:M$386)&gt;10,IF(AND(ISNUMBER('Control Sample Data'!M73),'Control Sample Data'!M73&lt;$C$389, 'Control Sample Data'!M73&gt;0),'Control Sample Data'!M73,$C$389),""))</f>
        <v/>
      </c>
      <c r="AB74" s="136" t="str">
        <f>IF('Control Sample Data'!N73="","",IF(SUM('Control Sample Data'!N$3:N$386)&gt;10,IF(AND(ISNUMBER('Control Sample Data'!N73),'Control Sample Data'!N73&lt;$C$389, 'Control Sample Data'!N73&gt;0),'Control Sample Data'!N73,$C$389),""))</f>
        <v/>
      </c>
      <c r="BA74" s="101" t="str">
        <f t="shared" si="115"/>
        <v>FBXL15</v>
      </c>
      <c r="BB74" s="104" t="s">
        <v>26914</v>
      </c>
      <c r="BC74" s="105">
        <f t="shared" si="85"/>
        <v>-2.7620000000000005</v>
      </c>
      <c r="BD74" s="105">
        <f t="shared" si="86"/>
        <v>-2.6899999999999977</v>
      </c>
      <c r="BE74" s="105">
        <f t="shared" si="87"/>
        <v>-2.6700000000000017</v>
      </c>
      <c r="BF74" s="105" t="str">
        <f t="shared" si="88"/>
        <v/>
      </c>
      <c r="BG74" s="105" t="str">
        <f t="shared" si="89"/>
        <v/>
      </c>
      <c r="BH74" s="105" t="str">
        <f t="shared" si="90"/>
        <v/>
      </c>
      <c r="BI74" s="105" t="str">
        <f t="shared" si="91"/>
        <v/>
      </c>
      <c r="BJ74" s="105" t="str">
        <f t="shared" si="92"/>
        <v/>
      </c>
      <c r="BK74" s="105" t="str">
        <f t="shared" si="93"/>
        <v/>
      </c>
      <c r="BL74" s="105" t="str">
        <f t="shared" si="94"/>
        <v/>
      </c>
      <c r="BM74" s="102" t="str">
        <f t="shared" si="116"/>
        <v/>
      </c>
      <c r="BN74" s="102" t="str">
        <f t="shared" si="117"/>
        <v/>
      </c>
      <c r="BO74" s="105">
        <f t="shared" si="95"/>
        <v>-2.4819999999999993</v>
      </c>
      <c r="BP74" s="105">
        <f t="shared" si="96"/>
        <v>-2.4619999999999997</v>
      </c>
      <c r="BQ74" s="105">
        <f t="shared" si="97"/>
        <v>-2.75</v>
      </c>
      <c r="BR74" s="105" t="str">
        <f t="shared" si="98"/>
        <v/>
      </c>
      <c r="BS74" s="105" t="str">
        <f t="shared" si="99"/>
        <v/>
      </c>
      <c r="BT74" s="105" t="str">
        <f t="shared" si="100"/>
        <v/>
      </c>
      <c r="BU74" s="105" t="str">
        <f t="shared" si="101"/>
        <v/>
      </c>
      <c r="BV74" s="105" t="str">
        <f t="shared" si="102"/>
        <v/>
      </c>
      <c r="BW74" s="105" t="str">
        <f t="shared" si="103"/>
        <v/>
      </c>
      <c r="BX74" s="105" t="str">
        <f t="shared" si="104"/>
        <v/>
      </c>
      <c r="BY74" s="102" t="str">
        <f t="shared" si="118"/>
        <v/>
      </c>
      <c r="BZ74" s="102" t="str">
        <f t="shared" si="119"/>
        <v/>
      </c>
      <c r="CA74" s="70">
        <f t="shared" si="120"/>
        <v>-2.7073333333333331</v>
      </c>
      <c r="CB74" s="70">
        <f t="shared" si="121"/>
        <v>-2.5646666666666662</v>
      </c>
      <c r="CC74" s="103" t="str">
        <f t="shared" si="122"/>
        <v>FBXL15</v>
      </c>
      <c r="CD74" s="104" t="s">
        <v>26914</v>
      </c>
      <c r="CE74" s="106">
        <f t="shared" si="105"/>
        <v>6.783359717065184</v>
      </c>
      <c r="CF74" s="106">
        <f t="shared" si="106"/>
        <v>6.453134073777</v>
      </c>
      <c r="CG74" s="106">
        <f t="shared" si="107"/>
        <v>6.3642918700393567</v>
      </c>
      <c r="CH74" s="106" t="str">
        <f t="shared" si="108"/>
        <v/>
      </c>
      <c r="CI74" s="106" t="str">
        <f t="shared" si="109"/>
        <v/>
      </c>
      <c r="CJ74" s="106" t="str">
        <f t="shared" si="110"/>
        <v/>
      </c>
      <c r="CK74" s="106" t="str">
        <f t="shared" si="111"/>
        <v/>
      </c>
      <c r="CL74" s="106" t="str">
        <f t="shared" si="112"/>
        <v/>
      </c>
      <c r="CM74" s="106" t="str">
        <f t="shared" si="113"/>
        <v/>
      </c>
      <c r="CN74" s="106" t="str">
        <f t="shared" si="114"/>
        <v/>
      </c>
      <c r="CO74" s="119" t="str">
        <f t="shared" si="123"/>
        <v/>
      </c>
      <c r="CP74" s="119" t="str">
        <f t="shared" si="124"/>
        <v/>
      </c>
      <c r="CQ74" s="106">
        <f t="shared" si="127"/>
        <v>5.5867141298695877</v>
      </c>
      <c r="CR74" s="106">
        <f t="shared" si="83"/>
        <v>5.5098001855325487</v>
      </c>
      <c r="CS74" s="106">
        <f t="shared" si="83"/>
        <v>6.7271713220297169</v>
      </c>
      <c r="CT74" s="106" t="str">
        <f t="shared" si="83"/>
        <v/>
      </c>
      <c r="CU74" s="106" t="str">
        <f t="shared" si="83"/>
        <v/>
      </c>
      <c r="CV74" s="106" t="str">
        <f t="shared" si="83"/>
        <v/>
      </c>
      <c r="CW74" s="106" t="str">
        <f t="shared" si="50"/>
        <v/>
      </c>
      <c r="CX74" s="106" t="str">
        <f t="shared" si="50"/>
        <v/>
      </c>
      <c r="CY74" s="106" t="str">
        <f t="shared" si="50"/>
        <v/>
      </c>
      <c r="CZ74" s="106" t="str">
        <f t="shared" si="48"/>
        <v/>
      </c>
      <c r="DA74" s="119" t="str">
        <f t="shared" si="125"/>
        <v/>
      </c>
      <c r="DB74" s="119" t="str">
        <f t="shared" si="126"/>
        <v/>
      </c>
    </row>
    <row r="75" spans="1:106" ht="15" customHeight="1" x14ac:dyDescent="0.3">
      <c r="A75" s="135" t="str">
        <f>'Gene Table'!D74</f>
        <v>FBXL18</v>
      </c>
      <c r="B75" s="104" t="s">
        <v>26915</v>
      </c>
      <c r="C75" s="105">
        <f>IF('Test Sample Data'!C74="","",IF(SUM('Test Sample Data'!C$3:C$386)&gt;10,IF(AND(ISNUMBER('Test Sample Data'!C74),'Test Sample Data'!C74&lt;$C$389, 'Test Sample Data'!C74&gt;0),'Test Sample Data'!C74,$C$389),""))</f>
        <v>28.88</v>
      </c>
      <c r="D75" s="105">
        <f>IF('Test Sample Data'!D74="","",IF(SUM('Test Sample Data'!D$3:D$386)&gt;10,IF(AND(ISNUMBER('Test Sample Data'!D74),'Test Sample Data'!D74&lt;$C$389, 'Test Sample Data'!D74&gt;0),'Test Sample Data'!D74,$C$389),""))</f>
        <v>29.09</v>
      </c>
      <c r="E75" s="105">
        <f>IF('Test Sample Data'!E74="","",IF(SUM('Test Sample Data'!E$3:E$386)&gt;10,IF(AND(ISNUMBER('Test Sample Data'!E74),'Test Sample Data'!E74&lt;$C$389, 'Test Sample Data'!E74&gt;0),'Test Sample Data'!E74,$C$389),""))</f>
        <v>28.98</v>
      </c>
      <c r="F75" s="105" t="str">
        <f>IF('Test Sample Data'!F74="","",IF(SUM('Test Sample Data'!F$3:F$386)&gt;10,IF(AND(ISNUMBER('Test Sample Data'!F74),'Test Sample Data'!F74&lt;$C$389, 'Test Sample Data'!F74&gt;0),'Test Sample Data'!F74,$C$389),""))</f>
        <v/>
      </c>
      <c r="G75" s="105" t="str">
        <f>IF('Test Sample Data'!G74="","",IF(SUM('Test Sample Data'!G$3:G$386)&gt;10,IF(AND(ISNUMBER('Test Sample Data'!G74),'Test Sample Data'!G74&lt;$C$389, 'Test Sample Data'!G74&gt;0),'Test Sample Data'!G74,$C$389),""))</f>
        <v/>
      </c>
      <c r="H75" s="105" t="str">
        <f>IF('Test Sample Data'!H74="","",IF(SUM('Test Sample Data'!H$3:H$386)&gt;10,IF(AND(ISNUMBER('Test Sample Data'!H74),'Test Sample Data'!H74&lt;$C$389, 'Test Sample Data'!H74&gt;0),'Test Sample Data'!H74,$C$389),""))</f>
        <v/>
      </c>
      <c r="I75" s="105" t="str">
        <f>IF('Test Sample Data'!I74="","",IF(SUM('Test Sample Data'!I$3:I$386)&gt;10,IF(AND(ISNUMBER('Test Sample Data'!I74),'Test Sample Data'!I74&lt;$C$389, 'Test Sample Data'!I74&gt;0),'Test Sample Data'!I74,$C$389),""))</f>
        <v/>
      </c>
      <c r="J75" s="105" t="str">
        <f>IF('Test Sample Data'!J74="","",IF(SUM('Test Sample Data'!J$3:J$386)&gt;10,IF(AND(ISNUMBER('Test Sample Data'!J74),'Test Sample Data'!J74&lt;$C$389, 'Test Sample Data'!J74&gt;0),'Test Sample Data'!J74,$C$389),""))</f>
        <v/>
      </c>
      <c r="K75" s="105" t="str">
        <f>IF('Test Sample Data'!K74="","",IF(SUM('Test Sample Data'!K$3:K$386)&gt;10,IF(AND(ISNUMBER('Test Sample Data'!K74),'Test Sample Data'!K74&lt;$C$389, 'Test Sample Data'!K74&gt;0),'Test Sample Data'!K74,$C$389),""))</f>
        <v/>
      </c>
      <c r="L75" s="105" t="str">
        <f>IF('Test Sample Data'!L74="","",IF(SUM('Test Sample Data'!L$3:L$386)&gt;10,IF(AND(ISNUMBER('Test Sample Data'!L74),'Test Sample Data'!L74&lt;$C$389, 'Test Sample Data'!L74&gt;0),'Test Sample Data'!L74,$C$389),""))</f>
        <v/>
      </c>
      <c r="M75" s="105" t="str">
        <f>IF('Test Sample Data'!M74="","",IF(SUM('Test Sample Data'!M$3:M$386)&gt;10,IF(AND(ISNUMBER('Test Sample Data'!M74),'Test Sample Data'!M74&lt;$C$389, 'Test Sample Data'!M74&gt;0),'Test Sample Data'!M74,$C$389),""))</f>
        <v/>
      </c>
      <c r="N75" s="105" t="str">
        <f>IF('Test Sample Data'!N74="","",IF(SUM('Test Sample Data'!N$3:N$386)&gt;10,IF(AND(ISNUMBER('Test Sample Data'!N74),'Test Sample Data'!N74&lt;$C$389, 'Test Sample Data'!N74&gt;0),'Test Sample Data'!N74,$C$389),""))</f>
        <v/>
      </c>
      <c r="O75" s="105" t="str">
        <f>'Gene Table'!D74</f>
        <v>FBXL18</v>
      </c>
      <c r="P75" s="104" t="s">
        <v>26915</v>
      </c>
      <c r="Q75" s="105">
        <f>IF('Control Sample Data'!C74="","",IF(SUM('Control Sample Data'!C$3:C$386)&gt;10,IF(AND(ISNUMBER('Control Sample Data'!C74),'Control Sample Data'!C74&lt;$C$389, 'Control Sample Data'!C74&gt;0),'Control Sample Data'!C74,$C$389),""))</f>
        <v>31.03</v>
      </c>
      <c r="R75" s="105">
        <f>IF('Control Sample Data'!D74="","",IF(SUM('Control Sample Data'!D$3:D$386)&gt;10,IF(AND(ISNUMBER('Control Sample Data'!D74),'Control Sample Data'!D74&lt;$C$389, 'Control Sample Data'!D74&gt;0),'Control Sample Data'!D74,$C$389),""))</f>
        <v>31.22</v>
      </c>
      <c r="S75" s="105">
        <f>IF('Control Sample Data'!E74="","",IF(SUM('Control Sample Data'!E$3:E$386)&gt;10,IF(AND(ISNUMBER('Control Sample Data'!E74),'Control Sample Data'!E74&lt;$C$389, 'Control Sample Data'!E74&gt;0),'Control Sample Data'!E74,$C$389),""))</f>
        <v>31.44</v>
      </c>
      <c r="T75" s="105" t="str">
        <f>IF('Control Sample Data'!F74="","",IF(SUM('Control Sample Data'!F$3:F$386)&gt;10,IF(AND(ISNUMBER('Control Sample Data'!F74),'Control Sample Data'!F74&lt;$C$389, 'Control Sample Data'!F74&gt;0),'Control Sample Data'!F74,$C$389),""))</f>
        <v/>
      </c>
      <c r="U75" s="105" t="str">
        <f>IF('Control Sample Data'!G74="","",IF(SUM('Control Sample Data'!G$3:G$386)&gt;10,IF(AND(ISNUMBER('Control Sample Data'!G74),'Control Sample Data'!G74&lt;$C$389, 'Control Sample Data'!G74&gt;0),'Control Sample Data'!G74,$C$389),""))</f>
        <v/>
      </c>
      <c r="V75" s="105" t="str">
        <f>IF('Control Sample Data'!H74="","",IF(SUM('Control Sample Data'!H$3:H$386)&gt;10,IF(AND(ISNUMBER('Control Sample Data'!H74),'Control Sample Data'!H74&lt;$C$389, 'Control Sample Data'!H74&gt;0),'Control Sample Data'!H74,$C$389),""))</f>
        <v/>
      </c>
      <c r="W75" s="105" t="str">
        <f>IF('Control Sample Data'!I74="","",IF(SUM('Control Sample Data'!I$3:I$386)&gt;10,IF(AND(ISNUMBER('Control Sample Data'!I74),'Control Sample Data'!I74&lt;$C$389, 'Control Sample Data'!I74&gt;0),'Control Sample Data'!I74,$C$389),""))</f>
        <v/>
      </c>
      <c r="X75" s="105" t="str">
        <f>IF('Control Sample Data'!J74="","",IF(SUM('Control Sample Data'!J$3:J$386)&gt;10,IF(AND(ISNUMBER('Control Sample Data'!J74),'Control Sample Data'!J74&lt;$C$389, 'Control Sample Data'!J74&gt;0),'Control Sample Data'!J74,$C$389),""))</f>
        <v/>
      </c>
      <c r="Y75" s="105" t="str">
        <f>IF('Control Sample Data'!K74="","",IF(SUM('Control Sample Data'!K$3:K$386)&gt;10,IF(AND(ISNUMBER('Control Sample Data'!K74),'Control Sample Data'!K74&lt;$C$389, 'Control Sample Data'!K74&gt;0),'Control Sample Data'!K74,$C$389),""))</f>
        <v/>
      </c>
      <c r="Z75" s="105" t="str">
        <f>IF('Control Sample Data'!L74="","",IF(SUM('Control Sample Data'!L$3:L$386)&gt;10,IF(AND(ISNUMBER('Control Sample Data'!L74),'Control Sample Data'!L74&lt;$C$389, 'Control Sample Data'!L74&gt;0),'Control Sample Data'!L74,$C$389),""))</f>
        <v/>
      </c>
      <c r="AA75" s="105" t="str">
        <f>IF('Control Sample Data'!M74="","",IF(SUM('Control Sample Data'!M$3:M$386)&gt;10,IF(AND(ISNUMBER('Control Sample Data'!M74),'Control Sample Data'!M74&lt;$C$389, 'Control Sample Data'!M74&gt;0),'Control Sample Data'!M74,$C$389),""))</f>
        <v/>
      </c>
      <c r="AB75" s="136" t="str">
        <f>IF('Control Sample Data'!N74="","",IF(SUM('Control Sample Data'!N$3:N$386)&gt;10,IF(AND(ISNUMBER('Control Sample Data'!N74),'Control Sample Data'!N74&lt;$C$389, 'Control Sample Data'!N74&gt;0),'Control Sample Data'!N74,$C$389),""))</f>
        <v/>
      </c>
      <c r="BA75" s="101" t="str">
        <f t="shared" si="115"/>
        <v>FBXL18</v>
      </c>
      <c r="BB75" s="104" t="s">
        <v>26915</v>
      </c>
      <c r="BC75" s="105">
        <f t="shared" si="85"/>
        <v>7.8879999999999981</v>
      </c>
      <c r="BD75" s="105">
        <f t="shared" si="86"/>
        <v>8.14</v>
      </c>
      <c r="BE75" s="105">
        <f t="shared" si="87"/>
        <v>8.0999999999999979</v>
      </c>
      <c r="BF75" s="105" t="str">
        <f t="shared" si="88"/>
        <v/>
      </c>
      <c r="BG75" s="105" t="str">
        <f t="shared" si="89"/>
        <v/>
      </c>
      <c r="BH75" s="105" t="str">
        <f t="shared" si="90"/>
        <v/>
      </c>
      <c r="BI75" s="105" t="str">
        <f t="shared" si="91"/>
        <v/>
      </c>
      <c r="BJ75" s="105" t="str">
        <f t="shared" si="92"/>
        <v/>
      </c>
      <c r="BK75" s="105" t="str">
        <f t="shared" si="93"/>
        <v/>
      </c>
      <c r="BL75" s="105" t="str">
        <f t="shared" si="94"/>
        <v/>
      </c>
      <c r="BM75" s="102" t="str">
        <f t="shared" si="116"/>
        <v/>
      </c>
      <c r="BN75" s="102" t="str">
        <f t="shared" si="117"/>
        <v/>
      </c>
      <c r="BO75" s="105">
        <f t="shared" si="95"/>
        <v>9.8880000000000017</v>
      </c>
      <c r="BP75" s="105">
        <f t="shared" si="96"/>
        <v>10.167999999999999</v>
      </c>
      <c r="BQ75" s="105">
        <f t="shared" si="97"/>
        <v>10.23</v>
      </c>
      <c r="BR75" s="105" t="str">
        <f t="shared" si="98"/>
        <v/>
      </c>
      <c r="BS75" s="105" t="str">
        <f t="shared" si="99"/>
        <v/>
      </c>
      <c r="BT75" s="105" t="str">
        <f t="shared" si="100"/>
        <v/>
      </c>
      <c r="BU75" s="105" t="str">
        <f t="shared" si="101"/>
        <v/>
      </c>
      <c r="BV75" s="105" t="str">
        <f t="shared" si="102"/>
        <v/>
      </c>
      <c r="BW75" s="105" t="str">
        <f t="shared" si="103"/>
        <v/>
      </c>
      <c r="BX75" s="105" t="str">
        <f t="shared" si="104"/>
        <v/>
      </c>
      <c r="BY75" s="102" t="str">
        <f t="shared" si="118"/>
        <v/>
      </c>
      <c r="BZ75" s="102" t="str">
        <f t="shared" si="119"/>
        <v/>
      </c>
      <c r="CA75" s="70">
        <f t="shared" si="120"/>
        <v>8.0426666666666655</v>
      </c>
      <c r="CB75" s="70">
        <f t="shared" si="121"/>
        <v>10.095333333333334</v>
      </c>
      <c r="CC75" s="103" t="str">
        <f t="shared" si="122"/>
        <v>FBXL18</v>
      </c>
      <c r="CD75" s="104" t="s">
        <v>26915</v>
      </c>
      <c r="CE75" s="106">
        <f t="shared" si="105"/>
        <v>4.2215836017162212E-3</v>
      </c>
      <c r="CF75" s="106">
        <f t="shared" si="106"/>
        <v>3.5449967004576597E-3</v>
      </c>
      <c r="CG75" s="106">
        <f t="shared" si="107"/>
        <v>3.6446601231906609E-3</v>
      </c>
      <c r="CH75" s="106" t="str">
        <f t="shared" si="108"/>
        <v/>
      </c>
      <c r="CI75" s="106" t="str">
        <f t="shared" si="109"/>
        <v/>
      </c>
      <c r="CJ75" s="106" t="str">
        <f t="shared" si="110"/>
        <v/>
      </c>
      <c r="CK75" s="106" t="str">
        <f t="shared" si="111"/>
        <v/>
      </c>
      <c r="CL75" s="106" t="str">
        <f t="shared" si="112"/>
        <v/>
      </c>
      <c r="CM75" s="106" t="str">
        <f t="shared" si="113"/>
        <v/>
      </c>
      <c r="CN75" s="106" t="str">
        <f t="shared" si="114"/>
        <v/>
      </c>
      <c r="CO75" s="119" t="str">
        <f t="shared" si="123"/>
        <v/>
      </c>
      <c r="CP75" s="119" t="str">
        <f t="shared" si="124"/>
        <v/>
      </c>
      <c r="CQ75" s="106">
        <f t="shared" si="127"/>
        <v>1.0553959004290531E-3</v>
      </c>
      <c r="CR75" s="106">
        <f t="shared" si="83"/>
        <v>8.692145832543915E-4</v>
      </c>
      <c r="CS75" s="106">
        <f t="shared" si="83"/>
        <v>8.3265126149214522E-4</v>
      </c>
      <c r="CT75" s="106" t="str">
        <f t="shared" si="83"/>
        <v/>
      </c>
      <c r="CU75" s="106" t="str">
        <f t="shared" si="83"/>
        <v/>
      </c>
      <c r="CV75" s="106" t="str">
        <f t="shared" si="83"/>
        <v/>
      </c>
      <c r="CW75" s="106" t="str">
        <f t="shared" si="50"/>
        <v/>
      </c>
      <c r="CX75" s="106" t="str">
        <f t="shared" si="50"/>
        <v/>
      </c>
      <c r="CY75" s="106" t="str">
        <f t="shared" si="50"/>
        <v/>
      </c>
      <c r="CZ75" s="106" t="str">
        <f t="shared" si="48"/>
        <v/>
      </c>
      <c r="DA75" s="119" t="str">
        <f t="shared" si="125"/>
        <v/>
      </c>
      <c r="DB75" s="119" t="str">
        <f t="shared" si="126"/>
        <v/>
      </c>
    </row>
    <row r="76" spans="1:106" ht="15" customHeight="1" x14ac:dyDescent="0.3">
      <c r="A76" s="135" t="str">
        <f>'Gene Table'!D75</f>
        <v>FBXL2</v>
      </c>
      <c r="B76" s="104" t="s">
        <v>305</v>
      </c>
      <c r="C76" s="105">
        <f>IF('Test Sample Data'!C75="","",IF(SUM('Test Sample Data'!C$3:C$386)&gt;10,IF(AND(ISNUMBER('Test Sample Data'!C75),'Test Sample Data'!C75&lt;$C$389, 'Test Sample Data'!C75&gt;0),'Test Sample Data'!C75,$C$389),""))</f>
        <v>28.56</v>
      </c>
      <c r="D76" s="105">
        <f>IF('Test Sample Data'!D75="","",IF(SUM('Test Sample Data'!D$3:D$386)&gt;10,IF(AND(ISNUMBER('Test Sample Data'!D75),'Test Sample Data'!D75&lt;$C$389, 'Test Sample Data'!D75&gt;0),'Test Sample Data'!D75,$C$389),""))</f>
        <v>28.4</v>
      </c>
      <c r="E76" s="105">
        <f>IF('Test Sample Data'!E75="","",IF(SUM('Test Sample Data'!E$3:E$386)&gt;10,IF(AND(ISNUMBER('Test Sample Data'!E75),'Test Sample Data'!E75&lt;$C$389, 'Test Sample Data'!E75&gt;0),'Test Sample Data'!E75,$C$389),""))</f>
        <v>28.45</v>
      </c>
      <c r="F76" s="105" t="str">
        <f>IF('Test Sample Data'!F75="","",IF(SUM('Test Sample Data'!F$3:F$386)&gt;10,IF(AND(ISNUMBER('Test Sample Data'!F75),'Test Sample Data'!F75&lt;$C$389, 'Test Sample Data'!F75&gt;0),'Test Sample Data'!F75,$C$389),""))</f>
        <v/>
      </c>
      <c r="G76" s="105" t="str">
        <f>IF('Test Sample Data'!G75="","",IF(SUM('Test Sample Data'!G$3:G$386)&gt;10,IF(AND(ISNUMBER('Test Sample Data'!G75),'Test Sample Data'!G75&lt;$C$389, 'Test Sample Data'!G75&gt;0),'Test Sample Data'!G75,$C$389),""))</f>
        <v/>
      </c>
      <c r="H76" s="105" t="str">
        <f>IF('Test Sample Data'!H75="","",IF(SUM('Test Sample Data'!H$3:H$386)&gt;10,IF(AND(ISNUMBER('Test Sample Data'!H75),'Test Sample Data'!H75&lt;$C$389, 'Test Sample Data'!H75&gt;0),'Test Sample Data'!H75,$C$389),""))</f>
        <v/>
      </c>
      <c r="I76" s="105" t="str">
        <f>IF('Test Sample Data'!I75="","",IF(SUM('Test Sample Data'!I$3:I$386)&gt;10,IF(AND(ISNUMBER('Test Sample Data'!I75),'Test Sample Data'!I75&lt;$C$389, 'Test Sample Data'!I75&gt;0),'Test Sample Data'!I75,$C$389),""))</f>
        <v/>
      </c>
      <c r="J76" s="105" t="str">
        <f>IF('Test Sample Data'!J75="","",IF(SUM('Test Sample Data'!J$3:J$386)&gt;10,IF(AND(ISNUMBER('Test Sample Data'!J75),'Test Sample Data'!J75&lt;$C$389, 'Test Sample Data'!J75&gt;0),'Test Sample Data'!J75,$C$389),""))</f>
        <v/>
      </c>
      <c r="K76" s="105" t="str">
        <f>IF('Test Sample Data'!K75="","",IF(SUM('Test Sample Data'!K$3:K$386)&gt;10,IF(AND(ISNUMBER('Test Sample Data'!K75),'Test Sample Data'!K75&lt;$C$389, 'Test Sample Data'!K75&gt;0),'Test Sample Data'!K75,$C$389),""))</f>
        <v/>
      </c>
      <c r="L76" s="105" t="str">
        <f>IF('Test Sample Data'!L75="","",IF(SUM('Test Sample Data'!L$3:L$386)&gt;10,IF(AND(ISNUMBER('Test Sample Data'!L75),'Test Sample Data'!L75&lt;$C$389, 'Test Sample Data'!L75&gt;0),'Test Sample Data'!L75,$C$389),""))</f>
        <v/>
      </c>
      <c r="M76" s="105" t="str">
        <f>IF('Test Sample Data'!M75="","",IF(SUM('Test Sample Data'!M$3:M$386)&gt;10,IF(AND(ISNUMBER('Test Sample Data'!M75),'Test Sample Data'!M75&lt;$C$389, 'Test Sample Data'!M75&gt;0),'Test Sample Data'!M75,$C$389),""))</f>
        <v/>
      </c>
      <c r="N76" s="105" t="str">
        <f>IF('Test Sample Data'!N75="","",IF(SUM('Test Sample Data'!N$3:N$386)&gt;10,IF(AND(ISNUMBER('Test Sample Data'!N75),'Test Sample Data'!N75&lt;$C$389, 'Test Sample Data'!N75&gt;0),'Test Sample Data'!N75,$C$389),""))</f>
        <v/>
      </c>
      <c r="O76" s="105" t="str">
        <f>'Gene Table'!D75</f>
        <v>FBXL2</v>
      </c>
      <c r="P76" s="104" t="s">
        <v>305</v>
      </c>
      <c r="Q76" s="105">
        <f>IF('Control Sample Data'!C75="","",IF(SUM('Control Sample Data'!C$3:C$386)&gt;10,IF(AND(ISNUMBER('Control Sample Data'!C75),'Control Sample Data'!C75&lt;$C$389, 'Control Sample Data'!C75&gt;0),'Control Sample Data'!C75,$C$389),""))</f>
        <v>28.25</v>
      </c>
      <c r="R76" s="105">
        <f>IF('Control Sample Data'!D75="","",IF(SUM('Control Sample Data'!D$3:D$386)&gt;10,IF(AND(ISNUMBER('Control Sample Data'!D75),'Control Sample Data'!D75&lt;$C$389, 'Control Sample Data'!D75&gt;0),'Control Sample Data'!D75,$C$389),""))</f>
        <v>27.77</v>
      </c>
      <c r="S76" s="105">
        <f>IF('Control Sample Data'!E75="","",IF(SUM('Control Sample Data'!E$3:E$386)&gt;10,IF(AND(ISNUMBER('Control Sample Data'!E75),'Control Sample Data'!E75&lt;$C$389, 'Control Sample Data'!E75&gt;0),'Control Sample Data'!E75,$C$389),""))</f>
        <v>28.31</v>
      </c>
      <c r="T76" s="105" t="str">
        <f>IF('Control Sample Data'!F75="","",IF(SUM('Control Sample Data'!F$3:F$386)&gt;10,IF(AND(ISNUMBER('Control Sample Data'!F75),'Control Sample Data'!F75&lt;$C$389, 'Control Sample Data'!F75&gt;0),'Control Sample Data'!F75,$C$389),""))</f>
        <v/>
      </c>
      <c r="U76" s="105" t="str">
        <f>IF('Control Sample Data'!G75="","",IF(SUM('Control Sample Data'!G$3:G$386)&gt;10,IF(AND(ISNUMBER('Control Sample Data'!G75),'Control Sample Data'!G75&lt;$C$389, 'Control Sample Data'!G75&gt;0),'Control Sample Data'!G75,$C$389),""))</f>
        <v/>
      </c>
      <c r="V76" s="105" t="str">
        <f>IF('Control Sample Data'!H75="","",IF(SUM('Control Sample Data'!H$3:H$386)&gt;10,IF(AND(ISNUMBER('Control Sample Data'!H75),'Control Sample Data'!H75&lt;$C$389, 'Control Sample Data'!H75&gt;0),'Control Sample Data'!H75,$C$389),""))</f>
        <v/>
      </c>
      <c r="W76" s="105" t="str">
        <f>IF('Control Sample Data'!I75="","",IF(SUM('Control Sample Data'!I$3:I$386)&gt;10,IF(AND(ISNUMBER('Control Sample Data'!I75),'Control Sample Data'!I75&lt;$C$389, 'Control Sample Data'!I75&gt;0),'Control Sample Data'!I75,$C$389),""))</f>
        <v/>
      </c>
      <c r="X76" s="105" t="str">
        <f>IF('Control Sample Data'!J75="","",IF(SUM('Control Sample Data'!J$3:J$386)&gt;10,IF(AND(ISNUMBER('Control Sample Data'!J75),'Control Sample Data'!J75&lt;$C$389, 'Control Sample Data'!J75&gt;0),'Control Sample Data'!J75,$C$389),""))</f>
        <v/>
      </c>
      <c r="Y76" s="105" t="str">
        <f>IF('Control Sample Data'!K75="","",IF(SUM('Control Sample Data'!K$3:K$386)&gt;10,IF(AND(ISNUMBER('Control Sample Data'!K75),'Control Sample Data'!K75&lt;$C$389, 'Control Sample Data'!K75&gt;0),'Control Sample Data'!K75,$C$389),""))</f>
        <v/>
      </c>
      <c r="Z76" s="105" t="str">
        <f>IF('Control Sample Data'!L75="","",IF(SUM('Control Sample Data'!L$3:L$386)&gt;10,IF(AND(ISNUMBER('Control Sample Data'!L75),'Control Sample Data'!L75&lt;$C$389, 'Control Sample Data'!L75&gt;0),'Control Sample Data'!L75,$C$389),""))</f>
        <v/>
      </c>
      <c r="AA76" s="105" t="str">
        <f>IF('Control Sample Data'!M75="","",IF(SUM('Control Sample Data'!M$3:M$386)&gt;10,IF(AND(ISNUMBER('Control Sample Data'!M75),'Control Sample Data'!M75&lt;$C$389, 'Control Sample Data'!M75&gt;0),'Control Sample Data'!M75,$C$389),""))</f>
        <v/>
      </c>
      <c r="AB76" s="136" t="str">
        <f>IF('Control Sample Data'!N75="","",IF(SUM('Control Sample Data'!N$3:N$386)&gt;10,IF(AND(ISNUMBER('Control Sample Data'!N75),'Control Sample Data'!N75&lt;$C$389, 'Control Sample Data'!N75&gt;0),'Control Sample Data'!N75,$C$389),""))</f>
        <v/>
      </c>
      <c r="BA76" s="101" t="str">
        <f t="shared" si="115"/>
        <v>FBXL2</v>
      </c>
      <c r="BB76" s="104" t="s">
        <v>305</v>
      </c>
      <c r="BC76" s="105">
        <f t="shared" si="85"/>
        <v>7.5679999999999978</v>
      </c>
      <c r="BD76" s="105">
        <f t="shared" si="86"/>
        <v>7.4499999999999993</v>
      </c>
      <c r="BE76" s="105">
        <f t="shared" si="87"/>
        <v>7.5699999999999967</v>
      </c>
      <c r="BF76" s="105" t="str">
        <f t="shared" si="88"/>
        <v/>
      </c>
      <c r="BG76" s="105" t="str">
        <f t="shared" si="89"/>
        <v/>
      </c>
      <c r="BH76" s="105" t="str">
        <f t="shared" si="90"/>
        <v/>
      </c>
      <c r="BI76" s="105" t="str">
        <f t="shared" si="91"/>
        <v/>
      </c>
      <c r="BJ76" s="105" t="str">
        <f t="shared" si="92"/>
        <v/>
      </c>
      <c r="BK76" s="105" t="str">
        <f t="shared" si="93"/>
        <v/>
      </c>
      <c r="BL76" s="105" t="str">
        <f t="shared" si="94"/>
        <v/>
      </c>
      <c r="BM76" s="102" t="str">
        <f t="shared" si="116"/>
        <v/>
      </c>
      <c r="BN76" s="102" t="str">
        <f t="shared" si="117"/>
        <v/>
      </c>
      <c r="BO76" s="105">
        <f t="shared" si="95"/>
        <v>7.1080000000000005</v>
      </c>
      <c r="BP76" s="105">
        <f t="shared" si="96"/>
        <v>6.718</v>
      </c>
      <c r="BQ76" s="105">
        <f t="shared" si="97"/>
        <v>7.0999999999999979</v>
      </c>
      <c r="BR76" s="105" t="str">
        <f t="shared" si="98"/>
        <v/>
      </c>
      <c r="BS76" s="105" t="str">
        <f t="shared" si="99"/>
        <v/>
      </c>
      <c r="BT76" s="105" t="str">
        <f t="shared" si="100"/>
        <v/>
      </c>
      <c r="BU76" s="105" t="str">
        <f t="shared" si="101"/>
        <v/>
      </c>
      <c r="BV76" s="105" t="str">
        <f t="shared" si="102"/>
        <v/>
      </c>
      <c r="BW76" s="105" t="str">
        <f t="shared" si="103"/>
        <v/>
      </c>
      <c r="BX76" s="105" t="str">
        <f t="shared" si="104"/>
        <v/>
      </c>
      <c r="BY76" s="102" t="str">
        <f t="shared" si="118"/>
        <v/>
      </c>
      <c r="BZ76" s="102" t="str">
        <f t="shared" si="119"/>
        <v/>
      </c>
      <c r="CA76" s="70">
        <f t="shared" si="120"/>
        <v>7.529333333333331</v>
      </c>
      <c r="CB76" s="70">
        <f t="shared" si="121"/>
        <v>6.9753333333333325</v>
      </c>
      <c r="CC76" s="103" t="str">
        <f t="shared" si="122"/>
        <v>FBXL2</v>
      </c>
      <c r="CD76" s="104" t="s">
        <v>305</v>
      </c>
      <c r="CE76" s="106">
        <f t="shared" si="105"/>
        <v>5.2699317747644569E-3</v>
      </c>
      <c r="CF76" s="106">
        <f t="shared" si="106"/>
        <v>5.7190847497876037E-3</v>
      </c>
      <c r="CG76" s="106">
        <f t="shared" si="107"/>
        <v>5.2626311596316172E-3</v>
      </c>
      <c r="CH76" s="106" t="str">
        <f t="shared" si="108"/>
        <v/>
      </c>
      <c r="CI76" s="106" t="str">
        <f t="shared" si="109"/>
        <v/>
      </c>
      <c r="CJ76" s="106" t="str">
        <f t="shared" si="110"/>
        <v/>
      </c>
      <c r="CK76" s="106" t="str">
        <f t="shared" si="111"/>
        <v/>
      </c>
      <c r="CL76" s="106" t="str">
        <f t="shared" si="112"/>
        <v/>
      </c>
      <c r="CM76" s="106" t="str">
        <f t="shared" si="113"/>
        <v/>
      </c>
      <c r="CN76" s="106" t="str">
        <f t="shared" si="114"/>
        <v/>
      </c>
      <c r="CO76" s="119" t="str">
        <f t="shared" si="123"/>
        <v/>
      </c>
      <c r="CP76" s="119" t="str">
        <f t="shared" si="124"/>
        <v/>
      </c>
      <c r="CQ76" s="106">
        <f t="shared" si="127"/>
        <v>7.2490115349318944E-3</v>
      </c>
      <c r="CR76" s="106">
        <f t="shared" si="83"/>
        <v>9.4990568998679498E-3</v>
      </c>
      <c r="CS76" s="106">
        <f t="shared" si="83"/>
        <v>7.2893202463813235E-3</v>
      </c>
      <c r="CT76" s="106" t="str">
        <f t="shared" si="83"/>
        <v/>
      </c>
      <c r="CU76" s="106" t="str">
        <f t="shared" si="83"/>
        <v/>
      </c>
      <c r="CV76" s="106" t="str">
        <f t="shared" si="83"/>
        <v/>
      </c>
      <c r="CW76" s="106" t="str">
        <f t="shared" si="50"/>
        <v/>
      </c>
      <c r="CX76" s="106" t="str">
        <f t="shared" si="50"/>
        <v/>
      </c>
      <c r="CY76" s="106" t="str">
        <f t="shared" si="50"/>
        <v/>
      </c>
      <c r="CZ76" s="106" t="str">
        <f t="shared" si="48"/>
        <v/>
      </c>
      <c r="DA76" s="119" t="str">
        <f t="shared" si="125"/>
        <v/>
      </c>
      <c r="DB76" s="119" t="str">
        <f t="shared" si="126"/>
        <v/>
      </c>
    </row>
    <row r="77" spans="1:106" ht="15" customHeight="1" x14ac:dyDescent="0.3">
      <c r="A77" s="135" t="str">
        <f>'Gene Table'!D76</f>
        <v>FBXL20</v>
      </c>
      <c r="B77" s="104" t="s">
        <v>306</v>
      </c>
      <c r="C77" s="105">
        <f>IF('Test Sample Data'!C76="","",IF(SUM('Test Sample Data'!C$3:C$386)&gt;10,IF(AND(ISNUMBER('Test Sample Data'!C76),'Test Sample Data'!C76&lt;$C$389, 'Test Sample Data'!C76&gt;0),'Test Sample Data'!C76,$C$389),""))</f>
        <v>17.89</v>
      </c>
      <c r="D77" s="105">
        <f>IF('Test Sample Data'!D76="","",IF(SUM('Test Sample Data'!D$3:D$386)&gt;10,IF(AND(ISNUMBER('Test Sample Data'!D76),'Test Sample Data'!D76&lt;$C$389, 'Test Sample Data'!D76&gt;0),'Test Sample Data'!D76,$C$389),""))</f>
        <v>18.02</v>
      </c>
      <c r="E77" s="105">
        <f>IF('Test Sample Data'!E76="","",IF(SUM('Test Sample Data'!E$3:E$386)&gt;10,IF(AND(ISNUMBER('Test Sample Data'!E76),'Test Sample Data'!E76&lt;$C$389, 'Test Sample Data'!E76&gt;0),'Test Sample Data'!E76,$C$389),""))</f>
        <v>17.82</v>
      </c>
      <c r="F77" s="105" t="str">
        <f>IF('Test Sample Data'!F76="","",IF(SUM('Test Sample Data'!F$3:F$386)&gt;10,IF(AND(ISNUMBER('Test Sample Data'!F76),'Test Sample Data'!F76&lt;$C$389, 'Test Sample Data'!F76&gt;0),'Test Sample Data'!F76,$C$389),""))</f>
        <v/>
      </c>
      <c r="G77" s="105" t="str">
        <f>IF('Test Sample Data'!G76="","",IF(SUM('Test Sample Data'!G$3:G$386)&gt;10,IF(AND(ISNUMBER('Test Sample Data'!G76),'Test Sample Data'!G76&lt;$C$389, 'Test Sample Data'!G76&gt;0),'Test Sample Data'!G76,$C$389),""))</f>
        <v/>
      </c>
      <c r="H77" s="105" t="str">
        <f>IF('Test Sample Data'!H76="","",IF(SUM('Test Sample Data'!H$3:H$386)&gt;10,IF(AND(ISNUMBER('Test Sample Data'!H76),'Test Sample Data'!H76&lt;$C$389, 'Test Sample Data'!H76&gt;0),'Test Sample Data'!H76,$C$389),""))</f>
        <v/>
      </c>
      <c r="I77" s="105" t="str">
        <f>IF('Test Sample Data'!I76="","",IF(SUM('Test Sample Data'!I$3:I$386)&gt;10,IF(AND(ISNUMBER('Test Sample Data'!I76),'Test Sample Data'!I76&lt;$C$389, 'Test Sample Data'!I76&gt;0),'Test Sample Data'!I76,$C$389),""))</f>
        <v/>
      </c>
      <c r="J77" s="105" t="str">
        <f>IF('Test Sample Data'!J76="","",IF(SUM('Test Sample Data'!J$3:J$386)&gt;10,IF(AND(ISNUMBER('Test Sample Data'!J76),'Test Sample Data'!J76&lt;$C$389, 'Test Sample Data'!J76&gt;0),'Test Sample Data'!J76,$C$389),""))</f>
        <v/>
      </c>
      <c r="K77" s="105" t="str">
        <f>IF('Test Sample Data'!K76="","",IF(SUM('Test Sample Data'!K$3:K$386)&gt;10,IF(AND(ISNUMBER('Test Sample Data'!K76),'Test Sample Data'!K76&lt;$C$389, 'Test Sample Data'!K76&gt;0),'Test Sample Data'!K76,$C$389),""))</f>
        <v/>
      </c>
      <c r="L77" s="105" t="str">
        <f>IF('Test Sample Data'!L76="","",IF(SUM('Test Sample Data'!L$3:L$386)&gt;10,IF(AND(ISNUMBER('Test Sample Data'!L76),'Test Sample Data'!L76&lt;$C$389, 'Test Sample Data'!L76&gt;0),'Test Sample Data'!L76,$C$389),""))</f>
        <v/>
      </c>
      <c r="M77" s="105" t="str">
        <f>IF('Test Sample Data'!M76="","",IF(SUM('Test Sample Data'!M$3:M$386)&gt;10,IF(AND(ISNUMBER('Test Sample Data'!M76),'Test Sample Data'!M76&lt;$C$389, 'Test Sample Data'!M76&gt;0),'Test Sample Data'!M76,$C$389),""))</f>
        <v/>
      </c>
      <c r="N77" s="105" t="str">
        <f>IF('Test Sample Data'!N76="","",IF(SUM('Test Sample Data'!N$3:N$386)&gt;10,IF(AND(ISNUMBER('Test Sample Data'!N76),'Test Sample Data'!N76&lt;$C$389, 'Test Sample Data'!N76&gt;0),'Test Sample Data'!N76,$C$389),""))</f>
        <v/>
      </c>
      <c r="O77" s="105" t="str">
        <f>'Gene Table'!D76</f>
        <v>FBXL20</v>
      </c>
      <c r="P77" s="104" t="s">
        <v>306</v>
      </c>
      <c r="Q77" s="105">
        <f>IF('Control Sample Data'!C76="","",IF(SUM('Control Sample Data'!C$3:C$386)&gt;10,IF(AND(ISNUMBER('Control Sample Data'!C76),'Control Sample Data'!C76&lt;$C$389, 'Control Sample Data'!C76&gt;0),'Control Sample Data'!C76,$C$389),""))</f>
        <v>22.99</v>
      </c>
      <c r="R77" s="105">
        <f>IF('Control Sample Data'!D76="","",IF(SUM('Control Sample Data'!D$3:D$386)&gt;10,IF(AND(ISNUMBER('Control Sample Data'!D76),'Control Sample Data'!D76&lt;$C$389, 'Control Sample Data'!D76&gt;0),'Control Sample Data'!D76,$C$389),""))</f>
        <v>22.89</v>
      </c>
      <c r="S77" s="105">
        <f>IF('Control Sample Data'!E76="","",IF(SUM('Control Sample Data'!E$3:E$386)&gt;10,IF(AND(ISNUMBER('Control Sample Data'!E76),'Control Sample Data'!E76&lt;$C$389, 'Control Sample Data'!E76&gt;0),'Control Sample Data'!E76,$C$389),""))</f>
        <v>23.23</v>
      </c>
      <c r="T77" s="105" t="str">
        <f>IF('Control Sample Data'!F76="","",IF(SUM('Control Sample Data'!F$3:F$386)&gt;10,IF(AND(ISNUMBER('Control Sample Data'!F76),'Control Sample Data'!F76&lt;$C$389, 'Control Sample Data'!F76&gt;0),'Control Sample Data'!F76,$C$389),""))</f>
        <v/>
      </c>
      <c r="U77" s="105" t="str">
        <f>IF('Control Sample Data'!G76="","",IF(SUM('Control Sample Data'!G$3:G$386)&gt;10,IF(AND(ISNUMBER('Control Sample Data'!G76),'Control Sample Data'!G76&lt;$C$389, 'Control Sample Data'!G76&gt;0),'Control Sample Data'!G76,$C$389),""))</f>
        <v/>
      </c>
      <c r="V77" s="105" t="str">
        <f>IF('Control Sample Data'!H76="","",IF(SUM('Control Sample Data'!H$3:H$386)&gt;10,IF(AND(ISNUMBER('Control Sample Data'!H76),'Control Sample Data'!H76&lt;$C$389, 'Control Sample Data'!H76&gt;0),'Control Sample Data'!H76,$C$389),""))</f>
        <v/>
      </c>
      <c r="W77" s="105" t="str">
        <f>IF('Control Sample Data'!I76="","",IF(SUM('Control Sample Data'!I$3:I$386)&gt;10,IF(AND(ISNUMBER('Control Sample Data'!I76),'Control Sample Data'!I76&lt;$C$389, 'Control Sample Data'!I76&gt;0),'Control Sample Data'!I76,$C$389),""))</f>
        <v/>
      </c>
      <c r="X77" s="105" t="str">
        <f>IF('Control Sample Data'!J76="","",IF(SUM('Control Sample Data'!J$3:J$386)&gt;10,IF(AND(ISNUMBER('Control Sample Data'!J76),'Control Sample Data'!J76&lt;$C$389, 'Control Sample Data'!J76&gt;0),'Control Sample Data'!J76,$C$389),""))</f>
        <v/>
      </c>
      <c r="Y77" s="105" t="str">
        <f>IF('Control Sample Data'!K76="","",IF(SUM('Control Sample Data'!K$3:K$386)&gt;10,IF(AND(ISNUMBER('Control Sample Data'!K76),'Control Sample Data'!K76&lt;$C$389, 'Control Sample Data'!K76&gt;0),'Control Sample Data'!K76,$C$389),""))</f>
        <v/>
      </c>
      <c r="Z77" s="105" t="str">
        <f>IF('Control Sample Data'!L76="","",IF(SUM('Control Sample Data'!L$3:L$386)&gt;10,IF(AND(ISNUMBER('Control Sample Data'!L76),'Control Sample Data'!L76&lt;$C$389, 'Control Sample Data'!L76&gt;0),'Control Sample Data'!L76,$C$389),""))</f>
        <v/>
      </c>
      <c r="AA77" s="105" t="str">
        <f>IF('Control Sample Data'!M76="","",IF(SUM('Control Sample Data'!M$3:M$386)&gt;10,IF(AND(ISNUMBER('Control Sample Data'!M76),'Control Sample Data'!M76&lt;$C$389, 'Control Sample Data'!M76&gt;0),'Control Sample Data'!M76,$C$389),""))</f>
        <v/>
      </c>
      <c r="AB77" s="136" t="str">
        <f>IF('Control Sample Data'!N76="","",IF(SUM('Control Sample Data'!N$3:N$386)&gt;10,IF(AND(ISNUMBER('Control Sample Data'!N76),'Control Sample Data'!N76&lt;$C$389, 'Control Sample Data'!N76&gt;0),'Control Sample Data'!N76,$C$389),""))</f>
        <v/>
      </c>
      <c r="BA77" s="101" t="str">
        <f t="shared" si="115"/>
        <v>FBXL20</v>
      </c>
      <c r="BB77" s="104" t="s">
        <v>306</v>
      </c>
      <c r="BC77" s="105">
        <f t="shared" si="85"/>
        <v>-3.1020000000000003</v>
      </c>
      <c r="BD77" s="105">
        <f t="shared" si="86"/>
        <v>-2.9299999999999997</v>
      </c>
      <c r="BE77" s="105">
        <f t="shared" si="87"/>
        <v>-3.0600000000000023</v>
      </c>
      <c r="BF77" s="105" t="str">
        <f t="shared" si="88"/>
        <v/>
      </c>
      <c r="BG77" s="105" t="str">
        <f t="shared" si="89"/>
        <v/>
      </c>
      <c r="BH77" s="105" t="str">
        <f t="shared" si="90"/>
        <v/>
      </c>
      <c r="BI77" s="105" t="str">
        <f t="shared" si="91"/>
        <v/>
      </c>
      <c r="BJ77" s="105" t="str">
        <f t="shared" si="92"/>
        <v/>
      </c>
      <c r="BK77" s="105" t="str">
        <f t="shared" si="93"/>
        <v/>
      </c>
      <c r="BL77" s="105" t="str">
        <f t="shared" si="94"/>
        <v/>
      </c>
      <c r="BM77" s="102" t="str">
        <f t="shared" si="116"/>
        <v/>
      </c>
      <c r="BN77" s="102" t="str">
        <f t="shared" si="117"/>
        <v/>
      </c>
      <c r="BO77" s="105">
        <f t="shared" si="95"/>
        <v>1.847999999999999</v>
      </c>
      <c r="BP77" s="105">
        <f t="shared" si="96"/>
        <v>1.838000000000001</v>
      </c>
      <c r="BQ77" s="105">
        <f t="shared" si="97"/>
        <v>2.0199999999999996</v>
      </c>
      <c r="BR77" s="105" t="str">
        <f t="shared" si="98"/>
        <v/>
      </c>
      <c r="BS77" s="105" t="str">
        <f t="shared" si="99"/>
        <v/>
      </c>
      <c r="BT77" s="105" t="str">
        <f t="shared" si="100"/>
        <v/>
      </c>
      <c r="BU77" s="105" t="str">
        <f t="shared" si="101"/>
        <v/>
      </c>
      <c r="BV77" s="105" t="str">
        <f t="shared" si="102"/>
        <v/>
      </c>
      <c r="BW77" s="105" t="str">
        <f t="shared" si="103"/>
        <v/>
      </c>
      <c r="BX77" s="105" t="str">
        <f t="shared" si="104"/>
        <v/>
      </c>
      <c r="BY77" s="102" t="str">
        <f t="shared" si="118"/>
        <v/>
      </c>
      <c r="BZ77" s="102" t="str">
        <f t="shared" si="119"/>
        <v/>
      </c>
      <c r="CA77" s="70">
        <f t="shared" si="120"/>
        <v>-3.0306666666666673</v>
      </c>
      <c r="CB77" s="70">
        <f t="shared" si="121"/>
        <v>1.9019999999999999</v>
      </c>
      <c r="CC77" s="103" t="str">
        <f t="shared" si="122"/>
        <v>FBXL20</v>
      </c>
      <c r="CD77" s="104" t="s">
        <v>306</v>
      </c>
      <c r="CE77" s="106">
        <f t="shared" si="105"/>
        <v>8.586082291147628</v>
      </c>
      <c r="CF77" s="106">
        <f t="shared" si="106"/>
        <v>7.6211039843514969</v>
      </c>
      <c r="CG77" s="106">
        <f t="shared" si="107"/>
        <v>8.3397260867289837</v>
      </c>
      <c r="CH77" s="106" t="str">
        <f t="shared" si="108"/>
        <v/>
      </c>
      <c r="CI77" s="106" t="str">
        <f t="shared" si="109"/>
        <v/>
      </c>
      <c r="CJ77" s="106" t="str">
        <f t="shared" si="110"/>
        <v/>
      </c>
      <c r="CK77" s="106" t="str">
        <f t="shared" si="111"/>
        <v/>
      </c>
      <c r="CL77" s="106" t="str">
        <f t="shared" si="112"/>
        <v/>
      </c>
      <c r="CM77" s="106" t="str">
        <f t="shared" si="113"/>
        <v/>
      </c>
      <c r="CN77" s="106" t="str">
        <f t="shared" si="114"/>
        <v/>
      </c>
      <c r="CO77" s="119" t="str">
        <f t="shared" si="123"/>
        <v/>
      </c>
      <c r="CP77" s="119" t="str">
        <f t="shared" si="124"/>
        <v/>
      </c>
      <c r="CQ77" s="106">
        <f t="shared" si="127"/>
        <v>0.27777718216377356</v>
      </c>
      <c r="CR77" s="106">
        <f t="shared" si="83"/>
        <v>0.27970927525892764</v>
      </c>
      <c r="CS77" s="106">
        <f t="shared" si="83"/>
        <v>0.24655817612333991</v>
      </c>
      <c r="CT77" s="106" t="str">
        <f t="shared" si="83"/>
        <v/>
      </c>
      <c r="CU77" s="106" t="str">
        <f t="shared" si="83"/>
        <v/>
      </c>
      <c r="CV77" s="106" t="str">
        <f t="shared" si="83"/>
        <v/>
      </c>
      <c r="CW77" s="106" t="str">
        <f t="shared" si="50"/>
        <v/>
      </c>
      <c r="CX77" s="106" t="str">
        <f t="shared" si="50"/>
        <v/>
      </c>
      <c r="CY77" s="106" t="str">
        <f t="shared" si="50"/>
        <v/>
      </c>
      <c r="CZ77" s="106" t="str">
        <f t="shared" si="48"/>
        <v/>
      </c>
      <c r="DA77" s="119" t="str">
        <f t="shared" si="125"/>
        <v/>
      </c>
      <c r="DB77" s="119" t="str">
        <f t="shared" si="126"/>
        <v/>
      </c>
    </row>
    <row r="78" spans="1:106" ht="15" customHeight="1" x14ac:dyDescent="0.3">
      <c r="A78" s="135" t="str">
        <f>'Gene Table'!D77</f>
        <v>FBXL3</v>
      </c>
      <c r="B78" s="104" t="s">
        <v>307</v>
      </c>
      <c r="C78" s="105">
        <f>IF('Test Sample Data'!C77="","",IF(SUM('Test Sample Data'!C$3:C$386)&gt;10,IF(AND(ISNUMBER('Test Sample Data'!C77),'Test Sample Data'!C77&lt;$C$389, 'Test Sample Data'!C77&gt;0),'Test Sample Data'!C77,$C$389),""))</f>
        <v>30.63</v>
      </c>
      <c r="D78" s="105">
        <f>IF('Test Sample Data'!D77="","",IF(SUM('Test Sample Data'!D$3:D$386)&gt;10,IF(AND(ISNUMBER('Test Sample Data'!D77),'Test Sample Data'!D77&lt;$C$389, 'Test Sample Data'!D77&gt;0),'Test Sample Data'!D77,$C$389),""))</f>
        <v>30.45</v>
      </c>
      <c r="E78" s="105">
        <f>IF('Test Sample Data'!E77="","",IF(SUM('Test Sample Data'!E$3:E$386)&gt;10,IF(AND(ISNUMBER('Test Sample Data'!E77),'Test Sample Data'!E77&lt;$C$389, 'Test Sample Data'!E77&gt;0),'Test Sample Data'!E77,$C$389),""))</f>
        <v>30.09</v>
      </c>
      <c r="F78" s="105" t="str">
        <f>IF('Test Sample Data'!F77="","",IF(SUM('Test Sample Data'!F$3:F$386)&gt;10,IF(AND(ISNUMBER('Test Sample Data'!F77),'Test Sample Data'!F77&lt;$C$389, 'Test Sample Data'!F77&gt;0),'Test Sample Data'!F77,$C$389),""))</f>
        <v/>
      </c>
      <c r="G78" s="105" t="str">
        <f>IF('Test Sample Data'!G77="","",IF(SUM('Test Sample Data'!G$3:G$386)&gt;10,IF(AND(ISNUMBER('Test Sample Data'!G77),'Test Sample Data'!G77&lt;$C$389, 'Test Sample Data'!G77&gt;0),'Test Sample Data'!G77,$C$389),""))</f>
        <v/>
      </c>
      <c r="H78" s="105" t="str">
        <f>IF('Test Sample Data'!H77="","",IF(SUM('Test Sample Data'!H$3:H$386)&gt;10,IF(AND(ISNUMBER('Test Sample Data'!H77),'Test Sample Data'!H77&lt;$C$389, 'Test Sample Data'!H77&gt;0),'Test Sample Data'!H77,$C$389),""))</f>
        <v/>
      </c>
      <c r="I78" s="105" t="str">
        <f>IF('Test Sample Data'!I77="","",IF(SUM('Test Sample Data'!I$3:I$386)&gt;10,IF(AND(ISNUMBER('Test Sample Data'!I77),'Test Sample Data'!I77&lt;$C$389, 'Test Sample Data'!I77&gt;0),'Test Sample Data'!I77,$C$389),""))</f>
        <v/>
      </c>
      <c r="J78" s="105" t="str">
        <f>IF('Test Sample Data'!J77="","",IF(SUM('Test Sample Data'!J$3:J$386)&gt;10,IF(AND(ISNUMBER('Test Sample Data'!J77),'Test Sample Data'!J77&lt;$C$389, 'Test Sample Data'!J77&gt;0),'Test Sample Data'!J77,$C$389),""))</f>
        <v/>
      </c>
      <c r="K78" s="105" t="str">
        <f>IF('Test Sample Data'!K77="","",IF(SUM('Test Sample Data'!K$3:K$386)&gt;10,IF(AND(ISNUMBER('Test Sample Data'!K77),'Test Sample Data'!K77&lt;$C$389, 'Test Sample Data'!K77&gt;0),'Test Sample Data'!K77,$C$389),""))</f>
        <v/>
      </c>
      <c r="L78" s="105" t="str">
        <f>IF('Test Sample Data'!L77="","",IF(SUM('Test Sample Data'!L$3:L$386)&gt;10,IF(AND(ISNUMBER('Test Sample Data'!L77),'Test Sample Data'!L77&lt;$C$389, 'Test Sample Data'!L77&gt;0),'Test Sample Data'!L77,$C$389),""))</f>
        <v/>
      </c>
      <c r="M78" s="105" t="str">
        <f>IF('Test Sample Data'!M77="","",IF(SUM('Test Sample Data'!M$3:M$386)&gt;10,IF(AND(ISNUMBER('Test Sample Data'!M77),'Test Sample Data'!M77&lt;$C$389, 'Test Sample Data'!M77&gt;0),'Test Sample Data'!M77,$C$389),""))</f>
        <v/>
      </c>
      <c r="N78" s="105" t="str">
        <f>IF('Test Sample Data'!N77="","",IF(SUM('Test Sample Data'!N$3:N$386)&gt;10,IF(AND(ISNUMBER('Test Sample Data'!N77),'Test Sample Data'!N77&lt;$C$389, 'Test Sample Data'!N77&gt;0),'Test Sample Data'!N77,$C$389),""))</f>
        <v/>
      </c>
      <c r="O78" s="105" t="str">
        <f>'Gene Table'!D77</f>
        <v>FBXL3</v>
      </c>
      <c r="P78" s="104" t="s">
        <v>307</v>
      </c>
      <c r="Q78" s="105">
        <f>IF('Control Sample Data'!C77="","",IF(SUM('Control Sample Data'!C$3:C$386)&gt;10,IF(AND(ISNUMBER('Control Sample Data'!C77),'Control Sample Data'!C77&lt;$C$389, 'Control Sample Data'!C77&gt;0),'Control Sample Data'!C77,$C$389),""))</f>
        <v>34.1</v>
      </c>
      <c r="R78" s="105">
        <f>IF('Control Sample Data'!D77="","",IF(SUM('Control Sample Data'!D$3:D$386)&gt;10,IF(AND(ISNUMBER('Control Sample Data'!D77),'Control Sample Data'!D77&lt;$C$389, 'Control Sample Data'!D77&gt;0),'Control Sample Data'!D77,$C$389),""))</f>
        <v>34.729999999999997</v>
      </c>
      <c r="S78" s="105">
        <f>IF('Control Sample Data'!E77="","",IF(SUM('Control Sample Data'!E$3:E$386)&gt;10,IF(AND(ISNUMBER('Control Sample Data'!E77),'Control Sample Data'!E77&lt;$C$389, 'Control Sample Data'!E77&gt;0),'Control Sample Data'!E77,$C$389),""))</f>
        <v>33.92</v>
      </c>
      <c r="T78" s="105" t="str">
        <f>IF('Control Sample Data'!F77="","",IF(SUM('Control Sample Data'!F$3:F$386)&gt;10,IF(AND(ISNUMBER('Control Sample Data'!F77),'Control Sample Data'!F77&lt;$C$389, 'Control Sample Data'!F77&gt;0),'Control Sample Data'!F77,$C$389),""))</f>
        <v/>
      </c>
      <c r="U78" s="105" t="str">
        <f>IF('Control Sample Data'!G77="","",IF(SUM('Control Sample Data'!G$3:G$386)&gt;10,IF(AND(ISNUMBER('Control Sample Data'!G77),'Control Sample Data'!G77&lt;$C$389, 'Control Sample Data'!G77&gt;0),'Control Sample Data'!G77,$C$389),""))</f>
        <v/>
      </c>
      <c r="V78" s="105" t="str">
        <f>IF('Control Sample Data'!H77="","",IF(SUM('Control Sample Data'!H$3:H$386)&gt;10,IF(AND(ISNUMBER('Control Sample Data'!H77),'Control Sample Data'!H77&lt;$C$389, 'Control Sample Data'!H77&gt;0),'Control Sample Data'!H77,$C$389),""))</f>
        <v/>
      </c>
      <c r="W78" s="105" t="str">
        <f>IF('Control Sample Data'!I77="","",IF(SUM('Control Sample Data'!I$3:I$386)&gt;10,IF(AND(ISNUMBER('Control Sample Data'!I77),'Control Sample Data'!I77&lt;$C$389, 'Control Sample Data'!I77&gt;0),'Control Sample Data'!I77,$C$389),""))</f>
        <v/>
      </c>
      <c r="X78" s="105" t="str">
        <f>IF('Control Sample Data'!J77="","",IF(SUM('Control Sample Data'!J$3:J$386)&gt;10,IF(AND(ISNUMBER('Control Sample Data'!J77),'Control Sample Data'!J77&lt;$C$389, 'Control Sample Data'!J77&gt;0),'Control Sample Data'!J77,$C$389),""))</f>
        <v/>
      </c>
      <c r="Y78" s="105" t="str">
        <f>IF('Control Sample Data'!K77="","",IF(SUM('Control Sample Data'!K$3:K$386)&gt;10,IF(AND(ISNUMBER('Control Sample Data'!K77),'Control Sample Data'!K77&lt;$C$389, 'Control Sample Data'!K77&gt;0),'Control Sample Data'!K77,$C$389),""))</f>
        <v/>
      </c>
      <c r="Z78" s="105" t="str">
        <f>IF('Control Sample Data'!L77="","",IF(SUM('Control Sample Data'!L$3:L$386)&gt;10,IF(AND(ISNUMBER('Control Sample Data'!L77),'Control Sample Data'!L77&lt;$C$389, 'Control Sample Data'!L77&gt;0),'Control Sample Data'!L77,$C$389),""))</f>
        <v/>
      </c>
      <c r="AA78" s="105" t="str">
        <f>IF('Control Sample Data'!M77="","",IF(SUM('Control Sample Data'!M$3:M$386)&gt;10,IF(AND(ISNUMBER('Control Sample Data'!M77),'Control Sample Data'!M77&lt;$C$389, 'Control Sample Data'!M77&gt;0),'Control Sample Data'!M77,$C$389),""))</f>
        <v/>
      </c>
      <c r="AB78" s="136" t="str">
        <f>IF('Control Sample Data'!N77="","",IF(SUM('Control Sample Data'!N$3:N$386)&gt;10,IF(AND(ISNUMBER('Control Sample Data'!N77),'Control Sample Data'!N77&lt;$C$389, 'Control Sample Data'!N77&gt;0),'Control Sample Data'!N77,$C$389),""))</f>
        <v/>
      </c>
      <c r="BA78" s="101" t="str">
        <f t="shared" si="115"/>
        <v>FBXL3</v>
      </c>
      <c r="BB78" s="104" t="s">
        <v>307</v>
      </c>
      <c r="BC78" s="105">
        <f t="shared" si="85"/>
        <v>9.6379999999999981</v>
      </c>
      <c r="BD78" s="105">
        <f t="shared" si="86"/>
        <v>9.5</v>
      </c>
      <c r="BE78" s="105">
        <f t="shared" si="87"/>
        <v>9.2099999999999973</v>
      </c>
      <c r="BF78" s="105" t="str">
        <f t="shared" si="88"/>
        <v/>
      </c>
      <c r="BG78" s="105" t="str">
        <f t="shared" si="89"/>
        <v/>
      </c>
      <c r="BH78" s="105" t="str">
        <f t="shared" si="90"/>
        <v/>
      </c>
      <c r="BI78" s="105" t="str">
        <f t="shared" si="91"/>
        <v/>
      </c>
      <c r="BJ78" s="105" t="str">
        <f t="shared" si="92"/>
        <v/>
      </c>
      <c r="BK78" s="105" t="str">
        <f t="shared" si="93"/>
        <v/>
      </c>
      <c r="BL78" s="105" t="str">
        <f t="shared" si="94"/>
        <v/>
      </c>
      <c r="BM78" s="102" t="str">
        <f t="shared" si="116"/>
        <v/>
      </c>
      <c r="BN78" s="102" t="str">
        <f t="shared" si="117"/>
        <v/>
      </c>
      <c r="BO78" s="105">
        <f t="shared" si="95"/>
        <v>12.958000000000002</v>
      </c>
      <c r="BP78" s="105">
        <f t="shared" si="96"/>
        <v>13.677999999999997</v>
      </c>
      <c r="BQ78" s="105">
        <f t="shared" si="97"/>
        <v>12.71</v>
      </c>
      <c r="BR78" s="105" t="str">
        <f t="shared" si="98"/>
        <v/>
      </c>
      <c r="BS78" s="105" t="str">
        <f t="shared" si="99"/>
        <v/>
      </c>
      <c r="BT78" s="105" t="str">
        <f t="shared" si="100"/>
        <v/>
      </c>
      <c r="BU78" s="105" t="str">
        <f t="shared" si="101"/>
        <v/>
      </c>
      <c r="BV78" s="105" t="str">
        <f t="shared" si="102"/>
        <v/>
      </c>
      <c r="BW78" s="105" t="str">
        <f t="shared" si="103"/>
        <v/>
      </c>
      <c r="BX78" s="105" t="str">
        <f t="shared" si="104"/>
        <v/>
      </c>
      <c r="BY78" s="102" t="str">
        <f t="shared" si="118"/>
        <v/>
      </c>
      <c r="BZ78" s="102" t="str">
        <f t="shared" si="119"/>
        <v/>
      </c>
      <c r="CA78" s="70">
        <f t="shared" si="120"/>
        <v>9.4493333333333318</v>
      </c>
      <c r="CB78" s="70">
        <f t="shared" si="121"/>
        <v>13.115333333333334</v>
      </c>
      <c r="CC78" s="103" t="str">
        <f t="shared" si="122"/>
        <v>FBXL3</v>
      </c>
      <c r="CD78" s="104" t="s">
        <v>307</v>
      </c>
      <c r="CE78" s="106">
        <f t="shared" si="105"/>
        <v>1.2550843139349363E-3</v>
      </c>
      <c r="CF78" s="106">
        <f t="shared" si="106"/>
        <v>1.3810679320049757E-3</v>
      </c>
      <c r="CG78" s="106">
        <f t="shared" si="107"/>
        <v>1.6885492798981785E-3</v>
      </c>
      <c r="CH78" s="106" t="str">
        <f t="shared" si="108"/>
        <v/>
      </c>
      <c r="CI78" s="106" t="str">
        <f t="shared" si="109"/>
        <v/>
      </c>
      <c r="CJ78" s="106" t="str">
        <f t="shared" si="110"/>
        <v/>
      </c>
      <c r="CK78" s="106" t="str">
        <f t="shared" si="111"/>
        <v/>
      </c>
      <c r="CL78" s="106" t="str">
        <f t="shared" si="112"/>
        <v/>
      </c>
      <c r="CM78" s="106" t="str">
        <f t="shared" si="113"/>
        <v/>
      </c>
      <c r="CN78" s="106" t="str">
        <f t="shared" si="114"/>
        <v/>
      </c>
      <c r="CO78" s="119" t="str">
        <f t="shared" si="123"/>
        <v/>
      </c>
      <c r="CP78" s="119" t="str">
        <f t="shared" si="124"/>
        <v/>
      </c>
      <c r="CQ78" s="106">
        <f t="shared" si="127"/>
        <v>1.2567627971606394E-4</v>
      </c>
      <c r="CR78" s="106">
        <f t="shared" si="83"/>
        <v>7.6297747960523207E-5</v>
      </c>
      <c r="CS78" s="106">
        <f t="shared" si="83"/>
        <v>1.4924808077295765E-4</v>
      </c>
      <c r="CT78" s="106" t="str">
        <f t="shared" si="83"/>
        <v/>
      </c>
      <c r="CU78" s="106" t="str">
        <f t="shared" si="83"/>
        <v/>
      </c>
      <c r="CV78" s="106" t="str">
        <f t="shared" si="83"/>
        <v/>
      </c>
      <c r="CW78" s="106" t="str">
        <f t="shared" si="50"/>
        <v/>
      </c>
      <c r="CX78" s="106" t="str">
        <f t="shared" si="50"/>
        <v/>
      </c>
      <c r="CY78" s="106" t="str">
        <f t="shared" si="50"/>
        <v/>
      </c>
      <c r="CZ78" s="106" t="str">
        <f t="shared" si="48"/>
        <v/>
      </c>
      <c r="DA78" s="119" t="str">
        <f t="shared" si="125"/>
        <v/>
      </c>
      <c r="DB78" s="119" t="str">
        <f t="shared" si="126"/>
        <v/>
      </c>
    </row>
    <row r="79" spans="1:106" ht="15" customHeight="1" x14ac:dyDescent="0.3">
      <c r="A79" s="135" t="str">
        <f>'Gene Table'!D78</f>
        <v>FBXL4</v>
      </c>
      <c r="B79" s="104" t="s">
        <v>308</v>
      </c>
      <c r="C79" s="105">
        <f>IF('Test Sample Data'!C78="","",IF(SUM('Test Sample Data'!C$3:C$386)&gt;10,IF(AND(ISNUMBER('Test Sample Data'!C78),'Test Sample Data'!C78&lt;$C$389, 'Test Sample Data'!C78&gt;0),'Test Sample Data'!C78,$C$389),""))</f>
        <v>26.31</v>
      </c>
      <c r="D79" s="105">
        <f>IF('Test Sample Data'!D78="","",IF(SUM('Test Sample Data'!D$3:D$386)&gt;10,IF(AND(ISNUMBER('Test Sample Data'!D78),'Test Sample Data'!D78&lt;$C$389, 'Test Sample Data'!D78&gt;0),'Test Sample Data'!D78,$C$389),""))</f>
        <v>26.14</v>
      </c>
      <c r="E79" s="105">
        <f>IF('Test Sample Data'!E78="","",IF(SUM('Test Sample Data'!E$3:E$386)&gt;10,IF(AND(ISNUMBER('Test Sample Data'!E78),'Test Sample Data'!E78&lt;$C$389, 'Test Sample Data'!E78&gt;0),'Test Sample Data'!E78,$C$389),""))</f>
        <v>26.02</v>
      </c>
      <c r="F79" s="105" t="str">
        <f>IF('Test Sample Data'!F78="","",IF(SUM('Test Sample Data'!F$3:F$386)&gt;10,IF(AND(ISNUMBER('Test Sample Data'!F78),'Test Sample Data'!F78&lt;$C$389, 'Test Sample Data'!F78&gt;0),'Test Sample Data'!F78,$C$389),""))</f>
        <v/>
      </c>
      <c r="G79" s="105" t="str">
        <f>IF('Test Sample Data'!G78="","",IF(SUM('Test Sample Data'!G$3:G$386)&gt;10,IF(AND(ISNUMBER('Test Sample Data'!G78),'Test Sample Data'!G78&lt;$C$389, 'Test Sample Data'!G78&gt;0),'Test Sample Data'!G78,$C$389),""))</f>
        <v/>
      </c>
      <c r="H79" s="105" t="str">
        <f>IF('Test Sample Data'!H78="","",IF(SUM('Test Sample Data'!H$3:H$386)&gt;10,IF(AND(ISNUMBER('Test Sample Data'!H78),'Test Sample Data'!H78&lt;$C$389, 'Test Sample Data'!H78&gt;0),'Test Sample Data'!H78,$C$389),""))</f>
        <v/>
      </c>
      <c r="I79" s="105" t="str">
        <f>IF('Test Sample Data'!I78="","",IF(SUM('Test Sample Data'!I$3:I$386)&gt;10,IF(AND(ISNUMBER('Test Sample Data'!I78),'Test Sample Data'!I78&lt;$C$389, 'Test Sample Data'!I78&gt;0),'Test Sample Data'!I78,$C$389),""))</f>
        <v/>
      </c>
      <c r="J79" s="105" t="str">
        <f>IF('Test Sample Data'!J78="","",IF(SUM('Test Sample Data'!J$3:J$386)&gt;10,IF(AND(ISNUMBER('Test Sample Data'!J78),'Test Sample Data'!J78&lt;$C$389, 'Test Sample Data'!J78&gt;0),'Test Sample Data'!J78,$C$389),""))</f>
        <v/>
      </c>
      <c r="K79" s="105" t="str">
        <f>IF('Test Sample Data'!K78="","",IF(SUM('Test Sample Data'!K$3:K$386)&gt;10,IF(AND(ISNUMBER('Test Sample Data'!K78),'Test Sample Data'!K78&lt;$C$389, 'Test Sample Data'!K78&gt;0),'Test Sample Data'!K78,$C$389),""))</f>
        <v/>
      </c>
      <c r="L79" s="105" t="str">
        <f>IF('Test Sample Data'!L78="","",IF(SUM('Test Sample Data'!L$3:L$386)&gt;10,IF(AND(ISNUMBER('Test Sample Data'!L78),'Test Sample Data'!L78&lt;$C$389, 'Test Sample Data'!L78&gt;0),'Test Sample Data'!L78,$C$389),""))</f>
        <v/>
      </c>
      <c r="M79" s="105" t="str">
        <f>IF('Test Sample Data'!M78="","",IF(SUM('Test Sample Data'!M$3:M$386)&gt;10,IF(AND(ISNUMBER('Test Sample Data'!M78),'Test Sample Data'!M78&lt;$C$389, 'Test Sample Data'!M78&gt;0),'Test Sample Data'!M78,$C$389),""))</f>
        <v/>
      </c>
      <c r="N79" s="105" t="str">
        <f>IF('Test Sample Data'!N78="","",IF(SUM('Test Sample Data'!N$3:N$386)&gt;10,IF(AND(ISNUMBER('Test Sample Data'!N78),'Test Sample Data'!N78&lt;$C$389, 'Test Sample Data'!N78&gt;0),'Test Sample Data'!N78,$C$389),""))</f>
        <v/>
      </c>
      <c r="O79" s="105" t="str">
        <f>'Gene Table'!D78</f>
        <v>FBXL4</v>
      </c>
      <c r="P79" s="104" t="s">
        <v>308</v>
      </c>
      <c r="Q79" s="105">
        <f>IF('Control Sample Data'!C78="","",IF(SUM('Control Sample Data'!C$3:C$386)&gt;10,IF(AND(ISNUMBER('Control Sample Data'!C78),'Control Sample Data'!C78&lt;$C$389, 'Control Sample Data'!C78&gt;0),'Control Sample Data'!C78,$C$389),""))</f>
        <v>21.65</v>
      </c>
      <c r="R79" s="105">
        <f>IF('Control Sample Data'!D78="","",IF(SUM('Control Sample Data'!D$3:D$386)&gt;10,IF(AND(ISNUMBER('Control Sample Data'!D78),'Control Sample Data'!D78&lt;$C$389, 'Control Sample Data'!D78&gt;0),'Control Sample Data'!D78,$C$389),""))</f>
        <v>21.51</v>
      </c>
      <c r="S79" s="105">
        <f>IF('Control Sample Data'!E78="","",IF(SUM('Control Sample Data'!E$3:E$386)&gt;10,IF(AND(ISNUMBER('Control Sample Data'!E78),'Control Sample Data'!E78&lt;$C$389, 'Control Sample Data'!E78&gt;0),'Control Sample Data'!E78,$C$389),""))</f>
        <v>21.93</v>
      </c>
      <c r="T79" s="105" t="str">
        <f>IF('Control Sample Data'!F78="","",IF(SUM('Control Sample Data'!F$3:F$386)&gt;10,IF(AND(ISNUMBER('Control Sample Data'!F78),'Control Sample Data'!F78&lt;$C$389, 'Control Sample Data'!F78&gt;0),'Control Sample Data'!F78,$C$389),""))</f>
        <v/>
      </c>
      <c r="U79" s="105" t="str">
        <f>IF('Control Sample Data'!G78="","",IF(SUM('Control Sample Data'!G$3:G$386)&gt;10,IF(AND(ISNUMBER('Control Sample Data'!G78),'Control Sample Data'!G78&lt;$C$389, 'Control Sample Data'!G78&gt;0),'Control Sample Data'!G78,$C$389),""))</f>
        <v/>
      </c>
      <c r="V79" s="105" t="str">
        <f>IF('Control Sample Data'!H78="","",IF(SUM('Control Sample Data'!H$3:H$386)&gt;10,IF(AND(ISNUMBER('Control Sample Data'!H78),'Control Sample Data'!H78&lt;$C$389, 'Control Sample Data'!H78&gt;0),'Control Sample Data'!H78,$C$389),""))</f>
        <v/>
      </c>
      <c r="W79" s="105" t="str">
        <f>IF('Control Sample Data'!I78="","",IF(SUM('Control Sample Data'!I$3:I$386)&gt;10,IF(AND(ISNUMBER('Control Sample Data'!I78),'Control Sample Data'!I78&lt;$C$389, 'Control Sample Data'!I78&gt;0),'Control Sample Data'!I78,$C$389),""))</f>
        <v/>
      </c>
      <c r="X79" s="105" t="str">
        <f>IF('Control Sample Data'!J78="","",IF(SUM('Control Sample Data'!J$3:J$386)&gt;10,IF(AND(ISNUMBER('Control Sample Data'!J78),'Control Sample Data'!J78&lt;$C$389, 'Control Sample Data'!J78&gt;0),'Control Sample Data'!J78,$C$389),""))</f>
        <v/>
      </c>
      <c r="Y79" s="105" t="str">
        <f>IF('Control Sample Data'!K78="","",IF(SUM('Control Sample Data'!K$3:K$386)&gt;10,IF(AND(ISNUMBER('Control Sample Data'!K78),'Control Sample Data'!K78&lt;$C$389, 'Control Sample Data'!K78&gt;0),'Control Sample Data'!K78,$C$389),""))</f>
        <v/>
      </c>
      <c r="Z79" s="105" t="str">
        <f>IF('Control Sample Data'!L78="","",IF(SUM('Control Sample Data'!L$3:L$386)&gt;10,IF(AND(ISNUMBER('Control Sample Data'!L78),'Control Sample Data'!L78&lt;$C$389, 'Control Sample Data'!L78&gt;0),'Control Sample Data'!L78,$C$389),""))</f>
        <v/>
      </c>
      <c r="AA79" s="105" t="str">
        <f>IF('Control Sample Data'!M78="","",IF(SUM('Control Sample Data'!M$3:M$386)&gt;10,IF(AND(ISNUMBER('Control Sample Data'!M78),'Control Sample Data'!M78&lt;$C$389, 'Control Sample Data'!M78&gt;0),'Control Sample Data'!M78,$C$389),""))</f>
        <v/>
      </c>
      <c r="AB79" s="136" t="str">
        <f>IF('Control Sample Data'!N78="","",IF(SUM('Control Sample Data'!N$3:N$386)&gt;10,IF(AND(ISNUMBER('Control Sample Data'!N78),'Control Sample Data'!N78&lt;$C$389, 'Control Sample Data'!N78&gt;0),'Control Sample Data'!N78,$C$389),""))</f>
        <v/>
      </c>
      <c r="BA79" s="101" t="str">
        <f t="shared" si="115"/>
        <v>FBXL4</v>
      </c>
      <c r="BB79" s="104" t="s">
        <v>308</v>
      </c>
      <c r="BC79" s="105">
        <f t="shared" si="85"/>
        <v>5.3179999999999978</v>
      </c>
      <c r="BD79" s="105">
        <f t="shared" si="86"/>
        <v>5.1900000000000013</v>
      </c>
      <c r="BE79" s="105">
        <f t="shared" si="87"/>
        <v>5.139999999999997</v>
      </c>
      <c r="BF79" s="105" t="str">
        <f t="shared" si="88"/>
        <v/>
      </c>
      <c r="BG79" s="105" t="str">
        <f t="shared" si="89"/>
        <v/>
      </c>
      <c r="BH79" s="105" t="str">
        <f t="shared" si="90"/>
        <v/>
      </c>
      <c r="BI79" s="105" t="str">
        <f t="shared" si="91"/>
        <v/>
      </c>
      <c r="BJ79" s="105" t="str">
        <f t="shared" si="92"/>
        <v/>
      </c>
      <c r="BK79" s="105" t="str">
        <f t="shared" si="93"/>
        <v/>
      </c>
      <c r="BL79" s="105" t="str">
        <f t="shared" si="94"/>
        <v/>
      </c>
      <c r="BM79" s="102" t="str">
        <f t="shared" si="116"/>
        <v/>
      </c>
      <c r="BN79" s="102" t="str">
        <f t="shared" si="117"/>
        <v/>
      </c>
      <c r="BO79" s="105">
        <f t="shared" si="95"/>
        <v>0.50799999999999912</v>
      </c>
      <c r="BP79" s="105">
        <f t="shared" si="96"/>
        <v>0.45800000000000196</v>
      </c>
      <c r="BQ79" s="105">
        <f t="shared" si="97"/>
        <v>0.71999999999999886</v>
      </c>
      <c r="BR79" s="105" t="str">
        <f t="shared" si="98"/>
        <v/>
      </c>
      <c r="BS79" s="105" t="str">
        <f t="shared" si="99"/>
        <v/>
      </c>
      <c r="BT79" s="105" t="str">
        <f t="shared" si="100"/>
        <v/>
      </c>
      <c r="BU79" s="105" t="str">
        <f t="shared" si="101"/>
        <v/>
      </c>
      <c r="BV79" s="105" t="str">
        <f t="shared" si="102"/>
        <v/>
      </c>
      <c r="BW79" s="105" t="str">
        <f t="shared" si="103"/>
        <v/>
      </c>
      <c r="BX79" s="105" t="str">
        <f t="shared" si="104"/>
        <v/>
      </c>
      <c r="BY79" s="102" t="str">
        <f t="shared" si="118"/>
        <v/>
      </c>
      <c r="BZ79" s="102" t="str">
        <f t="shared" si="119"/>
        <v/>
      </c>
      <c r="CA79" s="70">
        <f t="shared" si="120"/>
        <v>5.2159999999999984</v>
      </c>
      <c r="CB79" s="70">
        <f t="shared" si="121"/>
        <v>0.56199999999999994</v>
      </c>
      <c r="CC79" s="103" t="str">
        <f t="shared" si="122"/>
        <v>FBXL4</v>
      </c>
      <c r="CD79" s="104" t="s">
        <v>308</v>
      </c>
      <c r="CE79" s="106">
        <f t="shared" si="105"/>
        <v>2.5068161448515241E-2</v>
      </c>
      <c r="CF79" s="106">
        <f t="shared" si="106"/>
        <v>2.7393928791126079E-2</v>
      </c>
      <c r="CG79" s="106">
        <f t="shared" si="107"/>
        <v>2.8359973603661336E-2</v>
      </c>
      <c r="CH79" s="106" t="str">
        <f t="shared" si="108"/>
        <v/>
      </c>
      <c r="CI79" s="106" t="str">
        <f t="shared" si="109"/>
        <v/>
      </c>
      <c r="CJ79" s="106" t="str">
        <f t="shared" si="110"/>
        <v/>
      </c>
      <c r="CK79" s="106" t="str">
        <f t="shared" si="111"/>
        <v/>
      </c>
      <c r="CL79" s="106" t="str">
        <f t="shared" si="112"/>
        <v/>
      </c>
      <c r="CM79" s="106" t="str">
        <f t="shared" si="113"/>
        <v/>
      </c>
      <c r="CN79" s="106" t="str">
        <f t="shared" si="114"/>
        <v/>
      </c>
      <c r="CO79" s="119" t="str">
        <f t="shared" si="123"/>
        <v/>
      </c>
      <c r="CP79" s="119" t="str">
        <f t="shared" si="124"/>
        <v/>
      </c>
      <c r="CQ79" s="106">
        <f t="shared" si="127"/>
        <v>0.70319659995656014</v>
      </c>
      <c r="CR79" s="106">
        <f t="shared" si="83"/>
        <v>0.72799477449954242</v>
      </c>
      <c r="CS79" s="106">
        <f t="shared" si="83"/>
        <v>0.60709744219752393</v>
      </c>
      <c r="CT79" s="106" t="str">
        <f t="shared" si="83"/>
        <v/>
      </c>
      <c r="CU79" s="106" t="str">
        <f t="shared" si="83"/>
        <v/>
      </c>
      <c r="CV79" s="106" t="str">
        <f t="shared" si="83"/>
        <v/>
      </c>
      <c r="CW79" s="106" t="str">
        <f t="shared" si="50"/>
        <v/>
      </c>
      <c r="CX79" s="106" t="str">
        <f t="shared" si="50"/>
        <v/>
      </c>
      <c r="CY79" s="106" t="str">
        <f t="shared" si="50"/>
        <v/>
      </c>
      <c r="CZ79" s="106" t="str">
        <f t="shared" si="48"/>
        <v/>
      </c>
      <c r="DA79" s="119" t="str">
        <f t="shared" si="125"/>
        <v/>
      </c>
      <c r="DB79" s="119" t="str">
        <f t="shared" si="126"/>
        <v/>
      </c>
    </row>
    <row r="80" spans="1:106" ht="15" customHeight="1" x14ac:dyDescent="0.3">
      <c r="A80" s="135" t="str">
        <f>'Gene Table'!D79</f>
        <v>FBXL5</v>
      </c>
      <c r="B80" s="104" t="s">
        <v>309</v>
      </c>
      <c r="C80" s="105">
        <f>IF('Test Sample Data'!C79="","",IF(SUM('Test Sample Data'!C$3:C$386)&gt;10,IF(AND(ISNUMBER('Test Sample Data'!C79),'Test Sample Data'!C79&lt;$C$389, 'Test Sample Data'!C79&gt;0),'Test Sample Data'!C79,$C$389),""))</f>
        <v>26.92</v>
      </c>
      <c r="D80" s="105">
        <f>IF('Test Sample Data'!D79="","",IF(SUM('Test Sample Data'!D$3:D$386)&gt;10,IF(AND(ISNUMBER('Test Sample Data'!D79),'Test Sample Data'!D79&lt;$C$389, 'Test Sample Data'!D79&gt;0),'Test Sample Data'!D79,$C$389),""))</f>
        <v>26.46</v>
      </c>
      <c r="E80" s="105">
        <f>IF('Test Sample Data'!E79="","",IF(SUM('Test Sample Data'!E$3:E$386)&gt;10,IF(AND(ISNUMBER('Test Sample Data'!E79),'Test Sample Data'!E79&lt;$C$389, 'Test Sample Data'!E79&gt;0),'Test Sample Data'!E79,$C$389),""))</f>
        <v>26.46</v>
      </c>
      <c r="F80" s="105" t="str">
        <f>IF('Test Sample Data'!F79="","",IF(SUM('Test Sample Data'!F$3:F$386)&gt;10,IF(AND(ISNUMBER('Test Sample Data'!F79),'Test Sample Data'!F79&lt;$C$389, 'Test Sample Data'!F79&gt;0),'Test Sample Data'!F79,$C$389),""))</f>
        <v/>
      </c>
      <c r="G80" s="105" t="str">
        <f>IF('Test Sample Data'!G79="","",IF(SUM('Test Sample Data'!G$3:G$386)&gt;10,IF(AND(ISNUMBER('Test Sample Data'!G79),'Test Sample Data'!G79&lt;$C$389, 'Test Sample Data'!G79&gt;0),'Test Sample Data'!G79,$C$389),""))</f>
        <v/>
      </c>
      <c r="H80" s="105" t="str">
        <f>IF('Test Sample Data'!H79="","",IF(SUM('Test Sample Data'!H$3:H$386)&gt;10,IF(AND(ISNUMBER('Test Sample Data'!H79),'Test Sample Data'!H79&lt;$C$389, 'Test Sample Data'!H79&gt;0),'Test Sample Data'!H79,$C$389),""))</f>
        <v/>
      </c>
      <c r="I80" s="105" t="str">
        <f>IF('Test Sample Data'!I79="","",IF(SUM('Test Sample Data'!I$3:I$386)&gt;10,IF(AND(ISNUMBER('Test Sample Data'!I79),'Test Sample Data'!I79&lt;$C$389, 'Test Sample Data'!I79&gt;0),'Test Sample Data'!I79,$C$389),""))</f>
        <v/>
      </c>
      <c r="J80" s="105" t="str">
        <f>IF('Test Sample Data'!J79="","",IF(SUM('Test Sample Data'!J$3:J$386)&gt;10,IF(AND(ISNUMBER('Test Sample Data'!J79),'Test Sample Data'!J79&lt;$C$389, 'Test Sample Data'!J79&gt;0),'Test Sample Data'!J79,$C$389),""))</f>
        <v/>
      </c>
      <c r="K80" s="105" t="str">
        <f>IF('Test Sample Data'!K79="","",IF(SUM('Test Sample Data'!K$3:K$386)&gt;10,IF(AND(ISNUMBER('Test Sample Data'!K79),'Test Sample Data'!K79&lt;$C$389, 'Test Sample Data'!K79&gt;0),'Test Sample Data'!K79,$C$389),""))</f>
        <v/>
      </c>
      <c r="L80" s="105" t="str">
        <f>IF('Test Sample Data'!L79="","",IF(SUM('Test Sample Data'!L$3:L$386)&gt;10,IF(AND(ISNUMBER('Test Sample Data'!L79),'Test Sample Data'!L79&lt;$C$389, 'Test Sample Data'!L79&gt;0),'Test Sample Data'!L79,$C$389),""))</f>
        <v/>
      </c>
      <c r="M80" s="105" t="str">
        <f>IF('Test Sample Data'!M79="","",IF(SUM('Test Sample Data'!M$3:M$386)&gt;10,IF(AND(ISNUMBER('Test Sample Data'!M79),'Test Sample Data'!M79&lt;$C$389, 'Test Sample Data'!M79&gt;0),'Test Sample Data'!M79,$C$389),""))</f>
        <v/>
      </c>
      <c r="N80" s="105" t="str">
        <f>IF('Test Sample Data'!N79="","",IF(SUM('Test Sample Data'!N$3:N$386)&gt;10,IF(AND(ISNUMBER('Test Sample Data'!N79),'Test Sample Data'!N79&lt;$C$389, 'Test Sample Data'!N79&gt;0),'Test Sample Data'!N79,$C$389),""))</f>
        <v/>
      </c>
      <c r="O80" s="105" t="str">
        <f>'Gene Table'!D79</f>
        <v>FBXL5</v>
      </c>
      <c r="P80" s="104" t="s">
        <v>309</v>
      </c>
      <c r="Q80" s="105">
        <f>IF('Control Sample Data'!C79="","",IF(SUM('Control Sample Data'!C$3:C$386)&gt;10,IF(AND(ISNUMBER('Control Sample Data'!C79),'Control Sample Data'!C79&lt;$C$389, 'Control Sample Data'!C79&gt;0),'Control Sample Data'!C79,$C$389),""))</f>
        <v>29.08</v>
      </c>
      <c r="R80" s="105">
        <f>IF('Control Sample Data'!D79="","",IF(SUM('Control Sample Data'!D$3:D$386)&gt;10,IF(AND(ISNUMBER('Control Sample Data'!D79),'Control Sample Data'!D79&lt;$C$389, 'Control Sample Data'!D79&gt;0),'Control Sample Data'!D79,$C$389),""))</f>
        <v>28.85</v>
      </c>
      <c r="S80" s="105">
        <f>IF('Control Sample Data'!E79="","",IF(SUM('Control Sample Data'!E$3:E$386)&gt;10,IF(AND(ISNUMBER('Control Sample Data'!E79),'Control Sample Data'!E79&lt;$C$389, 'Control Sample Data'!E79&gt;0),'Control Sample Data'!E79,$C$389),""))</f>
        <v>29.36</v>
      </c>
      <c r="T80" s="105" t="str">
        <f>IF('Control Sample Data'!F79="","",IF(SUM('Control Sample Data'!F$3:F$386)&gt;10,IF(AND(ISNUMBER('Control Sample Data'!F79),'Control Sample Data'!F79&lt;$C$389, 'Control Sample Data'!F79&gt;0),'Control Sample Data'!F79,$C$389),""))</f>
        <v/>
      </c>
      <c r="U80" s="105" t="str">
        <f>IF('Control Sample Data'!G79="","",IF(SUM('Control Sample Data'!G$3:G$386)&gt;10,IF(AND(ISNUMBER('Control Sample Data'!G79),'Control Sample Data'!G79&lt;$C$389, 'Control Sample Data'!G79&gt;0),'Control Sample Data'!G79,$C$389),""))</f>
        <v/>
      </c>
      <c r="V80" s="105" t="str">
        <f>IF('Control Sample Data'!H79="","",IF(SUM('Control Sample Data'!H$3:H$386)&gt;10,IF(AND(ISNUMBER('Control Sample Data'!H79),'Control Sample Data'!H79&lt;$C$389, 'Control Sample Data'!H79&gt;0),'Control Sample Data'!H79,$C$389),""))</f>
        <v/>
      </c>
      <c r="W80" s="105" t="str">
        <f>IF('Control Sample Data'!I79="","",IF(SUM('Control Sample Data'!I$3:I$386)&gt;10,IF(AND(ISNUMBER('Control Sample Data'!I79),'Control Sample Data'!I79&lt;$C$389, 'Control Sample Data'!I79&gt;0),'Control Sample Data'!I79,$C$389),""))</f>
        <v/>
      </c>
      <c r="X80" s="105" t="str">
        <f>IF('Control Sample Data'!J79="","",IF(SUM('Control Sample Data'!J$3:J$386)&gt;10,IF(AND(ISNUMBER('Control Sample Data'!J79),'Control Sample Data'!J79&lt;$C$389, 'Control Sample Data'!J79&gt;0),'Control Sample Data'!J79,$C$389),""))</f>
        <v/>
      </c>
      <c r="Y80" s="105" t="str">
        <f>IF('Control Sample Data'!K79="","",IF(SUM('Control Sample Data'!K$3:K$386)&gt;10,IF(AND(ISNUMBER('Control Sample Data'!K79),'Control Sample Data'!K79&lt;$C$389, 'Control Sample Data'!K79&gt;0),'Control Sample Data'!K79,$C$389),""))</f>
        <v/>
      </c>
      <c r="Z80" s="105" t="str">
        <f>IF('Control Sample Data'!L79="","",IF(SUM('Control Sample Data'!L$3:L$386)&gt;10,IF(AND(ISNUMBER('Control Sample Data'!L79),'Control Sample Data'!L79&lt;$C$389, 'Control Sample Data'!L79&gt;0),'Control Sample Data'!L79,$C$389),""))</f>
        <v/>
      </c>
      <c r="AA80" s="105" t="str">
        <f>IF('Control Sample Data'!M79="","",IF(SUM('Control Sample Data'!M$3:M$386)&gt;10,IF(AND(ISNUMBER('Control Sample Data'!M79),'Control Sample Data'!M79&lt;$C$389, 'Control Sample Data'!M79&gt;0),'Control Sample Data'!M79,$C$389),""))</f>
        <v/>
      </c>
      <c r="AB80" s="136" t="str">
        <f>IF('Control Sample Data'!N79="","",IF(SUM('Control Sample Data'!N$3:N$386)&gt;10,IF(AND(ISNUMBER('Control Sample Data'!N79),'Control Sample Data'!N79&lt;$C$389, 'Control Sample Data'!N79&gt;0),'Control Sample Data'!N79,$C$389),""))</f>
        <v/>
      </c>
      <c r="BA80" s="101" t="str">
        <f t="shared" si="115"/>
        <v>FBXL5</v>
      </c>
      <c r="BB80" s="104" t="s">
        <v>309</v>
      </c>
      <c r="BC80" s="105">
        <f t="shared" si="85"/>
        <v>5.9280000000000008</v>
      </c>
      <c r="BD80" s="105">
        <f t="shared" si="86"/>
        <v>5.5100000000000016</v>
      </c>
      <c r="BE80" s="105">
        <f t="shared" si="87"/>
        <v>5.5799999999999983</v>
      </c>
      <c r="BF80" s="105" t="str">
        <f t="shared" si="88"/>
        <v/>
      </c>
      <c r="BG80" s="105" t="str">
        <f t="shared" si="89"/>
        <v/>
      </c>
      <c r="BH80" s="105" t="str">
        <f t="shared" si="90"/>
        <v/>
      </c>
      <c r="BI80" s="105" t="str">
        <f t="shared" si="91"/>
        <v/>
      </c>
      <c r="BJ80" s="105" t="str">
        <f t="shared" si="92"/>
        <v/>
      </c>
      <c r="BK80" s="105" t="str">
        <f t="shared" si="93"/>
        <v/>
      </c>
      <c r="BL80" s="105" t="str">
        <f t="shared" si="94"/>
        <v/>
      </c>
      <c r="BM80" s="102" t="str">
        <f t="shared" si="116"/>
        <v/>
      </c>
      <c r="BN80" s="102" t="str">
        <f t="shared" si="117"/>
        <v/>
      </c>
      <c r="BO80" s="105">
        <f t="shared" si="95"/>
        <v>7.9379999999999988</v>
      </c>
      <c r="BP80" s="105">
        <f t="shared" si="96"/>
        <v>7.7980000000000018</v>
      </c>
      <c r="BQ80" s="105">
        <f t="shared" si="97"/>
        <v>8.1499999999999986</v>
      </c>
      <c r="BR80" s="105" t="str">
        <f t="shared" si="98"/>
        <v/>
      </c>
      <c r="BS80" s="105" t="str">
        <f t="shared" si="99"/>
        <v/>
      </c>
      <c r="BT80" s="105" t="str">
        <f t="shared" si="100"/>
        <v/>
      </c>
      <c r="BU80" s="105" t="str">
        <f t="shared" si="101"/>
        <v/>
      </c>
      <c r="BV80" s="105" t="str">
        <f t="shared" si="102"/>
        <v/>
      </c>
      <c r="BW80" s="105" t="str">
        <f t="shared" si="103"/>
        <v/>
      </c>
      <c r="BX80" s="105" t="str">
        <f t="shared" si="104"/>
        <v/>
      </c>
      <c r="BY80" s="102" t="str">
        <f t="shared" si="118"/>
        <v/>
      </c>
      <c r="BZ80" s="102" t="str">
        <f t="shared" si="119"/>
        <v/>
      </c>
      <c r="CA80" s="70">
        <f t="shared" si="120"/>
        <v>5.6726666666666672</v>
      </c>
      <c r="CB80" s="70">
        <f t="shared" si="121"/>
        <v>7.9619999999999997</v>
      </c>
      <c r="CC80" s="103" t="str">
        <f t="shared" si="122"/>
        <v>FBXL5</v>
      </c>
      <c r="CD80" s="104" t="s">
        <v>309</v>
      </c>
      <c r="CE80" s="106">
        <f t="shared" si="105"/>
        <v>1.6424576704495403E-2</v>
      </c>
      <c r="CF80" s="106">
        <f t="shared" si="106"/>
        <v>2.194445118340619E-2</v>
      </c>
      <c r="CG80" s="106">
        <f t="shared" si="107"/>
        <v>2.0905118043533032E-2</v>
      </c>
      <c r="CH80" s="106" t="str">
        <f t="shared" si="108"/>
        <v/>
      </c>
      <c r="CI80" s="106" t="str">
        <f t="shared" si="109"/>
        <v/>
      </c>
      <c r="CJ80" s="106" t="str">
        <f t="shared" si="110"/>
        <v/>
      </c>
      <c r="CK80" s="106" t="str">
        <f t="shared" si="111"/>
        <v/>
      </c>
      <c r="CL80" s="106" t="str">
        <f t="shared" si="112"/>
        <v/>
      </c>
      <c r="CM80" s="106" t="str">
        <f t="shared" si="113"/>
        <v/>
      </c>
      <c r="CN80" s="106" t="str">
        <f t="shared" si="114"/>
        <v/>
      </c>
      <c r="CO80" s="119" t="str">
        <f t="shared" si="123"/>
        <v/>
      </c>
      <c r="CP80" s="119" t="str">
        <f t="shared" si="124"/>
        <v/>
      </c>
      <c r="CQ80" s="106">
        <f t="shared" si="127"/>
        <v>4.0777809664910916E-3</v>
      </c>
      <c r="CR80" s="106">
        <f t="shared" si="83"/>
        <v>4.4933277084007973E-3</v>
      </c>
      <c r="CS80" s="106">
        <f t="shared" si="83"/>
        <v>3.5205096195735611E-3</v>
      </c>
      <c r="CT80" s="106" t="str">
        <f t="shared" si="83"/>
        <v/>
      </c>
      <c r="CU80" s="106" t="str">
        <f t="shared" si="83"/>
        <v/>
      </c>
      <c r="CV80" s="106" t="str">
        <f t="shared" si="83"/>
        <v/>
      </c>
      <c r="CW80" s="106" t="str">
        <f t="shared" si="50"/>
        <v/>
      </c>
      <c r="CX80" s="106" t="str">
        <f t="shared" si="50"/>
        <v/>
      </c>
      <c r="CY80" s="106" t="str">
        <f t="shared" si="50"/>
        <v/>
      </c>
      <c r="CZ80" s="106" t="str">
        <f t="shared" si="48"/>
        <v/>
      </c>
      <c r="DA80" s="119" t="str">
        <f t="shared" si="125"/>
        <v/>
      </c>
      <c r="DB80" s="119" t="str">
        <f t="shared" si="126"/>
        <v/>
      </c>
    </row>
    <row r="81" spans="1:106" ht="15" customHeight="1" x14ac:dyDescent="0.3">
      <c r="A81" s="135" t="str">
        <f>'Gene Table'!D80</f>
        <v>FBXO11</v>
      </c>
      <c r="B81" s="104" t="s">
        <v>310</v>
      </c>
      <c r="C81" s="105">
        <f>IF('Test Sample Data'!C80="","",IF(SUM('Test Sample Data'!C$3:C$386)&gt;10,IF(AND(ISNUMBER('Test Sample Data'!C80),'Test Sample Data'!C80&lt;$C$389, 'Test Sample Data'!C80&gt;0),'Test Sample Data'!C80,$C$389),""))</f>
        <v>26.03</v>
      </c>
      <c r="D81" s="105">
        <f>IF('Test Sample Data'!D80="","",IF(SUM('Test Sample Data'!D$3:D$386)&gt;10,IF(AND(ISNUMBER('Test Sample Data'!D80),'Test Sample Data'!D80&lt;$C$389, 'Test Sample Data'!D80&gt;0),'Test Sample Data'!D80,$C$389),""))</f>
        <v>26.09</v>
      </c>
      <c r="E81" s="105">
        <f>IF('Test Sample Data'!E80="","",IF(SUM('Test Sample Data'!E$3:E$386)&gt;10,IF(AND(ISNUMBER('Test Sample Data'!E80),'Test Sample Data'!E80&lt;$C$389, 'Test Sample Data'!E80&gt;0),'Test Sample Data'!E80,$C$389),""))</f>
        <v>26.02</v>
      </c>
      <c r="F81" s="105" t="str">
        <f>IF('Test Sample Data'!F80="","",IF(SUM('Test Sample Data'!F$3:F$386)&gt;10,IF(AND(ISNUMBER('Test Sample Data'!F80),'Test Sample Data'!F80&lt;$C$389, 'Test Sample Data'!F80&gt;0),'Test Sample Data'!F80,$C$389),""))</f>
        <v/>
      </c>
      <c r="G81" s="105" t="str">
        <f>IF('Test Sample Data'!G80="","",IF(SUM('Test Sample Data'!G$3:G$386)&gt;10,IF(AND(ISNUMBER('Test Sample Data'!G80),'Test Sample Data'!G80&lt;$C$389, 'Test Sample Data'!G80&gt;0),'Test Sample Data'!G80,$C$389),""))</f>
        <v/>
      </c>
      <c r="H81" s="105" t="str">
        <f>IF('Test Sample Data'!H80="","",IF(SUM('Test Sample Data'!H$3:H$386)&gt;10,IF(AND(ISNUMBER('Test Sample Data'!H80),'Test Sample Data'!H80&lt;$C$389, 'Test Sample Data'!H80&gt;0),'Test Sample Data'!H80,$C$389),""))</f>
        <v/>
      </c>
      <c r="I81" s="105" t="str">
        <f>IF('Test Sample Data'!I80="","",IF(SUM('Test Sample Data'!I$3:I$386)&gt;10,IF(AND(ISNUMBER('Test Sample Data'!I80),'Test Sample Data'!I80&lt;$C$389, 'Test Sample Data'!I80&gt;0),'Test Sample Data'!I80,$C$389),""))</f>
        <v/>
      </c>
      <c r="J81" s="105" t="str">
        <f>IF('Test Sample Data'!J80="","",IF(SUM('Test Sample Data'!J$3:J$386)&gt;10,IF(AND(ISNUMBER('Test Sample Data'!J80),'Test Sample Data'!J80&lt;$C$389, 'Test Sample Data'!J80&gt;0),'Test Sample Data'!J80,$C$389),""))</f>
        <v/>
      </c>
      <c r="K81" s="105" t="str">
        <f>IF('Test Sample Data'!K80="","",IF(SUM('Test Sample Data'!K$3:K$386)&gt;10,IF(AND(ISNUMBER('Test Sample Data'!K80),'Test Sample Data'!K80&lt;$C$389, 'Test Sample Data'!K80&gt;0),'Test Sample Data'!K80,$C$389),""))</f>
        <v/>
      </c>
      <c r="L81" s="105" t="str">
        <f>IF('Test Sample Data'!L80="","",IF(SUM('Test Sample Data'!L$3:L$386)&gt;10,IF(AND(ISNUMBER('Test Sample Data'!L80),'Test Sample Data'!L80&lt;$C$389, 'Test Sample Data'!L80&gt;0),'Test Sample Data'!L80,$C$389),""))</f>
        <v/>
      </c>
      <c r="M81" s="105" t="str">
        <f>IF('Test Sample Data'!M80="","",IF(SUM('Test Sample Data'!M$3:M$386)&gt;10,IF(AND(ISNUMBER('Test Sample Data'!M80),'Test Sample Data'!M80&lt;$C$389, 'Test Sample Data'!M80&gt;0),'Test Sample Data'!M80,$C$389),""))</f>
        <v/>
      </c>
      <c r="N81" s="105" t="str">
        <f>IF('Test Sample Data'!N80="","",IF(SUM('Test Sample Data'!N$3:N$386)&gt;10,IF(AND(ISNUMBER('Test Sample Data'!N80),'Test Sample Data'!N80&lt;$C$389, 'Test Sample Data'!N80&gt;0),'Test Sample Data'!N80,$C$389),""))</f>
        <v/>
      </c>
      <c r="O81" s="105" t="str">
        <f>'Gene Table'!D80</f>
        <v>FBXO11</v>
      </c>
      <c r="P81" s="104" t="s">
        <v>310</v>
      </c>
      <c r="Q81" s="105">
        <f>IF('Control Sample Data'!C80="","",IF(SUM('Control Sample Data'!C$3:C$386)&gt;10,IF(AND(ISNUMBER('Control Sample Data'!C80),'Control Sample Data'!C80&lt;$C$389, 'Control Sample Data'!C80&gt;0),'Control Sample Data'!C80,$C$389),""))</f>
        <v>26.16</v>
      </c>
      <c r="R81" s="105">
        <f>IF('Control Sample Data'!D80="","",IF(SUM('Control Sample Data'!D$3:D$386)&gt;10,IF(AND(ISNUMBER('Control Sample Data'!D80),'Control Sample Data'!D80&lt;$C$389, 'Control Sample Data'!D80&gt;0),'Control Sample Data'!D80,$C$389),""))</f>
        <v>26.25</v>
      </c>
      <c r="S81" s="105">
        <f>IF('Control Sample Data'!E80="","",IF(SUM('Control Sample Data'!E$3:E$386)&gt;10,IF(AND(ISNUMBER('Control Sample Data'!E80),'Control Sample Data'!E80&lt;$C$389, 'Control Sample Data'!E80&gt;0),'Control Sample Data'!E80,$C$389),""))</f>
        <v>26.33</v>
      </c>
      <c r="T81" s="105" t="str">
        <f>IF('Control Sample Data'!F80="","",IF(SUM('Control Sample Data'!F$3:F$386)&gt;10,IF(AND(ISNUMBER('Control Sample Data'!F80),'Control Sample Data'!F80&lt;$C$389, 'Control Sample Data'!F80&gt;0),'Control Sample Data'!F80,$C$389),""))</f>
        <v/>
      </c>
      <c r="U81" s="105" t="str">
        <f>IF('Control Sample Data'!G80="","",IF(SUM('Control Sample Data'!G$3:G$386)&gt;10,IF(AND(ISNUMBER('Control Sample Data'!G80),'Control Sample Data'!G80&lt;$C$389, 'Control Sample Data'!G80&gt;0),'Control Sample Data'!G80,$C$389),""))</f>
        <v/>
      </c>
      <c r="V81" s="105" t="str">
        <f>IF('Control Sample Data'!H80="","",IF(SUM('Control Sample Data'!H$3:H$386)&gt;10,IF(AND(ISNUMBER('Control Sample Data'!H80),'Control Sample Data'!H80&lt;$C$389, 'Control Sample Data'!H80&gt;0),'Control Sample Data'!H80,$C$389),""))</f>
        <v/>
      </c>
      <c r="W81" s="105" t="str">
        <f>IF('Control Sample Data'!I80="","",IF(SUM('Control Sample Data'!I$3:I$386)&gt;10,IF(AND(ISNUMBER('Control Sample Data'!I80),'Control Sample Data'!I80&lt;$C$389, 'Control Sample Data'!I80&gt;0),'Control Sample Data'!I80,$C$389),""))</f>
        <v/>
      </c>
      <c r="X81" s="105" t="str">
        <f>IF('Control Sample Data'!J80="","",IF(SUM('Control Sample Data'!J$3:J$386)&gt;10,IF(AND(ISNUMBER('Control Sample Data'!J80),'Control Sample Data'!J80&lt;$C$389, 'Control Sample Data'!J80&gt;0),'Control Sample Data'!J80,$C$389),""))</f>
        <v/>
      </c>
      <c r="Y81" s="105" t="str">
        <f>IF('Control Sample Data'!K80="","",IF(SUM('Control Sample Data'!K$3:K$386)&gt;10,IF(AND(ISNUMBER('Control Sample Data'!K80),'Control Sample Data'!K80&lt;$C$389, 'Control Sample Data'!K80&gt;0),'Control Sample Data'!K80,$C$389),""))</f>
        <v/>
      </c>
      <c r="Z81" s="105" t="str">
        <f>IF('Control Sample Data'!L80="","",IF(SUM('Control Sample Data'!L$3:L$386)&gt;10,IF(AND(ISNUMBER('Control Sample Data'!L80),'Control Sample Data'!L80&lt;$C$389, 'Control Sample Data'!L80&gt;0),'Control Sample Data'!L80,$C$389),""))</f>
        <v/>
      </c>
      <c r="AA81" s="105" t="str">
        <f>IF('Control Sample Data'!M80="","",IF(SUM('Control Sample Data'!M$3:M$386)&gt;10,IF(AND(ISNUMBER('Control Sample Data'!M80),'Control Sample Data'!M80&lt;$C$389, 'Control Sample Data'!M80&gt;0),'Control Sample Data'!M80,$C$389),""))</f>
        <v/>
      </c>
      <c r="AB81" s="136" t="str">
        <f>IF('Control Sample Data'!N80="","",IF(SUM('Control Sample Data'!N$3:N$386)&gt;10,IF(AND(ISNUMBER('Control Sample Data'!N80),'Control Sample Data'!N80&lt;$C$389, 'Control Sample Data'!N80&gt;0),'Control Sample Data'!N80,$C$389),""))</f>
        <v/>
      </c>
      <c r="BA81" s="101" t="str">
        <f t="shared" si="115"/>
        <v>FBXO11</v>
      </c>
      <c r="BB81" s="104" t="s">
        <v>310</v>
      </c>
      <c r="BC81" s="105">
        <f t="shared" si="85"/>
        <v>5.0380000000000003</v>
      </c>
      <c r="BD81" s="105">
        <f t="shared" si="86"/>
        <v>5.1400000000000006</v>
      </c>
      <c r="BE81" s="105">
        <f t="shared" si="87"/>
        <v>5.139999999999997</v>
      </c>
      <c r="BF81" s="105" t="str">
        <f t="shared" si="88"/>
        <v/>
      </c>
      <c r="BG81" s="105" t="str">
        <f t="shared" si="89"/>
        <v/>
      </c>
      <c r="BH81" s="105" t="str">
        <f t="shared" si="90"/>
        <v/>
      </c>
      <c r="BI81" s="105" t="str">
        <f t="shared" si="91"/>
        <v/>
      </c>
      <c r="BJ81" s="105" t="str">
        <f t="shared" si="92"/>
        <v/>
      </c>
      <c r="BK81" s="105" t="str">
        <f t="shared" si="93"/>
        <v/>
      </c>
      <c r="BL81" s="105" t="str">
        <f t="shared" si="94"/>
        <v/>
      </c>
      <c r="BM81" s="102" t="str">
        <f t="shared" si="116"/>
        <v/>
      </c>
      <c r="BN81" s="102" t="str">
        <f t="shared" si="117"/>
        <v/>
      </c>
      <c r="BO81" s="105">
        <f t="shared" si="95"/>
        <v>5.0180000000000007</v>
      </c>
      <c r="BP81" s="105">
        <f t="shared" si="96"/>
        <v>5.1980000000000004</v>
      </c>
      <c r="BQ81" s="105">
        <f t="shared" si="97"/>
        <v>5.1199999999999974</v>
      </c>
      <c r="BR81" s="105" t="str">
        <f t="shared" si="98"/>
        <v/>
      </c>
      <c r="BS81" s="105" t="str">
        <f t="shared" si="99"/>
        <v/>
      </c>
      <c r="BT81" s="105" t="str">
        <f t="shared" si="100"/>
        <v/>
      </c>
      <c r="BU81" s="105" t="str">
        <f t="shared" si="101"/>
        <v/>
      </c>
      <c r="BV81" s="105" t="str">
        <f t="shared" si="102"/>
        <v/>
      </c>
      <c r="BW81" s="105" t="str">
        <f t="shared" si="103"/>
        <v/>
      </c>
      <c r="BX81" s="105" t="str">
        <f t="shared" si="104"/>
        <v/>
      </c>
      <c r="BY81" s="102" t="str">
        <f t="shared" si="118"/>
        <v/>
      </c>
      <c r="BZ81" s="102" t="str">
        <f t="shared" si="119"/>
        <v/>
      </c>
      <c r="CA81" s="70">
        <f t="shared" si="120"/>
        <v>5.105999999999999</v>
      </c>
      <c r="CB81" s="70">
        <f t="shared" si="121"/>
        <v>5.1119999999999992</v>
      </c>
      <c r="CC81" s="103" t="str">
        <f t="shared" si="122"/>
        <v>FBXO11</v>
      </c>
      <c r="CD81" s="104" t="s">
        <v>310</v>
      </c>
      <c r="CE81" s="106">
        <f t="shared" si="105"/>
        <v>3.0437633391976283E-2</v>
      </c>
      <c r="CF81" s="106">
        <f t="shared" si="106"/>
        <v>2.835997360366127E-2</v>
      </c>
      <c r="CG81" s="106">
        <f t="shared" si="107"/>
        <v>2.8359973603661336E-2</v>
      </c>
      <c r="CH81" s="106" t="str">
        <f t="shared" si="108"/>
        <v/>
      </c>
      <c r="CI81" s="106" t="str">
        <f t="shared" si="109"/>
        <v/>
      </c>
      <c r="CJ81" s="106" t="str">
        <f t="shared" si="110"/>
        <v/>
      </c>
      <c r="CK81" s="106" t="str">
        <f t="shared" si="111"/>
        <v/>
      </c>
      <c r="CL81" s="106" t="str">
        <f t="shared" si="112"/>
        <v/>
      </c>
      <c r="CM81" s="106" t="str">
        <f t="shared" si="113"/>
        <v/>
      </c>
      <c r="CN81" s="106" t="str">
        <f t="shared" si="114"/>
        <v/>
      </c>
      <c r="CO81" s="119" t="str">
        <f t="shared" si="123"/>
        <v/>
      </c>
      <c r="CP81" s="119" t="str">
        <f t="shared" si="124"/>
        <v/>
      </c>
      <c r="CQ81" s="106">
        <f t="shared" si="127"/>
        <v>3.0862526920167881E-2</v>
      </c>
      <c r="CR81" s="106">
        <f t="shared" si="83"/>
        <v>2.7242444985533184E-2</v>
      </c>
      <c r="CS81" s="106">
        <f t="shared" si="83"/>
        <v>2.8755864082027394E-2</v>
      </c>
      <c r="CT81" s="106" t="str">
        <f t="shared" si="83"/>
        <v/>
      </c>
      <c r="CU81" s="106" t="str">
        <f t="shared" si="83"/>
        <v/>
      </c>
      <c r="CV81" s="106" t="str">
        <f t="shared" si="83"/>
        <v/>
      </c>
      <c r="CW81" s="106" t="str">
        <f t="shared" si="50"/>
        <v/>
      </c>
      <c r="CX81" s="106" t="str">
        <f t="shared" si="50"/>
        <v/>
      </c>
      <c r="CY81" s="106" t="str">
        <f t="shared" si="50"/>
        <v/>
      </c>
      <c r="CZ81" s="106" t="str">
        <f t="shared" si="48"/>
        <v/>
      </c>
      <c r="DA81" s="119" t="str">
        <f t="shared" si="125"/>
        <v/>
      </c>
      <c r="DB81" s="119" t="str">
        <f t="shared" si="126"/>
        <v/>
      </c>
    </row>
    <row r="82" spans="1:106" ht="15" customHeight="1" x14ac:dyDescent="0.3">
      <c r="A82" s="135" t="str">
        <f>'Gene Table'!D81</f>
        <v>FBXO18</v>
      </c>
      <c r="B82" s="104" t="s">
        <v>311</v>
      </c>
      <c r="C82" s="105">
        <f>IF('Test Sample Data'!C81="","",IF(SUM('Test Sample Data'!C$3:C$386)&gt;10,IF(AND(ISNUMBER('Test Sample Data'!C81),'Test Sample Data'!C81&lt;$C$389, 'Test Sample Data'!C81&gt;0),'Test Sample Data'!C81,$C$389),""))</f>
        <v>29.15</v>
      </c>
      <c r="D82" s="105">
        <f>IF('Test Sample Data'!D81="","",IF(SUM('Test Sample Data'!D$3:D$386)&gt;10,IF(AND(ISNUMBER('Test Sample Data'!D81),'Test Sample Data'!D81&lt;$C$389, 'Test Sample Data'!D81&gt;0),'Test Sample Data'!D81,$C$389),""))</f>
        <v>29.29</v>
      </c>
      <c r="E82" s="105">
        <f>IF('Test Sample Data'!E81="","",IF(SUM('Test Sample Data'!E$3:E$386)&gt;10,IF(AND(ISNUMBER('Test Sample Data'!E81),'Test Sample Data'!E81&lt;$C$389, 'Test Sample Data'!E81&gt;0),'Test Sample Data'!E81,$C$389),""))</f>
        <v>29.16</v>
      </c>
      <c r="F82" s="105" t="str">
        <f>IF('Test Sample Data'!F81="","",IF(SUM('Test Sample Data'!F$3:F$386)&gt;10,IF(AND(ISNUMBER('Test Sample Data'!F81),'Test Sample Data'!F81&lt;$C$389, 'Test Sample Data'!F81&gt;0),'Test Sample Data'!F81,$C$389),""))</f>
        <v/>
      </c>
      <c r="G82" s="105" t="str">
        <f>IF('Test Sample Data'!G81="","",IF(SUM('Test Sample Data'!G$3:G$386)&gt;10,IF(AND(ISNUMBER('Test Sample Data'!G81),'Test Sample Data'!G81&lt;$C$389, 'Test Sample Data'!G81&gt;0),'Test Sample Data'!G81,$C$389),""))</f>
        <v/>
      </c>
      <c r="H82" s="105" t="str">
        <f>IF('Test Sample Data'!H81="","",IF(SUM('Test Sample Data'!H$3:H$386)&gt;10,IF(AND(ISNUMBER('Test Sample Data'!H81),'Test Sample Data'!H81&lt;$C$389, 'Test Sample Data'!H81&gt;0),'Test Sample Data'!H81,$C$389),""))</f>
        <v/>
      </c>
      <c r="I82" s="105" t="str">
        <f>IF('Test Sample Data'!I81="","",IF(SUM('Test Sample Data'!I$3:I$386)&gt;10,IF(AND(ISNUMBER('Test Sample Data'!I81),'Test Sample Data'!I81&lt;$C$389, 'Test Sample Data'!I81&gt;0),'Test Sample Data'!I81,$C$389),""))</f>
        <v/>
      </c>
      <c r="J82" s="105" t="str">
        <f>IF('Test Sample Data'!J81="","",IF(SUM('Test Sample Data'!J$3:J$386)&gt;10,IF(AND(ISNUMBER('Test Sample Data'!J81),'Test Sample Data'!J81&lt;$C$389, 'Test Sample Data'!J81&gt;0),'Test Sample Data'!J81,$C$389),""))</f>
        <v/>
      </c>
      <c r="K82" s="105" t="str">
        <f>IF('Test Sample Data'!K81="","",IF(SUM('Test Sample Data'!K$3:K$386)&gt;10,IF(AND(ISNUMBER('Test Sample Data'!K81),'Test Sample Data'!K81&lt;$C$389, 'Test Sample Data'!K81&gt;0),'Test Sample Data'!K81,$C$389),""))</f>
        <v/>
      </c>
      <c r="L82" s="105" t="str">
        <f>IF('Test Sample Data'!L81="","",IF(SUM('Test Sample Data'!L$3:L$386)&gt;10,IF(AND(ISNUMBER('Test Sample Data'!L81),'Test Sample Data'!L81&lt;$C$389, 'Test Sample Data'!L81&gt;0),'Test Sample Data'!L81,$C$389),""))</f>
        <v/>
      </c>
      <c r="M82" s="105" t="str">
        <f>IF('Test Sample Data'!M81="","",IF(SUM('Test Sample Data'!M$3:M$386)&gt;10,IF(AND(ISNUMBER('Test Sample Data'!M81),'Test Sample Data'!M81&lt;$C$389, 'Test Sample Data'!M81&gt;0),'Test Sample Data'!M81,$C$389),""))</f>
        <v/>
      </c>
      <c r="N82" s="105" t="str">
        <f>IF('Test Sample Data'!N81="","",IF(SUM('Test Sample Data'!N$3:N$386)&gt;10,IF(AND(ISNUMBER('Test Sample Data'!N81),'Test Sample Data'!N81&lt;$C$389, 'Test Sample Data'!N81&gt;0),'Test Sample Data'!N81,$C$389),""))</f>
        <v/>
      </c>
      <c r="O82" s="105" t="str">
        <f>'Gene Table'!D81</f>
        <v>FBXO18</v>
      </c>
      <c r="P82" s="104" t="s">
        <v>311</v>
      </c>
      <c r="Q82" s="105">
        <f>IF('Control Sample Data'!C81="","",IF(SUM('Control Sample Data'!C$3:C$386)&gt;10,IF(AND(ISNUMBER('Control Sample Data'!C81),'Control Sample Data'!C81&lt;$C$389, 'Control Sample Data'!C81&gt;0),'Control Sample Data'!C81,$C$389),""))</f>
        <v>30.43</v>
      </c>
      <c r="R82" s="105">
        <f>IF('Control Sample Data'!D81="","",IF(SUM('Control Sample Data'!D$3:D$386)&gt;10,IF(AND(ISNUMBER('Control Sample Data'!D81),'Control Sample Data'!D81&lt;$C$389, 'Control Sample Data'!D81&gt;0),'Control Sample Data'!D81,$C$389),""))</f>
        <v>30.3</v>
      </c>
      <c r="S82" s="105">
        <f>IF('Control Sample Data'!E81="","",IF(SUM('Control Sample Data'!E$3:E$386)&gt;10,IF(AND(ISNUMBER('Control Sample Data'!E81),'Control Sample Data'!E81&lt;$C$389, 'Control Sample Data'!E81&gt;0),'Control Sample Data'!E81,$C$389),""))</f>
        <v>30.42</v>
      </c>
      <c r="T82" s="105" t="str">
        <f>IF('Control Sample Data'!F81="","",IF(SUM('Control Sample Data'!F$3:F$386)&gt;10,IF(AND(ISNUMBER('Control Sample Data'!F81),'Control Sample Data'!F81&lt;$C$389, 'Control Sample Data'!F81&gt;0),'Control Sample Data'!F81,$C$389),""))</f>
        <v/>
      </c>
      <c r="U82" s="105" t="str">
        <f>IF('Control Sample Data'!G81="","",IF(SUM('Control Sample Data'!G$3:G$386)&gt;10,IF(AND(ISNUMBER('Control Sample Data'!G81),'Control Sample Data'!G81&lt;$C$389, 'Control Sample Data'!G81&gt;0),'Control Sample Data'!G81,$C$389),""))</f>
        <v/>
      </c>
      <c r="V82" s="105" t="str">
        <f>IF('Control Sample Data'!H81="","",IF(SUM('Control Sample Data'!H$3:H$386)&gt;10,IF(AND(ISNUMBER('Control Sample Data'!H81),'Control Sample Data'!H81&lt;$C$389, 'Control Sample Data'!H81&gt;0),'Control Sample Data'!H81,$C$389),""))</f>
        <v/>
      </c>
      <c r="W82" s="105" t="str">
        <f>IF('Control Sample Data'!I81="","",IF(SUM('Control Sample Data'!I$3:I$386)&gt;10,IF(AND(ISNUMBER('Control Sample Data'!I81),'Control Sample Data'!I81&lt;$C$389, 'Control Sample Data'!I81&gt;0),'Control Sample Data'!I81,$C$389),""))</f>
        <v/>
      </c>
      <c r="X82" s="105" t="str">
        <f>IF('Control Sample Data'!J81="","",IF(SUM('Control Sample Data'!J$3:J$386)&gt;10,IF(AND(ISNUMBER('Control Sample Data'!J81),'Control Sample Data'!J81&lt;$C$389, 'Control Sample Data'!J81&gt;0),'Control Sample Data'!J81,$C$389),""))</f>
        <v/>
      </c>
      <c r="Y82" s="105" t="str">
        <f>IF('Control Sample Data'!K81="","",IF(SUM('Control Sample Data'!K$3:K$386)&gt;10,IF(AND(ISNUMBER('Control Sample Data'!K81),'Control Sample Data'!K81&lt;$C$389, 'Control Sample Data'!K81&gt;0),'Control Sample Data'!K81,$C$389),""))</f>
        <v/>
      </c>
      <c r="Z82" s="105" t="str">
        <f>IF('Control Sample Data'!L81="","",IF(SUM('Control Sample Data'!L$3:L$386)&gt;10,IF(AND(ISNUMBER('Control Sample Data'!L81),'Control Sample Data'!L81&lt;$C$389, 'Control Sample Data'!L81&gt;0),'Control Sample Data'!L81,$C$389),""))</f>
        <v/>
      </c>
      <c r="AA82" s="105" t="str">
        <f>IF('Control Sample Data'!M81="","",IF(SUM('Control Sample Data'!M$3:M$386)&gt;10,IF(AND(ISNUMBER('Control Sample Data'!M81),'Control Sample Data'!M81&lt;$C$389, 'Control Sample Data'!M81&gt;0),'Control Sample Data'!M81,$C$389),""))</f>
        <v/>
      </c>
      <c r="AB82" s="136" t="str">
        <f>IF('Control Sample Data'!N81="","",IF(SUM('Control Sample Data'!N$3:N$386)&gt;10,IF(AND(ISNUMBER('Control Sample Data'!N81),'Control Sample Data'!N81&lt;$C$389, 'Control Sample Data'!N81&gt;0),'Control Sample Data'!N81,$C$389),""))</f>
        <v/>
      </c>
      <c r="BA82" s="101" t="str">
        <f t="shared" si="115"/>
        <v>FBXO18</v>
      </c>
      <c r="BB82" s="104" t="s">
        <v>311</v>
      </c>
      <c r="BC82" s="105">
        <f t="shared" si="85"/>
        <v>8.1579999999999977</v>
      </c>
      <c r="BD82" s="105">
        <f t="shared" si="86"/>
        <v>8.34</v>
      </c>
      <c r="BE82" s="105">
        <f t="shared" si="87"/>
        <v>8.2799999999999976</v>
      </c>
      <c r="BF82" s="105" t="str">
        <f t="shared" si="88"/>
        <v/>
      </c>
      <c r="BG82" s="105" t="str">
        <f t="shared" si="89"/>
        <v/>
      </c>
      <c r="BH82" s="105" t="str">
        <f t="shared" si="90"/>
        <v/>
      </c>
      <c r="BI82" s="105" t="str">
        <f t="shared" si="91"/>
        <v/>
      </c>
      <c r="BJ82" s="105" t="str">
        <f t="shared" si="92"/>
        <v/>
      </c>
      <c r="BK82" s="105" t="str">
        <f t="shared" si="93"/>
        <v/>
      </c>
      <c r="BL82" s="105" t="str">
        <f t="shared" si="94"/>
        <v/>
      </c>
      <c r="BM82" s="102" t="str">
        <f t="shared" si="116"/>
        <v/>
      </c>
      <c r="BN82" s="102" t="str">
        <f t="shared" si="117"/>
        <v/>
      </c>
      <c r="BO82" s="105">
        <f t="shared" si="95"/>
        <v>9.2880000000000003</v>
      </c>
      <c r="BP82" s="105">
        <f t="shared" si="96"/>
        <v>9.2480000000000011</v>
      </c>
      <c r="BQ82" s="105">
        <f t="shared" si="97"/>
        <v>9.2100000000000009</v>
      </c>
      <c r="BR82" s="105" t="str">
        <f t="shared" si="98"/>
        <v/>
      </c>
      <c r="BS82" s="105" t="str">
        <f t="shared" si="99"/>
        <v/>
      </c>
      <c r="BT82" s="105" t="str">
        <f t="shared" si="100"/>
        <v/>
      </c>
      <c r="BU82" s="105" t="str">
        <f t="shared" si="101"/>
        <v/>
      </c>
      <c r="BV82" s="105" t="str">
        <f t="shared" si="102"/>
        <v/>
      </c>
      <c r="BW82" s="105" t="str">
        <f t="shared" si="103"/>
        <v/>
      </c>
      <c r="BX82" s="105" t="str">
        <f t="shared" si="104"/>
        <v/>
      </c>
      <c r="BY82" s="102" t="str">
        <f t="shared" si="118"/>
        <v/>
      </c>
      <c r="BZ82" s="102" t="str">
        <f t="shared" si="119"/>
        <v/>
      </c>
      <c r="CA82" s="70">
        <f t="shared" si="120"/>
        <v>8.2593333333333323</v>
      </c>
      <c r="CB82" s="70">
        <f t="shared" si="121"/>
        <v>9.2486666666666668</v>
      </c>
      <c r="CC82" s="103" t="str">
        <f t="shared" si="122"/>
        <v>FBXO18</v>
      </c>
      <c r="CD82" s="104" t="s">
        <v>311</v>
      </c>
      <c r="CE82" s="106">
        <f t="shared" si="105"/>
        <v>3.5010417951929942E-3</v>
      </c>
      <c r="CF82" s="106">
        <f t="shared" si="106"/>
        <v>3.0860988744663169E-3</v>
      </c>
      <c r="CG82" s="106">
        <f t="shared" si="107"/>
        <v>3.2171524112014627E-3</v>
      </c>
      <c r="CH82" s="106" t="str">
        <f t="shared" si="108"/>
        <v/>
      </c>
      <c r="CI82" s="106" t="str">
        <f t="shared" si="109"/>
        <v/>
      </c>
      <c r="CJ82" s="106" t="str">
        <f t="shared" si="110"/>
        <v/>
      </c>
      <c r="CK82" s="106" t="str">
        <f t="shared" si="111"/>
        <v/>
      </c>
      <c r="CL82" s="106" t="str">
        <f t="shared" si="112"/>
        <v/>
      </c>
      <c r="CM82" s="106" t="str">
        <f t="shared" si="113"/>
        <v/>
      </c>
      <c r="CN82" s="106" t="str">
        <f t="shared" si="114"/>
        <v/>
      </c>
      <c r="CO82" s="119" t="str">
        <f t="shared" si="123"/>
        <v/>
      </c>
      <c r="CP82" s="119" t="str">
        <f t="shared" si="124"/>
        <v/>
      </c>
      <c r="CQ82" s="106">
        <f t="shared" si="127"/>
        <v>1.599681050507476E-3</v>
      </c>
      <c r="CR82" s="106">
        <f t="shared" si="83"/>
        <v>1.6446542062664366E-3</v>
      </c>
      <c r="CS82" s="106">
        <f t="shared" si="83"/>
        <v>1.688549279898174E-3</v>
      </c>
      <c r="CT82" s="106" t="str">
        <f t="shared" si="83"/>
        <v/>
      </c>
      <c r="CU82" s="106" t="str">
        <f t="shared" si="83"/>
        <v/>
      </c>
      <c r="CV82" s="106" t="str">
        <f t="shared" si="83"/>
        <v/>
      </c>
      <c r="CW82" s="106" t="str">
        <f t="shared" si="50"/>
        <v/>
      </c>
      <c r="CX82" s="106" t="str">
        <f t="shared" si="50"/>
        <v/>
      </c>
      <c r="CY82" s="106" t="str">
        <f t="shared" si="50"/>
        <v/>
      </c>
      <c r="CZ82" s="106" t="str">
        <f t="shared" si="48"/>
        <v/>
      </c>
      <c r="DA82" s="119" t="str">
        <f t="shared" si="125"/>
        <v/>
      </c>
      <c r="DB82" s="119" t="str">
        <f t="shared" si="126"/>
        <v/>
      </c>
    </row>
    <row r="83" spans="1:106" ht="15" customHeight="1" x14ac:dyDescent="0.3">
      <c r="A83" s="135" t="str">
        <f>'Gene Table'!D82</f>
        <v>FBXO2</v>
      </c>
      <c r="B83" s="104" t="s">
        <v>312</v>
      </c>
      <c r="C83" s="105">
        <f>IF('Test Sample Data'!C82="","",IF(SUM('Test Sample Data'!C$3:C$386)&gt;10,IF(AND(ISNUMBER('Test Sample Data'!C82),'Test Sample Data'!C82&lt;$C$389, 'Test Sample Data'!C82&gt;0),'Test Sample Data'!C82,$C$389),""))</f>
        <v>30.05</v>
      </c>
      <c r="D83" s="105">
        <f>IF('Test Sample Data'!D82="","",IF(SUM('Test Sample Data'!D$3:D$386)&gt;10,IF(AND(ISNUMBER('Test Sample Data'!D82),'Test Sample Data'!D82&lt;$C$389, 'Test Sample Data'!D82&gt;0),'Test Sample Data'!D82,$C$389),""))</f>
        <v>29.82</v>
      </c>
      <c r="E83" s="105">
        <f>IF('Test Sample Data'!E82="","",IF(SUM('Test Sample Data'!E$3:E$386)&gt;10,IF(AND(ISNUMBER('Test Sample Data'!E82),'Test Sample Data'!E82&lt;$C$389, 'Test Sample Data'!E82&gt;0),'Test Sample Data'!E82,$C$389),""))</f>
        <v>29.16</v>
      </c>
      <c r="F83" s="105" t="str">
        <f>IF('Test Sample Data'!F82="","",IF(SUM('Test Sample Data'!F$3:F$386)&gt;10,IF(AND(ISNUMBER('Test Sample Data'!F82),'Test Sample Data'!F82&lt;$C$389, 'Test Sample Data'!F82&gt;0),'Test Sample Data'!F82,$C$389),""))</f>
        <v/>
      </c>
      <c r="G83" s="105" t="str">
        <f>IF('Test Sample Data'!G82="","",IF(SUM('Test Sample Data'!G$3:G$386)&gt;10,IF(AND(ISNUMBER('Test Sample Data'!G82),'Test Sample Data'!G82&lt;$C$389, 'Test Sample Data'!G82&gt;0),'Test Sample Data'!G82,$C$389),""))</f>
        <v/>
      </c>
      <c r="H83" s="105" t="str">
        <f>IF('Test Sample Data'!H82="","",IF(SUM('Test Sample Data'!H$3:H$386)&gt;10,IF(AND(ISNUMBER('Test Sample Data'!H82),'Test Sample Data'!H82&lt;$C$389, 'Test Sample Data'!H82&gt;0),'Test Sample Data'!H82,$C$389),""))</f>
        <v/>
      </c>
      <c r="I83" s="105" t="str">
        <f>IF('Test Sample Data'!I82="","",IF(SUM('Test Sample Data'!I$3:I$386)&gt;10,IF(AND(ISNUMBER('Test Sample Data'!I82),'Test Sample Data'!I82&lt;$C$389, 'Test Sample Data'!I82&gt;0),'Test Sample Data'!I82,$C$389),""))</f>
        <v/>
      </c>
      <c r="J83" s="105" t="str">
        <f>IF('Test Sample Data'!J82="","",IF(SUM('Test Sample Data'!J$3:J$386)&gt;10,IF(AND(ISNUMBER('Test Sample Data'!J82),'Test Sample Data'!J82&lt;$C$389, 'Test Sample Data'!J82&gt;0),'Test Sample Data'!J82,$C$389),""))</f>
        <v/>
      </c>
      <c r="K83" s="105" t="str">
        <f>IF('Test Sample Data'!K82="","",IF(SUM('Test Sample Data'!K$3:K$386)&gt;10,IF(AND(ISNUMBER('Test Sample Data'!K82),'Test Sample Data'!K82&lt;$C$389, 'Test Sample Data'!K82&gt;0),'Test Sample Data'!K82,$C$389),""))</f>
        <v/>
      </c>
      <c r="L83" s="105" t="str">
        <f>IF('Test Sample Data'!L82="","",IF(SUM('Test Sample Data'!L$3:L$386)&gt;10,IF(AND(ISNUMBER('Test Sample Data'!L82),'Test Sample Data'!L82&lt;$C$389, 'Test Sample Data'!L82&gt;0),'Test Sample Data'!L82,$C$389),""))</f>
        <v/>
      </c>
      <c r="M83" s="105" t="str">
        <f>IF('Test Sample Data'!M82="","",IF(SUM('Test Sample Data'!M$3:M$386)&gt;10,IF(AND(ISNUMBER('Test Sample Data'!M82),'Test Sample Data'!M82&lt;$C$389, 'Test Sample Data'!M82&gt;0),'Test Sample Data'!M82,$C$389),""))</f>
        <v/>
      </c>
      <c r="N83" s="105" t="str">
        <f>IF('Test Sample Data'!N82="","",IF(SUM('Test Sample Data'!N$3:N$386)&gt;10,IF(AND(ISNUMBER('Test Sample Data'!N82),'Test Sample Data'!N82&lt;$C$389, 'Test Sample Data'!N82&gt;0),'Test Sample Data'!N82,$C$389),""))</f>
        <v/>
      </c>
      <c r="O83" s="105" t="str">
        <f>'Gene Table'!D82</f>
        <v>FBXO2</v>
      </c>
      <c r="P83" s="104" t="s">
        <v>312</v>
      </c>
      <c r="Q83" s="105">
        <f>IF('Control Sample Data'!C82="","",IF(SUM('Control Sample Data'!C$3:C$386)&gt;10,IF(AND(ISNUMBER('Control Sample Data'!C82),'Control Sample Data'!C82&lt;$C$389, 'Control Sample Data'!C82&gt;0),'Control Sample Data'!C82,$C$389),""))</f>
        <v>24.92</v>
      </c>
      <c r="R83" s="105">
        <f>IF('Control Sample Data'!D82="","",IF(SUM('Control Sample Data'!D$3:D$386)&gt;10,IF(AND(ISNUMBER('Control Sample Data'!D82),'Control Sample Data'!D82&lt;$C$389, 'Control Sample Data'!D82&gt;0),'Control Sample Data'!D82,$C$389),""))</f>
        <v>24.76</v>
      </c>
      <c r="S83" s="105">
        <f>IF('Control Sample Data'!E82="","",IF(SUM('Control Sample Data'!E$3:E$386)&gt;10,IF(AND(ISNUMBER('Control Sample Data'!E82),'Control Sample Data'!E82&lt;$C$389, 'Control Sample Data'!E82&gt;0),'Control Sample Data'!E82,$C$389),""))</f>
        <v>24.56</v>
      </c>
      <c r="T83" s="105" t="str">
        <f>IF('Control Sample Data'!F82="","",IF(SUM('Control Sample Data'!F$3:F$386)&gt;10,IF(AND(ISNUMBER('Control Sample Data'!F82),'Control Sample Data'!F82&lt;$C$389, 'Control Sample Data'!F82&gt;0),'Control Sample Data'!F82,$C$389),""))</f>
        <v/>
      </c>
      <c r="U83" s="105" t="str">
        <f>IF('Control Sample Data'!G82="","",IF(SUM('Control Sample Data'!G$3:G$386)&gt;10,IF(AND(ISNUMBER('Control Sample Data'!G82),'Control Sample Data'!G82&lt;$C$389, 'Control Sample Data'!G82&gt;0),'Control Sample Data'!G82,$C$389),""))</f>
        <v/>
      </c>
      <c r="V83" s="105" t="str">
        <f>IF('Control Sample Data'!H82="","",IF(SUM('Control Sample Data'!H$3:H$386)&gt;10,IF(AND(ISNUMBER('Control Sample Data'!H82),'Control Sample Data'!H82&lt;$C$389, 'Control Sample Data'!H82&gt;0),'Control Sample Data'!H82,$C$389),""))</f>
        <v/>
      </c>
      <c r="W83" s="105" t="str">
        <f>IF('Control Sample Data'!I82="","",IF(SUM('Control Sample Data'!I$3:I$386)&gt;10,IF(AND(ISNUMBER('Control Sample Data'!I82),'Control Sample Data'!I82&lt;$C$389, 'Control Sample Data'!I82&gt;0),'Control Sample Data'!I82,$C$389),""))</f>
        <v/>
      </c>
      <c r="X83" s="105" t="str">
        <f>IF('Control Sample Data'!J82="","",IF(SUM('Control Sample Data'!J$3:J$386)&gt;10,IF(AND(ISNUMBER('Control Sample Data'!J82),'Control Sample Data'!J82&lt;$C$389, 'Control Sample Data'!J82&gt;0),'Control Sample Data'!J82,$C$389),""))</f>
        <v/>
      </c>
      <c r="Y83" s="105" t="str">
        <f>IF('Control Sample Data'!K82="","",IF(SUM('Control Sample Data'!K$3:K$386)&gt;10,IF(AND(ISNUMBER('Control Sample Data'!K82),'Control Sample Data'!K82&lt;$C$389, 'Control Sample Data'!K82&gt;0),'Control Sample Data'!K82,$C$389),""))</f>
        <v/>
      </c>
      <c r="Z83" s="105" t="str">
        <f>IF('Control Sample Data'!L82="","",IF(SUM('Control Sample Data'!L$3:L$386)&gt;10,IF(AND(ISNUMBER('Control Sample Data'!L82),'Control Sample Data'!L82&lt;$C$389, 'Control Sample Data'!L82&gt;0),'Control Sample Data'!L82,$C$389),""))</f>
        <v/>
      </c>
      <c r="AA83" s="105" t="str">
        <f>IF('Control Sample Data'!M82="","",IF(SUM('Control Sample Data'!M$3:M$386)&gt;10,IF(AND(ISNUMBER('Control Sample Data'!M82),'Control Sample Data'!M82&lt;$C$389, 'Control Sample Data'!M82&gt;0),'Control Sample Data'!M82,$C$389),""))</f>
        <v/>
      </c>
      <c r="AB83" s="136" t="str">
        <f>IF('Control Sample Data'!N82="","",IF(SUM('Control Sample Data'!N$3:N$386)&gt;10,IF(AND(ISNUMBER('Control Sample Data'!N82),'Control Sample Data'!N82&lt;$C$389, 'Control Sample Data'!N82&gt;0),'Control Sample Data'!N82,$C$389),""))</f>
        <v/>
      </c>
      <c r="BA83" s="101" t="str">
        <f t="shared" si="115"/>
        <v>FBXO2</v>
      </c>
      <c r="BB83" s="104" t="s">
        <v>312</v>
      </c>
      <c r="BC83" s="105">
        <f t="shared" si="85"/>
        <v>9.0579999999999998</v>
      </c>
      <c r="BD83" s="105">
        <f t="shared" si="86"/>
        <v>8.870000000000001</v>
      </c>
      <c r="BE83" s="105">
        <f t="shared" si="87"/>
        <v>8.2799999999999976</v>
      </c>
      <c r="BF83" s="105" t="str">
        <f t="shared" si="88"/>
        <v/>
      </c>
      <c r="BG83" s="105" t="str">
        <f t="shared" si="89"/>
        <v/>
      </c>
      <c r="BH83" s="105" t="str">
        <f t="shared" si="90"/>
        <v/>
      </c>
      <c r="BI83" s="105" t="str">
        <f t="shared" si="91"/>
        <v/>
      </c>
      <c r="BJ83" s="105" t="str">
        <f t="shared" si="92"/>
        <v/>
      </c>
      <c r="BK83" s="105" t="str">
        <f t="shared" si="93"/>
        <v/>
      </c>
      <c r="BL83" s="105" t="str">
        <f t="shared" si="94"/>
        <v/>
      </c>
      <c r="BM83" s="102" t="str">
        <f t="shared" si="116"/>
        <v/>
      </c>
      <c r="BN83" s="102" t="str">
        <f t="shared" si="117"/>
        <v/>
      </c>
      <c r="BO83" s="105">
        <f t="shared" si="95"/>
        <v>3.7780000000000022</v>
      </c>
      <c r="BP83" s="105">
        <f t="shared" si="96"/>
        <v>3.708000000000002</v>
      </c>
      <c r="BQ83" s="105">
        <f t="shared" si="97"/>
        <v>3.3499999999999979</v>
      </c>
      <c r="BR83" s="105" t="str">
        <f t="shared" si="98"/>
        <v/>
      </c>
      <c r="BS83" s="105" t="str">
        <f t="shared" si="99"/>
        <v/>
      </c>
      <c r="BT83" s="105" t="str">
        <f t="shared" si="100"/>
        <v/>
      </c>
      <c r="BU83" s="105" t="str">
        <f t="shared" si="101"/>
        <v/>
      </c>
      <c r="BV83" s="105" t="str">
        <f t="shared" si="102"/>
        <v/>
      </c>
      <c r="BW83" s="105" t="str">
        <f t="shared" si="103"/>
        <v/>
      </c>
      <c r="BX83" s="105" t="str">
        <f t="shared" si="104"/>
        <v/>
      </c>
      <c r="BY83" s="102" t="str">
        <f t="shared" si="118"/>
        <v/>
      </c>
      <c r="BZ83" s="102" t="str">
        <f t="shared" si="119"/>
        <v/>
      </c>
      <c r="CA83" s="70">
        <f t="shared" si="120"/>
        <v>8.7359999999999989</v>
      </c>
      <c r="CB83" s="70">
        <f t="shared" si="121"/>
        <v>3.6120000000000005</v>
      </c>
      <c r="CC83" s="103" t="str">
        <f t="shared" si="122"/>
        <v>FBXO2</v>
      </c>
      <c r="CD83" s="104" t="s">
        <v>312</v>
      </c>
      <c r="CE83" s="106">
        <f t="shared" si="105"/>
        <v>1.876161843659134E-3</v>
      </c>
      <c r="CF83" s="106">
        <f t="shared" si="106"/>
        <v>2.13729238527488E-3</v>
      </c>
      <c r="CG83" s="106">
        <f t="shared" si="107"/>
        <v>3.2171524112014627E-3</v>
      </c>
      <c r="CH83" s="106" t="str">
        <f t="shared" si="108"/>
        <v/>
      </c>
      <c r="CI83" s="106" t="str">
        <f t="shared" si="109"/>
        <v/>
      </c>
      <c r="CJ83" s="106" t="str">
        <f t="shared" si="110"/>
        <v/>
      </c>
      <c r="CK83" s="106" t="str">
        <f t="shared" si="111"/>
        <v/>
      </c>
      <c r="CL83" s="106" t="str">
        <f t="shared" si="112"/>
        <v/>
      </c>
      <c r="CM83" s="106" t="str">
        <f t="shared" si="113"/>
        <v/>
      </c>
      <c r="CN83" s="106" t="str">
        <f t="shared" si="114"/>
        <v/>
      </c>
      <c r="CO83" s="119" t="str">
        <f t="shared" si="123"/>
        <v/>
      </c>
      <c r="CP83" s="119" t="str">
        <f t="shared" si="124"/>
        <v/>
      </c>
      <c r="CQ83" s="106">
        <f t="shared" si="127"/>
        <v>7.2896835611779107E-2</v>
      </c>
      <c r="CR83" s="106">
        <f t="shared" si="83"/>
        <v>7.6521024525012679E-2</v>
      </c>
      <c r="CS83" s="106">
        <f t="shared" si="83"/>
        <v>9.8073012237093984E-2</v>
      </c>
      <c r="CT83" s="106" t="str">
        <f t="shared" si="83"/>
        <v/>
      </c>
      <c r="CU83" s="106" t="str">
        <f t="shared" si="83"/>
        <v/>
      </c>
      <c r="CV83" s="106" t="str">
        <f t="shared" si="83"/>
        <v/>
      </c>
      <c r="CW83" s="106" t="str">
        <f t="shared" si="50"/>
        <v/>
      </c>
      <c r="CX83" s="106" t="str">
        <f t="shared" si="50"/>
        <v/>
      </c>
      <c r="CY83" s="106" t="str">
        <f t="shared" si="50"/>
        <v/>
      </c>
      <c r="CZ83" s="106" t="str">
        <f t="shared" si="50"/>
        <v/>
      </c>
      <c r="DA83" s="119" t="str">
        <f t="shared" si="125"/>
        <v/>
      </c>
      <c r="DB83" s="119" t="str">
        <f t="shared" si="126"/>
        <v/>
      </c>
    </row>
    <row r="84" spans="1:106" ht="15" customHeight="1" x14ac:dyDescent="0.3">
      <c r="A84" s="135" t="str">
        <f>'Gene Table'!D83</f>
        <v>FBXO21</v>
      </c>
      <c r="B84" s="104" t="s">
        <v>313</v>
      </c>
      <c r="C84" s="105">
        <f>IF('Test Sample Data'!C83="","",IF(SUM('Test Sample Data'!C$3:C$386)&gt;10,IF(AND(ISNUMBER('Test Sample Data'!C83),'Test Sample Data'!C83&lt;$C$389, 'Test Sample Data'!C83&gt;0),'Test Sample Data'!C83,$C$389),""))</f>
        <v>33.11</v>
      </c>
      <c r="D84" s="105">
        <f>IF('Test Sample Data'!D83="","",IF(SUM('Test Sample Data'!D$3:D$386)&gt;10,IF(AND(ISNUMBER('Test Sample Data'!D83),'Test Sample Data'!D83&lt;$C$389, 'Test Sample Data'!D83&gt;0),'Test Sample Data'!D83,$C$389),""))</f>
        <v>32.26</v>
      </c>
      <c r="E84" s="105">
        <f>IF('Test Sample Data'!E83="","",IF(SUM('Test Sample Data'!E$3:E$386)&gt;10,IF(AND(ISNUMBER('Test Sample Data'!E83),'Test Sample Data'!E83&lt;$C$389, 'Test Sample Data'!E83&gt;0),'Test Sample Data'!E83,$C$389),""))</f>
        <v>32.94</v>
      </c>
      <c r="F84" s="105" t="str">
        <f>IF('Test Sample Data'!F83="","",IF(SUM('Test Sample Data'!F$3:F$386)&gt;10,IF(AND(ISNUMBER('Test Sample Data'!F83),'Test Sample Data'!F83&lt;$C$389, 'Test Sample Data'!F83&gt;0),'Test Sample Data'!F83,$C$389),""))</f>
        <v/>
      </c>
      <c r="G84" s="105" t="str">
        <f>IF('Test Sample Data'!G83="","",IF(SUM('Test Sample Data'!G$3:G$386)&gt;10,IF(AND(ISNUMBER('Test Sample Data'!G83),'Test Sample Data'!G83&lt;$C$389, 'Test Sample Data'!G83&gt;0),'Test Sample Data'!G83,$C$389),""))</f>
        <v/>
      </c>
      <c r="H84" s="105" t="str">
        <f>IF('Test Sample Data'!H83="","",IF(SUM('Test Sample Data'!H$3:H$386)&gt;10,IF(AND(ISNUMBER('Test Sample Data'!H83),'Test Sample Data'!H83&lt;$C$389, 'Test Sample Data'!H83&gt;0),'Test Sample Data'!H83,$C$389),""))</f>
        <v/>
      </c>
      <c r="I84" s="105" t="str">
        <f>IF('Test Sample Data'!I83="","",IF(SUM('Test Sample Data'!I$3:I$386)&gt;10,IF(AND(ISNUMBER('Test Sample Data'!I83),'Test Sample Data'!I83&lt;$C$389, 'Test Sample Data'!I83&gt;0),'Test Sample Data'!I83,$C$389),""))</f>
        <v/>
      </c>
      <c r="J84" s="105" t="str">
        <f>IF('Test Sample Data'!J83="","",IF(SUM('Test Sample Data'!J$3:J$386)&gt;10,IF(AND(ISNUMBER('Test Sample Data'!J83),'Test Sample Data'!J83&lt;$C$389, 'Test Sample Data'!J83&gt;0),'Test Sample Data'!J83,$C$389),""))</f>
        <v/>
      </c>
      <c r="K84" s="105" t="str">
        <f>IF('Test Sample Data'!K83="","",IF(SUM('Test Sample Data'!K$3:K$386)&gt;10,IF(AND(ISNUMBER('Test Sample Data'!K83),'Test Sample Data'!K83&lt;$C$389, 'Test Sample Data'!K83&gt;0),'Test Sample Data'!K83,$C$389),""))</f>
        <v/>
      </c>
      <c r="L84" s="105" t="str">
        <f>IF('Test Sample Data'!L83="","",IF(SUM('Test Sample Data'!L$3:L$386)&gt;10,IF(AND(ISNUMBER('Test Sample Data'!L83),'Test Sample Data'!L83&lt;$C$389, 'Test Sample Data'!L83&gt;0),'Test Sample Data'!L83,$C$389),""))</f>
        <v/>
      </c>
      <c r="M84" s="105" t="str">
        <f>IF('Test Sample Data'!M83="","",IF(SUM('Test Sample Data'!M$3:M$386)&gt;10,IF(AND(ISNUMBER('Test Sample Data'!M83),'Test Sample Data'!M83&lt;$C$389, 'Test Sample Data'!M83&gt;0),'Test Sample Data'!M83,$C$389),""))</f>
        <v/>
      </c>
      <c r="N84" s="105" t="str">
        <f>IF('Test Sample Data'!N83="","",IF(SUM('Test Sample Data'!N$3:N$386)&gt;10,IF(AND(ISNUMBER('Test Sample Data'!N83),'Test Sample Data'!N83&lt;$C$389, 'Test Sample Data'!N83&gt;0),'Test Sample Data'!N83,$C$389),""))</f>
        <v/>
      </c>
      <c r="O84" s="105" t="str">
        <f>'Gene Table'!D83</f>
        <v>FBXO21</v>
      </c>
      <c r="P84" s="104" t="s">
        <v>313</v>
      </c>
      <c r="Q84" s="105">
        <f>IF('Control Sample Data'!C83="","",IF(SUM('Control Sample Data'!C$3:C$386)&gt;10,IF(AND(ISNUMBER('Control Sample Data'!C83),'Control Sample Data'!C83&lt;$C$389, 'Control Sample Data'!C83&gt;0),'Control Sample Data'!C83,$C$389),""))</f>
        <v>35</v>
      </c>
      <c r="R84" s="105">
        <f>IF('Control Sample Data'!D83="","",IF(SUM('Control Sample Data'!D$3:D$386)&gt;10,IF(AND(ISNUMBER('Control Sample Data'!D83),'Control Sample Data'!D83&lt;$C$389, 'Control Sample Data'!D83&gt;0),'Control Sample Data'!D83,$C$389),""))</f>
        <v>35</v>
      </c>
      <c r="S84" s="105">
        <f>IF('Control Sample Data'!E83="","",IF(SUM('Control Sample Data'!E$3:E$386)&gt;10,IF(AND(ISNUMBER('Control Sample Data'!E83),'Control Sample Data'!E83&lt;$C$389, 'Control Sample Data'!E83&gt;0),'Control Sample Data'!E83,$C$389),""))</f>
        <v>35</v>
      </c>
      <c r="T84" s="105" t="str">
        <f>IF('Control Sample Data'!F83="","",IF(SUM('Control Sample Data'!F$3:F$386)&gt;10,IF(AND(ISNUMBER('Control Sample Data'!F83),'Control Sample Data'!F83&lt;$C$389, 'Control Sample Data'!F83&gt;0),'Control Sample Data'!F83,$C$389),""))</f>
        <v/>
      </c>
      <c r="U84" s="105" t="str">
        <f>IF('Control Sample Data'!G83="","",IF(SUM('Control Sample Data'!G$3:G$386)&gt;10,IF(AND(ISNUMBER('Control Sample Data'!G83),'Control Sample Data'!G83&lt;$C$389, 'Control Sample Data'!G83&gt;0),'Control Sample Data'!G83,$C$389),""))</f>
        <v/>
      </c>
      <c r="V84" s="105" t="str">
        <f>IF('Control Sample Data'!H83="","",IF(SUM('Control Sample Data'!H$3:H$386)&gt;10,IF(AND(ISNUMBER('Control Sample Data'!H83),'Control Sample Data'!H83&lt;$C$389, 'Control Sample Data'!H83&gt;0),'Control Sample Data'!H83,$C$389),""))</f>
        <v/>
      </c>
      <c r="W84" s="105" t="str">
        <f>IF('Control Sample Data'!I83="","",IF(SUM('Control Sample Data'!I$3:I$386)&gt;10,IF(AND(ISNUMBER('Control Sample Data'!I83),'Control Sample Data'!I83&lt;$C$389, 'Control Sample Data'!I83&gt;0),'Control Sample Data'!I83,$C$389),""))</f>
        <v/>
      </c>
      <c r="X84" s="105" t="str">
        <f>IF('Control Sample Data'!J83="","",IF(SUM('Control Sample Data'!J$3:J$386)&gt;10,IF(AND(ISNUMBER('Control Sample Data'!J83),'Control Sample Data'!J83&lt;$C$389, 'Control Sample Data'!J83&gt;0),'Control Sample Data'!J83,$C$389),""))</f>
        <v/>
      </c>
      <c r="Y84" s="105" t="str">
        <f>IF('Control Sample Data'!K83="","",IF(SUM('Control Sample Data'!K$3:K$386)&gt;10,IF(AND(ISNUMBER('Control Sample Data'!K83),'Control Sample Data'!K83&lt;$C$389, 'Control Sample Data'!K83&gt;0),'Control Sample Data'!K83,$C$389),""))</f>
        <v/>
      </c>
      <c r="Z84" s="105" t="str">
        <f>IF('Control Sample Data'!L83="","",IF(SUM('Control Sample Data'!L$3:L$386)&gt;10,IF(AND(ISNUMBER('Control Sample Data'!L83),'Control Sample Data'!L83&lt;$C$389, 'Control Sample Data'!L83&gt;0),'Control Sample Data'!L83,$C$389),""))</f>
        <v/>
      </c>
      <c r="AA84" s="105" t="str">
        <f>IF('Control Sample Data'!M83="","",IF(SUM('Control Sample Data'!M$3:M$386)&gt;10,IF(AND(ISNUMBER('Control Sample Data'!M83),'Control Sample Data'!M83&lt;$C$389, 'Control Sample Data'!M83&gt;0),'Control Sample Data'!M83,$C$389),""))</f>
        <v/>
      </c>
      <c r="AB84" s="136" t="str">
        <f>IF('Control Sample Data'!N83="","",IF(SUM('Control Sample Data'!N$3:N$386)&gt;10,IF(AND(ISNUMBER('Control Sample Data'!N83),'Control Sample Data'!N83&lt;$C$389, 'Control Sample Data'!N83&gt;0),'Control Sample Data'!N83,$C$389),""))</f>
        <v/>
      </c>
      <c r="BA84" s="101" t="str">
        <f t="shared" si="115"/>
        <v>FBXO21</v>
      </c>
      <c r="BB84" s="104" t="s">
        <v>313</v>
      </c>
      <c r="BC84" s="105">
        <f t="shared" si="85"/>
        <v>12.117999999999999</v>
      </c>
      <c r="BD84" s="105">
        <f t="shared" si="86"/>
        <v>11.309999999999999</v>
      </c>
      <c r="BE84" s="105">
        <f t="shared" si="87"/>
        <v>12.059999999999995</v>
      </c>
      <c r="BF84" s="105" t="str">
        <f t="shared" si="88"/>
        <v/>
      </c>
      <c r="BG84" s="105" t="str">
        <f t="shared" si="89"/>
        <v/>
      </c>
      <c r="BH84" s="105" t="str">
        <f t="shared" si="90"/>
        <v/>
      </c>
      <c r="BI84" s="105" t="str">
        <f t="shared" si="91"/>
        <v/>
      </c>
      <c r="BJ84" s="105" t="str">
        <f t="shared" si="92"/>
        <v/>
      </c>
      <c r="BK84" s="105" t="str">
        <f t="shared" si="93"/>
        <v/>
      </c>
      <c r="BL84" s="105" t="str">
        <f t="shared" si="94"/>
        <v/>
      </c>
      <c r="BM84" s="102" t="str">
        <f t="shared" si="116"/>
        <v/>
      </c>
      <c r="BN84" s="102" t="str">
        <f t="shared" si="117"/>
        <v/>
      </c>
      <c r="BO84" s="105">
        <f t="shared" si="95"/>
        <v>13.858000000000001</v>
      </c>
      <c r="BP84" s="105">
        <f t="shared" si="96"/>
        <v>13.948</v>
      </c>
      <c r="BQ84" s="105">
        <f t="shared" si="97"/>
        <v>13.79</v>
      </c>
      <c r="BR84" s="105" t="str">
        <f t="shared" si="98"/>
        <v/>
      </c>
      <c r="BS84" s="105" t="str">
        <f t="shared" si="99"/>
        <v/>
      </c>
      <c r="BT84" s="105" t="str">
        <f t="shared" si="100"/>
        <v/>
      </c>
      <c r="BU84" s="105" t="str">
        <f t="shared" si="101"/>
        <v/>
      </c>
      <c r="BV84" s="105" t="str">
        <f t="shared" si="102"/>
        <v/>
      </c>
      <c r="BW84" s="105" t="str">
        <f t="shared" si="103"/>
        <v/>
      </c>
      <c r="BX84" s="105" t="str">
        <f t="shared" si="104"/>
        <v/>
      </c>
      <c r="BY84" s="102" t="str">
        <f t="shared" si="118"/>
        <v/>
      </c>
      <c r="BZ84" s="102" t="str">
        <f t="shared" si="119"/>
        <v/>
      </c>
      <c r="CA84" s="70">
        <f t="shared" si="120"/>
        <v>11.829333333333331</v>
      </c>
      <c r="CB84" s="70">
        <f t="shared" si="121"/>
        <v>13.865333333333334</v>
      </c>
      <c r="CC84" s="103" t="str">
        <f t="shared" si="122"/>
        <v>FBXO21</v>
      </c>
      <c r="CD84" s="104" t="s">
        <v>313</v>
      </c>
      <c r="CE84" s="106">
        <f t="shared" si="105"/>
        <v>2.2496684233366831E-4</v>
      </c>
      <c r="CF84" s="106">
        <f t="shared" si="106"/>
        <v>3.9386804649517941E-4</v>
      </c>
      <c r="CG84" s="106">
        <f t="shared" si="107"/>
        <v>2.3419534163214567E-4</v>
      </c>
      <c r="CH84" s="106" t="str">
        <f t="shared" si="108"/>
        <v/>
      </c>
      <c r="CI84" s="106" t="str">
        <f t="shared" si="109"/>
        <v/>
      </c>
      <c r="CJ84" s="106" t="str">
        <f t="shared" si="110"/>
        <v/>
      </c>
      <c r="CK84" s="106" t="str">
        <f t="shared" si="111"/>
        <v/>
      </c>
      <c r="CL84" s="106" t="str">
        <f t="shared" si="112"/>
        <v/>
      </c>
      <c r="CM84" s="106" t="str">
        <f t="shared" si="113"/>
        <v/>
      </c>
      <c r="CN84" s="106" t="str">
        <f t="shared" si="114"/>
        <v/>
      </c>
      <c r="CO84" s="119" t="str">
        <f t="shared" si="123"/>
        <v/>
      </c>
      <c r="CP84" s="119" t="str">
        <f t="shared" si="124"/>
        <v/>
      </c>
      <c r="CQ84" s="106">
        <f t="shared" si="127"/>
        <v>6.7348250734982831E-5</v>
      </c>
      <c r="CR84" s="106">
        <f t="shared" si="83"/>
        <v>6.3275213685285673E-5</v>
      </c>
      <c r="CS84" s="106">
        <f t="shared" si="83"/>
        <v>7.0598644037188073E-5</v>
      </c>
      <c r="CT84" s="106" t="str">
        <f t="shared" si="83"/>
        <v/>
      </c>
      <c r="CU84" s="106" t="str">
        <f t="shared" si="83"/>
        <v/>
      </c>
      <c r="CV84" s="106" t="str">
        <f t="shared" si="83"/>
        <v/>
      </c>
      <c r="CW84" s="106" t="str">
        <f t="shared" si="83"/>
        <v/>
      </c>
      <c r="CX84" s="106" t="str">
        <f t="shared" si="83"/>
        <v/>
      </c>
      <c r="CY84" s="106" t="str">
        <f t="shared" si="83"/>
        <v/>
      </c>
      <c r="CZ84" s="106" t="str">
        <f t="shared" si="83"/>
        <v/>
      </c>
      <c r="DA84" s="119" t="str">
        <f t="shared" si="125"/>
        <v/>
      </c>
      <c r="DB84" s="119" t="str">
        <f t="shared" si="126"/>
        <v/>
      </c>
    </row>
    <row r="85" spans="1:106" ht="15" customHeight="1" x14ac:dyDescent="0.3">
      <c r="A85" s="135" t="str">
        <f>'Gene Table'!D84</f>
        <v>FBXO25</v>
      </c>
      <c r="B85" s="104" t="s">
        <v>314</v>
      </c>
      <c r="C85" s="105">
        <f>IF('Test Sample Data'!C84="","",IF(SUM('Test Sample Data'!C$3:C$386)&gt;10,IF(AND(ISNUMBER('Test Sample Data'!C84),'Test Sample Data'!C84&lt;$C$389, 'Test Sample Data'!C84&gt;0),'Test Sample Data'!C84,$C$389),""))</f>
        <v>28.33</v>
      </c>
      <c r="D85" s="105">
        <f>IF('Test Sample Data'!D84="","",IF(SUM('Test Sample Data'!D$3:D$386)&gt;10,IF(AND(ISNUMBER('Test Sample Data'!D84),'Test Sample Data'!D84&lt;$C$389, 'Test Sample Data'!D84&gt;0),'Test Sample Data'!D84,$C$389),""))</f>
        <v>28.56</v>
      </c>
      <c r="E85" s="105">
        <f>IF('Test Sample Data'!E84="","",IF(SUM('Test Sample Data'!E$3:E$386)&gt;10,IF(AND(ISNUMBER('Test Sample Data'!E84),'Test Sample Data'!E84&lt;$C$389, 'Test Sample Data'!E84&gt;0),'Test Sample Data'!E84,$C$389),""))</f>
        <v>28.39</v>
      </c>
      <c r="F85" s="105" t="str">
        <f>IF('Test Sample Data'!F84="","",IF(SUM('Test Sample Data'!F$3:F$386)&gt;10,IF(AND(ISNUMBER('Test Sample Data'!F84),'Test Sample Data'!F84&lt;$C$389, 'Test Sample Data'!F84&gt;0),'Test Sample Data'!F84,$C$389),""))</f>
        <v/>
      </c>
      <c r="G85" s="105" t="str">
        <f>IF('Test Sample Data'!G84="","",IF(SUM('Test Sample Data'!G$3:G$386)&gt;10,IF(AND(ISNUMBER('Test Sample Data'!G84),'Test Sample Data'!G84&lt;$C$389, 'Test Sample Data'!G84&gt;0),'Test Sample Data'!G84,$C$389),""))</f>
        <v/>
      </c>
      <c r="H85" s="105" t="str">
        <f>IF('Test Sample Data'!H84="","",IF(SUM('Test Sample Data'!H$3:H$386)&gt;10,IF(AND(ISNUMBER('Test Sample Data'!H84),'Test Sample Data'!H84&lt;$C$389, 'Test Sample Data'!H84&gt;0),'Test Sample Data'!H84,$C$389),""))</f>
        <v/>
      </c>
      <c r="I85" s="105" t="str">
        <f>IF('Test Sample Data'!I84="","",IF(SUM('Test Sample Data'!I$3:I$386)&gt;10,IF(AND(ISNUMBER('Test Sample Data'!I84),'Test Sample Data'!I84&lt;$C$389, 'Test Sample Data'!I84&gt;0),'Test Sample Data'!I84,$C$389),""))</f>
        <v/>
      </c>
      <c r="J85" s="105" t="str">
        <f>IF('Test Sample Data'!J84="","",IF(SUM('Test Sample Data'!J$3:J$386)&gt;10,IF(AND(ISNUMBER('Test Sample Data'!J84),'Test Sample Data'!J84&lt;$C$389, 'Test Sample Data'!J84&gt;0),'Test Sample Data'!J84,$C$389),""))</f>
        <v/>
      </c>
      <c r="K85" s="105" t="str">
        <f>IF('Test Sample Data'!K84="","",IF(SUM('Test Sample Data'!K$3:K$386)&gt;10,IF(AND(ISNUMBER('Test Sample Data'!K84),'Test Sample Data'!K84&lt;$C$389, 'Test Sample Data'!K84&gt;0),'Test Sample Data'!K84,$C$389),""))</f>
        <v/>
      </c>
      <c r="L85" s="105" t="str">
        <f>IF('Test Sample Data'!L84="","",IF(SUM('Test Sample Data'!L$3:L$386)&gt;10,IF(AND(ISNUMBER('Test Sample Data'!L84),'Test Sample Data'!L84&lt;$C$389, 'Test Sample Data'!L84&gt;0),'Test Sample Data'!L84,$C$389),""))</f>
        <v/>
      </c>
      <c r="M85" s="105" t="str">
        <f>IF('Test Sample Data'!M84="","",IF(SUM('Test Sample Data'!M$3:M$386)&gt;10,IF(AND(ISNUMBER('Test Sample Data'!M84),'Test Sample Data'!M84&lt;$C$389, 'Test Sample Data'!M84&gt;0),'Test Sample Data'!M84,$C$389),""))</f>
        <v/>
      </c>
      <c r="N85" s="105" t="str">
        <f>IF('Test Sample Data'!N84="","",IF(SUM('Test Sample Data'!N$3:N$386)&gt;10,IF(AND(ISNUMBER('Test Sample Data'!N84),'Test Sample Data'!N84&lt;$C$389, 'Test Sample Data'!N84&gt;0),'Test Sample Data'!N84,$C$389),""))</f>
        <v/>
      </c>
      <c r="O85" s="105" t="str">
        <f>'Gene Table'!D84</f>
        <v>FBXO25</v>
      </c>
      <c r="P85" s="104" t="s">
        <v>314</v>
      </c>
      <c r="Q85" s="105">
        <f>IF('Control Sample Data'!C84="","",IF(SUM('Control Sample Data'!C$3:C$386)&gt;10,IF(AND(ISNUMBER('Control Sample Data'!C84),'Control Sample Data'!C84&lt;$C$389, 'Control Sample Data'!C84&gt;0),'Control Sample Data'!C84,$C$389),""))</f>
        <v>26.77</v>
      </c>
      <c r="R85" s="105">
        <f>IF('Control Sample Data'!D84="","",IF(SUM('Control Sample Data'!D$3:D$386)&gt;10,IF(AND(ISNUMBER('Control Sample Data'!D84),'Control Sample Data'!D84&lt;$C$389, 'Control Sample Data'!D84&gt;0),'Control Sample Data'!D84,$C$389),""))</f>
        <v>26.85</v>
      </c>
      <c r="S85" s="105">
        <f>IF('Control Sample Data'!E84="","",IF(SUM('Control Sample Data'!E$3:E$386)&gt;10,IF(AND(ISNUMBER('Control Sample Data'!E84),'Control Sample Data'!E84&lt;$C$389, 'Control Sample Data'!E84&gt;0),'Control Sample Data'!E84,$C$389),""))</f>
        <v>27.04</v>
      </c>
      <c r="T85" s="105" t="str">
        <f>IF('Control Sample Data'!F84="","",IF(SUM('Control Sample Data'!F$3:F$386)&gt;10,IF(AND(ISNUMBER('Control Sample Data'!F84),'Control Sample Data'!F84&lt;$C$389, 'Control Sample Data'!F84&gt;0),'Control Sample Data'!F84,$C$389),""))</f>
        <v/>
      </c>
      <c r="U85" s="105" t="str">
        <f>IF('Control Sample Data'!G84="","",IF(SUM('Control Sample Data'!G$3:G$386)&gt;10,IF(AND(ISNUMBER('Control Sample Data'!G84),'Control Sample Data'!G84&lt;$C$389, 'Control Sample Data'!G84&gt;0),'Control Sample Data'!G84,$C$389),""))</f>
        <v/>
      </c>
      <c r="V85" s="105" t="str">
        <f>IF('Control Sample Data'!H84="","",IF(SUM('Control Sample Data'!H$3:H$386)&gt;10,IF(AND(ISNUMBER('Control Sample Data'!H84),'Control Sample Data'!H84&lt;$C$389, 'Control Sample Data'!H84&gt;0),'Control Sample Data'!H84,$C$389),""))</f>
        <v/>
      </c>
      <c r="W85" s="105" t="str">
        <f>IF('Control Sample Data'!I84="","",IF(SUM('Control Sample Data'!I$3:I$386)&gt;10,IF(AND(ISNUMBER('Control Sample Data'!I84),'Control Sample Data'!I84&lt;$C$389, 'Control Sample Data'!I84&gt;0),'Control Sample Data'!I84,$C$389),""))</f>
        <v/>
      </c>
      <c r="X85" s="105" t="str">
        <f>IF('Control Sample Data'!J84="","",IF(SUM('Control Sample Data'!J$3:J$386)&gt;10,IF(AND(ISNUMBER('Control Sample Data'!J84),'Control Sample Data'!J84&lt;$C$389, 'Control Sample Data'!J84&gt;0),'Control Sample Data'!J84,$C$389),""))</f>
        <v/>
      </c>
      <c r="Y85" s="105" t="str">
        <f>IF('Control Sample Data'!K84="","",IF(SUM('Control Sample Data'!K$3:K$386)&gt;10,IF(AND(ISNUMBER('Control Sample Data'!K84),'Control Sample Data'!K84&lt;$C$389, 'Control Sample Data'!K84&gt;0),'Control Sample Data'!K84,$C$389),""))</f>
        <v/>
      </c>
      <c r="Z85" s="105" t="str">
        <f>IF('Control Sample Data'!L84="","",IF(SUM('Control Sample Data'!L$3:L$386)&gt;10,IF(AND(ISNUMBER('Control Sample Data'!L84),'Control Sample Data'!L84&lt;$C$389, 'Control Sample Data'!L84&gt;0),'Control Sample Data'!L84,$C$389),""))</f>
        <v/>
      </c>
      <c r="AA85" s="105" t="str">
        <f>IF('Control Sample Data'!M84="","",IF(SUM('Control Sample Data'!M$3:M$386)&gt;10,IF(AND(ISNUMBER('Control Sample Data'!M84),'Control Sample Data'!M84&lt;$C$389, 'Control Sample Data'!M84&gt;0),'Control Sample Data'!M84,$C$389),""))</f>
        <v/>
      </c>
      <c r="AB85" s="136" t="str">
        <f>IF('Control Sample Data'!N84="","",IF(SUM('Control Sample Data'!N$3:N$386)&gt;10,IF(AND(ISNUMBER('Control Sample Data'!N84),'Control Sample Data'!N84&lt;$C$389, 'Control Sample Data'!N84&gt;0),'Control Sample Data'!N84,$C$389),""))</f>
        <v/>
      </c>
      <c r="BA85" s="101" t="str">
        <f t="shared" si="115"/>
        <v>FBXO25</v>
      </c>
      <c r="BB85" s="104" t="s">
        <v>314</v>
      </c>
      <c r="BC85" s="105">
        <f t="shared" si="85"/>
        <v>7.3379999999999974</v>
      </c>
      <c r="BD85" s="105">
        <f t="shared" si="86"/>
        <v>7.6099999999999994</v>
      </c>
      <c r="BE85" s="105">
        <f t="shared" si="87"/>
        <v>7.509999999999998</v>
      </c>
      <c r="BF85" s="105" t="str">
        <f t="shared" si="88"/>
        <v/>
      </c>
      <c r="BG85" s="105" t="str">
        <f t="shared" si="89"/>
        <v/>
      </c>
      <c r="BH85" s="105" t="str">
        <f t="shared" si="90"/>
        <v/>
      </c>
      <c r="BI85" s="105" t="str">
        <f t="shared" si="91"/>
        <v/>
      </c>
      <c r="BJ85" s="105" t="str">
        <f t="shared" si="92"/>
        <v/>
      </c>
      <c r="BK85" s="105" t="str">
        <f t="shared" si="93"/>
        <v/>
      </c>
      <c r="BL85" s="105" t="str">
        <f t="shared" si="94"/>
        <v/>
      </c>
      <c r="BM85" s="102" t="str">
        <f t="shared" si="116"/>
        <v/>
      </c>
      <c r="BN85" s="102" t="str">
        <f t="shared" si="117"/>
        <v/>
      </c>
      <c r="BO85" s="105">
        <f t="shared" si="95"/>
        <v>5.6280000000000001</v>
      </c>
      <c r="BP85" s="105">
        <f t="shared" si="96"/>
        <v>5.7980000000000018</v>
      </c>
      <c r="BQ85" s="105">
        <f t="shared" si="97"/>
        <v>5.8299999999999983</v>
      </c>
      <c r="BR85" s="105" t="str">
        <f t="shared" si="98"/>
        <v/>
      </c>
      <c r="BS85" s="105" t="str">
        <f t="shared" si="99"/>
        <v/>
      </c>
      <c r="BT85" s="105" t="str">
        <f t="shared" si="100"/>
        <v/>
      </c>
      <c r="BU85" s="105" t="str">
        <f t="shared" si="101"/>
        <v/>
      </c>
      <c r="BV85" s="105" t="str">
        <f t="shared" si="102"/>
        <v/>
      </c>
      <c r="BW85" s="105" t="str">
        <f t="shared" si="103"/>
        <v/>
      </c>
      <c r="BX85" s="105" t="str">
        <f t="shared" si="104"/>
        <v/>
      </c>
      <c r="BY85" s="102" t="str">
        <f t="shared" si="118"/>
        <v/>
      </c>
      <c r="BZ85" s="102" t="str">
        <f t="shared" si="119"/>
        <v/>
      </c>
      <c r="CA85" s="70">
        <f t="shared" si="120"/>
        <v>7.485999999999998</v>
      </c>
      <c r="CB85" s="70">
        <f t="shared" si="121"/>
        <v>5.7519999999999998</v>
      </c>
      <c r="CC85" s="103" t="str">
        <f t="shared" si="122"/>
        <v>FBXO25</v>
      </c>
      <c r="CD85" s="104" t="s">
        <v>314</v>
      </c>
      <c r="CE85" s="106">
        <f t="shared" si="105"/>
        <v>6.1807601655113368E-3</v>
      </c>
      <c r="CF85" s="106">
        <f t="shared" si="106"/>
        <v>5.1187242338217361E-3</v>
      </c>
      <c r="CG85" s="106">
        <f t="shared" si="107"/>
        <v>5.4861127958515613E-3</v>
      </c>
      <c r="CH85" s="106" t="str">
        <f t="shared" si="108"/>
        <v/>
      </c>
      <c r="CI85" s="106" t="str">
        <f t="shared" si="109"/>
        <v/>
      </c>
      <c r="CJ85" s="106" t="str">
        <f t="shared" si="110"/>
        <v/>
      </c>
      <c r="CK85" s="106" t="str">
        <f t="shared" si="111"/>
        <v/>
      </c>
      <c r="CL85" s="106" t="str">
        <f t="shared" si="112"/>
        <v/>
      </c>
      <c r="CM85" s="106" t="str">
        <f t="shared" si="113"/>
        <v/>
      </c>
      <c r="CN85" s="106" t="str">
        <f t="shared" si="114"/>
        <v/>
      </c>
      <c r="CO85" s="119" t="str">
        <f t="shared" si="123"/>
        <v/>
      </c>
      <c r="CP85" s="119" t="str">
        <f t="shared" si="124"/>
        <v/>
      </c>
      <c r="CQ85" s="106">
        <f t="shared" si="127"/>
        <v>2.0221025851294587E-2</v>
      </c>
      <c r="CR85" s="106">
        <f t="shared" si="83"/>
        <v>1.7973310833603193E-2</v>
      </c>
      <c r="CS85" s="106">
        <f t="shared" si="83"/>
        <v>1.7579038823262672E-2</v>
      </c>
      <c r="CT85" s="106" t="str">
        <f t="shared" si="83"/>
        <v/>
      </c>
      <c r="CU85" s="106" t="str">
        <f t="shared" si="83"/>
        <v/>
      </c>
      <c r="CV85" s="106" t="str">
        <f t="shared" si="83"/>
        <v/>
      </c>
      <c r="CW85" s="106" t="str">
        <f t="shared" si="83"/>
        <v/>
      </c>
      <c r="CX85" s="106" t="str">
        <f t="shared" si="83"/>
        <v/>
      </c>
      <c r="CY85" s="106" t="str">
        <f t="shared" si="83"/>
        <v/>
      </c>
      <c r="CZ85" s="106" t="str">
        <f t="shared" si="83"/>
        <v/>
      </c>
      <c r="DA85" s="119" t="str">
        <f t="shared" si="125"/>
        <v/>
      </c>
      <c r="DB85" s="119" t="str">
        <f t="shared" si="126"/>
        <v/>
      </c>
    </row>
    <row r="86" spans="1:106" ht="15" customHeight="1" x14ac:dyDescent="0.3">
      <c r="A86" s="135" t="str">
        <f>'Gene Table'!D85</f>
        <v>FBXO3</v>
      </c>
      <c r="B86" s="104" t="s">
        <v>315</v>
      </c>
      <c r="C86" s="105">
        <f>IF('Test Sample Data'!C85="","",IF(SUM('Test Sample Data'!C$3:C$386)&gt;10,IF(AND(ISNUMBER('Test Sample Data'!C85),'Test Sample Data'!C85&lt;$C$389, 'Test Sample Data'!C85&gt;0),'Test Sample Data'!C85,$C$389),""))</f>
        <v>26.64</v>
      </c>
      <c r="D86" s="105">
        <f>IF('Test Sample Data'!D85="","",IF(SUM('Test Sample Data'!D$3:D$386)&gt;10,IF(AND(ISNUMBER('Test Sample Data'!D85),'Test Sample Data'!D85&lt;$C$389, 'Test Sample Data'!D85&gt;0),'Test Sample Data'!D85,$C$389),""))</f>
        <v>26.73</v>
      </c>
      <c r="E86" s="105">
        <f>IF('Test Sample Data'!E85="","",IF(SUM('Test Sample Data'!E$3:E$386)&gt;10,IF(AND(ISNUMBER('Test Sample Data'!E85),'Test Sample Data'!E85&lt;$C$389, 'Test Sample Data'!E85&gt;0),'Test Sample Data'!E85,$C$389),""))</f>
        <v>26.7</v>
      </c>
      <c r="F86" s="105" t="str">
        <f>IF('Test Sample Data'!F85="","",IF(SUM('Test Sample Data'!F$3:F$386)&gt;10,IF(AND(ISNUMBER('Test Sample Data'!F85),'Test Sample Data'!F85&lt;$C$389, 'Test Sample Data'!F85&gt;0),'Test Sample Data'!F85,$C$389),""))</f>
        <v/>
      </c>
      <c r="G86" s="105" t="str">
        <f>IF('Test Sample Data'!G85="","",IF(SUM('Test Sample Data'!G$3:G$386)&gt;10,IF(AND(ISNUMBER('Test Sample Data'!G85),'Test Sample Data'!G85&lt;$C$389, 'Test Sample Data'!G85&gt;0),'Test Sample Data'!G85,$C$389),""))</f>
        <v/>
      </c>
      <c r="H86" s="105" t="str">
        <f>IF('Test Sample Data'!H85="","",IF(SUM('Test Sample Data'!H$3:H$386)&gt;10,IF(AND(ISNUMBER('Test Sample Data'!H85),'Test Sample Data'!H85&lt;$C$389, 'Test Sample Data'!H85&gt;0),'Test Sample Data'!H85,$C$389),""))</f>
        <v/>
      </c>
      <c r="I86" s="105" t="str">
        <f>IF('Test Sample Data'!I85="","",IF(SUM('Test Sample Data'!I$3:I$386)&gt;10,IF(AND(ISNUMBER('Test Sample Data'!I85),'Test Sample Data'!I85&lt;$C$389, 'Test Sample Data'!I85&gt;0),'Test Sample Data'!I85,$C$389),""))</f>
        <v/>
      </c>
      <c r="J86" s="105" t="str">
        <f>IF('Test Sample Data'!J85="","",IF(SUM('Test Sample Data'!J$3:J$386)&gt;10,IF(AND(ISNUMBER('Test Sample Data'!J85),'Test Sample Data'!J85&lt;$C$389, 'Test Sample Data'!J85&gt;0),'Test Sample Data'!J85,$C$389),""))</f>
        <v/>
      </c>
      <c r="K86" s="105" t="str">
        <f>IF('Test Sample Data'!K85="","",IF(SUM('Test Sample Data'!K$3:K$386)&gt;10,IF(AND(ISNUMBER('Test Sample Data'!K85),'Test Sample Data'!K85&lt;$C$389, 'Test Sample Data'!K85&gt;0),'Test Sample Data'!K85,$C$389),""))</f>
        <v/>
      </c>
      <c r="L86" s="105" t="str">
        <f>IF('Test Sample Data'!L85="","",IF(SUM('Test Sample Data'!L$3:L$386)&gt;10,IF(AND(ISNUMBER('Test Sample Data'!L85),'Test Sample Data'!L85&lt;$C$389, 'Test Sample Data'!L85&gt;0),'Test Sample Data'!L85,$C$389),""))</f>
        <v/>
      </c>
      <c r="M86" s="105" t="str">
        <f>IF('Test Sample Data'!M85="","",IF(SUM('Test Sample Data'!M$3:M$386)&gt;10,IF(AND(ISNUMBER('Test Sample Data'!M85),'Test Sample Data'!M85&lt;$C$389, 'Test Sample Data'!M85&gt;0),'Test Sample Data'!M85,$C$389),""))</f>
        <v/>
      </c>
      <c r="N86" s="105" t="str">
        <f>IF('Test Sample Data'!N85="","",IF(SUM('Test Sample Data'!N$3:N$386)&gt;10,IF(AND(ISNUMBER('Test Sample Data'!N85),'Test Sample Data'!N85&lt;$C$389, 'Test Sample Data'!N85&gt;0),'Test Sample Data'!N85,$C$389),""))</f>
        <v/>
      </c>
      <c r="O86" s="105" t="str">
        <f>'Gene Table'!D85</f>
        <v>FBXO3</v>
      </c>
      <c r="P86" s="104" t="s">
        <v>315</v>
      </c>
      <c r="Q86" s="105">
        <f>IF('Control Sample Data'!C85="","",IF(SUM('Control Sample Data'!C$3:C$386)&gt;10,IF(AND(ISNUMBER('Control Sample Data'!C85),'Control Sample Data'!C85&lt;$C$389, 'Control Sample Data'!C85&gt;0),'Control Sample Data'!C85,$C$389),""))</f>
        <v>26.25</v>
      </c>
      <c r="R86" s="105">
        <f>IF('Control Sample Data'!D85="","",IF(SUM('Control Sample Data'!D$3:D$386)&gt;10,IF(AND(ISNUMBER('Control Sample Data'!D85),'Control Sample Data'!D85&lt;$C$389, 'Control Sample Data'!D85&gt;0),'Control Sample Data'!D85,$C$389),""))</f>
        <v>26.23</v>
      </c>
      <c r="S86" s="105">
        <f>IF('Control Sample Data'!E85="","",IF(SUM('Control Sample Data'!E$3:E$386)&gt;10,IF(AND(ISNUMBER('Control Sample Data'!E85),'Control Sample Data'!E85&lt;$C$389, 'Control Sample Data'!E85&gt;0),'Control Sample Data'!E85,$C$389),""))</f>
        <v>26.38</v>
      </c>
      <c r="T86" s="105" t="str">
        <f>IF('Control Sample Data'!F85="","",IF(SUM('Control Sample Data'!F$3:F$386)&gt;10,IF(AND(ISNUMBER('Control Sample Data'!F85),'Control Sample Data'!F85&lt;$C$389, 'Control Sample Data'!F85&gt;0),'Control Sample Data'!F85,$C$389),""))</f>
        <v/>
      </c>
      <c r="U86" s="105" t="str">
        <f>IF('Control Sample Data'!G85="","",IF(SUM('Control Sample Data'!G$3:G$386)&gt;10,IF(AND(ISNUMBER('Control Sample Data'!G85),'Control Sample Data'!G85&lt;$C$389, 'Control Sample Data'!G85&gt;0),'Control Sample Data'!G85,$C$389),""))</f>
        <v/>
      </c>
      <c r="V86" s="105" t="str">
        <f>IF('Control Sample Data'!H85="","",IF(SUM('Control Sample Data'!H$3:H$386)&gt;10,IF(AND(ISNUMBER('Control Sample Data'!H85),'Control Sample Data'!H85&lt;$C$389, 'Control Sample Data'!H85&gt;0),'Control Sample Data'!H85,$C$389),""))</f>
        <v/>
      </c>
      <c r="W86" s="105" t="str">
        <f>IF('Control Sample Data'!I85="","",IF(SUM('Control Sample Data'!I$3:I$386)&gt;10,IF(AND(ISNUMBER('Control Sample Data'!I85),'Control Sample Data'!I85&lt;$C$389, 'Control Sample Data'!I85&gt;0),'Control Sample Data'!I85,$C$389),""))</f>
        <v/>
      </c>
      <c r="X86" s="105" t="str">
        <f>IF('Control Sample Data'!J85="","",IF(SUM('Control Sample Data'!J$3:J$386)&gt;10,IF(AND(ISNUMBER('Control Sample Data'!J85),'Control Sample Data'!J85&lt;$C$389, 'Control Sample Data'!J85&gt;0),'Control Sample Data'!J85,$C$389),""))</f>
        <v/>
      </c>
      <c r="Y86" s="105" t="str">
        <f>IF('Control Sample Data'!K85="","",IF(SUM('Control Sample Data'!K$3:K$386)&gt;10,IF(AND(ISNUMBER('Control Sample Data'!K85),'Control Sample Data'!K85&lt;$C$389, 'Control Sample Data'!K85&gt;0),'Control Sample Data'!K85,$C$389),""))</f>
        <v/>
      </c>
      <c r="Z86" s="105" t="str">
        <f>IF('Control Sample Data'!L85="","",IF(SUM('Control Sample Data'!L$3:L$386)&gt;10,IF(AND(ISNUMBER('Control Sample Data'!L85),'Control Sample Data'!L85&lt;$C$389, 'Control Sample Data'!L85&gt;0),'Control Sample Data'!L85,$C$389),""))</f>
        <v/>
      </c>
      <c r="AA86" s="105" t="str">
        <f>IF('Control Sample Data'!M85="","",IF(SUM('Control Sample Data'!M$3:M$386)&gt;10,IF(AND(ISNUMBER('Control Sample Data'!M85),'Control Sample Data'!M85&lt;$C$389, 'Control Sample Data'!M85&gt;0),'Control Sample Data'!M85,$C$389),""))</f>
        <v/>
      </c>
      <c r="AB86" s="136" t="str">
        <f>IF('Control Sample Data'!N85="","",IF(SUM('Control Sample Data'!N$3:N$386)&gt;10,IF(AND(ISNUMBER('Control Sample Data'!N85),'Control Sample Data'!N85&lt;$C$389, 'Control Sample Data'!N85&gt;0),'Control Sample Data'!N85,$C$389),""))</f>
        <v/>
      </c>
      <c r="BA86" s="101" t="str">
        <f t="shared" si="115"/>
        <v>FBXO3</v>
      </c>
      <c r="BB86" s="104" t="s">
        <v>315</v>
      </c>
      <c r="BC86" s="105">
        <f t="shared" si="85"/>
        <v>5.6479999999999997</v>
      </c>
      <c r="BD86" s="105">
        <f t="shared" si="86"/>
        <v>5.7800000000000011</v>
      </c>
      <c r="BE86" s="105">
        <f t="shared" si="87"/>
        <v>5.8199999999999967</v>
      </c>
      <c r="BF86" s="105" t="str">
        <f t="shared" si="88"/>
        <v/>
      </c>
      <c r="BG86" s="105" t="str">
        <f t="shared" si="89"/>
        <v/>
      </c>
      <c r="BH86" s="105" t="str">
        <f t="shared" si="90"/>
        <v/>
      </c>
      <c r="BI86" s="105" t="str">
        <f t="shared" si="91"/>
        <v/>
      </c>
      <c r="BJ86" s="105" t="str">
        <f t="shared" si="92"/>
        <v/>
      </c>
      <c r="BK86" s="105" t="str">
        <f t="shared" si="93"/>
        <v/>
      </c>
      <c r="BL86" s="105" t="str">
        <f t="shared" si="94"/>
        <v/>
      </c>
      <c r="BM86" s="102" t="str">
        <f t="shared" si="116"/>
        <v/>
      </c>
      <c r="BN86" s="102" t="str">
        <f t="shared" si="117"/>
        <v/>
      </c>
      <c r="BO86" s="105">
        <f t="shared" si="95"/>
        <v>5.1080000000000005</v>
      </c>
      <c r="BP86" s="105">
        <f t="shared" si="96"/>
        <v>5.1780000000000008</v>
      </c>
      <c r="BQ86" s="105">
        <f t="shared" si="97"/>
        <v>5.1699999999999982</v>
      </c>
      <c r="BR86" s="105" t="str">
        <f t="shared" si="98"/>
        <v/>
      </c>
      <c r="BS86" s="105" t="str">
        <f t="shared" si="99"/>
        <v/>
      </c>
      <c r="BT86" s="105" t="str">
        <f t="shared" si="100"/>
        <v/>
      </c>
      <c r="BU86" s="105" t="str">
        <f t="shared" si="101"/>
        <v/>
      </c>
      <c r="BV86" s="105" t="str">
        <f t="shared" si="102"/>
        <v/>
      </c>
      <c r="BW86" s="105" t="str">
        <f t="shared" si="103"/>
        <v/>
      </c>
      <c r="BX86" s="105" t="str">
        <f t="shared" si="104"/>
        <v/>
      </c>
      <c r="BY86" s="102" t="str">
        <f t="shared" si="118"/>
        <v/>
      </c>
      <c r="BZ86" s="102" t="str">
        <f t="shared" si="119"/>
        <v/>
      </c>
      <c r="CA86" s="70">
        <f t="shared" si="120"/>
        <v>5.7493333333333325</v>
      </c>
      <c r="CB86" s="70">
        <f t="shared" si="121"/>
        <v>5.1520000000000001</v>
      </c>
      <c r="CC86" s="103" t="str">
        <f t="shared" si="122"/>
        <v>FBXO3</v>
      </c>
      <c r="CD86" s="104" t="s">
        <v>315</v>
      </c>
      <c r="CE86" s="106">
        <f t="shared" si="105"/>
        <v>1.9942637012952399E-2</v>
      </c>
      <c r="CF86" s="106">
        <f t="shared" si="106"/>
        <v>1.8198962288569608E-2</v>
      </c>
      <c r="CG86" s="106">
        <f t="shared" si="107"/>
        <v>1.7701310707746897E-2</v>
      </c>
      <c r="CH86" s="106" t="str">
        <f t="shared" si="108"/>
        <v/>
      </c>
      <c r="CI86" s="106" t="str">
        <f t="shared" si="109"/>
        <v/>
      </c>
      <c r="CJ86" s="106" t="str">
        <f t="shared" si="110"/>
        <v/>
      </c>
      <c r="CK86" s="106" t="str">
        <f t="shared" si="111"/>
        <v/>
      </c>
      <c r="CL86" s="106" t="str">
        <f t="shared" si="112"/>
        <v/>
      </c>
      <c r="CM86" s="106" t="str">
        <f t="shared" si="113"/>
        <v/>
      </c>
      <c r="CN86" s="106" t="str">
        <f t="shared" si="114"/>
        <v/>
      </c>
      <c r="CO86" s="119" t="str">
        <f t="shared" si="123"/>
        <v/>
      </c>
      <c r="CP86" s="119" t="str">
        <f t="shared" si="124"/>
        <v/>
      </c>
      <c r="CQ86" s="106">
        <f t="shared" si="127"/>
        <v>2.8996046139727581E-2</v>
      </c>
      <c r="CR86" s="106">
        <f t="shared" si="83"/>
        <v>2.7622735345739703E-2</v>
      </c>
      <c r="CS86" s="106">
        <f t="shared" si="83"/>
        <v>2.7776333786455349E-2</v>
      </c>
      <c r="CT86" s="106" t="str">
        <f t="shared" si="83"/>
        <v/>
      </c>
      <c r="CU86" s="106" t="str">
        <f t="shared" si="83"/>
        <v/>
      </c>
      <c r="CV86" s="106" t="str">
        <f t="shared" si="83"/>
        <v/>
      </c>
      <c r="CW86" s="106" t="str">
        <f t="shared" si="83"/>
        <v/>
      </c>
      <c r="CX86" s="106" t="str">
        <f t="shared" si="83"/>
        <v/>
      </c>
      <c r="CY86" s="106" t="str">
        <f t="shared" si="83"/>
        <v/>
      </c>
      <c r="CZ86" s="106" t="str">
        <f t="shared" si="83"/>
        <v/>
      </c>
      <c r="DA86" s="119" t="str">
        <f t="shared" si="125"/>
        <v/>
      </c>
      <c r="DB86" s="119" t="str">
        <f t="shared" si="126"/>
        <v/>
      </c>
    </row>
    <row r="87" spans="1:106" ht="15" customHeight="1" x14ac:dyDescent="0.3">
      <c r="A87" s="135" t="str">
        <f>'Gene Table'!D86</f>
        <v>FBXO30</v>
      </c>
      <c r="B87" s="104" t="s">
        <v>316</v>
      </c>
      <c r="C87" s="105">
        <f>IF('Test Sample Data'!C86="","",IF(SUM('Test Sample Data'!C$3:C$386)&gt;10,IF(AND(ISNUMBER('Test Sample Data'!C86),'Test Sample Data'!C86&lt;$C$389, 'Test Sample Data'!C86&gt;0),'Test Sample Data'!C86,$C$389),""))</f>
        <v>20.18</v>
      </c>
      <c r="D87" s="105">
        <f>IF('Test Sample Data'!D86="","",IF(SUM('Test Sample Data'!D$3:D$386)&gt;10,IF(AND(ISNUMBER('Test Sample Data'!D86),'Test Sample Data'!D86&lt;$C$389, 'Test Sample Data'!D86&gt;0),'Test Sample Data'!D86,$C$389),""))</f>
        <v>20.2</v>
      </c>
      <c r="E87" s="105">
        <f>IF('Test Sample Data'!E86="","",IF(SUM('Test Sample Data'!E$3:E$386)&gt;10,IF(AND(ISNUMBER('Test Sample Data'!E86),'Test Sample Data'!E86&lt;$C$389, 'Test Sample Data'!E86&gt;0),'Test Sample Data'!E86,$C$389),""))</f>
        <v>20.11</v>
      </c>
      <c r="F87" s="105" t="str">
        <f>IF('Test Sample Data'!F86="","",IF(SUM('Test Sample Data'!F$3:F$386)&gt;10,IF(AND(ISNUMBER('Test Sample Data'!F86),'Test Sample Data'!F86&lt;$C$389, 'Test Sample Data'!F86&gt;0),'Test Sample Data'!F86,$C$389),""))</f>
        <v/>
      </c>
      <c r="G87" s="105" t="str">
        <f>IF('Test Sample Data'!G86="","",IF(SUM('Test Sample Data'!G$3:G$386)&gt;10,IF(AND(ISNUMBER('Test Sample Data'!G86),'Test Sample Data'!G86&lt;$C$389, 'Test Sample Data'!G86&gt;0),'Test Sample Data'!G86,$C$389),""))</f>
        <v/>
      </c>
      <c r="H87" s="105" t="str">
        <f>IF('Test Sample Data'!H86="","",IF(SUM('Test Sample Data'!H$3:H$386)&gt;10,IF(AND(ISNUMBER('Test Sample Data'!H86),'Test Sample Data'!H86&lt;$C$389, 'Test Sample Data'!H86&gt;0),'Test Sample Data'!H86,$C$389),""))</f>
        <v/>
      </c>
      <c r="I87" s="105" t="str">
        <f>IF('Test Sample Data'!I86="","",IF(SUM('Test Sample Data'!I$3:I$386)&gt;10,IF(AND(ISNUMBER('Test Sample Data'!I86),'Test Sample Data'!I86&lt;$C$389, 'Test Sample Data'!I86&gt;0),'Test Sample Data'!I86,$C$389),""))</f>
        <v/>
      </c>
      <c r="J87" s="105" t="str">
        <f>IF('Test Sample Data'!J86="","",IF(SUM('Test Sample Data'!J$3:J$386)&gt;10,IF(AND(ISNUMBER('Test Sample Data'!J86),'Test Sample Data'!J86&lt;$C$389, 'Test Sample Data'!J86&gt;0),'Test Sample Data'!J86,$C$389),""))</f>
        <v/>
      </c>
      <c r="K87" s="105" t="str">
        <f>IF('Test Sample Data'!K86="","",IF(SUM('Test Sample Data'!K$3:K$386)&gt;10,IF(AND(ISNUMBER('Test Sample Data'!K86),'Test Sample Data'!K86&lt;$C$389, 'Test Sample Data'!K86&gt;0),'Test Sample Data'!K86,$C$389),""))</f>
        <v/>
      </c>
      <c r="L87" s="105" t="str">
        <f>IF('Test Sample Data'!L86="","",IF(SUM('Test Sample Data'!L$3:L$386)&gt;10,IF(AND(ISNUMBER('Test Sample Data'!L86),'Test Sample Data'!L86&lt;$C$389, 'Test Sample Data'!L86&gt;0),'Test Sample Data'!L86,$C$389),""))</f>
        <v/>
      </c>
      <c r="M87" s="105" t="str">
        <f>IF('Test Sample Data'!M86="","",IF(SUM('Test Sample Data'!M$3:M$386)&gt;10,IF(AND(ISNUMBER('Test Sample Data'!M86),'Test Sample Data'!M86&lt;$C$389, 'Test Sample Data'!M86&gt;0),'Test Sample Data'!M86,$C$389),""))</f>
        <v/>
      </c>
      <c r="N87" s="105" t="str">
        <f>IF('Test Sample Data'!N86="","",IF(SUM('Test Sample Data'!N$3:N$386)&gt;10,IF(AND(ISNUMBER('Test Sample Data'!N86),'Test Sample Data'!N86&lt;$C$389, 'Test Sample Data'!N86&gt;0),'Test Sample Data'!N86,$C$389),""))</f>
        <v/>
      </c>
      <c r="O87" s="105" t="str">
        <f>'Gene Table'!D86</f>
        <v>FBXO30</v>
      </c>
      <c r="P87" s="104" t="s">
        <v>316</v>
      </c>
      <c r="Q87" s="105">
        <f>IF('Control Sample Data'!C86="","",IF(SUM('Control Sample Data'!C$3:C$386)&gt;10,IF(AND(ISNUMBER('Control Sample Data'!C86),'Control Sample Data'!C86&lt;$C$389, 'Control Sample Data'!C86&gt;0),'Control Sample Data'!C86,$C$389),""))</f>
        <v>22.3</v>
      </c>
      <c r="R87" s="105">
        <f>IF('Control Sample Data'!D86="","",IF(SUM('Control Sample Data'!D$3:D$386)&gt;10,IF(AND(ISNUMBER('Control Sample Data'!D86),'Control Sample Data'!D86&lt;$C$389, 'Control Sample Data'!D86&gt;0),'Control Sample Data'!D86,$C$389),""))</f>
        <v>22.22</v>
      </c>
      <c r="S87" s="105">
        <f>IF('Control Sample Data'!E86="","",IF(SUM('Control Sample Data'!E$3:E$386)&gt;10,IF(AND(ISNUMBER('Control Sample Data'!E86),'Control Sample Data'!E86&lt;$C$389, 'Control Sample Data'!E86&gt;0),'Control Sample Data'!E86,$C$389),""))</f>
        <v>22.28</v>
      </c>
      <c r="T87" s="105" t="str">
        <f>IF('Control Sample Data'!F86="","",IF(SUM('Control Sample Data'!F$3:F$386)&gt;10,IF(AND(ISNUMBER('Control Sample Data'!F86),'Control Sample Data'!F86&lt;$C$389, 'Control Sample Data'!F86&gt;0),'Control Sample Data'!F86,$C$389),""))</f>
        <v/>
      </c>
      <c r="U87" s="105" t="str">
        <f>IF('Control Sample Data'!G86="","",IF(SUM('Control Sample Data'!G$3:G$386)&gt;10,IF(AND(ISNUMBER('Control Sample Data'!G86),'Control Sample Data'!G86&lt;$C$389, 'Control Sample Data'!G86&gt;0),'Control Sample Data'!G86,$C$389),""))</f>
        <v/>
      </c>
      <c r="V87" s="105" t="str">
        <f>IF('Control Sample Data'!H86="","",IF(SUM('Control Sample Data'!H$3:H$386)&gt;10,IF(AND(ISNUMBER('Control Sample Data'!H86),'Control Sample Data'!H86&lt;$C$389, 'Control Sample Data'!H86&gt;0),'Control Sample Data'!H86,$C$389),""))</f>
        <v/>
      </c>
      <c r="W87" s="105" t="str">
        <f>IF('Control Sample Data'!I86="","",IF(SUM('Control Sample Data'!I$3:I$386)&gt;10,IF(AND(ISNUMBER('Control Sample Data'!I86),'Control Sample Data'!I86&lt;$C$389, 'Control Sample Data'!I86&gt;0),'Control Sample Data'!I86,$C$389),""))</f>
        <v/>
      </c>
      <c r="X87" s="105" t="str">
        <f>IF('Control Sample Data'!J86="","",IF(SUM('Control Sample Data'!J$3:J$386)&gt;10,IF(AND(ISNUMBER('Control Sample Data'!J86),'Control Sample Data'!J86&lt;$C$389, 'Control Sample Data'!J86&gt;0),'Control Sample Data'!J86,$C$389),""))</f>
        <v/>
      </c>
      <c r="Y87" s="105" t="str">
        <f>IF('Control Sample Data'!K86="","",IF(SUM('Control Sample Data'!K$3:K$386)&gt;10,IF(AND(ISNUMBER('Control Sample Data'!K86),'Control Sample Data'!K86&lt;$C$389, 'Control Sample Data'!K86&gt;0),'Control Sample Data'!K86,$C$389),""))</f>
        <v/>
      </c>
      <c r="Z87" s="105" t="str">
        <f>IF('Control Sample Data'!L86="","",IF(SUM('Control Sample Data'!L$3:L$386)&gt;10,IF(AND(ISNUMBER('Control Sample Data'!L86),'Control Sample Data'!L86&lt;$C$389, 'Control Sample Data'!L86&gt;0),'Control Sample Data'!L86,$C$389),""))</f>
        <v/>
      </c>
      <c r="AA87" s="105" t="str">
        <f>IF('Control Sample Data'!M86="","",IF(SUM('Control Sample Data'!M$3:M$386)&gt;10,IF(AND(ISNUMBER('Control Sample Data'!M86),'Control Sample Data'!M86&lt;$C$389, 'Control Sample Data'!M86&gt;0),'Control Sample Data'!M86,$C$389),""))</f>
        <v/>
      </c>
      <c r="AB87" s="136" t="str">
        <f>IF('Control Sample Data'!N86="","",IF(SUM('Control Sample Data'!N$3:N$386)&gt;10,IF(AND(ISNUMBER('Control Sample Data'!N86),'Control Sample Data'!N86&lt;$C$389, 'Control Sample Data'!N86&gt;0),'Control Sample Data'!N86,$C$389),""))</f>
        <v/>
      </c>
      <c r="BA87" s="101" t="str">
        <f t="shared" si="115"/>
        <v>FBXO30</v>
      </c>
      <c r="BB87" s="104" t="s">
        <v>316</v>
      </c>
      <c r="BC87" s="105">
        <f t="shared" si="85"/>
        <v>-0.81200000000000117</v>
      </c>
      <c r="BD87" s="105">
        <f t="shared" si="86"/>
        <v>-0.75</v>
      </c>
      <c r="BE87" s="105">
        <f t="shared" si="87"/>
        <v>-0.77000000000000313</v>
      </c>
      <c r="BF87" s="105" t="str">
        <f t="shared" si="88"/>
        <v/>
      </c>
      <c r="BG87" s="105" t="str">
        <f t="shared" si="89"/>
        <v/>
      </c>
      <c r="BH87" s="105" t="str">
        <f t="shared" si="90"/>
        <v/>
      </c>
      <c r="BI87" s="105" t="str">
        <f t="shared" si="91"/>
        <v/>
      </c>
      <c r="BJ87" s="105" t="str">
        <f t="shared" si="92"/>
        <v/>
      </c>
      <c r="BK87" s="105" t="str">
        <f t="shared" si="93"/>
        <v/>
      </c>
      <c r="BL87" s="105" t="str">
        <f t="shared" si="94"/>
        <v/>
      </c>
      <c r="BM87" s="102" t="str">
        <f t="shared" si="116"/>
        <v/>
      </c>
      <c r="BN87" s="102" t="str">
        <f t="shared" si="117"/>
        <v/>
      </c>
      <c r="BO87" s="105">
        <f t="shared" si="95"/>
        <v>1.1580000000000013</v>
      </c>
      <c r="BP87" s="105">
        <f t="shared" si="96"/>
        <v>1.1679999999999993</v>
      </c>
      <c r="BQ87" s="105">
        <f t="shared" si="97"/>
        <v>1.0700000000000003</v>
      </c>
      <c r="BR87" s="105" t="str">
        <f t="shared" si="98"/>
        <v/>
      </c>
      <c r="BS87" s="105" t="str">
        <f t="shared" si="99"/>
        <v/>
      </c>
      <c r="BT87" s="105" t="str">
        <f t="shared" si="100"/>
        <v/>
      </c>
      <c r="BU87" s="105" t="str">
        <f t="shared" si="101"/>
        <v/>
      </c>
      <c r="BV87" s="105" t="str">
        <f t="shared" si="102"/>
        <v/>
      </c>
      <c r="BW87" s="105" t="str">
        <f t="shared" si="103"/>
        <v/>
      </c>
      <c r="BX87" s="105" t="str">
        <f t="shared" si="104"/>
        <v/>
      </c>
      <c r="BY87" s="102" t="str">
        <f t="shared" si="118"/>
        <v/>
      </c>
      <c r="BZ87" s="102" t="str">
        <f t="shared" si="119"/>
        <v/>
      </c>
      <c r="CA87" s="70">
        <f t="shared" si="120"/>
        <v>-0.77733333333333476</v>
      </c>
      <c r="CB87" s="70">
        <f t="shared" si="121"/>
        <v>1.1320000000000003</v>
      </c>
      <c r="CC87" s="103" t="str">
        <f t="shared" si="122"/>
        <v>FBXO30</v>
      </c>
      <c r="CD87" s="104" t="s">
        <v>316</v>
      </c>
      <c r="CE87" s="106">
        <f t="shared" si="105"/>
        <v>1.7556435952190399</v>
      </c>
      <c r="CF87" s="106">
        <f t="shared" si="106"/>
        <v>1.681792830507429</v>
      </c>
      <c r="CG87" s="106">
        <f t="shared" si="107"/>
        <v>1.7052697835359172</v>
      </c>
      <c r="CH87" s="106" t="str">
        <f t="shared" si="108"/>
        <v/>
      </c>
      <c r="CI87" s="106" t="str">
        <f t="shared" si="109"/>
        <v/>
      </c>
      <c r="CJ87" s="106" t="str">
        <f t="shared" si="110"/>
        <v/>
      </c>
      <c r="CK87" s="106" t="str">
        <f t="shared" si="111"/>
        <v/>
      </c>
      <c r="CL87" s="106" t="str">
        <f t="shared" si="112"/>
        <v/>
      </c>
      <c r="CM87" s="106" t="str">
        <f t="shared" si="113"/>
        <v/>
      </c>
      <c r="CN87" s="106" t="str">
        <f t="shared" si="114"/>
        <v/>
      </c>
      <c r="CO87" s="119" t="str">
        <f t="shared" si="123"/>
        <v/>
      </c>
      <c r="CP87" s="119" t="str">
        <f t="shared" si="124"/>
        <v/>
      </c>
      <c r="CQ87" s="106">
        <f t="shared" si="127"/>
        <v>0.44813334978470198</v>
      </c>
      <c r="CR87" s="106">
        <f t="shared" si="83"/>
        <v>0.44503786662624845</v>
      </c>
      <c r="CS87" s="106">
        <f t="shared" si="83"/>
        <v>0.47631899902196867</v>
      </c>
      <c r="CT87" s="106" t="str">
        <f t="shared" si="83"/>
        <v/>
      </c>
      <c r="CU87" s="106" t="str">
        <f t="shared" si="83"/>
        <v/>
      </c>
      <c r="CV87" s="106" t="str">
        <f t="shared" si="83"/>
        <v/>
      </c>
      <c r="CW87" s="106" t="str">
        <f t="shared" si="83"/>
        <v/>
      </c>
      <c r="CX87" s="106" t="str">
        <f t="shared" si="83"/>
        <v/>
      </c>
      <c r="CY87" s="106" t="str">
        <f t="shared" si="83"/>
        <v/>
      </c>
      <c r="CZ87" s="106" t="str">
        <f t="shared" si="83"/>
        <v/>
      </c>
      <c r="DA87" s="119" t="str">
        <f t="shared" si="125"/>
        <v/>
      </c>
      <c r="DB87" s="119" t="str">
        <f t="shared" si="126"/>
        <v/>
      </c>
    </row>
    <row r="88" spans="1:106" ht="15" customHeight="1" x14ac:dyDescent="0.3">
      <c r="A88" s="135" t="str">
        <f>'Gene Table'!D87</f>
        <v>FBXO31</v>
      </c>
      <c r="B88" s="104" t="s">
        <v>26916</v>
      </c>
      <c r="C88" s="105">
        <f>IF('Test Sample Data'!C87="","",IF(SUM('Test Sample Data'!C$3:C$386)&gt;10,IF(AND(ISNUMBER('Test Sample Data'!C87),'Test Sample Data'!C87&lt;$C$389, 'Test Sample Data'!C87&gt;0),'Test Sample Data'!C87,$C$389),""))</f>
        <v>14.21</v>
      </c>
      <c r="D88" s="105">
        <f>IF('Test Sample Data'!D87="","",IF(SUM('Test Sample Data'!D$3:D$386)&gt;10,IF(AND(ISNUMBER('Test Sample Data'!D87),'Test Sample Data'!D87&lt;$C$389, 'Test Sample Data'!D87&gt;0),'Test Sample Data'!D87,$C$389),""))</f>
        <v>14.67</v>
      </c>
      <c r="E88" s="105">
        <f>IF('Test Sample Data'!E87="","",IF(SUM('Test Sample Data'!E$3:E$386)&gt;10,IF(AND(ISNUMBER('Test Sample Data'!E87),'Test Sample Data'!E87&lt;$C$389, 'Test Sample Data'!E87&gt;0),'Test Sample Data'!E87,$C$389),""))</f>
        <v>14.65</v>
      </c>
      <c r="F88" s="105" t="str">
        <f>IF('Test Sample Data'!F87="","",IF(SUM('Test Sample Data'!F$3:F$386)&gt;10,IF(AND(ISNUMBER('Test Sample Data'!F87),'Test Sample Data'!F87&lt;$C$389, 'Test Sample Data'!F87&gt;0),'Test Sample Data'!F87,$C$389),""))</f>
        <v/>
      </c>
      <c r="G88" s="105" t="str">
        <f>IF('Test Sample Data'!G87="","",IF(SUM('Test Sample Data'!G$3:G$386)&gt;10,IF(AND(ISNUMBER('Test Sample Data'!G87),'Test Sample Data'!G87&lt;$C$389, 'Test Sample Data'!G87&gt;0),'Test Sample Data'!G87,$C$389),""))</f>
        <v/>
      </c>
      <c r="H88" s="105" t="str">
        <f>IF('Test Sample Data'!H87="","",IF(SUM('Test Sample Data'!H$3:H$386)&gt;10,IF(AND(ISNUMBER('Test Sample Data'!H87),'Test Sample Data'!H87&lt;$C$389, 'Test Sample Data'!H87&gt;0),'Test Sample Data'!H87,$C$389),""))</f>
        <v/>
      </c>
      <c r="I88" s="105" t="str">
        <f>IF('Test Sample Data'!I87="","",IF(SUM('Test Sample Data'!I$3:I$386)&gt;10,IF(AND(ISNUMBER('Test Sample Data'!I87),'Test Sample Data'!I87&lt;$C$389, 'Test Sample Data'!I87&gt;0),'Test Sample Data'!I87,$C$389),""))</f>
        <v/>
      </c>
      <c r="J88" s="105" t="str">
        <f>IF('Test Sample Data'!J87="","",IF(SUM('Test Sample Data'!J$3:J$386)&gt;10,IF(AND(ISNUMBER('Test Sample Data'!J87),'Test Sample Data'!J87&lt;$C$389, 'Test Sample Data'!J87&gt;0),'Test Sample Data'!J87,$C$389),""))</f>
        <v/>
      </c>
      <c r="K88" s="105" t="str">
        <f>IF('Test Sample Data'!K87="","",IF(SUM('Test Sample Data'!K$3:K$386)&gt;10,IF(AND(ISNUMBER('Test Sample Data'!K87),'Test Sample Data'!K87&lt;$C$389, 'Test Sample Data'!K87&gt;0),'Test Sample Data'!K87,$C$389),""))</f>
        <v/>
      </c>
      <c r="L88" s="105" t="str">
        <f>IF('Test Sample Data'!L87="","",IF(SUM('Test Sample Data'!L$3:L$386)&gt;10,IF(AND(ISNUMBER('Test Sample Data'!L87),'Test Sample Data'!L87&lt;$C$389, 'Test Sample Data'!L87&gt;0),'Test Sample Data'!L87,$C$389),""))</f>
        <v/>
      </c>
      <c r="M88" s="105" t="str">
        <f>IF('Test Sample Data'!M87="","",IF(SUM('Test Sample Data'!M$3:M$386)&gt;10,IF(AND(ISNUMBER('Test Sample Data'!M87),'Test Sample Data'!M87&lt;$C$389, 'Test Sample Data'!M87&gt;0),'Test Sample Data'!M87,$C$389),""))</f>
        <v/>
      </c>
      <c r="N88" s="105" t="str">
        <f>IF('Test Sample Data'!N87="","",IF(SUM('Test Sample Data'!N$3:N$386)&gt;10,IF(AND(ISNUMBER('Test Sample Data'!N87),'Test Sample Data'!N87&lt;$C$389, 'Test Sample Data'!N87&gt;0),'Test Sample Data'!N87,$C$389),""))</f>
        <v/>
      </c>
      <c r="O88" s="105" t="str">
        <f>'Gene Table'!D87</f>
        <v>FBXO31</v>
      </c>
      <c r="P88" s="104" t="s">
        <v>26916</v>
      </c>
      <c r="Q88" s="105">
        <f>IF('Control Sample Data'!C87="","",IF(SUM('Control Sample Data'!C$3:C$386)&gt;10,IF(AND(ISNUMBER('Control Sample Data'!C87),'Control Sample Data'!C87&lt;$C$389, 'Control Sample Data'!C87&gt;0),'Control Sample Data'!C87,$C$389),""))</f>
        <v>14.08</v>
      </c>
      <c r="R88" s="105">
        <f>IF('Control Sample Data'!D87="","",IF(SUM('Control Sample Data'!D$3:D$386)&gt;10,IF(AND(ISNUMBER('Control Sample Data'!D87),'Control Sample Data'!D87&lt;$C$389, 'Control Sample Data'!D87&gt;0),'Control Sample Data'!D87,$C$389),""))</f>
        <v>14.02</v>
      </c>
      <c r="S88" s="105">
        <f>IF('Control Sample Data'!E87="","",IF(SUM('Control Sample Data'!E$3:E$386)&gt;10,IF(AND(ISNUMBER('Control Sample Data'!E87),'Control Sample Data'!E87&lt;$C$389, 'Control Sample Data'!E87&gt;0),'Control Sample Data'!E87,$C$389),""))</f>
        <v>14.13</v>
      </c>
      <c r="T88" s="105" t="str">
        <f>IF('Control Sample Data'!F87="","",IF(SUM('Control Sample Data'!F$3:F$386)&gt;10,IF(AND(ISNUMBER('Control Sample Data'!F87),'Control Sample Data'!F87&lt;$C$389, 'Control Sample Data'!F87&gt;0),'Control Sample Data'!F87,$C$389),""))</f>
        <v/>
      </c>
      <c r="U88" s="105" t="str">
        <f>IF('Control Sample Data'!G87="","",IF(SUM('Control Sample Data'!G$3:G$386)&gt;10,IF(AND(ISNUMBER('Control Sample Data'!G87),'Control Sample Data'!G87&lt;$C$389, 'Control Sample Data'!G87&gt;0),'Control Sample Data'!G87,$C$389),""))</f>
        <v/>
      </c>
      <c r="V88" s="105" t="str">
        <f>IF('Control Sample Data'!H87="","",IF(SUM('Control Sample Data'!H$3:H$386)&gt;10,IF(AND(ISNUMBER('Control Sample Data'!H87),'Control Sample Data'!H87&lt;$C$389, 'Control Sample Data'!H87&gt;0),'Control Sample Data'!H87,$C$389),""))</f>
        <v/>
      </c>
      <c r="W88" s="105" t="str">
        <f>IF('Control Sample Data'!I87="","",IF(SUM('Control Sample Data'!I$3:I$386)&gt;10,IF(AND(ISNUMBER('Control Sample Data'!I87),'Control Sample Data'!I87&lt;$C$389, 'Control Sample Data'!I87&gt;0),'Control Sample Data'!I87,$C$389),""))</f>
        <v/>
      </c>
      <c r="X88" s="105" t="str">
        <f>IF('Control Sample Data'!J87="","",IF(SUM('Control Sample Data'!J$3:J$386)&gt;10,IF(AND(ISNUMBER('Control Sample Data'!J87),'Control Sample Data'!J87&lt;$C$389, 'Control Sample Data'!J87&gt;0),'Control Sample Data'!J87,$C$389),""))</f>
        <v/>
      </c>
      <c r="Y88" s="105" t="str">
        <f>IF('Control Sample Data'!K87="","",IF(SUM('Control Sample Data'!K$3:K$386)&gt;10,IF(AND(ISNUMBER('Control Sample Data'!K87),'Control Sample Data'!K87&lt;$C$389, 'Control Sample Data'!K87&gt;0),'Control Sample Data'!K87,$C$389),""))</f>
        <v/>
      </c>
      <c r="Z88" s="105" t="str">
        <f>IF('Control Sample Data'!L87="","",IF(SUM('Control Sample Data'!L$3:L$386)&gt;10,IF(AND(ISNUMBER('Control Sample Data'!L87),'Control Sample Data'!L87&lt;$C$389, 'Control Sample Data'!L87&gt;0),'Control Sample Data'!L87,$C$389),""))</f>
        <v/>
      </c>
      <c r="AA88" s="105" t="str">
        <f>IF('Control Sample Data'!M87="","",IF(SUM('Control Sample Data'!M$3:M$386)&gt;10,IF(AND(ISNUMBER('Control Sample Data'!M87),'Control Sample Data'!M87&lt;$C$389, 'Control Sample Data'!M87&gt;0),'Control Sample Data'!M87,$C$389),""))</f>
        <v/>
      </c>
      <c r="AB88" s="136" t="str">
        <f>IF('Control Sample Data'!N87="","",IF(SUM('Control Sample Data'!N$3:N$386)&gt;10,IF(AND(ISNUMBER('Control Sample Data'!N87),'Control Sample Data'!N87&lt;$C$389, 'Control Sample Data'!N87&gt;0),'Control Sample Data'!N87,$C$389),""))</f>
        <v/>
      </c>
      <c r="BA88" s="101" t="str">
        <f t="shared" si="115"/>
        <v>FBXO31</v>
      </c>
      <c r="BB88" s="104" t="s">
        <v>26916</v>
      </c>
      <c r="BC88" s="105">
        <f t="shared" si="85"/>
        <v>-6.782</v>
      </c>
      <c r="BD88" s="105">
        <f t="shared" si="86"/>
        <v>-6.2799999999999994</v>
      </c>
      <c r="BE88" s="105">
        <f t="shared" si="87"/>
        <v>-6.2300000000000022</v>
      </c>
      <c r="BF88" s="105" t="str">
        <f t="shared" si="88"/>
        <v/>
      </c>
      <c r="BG88" s="105" t="str">
        <f t="shared" si="89"/>
        <v/>
      </c>
      <c r="BH88" s="105" t="str">
        <f t="shared" si="90"/>
        <v/>
      </c>
      <c r="BI88" s="105" t="str">
        <f t="shared" si="91"/>
        <v/>
      </c>
      <c r="BJ88" s="105" t="str">
        <f t="shared" si="92"/>
        <v/>
      </c>
      <c r="BK88" s="105" t="str">
        <f t="shared" si="93"/>
        <v/>
      </c>
      <c r="BL88" s="105" t="str">
        <f t="shared" si="94"/>
        <v/>
      </c>
      <c r="BM88" s="102" t="str">
        <f t="shared" si="116"/>
        <v/>
      </c>
      <c r="BN88" s="102" t="str">
        <f t="shared" si="117"/>
        <v/>
      </c>
      <c r="BO88" s="105">
        <f t="shared" si="95"/>
        <v>-7.0619999999999994</v>
      </c>
      <c r="BP88" s="105">
        <f t="shared" si="96"/>
        <v>-7.032</v>
      </c>
      <c r="BQ88" s="105">
        <f t="shared" si="97"/>
        <v>-7.08</v>
      </c>
      <c r="BR88" s="105" t="str">
        <f t="shared" si="98"/>
        <v/>
      </c>
      <c r="BS88" s="105" t="str">
        <f t="shared" si="99"/>
        <v/>
      </c>
      <c r="BT88" s="105" t="str">
        <f t="shared" si="100"/>
        <v/>
      </c>
      <c r="BU88" s="105" t="str">
        <f t="shared" si="101"/>
        <v/>
      </c>
      <c r="BV88" s="105" t="str">
        <f t="shared" si="102"/>
        <v/>
      </c>
      <c r="BW88" s="105" t="str">
        <f t="shared" si="103"/>
        <v/>
      </c>
      <c r="BX88" s="105" t="str">
        <f t="shared" si="104"/>
        <v/>
      </c>
      <c r="BY88" s="102" t="str">
        <f t="shared" si="118"/>
        <v/>
      </c>
      <c r="BZ88" s="102" t="str">
        <f t="shared" si="119"/>
        <v/>
      </c>
      <c r="CA88" s="70">
        <f t="shared" si="120"/>
        <v>-6.4306666666666672</v>
      </c>
      <c r="CB88" s="70">
        <f t="shared" si="121"/>
        <v>-7.0579999999999998</v>
      </c>
      <c r="CC88" s="103" t="str">
        <f t="shared" si="122"/>
        <v>FBXO31</v>
      </c>
      <c r="CD88" s="104" t="s">
        <v>26916</v>
      </c>
      <c r="CE88" s="106">
        <f t="shared" si="105"/>
        <v>110.0488302391048</v>
      </c>
      <c r="CF88" s="106">
        <f t="shared" si="106"/>
        <v>77.708472601282935</v>
      </c>
      <c r="CG88" s="106">
        <f t="shared" si="107"/>
        <v>75.061436750840343</v>
      </c>
      <c r="CH88" s="106" t="str">
        <f t="shared" si="108"/>
        <v/>
      </c>
      <c r="CI88" s="106" t="str">
        <f t="shared" si="109"/>
        <v/>
      </c>
      <c r="CJ88" s="106" t="str">
        <f t="shared" si="110"/>
        <v/>
      </c>
      <c r="CK88" s="106" t="str">
        <f t="shared" si="111"/>
        <v/>
      </c>
      <c r="CL88" s="106" t="str">
        <f t="shared" si="112"/>
        <v/>
      </c>
      <c r="CM88" s="106" t="str">
        <f t="shared" si="113"/>
        <v/>
      </c>
      <c r="CN88" s="106" t="str">
        <f t="shared" si="114"/>
        <v/>
      </c>
      <c r="CO88" s="119" t="str">
        <f t="shared" si="123"/>
        <v/>
      </c>
      <c r="CP88" s="119" t="str">
        <f t="shared" si="124"/>
        <v/>
      </c>
      <c r="CQ88" s="106">
        <f t="shared" si="127"/>
        <v>133.62072670997992</v>
      </c>
      <c r="CR88" s="106">
        <f t="shared" si="83"/>
        <v>130.87085191807009</v>
      </c>
      <c r="CS88" s="106">
        <f t="shared" si="83"/>
        <v>135.2983091918567</v>
      </c>
      <c r="CT88" s="106" t="str">
        <f t="shared" si="83"/>
        <v/>
      </c>
      <c r="CU88" s="106" t="str">
        <f t="shared" si="83"/>
        <v/>
      </c>
      <c r="CV88" s="106" t="str">
        <f t="shared" si="83"/>
        <v/>
      </c>
      <c r="CW88" s="106" t="str">
        <f t="shared" si="83"/>
        <v/>
      </c>
      <c r="CX88" s="106" t="str">
        <f t="shared" si="83"/>
        <v/>
      </c>
      <c r="CY88" s="106" t="str">
        <f t="shared" si="83"/>
        <v/>
      </c>
      <c r="CZ88" s="106" t="str">
        <f t="shared" si="83"/>
        <v/>
      </c>
      <c r="DA88" s="119" t="str">
        <f t="shared" si="125"/>
        <v/>
      </c>
      <c r="DB88" s="119" t="str">
        <f t="shared" si="126"/>
        <v/>
      </c>
    </row>
    <row r="89" spans="1:106" ht="15" customHeight="1" x14ac:dyDescent="0.3">
      <c r="A89" s="135" t="str">
        <f>'Gene Table'!D88</f>
        <v>FBXO32</v>
      </c>
      <c r="B89" s="104" t="s">
        <v>26917</v>
      </c>
      <c r="C89" s="105">
        <f>IF('Test Sample Data'!C88="","",IF(SUM('Test Sample Data'!C$3:C$386)&gt;10,IF(AND(ISNUMBER('Test Sample Data'!C88),'Test Sample Data'!C88&lt;$C$389, 'Test Sample Data'!C88&gt;0),'Test Sample Data'!C88,$C$389),""))</f>
        <v>25.01</v>
      </c>
      <c r="D89" s="105">
        <f>IF('Test Sample Data'!D88="","",IF(SUM('Test Sample Data'!D$3:D$386)&gt;10,IF(AND(ISNUMBER('Test Sample Data'!D88),'Test Sample Data'!D88&lt;$C$389, 'Test Sample Data'!D88&gt;0),'Test Sample Data'!D88,$C$389),""))</f>
        <v>24.19</v>
      </c>
      <c r="E89" s="105">
        <f>IF('Test Sample Data'!E88="","",IF(SUM('Test Sample Data'!E$3:E$386)&gt;10,IF(AND(ISNUMBER('Test Sample Data'!E88),'Test Sample Data'!E88&lt;$C$389, 'Test Sample Data'!E88&gt;0),'Test Sample Data'!E88,$C$389),""))</f>
        <v>24.09</v>
      </c>
      <c r="F89" s="105" t="str">
        <f>IF('Test Sample Data'!F88="","",IF(SUM('Test Sample Data'!F$3:F$386)&gt;10,IF(AND(ISNUMBER('Test Sample Data'!F88),'Test Sample Data'!F88&lt;$C$389, 'Test Sample Data'!F88&gt;0),'Test Sample Data'!F88,$C$389),""))</f>
        <v/>
      </c>
      <c r="G89" s="105" t="str">
        <f>IF('Test Sample Data'!G88="","",IF(SUM('Test Sample Data'!G$3:G$386)&gt;10,IF(AND(ISNUMBER('Test Sample Data'!G88),'Test Sample Data'!G88&lt;$C$389, 'Test Sample Data'!G88&gt;0),'Test Sample Data'!G88,$C$389),""))</f>
        <v/>
      </c>
      <c r="H89" s="105" t="str">
        <f>IF('Test Sample Data'!H88="","",IF(SUM('Test Sample Data'!H$3:H$386)&gt;10,IF(AND(ISNUMBER('Test Sample Data'!H88),'Test Sample Data'!H88&lt;$C$389, 'Test Sample Data'!H88&gt;0),'Test Sample Data'!H88,$C$389),""))</f>
        <v/>
      </c>
      <c r="I89" s="105" t="str">
        <f>IF('Test Sample Data'!I88="","",IF(SUM('Test Sample Data'!I$3:I$386)&gt;10,IF(AND(ISNUMBER('Test Sample Data'!I88),'Test Sample Data'!I88&lt;$C$389, 'Test Sample Data'!I88&gt;0),'Test Sample Data'!I88,$C$389),""))</f>
        <v/>
      </c>
      <c r="J89" s="105" t="str">
        <f>IF('Test Sample Data'!J88="","",IF(SUM('Test Sample Data'!J$3:J$386)&gt;10,IF(AND(ISNUMBER('Test Sample Data'!J88),'Test Sample Data'!J88&lt;$C$389, 'Test Sample Data'!J88&gt;0),'Test Sample Data'!J88,$C$389),""))</f>
        <v/>
      </c>
      <c r="K89" s="105" t="str">
        <f>IF('Test Sample Data'!K88="","",IF(SUM('Test Sample Data'!K$3:K$386)&gt;10,IF(AND(ISNUMBER('Test Sample Data'!K88),'Test Sample Data'!K88&lt;$C$389, 'Test Sample Data'!K88&gt;0),'Test Sample Data'!K88,$C$389),""))</f>
        <v/>
      </c>
      <c r="L89" s="105" t="str">
        <f>IF('Test Sample Data'!L88="","",IF(SUM('Test Sample Data'!L$3:L$386)&gt;10,IF(AND(ISNUMBER('Test Sample Data'!L88),'Test Sample Data'!L88&lt;$C$389, 'Test Sample Data'!L88&gt;0),'Test Sample Data'!L88,$C$389),""))</f>
        <v/>
      </c>
      <c r="M89" s="105" t="str">
        <f>IF('Test Sample Data'!M88="","",IF(SUM('Test Sample Data'!M$3:M$386)&gt;10,IF(AND(ISNUMBER('Test Sample Data'!M88),'Test Sample Data'!M88&lt;$C$389, 'Test Sample Data'!M88&gt;0),'Test Sample Data'!M88,$C$389),""))</f>
        <v/>
      </c>
      <c r="N89" s="105" t="str">
        <f>IF('Test Sample Data'!N88="","",IF(SUM('Test Sample Data'!N$3:N$386)&gt;10,IF(AND(ISNUMBER('Test Sample Data'!N88),'Test Sample Data'!N88&lt;$C$389, 'Test Sample Data'!N88&gt;0),'Test Sample Data'!N88,$C$389),""))</f>
        <v/>
      </c>
      <c r="O89" s="105" t="str">
        <f>'Gene Table'!D88</f>
        <v>FBXO32</v>
      </c>
      <c r="P89" s="104" t="s">
        <v>26917</v>
      </c>
      <c r="Q89" s="105">
        <f>IF('Control Sample Data'!C88="","",IF(SUM('Control Sample Data'!C$3:C$386)&gt;10,IF(AND(ISNUMBER('Control Sample Data'!C88),'Control Sample Data'!C88&lt;$C$389, 'Control Sample Data'!C88&gt;0),'Control Sample Data'!C88,$C$389),""))</f>
        <v>24.52</v>
      </c>
      <c r="R89" s="105">
        <f>IF('Control Sample Data'!D88="","",IF(SUM('Control Sample Data'!D$3:D$386)&gt;10,IF(AND(ISNUMBER('Control Sample Data'!D88),'Control Sample Data'!D88&lt;$C$389, 'Control Sample Data'!D88&gt;0),'Control Sample Data'!D88,$C$389),""))</f>
        <v>24.44</v>
      </c>
      <c r="S89" s="105">
        <f>IF('Control Sample Data'!E88="","",IF(SUM('Control Sample Data'!E$3:E$386)&gt;10,IF(AND(ISNUMBER('Control Sample Data'!E88),'Control Sample Data'!E88&lt;$C$389, 'Control Sample Data'!E88&gt;0),'Control Sample Data'!E88,$C$389),""))</f>
        <v>24.52</v>
      </c>
      <c r="T89" s="105" t="str">
        <f>IF('Control Sample Data'!F88="","",IF(SUM('Control Sample Data'!F$3:F$386)&gt;10,IF(AND(ISNUMBER('Control Sample Data'!F88),'Control Sample Data'!F88&lt;$C$389, 'Control Sample Data'!F88&gt;0),'Control Sample Data'!F88,$C$389),""))</f>
        <v/>
      </c>
      <c r="U89" s="105" t="str">
        <f>IF('Control Sample Data'!G88="","",IF(SUM('Control Sample Data'!G$3:G$386)&gt;10,IF(AND(ISNUMBER('Control Sample Data'!G88),'Control Sample Data'!G88&lt;$C$389, 'Control Sample Data'!G88&gt;0),'Control Sample Data'!G88,$C$389),""))</f>
        <v/>
      </c>
      <c r="V89" s="105" t="str">
        <f>IF('Control Sample Data'!H88="","",IF(SUM('Control Sample Data'!H$3:H$386)&gt;10,IF(AND(ISNUMBER('Control Sample Data'!H88),'Control Sample Data'!H88&lt;$C$389, 'Control Sample Data'!H88&gt;0),'Control Sample Data'!H88,$C$389),""))</f>
        <v/>
      </c>
      <c r="W89" s="105" t="str">
        <f>IF('Control Sample Data'!I88="","",IF(SUM('Control Sample Data'!I$3:I$386)&gt;10,IF(AND(ISNUMBER('Control Sample Data'!I88),'Control Sample Data'!I88&lt;$C$389, 'Control Sample Data'!I88&gt;0),'Control Sample Data'!I88,$C$389),""))</f>
        <v/>
      </c>
      <c r="X89" s="105" t="str">
        <f>IF('Control Sample Data'!J88="","",IF(SUM('Control Sample Data'!J$3:J$386)&gt;10,IF(AND(ISNUMBER('Control Sample Data'!J88),'Control Sample Data'!J88&lt;$C$389, 'Control Sample Data'!J88&gt;0),'Control Sample Data'!J88,$C$389),""))</f>
        <v/>
      </c>
      <c r="Y89" s="105" t="str">
        <f>IF('Control Sample Data'!K88="","",IF(SUM('Control Sample Data'!K$3:K$386)&gt;10,IF(AND(ISNUMBER('Control Sample Data'!K88),'Control Sample Data'!K88&lt;$C$389, 'Control Sample Data'!K88&gt;0),'Control Sample Data'!K88,$C$389),""))</f>
        <v/>
      </c>
      <c r="Z89" s="105" t="str">
        <f>IF('Control Sample Data'!L88="","",IF(SUM('Control Sample Data'!L$3:L$386)&gt;10,IF(AND(ISNUMBER('Control Sample Data'!L88),'Control Sample Data'!L88&lt;$C$389, 'Control Sample Data'!L88&gt;0),'Control Sample Data'!L88,$C$389),""))</f>
        <v/>
      </c>
      <c r="AA89" s="105" t="str">
        <f>IF('Control Sample Data'!M88="","",IF(SUM('Control Sample Data'!M$3:M$386)&gt;10,IF(AND(ISNUMBER('Control Sample Data'!M88),'Control Sample Data'!M88&lt;$C$389, 'Control Sample Data'!M88&gt;0),'Control Sample Data'!M88,$C$389),""))</f>
        <v/>
      </c>
      <c r="AB89" s="136" t="str">
        <f>IF('Control Sample Data'!N88="","",IF(SUM('Control Sample Data'!N$3:N$386)&gt;10,IF(AND(ISNUMBER('Control Sample Data'!N88),'Control Sample Data'!N88&lt;$C$389, 'Control Sample Data'!N88&gt;0),'Control Sample Data'!N88,$C$389),""))</f>
        <v/>
      </c>
      <c r="BA89" s="101" t="str">
        <f t="shared" si="115"/>
        <v>FBXO32</v>
      </c>
      <c r="BB89" s="104" t="s">
        <v>26917</v>
      </c>
      <c r="BC89" s="105">
        <f t="shared" si="85"/>
        <v>4.0180000000000007</v>
      </c>
      <c r="BD89" s="105">
        <f t="shared" si="86"/>
        <v>3.240000000000002</v>
      </c>
      <c r="BE89" s="105">
        <f t="shared" si="87"/>
        <v>3.2099999999999973</v>
      </c>
      <c r="BF89" s="105" t="str">
        <f t="shared" si="88"/>
        <v/>
      </c>
      <c r="BG89" s="105" t="str">
        <f t="shared" si="89"/>
        <v/>
      </c>
      <c r="BH89" s="105" t="str">
        <f t="shared" si="90"/>
        <v/>
      </c>
      <c r="BI89" s="105" t="str">
        <f t="shared" si="91"/>
        <v/>
      </c>
      <c r="BJ89" s="105" t="str">
        <f t="shared" si="92"/>
        <v/>
      </c>
      <c r="BK89" s="105" t="str">
        <f t="shared" si="93"/>
        <v/>
      </c>
      <c r="BL89" s="105" t="str">
        <f t="shared" si="94"/>
        <v/>
      </c>
      <c r="BM89" s="102" t="str">
        <f t="shared" si="116"/>
        <v/>
      </c>
      <c r="BN89" s="102" t="str">
        <f t="shared" si="117"/>
        <v/>
      </c>
      <c r="BO89" s="105">
        <f t="shared" si="95"/>
        <v>3.3780000000000001</v>
      </c>
      <c r="BP89" s="105">
        <f t="shared" si="96"/>
        <v>3.3880000000000017</v>
      </c>
      <c r="BQ89" s="105">
        <f t="shared" si="97"/>
        <v>3.3099999999999987</v>
      </c>
      <c r="BR89" s="105" t="str">
        <f t="shared" si="98"/>
        <v/>
      </c>
      <c r="BS89" s="105" t="str">
        <f t="shared" si="99"/>
        <v/>
      </c>
      <c r="BT89" s="105" t="str">
        <f t="shared" si="100"/>
        <v/>
      </c>
      <c r="BU89" s="105" t="str">
        <f t="shared" si="101"/>
        <v/>
      </c>
      <c r="BV89" s="105" t="str">
        <f t="shared" si="102"/>
        <v/>
      </c>
      <c r="BW89" s="105" t="str">
        <f t="shared" si="103"/>
        <v/>
      </c>
      <c r="BX89" s="105" t="str">
        <f t="shared" si="104"/>
        <v/>
      </c>
      <c r="BY89" s="102" t="str">
        <f t="shared" si="118"/>
        <v/>
      </c>
      <c r="BZ89" s="102" t="str">
        <f t="shared" si="119"/>
        <v/>
      </c>
      <c r="CA89" s="70">
        <f t="shared" si="120"/>
        <v>3.4893333333333332</v>
      </c>
      <c r="CB89" s="70">
        <f t="shared" si="121"/>
        <v>3.3586666666666667</v>
      </c>
      <c r="CC89" s="103" t="str">
        <f t="shared" si="122"/>
        <v>FBXO32</v>
      </c>
      <c r="CD89" s="104" t="s">
        <v>26917</v>
      </c>
      <c r="CE89" s="106">
        <f t="shared" si="105"/>
        <v>6.1725053840335761E-2</v>
      </c>
      <c r="CF89" s="106">
        <f t="shared" si="106"/>
        <v>0.10584316404531574</v>
      </c>
      <c r="CG89" s="106">
        <f t="shared" si="107"/>
        <v>0.10806715391348339</v>
      </c>
      <c r="CH89" s="106" t="str">
        <f t="shared" si="108"/>
        <v/>
      </c>
      <c r="CI89" s="106" t="str">
        <f t="shared" si="109"/>
        <v/>
      </c>
      <c r="CJ89" s="106" t="str">
        <f t="shared" si="110"/>
        <v/>
      </c>
      <c r="CK89" s="106" t="str">
        <f t="shared" si="111"/>
        <v/>
      </c>
      <c r="CL89" s="106" t="str">
        <f t="shared" si="112"/>
        <v/>
      </c>
      <c r="CM89" s="106" t="str">
        <f t="shared" si="113"/>
        <v/>
      </c>
      <c r="CN89" s="106" t="str">
        <f t="shared" si="114"/>
        <v/>
      </c>
      <c r="CO89" s="119" t="str">
        <f t="shared" si="123"/>
        <v/>
      </c>
      <c r="CP89" s="119" t="str">
        <f t="shared" si="124"/>
        <v/>
      </c>
      <c r="CQ89" s="106">
        <f t="shared" si="127"/>
        <v>9.6187951260053903E-2</v>
      </c>
      <c r="CR89" s="106">
        <f t="shared" si="83"/>
        <v>9.5523532547822795E-2</v>
      </c>
      <c r="CS89" s="106">
        <f t="shared" si="83"/>
        <v>0.10083021990276587</v>
      </c>
      <c r="CT89" s="106" t="str">
        <f t="shared" si="83"/>
        <v/>
      </c>
      <c r="CU89" s="106" t="str">
        <f t="shared" si="83"/>
        <v/>
      </c>
      <c r="CV89" s="106" t="str">
        <f t="shared" si="83"/>
        <v/>
      </c>
      <c r="CW89" s="106" t="str">
        <f t="shared" si="83"/>
        <v/>
      </c>
      <c r="CX89" s="106" t="str">
        <f t="shared" si="83"/>
        <v/>
      </c>
      <c r="CY89" s="106" t="str">
        <f t="shared" si="83"/>
        <v/>
      </c>
      <c r="CZ89" s="106" t="str">
        <f t="shared" si="83"/>
        <v/>
      </c>
      <c r="DA89" s="119" t="str">
        <f t="shared" si="125"/>
        <v/>
      </c>
      <c r="DB89" s="119" t="str">
        <f t="shared" si="126"/>
        <v/>
      </c>
    </row>
    <row r="90" spans="1:106" ht="15" customHeight="1" x14ac:dyDescent="0.3">
      <c r="A90" s="135" t="str">
        <f>'Gene Table'!D89</f>
        <v>FBXO33</v>
      </c>
      <c r="B90" s="104" t="s">
        <v>26918</v>
      </c>
      <c r="C90" s="105">
        <f>IF('Test Sample Data'!C89="","",IF(SUM('Test Sample Data'!C$3:C$386)&gt;10,IF(AND(ISNUMBER('Test Sample Data'!C89),'Test Sample Data'!C89&lt;$C$389, 'Test Sample Data'!C89&gt;0),'Test Sample Data'!C89,$C$389),""))</f>
        <v>18.920000000000002</v>
      </c>
      <c r="D90" s="105">
        <f>IF('Test Sample Data'!D89="","",IF(SUM('Test Sample Data'!D$3:D$386)&gt;10,IF(AND(ISNUMBER('Test Sample Data'!D89),'Test Sample Data'!D89&lt;$C$389, 'Test Sample Data'!D89&gt;0),'Test Sample Data'!D89,$C$389),""))</f>
        <v>18.96</v>
      </c>
      <c r="E90" s="105">
        <f>IF('Test Sample Data'!E89="","",IF(SUM('Test Sample Data'!E$3:E$386)&gt;10,IF(AND(ISNUMBER('Test Sample Data'!E89),'Test Sample Data'!E89&lt;$C$389, 'Test Sample Data'!E89&gt;0),'Test Sample Data'!E89,$C$389),""))</f>
        <v>18.850000000000001</v>
      </c>
      <c r="F90" s="105" t="str">
        <f>IF('Test Sample Data'!F89="","",IF(SUM('Test Sample Data'!F$3:F$386)&gt;10,IF(AND(ISNUMBER('Test Sample Data'!F89),'Test Sample Data'!F89&lt;$C$389, 'Test Sample Data'!F89&gt;0),'Test Sample Data'!F89,$C$389),""))</f>
        <v/>
      </c>
      <c r="G90" s="105" t="str">
        <f>IF('Test Sample Data'!G89="","",IF(SUM('Test Sample Data'!G$3:G$386)&gt;10,IF(AND(ISNUMBER('Test Sample Data'!G89),'Test Sample Data'!G89&lt;$C$389, 'Test Sample Data'!G89&gt;0),'Test Sample Data'!G89,$C$389),""))</f>
        <v/>
      </c>
      <c r="H90" s="105" t="str">
        <f>IF('Test Sample Data'!H89="","",IF(SUM('Test Sample Data'!H$3:H$386)&gt;10,IF(AND(ISNUMBER('Test Sample Data'!H89),'Test Sample Data'!H89&lt;$C$389, 'Test Sample Data'!H89&gt;0),'Test Sample Data'!H89,$C$389),""))</f>
        <v/>
      </c>
      <c r="I90" s="105" t="str">
        <f>IF('Test Sample Data'!I89="","",IF(SUM('Test Sample Data'!I$3:I$386)&gt;10,IF(AND(ISNUMBER('Test Sample Data'!I89),'Test Sample Data'!I89&lt;$C$389, 'Test Sample Data'!I89&gt;0),'Test Sample Data'!I89,$C$389),""))</f>
        <v/>
      </c>
      <c r="J90" s="105" t="str">
        <f>IF('Test Sample Data'!J89="","",IF(SUM('Test Sample Data'!J$3:J$386)&gt;10,IF(AND(ISNUMBER('Test Sample Data'!J89),'Test Sample Data'!J89&lt;$C$389, 'Test Sample Data'!J89&gt;0),'Test Sample Data'!J89,$C$389),""))</f>
        <v/>
      </c>
      <c r="K90" s="105" t="str">
        <f>IF('Test Sample Data'!K89="","",IF(SUM('Test Sample Data'!K$3:K$386)&gt;10,IF(AND(ISNUMBER('Test Sample Data'!K89),'Test Sample Data'!K89&lt;$C$389, 'Test Sample Data'!K89&gt;0),'Test Sample Data'!K89,$C$389),""))</f>
        <v/>
      </c>
      <c r="L90" s="105" t="str">
        <f>IF('Test Sample Data'!L89="","",IF(SUM('Test Sample Data'!L$3:L$386)&gt;10,IF(AND(ISNUMBER('Test Sample Data'!L89),'Test Sample Data'!L89&lt;$C$389, 'Test Sample Data'!L89&gt;0),'Test Sample Data'!L89,$C$389),""))</f>
        <v/>
      </c>
      <c r="M90" s="105" t="str">
        <f>IF('Test Sample Data'!M89="","",IF(SUM('Test Sample Data'!M$3:M$386)&gt;10,IF(AND(ISNUMBER('Test Sample Data'!M89),'Test Sample Data'!M89&lt;$C$389, 'Test Sample Data'!M89&gt;0),'Test Sample Data'!M89,$C$389),""))</f>
        <v/>
      </c>
      <c r="N90" s="105" t="str">
        <f>IF('Test Sample Data'!N89="","",IF(SUM('Test Sample Data'!N$3:N$386)&gt;10,IF(AND(ISNUMBER('Test Sample Data'!N89),'Test Sample Data'!N89&lt;$C$389, 'Test Sample Data'!N89&gt;0),'Test Sample Data'!N89,$C$389),""))</f>
        <v/>
      </c>
      <c r="O90" s="105" t="str">
        <f>'Gene Table'!D89</f>
        <v>FBXO33</v>
      </c>
      <c r="P90" s="104" t="s">
        <v>26918</v>
      </c>
      <c r="Q90" s="105">
        <f>IF('Control Sample Data'!C89="","",IF(SUM('Control Sample Data'!C$3:C$386)&gt;10,IF(AND(ISNUMBER('Control Sample Data'!C89),'Control Sample Data'!C89&lt;$C$389, 'Control Sample Data'!C89&gt;0),'Control Sample Data'!C89,$C$389),""))</f>
        <v>18.559999999999999</v>
      </c>
      <c r="R90" s="105">
        <f>IF('Control Sample Data'!D89="","",IF(SUM('Control Sample Data'!D$3:D$386)&gt;10,IF(AND(ISNUMBER('Control Sample Data'!D89),'Control Sample Data'!D89&lt;$C$389, 'Control Sample Data'!D89&gt;0),'Control Sample Data'!D89,$C$389),""))</f>
        <v>18.350000000000001</v>
      </c>
      <c r="S90" s="105">
        <f>IF('Control Sample Data'!E89="","",IF(SUM('Control Sample Data'!E$3:E$386)&gt;10,IF(AND(ISNUMBER('Control Sample Data'!E89),'Control Sample Data'!E89&lt;$C$389, 'Control Sample Data'!E89&gt;0),'Control Sample Data'!E89,$C$389),""))</f>
        <v>18.739999999999998</v>
      </c>
      <c r="T90" s="105" t="str">
        <f>IF('Control Sample Data'!F89="","",IF(SUM('Control Sample Data'!F$3:F$386)&gt;10,IF(AND(ISNUMBER('Control Sample Data'!F89),'Control Sample Data'!F89&lt;$C$389, 'Control Sample Data'!F89&gt;0),'Control Sample Data'!F89,$C$389),""))</f>
        <v/>
      </c>
      <c r="U90" s="105" t="str">
        <f>IF('Control Sample Data'!G89="","",IF(SUM('Control Sample Data'!G$3:G$386)&gt;10,IF(AND(ISNUMBER('Control Sample Data'!G89),'Control Sample Data'!G89&lt;$C$389, 'Control Sample Data'!G89&gt;0),'Control Sample Data'!G89,$C$389),""))</f>
        <v/>
      </c>
      <c r="V90" s="105" t="str">
        <f>IF('Control Sample Data'!H89="","",IF(SUM('Control Sample Data'!H$3:H$386)&gt;10,IF(AND(ISNUMBER('Control Sample Data'!H89),'Control Sample Data'!H89&lt;$C$389, 'Control Sample Data'!H89&gt;0),'Control Sample Data'!H89,$C$389),""))</f>
        <v/>
      </c>
      <c r="W90" s="105" t="str">
        <f>IF('Control Sample Data'!I89="","",IF(SUM('Control Sample Data'!I$3:I$386)&gt;10,IF(AND(ISNUMBER('Control Sample Data'!I89),'Control Sample Data'!I89&lt;$C$389, 'Control Sample Data'!I89&gt;0),'Control Sample Data'!I89,$C$389),""))</f>
        <v/>
      </c>
      <c r="X90" s="105" t="str">
        <f>IF('Control Sample Data'!J89="","",IF(SUM('Control Sample Data'!J$3:J$386)&gt;10,IF(AND(ISNUMBER('Control Sample Data'!J89),'Control Sample Data'!J89&lt;$C$389, 'Control Sample Data'!J89&gt;0),'Control Sample Data'!J89,$C$389),""))</f>
        <v/>
      </c>
      <c r="Y90" s="105" t="str">
        <f>IF('Control Sample Data'!K89="","",IF(SUM('Control Sample Data'!K$3:K$386)&gt;10,IF(AND(ISNUMBER('Control Sample Data'!K89),'Control Sample Data'!K89&lt;$C$389, 'Control Sample Data'!K89&gt;0),'Control Sample Data'!K89,$C$389),""))</f>
        <v/>
      </c>
      <c r="Z90" s="105" t="str">
        <f>IF('Control Sample Data'!L89="","",IF(SUM('Control Sample Data'!L$3:L$386)&gt;10,IF(AND(ISNUMBER('Control Sample Data'!L89),'Control Sample Data'!L89&lt;$C$389, 'Control Sample Data'!L89&gt;0),'Control Sample Data'!L89,$C$389),""))</f>
        <v/>
      </c>
      <c r="AA90" s="105" t="str">
        <f>IF('Control Sample Data'!M89="","",IF(SUM('Control Sample Data'!M$3:M$386)&gt;10,IF(AND(ISNUMBER('Control Sample Data'!M89),'Control Sample Data'!M89&lt;$C$389, 'Control Sample Data'!M89&gt;0),'Control Sample Data'!M89,$C$389),""))</f>
        <v/>
      </c>
      <c r="AB90" s="136" t="str">
        <f>IF('Control Sample Data'!N89="","",IF(SUM('Control Sample Data'!N$3:N$386)&gt;10,IF(AND(ISNUMBER('Control Sample Data'!N89),'Control Sample Data'!N89&lt;$C$389, 'Control Sample Data'!N89&gt;0),'Control Sample Data'!N89,$C$389),""))</f>
        <v/>
      </c>
      <c r="BA90" s="101" t="str">
        <f t="shared" si="115"/>
        <v>FBXO33</v>
      </c>
      <c r="BB90" s="104" t="s">
        <v>26918</v>
      </c>
      <c r="BC90" s="105">
        <f t="shared" si="85"/>
        <v>-2.0719999999999992</v>
      </c>
      <c r="BD90" s="105">
        <f t="shared" si="86"/>
        <v>-1.9899999999999984</v>
      </c>
      <c r="BE90" s="105">
        <f t="shared" si="87"/>
        <v>-2.0300000000000011</v>
      </c>
      <c r="BF90" s="105" t="str">
        <f t="shared" si="88"/>
        <v/>
      </c>
      <c r="BG90" s="105" t="str">
        <f t="shared" si="89"/>
        <v/>
      </c>
      <c r="BH90" s="105" t="str">
        <f t="shared" si="90"/>
        <v/>
      </c>
      <c r="BI90" s="105" t="str">
        <f t="shared" si="91"/>
        <v/>
      </c>
      <c r="BJ90" s="105" t="str">
        <f t="shared" si="92"/>
        <v/>
      </c>
      <c r="BK90" s="105" t="str">
        <f t="shared" si="93"/>
        <v/>
      </c>
      <c r="BL90" s="105" t="str">
        <f t="shared" si="94"/>
        <v/>
      </c>
      <c r="BM90" s="102" t="str">
        <f t="shared" si="116"/>
        <v/>
      </c>
      <c r="BN90" s="102" t="str">
        <f t="shared" si="117"/>
        <v/>
      </c>
      <c r="BO90" s="105">
        <f t="shared" si="95"/>
        <v>-2.5820000000000007</v>
      </c>
      <c r="BP90" s="105">
        <f t="shared" si="96"/>
        <v>-2.7019999999999982</v>
      </c>
      <c r="BQ90" s="105">
        <f t="shared" si="97"/>
        <v>-2.4700000000000024</v>
      </c>
      <c r="BR90" s="105" t="str">
        <f t="shared" si="98"/>
        <v/>
      </c>
      <c r="BS90" s="105" t="str">
        <f t="shared" si="99"/>
        <v/>
      </c>
      <c r="BT90" s="105" t="str">
        <f t="shared" si="100"/>
        <v/>
      </c>
      <c r="BU90" s="105" t="str">
        <f t="shared" si="101"/>
        <v/>
      </c>
      <c r="BV90" s="105" t="str">
        <f t="shared" si="102"/>
        <v/>
      </c>
      <c r="BW90" s="105" t="str">
        <f t="shared" si="103"/>
        <v/>
      </c>
      <c r="BX90" s="105" t="str">
        <f t="shared" si="104"/>
        <v/>
      </c>
      <c r="BY90" s="102" t="str">
        <f t="shared" si="118"/>
        <v/>
      </c>
      <c r="BZ90" s="102" t="str">
        <f t="shared" si="119"/>
        <v/>
      </c>
      <c r="CA90" s="70">
        <f t="shared" si="120"/>
        <v>-2.0306666666666664</v>
      </c>
      <c r="CB90" s="70">
        <f t="shared" si="121"/>
        <v>-2.5846666666666671</v>
      </c>
      <c r="CC90" s="103" t="str">
        <f t="shared" si="122"/>
        <v>FBXO33</v>
      </c>
      <c r="CD90" s="104" t="s">
        <v>26918</v>
      </c>
      <c r="CE90" s="106">
        <f t="shared" si="105"/>
        <v>4.2046916363508231</v>
      </c>
      <c r="CF90" s="106">
        <f t="shared" si="106"/>
        <v>3.9723699817481388</v>
      </c>
      <c r="CG90" s="106">
        <f t="shared" si="107"/>
        <v>4.0840485028287761</v>
      </c>
      <c r="CH90" s="106" t="str">
        <f t="shared" si="108"/>
        <v/>
      </c>
      <c r="CI90" s="106" t="str">
        <f t="shared" si="109"/>
        <v/>
      </c>
      <c r="CJ90" s="106" t="str">
        <f t="shared" si="110"/>
        <v/>
      </c>
      <c r="CK90" s="106" t="str">
        <f t="shared" si="111"/>
        <v/>
      </c>
      <c r="CL90" s="106" t="str">
        <f t="shared" si="112"/>
        <v/>
      </c>
      <c r="CM90" s="106" t="str">
        <f t="shared" si="113"/>
        <v/>
      </c>
      <c r="CN90" s="106" t="str">
        <f t="shared" si="114"/>
        <v/>
      </c>
      <c r="CO90" s="119" t="str">
        <f t="shared" si="123"/>
        <v/>
      </c>
      <c r="CP90" s="119" t="str">
        <f t="shared" si="124"/>
        <v/>
      </c>
      <c r="CQ90" s="106">
        <f t="shared" si="127"/>
        <v>5.9876919471707684</v>
      </c>
      <c r="CR90" s="106">
        <f t="shared" si="83"/>
        <v>6.5070335850569982</v>
      </c>
      <c r="CS90" s="106">
        <f t="shared" si="83"/>
        <v>5.5404378724437082</v>
      </c>
      <c r="CT90" s="106" t="str">
        <f t="shared" si="83"/>
        <v/>
      </c>
      <c r="CU90" s="106" t="str">
        <f t="shared" si="83"/>
        <v/>
      </c>
      <c r="CV90" s="106" t="str">
        <f t="shared" si="83"/>
        <v/>
      </c>
      <c r="CW90" s="106" t="str">
        <f t="shared" si="83"/>
        <v/>
      </c>
      <c r="CX90" s="106" t="str">
        <f t="shared" si="83"/>
        <v/>
      </c>
      <c r="CY90" s="106" t="str">
        <f t="shared" si="83"/>
        <v/>
      </c>
      <c r="CZ90" s="106" t="str">
        <f t="shared" si="83"/>
        <v/>
      </c>
      <c r="DA90" s="119" t="str">
        <f t="shared" si="125"/>
        <v/>
      </c>
      <c r="DB90" s="119" t="str">
        <f t="shared" si="126"/>
        <v/>
      </c>
    </row>
    <row r="91" spans="1:106" ht="15" customHeight="1" x14ac:dyDescent="0.3">
      <c r="A91" s="135" t="str">
        <f>'Gene Table'!D90</f>
        <v>FBXO4</v>
      </c>
      <c r="B91" s="104" t="s">
        <v>26919</v>
      </c>
      <c r="C91" s="105">
        <f>IF('Test Sample Data'!C90="","",IF(SUM('Test Sample Data'!C$3:C$386)&gt;10,IF(AND(ISNUMBER('Test Sample Data'!C90),'Test Sample Data'!C90&lt;$C$389, 'Test Sample Data'!C90&gt;0),'Test Sample Data'!C90,$C$389),""))</f>
        <v>18.2</v>
      </c>
      <c r="D91" s="105">
        <f>IF('Test Sample Data'!D90="","",IF(SUM('Test Sample Data'!D$3:D$386)&gt;10,IF(AND(ISNUMBER('Test Sample Data'!D90),'Test Sample Data'!D90&lt;$C$389, 'Test Sample Data'!D90&gt;0),'Test Sample Data'!D90,$C$389),""))</f>
        <v>18.309999999999999</v>
      </c>
      <c r="E91" s="105">
        <f>IF('Test Sample Data'!E90="","",IF(SUM('Test Sample Data'!E$3:E$386)&gt;10,IF(AND(ISNUMBER('Test Sample Data'!E90),'Test Sample Data'!E90&lt;$C$389, 'Test Sample Data'!E90&gt;0),'Test Sample Data'!E90,$C$389),""))</f>
        <v>18.2</v>
      </c>
      <c r="F91" s="105" t="str">
        <f>IF('Test Sample Data'!F90="","",IF(SUM('Test Sample Data'!F$3:F$386)&gt;10,IF(AND(ISNUMBER('Test Sample Data'!F90),'Test Sample Data'!F90&lt;$C$389, 'Test Sample Data'!F90&gt;0),'Test Sample Data'!F90,$C$389),""))</f>
        <v/>
      </c>
      <c r="G91" s="105" t="str">
        <f>IF('Test Sample Data'!G90="","",IF(SUM('Test Sample Data'!G$3:G$386)&gt;10,IF(AND(ISNUMBER('Test Sample Data'!G90),'Test Sample Data'!G90&lt;$C$389, 'Test Sample Data'!G90&gt;0),'Test Sample Data'!G90,$C$389),""))</f>
        <v/>
      </c>
      <c r="H91" s="105" t="str">
        <f>IF('Test Sample Data'!H90="","",IF(SUM('Test Sample Data'!H$3:H$386)&gt;10,IF(AND(ISNUMBER('Test Sample Data'!H90),'Test Sample Data'!H90&lt;$C$389, 'Test Sample Data'!H90&gt;0),'Test Sample Data'!H90,$C$389),""))</f>
        <v/>
      </c>
      <c r="I91" s="105" t="str">
        <f>IF('Test Sample Data'!I90="","",IF(SUM('Test Sample Data'!I$3:I$386)&gt;10,IF(AND(ISNUMBER('Test Sample Data'!I90),'Test Sample Data'!I90&lt;$C$389, 'Test Sample Data'!I90&gt;0),'Test Sample Data'!I90,$C$389),""))</f>
        <v/>
      </c>
      <c r="J91" s="105" t="str">
        <f>IF('Test Sample Data'!J90="","",IF(SUM('Test Sample Data'!J$3:J$386)&gt;10,IF(AND(ISNUMBER('Test Sample Data'!J90),'Test Sample Data'!J90&lt;$C$389, 'Test Sample Data'!J90&gt;0),'Test Sample Data'!J90,$C$389),""))</f>
        <v/>
      </c>
      <c r="K91" s="105" t="str">
        <f>IF('Test Sample Data'!K90="","",IF(SUM('Test Sample Data'!K$3:K$386)&gt;10,IF(AND(ISNUMBER('Test Sample Data'!K90),'Test Sample Data'!K90&lt;$C$389, 'Test Sample Data'!K90&gt;0),'Test Sample Data'!K90,$C$389),""))</f>
        <v/>
      </c>
      <c r="L91" s="105" t="str">
        <f>IF('Test Sample Data'!L90="","",IF(SUM('Test Sample Data'!L$3:L$386)&gt;10,IF(AND(ISNUMBER('Test Sample Data'!L90),'Test Sample Data'!L90&lt;$C$389, 'Test Sample Data'!L90&gt;0),'Test Sample Data'!L90,$C$389),""))</f>
        <v/>
      </c>
      <c r="M91" s="105" t="str">
        <f>IF('Test Sample Data'!M90="","",IF(SUM('Test Sample Data'!M$3:M$386)&gt;10,IF(AND(ISNUMBER('Test Sample Data'!M90),'Test Sample Data'!M90&lt;$C$389, 'Test Sample Data'!M90&gt;0),'Test Sample Data'!M90,$C$389),""))</f>
        <v/>
      </c>
      <c r="N91" s="105" t="str">
        <f>IF('Test Sample Data'!N90="","",IF(SUM('Test Sample Data'!N$3:N$386)&gt;10,IF(AND(ISNUMBER('Test Sample Data'!N90),'Test Sample Data'!N90&lt;$C$389, 'Test Sample Data'!N90&gt;0),'Test Sample Data'!N90,$C$389),""))</f>
        <v/>
      </c>
      <c r="O91" s="105" t="str">
        <f>'Gene Table'!D90</f>
        <v>FBXO4</v>
      </c>
      <c r="P91" s="104" t="s">
        <v>26919</v>
      </c>
      <c r="Q91" s="105">
        <f>IF('Control Sample Data'!C90="","",IF(SUM('Control Sample Data'!C$3:C$386)&gt;10,IF(AND(ISNUMBER('Control Sample Data'!C90),'Control Sample Data'!C90&lt;$C$389, 'Control Sample Data'!C90&gt;0),'Control Sample Data'!C90,$C$389),""))</f>
        <v>17.89</v>
      </c>
      <c r="R91" s="105">
        <f>IF('Control Sample Data'!D90="","",IF(SUM('Control Sample Data'!D$3:D$386)&gt;10,IF(AND(ISNUMBER('Control Sample Data'!D90),'Control Sample Data'!D90&lt;$C$389, 'Control Sample Data'!D90&gt;0),'Control Sample Data'!D90,$C$389),""))</f>
        <v>17.77</v>
      </c>
      <c r="S91" s="105">
        <f>IF('Control Sample Data'!E90="","",IF(SUM('Control Sample Data'!E$3:E$386)&gt;10,IF(AND(ISNUMBER('Control Sample Data'!E90),'Control Sample Data'!E90&lt;$C$389, 'Control Sample Data'!E90&gt;0),'Control Sample Data'!E90,$C$389),""))</f>
        <v>18.010000000000002</v>
      </c>
      <c r="T91" s="105" t="str">
        <f>IF('Control Sample Data'!F90="","",IF(SUM('Control Sample Data'!F$3:F$386)&gt;10,IF(AND(ISNUMBER('Control Sample Data'!F90),'Control Sample Data'!F90&lt;$C$389, 'Control Sample Data'!F90&gt;0),'Control Sample Data'!F90,$C$389),""))</f>
        <v/>
      </c>
      <c r="U91" s="105" t="str">
        <f>IF('Control Sample Data'!G90="","",IF(SUM('Control Sample Data'!G$3:G$386)&gt;10,IF(AND(ISNUMBER('Control Sample Data'!G90),'Control Sample Data'!G90&lt;$C$389, 'Control Sample Data'!G90&gt;0),'Control Sample Data'!G90,$C$389),""))</f>
        <v/>
      </c>
      <c r="V91" s="105" t="str">
        <f>IF('Control Sample Data'!H90="","",IF(SUM('Control Sample Data'!H$3:H$386)&gt;10,IF(AND(ISNUMBER('Control Sample Data'!H90),'Control Sample Data'!H90&lt;$C$389, 'Control Sample Data'!H90&gt;0),'Control Sample Data'!H90,$C$389),""))</f>
        <v/>
      </c>
      <c r="W91" s="105" t="str">
        <f>IF('Control Sample Data'!I90="","",IF(SUM('Control Sample Data'!I$3:I$386)&gt;10,IF(AND(ISNUMBER('Control Sample Data'!I90),'Control Sample Data'!I90&lt;$C$389, 'Control Sample Data'!I90&gt;0),'Control Sample Data'!I90,$C$389),""))</f>
        <v/>
      </c>
      <c r="X91" s="105" t="str">
        <f>IF('Control Sample Data'!J90="","",IF(SUM('Control Sample Data'!J$3:J$386)&gt;10,IF(AND(ISNUMBER('Control Sample Data'!J90),'Control Sample Data'!J90&lt;$C$389, 'Control Sample Data'!J90&gt;0),'Control Sample Data'!J90,$C$389),""))</f>
        <v/>
      </c>
      <c r="Y91" s="105" t="str">
        <f>IF('Control Sample Data'!K90="","",IF(SUM('Control Sample Data'!K$3:K$386)&gt;10,IF(AND(ISNUMBER('Control Sample Data'!K90),'Control Sample Data'!K90&lt;$C$389, 'Control Sample Data'!K90&gt;0),'Control Sample Data'!K90,$C$389),""))</f>
        <v/>
      </c>
      <c r="Z91" s="105" t="str">
        <f>IF('Control Sample Data'!L90="","",IF(SUM('Control Sample Data'!L$3:L$386)&gt;10,IF(AND(ISNUMBER('Control Sample Data'!L90),'Control Sample Data'!L90&lt;$C$389, 'Control Sample Data'!L90&gt;0),'Control Sample Data'!L90,$C$389),""))</f>
        <v/>
      </c>
      <c r="AA91" s="105" t="str">
        <f>IF('Control Sample Data'!M90="","",IF(SUM('Control Sample Data'!M$3:M$386)&gt;10,IF(AND(ISNUMBER('Control Sample Data'!M90),'Control Sample Data'!M90&lt;$C$389, 'Control Sample Data'!M90&gt;0),'Control Sample Data'!M90,$C$389),""))</f>
        <v/>
      </c>
      <c r="AB91" s="136" t="str">
        <f>IF('Control Sample Data'!N90="","",IF(SUM('Control Sample Data'!N$3:N$386)&gt;10,IF(AND(ISNUMBER('Control Sample Data'!N90),'Control Sample Data'!N90&lt;$C$389, 'Control Sample Data'!N90&gt;0),'Control Sample Data'!N90,$C$389),""))</f>
        <v/>
      </c>
      <c r="BA91" s="101" t="str">
        <f t="shared" si="115"/>
        <v>FBXO4</v>
      </c>
      <c r="BB91" s="104" t="s">
        <v>26919</v>
      </c>
      <c r="BC91" s="105">
        <f t="shared" si="85"/>
        <v>-2.7920000000000016</v>
      </c>
      <c r="BD91" s="105">
        <f t="shared" si="86"/>
        <v>-2.6400000000000006</v>
      </c>
      <c r="BE91" s="105">
        <f t="shared" si="87"/>
        <v>-2.6800000000000033</v>
      </c>
      <c r="BF91" s="105" t="str">
        <f t="shared" si="88"/>
        <v/>
      </c>
      <c r="BG91" s="105" t="str">
        <f t="shared" si="89"/>
        <v/>
      </c>
      <c r="BH91" s="105" t="str">
        <f t="shared" si="90"/>
        <v/>
      </c>
      <c r="BI91" s="105" t="str">
        <f t="shared" si="91"/>
        <v/>
      </c>
      <c r="BJ91" s="105" t="str">
        <f t="shared" si="92"/>
        <v/>
      </c>
      <c r="BK91" s="105" t="str">
        <f t="shared" si="93"/>
        <v/>
      </c>
      <c r="BL91" s="105" t="str">
        <f t="shared" si="94"/>
        <v/>
      </c>
      <c r="BM91" s="102" t="str">
        <f t="shared" si="116"/>
        <v/>
      </c>
      <c r="BN91" s="102" t="str">
        <f t="shared" si="117"/>
        <v/>
      </c>
      <c r="BO91" s="105">
        <f t="shared" si="95"/>
        <v>-3.2519999999999989</v>
      </c>
      <c r="BP91" s="105">
        <f t="shared" si="96"/>
        <v>-3.282</v>
      </c>
      <c r="BQ91" s="105">
        <f t="shared" si="97"/>
        <v>-3.1999999999999993</v>
      </c>
      <c r="BR91" s="105" t="str">
        <f t="shared" si="98"/>
        <v/>
      </c>
      <c r="BS91" s="105" t="str">
        <f t="shared" si="99"/>
        <v/>
      </c>
      <c r="BT91" s="105" t="str">
        <f t="shared" si="100"/>
        <v/>
      </c>
      <c r="BU91" s="105" t="str">
        <f t="shared" si="101"/>
        <v/>
      </c>
      <c r="BV91" s="105" t="str">
        <f t="shared" si="102"/>
        <v/>
      </c>
      <c r="BW91" s="105" t="str">
        <f t="shared" si="103"/>
        <v/>
      </c>
      <c r="BX91" s="105" t="str">
        <f t="shared" si="104"/>
        <v/>
      </c>
      <c r="BY91" s="102" t="str">
        <f t="shared" si="118"/>
        <v/>
      </c>
      <c r="BZ91" s="102" t="str">
        <f t="shared" si="119"/>
        <v/>
      </c>
      <c r="CA91" s="70">
        <f t="shared" si="120"/>
        <v>-2.704000000000002</v>
      </c>
      <c r="CB91" s="70">
        <f t="shared" si="121"/>
        <v>-3.2446666666666659</v>
      </c>
      <c r="CC91" s="103" t="str">
        <f t="shared" si="122"/>
        <v>FBXO4</v>
      </c>
      <c r="CD91" s="104" t="s">
        <v>26919</v>
      </c>
      <c r="CE91" s="106">
        <f t="shared" si="105"/>
        <v>6.9258925241572742</v>
      </c>
      <c r="CF91" s="106">
        <f t="shared" si="106"/>
        <v>6.233316637284001</v>
      </c>
      <c r="CG91" s="106">
        <f t="shared" si="107"/>
        <v>6.4085590207169902</v>
      </c>
      <c r="CH91" s="106" t="str">
        <f t="shared" si="108"/>
        <v/>
      </c>
      <c r="CI91" s="106" t="str">
        <f t="shared" si="109"/>
        <v/>
      </c>
      <c r="CJ91" s="106" t="str">
        <f t="shared" si="110"/>
        <v/>
      </c>
      <c r="CK91" s="106" t="str">
        <f t="shared" si="111"/>
        <v/>
      </c>
      <c r="CL91" s="106" t="str">
        <f t="shared" si="112"/>
        <v/>
      </c>
      <c r="CM91" s="106" t="str">
        <f t="shared" si="113"/>
        <v/>
      </c>
      <c r="CN91" s="106" t="str">
        <f t="shared" si="114"/>
        <v/>
      </c>
      <c r="CO91" s="119" t="str">
        <f t="shared" si="123"/>
        <v/>
      </c>
      <c r="CP91" s="119" t="str">
        <f t="shared" si="124"/>
        <v/>
      </c>
      <c r="CQ91" s="106">
        <f t="shared" si="127"/>
        <v>9.5268547949197373</v>
      </c>
      <c r="CR91" s="106">
        <f t="shared" si="83"/>
        <v>9.7270342654647752</v>
      </c>
      <c r="CS91" s="106">
        <f t="shared" si="83"/>
        <v>9.1895868399762737</v>
      </c>
      <c r="CT91" s="106" t="str">
        <f t="shared" si="83"/>
        <v/>
      </c>
      <c r="CU91" s="106" t="str">
        <f t="shared" si="83"/>
        <v/>
      </c>
      <c r="CV91" s="106" t="str">
        <f t="shared" si="83"/>
        <v/>
      </c>
      <c r="CW91" s="106" t="str">
        <f t="shared" si="83"/>
        <v/>
      </c>
      <c r="CX91" s="106" t="str">
        <f t="shared" si="83"/>
        <v/>
      </c>
      <c r="CY91" s="106" t="str">
        <f t="shared" si="83"/>
        <v/>
      </c>
      <c r="CZ91" s="106" t="str">
        <f t="shared" si="83"/>
        <v/>
      </c>
      <c r="DA91" s="119" t="str">
        <f t="shared" si="125"/>
        <v/>
      </c>
      <c r="DB91" s="119" t="str">
        <f t="shared" si="126"/>
        <v/>
      </c>
    </row>
    <row r="92" spans="1:106" ht="15" customHeight="1" x14ac:dyDescent="0.3">
      <c r="A92" s="135" t="str">
        <f>'Gene Table'!D91</f>
        <v>FBXO43</v>
      </c>
      <c r="B92" s="104" t="s">
        <v>26920</v>
      </c>
      <c r="C92" s="105">
        <f>IF('Test Sample Data'!C91="","",IF(SUM('Test Sample Data'!C$3:C$386)&gt;10,IF(AND(ISNUMBER('Test Sample Data'!C91),'Test Sample Data'!C91&lt;$C$389, 'Test Sample Data'!C91&gt;0),'Test Sample Data'!C91,$C$389),""))</f>
        <v>17.2</v>
      </c>
      <c r="D92" s="105">
        <f>IF('Test Sample Data'!D91="","",IF(SUM('Test Sample Data'!D$3:D$386)&gt;10,IF(AND(ISNUMBER('Test Sample Data'!D91),'Test Sample Data'!D91&lt;$C$389, 'Test Sample Data'!D91&gt;0),'Test Sample Data'!D91,$C$389),""))</f>
        <v>17.29</v>
      </c>
      <c r="E92" s="105">
        <f>IF('Test Sample Data'!E91="","",IF(SUM('Test Sample Data'!E$3:E$386)&gt;10,IF(AND(ISNUMBER('Test Sample Data'!E91),'Test Sample Data'!E91&lt;$C$389, 'Test Sample Data'!E91&gt;0),'Test Sample Data'!E91,$C$389),""))</f>
        <v>17.12</v>
      </c>
      <c r="F92" s="105" t="str">
        <f>IF('Test Sample Data'!F91="","",IF(SUM('Test Sample Data'!F$3:F$386)&gt;10,IF(AND(ISNUMBER('Test Sample Data'!F91),'Test Sample Data'!F91&lt;$C$389, 'Test Sample Data'!F91&gt;0),'Test Sample Data'!F91,$C$389),""))</f>
        <v/>
      </c>
      <c r="G92" s="105" t="str">
        <f>IF('Test Sample Data'!G91="","",IF(SUM('Test Sample Data'!G$3:G$386)&gt;10,IF(AND(ISNUMBER('Test Sample Data'!G91),'Test Sample Data'!G91&lt;$C$389, 'Test Sample Data'!G91&gt;0),'Test Sample Data'!G91,$C$389),""))</f>
        <v/>
      </c>
      <c r="H92" s="105" t="str">
        <f>IF('Test Sample Data'!H91="","",IF(SUM('Test Sample Data'!H$3:H$386)&gt;10,IF(AND(ISNUMBER('Test Sample Data'!H91),'Test Sample Data'!H91&lt;$C$389, 'Test Sample Data'!H91&gt;0),'Test Sample Data'!H91,$C$389),""))</f>
        <v/>
      </c>
      <c r="I92" s="105" t="str">
        <f>IF('Test Sample Data'!I91="","",IF(SUM('Test Sample Data'!I$3:I$386)&gt;10,IF(AND(ISNUMBER('Test Sample Data'!I91),'Test Sample Data'!I91&lt;$C$389, 'Test Sample Data'!I91&gt;0),'Test Sample Data'!I91,$C$389),""))</f>
        <v/>
      </c>
      <c r="J92" s="105" t="str">
        <f>IF('Test Sample Data'!J91="","",IF(SUM('Test Sample Data'!J$3:J$386)&gt;10,IF(AND(ISNUMBER('Test Sample Data'!J91),'Test Sample Data'!J91&lt;$C$389, 'Test Sample Data'!J91&gt;0),'Test Sample Data'!J91,$C$389),""))</f>
        <v/>
      </c>
      <c r="K92" s="105" t="str">
        <f>IF('Test Sample Data'!K91="","",IF(SUM('Test Sample Data'!K$3:K$386)&gt;10,IF(AND(ISNUMBER('Test Sample Data'!K91),'Test Sample Data'!K91&lt;$C$389, 'Test Sample Data'!K91&gt;0),'Test Sample Data'!K91,$C$389),""))</f>
        <v/>
      </c>
      <c r="L92" s="105" t="str">
        <f>IF('Test Sample Data'!L91="","",IF(SUM('Test Sample Data'!L$3:L$386)&gt;10,IF(AND(ISNUMBER('Test Sample Data'!L91),'Test Sample Data'!L91&lt;$C$389, 'Test Sample Data'!L91&gt;0),'Test Sample Data'!L91,$C$389),""))</f>
        <v/>
      </c>
      <c r="M92" s="105" t="str">
        <f>IF('Test Sample Data'!M91="","",IF(SUM('Test Sample Data'!M$3:M$386)&gt;10,IF(AND(ISNUMBER('Test Sample Data'!M91),'Test Sample Data'!M91&lt;$C$389, 'Test Sample Data'!M91&gt;0),'Test Sample Data'!M91,$C$389),""))</f>
        <v/>
      </c>
      <c r="N92" s="105" t="str">
        <f>IF('Test Sample Data'!N91="","",IF(SUM('Test Sample Data'!N$3:N$386)&gt;10,IF(AND(ISNUMBER('Test Sample Data'!N91),'Test Sample Data'!N91&lt;$C$389, 'Test Sample Data'!N91&gt;0),'Test Sample Data'!N91,$C$389),""))</f>
        <v/>
      </c>
      <c r="O92" s="105" t="str">
        <f>'Gene Table'!D91</f>
        <v>FBXO43</v>
      </c>
      <c r="P92" s="104" t="s">
        <v>26920</v>
      </c>
      <c r="Q92" s="105">
        <f>IF('Control Sample Data'!C91="","",IF(SUM('Control Sample Data'!C$3:C$386)&gt;10,IF(AND(ISNUMBER('Control Sample Data'!C91),'Control Sample Data'!C91&lt;$C$389, 'Control Sample Data'!C91&gt;0),'Control Sample Data'!C91,$C$389),""))</f>
        <v>17.3</v>
      </c>
      <c r="R92" s="105">
        <f>IF('Control Sample Data'!D91="","",IF(SUM('Control Sample Data'!D$3:D$386)&gt;10,IF(AND(ISNUMBER('Control Sample Data'!D91),'Control Sample Data'!D91&lt;$C$389, 'Control Sample Data'!D91&gt;0),'Control Sample Data'!D91,$C$389),""))</f>
        <v>17.13</v>
      </c>
      <c r="S92" s="105">
        <f>IF('Control Sample Data'!E91="","",IF(SUM('Control Sample Data'!E$3:E$386)&gt;10,IF(AND(ISNUMBER('Control Sample Data'!E91),'Control Sample Data'!E91&lt;$C$389, 'Control Sample Data'!E91&gt;0),'Control Sample Data'!E91,$C$389),""))</f>
        <v>17.48</v>
      </c>
      <c r="T92" s="105" t="str">
        <f>IF('Control Sample Data'!F91="","",IF(SUM('Control Sample Data'!F$3:F$386)&gt;10,IF(AND(ISNUMBER('Control Sample Data'!F91),'Control Sample Data'!F91&lt;$C$389, 'Control Sample Data'!F91&gt;0),'Control Sample Data'!F91,$C$389),""))</f>
        <v/>
      </c>
      <c r="U92" s="105" t="str">
        <f>IF('Control Sample Data'!G91="","",IF(SUM('Control Sample Data'!G$3:G$386)&gt;10,IF(AND(ISNUMBER('Control Sample Data'!G91),'Control Sample Data'!G91&lt;$C$389, 'Control Sample Data'!G91&gt;0),'Control Sample Data'!G91,$C$389),""))</f>
        <v/>
      </c>
      <c r="V92" s="105" t="str">
        <f>IF('Control Sample Data'!H91="","",IF(SUM('Control Sample Data'!H$3:H$386)&gt;10,IF(AND(ISNUMBER('Control Sample Data'!H91),'Control Sample Data'!H91&lt;$C$389, 'Control Sample Data'!H91&gt;0),'Control Sample Data'!H91,$C$389),""))</f>
        <v/>
      </c>
      <c r="W92" s="105" t="str">
        <f>IF('Control Sample Data'!I91="","",IF(SUM('Control Sample Data'!I$3:I$386)&gt;10,IF(AND(ISNUMBER('Control Sample Data'!I91),'Control Sample Data'!I91&lt;$C$389, 'Control Sample Data'!I91&gt;0),'Control Sample Data'!I91,$C$389),""))</f>
        <v/>
      </c>
      <c r="X92" s="105" t="str">
        <f>IF('Control Sample Data'!J91="","",IF(SUM('Control Sample Data'!J$3:J$386)&gt;10,IF(AND(ISNUMBER('Control Sample Data'!J91),'Control Sample Data'!J91&lt;$C$389, 'Control Sample Data'!J91&gt;0),'Control Sample Data'!J91,$C$389),""))</f>
        <v/>
      </c>
      <c r="Y92" s="105" t="str">
        <f>IF('Control Sample Data'!K91="","",IF(SUM('Control Sample Data'!K$3:K$386)&gt;10,IF(AND(ISNUMBER('Control Sample Data'!K91),'Control Sample Data'!K91&lt;$C$389, 'Control Sample Data'!K91&gt;0),'Control Sample Data'!K91,$C$389),""))</f>
        <v/>
      </c>
      <c r="Z92" s="105" t="str">
        <f>IF('Control Sample Data'!L91="","",IF(SUM('Control Sample Data'!L$3:L$386)&gt;10,IF(AND(ISNUMBER('Control Sample Data'!L91),'Control Sample Data'!L91&lt;$C$389, 'Control Sample Data'!L91&gt;0),'Control Sample Data'!L91,$C$389),""))</f>
        <v/>
      </c>
      <c r="AA92" s="105" t="str">
        <f>IF('Control Sample Data'!M91="","",IF(SUM('Control Sample Data'!M$3:M$386)&gt;10,IF(AND(ISNUMBER('Control Sample Data'!M91),'Control Sample Data'!M91&lt;$C$389, 'Control Sample Data'!M91&gt;0),'Control Sample Data'!M91,$C$389),""))</f>
        <v/>
      </c>
      <c r="AB92" s="136" t="str">
        <f>IF('Control Sample Data'!N91="","",IF(SUM('Control Sample Data'!N$3:N$386)&gt;10,IF(AND(ISNUMBER('Control Sample Data'!N91),'Control Sample Data'!N91&lt;$C$389, 'Control Sample Data'!N91&gt;0),'Control Sample Data'!N91,$C$389),""))</f>
        <v/>
      </c>
      <c r="BA92" s="101" t="str">
        <f t="shared" si="115"/>
        <v>FBXO43</v>
      </c>
      <c r="BB92" s="104" t="s">
        <v>26920</v>
      </c>
      <c r="BC92" s="105">
        <f t="shared" si="85"/>
        <v>-3.7920000000000016</v>
      </c>
      <c r="BD92" s="105">
        <f t="shared" si="86"/>
        <v>-3.66</v>
      </c>
      <c r="BE92" s="105">
        <f t="shared" si="87"/>
        <v>-3.7600000000000016</v>
      </c>
      <c r="BF92" s="105" t="str">
        <f t="shared" si="88"/>
        <v/>
      </c>
      <c r="BG92" s="105" t="str">
        <f t="shared" si="89"/>
        <v/>
      </c>
      <c r="BH92" s="105" t="str">
        <f t="shared" si="90"/>
        <v/>
      </c>
      <c r="BI92" s="105" t="str">
        <f t="shared" si="91"/>
        <v/>
      </c>
      <c r="BJ92" s="105" t="str">
        <f t="shared" si="92"/>
        <v/>
      </c>
      <c r="BK92" s="105" t="str">
        <f t="shared" si="93"/>
        <v/>
      </c>
      <c r="BL92" s="105" t="str">
        <f t="shared" si="94"/>
        <v/>
      </c>
      <c r="BM92" s="102" t="str">
        <f t="shared" si="116"/>
        <v/>
      </c>
      <c r="BN92" s="102" t="str">
        <f t="shared" si="117"/>
        <v/>
      </c>
      <c r="BO92" s="105">
        <f t="shared" si="95"/>
        <v>-3.8419999999999987</v>
      </c>
      <c r="BP92" s="105">
        <f t="shared" si="96"/>
        <v>-3.9220000000000006</v>
      </c>
      <c r="BQ92" s="105">
        <f t="shared" si="97"/>
        <v>-3.7300000000000004</v>
      </c>
      <c r="BR92" s="105" t="str">
        <f t="shared" si="98"/>
        <v/>
      </c>
      <c r="BS92" s="105" t="str">
        <f t="shared" si="99"/>
        <v/>
      </c>
      <c r="BT92" s="105" t="str">
        <f t="shared" si="100"/>
        <v/>
      </c>
      <c r="BU92" s="105" t="str">
        <f t="shared" si="101"/>
        <v/>
      </c>
      <c r="BV92" s="105" t="str">
        <f t="shared" si="102"/>
        <v/>
      </c>
      <c r="BW92" s="105" t="str">
        <f t="shared" si="103"/>
        <v/>
      </c>
      <c r="BX92" s="105" t="str">
        <f t="shared" si="104"/>
        <v/>
      </c>
      <c r="BY92" s="102" t="str">
        <f t="shared" si="118"/>
        <v/>
      </c>
      <c r="BZ92" s="102" t="str">
        <f t="shared" si="119"/>
        <v/>
      </c>
      <c r="CA92" s="70">
        <f t="shared" si="120"/>
        <v>-3.7373333333333343</v>
      </c>
      <c r="CB92" s="70">
        <f t="shared" si="121"/>
        <v>-3.8313333333333333</v>
      </c>
      <c r="CC92" s="103" t="str">
        <f t="shared" si="122"/>
        <v>FBXO43</v>
      </c>
      <c r="CD92" s="104" t="s">
        <v>26920</v>
      </c>
      <c r="CE92" s="106">
        <f t="shared" si="105"/>
        <v>13.851785048314548</v>
      </c>
      <c r="CF92" s="106">
        <f t="shared" si="106"/>
        <v>12.640660989814036</v>
      </c>
      <c r="CG92" s="106">
        <f t="shared" si="107"/>
        <v>13.547924997800449</v>
      </c>
      <c r="CH92" s="106" t="str">
        <f t="shared" si="108"/>
        <v/>
      </c>
      <c r="CI92" s="106" t="str">
        <f t="shared" si="109"/>
        <v/>
      </c>
      <c r="CJ92" s="106" t="str">
        <f t="shared" si="110"/>
        <v/>
      </c>
      <c r="CK92" s="106" t="str">
        <f t="shared" si="111"/>
        <v/>
      </c>
      <c r="CL92" s="106" t="str">
        <f t="shared" si="112"/>
        <v/>
      </c>
      <c r="CM92" s="106" t="str">
        <f t="shared" si="113"/>
        <v/>
      </c>
      <c r="CN92" s="106" t="str">
        <f t="shared" si="114"/>
        <v/>
      </c>
      <c r="CO92" s="119" t="str">
        <f t="shared" si="123"/>
        <v/>
      </c>
      <c r="CP92" s="119" t="str">
        <f t="shared" si="124"/>
        <v/>
      </c>
      <c r="CQ92" s="106">
        <f t="shared" si="127"/>
        <v>14.340267193110462</v>
      </c>
      <c r="CR92" s="106">
        <f t="shared" si="83"/>
        <v>15.157921129588285</v>
      </c>
      <c r="CS92" s="106">
        <f t="shared" si="83"/>
        <v>13.26911273303107</v>
      </c>
      <c r="CT92" s="106" t="str">
        <f t="shared" si="83"/>
        <v/>
      </c>
      <c r="CU92" s="106" t="str">
        <f t="shared" si="83"/>
        <v/>
      </c>
      <c r="CV92" s="106" t="str">
        <f t="shared" si="83"/>
        <v/>
      </c>
      <c r="CW92" s="106" t="str">
        <f t="shared" si="83"/>
        <v/>
      </c>
      <c r="CX92" s="106" t="str">
        <f t="shared" si="83"/>
        <v/>
      </c>
      <c r="CY92" s="106" t="str">
        <f t="shared" si="83"/>
        <v/>
      </c>
      <c r="CZ92" s="106" t="str">
        <f t="shared" si="83"/>
        <v/>
      </c>
      <c r="DA92" s="119" t="str">
        <f t="shared" si="125"/>
        <v/>
      </c>
      <c r="DB92" s="119" t="str">
        <f t="shared" si="126"/>
        <v/>
      </c>
    </row>
    <row r="93" spans="1:106" ht="15" customHeight="1" x14ac:dyDescent="0.3">
      <c r="A93" s="135" t="str">
        <f>'Gene Table'!D92</f>
        <v>FBXO44</v>
      </c>
      <c r="B93" s="104" t="s">
        <v>26921</v>
      </c>
      <c r="C93" s="105">
        <f>IF('Test Sample Data'!C92="","",IF(SUM('Test Sample Data'!C$3:C$386)&gt;10,IF(AND(ISNUMBER('Test Sample Data'!C92),'Test Sample Data'!C92&lt;$C$389, 'Test Sample Data'!C92&gt;0),'Test Sample Data'!C92,$C$389),""))</f>
        <v>35</v>
      </c>
      <c r="D93" s="105">
        <f>IF('Test Sample Data'!D92="","",IF(SUM('Test Sample Data'!D$3:D$386)&gt;10,IF(AND(ISNUMBER('Test Sample Data'!D92),'Test Sample Data'!D92&lt;$C$389, 'Test Sample Data'!D92&gt;0),'Test Sample Data'!D92,$C$389),""))</f>
        <v>35</v>
      </c>
      <c r="E93" s="105">
        <f>IF('Test Sample Data'!E92="","",IF(SUM('Test Sample Data'!E$3:E$386)&gt;10,IF(AND(ISNUMBER('Test Sample Data'!E92),'Test Sample Data'!E92&lt;$C$389, 'Test Sample Data'!E92&gt;0),'Test Sample Data'!E92,$C$389),""))</f>
        <v>35</v>
      </c>
      <c r="F93" s="105" t="str">
        <f>IF('Test Sample Data'!F92="","",IF(SUM('Test Sample Data'!F$3:F$386)&gt;10,IF(AND(ISNUMBER('Test Sample Data'!F92),'Test Sample Data'!F92&lt;$C$389, 'Test Sample Data'!F92&gt;0),'Test Sample Data'!F92,$C$389),""))</f>
        <v/>
      </c>
      <c r="G93" s="105" t="str">
        <f>IF('Test Sample Data'!G92="","",IF(SUM('Test Sample Data'!G$3:G$386)&gt;10,IF(AND(ISNUMBER('Test Sample Data'!G92),'Test Sample Data'!G92&lt;$C$389, 'Test Sample Data'!G92&gt;0),'Test Sample Data'!G92,$C$389),""))</f>
        <v/>
      </c>
      <c r="H93" s="105" t="str">
        <f>IF('Test Sample Data'!H92="","",IF(SUM('Test Sample Data'!H$3:H$386)&gt;10,IF(AND(ISNUMBER('Test Sample Data'!H92),'Test Sample Data'!H92&lt;$C$389, 'Test Sample Data'!H92&gt;0),'Test Sample Data'!H92,$C$389),""))</f>
        <v/>
      </c>
      <c r="I93" s="105" t="str">
        <f>IF('Test Sample Data'!I92="","",IF(SUM('Test Sample Data'!I$3:I$386)&gt;10,IF(AND(ISNUMBER('Test Sample Data'!I92),'Test Sample Data'!I92&lt;$C$389, 'Test Sample Data'!I92&gt;0),'Test Sample Data'!I92,$C$389),""))</f>
        <v/>
      </c>
      <c r="J93" s="105" t="str">
        <f>IF('Test Sample Data'!J92="","",IF(SUM('Test Sample Data'!J$3:J$386)&gt;10,IF(AND(ISNUMBER('Test Sample Data'!J92),'Test Sample Data'!J92&lt;$C$389, 'Test Sample Data'!J92&gt;0),'Test Sample Data'!J92,$C$389),""))</f>
        <v/>
      </c>
      <c r="K93" s="105" t="str">
        <f>IF('Test Sample Data'!K92="","",IF(SUM('Test Sample Data'!K$3:K$386)&gt;10,IF(AND(ISNUMBER('Test Sample Data'!K92),'Test Sample Data'!K92&lt;$C$389, 'Test Sample Data'!K92&gt;0),'Test Sample Data'!K92,$C$389),""))</f>
        <v/>
      </c>
      <c r="L93" s="105" t="str">
        <f>IF('Test Sample Data'!L92="","",IF(SUM('Test Sample Data'!L$3:L$386)&gt;10,IF(AND(ISNUMBER('Test Sample Data'!L92),'Test Sample Data'!L92&lt;$C$389, 'Test Sample Data'!L92&gt;0),'Test Sample Data'!L92,$C$389),""))</f>
        <v/>
      </c>
      <c r="M93" s="105" t="str">
        <f>IF('Test Sample Data'!M92="","",IF(SUM('Test Sample Data'!M$3:M$386)&gt;10,IF(AND(ISNUMBER('Test Sample Data'!M92),'Test Sample Data'!M92&lt;$C$389, 'Test Sample Data'!M92&gt;0),'Test Sample Data'!M92,$C$389),""))</f>
        <v/>
      </c>
      <c r="N93" s="105" t="str">
        <f>IF('Test Sample Data'!N92="","",IF(SUM('Test Sample Data'!N$3:N$386)&gt;10,IF(AND(ISNUMBER('Test Sample Data'!N92),'Test Sample Data'!N92&lt;$C$389, 'Test Sample Data'!N92&gt;0),'Test Sample Data'!N92,$C$389),""))</f>
        <v/>
      </c>
      <c r="O93" s="105" t="str">
        <f>'Gene Table'!D92</f>
        <v>FBXO44</v>
      </c>
      <c r="P93" s="104" t="s">
        <v>26921</v>
      </c>
      <c r="Q93" s="105">
        <f>IF('Control Sample Data'!C92="","",IF(SUM('Control Sample Data'!C$3:C$386)&gt;10,IF(AND(ISNUMBER('Control Sample Data'!C92),'Control Sample Data'!C92&lt;$C$389, 'Control Sample Data'!C92&gt;0),'Control Sample Data'!C92,$C$389),""))</f>
        <v>35</v>
      </c>
      <c r="R93" s="105">
        <f>IF('Control Sample Data'!D92="","",IF(SUM('Control Sample Data'!D$3:D$386)&gt;10,IF(AND(ISNUMBER('Control Sample Data'!D92),'Control Sample Data'!D92&lt;$C$389, 'Control Sample Data'!D92&gt;0),'Control Sample Data'!D92,$C$389),""))</f>
        <v>35</v>
      </c>
      <c r="S93" s="105">
        <f>IF('Control Sample Data'!E92="","",IF(SUM('Control Sample Data'!E$3:E$386)&gt;10,IF(AND(ISNUMBER('Control Sample Data'!E92),'Control Sample Data'!E92&lt;$C$389, 'Control Sample Data'!E92&gt;0),'Control Sample Data'!E92,$C$389),""))</f>
        <v>35</v>
      </c>
      <c r="T93" s="105" t="str">
        <f>IF('Control Sample Data'!F92="","",IF(SUM('Control Sample Data'!F$3:F$386)&gt;10,IF(AND(ISNUMBER('Control Sample Data'!F92),'Control Sample Data'!F92&lt;$C$389, 'Control Sample Data'!F92&gt;0),'Control Sample Data'!F92,$C$389),""))</f>
        <v/>
      </c>
      <c r="U93" s="105" t="str">
        <f>IF('Control Sample Data'!G92="","",IF(SUM('Control Sample Data'!G$3:G$386)&gt;10,IF(AND(ISNUMBER('Control Sample Data'!G92),'Control Sample Data'!G92&lt;$C$389, 'Control Sample Data'!G92&gt;0),'Control Sample Data'!G92,$C$389),""))</f>
        <v/>
      </c>
      <c r="V93" s="105" t="str">
        <f>IF('Control Sample Data'!H92="","",IF(SUM('Control Sample Data'!H$3:H$386)&gt;10,IF(AND(ISNUMBER('Control Sample Data'!H92),'Control Sample Data'!H92&lt;$C$389, 'Control Sample Data'!H92&gt;0),'Control Sample Data'!H92,$C$389),""))</f>
        <v/>
      </c>
      <c r="W93" s="105" t="str">
        <f>IF('Control Sample Data'!I92="","",IF(SUM('Control Sample Data'!I$3:I$386)&gt;10,IF(AND(ISNUMBER('Control Sample Data'!I92),'Control Sample Data'!I92&lt;$C$389, 'Control Sample Data'!I92&gt;0),'Control Sample Data'!I92,$C$389),""))</f>
        <v/>
      </c>
      <c r="X93" s="105" t="str">
        <f>IF('Control Sample Data'!J92="","",IF(SUM('Control Sample Data'!J$3:J$386)&gt;10,IF(AND(ISNUMBER('Control Sample Data'!J92),'Control Sample Data'!J92&lt;$C$389, 'Control Sample Data'!J92&gt;0),'Control Sample Data'!J92,$C$389),""))</f>
        <v/>
      </c>
      <c r="Y93" s="105" t="str">
        <f>IF('Control Sample Data'!K92="","",IF(SUM('Control Sample Data'!K$3:K$386)&gt;10,IF(AND(ISNUMBER('Control Sample Data'!K92),'Control Sample Data'!K92&lt;$C$389, 'Control Sample Data'!K92&gt;0),'Control Sample Data'!K92,$C$389),""))</f>
        <v/>
      </c>
      <c r="Z93" s="105" t="str">
        <f>IF('Control Sample Data'!L92="","",IF(SUM('Control Sample Data'!L$3:L$386)&gt;10,IF(AND(ISNUMBER('Control Sample Data'!L92),'Control Sample Data'!L92&lt;$C$389, 'Control Sample Data'!L92&gt;0),'Control Sample Data'!L92,$C$389),""))</f>
        <v/>
      </c>
      <c r="AA93" s="105" t="str">
        <f>IF('Control Sample Data'!M92="","",IF(SUM('Control Sample Data'!M$3:M$386)&gt;10,IF(AND(ISNUMBER('Control Sample Data'!M92),'Control Sample Data'!M92&lt;$C$389, 'Control Sample Data'!M92&gt;0),'Control Sample Data'!M92,$C$389),""))</f>
        <v/>
      </c>
      <c r="AB93" s="136" t="str">
        <f>IF('Control Sample Data'!N92="","",IF(SUM('Control Sample Data'!N$3:N$386)&gt;10,IF(AND(ISNUMBER('Control Sample Data'!N92),'Control Sample Data'!N92&lt;$C$389, 'Control Sample Data'!N92&gt;0),'Control Sample Data'!N92,$C$389),""))</f>
        <v/>
      </c>
      <c r="BA93" s="101" t="str">
        <f t="shared" si="115"/>
        <v>FBXO44</v>
      </c>
      <c r="BB93" s="104" t="s">
        <v>26921</v>
      </c>
      <c r="BC93" s="105">
        <f t="shared" si="85"/>
        <v>14.007999999999999</v>
      </c>
      <c r="BD93" s="105">
        <f t="shared" si="86"/>
        <v>14.05</v>
      </c>
      <c r="BE93" s="105">
        <f t="shared" si="87"/>
        <v>14.119999999999997</v>
      </c>
      <c r="BF93" s="105" t="str">
        <f t="shared" si="88"/>
        <v/>
      </c>
      <c r="BG93" s="105" t="str">
        <f t="shared" si="89"/>
        <v/>
      </c>
      <c r="BH93" s="105" t="str">
        <f t="shared" si="90"/>
        <v/>
      </c>
      <c r="BI93" s="105" t="str">
        <f t="shared" si="91"/>
        <v/>
      </c>
      <c r="BJ93" s="105" t="str">
        <f t="shared" si="92"/>
        <v/>
      </c>
      <c r="BK93" s="105" t="str">
        <f t="shared" si="93"/>
        <v/>
      </c>
      <c r="BL93" s="105" t="str">
        <f t="shared" si="94"/>
        <v/>
      </c>
      <c r="BM93" s="102" t="str">
        <f t="shared" si="116"/>
        <v/>
      </c>
      <c r="BN93" s="102" t="str">
        <f t="shared" si="117"/>
        <v/>
      </c>
      <c r="BO93" s="105">
        <f t="shared" si="95"/>
        <v>13.858000000000001</v>
      </c>
      <c r="BP93" s="105">
        <f t="shared" si="96"/>
        <v>13.948</v>
      </c>
      <c r="BQ93" s="105">
        <f t="shared" si="97"/>
        <v>13.79</v>
      </c>
      <c r="BR93" s="105" t="str">
        <f t="shared" si="98"/>
        <v/>
      </c>
      <c r="BS93" s="105" t="str">
        <f t="shared" si="99"/>
        <v/>
      </c>
      <c r="BT93" s="105" t="str">
        <f t="shared" si="100"/>
        <v/>
      </c>
      <c r="BU93" s="105" t="str">
        <f t="shared" si="101"/>
        <v/>
      </c>
      <c r="BV93" s="105" t="str">
        <f t="shared" si="102"/>
        <v/>
      </c>
      <c r="BW93" s="105" t="str">
        <f t="shared" si="103"/>
        <v/>
      </c>
      <c r="BX93" s="105" t="str">
        <f t="shared" si="104"/>
        <v/>
      </c>
      <c r="BY93" s="102" t="str">
        <f t="shared" si="118"/>
        <v/>
      </c>
      <c r="BZ93" s="102" t="str">
        <f t="shared" si="119"/>
        <v/>
      </c>
      <c r="CA93" s="70">
        <f t="shared" si="120"/>
        <v>14.059333333333333</v>
      </c>
      <c r="CB93" s="70">
        <f t="shared" si="121"/>
        <v>13.865333333333334</v>
      </c>
      <c r="CC93" s="103" t="str">
        <f t="shared" si="122"/>
        <v>FBXO44</v>
      </c>
      <c r="CD93" s="104" t="s">
        <v>26921</v>
      </c>
      <c r="CE93" s="106">
        <f t="shared" si="105"/>
        <v>6.0697642130933602E-5</v>
      </c>
      <c r="CF93" s="106">
        <f t="shared" si="106"/>
        <v>5.8956074763479352E-5</v>
      </c>
      <c r="CG93" s="106">
        <f t="shared" si="107"/>
        <v>5.6163797035209816E-5</v>
      </c>
      <c r="CH93" s="106" t="str">
        <f t="shared" si="108"/>
        <v/>
      </c>
      <c r="CI93" s="106" t="str">
        <f t="shared" si="109"/>
        <v/>
      </c>
      <c r="CJ93" s="106" t="str">
        <f t="shared" si="110"/>
        <v/>
      </c>
      <c r="CK93" s="106" t="str">
        <f t="shared" si="111"/>
        <v/>
      </c>
      <c r="CL93" s="106" t="str">
        <f t="shared" si="112"/>
        <v/>
      </c>
      <c r="CM93" s="106" t="str">
        <f t="shared" si="113"/>
        <v/>
      </c>
      <c r="CN93" s="106" t="str">
        <f t="shared" si="114"/>
        <v/>
      </c>
      <c r="CO93" s="119" t="str">
        <f t="shared" si="123"/>
        <v/>
      </c>
      <c r="CP93" s="119" t="str">
        <f t="shared" si="124"/>
        <v/>
      </c>
      <c r="CQ93" s="106">
        <f t="shared" ref="CQ93:CX99" si="128">IF(BO93="","",POWER(2, -BO93))</f>
        <v>6.7348250734982831E-5</v>
      </c>
      <c r="CR93" s="106">
        <f t="shared" si="83"/>
        <v>6.3275213685285673E-5</v>
      </c>
      <c r="CS93" s="106">
        <f t="shared" si="83"/>
        <v>7.0598644037188073E-5</v>
      </c>
      <c r="CT93" s="106" t="str">
        <f t="shared" si="83"/>
        <v/>
      </c>
      <c r="CU93" s="106" t="str">
        <f t="shared" si="83"/>
        <v/>
      </c>
      <c r="CV93" s="106" t="str">
        <f t="shared" si="83"/>
        <v/>
      </c>
      <c r="CW93" s="106" t="str">
        <f t="shared" si="83"/>
        <v/>
      </c>
      <c r="CX93" s="106" t="str">
        <f t="shared" si="83"/>
        <v/>
      </c>
      <c r="CY93" s="106" t="str">
        <f t="shared" si="83"/>
        <v/>
      </c>
      <c r="CZ93" s="106" t="str">
        <f t="shared" si="83"/>
        <v/>
      </c>
      <c r="DA93" s="119" t="str">
        <f t="shared" si="125"/>
        <v/>
      </c>
      <c r="DB93" s="119" t="str">
        <f t="shared" si="126"/>
        <v/>
      </c>
    </row>
    <row r="94" spans="1:106" ht="15" customHeight="1" x14ac:dyDescent="0.3">
      <c r="A94" s="135" t="str">
        <f>'Gene Table'!D93</f>
        <v>FBXO5</v>
      </c>
      <c r="B94" s="104" t="s">
        <v>26922</v>
      </c>
      <c r="C94" s="105">
        <f>IF('Test Sample Data'!C93="","",IF(SUM('Test Sample Data'!C$3:C$386)&gt;10,IF(AND(ISNUMBER('Test Sample Data'!C93),'Test Sample Data'!C93&lt;$C$389, 'Test Sample Data'!C93&gt;0),'Test Sample Data'!C93,$C$389),""))</f>
        <v>20.03</v>
      </c>
      <c r="D94" s="105">
        <f>IF('Test Sample Data'!D93="","",IF(SUM('Test Sample Data'!D$3:D$386)&gt;10,IF(AND(ISNUMBER('Test Sample Data'!D93),'Test Sample Data'!D93&lt;$C$389, 'Test Sample Data'!D93&gt;0),'Test Sample Data'!D93,$C$389),""))</f>
        <v>20.28</v>
      </c>
      <c r="E94" s="105">
        <f>IF('Test Sample Data'!E93="","",IF(SUM('Test Sample Data'!E$3:E$386)&gt;10,IF(AND(ISNUMBER('Test Sample Data'!E93),'Test Sample Data'!E93&lt;$C$389, 'Test Sample Data'!E93&gt;0),'Test Sample Data'!E93,$C$389),""))</f>
        <v>20.43</v>
      </c>
      <c r="F94" s="105" t="str">
        <f>IF('Test Sample Data'!F93="","",IF(SUM('Test Sample Data'!F$3:F$386)&gt;10,IF(AND(ISNUMBER('Test Sample Data'!F93),'Test Sample Data'!F93&lt;$C$389, 'Test Sample Data'!F93&gt;0),'Test Sample Data'!F93,$C$389),""))</f>
        <v/>
      </c>
      <c r="G94" s="105" t="str">
        <f>IF('Test Sample Data'!G93="","",IF(SUM('Test Sample Data'!G$3:G$386)&gt;10,IF(AND(ISNUMBER('Test Sample Data'!G93),'Test Sample Data'!G93&lt;$C$389, 'Test Sample Data'!G93&gt;0),'Test Sample Data'!G93,$C$389),""))</f>
        <v/>
      </c>
      <c r="H94" s="105" t="str">
        <f>IF('Test Sample Data'!H93="","",IF(SUM('Test Sample Data'!H$3:H$386)&gt;10,IF(AND(ISNUMBER('Test Sample Data'!H93),'Test Sample Data'!H93&lt;$C$389, 'Test Sample Data'!H93&gt;0),'Test Sample Data'!H93,$C$389),""))</f>
        <v/>
      </c>
      <c r="I94" s="105" t="str">
        <f>IF('Test Sample Data'!I93="","",IF(SUM('Test Sample Data'!I$3:I$386)&gt;10,IF(AND(ISNUMBER('Test Sample Data'!I93),'Test Sample Data'!I93&lt;$C$389, 'Test Sample Data'!I93&gt;0),'Test Sample Data'!I93,$C$389),""))</f>
        <v/>
      </c>
      <c r="J94" s="105" t="str">
        <f>IF('Test Sample Data'!J93="","",IF(SUM('Test Sample Data'!J$3:J$386)&gt;10,IF(AND(ISNUMBER('Test Sample Data'!J93),'Test Sample Data'!J93&lt;$C$389, 'Test Sample Data'!J93&gt;0),'Test Sample Data'!J93,$C$389),""))</f>
        <v/>
      </c>
      <c r="K94" s="105" t="str">
        <f>IF('Test Sample Data'!K93="","",IF(SUM('Test Sample Data'!K$3:K$386)&gt;10,IF(AND(ISNUMBER('Test Sample Data'!K93),'Test Sample Data'!K93&lt;$C$389, 'Test Sample Data'!K93&gt;0),'Test Sample Data'!K93,$C$389),""))</f>
        <v/>
      </c>
      <c r="L94" s="105" t="str">
        <f>IF('Test Sample Data'!L93="","",IF(SUM('Test Sample Data'!L$3:L$386)&gt;10,IF(AND(ISNUMBER('Test Sample Data'!L93),'Test Sample Data'!L93&lt;$C$389, 'Test Sample Data'!L93&gt;0),'Test Sample Data'!L93,$C$389),""))</f>
        <v/>
      </c>
      <c r="M94" s="105" t="str">
        <f>IF('Test Sample Data'!M93="","",IF(SUM('Test Sample Data'!M$3:M$386)&gt;10,IF(AND(ISNUMBER('Test Sample Data'!M93),'Test Sample Data'!M93&lt;$C$389, 'Test Sample Data'!M93&gt;0),'Test Sample Data'!M93,$C$389),""))</f>
        <v/>
      </c>
      <c r="N94" s="105" t="str">
        <f>IF('Test Sample Data'!N93="","",IF(SUM('Test Sample Data'!N$3:N$386)&gt;10,IF(AND(ISNUMBER('Test Sample Data'!N93),'Test Sample Data'!N93&lt;$C$389, 'Test Sample Data'!N93&gt;0),'Test Sample Data'!N93,$C$389),""))</f>
        <v/>
      </c>
      <c r="O94" s="105" t="str">
        <f>'Gene Table'!D93</f>
        <v>FBXO5</v>
      </c>
      <c r="P94" s="104" t="s">
        <v>26922</v>
      </c>
      <c r="Q94" s="105">
        <f>IF('Control Sample Data'!C93="","",IF(SUM('Control Sample Data'!C$3:C$386)&gt;10,IF(AND(ISNUMBER('Control Sample Data'!C93),'Control Sample Data'!C93&lt;$C$389, 'Control Sample Data'!C93&gt;0),'Control Sample Data'!C93,$C$389),""))</f>
        <v>21.25</v>
      </c>
      <c r="R94" s="105">
        <f>IF('Control Sample Data'!D93="","",IF(SUM('Control Sample Data'!D$3:D$386)&gt;10,IF(AND(ISNUMBER('Control Sample Data'!D93),'Control Sample Data'!D93&lt;$C$389, 'Control Sample Data'!D93&gt;0),'Control Sample Data'!D93,$C$389),""))</f>
        <v>21.2</v>
      </c>
      <c r="S94" s="105">
        <f>IF('Control Sample Data'!E93="","",IF(SUM('Control Sample Data'!E$3:E$386)&gt;10,IF(AND(ISNUMBER('Control Sample Data'!E93),'Control Sample Data'!E93&lt;$C$389, 'Control Sample Data'!E93&gt;0),'Control Sample Data'!E93,$C$389),""))</f>
        <v>21.44</v>
      </c>
      <c r="T94" s="105" t="str">
        <f>IF('Control Sample Data'!F93="","",IF(SUM('Control Sample Data'!F$3:F$386)&gt;10,IF(AND(ISNUMBER('Control Sample Data'!F93),'Control Sample Data'!F93&lt;$C$389, 'Control Sample Data'!F93&gt;0),'Control Sample Data'!F93,$C$389),""))</f>
        <v/>
      </c>
      <c r="U94" s="105" t="str">
        <f>IF('Control Sample Data'!G93="","",IF(SUM('Control Sample Data'!G$3:G$386)&gt;10,IF(AND(ISNUMBER('Control Sample Data'!G93),'Control Sample Data'!G93&lt;$C$389, 'Control Sample Data'!G93&gt;0),'Control Sample Data'!G93,$C$389),""))</f>
        <v/>
      </c>
      <c r="V94" s="105" t="str">
        <f>IF('Control Sample Data'!H93="","",IF(SUM('Control Sample Data'!H$3:H$386)&gt;10,IF(AND(ISNUMBER('Control Sample Data'!H93),'Control Sample Data'!H93&lt;$C$389, 'Control Sample Data'!H93&gt;0),'Control Sample Data'!H93,$C$389),""))</f>
        <v/>
      </c>
      <c r="W94" s="105" t="str">
        <f>IF('Control Sample Data'!I93="","",IF(SUM('Control Sample Data'!I$3:I$386)&gt;10,IF(AND(ISNUMBER('Control Sample Data'!I93),'Control Sample Data'!I93&lt;$C$389, 'Control Sample Data'!I93&gt;0),'Control Sample Data'!I93,$C$389),""))</f>
        <v/>
      </c>
      <c r="X94" s="105" t="str">
        <f>IF('Control Sample Data'!J93="","",IF(SUM('Control Sample Data'!J$3:J$386)&gt;10,IF(AND(ISNUMBER('Control Sample Data'!J93),'Control Sample Data'!J93&lt;$C$389, 'Control Sample Data'!J93&gt;0),'Control Sample Data'!J93,$C$389),""))</f>
        <v/>
      </c>
      <c r="Y94" s="105" t="str">
        <f>IF('Control Sample Data'!K93="","",IF(SUM('Control Sample Data'!K$3:K$386)&gt;10,IF(AND(ISNUMBER('Control Sample Data'!K93),'Control Sample Data'!K93&lt;$C$389, 'Control Sample Data'!K93&gt;0),'Control Sample Data'!K93,$C$389),""))</f>
        <v/>
      </c>
      <c r="Z94" s="105" t="str">
        <f>IF('Control Sample Data'!L93="","",IF(SUM('Control Sample Data'!L$3:L$386)&gt;10,IF(AND(ISNUMBER('Control Sample Data'!L93),'Control Sample Data'!L93&lt;$C$389, 'Control Sample Data'!L93&gt;0),'Control Sample Data'!L93,$C$389),""))</f>
        <v/>
      </c>
      <c r="AA94" s="105" t="str">
        <f>IF('Control Sample Data'!M93="","",IF(SUM('Control Sample Data'!M$3:M$386)&gt;10,IF(AND(ISNUMBER('Control Sample Data'!M93),'Control Sample Data'!M93&lt;$C$389, 'Control Sample Data'!M93&gt;0),'Control Sample Data'!M93,$C$389),""))</f>
        <v/>
      </c>
      <c r="AB94" s="136" t="str">
        <f>IF('Control Sample Data'!N93="","",IF(SUM('Control Sample Data'!N$3:N$386)&gt;10,IF(AND(ISNUMBER('Control Sample Data'!N93),'Control Sample Data'!N93&lt;$C$389, 'Control Sample Data'!N93&gt;0),'Control Sample Data'!N93,$C$389),""))</f>
        <v/>
      </c>
      <c r="BA94" s="101" t="str">
        <f t="shared" si="115"/>
        <v>FBXO5</v>
      </c>
      <c r="BB94" s="104" t="s">
        <v>26922</v>
      </c>
      <c r="BC94" s="105">
        <f t="shared" si="85"/>
        <v>-0.96199999999999974</v>
      </c>
      <c r="BD94" s="105">
        <f t="shared" si="86"/>
        <v>-0.66999999999999815</v>
      </c>
      <c r="BE94" s="105">
        <f t="shared" si="87"/>
        <v>-0.45000000000000284</v>
      </c>
      <c r="BF94" s="105" t="str">
        <f t="shared" si="88"/>
        <v/>
      </c>
      <c r="BG94" s="105" t="str">
        <f t="shared" si="89"/>
        <v/>
      </c>
      <c r="BH94" s="105" t="str">
        <f t="shared" si="90"/>
        <v/>
      </c>
      <c r="BI94" s="105" t="str">
        <f t="shared" si="91"/>
        <v/>
      </c>
      <c r="BJ94" s="105" t="str">
        <f t="shared" si="92"/>
        <v/>
      </c>
      <c r="BK94" s="105" t="str">
        <f t="shared" si="93"/>
        <v/>
      </c>
      <c r="BL94" s="105" t="str">
        <f t="shared" si="94"/>
        <v/>
      </c>
      <c r="BM94" s="102" t="str">
        <f t="shared" si="116"/>
        <v/>
      </c>
      <c r="BN94" s="102" t="str">
        <f t="shared" si="117"/>
        <v/>
      </c>
      <c r="BO94" s="105">
        <f t="shared" si="95"/>
        <v>0.10800000000000054</v>
      </c>
      <c r="BP94" s="105">
        <f t="shared" si="96"/>
        <v>0.14799999999999969</v>
      </c>
      <c r="BQ94" s="105">
        <f t="shared" si="97"/>
        <v>0.23000000000000043</v>
      </c>
      <c r="BR94" s="105" t="str">
        <f t="shared" si="98"/>
        <v/>
      </c>
      <c r="BS94" s="105" t="str">
        <f t="shared" si="99"/>
        <v/>
      </c>
      <c r="BT94" s="105" t="str">
        <f t="shared" si="100"/>
        <v/>
      </c>
      <c r="BU94" s="105" t="str">
        <f t="shared" si="101"/>
        <v/>
      </c>
      <c r="BV94" s="105" t="str">
        <f t="shared" si="102"/>
        <v/>
      </c>
      <c r="BW94" s="105" t="str">
        <f t="shared" si="103"/>
        <v/>
      </c>
      <c r="BX94" s="105" t="str">
        <f t="shared" si="104"/>
        <v/>
      </c>
      <c r="BY94" s="102" t="str">
        <f t="shared" si="118"/>
        <v/>
      </c>
      <c r="BZ94" s="102" t="str">
        <f t="shared" si="119"/>
        <v/>
      </c>
      <c r="CA94" s="70">
        <f t="shared" si="120"/>
        <v>-0.69400000000000028</v>
      </c>
      <c r="CB94" s="70">
        <f t="shared" si="121"/>
        <v>0.16200000000000023</v>
      </c>
      <c r="CC94" s="103" t="str">
        <f t="shared" si="122"/>
        <v>FBXO5</v>
      </c>
      <c r="CD94" s="104" t="s">
        <v>26922</v>
      </c>
      <c r="CE94" s="106">
        <f t="shared" si="105"/>
        <v>1.9480085370864817</v>
      </c>
      <c r="CF94" s="106">
        <f t="shared" si="106"/>
        <v>1.5910729675098352</v>
      </c>
      <c r="CG94" s="106">
        <f t="shared" si="107"/>
        <v>1.3660402567543983</v>
      </c>
      <c r="CH94" s="106" t="str">
        <f t="shared" si="108"/>
        <v/>
      </c>
      <c r="CI94" s="106" t="str">
        <f t="shared" si="109"/>
        <v/>
      </c>
      <c r="CJ94" s="106" t="str">
        <f t="shared" si="110"/>
        <v/>
      </c>
      <c r="CK94" s="106" t="str">
        <f t="shared" si="111"/>
        <v/>
      </c>
      <c r="CL94" s="106" t="str">
        <f t="shared" si="112"/>
        <v/>
      </c>
      <c r="CM94" s="106" t="str">
        <f t="shared" si="113"/>
        <v/>
      </c>
      <c r="CN94" s="106" t="str">
        <f t="shared" si="114"/>
        <v/>
      </c>
      <c r="CO94" s="119" t="str">
        <f t="shared" si="123"/>
        <v/>
      </c>
      <c r="CP94" s="119" t="str">
        <f t="shared" si="124"/>
        <v/>
      </c>
      <c r="CQ94" s="106">
        <f t="shared" si="128"/>
        <v>0.92787347647128249</v>
      </c>
      <c r="CR94" s="106">
        <f t="shared" si="128"/>
        <v>0.90250072746243026</v>
      </c>
      <c r="CS94" s="106">
        <f t="shared" si="128"/>
        <v>0.85263489176795637</v>
      </c>
      <c r="CT94" s="106" t="str">
        <f t="shared" si="128"/>
        <v/>
      </c>
      <c r="CU94" s="106" t="str">
        <f t="shared" si="128"/>
        <v/>
      </c>
      <c r="CV94" s="106" t="str">
        <f t="shared" si="128"/>
        <v/>
      </c>
      <c r="CW94" s="106" t="str">
        <f t="shared" si="128"/>
        <v/>
      </c>
      <c r="CX94" s="106" t="str">
        <f t="shared" si="128"/>
        <v/>
      </c>
      <c r="CY94" s="106" t="str">
        <f t="shared" ref="CY94:CZ99" si="129">IF(BW94="","",POWER(2, -BW94))</f>
        <v/>
      </c>
      <c r="CZ94" s="106" t="str">
        <f t="shared" si="129"/>
        <v/>
      </c>
      <c r="DA94" s="119" t="str">
        <f t="shared" si="125"/>
        <v/>
      </c>
      <c r="DB94" s="119" t="str">
        <f t="shared" si="126"/>
        <v/>
      </c>
    </row>
    <row r="95" spans="1:106" ht="15" customHeight="1" x14ac:dyDescent="0.3">
      <c r="A95" s="135" t="str">
        <f>'Gene Table'!D94</f>
        <v>FBXO6</v>
      </c>
      <c r="B95" s="104" t="s">
        <v>26923</v>
      </c>
      <c r="C95" s="105">
        <f>IF('Test Sample Data'!C94="","",IF(SUM('Test Sample Data'!C$3:C$386)&gt;10,IF(AND(ISNUMBER('Test Sample Data'!C94),'Test Sample Data'!C94&lt;$C$389, 'Test Sample Data'!C94&gt;0),'Test Sample Data'!C94,$C$389),""))</f>
        <v>19.98</v>
      </c>
      <c r="D95" s="105">
        <f>IF('Test Sample Data'!D94="","",IF(SUM('Test Sample Data'!D$3:D$386)&gt;10,IF(AND(ISNUMBER('Test Sample Data'!D94),'Test Sample Data'!D94&lt;$C$389, 'Test Sample Data'!D94&gt;0),'Test Sample Data'!D94,$C$389),""))</f>
        <v>20.23</v>
      </c>
      <c r="E95" s="105">
        <f>IF('Test Sample Data'!E94="","",IF(SUM('Test Sample Data'!E$3:E$386)&gt;10,IF(AND(ISNUMBER('Test Sample Data'!E94),'Test Sample Data'!E94&lt;$C$389, 'Test Sample Data'!E94&gt;0),'Test Sample Data'!E94,$C$389),""))</f>
        <v>20.09</v>
      </c>
      <c r="F95" s="105" t="str">
        <f>IF('Test Sample Data'!F94="","",IF(SUM('Test Sample Data'!F$3:F$386)&gt;10,IF(AND(ISNUMBER('Test Sample Data'!F94),'Test Sample Data'!F94&lt;$C$389, 'Test Sample Data'!F94&gt;0),'Test Sample Data'!F94,$C$389),""))</f>
        <v/>
      </c>
      <c r="G95" s="105" t="str">
        <f>IF('Test Sample Data'!G94="","",IF(SUM('Test Sample Data'!G$3:G$386)&gt;10,IF(AND(ISNUMBER('Test Sample Data'!G94),'Test Sample Data'!G94&lt;$C$389, 'Test Sample Data'!G94&gt;0),'Test Sample Data'!G94,$C$389),""))</f>
        <v/>
      </c>
      <c r="H95" s="105" t="str">
        <f>IF('Test Sample Data'!H94="","",IF(SUM('Test Sample Data'!H$3:H$386)&gt;10,IF(AND(ISNUMBER('Test Sample Data'!H94),'Test Sample Data'!H94&lt;$C$389, 'Test Sample Data'!H94&gt;0),'Test Sample Data'!H94,$C$389),""))</f>
        <v/>
      </c>
      <c r="I95" s="105" t="str">
        <f>IF('Test Sample Data'!I94="","",IF(SUM('Test Sample Data'!I$3:I$386)&gt;10,IF(AND(ISNUMBER('Test Sample Data'!I94),'Test Sample Data'!I94&lt;$C$389, 'Test Sample Data'!I94&gt;0),'Test Sample Data'!I94,$C$389),""))</f>
        <v/>
      </c>
      <c r="J95" s="105" t="str">
        <f>IF('Test Sample Data'!J94="","",IF(SUM('Test Sample Data'!J$3:J$386)&gt;10,IF(AND(ISNUMBER('Test Sample Data'!J94),'Test Sample Data'!J94&lt;$C$389, 'Test Sample Data'!J94&gt;0),'Test Sample Data'!J94,$C$389),""))</f>
        <v/>
      </c>
      <c r="K95" s="105" t="str">
        <f>IF('Test Sample Data'!K94="","",IF(SUM('Test Sample Data'!K$3:K$386)&gt;10,IF(AND(ISNUMBER('Test Sample Data'!K94),'Test Sample Data'!K94&lt;$C$389, 'Test Sample Data'!K94&gt;0),'Test Sample Data'!K94,$C$389),""))</f>
        <v/>
      </c>
      <c r="L95" s="105" t="str">
        <f>IF('Test Sample Data'!L94="","",IF(SUM('Test Sample Data'!L$3:L$386)&gt;10,IF(AND(ISNUMBER('Test Sample Data'!L94),'Test Sample Data'!L94&lt;$C$389, 'Test Sample Data'!L94&gt;0),'Test Sample Data'!L94,$C$389),""))</f>
        <v/>
      </c>
      <c r="M95" s="105" t="str">
        <f>IF('Test Sample Data'!M94="","",IF(SUM('Test Sample Data'!M$3:M$386)&gt;10,IF(AND(ISNUMBER('Test Sample Data'!M94),'Test Sample Data'!M94&lt;$C$389, 'Test Sample Data'!M94&gt;0),'Test Sample Data'!M94,$C$389),""))</f>
        <v/>
      </c>
      <c r="N95" s="105" t="str">
        <f>IF('Test Sample Data'!N94="","",IF(SUM('Test Sample Data'!N$3:N$386)&gt;10,IF(AND(ISNUMBER('Test Sample Data'!N94),'Test Sample Data'!N94&lt;$C$389, 'Test Sample Data'!N94&gt;0),'Test Sample Data'!N94,$C$389),""))</f>
        <v/>
      </c>
      <c r="O95" s="105" t="str">
        <f>'Gene Table'!D94</f>
        <v>FBXO6</v>
      </c>
      <c r="P95" s="104" t="s">
        <v>26923</v>
      </c>
      <c r="Q95" s="105">
        <f>IF('Control Sample Data'!C94="","",IF(SUM('Control Sample Data'!C$3:C$386)&gt;10,IF(AND(ISNUMBER('Control Sample Data'!C94),'Control Sample Data'!C94&lt;$C$389, 'Control Sample Data'!C94&gt;0),'Control Sample Data'!C94,$C$389),""))</f>
        <v>21.19</v>
      </c>
      <c r="R95" s="105">
        <f>IF('Control Sample Data'!D94="","",IF(SUM('Control Sample Data'!D$3:D$386)&gt;10,IF(AND(ISNUMBER('Control Sample Data'!D94),'Control Sample Data'!D94&lt;$C$389, 'Control Sample Data'!D94&gt;0),'Control Sample Data'!D94,$C$389),""))</f>
        <v>21.15</v>
      </c>
      <c r="S95" s="105">
        <f>IF('Control Sample Data'!E94="","",IF(SUM('Control Sample Data'!E$3:E$386)&gt;10,IF(AND(ISNUMBER('Control Sample Data'!E94),'Control Sample Data'!E94&lt;$C$389, 'Control Sample Data'!E94&gt;0),'Control Sample Data'!E94,$C$389),""))</f>
        <v>21.43</v>
      </c>
      <c r="T95" s="105" t="str">
        <f>IF('Control Sample Data'!F94="","",IF(SUM('Control Sample Data'!F$3:F$386)&gt;10,IF(AND(ISNUMBER('Control Sample Data'!F94),'Control Sample Data'!F94&lt;$C$389, 'Control Sample Data'!F94&gt;0),'Control Sample Data'!F94,$C$389),""))</f>
        <v/>
      </c>
      <c r="U95" s="105" t="str">
        <f>IF('Control Sample Data'!G94="","",IF(SUM('Control Sample Data'!G$3:G$386)&gt;10,IF(AND(ISNUMBER('Control Sample Data'!G94),'Control Sample Data'!G94&lt;$C$389, 'Control Sample Data'!G94&gt;0),'Control Sample Data'!G94,$C$389),""))</f>
        <v/>
      </c>
      <c r="V95" s="105" t="str">
        <f>IF('Control Sample Data'!H94="","",IF(SUM('Control Sample Data'!H$3:H$386)&gt;10,IF(AND(ISNUMBER('Control Sample Data'!H94),'Control Sample Data'!H94&lt;$C$389, 'Control Sample Data'!H94&gt;0),'Control Sample Data'!H94,$C$389),""))</f>
        <v/>
      </c>
      <c r="W95" s="105" t="str">
        <f>IF('Control Sample Data'!I94="","",IF(SUM('Control Sample Data'!I$3:I$386)&gt;10,IF(AND(ISNUMBER('Control Sample Data'!I94),'Control Sample Data'!I94&lt;$C$389, 'Control Sample Data'!I94&gt;0),'Control Sample Data'!I94,$C$389),""))</f>
        <v/>
      </c>
      <c r="X95" s="105" t="str">
        <f>IF('Control Sample Data'!J94="","",IF(SUM('Control Sample Data'!J$3:J$386)&gt;10,IF(AND(ISNUMBER('Control Sample Data'!J94),'Control Sample Data'!J94&lt;$C$389, 'Control Sample Data'!J94&gt;0),'Control Sample Data'!J94,$C$389),""))</f>
        <v/>
      </c>
      <c r="Y95" s="105" t="str">
        <f>IF('Control Sample Data'!K94="","",IF(SUM('Control Sample Data'!K$3:K$386)&gt;10,IF(AND(ISNUMBER('Control Sample Data'!K94),'Control Sample Data'!K94&lt;$C$389, 'Control Sample Data'!K94&gt;0),'Control Sample Data'!K94,$C$389),""))</f>
        <v/>
      </c>
      <c r="Z95" s="105" t="str">
        <f>IF('Control Sample Data'!L94="","",IF(SUM('Control Sample Data'!L$3:L$386)&gt;10,IF(AND(ISNUMBER('Control Sample Data'!L94),'Control Sample Data'!L94&lt;$C$389, 'Control Sample Data'!L94&gt;0),'Control Sample Data'!L94,$C$389),""))</f>
        <v/>
      </c>
      <c r="AA95" s="105" t="str">
        <f>IF('Control Sample Data'!M94="","",IF(SUM('Control Sample Data'!M$3:M$386)&gt;10,IF(AND(ISNUMBER('Control Sample Data'!M94),'Control Sample Data'!M94&lt;$C$389, 'Control Sample Data'!M94&gt;0),'Control Sample Data'!M94,$C$389),""))</f>
        <v/>
      </c>
      <c r="AB95" s="136" t="str">
        <f>IF('Control Sample Data'!N94="","",IF(SUM('Control Sample Data'!N$3:N$386)&gt;10,IF(AND(ISNUMBER('Control Sample Data'!N94),'Control Sample Data'!N94&lt;$C$389, 'Control Sample Data'!N94&gt;0),'Control Sample Data'!N94,$C$389),""))</f>
        <v/>
      </c>
      <c r="BA95" s="101" t="str">
        <f t="shared" si="115"/>
        <v>FBXO6</v>
      </c>
      <c r="BB95" s="104" t="s">
        <v>26923</v>
      </c>
      <c r="BC95" s="105">
        <f t="shared" si="85"/>
        <v>-1.0120000000000005</v>
      </c>
      <c r="BD95" s="105">
        <f t="shared" si="86"/>
        <v>-0.71999999999999886</v>
      </c>
      <c r="BE95" s="105">
        <f t="shared" si="87"/>
        <v>-0.7900000000000027</v>
      </c>
      <c r="BF95" s="105" t="str">
        <f t="shared" si="88"/>
        <v/>
      </c>
      <c r="BG95" s="105" t="str">
        <f t="shared" si="89"/>
        <v/>
      </c>
      <c r="BH95" s="105" t="str">
        <f t="shared" si="90"/>
        <v/>
      </c>
      <c r="BI95" s="105" t="str">
        <f t="shared" si="91"/>
        <v/>
      </c>
      <c r="BJ95" s="105" t="str">
        <f t="shared" si="92"/>
        <v/>
      </c>
      <c r="BK95" s="105" t="str">
        <f t="shared" si="93"/>
        <v/>
      </c>
      <c r="BL95" s="105" t="str">
        <f t="shared" si="94"/>
        <v/>
      </c>
      <c r="BM95" s="102" t="str">
        <f t="shared" si="116"/>
        <v/>
      </c>
      <c r="BN95" s="102" t="str">
        <f t="shared" si="117"/>
        <v/>
      </c>
      <c r="BO95" s="105">
        <f t="shared" si="95"/>
        <v>4.8000000000001819E-2</v>
      </c>
      <c r="BP95" s="105">
        <f t="shared" si="96"/>
        <v>9.7999999999998977E-2</v>
      </c>
      <c r="BQ95" s="105">
        <f t="shared" si="97"/>
        <v>0.21999999999999886</v>
      </c>
      <c r="BR95" s="105" t="str">
        <f t="shared" si="98"/>
        <v/>
      </c>
      <c r="BS95" s="105" t="str">
        <f t="shared" si="99"/>
        <v/>
      </c>
      <c r="BT95" s="105" t="str">
        <f t="shared" si="100"/>
        <v/>
      </c>
      <c r="BU95" s="105" t="str">
        <f t="shared" si="101"/>
        <v/>
      </c>
      <c r="BV95" s="105" t="str">
        <f t="shared" si="102"/>
        <v/>
      </c>
      <c r="BW95" s="105" t="str">
        <f t="shared" si="103"/>
        <v/>
      </c>
      <c r="BX95" s="105" t="str">
        <f t="shared" si="104"/>
        <v/>
      </c>
      <c r="BY95" s="102" t="str">
        <f t="shared" si="118"/>
        <v/>
      </c>
      <c r="BZ95" s="102" t="str">
        <f t="shared" si="119"/>
        <v/>
      </c>
      <c r="CA95" s="70">
        <f t="shared" si="120"/>
        <v>-0.84066666666666734</v>
      </c>
      <c r="CB95" s="70">
        <f t="shared" si="121"/>
        <v>0.12199999999999989</v>
      </c>
      <c r="CC95" s="103" t="str">
        <f t="shared" si="122"/>
        <v>FBXO6</v>
      </c>
      <c r="CD95" s="104" t="s">
        <v>26923</v>
      </c>
      <c r="CE95" s="106">
        <f t="shared" si="105"/>
        <v>2.0167049097891905</v>
      </c>
      <c r="CF95" s="106">
        <f t="shared" si="106"/>
        <v>1.6471820345351449</v>
      </c>
      <c r="CG95" s="106">
        <f t="shared" si="107"/>
        <v>1.7290744626157335</v>
      </c>
      <c r="CH95" s="106" t="str">
        <f t="shared" si="108"/>
        <v/>
      </c>
      <c r="CI95" s="106" t="str">
        <f t="shared" si="109"/>
        <v/>
      </c>
      <c r="CJ95" s="106" t="str">
        <f t="shared" si="110"/>
        <v/>
      </c>
      <c r="CK95" s="106" t="str">
        <f t="shared" si="111"/>
        <v/>
      </c>
      <c r="CL95" s="106" t="str">
        <f t="shared" si="112"/>
        <v/>
      </c>
      <c r="CM95" s="106" t="str">
        <f t="shared" si="113"/>
        <v/>
      </c>
      <c r="CN95" s="106" t="str">
        <f t="shared" si="114"/>
        <v/>
      </c>
      <c r="CO95" s="119" t="str">
        <f t="shared" si="123"/>
        <v/>
      </c>
      <c r="CP95" s="119" t="str">
        <f t="shared" si="124"/>
        <v/>
      </c>
      <c r="CQ95" s="106">
        <f t="shared" si="128"/>
        <v>0.96727632961393073</v>
      </c>
      <c r="CR95" s="106">
        <f t="shared" si="128"/>
        <v>0.93432734688318098</v>
      </c>
      <c r="CS95" s="106">
        <f t="shared" si="128"/>
        <v>0.8585654364377544</v>
      </c>
      <c r="CT95" s="106" t="str">
        <f t="shared" si="128"/>
        <v/>
      </c>
      <c r="CU95" s="106" t="str">
        <f t="shared" si="128"/>
        <v/>
      </c>
      <c r="CV95" s="106" t="str">
        <f t="shared" si="128"/>
        <v/>
      </c>
      <c r="CW95" s="106" t="str">
        <f t="shared" si="128"/>
        <v/>
      </c>
      <c r="CX95" s="106" t="str">
        <f t="shared" si="128"/>
        <v/>
      </c>
      <c r="CY95" s="106" t="str">
        <f t="shared" si="129"/>
        <v/>
      </c>
      <c r="CZ95" s="106" t="str">
        <f t="shared" si="129"/>
        <v/>
      </c>
      <c r="DA95" s="119" t="str">
        <f t="shared" si="125"/>
        <v/>
      </c>
      <c r="DB95" s="119" t="str">
        <f t="shared" si="126"/>
        <v/>
      </c>
    </row>
    <row r="96" spans="1:106" ht="15" customHeight="1" x14ac:dyDescent="0.3">
      <c r="A96" s="135" t="str">
        <f>'Gene Table'!D95</f>
        <v>FBXO7</v>
      </c>
      <c r="B96" s="104" t="s">
        <v>26924</v>
      </c>
      <c r="C96" s="105">
        <f>IF('Test Sample Data'!C95="","",IF(SUM('Test Sample Data'!C$3:C$386)&gt;10,IF(AND(ISNUMBER('Test Sample Data'!C95),'Test Sample Data'!C95&lt;$C$389, 'Test Sample Data'!C95&gt;0),'Test Sample Data'!C95,$C$389),""))</f>
        <v>20.07</v>
      </c>
      <c r="D96" s="105">
        <f>IF('Test Sample Data'!D95="","",IF(SUM('Test Sample Data'!D$3:D$386)&gt;10,IF(AND(ISNUMBER('Test Sample Data'!D95),'Test Sample Data'!D95&lt;$C$389, 'Test Sample Data'!D95&gt;0),'Test Sample Data'!D95,$C$389),""))</f>
        <v>20.21</v>
      </c>
      <c r="E96" s="105">
        <f>IF('Test Sample Data'!E95="","",IF(SUM('Test Sample Data'!E$3:E$386)&gt;10,IF(AND(ISNUMBER('Test Sample Data'!E95),'Test Sample Data'!E95&lt;$C$389, 'Test Sample Data'!E95&gt;0),'Test Sample Data'!E95,$C$389),""))</f>
        <v>20.16</v>
      </c>
      <c r="F96" s="105" t="str">
        <f>IF('Test Sample Data'!F95="","",IF(SUM('Test Sample Data'!F$3:F$386)&gt;10,IF(AND(ISNUMBER('Test Sample Data'!F95),'Test Sample Data'!F95&lt;$C$389, 'Test Sample Data'!F95&gt;0),'Test Sample Data'!F95,$C$389),""))</f>
        <v/>
      </c>
      <c r="G96" s="105" t="str">
        <f>IF('Test Sample Data'!G95="","",IF(SUM('Test Sample Data'!G$3:G$386)&gt;10,IF(AND(ISNUMBER('Test Sample Data'!G95),'Test Sample Data'!G95&lt;$C$389, 'Test Sample Data'!G95&gt;0),'Test Sample Data'!G95,$C$389),""))</f>
        <v/>
      </c>
      <c r="H96" s="105" t="str">
        <f>IF('Test Sample Data'!H95="","",IF(SUM('Test Sample Data'!H$3:H$386)&gt;10,IF(AND(ISNUMBER('Test Sample Data'!H95),'Test Sample Data'!H95&lt;$C$389, 'Test Sample Data'!H95&gt;0),'Test Sample Data'!H95,$C$389),""))</f>
        <v/>
      </c>
      <c r="I96" s="105" t="str">
        <f>IF('Test Sample Data'!I95="","",IF(SUM('Test Sample Data'!I$3:I$386)&gt;10,IF(AND(ISNUMBER('Test Sample Data'!I95),'Test Sample Data'!I95&lt;$C$389, 'Test Sample Data'!I95&gt;0),'Test Sample Data'!I95,$C$389),""))</f>
        <v/>
      </c>
      <c r="J96" s="105" t="str">
        <f>IF('Test Sample Data'!J95="","",IF(SUM('Test Sample Data'!J$3:J$386)&gt;10,IF(AND(ISNUMBER('Test Sample Data'!J95),'Test Sample Data'!J95&lt;$C$389, 'Test Sample Data'!J95&gt;0),'Test Sample Data'!J95,$C$389),""))</f>
        <v/>
      </c>
      <c r="K96" s="105" t="str">
        <f>IF('Test Sample Data'!K95="","",IF(SUM('Test Sample Data'!K$3:K$386)&gt;10,IF(AND(ISNUMBER('Test Sample Data'!K95),'Test Sample Data'!K95&lt;$C$389, 'Test Sample Data'!K95&gt;0),'Test Sample Data'!K95,$C$389),""))</f>
        <v/>
      </c>
      <c r="L96" s="105" t="str">
        <f>IF('Test Sample Data'!L95="","",IF(SUM('Test Sample Data'!L$3:L$386)&gt;10,IF(AND(ISNUMBER('Test Sample Data'!L95),'Test Sample Data'!L95&lt;$C$389, 'Test Sample Data'!L95&gt;0),'Test Sample Data'!L95,$C$389),""))</f>
        <v/>
      </c>
      <c r="M96" s="105" t="str">
        <f>IF('Test Sample Data'!M95="","",IF(SUM('Test Sample Data'!M$3:M$386)&gt;10,IF(AND(ISNUMBER('Test Sample Data'!M95),'Test Sample Data'!M95&lt;$C$389, 'Test Sample Data'!M95&gt;0),'Test Sample Data'!M95,$C$389),""))</f>
        <v/>
      </c>
      <c r="N96" s="105" t="str">
        <f>IF('Test Sample Data'!N95="","",IF(SUM('Test Sample Data'!N$3:N$386)&gt;10,IF(AND(ISNUMBER('Test Sample Data'!N95),'Test Sample Data'!N95&lt;$C$389, 'Test Sample Data'!N95&gt;0),'Test Sample Data'!N95,$C$389),""))</f>
        <v/>
      </c>
      <c r="O96" s="105" t="str">
        <f>'Gene Table'!D95</f>
        <v>FBXO7</v>
      </c>
      <c r="P96" s="104" t="s">
        <v>26924</v>
      </c>
      <c r="Q96" s="105">
        <f>IF('Control Sample Data'!C95="","",IF(SUM('Control Sample Data'!C$3:C$386)&gt;10,IF(AND(ISNUMBER('Control Sample Data'!C95),'Control Sample Data'!C95&lt;$C$389, 'Control Sample Data'!C95&gt;0),'Control Sample Data'!C95,$C$389),""))</f>
        <v>21.36</v>
      </c>
      <c r="R96" s="105">
        <f>IF('Control Sample Data'!D95="","",IF(SUM('Control Sample Data'!D$3:D$386)&gt;10,IF(AND(ISNUMBER('Control Sample Data'!D95),'Control Sample Data'!D95&lt;$C$389, 'Control Sample Data'!D95&gt;0),'Control Sample Data'!D95,$C$389),""))</f>
        <v>21.23</v>
      </c>
      <c r="S96" s="105">
        <f>IF('Control Sample Data'!E95="","",IF(SUM('Control Sample Data'!E$3:E$386)&gt;10,IF(AND(ISNUMBER('Control Sample Data'!E95),'Control Sample Data'!E95&lt;$C$389, 'Control Sample Data'!E95&gt;0),'Control Sample Data'!E95,$C$389),""))</f>
        <v>21.56</v>
      </c>
      <c r="T96" s="105" t="str">
        <f>IF('Control Sample Data'!F95="","",IF(SUM('Control Sample Data'!F$3:F$386)&gt;10,IF(AND(ISNUMBER('Control Sample Data'!F95),'Control Sample Data'!F95&lt;$C$389, 'Control Sample Data'!F95&gt;0),'Control Sample Data'!F95,$C$389),""))</f>
        <v/>
      </c>
      <c r="U96" s="105" t="str">
        <f>IF('Control Sample Data'!G95="","",IF(SUM('Control Sample Data'!G$3:G$386)&gt;10,IF(AND(ISNUMBER('Control Sample Data'!G95),'Control Sample Data'!G95&lt;$C$389, 'Control Sample Data'!G95&gt;0),'Control Sample Data'!G95,$C$389),""))</f>
        <v/>
      </c>
      <c r="V96" s="105" t="str">
        <f>IF('Control Sample Data'!H95="","",IF(SUM('Control Sample Data'!H$3:H$386)&gt;10,IF(AND(ISNUMBER('Control Sample Data'!H95),'Control Sample Data'!H95&lt;$C$389, 'Control Sample Data'!H95&gt;0),'Control Sample Data'!H95,$C$389),""))</f>
        <v/>
      </c>
      <c r="W96" s="105" t="str">
        <f>IF('Control Sample Data'!I95="","",IF(SUM('Control Sample Data'!I$3:I$386)&gt;10,IF(AND(ISNUMBER('Control Sample Data'!I95),'Control Sample Data'!I95&lt;$C$389, 'Control Sample Data'!I95&gt;0),'Control Sample Data'!I95,$C$389),""))</f>
        <v/>
      </c>
      <c r="X96" s="105" t="str">
        <f>IF('Control Sample Data'!J95="","",IF(SUM('Control Sample Data'!J$3:J$386)&gt;10,IF(AND(ISNUMBER('Control Sample Data'!J95),'Control Sample Data'!J95&lt;$C$389, 'Control Sample Data'!J95&gt;0),'Control Sample Data'!J95,$C$389),""))</f>
        <v/>
      </c>
      <c r="Y96" s="105" t="str">
        <f>IF('Control Sample Data'!K95="","",IF(SUM('Control Sample Data'!K$3:K$386)&gt;10,IF(AND(ISNUMBER('Control Sample Data'!K95),'Control Sample Data'!K95&lt;$C$389, 'Control Sample Data'!K95&gt;0),'Control Sample Data'!K95,$C$389),""))</f>
        <v/>
      </c>
      <c r="Z96" s="105" t="str">
        <f>IF('Control Sample Data'!L95="","",IF(SUM('Control Sample Data'!L$3:L$386)&gt;10,IF(AND(ISNUMBER('Control Sample Data'!L95),'Control Sample Data'!L95&lt;$C$389, 'Control Sample Data'!L95&gt;0),'Control Sample Data'!L95,$C$389),""))</f>
        <v/>
      </c>
      <c r="AA96" s="105" t="str">
        <f>IF('Control Sample Data'!M95="","",IF(SUM('Control Sample Data'!M$3:M$386)&gt;10,IF(AND(ISNUMBER('Control Sample Data'!M95),'Control Sample Data'!M95&lt;$C$389, 'Control Sample Data'!M95&gt;0),'Control Sample Data'!M95,$C$389),""))</f>
        <v/>
      </c>
      <c r="AB96" s="136" t="str">
        <f>IF('Control Sample Data'!N95="","",IF(SUM('Control Sample Data'!N$3:N$386)&gt;10,IF(AND(ISNUMBER('Control Sample Data'!N95),'Control Sample Data'!N95&lt;$C$389, 'Control Sample Data'!N95&gt;0),'Control Sample Data'!N95,$C$389),""))</f>
        <v/>
      </c>
      <c r="BA96" s="101" t="str">
        <f t="shared" si="115"/>
        <v>FBXO7</v>
      </c>
      <c r="BB96" s="104" t="s">
        <v>26924</v>
      </c>
      <c r="BC96" s="105">
        <f t="shared" si="85"/>
        <v>-0.9220000000000006</v>
      </c>
      <c r="BD96" s="105">
        <f t="shared" si="86"/>
        <v>-0.73999999999999844</v>
      </c>
      <c r="BE96" s="105">
        <f t="shared" si="87"/>
        <v>-0.72000000000000242</v>
      </c>
      <c r="BF96" s="105" t="str">
        <f t="shared" si="88"/>
        <v/>
      </c>
      <c r="BG96" s="105" t="str">
        <f t="shared" si="89"/>
        <v/>
      </c>
      <c r="BH96" s="105" t="str">
        <f t="shared" si="90"/>
        <v/>
      </c>
      <c r="BI96" s="105" t="str">
        <f t="shared" si="91"/>
        <v/>
      </c>
      <c r="BJ96" s="105" t="str">
        <f t="shared" si="92"/>
        <v/>
      </c>
      <c r="BK96" s="105" t="str">
        <f t="shared" si="93"/>
        <v/>
      </c>
      <c r="BL96" s="105" t="str">
        <f t="shared" si="94"/>
        <v/>
      </c>
      <c r="BM96" s="102" t="str">
        <f t="shared" si="116"/>
        <v/>
      </c>
      <c r="BN96" s="102" t="str">
        <f t="shared" si="117"/>
        <v/>
      </c>
      <c r="BO96" s="105">
        <f t="shared" si="95"/>
        <v>0.21799999999999997</v>
      </c>
      <c r="BP96" s="105">
        <f t="shared" si="96"/>
        <v>0.17800000000000082</v>
      </c>
      <c r="BQ96" s="105">
        <f t="shared" si="97"/>
        <v>0.34999999999999787</v>
      </c>
      <c r="BR96" s="105" t="str">
        <f t="shared" si="98"/>
        <v/>
      </c>
      <c r="BS96" s="105" t="str">
        <f t="shared" si="99"/>
        <v/>
      </c>
      <c r="BT96" s="105" t="str">
        <f t="shared" si="100"/>
        <v/>
      </c>
      <c r="BU96" s="105" t="str">
        <f t="shared" si="101"/>
        <v/>
      </c>
      <c r="BV96" s="105" t="str">
        <f t="shared" si="102"/>
        <v/>
      </c>
      <c r="BW96" s="105" t="str">
        <f t="shared" si="103"/>
        <v/>
      </c>
      <c r="BX96" s="105" t="str">
        <f t="shared" si="104"/>
        <v/>
      </c>
      <c r="BY96" s="102" t="str">
        <f t="shared" si="118"/>
        <v/>
      </c>
      <c r="BZ96" s="102" t="str">
        <f t="shared" si="119"/>
        <v/>
      </c>
      <c r="CA96" s="70">
        <f t="shared" si="120"/>
        <v>-0.79400000000000048</v>
      </c>
      <c r="CB96" s="70">
        <f t="shared" si="121"/>
        <v>0.24866666666666623</v>
      </c>
      <c r="CC96" s="103" t="str">
        <f t="shared" si="122"/>
        <v>FBXO7</v>
      </c>
      <c r="CD96" s="104" t="s">
        <v>26924</v>
      </c>
      <c r="CE96" s="106">
        <f t="shared" si="105"/>
        <v>1.8947401411985363</v>
      </c>
      <c r="CF96" s="106">
        <f t="shared" si="106"/>
        <v>1.6701758388567369</v>
      </c>
      <c r="CG96" s="106">
        <f t="shared" si="107"/>
        <v>1.6471820345351489</v>
      </c>
      <c r="CH96" s="106" t="str">
        <f t="shared" si="108"/>
        <v/>
      </c>
      <c r="CI96" s="106" t="str">
        <f t="shared" si="109"/>
        <v/>
      </c>
      <c r="CJ96" s="106" t="str">
        <f t="shared" si="110"/>
        <v/>
      </c>
      <c r="CK96" s="106" t="str">
        <f t="shared" si="111"/>
        <v/>
      </c>
      <c r="CL96" s="106" t="str">
        <f t="shared" si="112"/>
        <v/>
      </c>
      <c r="CM96" s="106" t="str">
        <f t="shared" si="113"/>
        <v/>
      </c>
      <c r="CN96" s="106" t="str">
        <f t="shared" si="114"/>
        <v/>
      </c>
      <c r="CO96" s="119" t="str">
        <f t="shared" si="123"/>
        <v/>
      </c>
      <c r="CP96" s="119" t="str">
        <f t="shared" si="124"/>
        <v/>
      </c>
      <c r="CQ96" s="106">
        <f t="shared" si="128"/>
        <v>0.85975648624300649</v>
      </c>
      <c r="CR96" s="106">
        <f t="shared" si="128"/>
        <v>0.88392753106367072</v>
      </c>
      <c r="CS96" s="106">
        <f t="shared" si="128"/>
        <v>0.78458409789675188</v>
      </c>
      <c r="CT96" s="106" t="str">
        <f t="shared" si="128"/>
        <v/>
      </c>
      <c r="CU96" s="106" t="str">
        <f t="shared" si="128"/>
        <v/>
      </c>
      <c r="CV96" s="106" t="str">
        <f t="shared" si="128"/>
        <v/>
      </c>
      <c r="CW96" s="106" t="str">
        <f t="shared" si="128"/>
        <v/>
      </c>
      <c r="CX96" s="106" t="str">
        <f t="shared" si="128"/>
        <v/>
      </c>
      <c r="CY96" s="106" t="str">
        <f t="shared" si="129"/>
        <v/>
      </c>
      <c r="CZ96" s="106" t="str">
        <f t="shared" si="129"/>
        <v/>
      </c>
      <c r="DA96" s="119" t="str">
        <f t="shared" si="125"/>
        <v/>
      </c>
      <c r="DB96" s="119" t="str">
        <f t="shared" si="126"/>
        <v/>
      </c>
    </row>
    <row r="97" spans="1:106" ht="15" customHeight="1" x14ac:dyDescent="0.3">
      <c r="A97" s="135" t="str">
        <f>'Gene Table'!D96</f>
        <v>FBXO9</v>
      </c>
      <c r="B97" s="104" t="s">
        <v>26925</v>
      </c>
      <c r="C97" s="105">
        <f>IF('Test Sample Data'!C96="","",IF(SUM('Test Sample Data'!C$3:C$386)&gt;10,IF(AND(ISNUMBER('Test Sample Data'!C96),'Test Sample Data'!C96&lt;$C$389, 'Test Sample Data'!C96&gt;0),'Test Sample Data'!C96,$C$389),""))</f>
        <v>18.350000000000001</v>
      </c>
      <c r="D97" s="105">
        <f>IF('Test Sample Data'!D96="","",IF(SUM('Test Sample Data'!D$3:D$386)&gt;10,IF(AND(ISNUMBER('Test Sample Data'!D96),'Test Sample Data'!D96&lt;$C$389, 'Test Sample Data'!D96&gt;0),'Test Sample Data'!D96,$C$389),""))</f>
        <v>18.11</v>
      </c>
      <c r="E97" s="105">
        <f>IF('Test Sample Data'!E96="","",IF(SUM('Test Sample Data'!E$3:E$386)&gt;10,IF(AND(ISNUMBER('Test Sample Data'!E96),'Test Sample Data'!E96&lt;$C$389, 'Test Sample Data'!E96&gt;0),'Test Sample Data'!E96,$C$389),""))</f>
        <v>18.100000000000001</v>
      </c>
      <c r="F97" s="105" t="str">
        <f>IF('Test Sample Data'!F96="","",IF(SUM('Test Sample Data'!F$3:F$386)&gt;10,IF(AND(ISNUMBER('Test Sample Data'!F96),'Test Sample Data'!F96&lt;$C$389, 'Test Sample Data'!F96&gt;0),'Test Sample Data'!F96,$C$389),""))</f>
        <v/>
      </c>
      <c r="G97" s="105" t="str">
        <f>IF('Test Sample Data'!G96="","",IF(SUM('Test Sample Data'!G$3:G$386)&gt;10,IF(AND(ISNUMBER('Test Sample Data'!G96),'Test Sample Data'!G96&lt;$C$389, 'Test Sample Data'!G96&gt;0),'Test Sample Data'!G96,$C$389),""))</f>
        <v/>
      </c>
      <c r="H97" s="105" t="str">
        <f>IF('Test Sample Data'!H96="","",IF(SUM('Test Sample Data'!H$3:H$386)&gt;10,IF(AND(ISNUMBER('Test Sample Data'!H96),'Test Sample Data'!H96&lt;$C$389, 'Test Sample Data'!H96&gt;0),'Test Sample Data'!H96,$C$389),""))</f>
        <v/>
      </c>
      <c r="I97" s="105" t="str">
        <f>IF('Test Sample Data'!I96="","",IF(SUM('Test Sample Data'!I$3:I$386)&gt;10,IF(AND(ISNUMBER('Test Sample Data'!I96),'Test Sample Data'!I96&lt;$C$389, 'Test Sample Data'!I96&gt;0),'Test Sample Data'!I96,$C$389),""))</f>
        <v/>
      </c>
      <c r="J97" s="105" t="str">
        <f>IF('Test Sample Data'!J96="","",IF(SUM('Test Sample Data'!J$3:J$386)&gt;10,IF(AND(ISNUMBER('Test Sample Data'!J96),'Test Sample Data'!J96&lt;$C$389, 'Test Sample Data'!J96&gt;0),'Test Sample Data'!J96,$C$389),""))</f>
        <v/>
      </c>
      <c r="K97" s="105" t="str">
        <f>IF('Test Sample Data'!K96="","",IF(SUM('Test Sample Data'!K$3:K$386)&gt;10,IF(AND(ISNUMBER('Test Sample Data'!K96),'Test Sample Data'!K96&lt;$C$389, 'Test Sample Data'!K96&gt;0),'Test Sample Data'!K96,$C$389),""))</f>
        <v/>
      </c>
      <c r="L97" s="105" t="str">
        <f>IF('Test Sample Data'!L96="","",IF(SUM('Test Sample Data'!L$3:L$386)&gt;10,IF(AND(ISNUMBER('Test Sample Data'!L96),'Test Sample Data'!L96&lt;$C$389, 'Test Sample Data'!L96&gt;0),'Test Sample Data'!L96,$C$389),""))</f>
        <v/>
      </c>
      <c r="M97" s="105" t="str">
        <f>IF('Test Sample Data'!M96="","",IF(SUM('Test Sample Data'!M$3:M$386)&gt;10,IF(AND(ISNUMBER('Test Sample Data'!M96),'Test Sample Data'!M96&lt;$C$389, 'Test Sample Data'!M96&gt;0),'Test Sample Data'!M96,$C$389),""))</f>
        <v/>
      </c>
      <c r="N97" s="105" t="str">
        <f>IF('Test Sample Data'!N96="","",IF(SUM('Test Sample Data'!N$3:N$386)&gt;10,IF(AND(ISNUMBER('Test Sample Data'!N96),'Test Sample Data'!N96&lt;$C$389, 'Test Sample Data'!N96&gt;0),'Test Sample Data'!N96,$C$389),""))</f>
        <v/>
      </c>
      <c r="O97" s="105" t="str">
        <f>'Gene Table'!D96</f>
        <v>FBXO9</v>
      </c>
      <c r="P97" s="104" t="s">
        <v>26925</v>
      </c>
      <c r="Q97" s="105">
        <f>IF('Control Sample Data'!C96="","",IF(SUM('Control Sample Data'!C$3:C$386)&gt;10,IF(AND(ISNUMBER('Control Sample Data'!C96),'Control Sample Data'!C96&lt;$C$389, 'Control Sample Data'!C96&gt;0),'Control Sample Data'!C96,$C$389),""))</f>
        <v>17.510000000000002</v>
      </c>
      <c r="R97" s="105">
        <f>IF('Control Sample Data'!D96="","",IF(SUM('Control Sample Data'!D$3:D$386)&gt;10,IF(AND(ISNUMBER('Control Sample Data'!D96),'Control Sample Data'!D96&lt;$C$389, 'Control Sample Data'!D96&gt;0),'Control Sample Data'!D96,$C$389),""))</f>
        <v>17.53</v>
      </c>
      <c r="S97" s="105">
        <f>IF('Control Sample Data'!E96="","",IF(SUM('Control Sample Data'!E$3:E$386)&gt;10,IF(AND(ISNUMBER('Control Sample Data'!E96),'Control Sample Data'!E96&lt;$C$389, 'Control Sample Data'!E96&gt;0),'Control Sample Data'!E96,$C$389),""))</f>
        <v>17.61</v>
      </c>
      <c r="T97" s="105" t="str">
        <f>IF('Control Sample Data'!F96="","",IF(SUM('Control Sample Data'!F$3:F$386)&gt;10,IF(AND(ISNUMBER('Control Sample Data'!F96),'Control Sample Data'!F96&lt;$C$389, 'Control Sample Data'!F96&gt;0),'Control Sample Data'!F96,$C$389),""))</f>
        <v/>
      </c>
      <c r="U97" s="105" t="str">
        <f>IF('Control Sample Data'!G96="","",IF(SUM('Control Sample Data'!G$3:G$386)&gt;10,IF(AND(ISNUMBER('Control Sample Data'!G96),'Control Sample Data'!G96&lt;$C$389, 'Control Sample Data'!G96&gt;0),'Control Sample Data'!G96,$C$389),""))</f>
        <v/>
      </c>
      <c r="V97" s="105" t="str">
        <f>IF('Control Sample Data'!H96="","",IF(SUM('Control Sample Data'!H$3:H$386)&gt;10,IF(AND(ISNUMBER('Control Sample Data'!H96),'Control Sample Data'!H96&lt;$C$389, 'Control Sample Data'!H96&gt;0),'Control Sample Data'!H96,$C$389),""))</f>
        <v/>
      </c>
      <c r="W97" s="105" t="str">
        <f>IF('Control Sample Data'!I96="","",IF(SUM('Control Sample Data'!I$3:I$386)&gt;10,IF(AND(ISNUMBER('Control Sample Data'!I96),'Control Sample Data'!I96&lt;$C$389, 'Control Sample Data'!I96&gt;0),'Control Sample Data'!I96,$C$389),""))</f>
        <v/>
      </c>
      <c r="X97" s="105" t="str">
        <f>IF('Control Sample Data'!J96="","",IF(SUM('Control Sample Data'!J$3:J$386)&gt;10,IF(AND(ISNUMBER('Control Sample Data'!J96),'Control Sample Data'!J96&lt;$C$389, 'Control Sample Data'!J96&gt;0),'Control Sample Data'!J96,$C$389),""))</f>
        <v/>
      </c>
      <c r="Y97" s="105" t="str">
        <f>IF('Control Sample Data'!K96="","",IF(SUM('Control Sample Data'!K$3:K$386)&gt;10,IF(AND(ISNUMBER('Control Sample Data'!K96),'Control Sample Data'!K96&lt;$C$389, 'Control Sample Data'!K96&gt;0),'Control Sample Data'!K96,$C$389),""))</f>
        <v/>
      </c>
      <c r="Z97" s="105" t="str">
        <f>IF('Control Sample Data'!L96="","",IF(SUM('Control Sample Data'!L$3:L$386)&gt;10,IF(AND(ISNUMBER('Control Sample Data'!L96),'Control Sample Data'!L96&lt;$C$389, 'Control Sample Data'!L96&gt;0),'Control Sample Data'!L96,$C$389),""))</f>
        <v/>
      </c>
      <c r="AA97" s="105" t="str">
        <f>IF('Control Sample Data'!M96="","",IF(SUM('Control Sample Data'!M$3:M$386)&gt;10,IF(AND(ISNUMBER('Control Sample Data'!M96),'Control Sample Data'!M96&lt;$C$389, 'Control Sample Data'!M96&gt;0),'Control Sample Data'!M96,$C$389),""))</f>
        <v/>
      </c>
      <c r="AB97" s="136" t="str">
        <f>IF('Control Sample Data'!N96="","",IF(SUM('Control Sample Data'!N$3:N$386)&gt;10,IF(AND(ISNUMBER('Control Sample Data'!N96),'Control Sample Data'!N96&lt;$C$389, 'Control Sample Data'!N96&gt;0),'Control Sample Data'!N96,$C$389),""))</f>
        <v/>
      </c>
      <c r="BA97" s="101" t="str">
        <f t="shared" si="115"/>
        <v>FBXO9</v>
      </c>
      <c r="BB97" s="104" t="s">
        <v>26925</v>
      </c>
      <c r="BC97" s="105">
        <f t="shared" si="85"/>
        <v>-2.6419999999999995</v>
      </c>
      <c r="BD97" s="105">
        <f t="shared" si="86"/>
        <v>-2.84</v>
      </c>
      <c r="BE97" s="105">
        <f t="shared" si="87"/>
        <v>-2.7800000000000011</v>
      </c>
      <c r="BF97" s="105" t="str">
        <f t="shared" si="88"/>
        <v/>
      </c>
      <c r="BG97" s="105" t="str">
        <f t="shared" si="89"/>
        <v/>
      </c>
      <c r="BH97" s="105" t="str">
        <f t="shared" si="90"/>
        <v/>
      </c>
      <c r="BI97" s="105" t="str">
        <f t="shared" si="91"/>
        <v/>
      </c>
      <c r="BJ97" s="105" t="str">
        <f t="shared" si="92"/>
        <v/>
      </c>
      <c r="BK97" s="105" t="str">
        <f t="shared" si="93"/>
        <v/>
      </c>
      <c r="BL97" s="105" t="str">
        <f t="shared" si="94"/>
        <v/>
      </c>
      <c r="BM97" s="102" t="str">
        <f t="shared" si="116"/>
        <v/>
      </c>
      <c r="BN97" s="102" t="str">
        <f t="shared" si="117"/>
        <v/>
      </c>
      <c r="BO97" s="105">
        <f t="shared" si="95"/>
        <v>-3.6319999999999979</v>
      </c>
      <c r="BP97" s="105">
        <f t="shared" si="96"/>
        <v>-3.5219999999999985</v>
      </c>
      <c r="BQ97" s="105">
        <f t="shared" si="97"/>
        <v>-3.6000000000000014</v>
      </c>
      <c r="BR97" s="105" t="str">
        <f t="shared" si="98"/>
        <v/>
      </c>
      <c r="BS97" s="105" t="str">
        <f t="shared" si="99"/>
        <v/>
      </c>
      <c r="BT97" s="105" t="str">
        <f t="shared" si="100"/>
        <v/>
      </c>
      <c r="BU97" s="105" t="str">
        <f t="shared" si="101"/>
        <v/>
      </c>
      <c r="BV97" s="105" t="str">
        <f t="shared" si="102"/>
        <v/>
      </c>
      <c r="BW97" s="105" t="str">
        <f t="shared" si="103"/>
        <v/>
      </c>
      <c r="BX97" s="105" t="str">
        <f t="shared" si="104"/>
        <v/>
      </c>
      <c r="BY97" s="102" t="str">
        <f t="shared" si="118"/>
        <v/>
      </c>
      <c r="BZ97" s="102" t="str">
        <f t="shared" si="119"/>
        <v/>
      </c>
      <c r="CA97" s="70">
        <f t="shared" si="120"/>
        <v>-2.754</v>
      </c>
      <c r="CB97" s="70">
        <f t="shared" si="121"/>
        <v>-3.5846666666666658</v>
      </c>
      <c r="CC97" s="103" t="str">
        <f t="shared" si="122"/>
        <v>FBXO9</v>
      </c>
      <c r="CD97" s="104" t="s">
        <v>26925</v>
      </c>
      <c r="CE97" s="106">
        <f t="shared" si="105"/>
        <v>6.2419638413896257</v>
      </c>
      <c r="CF97" s="106">
        <f t="shared" si="106"/>
        <v>7.1602005674237779</v>
      </c>
      <c r="CG97" s="106">
        <f t="shared" si="107"/>
        <v>6.8685234915020361</v>
      </c>
      <c r="CH97" s="106" t="str">
        <f t="shared" si="108"/>
        <v/>
      </c>
      <c r="CI97" s="106" t="str">
        <f t="shared" si="109"/>
        <v/>
      </c>
      <c r="CJ97" s="106" t="str">
        <f t="shared" si="110"/>
        <v/>
      </c>
      <c r="CK97" s="106" t="str">
        <f t="shared" si="111"/>
        <v/>
      </c>
      <c r="CL97" s="106" t="str">
        <f t="shared" si="112"/>
        <v/>
      </c>
      <c r="CM97" s="106" t="str">
        <f t="shared" si="113"/>
        <v/>
      </c>
      <c r="CN97" s="106" t="str">
        <f t="shared" si="114"/>
        <v/>
      </c>
      <c r="CO97" s="119" t="str">
        <f t="shared" si="123"/>
        <v/>
      </c>
      <c r="CP97" s="119" t="str">
        <f t="shared" si="124"/>
        <v/>
      </c>
      <c r="CQ97" s="106">
        <f t="shared" si="128"/>
        <v>12.397694895346726</v>
      </c>
      <c r="CR97" s="106">
        <f t="shared" si="128"/>
        <v>11.487556084987469</v>
      </c>
      <c r="CS97" s="106">
        <f t="shared" si="128"/>
        <v>12.125732532083195</v>
      </c>
      <c r="CT97" s="106" t="str">
        <f t="shared" si="128"/>
        <v/>
      </c>
      <c r="CU97" s="106" t="str">
        <f t="shared" si="128"/>
        <v/>
      </c>
      <c r="CV97" s="106" t="str">
        <f t="shared" si="128"/>
        <v/>
      </c>
      <c r="CW97" s="106" t="str">
        <f t="shared" si="128"/>
        <v/>
      </c>
      <c r="CX97" s="106" t="str">
        <f t="shared" si="128"/>
        <v/>
      </c>
      <c r="CY97" s="106" t="str">
        <f t="shared" si="129"/>
        <v/>
      </c>
      <c r="CZ97" s="106" t="str">
        <f t="shared" si="129"/>
        <v/>
      </c>
      <c r="DA97" s="119" t="str">
        <f t="shared" si="125"/>
        <v/>
      </c>
      <c r="DB97" s="119" t="str">
        <f t="shared" si="126"/>
        <v/>
      </c>
    </row>
    <row r="98" spans="1:106" ht="15" customHeight="1" x14ac:dyDescent="0.3">
      <c r="A98" s="135" t="str">
        <f>'Gene Table'!D97</f>
        <v>FBXW10</v>
      </c>
      <c r="B98" s="104" t="s">
        <v>26926</v>
      </c>
      <c r="C98" s="105">
        <f>IF('Test Sample Data'!C97="","",IF(SUM('Test Sample Data'!C$3:C$386)&gt;10,IF(AND(ISNUMBER('Test Sample Data'!C97),'Test Sample Data'!C97&lt;$C$389, 'Test Sample Data'!C97&gt;0),'Test Sample Data'!C97,$C$389),""))</f>
        <v>18.190000000000001</v>
      </c>
      <c r="D98" s="105">
        <f>IF('Test Sample Data'!D97="","",IF(SUM('Test Sample Data'!D$3:D$386)&gt;10,IF(AND(ISNUMBER('Test Sample Data'!D97),'Test Sample Data'!D97&lt;$C$389, 'Test Sample Data'!D97&gt;0),'Test Sample Data'!D97,$C$389),""))</f>
        <v>18.12</v>
      </c>
      <c r="E98" s="105">
        <f>IF('Test Sample Data'!E97="","",IF(SUM('Test Sample Data'!E$3:E$386)&gt;10,IF(AND(ISNUMBER('Test Sample Data'!E97),'Test Sample Data'!E97&lt;$C$389, 'Test Sample Data'!E97&gt;0),'Test Sample Data'!E97,$C$389),""))</f>
        <v>18.09</v>
      </c>
      <c r="F98" s="105" t="str">
        <f>IF('Test Sample Data'!F97="","",IF(SUM('Test Sample Data'!F$3:F$386)&gt;10,IF(AND(ISNUMBER('Test Sample Data'!F97),'Test Sample Data'!F97&lt;$C$389, 'Test Sample Data'!F97&gt;0),'Test Sample Data'!F97,$C$389),""))</f>
        <v/>
      </c>
      <c r="G98" s="105" t="str">
        <f>IF('Test Sample Data'!G97="","",IF(SUM('Test Sample Data'!G$3:G$386)&gt;10,IF(AND(ISNUMBER('Test Sample Data'!G97),'Test Sample Data'!G97&lt;$C$389, 'Test Sample Data'!G97&gt;0),'Test Sample Data'!G97,$C$389),""))</f>
        <v/>
      </c>
      <c r="H98" s="105" t="str">
        <f>IF('Test Sample Data'!H97="","",IF(SUM('Test Sample Data'!H$3:H$386)&gt;10,IF(AND(ISNUMBER('Test Sample Data'!H97),'Test Sample Data'!H97&lt;$C$389, 'Test Sample Data'!H97&gt;0),'Test Sample Data'!H97,$C$389),""))</f>
        <v/>
      </c>
      <c r="I98" s="105" t="str">
        <f>IF('Test Sample Data'!I97="","",IF(SUM('Test Sample Data'!I$3:I$386)&gt;10,IF(AND(ISNUMBER('Test Sample Data'!I97),'Test Sample Data'!I97&lt;$C$389, 'Test Sample Data'!I97&gt;0),'Test Sample Data'!I97,$C$389),""))</f>
        <v/>
      </c>
      <c r="J98" s="105" t="str">
        <f>IF('Test Sample Data'!J97="","",IF(SUM('Test Sample Data'!J$3:J$386)&gt;10,IF(AND(ISNUMBER('Test Sample Data'!J97),'Test Sample Data'!J97&lt;$C$389, 'Test Sample Data'!J97&gt;0),'Test Sample Data'!J97,$C$389),""))</f>
        <v/>
      </c>
      <c r="K98" s="105" t="str">
        <f>IF('Test Sample Data'!K97="","",IF(SUM('Test Sample Data'!K$3:K$386)&gt;10,IF(AND(ISNUMBER('Test Sample Data'!K97),'Test Sample Data'!K97&lt;$C$389, 'Test Sample Data'!K97&gt;0),'Test Sample Data'!K97,$C$389),""))</f>
        <v/>
      </c>
      <c r="L98" s="105" t="str">
        <f>IF('Test Sample Data'!L97="","",IF(SUM('Test Sample Data'!L$3:L$386)&gt;10,IF(AND(ISNUMBER('Test Sample Data'!L97),'Test Sample Data'!L97&lt;$C$389, 'Test Sample Data'!L97&gt;0),'Test Sample Data'!L97,$C$389),""))</f>
        <v/>
      </c>
      <c r="M98" s="105" t="str">
        <f>IF('Test Sample Data'!M97="","",IF(SUM('Test Sample Data'!M$3:M$386)&gt;10,IF(AND(ISNUMBER('Test Sample Data'!M97),'Test Sample Data'!M97&lt;$C$389, 'Test Sample Data'!M97&gt;0),'Test Sample Data'!M97,$C$389),""))</f>
        <v/>
      </c>
      <c r="N98" s="105" t="str">
        <f>IF('Test Sample Data'!N97="","",IF(SUM('Test Sample Data'!N$3:N$386)&gt;10,IF(AND(ISNUMBER('Test Sample Data'!N97),'Test Sample Data'!N97&lt;$C$389, 'Test Sample Data'!N97&gt;0),'Test Sample Data'!N97,$C$389),""))</f>
        <v/>
      </c>
      <c r="O98" s="105" t="str">
        <f>'Gene Table'!D97</f>
        <v>FBXW10</v>
      </c>
      <c r="P98" s="104" t="s">
        <v>26926</v>
      </c>
      <c r="Q98" s="105">
        <f>IF('Control Sample Data'!C97="","",IF(SUM('Control Sample Data'!C$3:C$386)&gt;10,IF(AND(ISNUMBER('Control Sample Data'!C97),'Control Sample Data'!C97&lt;$C$389, 'Control Sample Data'!C97&gt;0),'Control Sample Data'!C97,$C$389),""))</f>
        <v>17.64</v>
      </c>
      <c r="R98" s="105">
        <f>IF('Control Sample Data'!D97="","",IF(SUM('Control Sample Data'!D$3:D$386)&gt;10,IF(AND(ISNUMBER('Control Sample Data'!D97),'Control Sample Data'!D97&lt;$C$389, 'Control Sample Data'!D97&gt;0),'Control Sample Data'!D97,$C$389),""))</f>
        <v>17.41</v>
      </c>
      <c r="S98" s="105">
        <f>IF('Control Sample Data'!E97="","",IF(SUM('Control Sample Data'!E$3:E$386)&gt;10,IF(AND(ISNUMBER('Control Sample Data'!E97),'Control Sample Data'!E97&lt;$C$389, 'Control Sample Data'!E97&gt;0),'Control Sample Data'!E97,$C$389),""))</f>
        <v>17.54</v>
      </c>
      <c r="T98" s="105" t="str">
        <f>IF('Control Sample Data'!F97="","",IF(SUM('Control Sample Data'!F$3:F$386)&gt;10,IF(AND(ISNUMBER('Control Sample Data'!F97),'Control Sample Data'!F97&lt;$C$389, 'Control Sample Data'!F97&gt;0),'Control Sample Data'!F97,$C$389),""))</f>
        <v/>
      </c>
      <c r="U98" s="105" t="str">
        <f>IF('Control Sample Data'!G97="","",IF(SUM('Control Sample Data'!G$3:G$386)&gt;10,IF(AND(ISNUMBER('Control Sample Data'!G97),'Control Sample Data'!G97&lt;$C$389, 'Control Sample Data'!G97&gt;0),'Control Sample Data'!G97,$C$389),""))</f>
        <v/>
      </c>
      <c r="V98" s="105" t="str">
        <f>IF('Control Sample Data'!H97="","",IF(SUM('Control Sample Data'!H$3:H$386)&gt;10,IF(AND(ISNUMBER('Control Sample Data'!H97),'Control Sample Data'!H97&lt;$C$389, 'Control Sample Data'!H97&gt;0),'Control Sample Data'!H97,$C$389),""))</f>
        <v/>
      </c>
      <c r="W98" s="105" t="str">
        <f>IF('Control Sample Data'!I97="","",IF(SUM('Control Sample Data'!I$3:I$386)&gt;10,IF(AND(ISNUMBER('Control Sample Data'!I97),'Control Sample Data'!I97&lt;$C$389, 'Control Sample Data'!I97&gt;0),'Control Sample Data'!I97,$C$389),""))</f>
        <v/>
      </c>
      <c r="X98" s="105" t="str">
        <f>IF('Control Sample Data'!J97="","",IF(SUM('Control Sample Data'!J$3:J$386)&gt;10,IF(AND(ISNUMBER('Control Sample Data'!J97),'Control Sample Data'!J97&lt;$C$389, 'Control Sample Data'!J97&gt;0),'Control Sample Data'!J97,$C$389),""))</f>
        <v/>
      </c>
      <c r="Y98" s="105" t="str">
        <f>IF('Control Sample Data'!K97="","",IF(SUM('Control Sample Data'!K$3:K$386)&gt;10,IF(AND(ISNUMBER('Control Sample Data'!K97),'Control Sample Data'!K97&lt;$C$389, 'Control Sample Data'!K97&gt;0),'Control Sample Data'!K97,$C$389),""))</f>
        <v/>
      </c>
      <c r="Z98" s="105" t="str">
        <f>IF('Control Sample Data'!L97="","",IF(SUM('Control Sample Data'!L$3:L$386)&gt;10,IF(AND(ISNUMBER('Control Sample Data'!L97),'Control Sample Data'!L97&lt;$C$389, 'Control Sample Data'!L97&gt;0),'Control Sample Data'!L97,$C$389),""))</f>
        <v/>
      </c>
      <c r="AA98" s="105" t="str">
        <f>IF('Control Sample Data'!M97="","",IF(SUM('Control Sample Data'!M$3:M$386)&gt;10,IF(AND(ISNUMBER('Control Sample Data'!M97),'Control Sample Data'!M97&lt;$C$389, 'Control Sample Data'!M97&gt;0),'Control Sample Data'!M97,$C$389),""))</f>
        <v/>
      </c>
      <c r="AB98" s="136" t="str">
        <f>IF('Control Sample Data'!N97="","",IF(SUM('Control Sample Data'!N$3:N$386)&gt;10,IF(AND(ISNUMBER('Control Sample Data'!N97),'Control Sample Data'!N97&lt;$C$389, 'Control Sample Data'!N97&gt;0),'Control Sample Data'!N97,$C$389),""))</f>
        <v/>
      </c>
      <c r="BA98" s="101" t="str">
        <f t="shared" si="115"/>
        <v>FBXW10</v>
      </c>
      <c r="BB98" s="104" t="s">
        <v>26926</v>
      </c>
      <c r="BC98" s="105">
        <f t="shared" si="85"/>
        <v>-2.8019999999999996</v>
      </c>
      <c r="BD98" s="105">
        <f t="shared" si="86"/>
        <v>-2.8299999999999983</v>
      </c>
      <c r="BE98" s="105">
        <f t="shared" si="87"/>
        <v>-2.7900000000000027</v>
      </c>
      <c r="BF98" s="105" t="str">
        <f t="shared" si="88"/>
        <v/>
      </c>
      <c r="BG98" s="105" t="str">
        <f t="shared" si="89"/>
        <v/>
      </c>
      <c r="BH98" s="105" t="str">
        <f t="shared" si="90"/>
        <v/>
      </c>
      <c r="BI98" s="105" t="str">
        <f t="shared" si="91"/>
        <v/>
      </c>
      <c r="BJ98" s="105" t="str">
        <f t="shared" si="92"/>
        <v/>
      </c>
      <c r="BK98" s="105" t="str">
        <f t="shared" si="93"/>
        <v/>
      </c>
      <c r="BL98" s="105" t="str">
        <f t="shared" si="94"/>
        <v/>
      </c>
      <c r="BM98" s="102" t="str">
        <f t="shared" si="116"/>
        <v/>
      </c>
      <c r="BN98" s="102" t="str">
        <f t="shared" si="117"/>
        <v/>
      </c>
      <c r="BO98" s="105">
        <f t="shared" si="95"/>
        <v>-3.5019999999999989</v>
      </c>
      <c r="BP98" s="105">
        <f t="shared" si="96"/>
        <v>-3.6419999999999995</v>
      </c>
      <c r="BQ98" s="105">
        <f t="shared" si="97"/>
        <v>-3.6700000000000017</v>
      </c>
      <c r="BR98" s="105" t="str">
        <f t="shared" si="98"/>
        <v/>
      </c>
      <c r="BS98" s="105" t="str">
        <f t="shared" si="99"/>
        <v/>
      </c>
      <c r="BT98" s="105" t="str">
        <f t="shared" si="100"/>
        <v/>
      </c>
      <c r="BU98" s="105" t="str">
        <f t="shared" si="101"/>
        <v/>
      </c>
      <c r="BV98" s="105" t="str">
        <f t="shared" si="102"/>
        <v/>
      </c>
      <c r="BW98" s="105" t="str">
        <f t="shared" si="103"/>
        <v/>
      </c>
      <c r="BX98" s="105" t="str">
        <f t="shared" si="104"/>
        <v/>
      </c>
      <c r="BY98" s="102" t="str">
        <f t="shared" si="118"/>
        <v/>
      </c>
      <c r="BZ98" s="102" t="str">
        <f t="shared" si="119"/>
        <v/>
      </c>
      <c r="CA98" s="70">
        <f t="shared" si="120"/>
        <v>-2.8073333333333337</v>
      </c>
      <c r="CB98" s="70">
        <f t="shared" si="121"/>
        <v>-3.6046666666666667</v>
      </c>
      <c r="CC98" s="103" t="str">
        <f t="shared" si="122"/>
        <v>FBXW10</v>
      </c>
      <c r="CD98" s="104" t="s">
        <v>26926</v>
      </c>
      <c r="CE98" s="106">
        <f t="shared" si="105"/>
        <v>6.9740659162964951</v>
      </c>
      <c r="CF98" s="106">
        <f t="shared" si="106"/>
        <v>7.1107414493325534</v>
      </c>
      <c r="CG98" s="106">
        <f t="shared" si="107"/>
        <v>6.916297850462934</v>
      </c>
      <c r="CH98" s="106" t="str">
        <f t="shared" si="108"/>
        <v/>
      </c>
      <c r="CI98" s="106" t="str">
        <f t="shared" si="109"/>
        <v/>
      </c>
      <c r="CJ98" s="106" t="str">
        <f t="shared" si="110"/>
        <v/>
      </c>
      <c r="CK98" s="106" t="str">
        <f t="shared" si="111"/>
        <v/>
      </c>
      <c r="CL98" s="106" t="str">
        <f t="shared" si="112"/>
        <v/>
      </c>
      <c r="CM98" s="106" t="str">
        <f t="shared" si="113"/>
        <v/>
      </c>
      <c r="CN98" s="106" t="str">
        <f t="shared" si="114"/>
        <v/>
      </c>
      <c r="CO98" s="119" t="str">
        <f t="shared" si="123"/>
        <v/>
      </c>
      <c r="CP98" s="119" t="str">
        <f t="shared" si="124"/>
        <v/>
      </c>
      <c r="CQ98" s="106">
        <f t="shared" si="128"/>
        <v>11.329403505716341</v>
      </c>
      <c r="CR98" s="106">
        <f t="shared" si="128"/>
        <v>12.483927682779251</v>
      </c>
      <c r="CS98" s="106">
        <f t="shared" si="128"/>
        <v>12.728583740078715</v>
      </c>
      <c r="CT98" s="106" t="str">
        <f t="shared" si="128"/>
        <v/>
      </c>
      <c r="CU98" s="106" t="str">
        <f t="shared" si="128"/>
        <v/>
      </c>
      <c r="CV98" s="106" t="str">
        <f t="shared" si="128"/>
        <v/>
      </c>
      <c r="CW98" s="106" t="str">
        <f t="shared" si="128"/>
        <v/>
      </c>
      <c r="CX98" s="106" t="str">
        <f t="shared" si="128"/>
        <v/>
      </c>
      <c r="CY98" s="106" t="str">
        <f t="shared" si="129"/>
        <v/>
      </c>
      <c r="CZ98" s="106" t="str">
        <f t="shared" si="129"/>
        <v/>
      </c>
      <c r="DA98" s="119" t="str">
        <f t="shared" si="125"/>
        <v/>
      </c>
      <c r="DB98" s="119" t="str">
        <f t="shared" si="126"/>
        <v/>
      </c>
    </row>
    <row r="99" spans="1:106" ht="15" customHeight="1" x14ac:dyDescent="0.3">
      <c r="A99" s="135" t="str">
        <f>'Gene Table'!D98</f>
        <v>FBXW11</v>
      </c>
      <c r="B99" s="104" t="s">
        <v>26927</v>
      </c>
      <c r="C99" s="105">
        <f>IF('Test Sample Data'!C98="","",IF(SUM('Test Sample Data'!C$3:C$386)&gt;10,IF(AND(ISNUMBER('Test Sample Data'!C98),'Test Sample Data'!C98&lt;$C$389, 'Test Sample Data'!C98&gt;0),'Test Sample Data'!C98,$C$389),""))</f>
        <v>18.649999999999999</v>
      </c>
      <c r="D99" s="105">
        <f>IF('Test Sample Data'!D98="","",IF(SUM('Test Sample Data'!D$3:D$386)&gt;10,IF(AND(ISNUMBER('Test Sample Data'!D98),'Test Sample Data'!D98&lt;$C$389, 'Test Sample Data'!D98&gt;0),'Test Sample Data'!D98,$C$389),""))</f>
        <v>18.149999999999999</v>
      </c>
      <c r="E99" s="105">
        <f>IF('Test Sample Data'!E98="","",IF(SUM('Test Sample Data'!E$3:E$386)&gt;10,IF(AND(ISNUMBER('Test Sample Data'!E98),'Test Sample Data'!E98&lt;$C$389, 'Test Sample Data'!E98&gt;0),'Test Sample Data'!E98,$C$389),""))</f>
        <v>18.239999999999998</v>
      </c>
      <c r="F99" s="105" t="str">
        <f>IF('Test Sample Data'!F98="","",IF(SUM('Test Sample Data'!F$3:F$386)&gt;10,IF(AND(ISNUMBER('Test Sample Data'!F98),'Test Sample Data'!F98&lt;$C$389, 'Test Sample Data'!F98&gt;0),'Test Sample Data'!F98,$C$389),""))</f>
        <v/>
      </c>
      <c r="G99" s="105" t="str">
        <f>IF('Test Sample Data'!G98="","",IF(SUM('Test Sample Data'!G$3:G$386)&gt;10,IF(AND(ISNUMBER('Test Sample Data'!G98),'Test Sample Data'!G98&lt;$C$389, 'Test Sample Data'!G98&gt;0),'Test Sample Data'!G98,$C$389),""))</f>
        <v/>
      </c>
      <c r="H99" s="105" t="str">
        <f>IF('Test Sample Data'!H98="","",IF(SUM('Test Sample Data'!H$3:H$386)&gt;10,IF(AND(ISNUMBER('Test Sample Data'!H98),'Test Sample Data'!H98&lt;$C$389, 'Test Sample Data'!H98&gt;0),'Test Sample Data'!H98,$C$389),""))</f>
        <v/>
      </c>
      <c r="I99" s="105" t="str">
        <f>IF('Test Sample Data'!I98="","",IF(SUM('Test Sample Data'!I$3:I$386)&gt;10,IF(AND(ISNUMBER('Test Sample Data'!I98),'Test Sample Data'!I98&lt;$C$389, 'Test Sample Data'!I98&gt;0),'Test Sample Data'!I98,$C$389),""))</f>
        <v/>
      </c>
      <c r="J99" s="105" t="str">
        <f>IF('Test Sample Data'!J98="","",IF(SUM('Test Sample Data'!J$3:J$386)&gt;10,IF(AND(ISNUMBER('Test Sample Data'!J98),'Test Sample Data'!J98&lt;$C$389, 'Test Sample Data'!J98&gt;0),'Test Sample Data'!J98,$C$389),""))</f>
        <v/>
      </c>
      <c r="K99" s="105" t="str">
        <f>IF('Test Sample Data'!K98="","",IF(SUM('Test Sample Data'!K$3:K$386)&gt;10,IF(AND(ISNUMBER('Test Sample Data'!K98),'Test Sample Data'!K98&lt;$C$389, 'Test Sample Data'!K98&gt;0),'Test Sample Data'!K98,$C$389),""))</f>
        <v/>
      </c>
      <c r="L99" s="105" t="str">
        <f>IF('Test Sample Data'!L98="","",IF(SUM('Test Sample Data'!L$3:L$386)&gt;10,IF(AND(ISNUMBER('Test Sample Data'!L98),'Test Sample Data'!L98&lt;$C$389, 'Test Sample Data'!L98&gt;0),'Test Sample Data'!L98,$C$389),""))</f>
        <v/>
      </c>
      <c r="M99" s="105" t="str">
        <f>IF('Test Sample Data'!M98="","",IF(SUM('Test Sample Data'!M$3:M$386)&gt;10,IF(AND(ISNUMBER('Test Sample Data'!M98),'Test Sample Data'!M98&lt;$C$389, 'Test Sample Data'!M98&gt;0),'Test Sample Data'!M98,$C$389),""))</f>
        <v/>
      </c>
      <c r="N99" s="105" t="str">
        <f>IF('Test Sample Data'!N98="","",IF(SUM('Test Sample Data'!N$3:N$386)&gt;10,IF(AND(ISNUMBER('Test Sample Data'!N98),'Test Sample Data'!N98&lt;$C$389, 'Test Sample Data'!N98&gt;0),'Test Sample Data'!N98,$C$389),""))</f>
        <v/>
      </c>
      <c r="O99" s="105" t="str">
        <f>'Gene Table'!D98</f>
        <v>FBXW11</v>
      </c>
      <c r="P99" s="104" t="s">
        <v>26927</v>
      </c>
      <c r="Q99" s="105">
        <f>IF('Control Sample Data'!C98="","",IF(SUM('Control Sample Data'!C$3:C$386)&gt;10,IF(AND(ISNUMBER('Control Sample Data'!C98),'Control Sample Data'!C98&lt;$C$389, 'Control Sample Data'!C98&gt;0),'Control Sample Data'!C98,$C$389),""))</f>
        <v>17.899999999999999</v>
      </c>
      <c r="R99" s="105">
        <f>IF('Control Sample Data'!D98="","",IF(SUM('Control Sample Data'!D$3:D$386)&gt;10,IF(AND(ISNUMBER('Control Sample Data'!D98),'Control Sample Data'!D98&lt;$C$389, 'Control Sample Data'!D98&gt;0),'Control Sample Data'!D98,$C$389),""))</f>
        <v>17.93</v>
      </c>
      <c r="S99" s="105">
        <f>IF('Control Sample Data'!E98="","",IF(SUM('Control Sample Data'!E$3:E$386)&gt;10,IF(AND(ISNUMBER('Control Sample Data'!E98),'Control Sample Data'!E98&lt;$C$389, 'Control Sample Data'!E98&gt;0),'Control Sample Data'!E98,$C$389),""))</f>
        <v>17.66</v>
      </c>
      <c r="T99" s="105" t="str">
        <f>IF('Control Sample Data'!F98="","",IF(SUM('Control Sample Data'!F$3:F$386)&gt;10,IF(AND(ISNUMBER('Control Sample Data'!F98),'Control Sample Data'!F98&lt;$C$389, 'Control Sample Data'!F98&gt;0),'Control Sample Data'!F98,$C$389),""))</f>
        <v/>
      </c>
      <c r="U99" s="105" t="str">
        <f>IF('Control Sample Data'!G98="","",IF(SUM('Control Sample Data'!G$3:G$386)&gt;10,IF(AND(ISNUMBER('Control Sample Data'!G98),'Control Sample Data'!G98&lt;$C$389, 'Control Sample Data'!G98&gt;0),'Control Sample Data'!G98,$C$389),""))</f>
        <v/>
      </c>
      <c r="V99" s="105" t="str">
        <f>IF('Control Sample Data'!H98="","",IF(SUM('Control Sample Data'!H$3:H$386)&gt;10,IF(AND(ISNUMBER('Control Sample Data'!H98),'Control Sample Data'!H98&lt;$C$389, 'Control Sample Data'!H98&gt;0),'Control Sample Data'!H98,$C$389),""))</f>
        <v/>
      </c>
      <c r="W99" s="105" t="str">
        <f>IF('Control Sample Data'!I98="","",IF(SUM('Control Sample Data'!I$3:I$386)&gt;10,IF(AND(ISNUMBER('Control Sample Data'!I98),'Control Sample Data'!I98&lt;$C$389, 'Control Sample Data'!I98&gt;0),'Control Sample Data'!I98,$C$389),""))</f>
        <v/>
      </c>
      <c r="X99" s="105" t="str">
        <f>IF('Control Sample Data'!J98="","",IF(SUM('Control Sample Data'!J$3:J$386)&gt;10,IF(AND(ISNUMBER('Control Sample Data'!J98),'Control Sample Data'!J98&lt;$C$389, 'Control Sample Data'!J98&gt;0),'Control Sample Data'!J98,$C$389),""))</f>
        <v/>
      </c>
      <c r="Y99" s="105" t="str">
        <f>IF('Control Sample Data'!K98="","",IF(SUM('Control Sample Data'!K$3:K$386)&gt;10,IF(AND(ISNUMBER('Control Sample Data'!K98),'Control Sample Data'!K98&lt;$C$389, 'Control Sample Data'!K98&gt;0),'Control Sample Data'!K98,$C$389),""))</f>
        <v/>
      </c>
      <c r="Z99" s="105" t="str">
        <f>IF('Control Sample Data'!L98="","",IF(SUM('Control Sample Data'!L$3:L$386)&gt;10,IF(AND(ISNUMBER('Control Sample Data'!L98),'Control Sample Data'!L98&lt;$C$389, 'Control Sample Data'!L98&gt;0),'Control Sample Data'!L98,$C$389),""))</f>
        <v/>
      </c>
      <c r="AA99" s="105" t="str">
        <f>IF('Control Sample Data'!M98="","",IF(SUM('Control Sample Data'!M$3:M$386)&gt;10,IF(AND(ISNUMBER('Control Sample Data'!M98),'Control Sample Data'!M98&lt;$C$389, 'Control Sample Data'!M98&gt;0),'Control Sample Data'!M98,$C$389),""))</f>
        <v/>
      </c>
      <c r="AB99" s="136" t="str">
        <f>IF('Control Sample Data'!N98="","",IF(SUM('Control Sample Data'!N$3:N$386)&gt;10,IF(AND(ISNUMBER('Control Sample Data'!N98),'Control Sample Data'!N98&lt;$C$389, 'Control Sample Data'!N98&gt;0),'Control Sample Data'!N98,$C$389),""))</f>
        <v/>
      </c>
      <c r="BA99" s="101" t="str">
        <f t="shared" si="115"/>
        <v>FBXW11</v>
      </c>
      <c r="BB99" s="104" t="s">
        <v>26927</v>
      </c>
      <c r="BC99" s="105">
        <f t="shared" si="85"/>
        <v>-2.3420000000000023</v>
      </c>
      <c r="BD99" s="105">
        <f t="shared" si="86"/>
        <v>-2.8000000000000007</v>
      </c>
      <c r="BE99" s="105">
        <f t="shared" si="87"/>
        <v>-2.6400000000000041</v>
      </c>
      <c r="BF99" s="105" t="str">
        <f t="shared" si="88"/>
        <v/>
      </c>
      <c r="BG99" s="105" t="str">
        <f t="shared" si="89"/>
        <v/>
      </c>
      <c r="BH99" s="105" t="str">
        <f t="shared" si="90"/>
        <v/>
      </c>
      <c r="BI99" s="105" t="str">
        <f t="shared" si="91"/>
        <v/>
      </c>
      <c r="BJ99" s="105" t="str">
        <f t="shared" si="92"/>
        <v/>
      </c>
      <c r="BK99" s="105" t="str">
        <f t="shared" si="93"/>
        <v/>
      </c>
      <c r="BL99" s="105" t="str">
        <f t="shared" si="94"/>
        <v/>
      </c>
      <c r="BM99" s="102" t="str">
        <f t="shared" si="116"/>
        <v/>
      </c>
      <c r="BN99" s="102" t="str">
        <f t="shared" si="117"/>
        <v/>
      </c>
      <c r="BO99" s="105">
        <f t="shared" si="95"/>
        <v>-3.2420000000000009</v>
      </c>
      <c r="BP99" s="105">
        <f t="shared" si="96"/>
        <v>-3.1219999999999999</v>
      </c>
      <c r="BQ99" s="105">
        <f t="shared" si="97"/>
        <v>-3.5500000000000007</v>
      </c>
      <c r="BR99" s="105" t="str">
        <f t="shared" si="98"/>
        <v/>
      </c>
      <c r="BS99" s="105" t="str">
        <f t="shared" si="99"/>
        <v/>
      </c>
      <c r="BT99" s="105" t="str">
        <f t="shared" si="100"/>
        <v/>
      </c>
      <c r="BU99" s="105" t="str">
        <f t="shared" si="101"/>
        <v/>
      </c>
      <c r="BV99" s="105" t="str">
        <f t="shared" si="102"/>
        <v/>
      </c>
      <c r="BW99" s="105" t="str">
        <f t="shared" si="103"/>
        <v/>
      </c>
      <c r="BX99" s="105" t="str">
        <f t="shared" si="104"/>
        <v/>
      </c>
      <c r="BY99" s="102" t="str">
        <f t="shared" si="118"/>
        <v/>
      </c>
      <c r="BZ99" s="102" t="str">
        <f t="shared" si="119"/>
        <v/>
      </c>
      <c r="CA99" s="70">
        <f t="shared" si="120"/>
        <v>-2.5940000000000025</v>
      </c>
      <c r="CB99" s="70">
        <f t="shared" si="121"/>
        <v>-3.3046666666666673</v>
      </c>
      <c r="CC99" s="103" t="str">
        <f t="shared" si="122"/>
        <v>FBXW11</v>
      </c>
      <c r="CD99" s="104" t="s">
        <v>26927</v>
      </c>
      <c r="CE99" s="106">
        <f t="shared" si="105"/>
        <v>5.0700500881377062</v>
      </c>
      <c r="CF99" s="106">
        <f t="shared" si="106"/>
        <v>6.9644045063689966</v>
      </c>
      <c r="CG99" s="106">
        <f t="shared" si="107"/>
        <v>6.233316637284017</v>
      </c>
      <c r="CH99" s="106" t="str">
        <f t="shared" si="108"/>
        <v/>
      </c>
      <c r="CI99" s="106" t="str">
        <f t="shared" si="109"/>
        <v/>
      </c>
      <c r="CJ99" s="106" t="str">
        <f t="shared" si="110"/>
        <v/>
      </c>
      <c r="CK99" s="106" t="str">
        <f t="shared" si="111"/>
        <v/>
      </c>
      <c r="CL99" s="106" t="str">
        <f t="shared" si="112"/>
        <v/>
      </c>
      <c r="CM99" s="106" t="str">
        <f t="shared" si="113"/>
        <v/>
      </c>
      <c r="CN99" s="106" t="str">
        <f t="shared" si="114"/>
        <v/>
      </c>
      <c r="CO99" s="119" t="str">
        <f t="shared" si="123"/>
        <v/>
      </c>
      <c r="CP99" s="119" t="str">
        <f t="shared" si="124"/>
        <v/>
      </c>
      <c r="CQ99" s="106">
        <f t="shared" si="128"/>
        <v>9.4610480019531469</v>
      </c>
      <c r="CR99" s="106">
        <f t="shared" si="128"/>
        <v>8.7059395333664309</v>
      </c>
      <c r="CS99" s="106">
        <f t="shared" si="128"/>
        <v>11.712685567565007</v>
      </c>
      <c r="CT99" s="106" t="str">
        <f t="shared" si="128"/>
        <v/>
      </c>
      <c r="CU99" s="106" t="str">
        <f t="shared" si="128"/>
        <v/>
      </c>
      <c r="CV99" s="106" t="str">
        <f t="shared" si="128"/>
        <v/>
      </c>
      <c r="CW99" s="106" t="str">
        <f t="shared" si="128"/>
        <v/>
      </c>
      <c r="CX99" s="106" t="str">
        <f t="shared" si="128"/>
        <v/>
      </c>
      <c r="CY99" s="106" t="str">
        <f t="shared" si="129"/>
        <v/>
      </c>
      <c r="CZ99" s="106" t="str">
        <f t="shared" si="129"/>
        <v/>
      </c>
      <c r="DA99" s="119" t="str">
        <f t="shared" si="125"/>
        <v/>
      </c>
      <c r="DB99" s="119" t="str">
        <f t="shared" si="126"/>
        <v/>
      </c>
    </row>
    <row r="100" spans="1:106" ht="15" customHeight="1" x14ac:dyDescent="0.3">
      <c r="A100" s="135" t="str">
        <f>'Gene Table'!D99</f>
        <v>FBXW12</v>
      </c>
      <c r="B100" s="104" t="s">
        <v>317</v>
      </c>
      <c r="C100" s="105">
        <f>IF('Test Sample Data'!C99="","",IF(SUM('Test Sample Data'!C$3:C$386)&gt;10,IF(AND(ISNUMBER('Test Sample Data'!C99),'Test Sample Data'!C99&lt;$C$389, 'Test Sample Data'!C99&gt;0),'Test Sample Data'!C99,$C$389),""))</f>
        <v>29.89</v>
      </c>
      <c r="D100" s="105">
        <f>IF('Test Sample Data'!D99="","",IF(SUM('Test Sample Data'!D$3:D$386)&gt;10,IF(AND(ISNUMBER('Test Sample Data'!D99),'Test Sample Data'!D99&lt;$C$389, 'Test Sample Data'!D99&gt;0),'Test Sample Data'!D99,$C$389),""))</f>
        <v>29.56</v>
      </c>
      <c r="E100" s="105">
        <f>IF('Test Sample Data'!E99="","",IF(SUM('Test Sample Data'!E$3:E$386)&gt;10,IF(AND(ISNUMBER('Test Sample Data'!E99),'Test Sample Data'!E99&lt;$C$389, 'Test Sample Data'!E99&gt;0),'Test Sample Data'!E99,$C$389),""))</f>
        <v>29.6</v>
      </c>
      <c r="F100" s="105" t="str">
        <f>IF('Test Sample Data'!F99="","",IF(SUM('Test Sample Data'!F$3:F$386)&gt;10,IF(AND(ISNUMBER('Test Sample Data'!F99),'Test Sample Data'!F99&lt;$C$389, 'Test Sample Data'!F99&gt;0),'Test Sample Data'!F99,$C$389),""))</f>
        <v/>
      </c>
      <c r="G100" s="105" t="str">
        <f>IF('Test Sample Data'!G99="","",IF(SUM('Test Sample Data'!G$3:G$386)&gt;10,IF(AND(ISNUMBER('Test Sample Data'!G99),'Test Sample Data'!G99&lt;$C$389, 'Test Sample Data'!G99&gt;0),'Test Sample Data'!G99,$C$389),""))</f>
        <v/>
      </c>
      <c r="H100" s="105" t="str">
        <f>IF('Test Sample Data'!H99="","",IF(SUM('Test Sample Data'!H$3:H$386)&gt;10,IF(AND(ISNUMBER('Test Sample Data'!H99),'Test Sample Data'!H99&lt;$C$389, 'Test Sample Data'!H99&gt;0),'Test Sample Data'!H99,$C$389),""))</f>
        <v/>
      </c>
      <c r="I100" s="105" t="str">
        <f>IF('Test Sample Data'!I99="","",IF(SUM('Test Sample Data'!I$3:I$386)&gt;10,IF(AND(ISNUMBER('Test Sample Data'!I99),'Test Sample Data'!I99&lt;$C$389, 'Test Sample Data'!I99&gt;0),'Test Sample Data'!I99,$C$389),""))</f>
        <v/>
      </c>
      <c r="J100" s="105" t="str">
        <f>IF('Test Sample Data'!J99="","",IF(SUM('Test Sample Data'!J$3:J$386)&gt;10,IF(AND(ISNUMBER('Test Sample Data'!J99),'Test Sample Data'!J99&lt;$C$389, 'Test Sample Data'!J99&gt;0),'Test Sample Data'!J99,$C$389),""))</f>
        <v/>
      </c>
      <c r="K100" s="105" t="str">
        <f>IF('Test Sample Data'!K99="","",IF(SUM('Test Sample Data'!K$3:K$386)&gt;10,IF(AND(ISNUMBER('Test Sample Data'!K99),'Test Sample Data'!K99&lt;$C$389, 'Test Sample Data'!K99&gt;0),'Test Sample Data'!K99,$C$389),""))</f>
        <v/>
      </c>
      <c r="L100" s="105" t="str">
        <f>IF('Test Sample Data'!L99="","",IF(SUM('Test Sample Data'!L$3:L$386)&gt;10,IF(AND(ISNUMBER('Test Sample Data'!L99),'Test Sample Data'!L99&lt;$C$389, 'Test Sample Data'!L99&gt;0),'Test Sample Data'!L99,$C$389),""))</f>
        <v/>
      </c>
      <c r="M100" s="105" t="str">
        <f>IF('Test Sample Data'!M99="","",IF(SUM('Test Sample Data'!M$3:M$386)&gt;10,IF(AND(ISNUMBER('Test Sample Data'!M99),'Test Sample Data'!M99&lt;$C$389, 'Test Sample Data'!M99&gt;0),'Test Sample Data'!M99,$C$389),""))</f>
        <v/>
      </c>
      <c r="N100" s="105" t="str">
        <f>IF('Test Sample Data'!N99="","",IF(SUM('Test Sample Data'!N$3:N$386)&gt;10,IF(AND(ISNUMBER('Test Sample Data'!N99),'Test Sample Data'!N99&lt;$C$389, 'Test Sample Data'!N99&gt;0),'Test Sample Data'!N99,$C$389),""))</f>
        <v/>
      </c>
      <c r="O100" s="105" t="str">
        <f>'Gene Table'!D99</f>
        <v>FBXW12</v>
      </c>
      <c r="P100" s="104" t="s">
        <v>317</v>
      </c>
      <c r="Q100" s="105">
        <f>IF('Control Sample Data'!C99="","",IF(SUM('Control Sample Data'!C$3:C$386)&gt;10,IF(AND(ISNUMBER('Control Sample Data'!C99),'Control Sample Data'!C99&lt;$C$389, 'Control Sample Data'!C99&gt;0),'Control Sample Data'!C99,$C$389),""))</f>
        <v>29.08</v>
      </c>
      <c r="R100" s="105">
        <f>IF('Control Sample Data'!D99="","",IF(SUM('Control Sample Data'!D$3:D$386)&gt;10,IF(AND(ISNUMBER('Control Sample Data'!D99),'Control Sample Data'!D99&lt;$C$389, 'Control Sample Data'!D99&gt;0),'Control Sample Data'!D99,$C$389),""))</f>
        <v>29.02</v>
      </c>
      <c r="S100" s="105">
        <f>IF('Control Sample Data'!E99="","",IF(SUM('Control Sample Data'!E$3:E$386)&gt;10,IF(AND(ISNUMBER('Control Sample Data'!E99),'Control Sample Data'!E99&lt;$C$389, 'Control Sample Data'!E99&gt;0),'Control Sample Data'!E99,$C$389),""))</f>
        <v>29.27</v>
      </c>
      <c r="T100" s="105" t="str">
        <f>IF('Control Sample Data'!F99="","",IF(SUM('Control Sample Data'!F$3:F$386)&gt;10,IF(AND(ISNUMBER('Control Sample Data'!F99),'Control Sample Data'!F99&lt;$C$389, 'Control Sample Data'!F99&gt;0),'Control Sample Data'!F99,$C$389),""))</f>
        <v/>
      </c>
      <c r="U100" s="105" t="str">
        <f>IF('Control Sample Data'!G99="","",IF(SUM('Control Sample Data'!G$3:G$386)&gt;10,IF(AND(ISNUMBER('Control Sample Data'!G99),'Control Sample Data'!G99&lt;$C$389, 'Control Sample Data'!G99&gt;0),'Control Sample Data'!G99,$C$389),""))</f>
        <v/>
      </c>
      <c r="V100" s="105" t="str">
        <f>IF('Control Sample Data'!H99="","",IF(SUM('Control Sample Data'!H$3:H$386)&gt;10,IF(AND(ISNUMBER('Control Sample Data'!H99),'Control Sample Data'!H99&lt;$C$389, 'Control Sample Data'!H99&gt;0),'Control Sample Data'!H99,$C$389),""))</f>
        <v/>
      </c>
      <c r="W100" s="105" t="str">
        <f>IF('Control Sample Data'!I99="","",IF(SUM('Control Sample Data'!I$3:I$386)&gt;10,IF(AND(ISNUMBER('Control Sample Data'!I99),'Control Sample Data'!I99&lt;$C$389, 'Control Sample Data'!I99&gt;0),'Control Sample Data'!I99,$C$389),""))</f>
        <v/>
      </c>
      <c r="X100" s="105" t="str">
        <f>IF('Control Sample Data'!J99="","",IF(SUM('Control Sample Data'!J$3:J$386)&gt;10,IF(AND(ISNUMBER('Control Sample Data'!J99),'Control Sample Data'!J99&lt;$C$389, 'Control Sample Data'!J99&gt;0),'Control Sample Data'!J99,$C$389),""))</f>
        <v/>
      </c>
      <c r="Y100" s="105" t="str">
        <f>IF('Control Sample Data'!K99="","",IF(SUM('Control Sample Data'!K$3:K$386)&gt;10,IF(AND(ISNUMBER('Control Sample Data'!K99),'Control Sample Data'!K99&lt;$C$389, 'Control Sample Data'!K99&gt;0),'Control Sample Data'!K99,$C$389),""))</f>
        <v/>
      </c>
      <c r="Z100" s="105" t="str">
        <f>IF('Control Sample Data'!L99="","",IF(SUM('Control Sample Data'!L$3:L$386)&gt;10,IF(AND(ISNUMBER('Control Sample Data'!L99),'Control Sample Data'!L99&lt;$C$389, 'Control Sample Data'!L99&gt;0),'Control Sample Data'!L99,$C$389),""))</f>
        <v/>
      </c>
      <c r="AA100" s="105" t="str">
        <f>IF('Control Sample Data'!M99="","",IF(SUM('Control Sample Data'!M$3:M$386)&gt;10,IF(AND(ISNUMBER('Control Sample Data'!M99),'Control Sample Data'!M99&lt;$C$389, 'Control Sample Data'!M99&gt;0),'Control Sample Data'!M99,$C$389),""))</f>
        <v/>
      </c>
      <c r="AB100" s="136" t="str">
        <f>IF('Control Sample Data'!N99="","",IF(SUM('Control Sample Data'!N$3:N$386)&gt;10,IF(AND(ISNUMBER('Control Sample Data'!N99),'Control Sample Data'!N99&lt;$C$389, 'Control Sample Data'!N99&gt;0),'Control Sample Data'!N99,$C$389),""))</f>
        <v/>
      </c>
      <c r="BA100" s="101" t="str">
        <f t="shared" si="115"/>
        <v>FBXW12</v>
      </c>
      <c r="BB100" s="104" t="s">
        <v>317</v>
      </c>
      <c r="BC100" s="105">
        <f t="shared" ref="BC100:BC163" si="130">IF(ISERROR(C100-AC$26),"",C100-AC$26)</f>
        <v>8.8979999999999997</v>
      </c>
      <c r="BD100" s="105">
        <f t="shared" ref="BD100:BD163" si="131">IF(ISERROR(D100-AD$26),"",D100-AD$26)</f>
        <v>8.61</v>
      </c>
      <c r="BE100" s="105">
        <f t="shared" ref="BE100:BE163" si="132">IF(ISERROR(E100-AE$26),"",E100-AE$26)</f>
        <v>8.7199999999999989</v>
      </c>
      <c r="BF100" s="105" t="str">
        <f t="shared" ref="BF100:BF163" si="133">IF(ISERROR(F100-AF$26),"",F100-AF$26)</f>
        <v/>
      </c>
      <c r="BG100" s="105" t="str">
        <f t="shared" ref="BG100:BG163" si="134">IF(ISERROR(G100-AG$26),"",G100-AG$26)</f>
        <v/>
      </c>
      <c r="BH100" s="105" t="str">
        <f t="shared" ref="BH100:BH163" si="135">IF(ISERROR(H100-AH$26),"",H100-AH$26)</f>
        <v/>
      </c>
      <c r="BI100" s="105" t="str">
        <f t="shared" ref="BI100:BI163" si="136">IF(ISERROR(I100-AI$26),"",I100-AI$26)</f>
        <v/>
      </c>
      <c r="BJ100" s="105" t="str">
        <f t="shared" ref="BJ100:BJ163" si="137">IF(ISERROR(J100-AJ$26),"",J100-AJ$26)</f>
        <v/>
      </c>
      <c r="BK100" s="105" t="str">
        <f t="shared" ref="BK100:BK163" si="138">IF(ISERROR(K100-AK$26),"",K100-AK$26)</f>
        <v/>
      </c>
      <c r="BL100" s="105" t="str">
        <f t="shared" ref="BL100:BL163" si="139">IF(ISERROR(L100-AL$26),"",L100-AL$26)</f>
        <v/>
      </c>
      <c r="BM100" s="102" t="str">
        <f t="shared" si="116"/>
        <v/>
      </c>
      <c r="BN100" s="102" t="str">
        <f t="shared" si="117"/>
        <v/>
      </c>
      <c r="BO100" s="105">
        <f t="shared" ref="BO100:BO163" si="140">IF(ISERROR(Q100-AO$26),"",Q100-AO$26)</f>
        <v>7.9379999999999988</v>
      </c>
      <c r="BP100" s="105">
        <f t="shared" ref="BP100:BP163" si="141">IF(ISERROR(R100-AP$26),"",R100-AP$26)</f>
        <v>7.968</v>
      </c>
      <c r="BQ100" s="105">
        <f t="shared" ref="BQ100:BQ163" si="142">IF(ISERROR(S100-AQ$26),"",S100-AQ$26)</f>
        <v>8.0599999999999987</v>
      </c>
      <c r="BR100" s="105" t="str">
        <f t="shared" ref="BR100:BR163" si="143">IF(ISERROR(T100-AR$26),"",T100-AR$26)</f>
        <v/>
      </c>
      <c r="BS100" s="105" t="str">
        <f t="shared" ref="BS100:BS163" si="144">IF(ISERROR(U100-AS$26),"",U100-AS$26)</f>
        <v/>
      </c>
      <c r="BT100" s="105" t="str">
        <f t="shared" ref="BT100:BT163" si="145">IF(ISERROR(V100-AT$26),"",V100-AT$26)</f>
        <v/>
      </c>
      <c r="BU100" s="105" t="str">
        <f t="shared" ref="BU100:BU163" si="146">IF(ISERROR(W100-AU$26),"",W100-AU$26)</f>
        <v/>
      </c>
      <c r="BV100" s="105" t="str">
        <f t="shared" ref="BV100:BV163" si="147">IF(ISERROR(X100-AV$26),"",X100-AV$26)</f>
        <v/>
      </c>
      <c r="BW100" s="105" t="str">
        <f t="shared" ref="BW100:BW163" si="148">IF(ISERROR(Y100-AW$26),"",Y100-AW$26)</f>
        <v/>
      </c>
      <c r="BX100" s="105" t="str">
        <f t="shared" ref="BX100:BX163" si="149">IF(ISERROR(Z100-AX$26),"",Z100-AX$26)</f>
        <v/>
      </c>
      <c r="BY100" s="102" t="str">
        <f t="shared" si="118"/>
        <v/>
      </c>
      <c r="BZ100" s="102" t="str">
        <f t="shared" si="119"/>
        <v/>
      </c>
      <c r="CA100" s="70">
        <f t="shared" si="120"/>
        <v>8.7426666666666666</v>
      </c>
      <c r="CB100" s="70">
        <f t="shared" si="121"/>
        <v>7.9886666666666661</v>
      </c>
      <c r="CC100" s="103" t="str">
        <f t="shared" si="122"/>
        <v>FBXW12</v>
      </c>
      <c r="CD100" s="104" t="s">
        <v>317</v>
      </c>
      <c r="CE100" s="106">
        <f t="shared" ref="CE100:CE163" si="150">IF(BC100="","",POWER(2, -BC100))</f>
        <v>2.0962114968622152E-3</v>
      </c>
      <c r="CF100" s="106">
        <f t="shared" ref="CF100:CF163" si="151">IF(BD100="","",POWER(2, -BD100))</f>
        <v>2.5593621169108676E-3</v>
      </c>
      <c r="CG100" s="106">
        <f t="shared" ref="CG100:CG163" si="152">IF(BE100="","",POWER(2, -BE100))</f>
        <v>2.3714743835840791E-3</v>
      </c>
      <c r="CH100" s="106" t="str">
        <f t="shared" ref="CH100:CH163" si="153">IF(BF100="","",POWER(2, -BF100))</f>
        <v/>
      </c>
      <c r="CI100" s="106" t="str">
        <f t="shared" ref="CI100:CI163" si="154">IF(BG100="","",POWER(2, -BG100))</f>
        <v/>
      </c>
      <c r="CJ100" s="106" t="str">
        <f t="shared" ref="CJ100:CJ163" si="155">IF(BH100="","",POWER(2, -BH100))</f>
        <v/>
      </c>
      <c r="CK100" s="106" t="str">
        <f t="shared" ref="CK100:CK163" si="156">IF(BI100="","",POWER(2, -BI100))</f>
        <v/>
      </c>
      <c r="CL100" s="106" t="str">
        <f t="shared" ref="CL100:CL163" si="157">IF(BJ100="","",POWER(2, -BJ100))</f>
        <v/>
      </c>
      <c r="CM100" s="106" t="str">
        <f t="shared" ref="CM100:CM163" si="158">IF(BK100="","",POWER(2, -BK100))</f>
        <v/>
      </c>
      <c r="CN100" s="106" t="str">
        <f t="shared" ref="CN100:CN163" si="159">IF(BL100="","",POWER(2, -BL100))</f>
        <v/>
      </c>
      <c r="CO100" s="119" t="str">
        <f t="shared" si="123"/>
        <v/>
      </c>
      <c r="CP100" s="119" t="str">
        <f t="shared" si="124"/>
        <v/>
      </c>
      <c r="CQ100" s="106">
        <f t="shared" ref="CQ100:CQ163" si="160">IF(BO100="","",POWER(2, -BO100))</f>
        <v>4.0777809664910916E-3</v>
      </c>
      <c r="CR100" s="106">
        <f t="shared" ref="CR100:CR163" si="161">IF(BP100="","",POWER(2, -BP100))</f>
        <v>3.9938614476950083E-3</v>
      </c>
      <c r="CS100" s="106">
        <f t="shared" ref="CS100:CS163" si="162">IF(BQ100="","",POWER(2, -BQ100))</f>
        <v>3.7471254661143186E-3</v>
      </c>
      <c r="CT100" s="106" t="str">
        <f t="shared" ref="CT100:CT163" si="163">IF(BR100="","",POWER(2, -BR100))</f>
        <v/>
      </c>
      <c r="CU100" s="106" t="str">
        <f t="shared" ref="CU100:CU163" si="164">IF(BS100="","",POWER(2, -BS100))</f>
        <v/>
      </c>
      <c r="CV100" s="106" t="str">
        <f t="shared" ref="CV100:CV163" si="165">IF(BT100="","",POWER(2, -BT100))</f>
        <v/>
      </c>
      <c r="CW100" s="106" t="str">
        <f t="shared" ref="CW100:CW163" si="166">IF(BU100="","",POWER(2, -BU100))</f>
        <v/>
      </c>
      <c r="CX100" s="106" t="str">
        <f t="shared" ref="CX100:CX163" si="167">IF(BV100="","",POWER(2, -BV100))</f>
        <v/>
      </c>
      <c r="CY100" s="106" t="str">
        <f t="shared" ref="CY100:CY163" si="168">IF(BW100="","",POWER(2, -BW100))</f>
        <v/>
      </c>
      <c r="CZ100" s="106" t="str">
        <f t="shared" ref="CZ100:CZ163" si="169">IF(BX100="","",POWER(2, -BX100))</f>
        <v/>
      </c>
      <c r="DA100" s="119" t="str">
        <f t="shared" si="125"/>
        <v/>
      </c>
      <c r="DB100" s="119" t="str">
        <f t="shared" si="126"/>
        <v/>
      </c>
    </row>
    <row r="101" spans="1:106" ht="15" customHeight="1" x14ac:dyDescent="0.3">
      <c r="A101" s="135" t="str">
        <f>'Gene Table'!D100</f>
        <v>FBXW2</v>
      </c>
      <c r="B101" s="104" t="s">
        <v>318</v>
      </c>
      <c r="C101" s="105">
        <f>IF('Test Sample Data'!C100="","",IF(SUM('Test Sample Data'!C$3:C$386)&gt;10,IF(AND(ISNUMBER('Test Sample Data'!C100),'Test Sample Data'!C100&lt;$C$389, 'Test Sample Data'!C100&gt;0),'Test Sample Data'!C100,$C$389),""))</f>
        <v>31.15</v>
      </c>
      <c r="D101" s="105">
        <f>IF('Test Sample Data'!D100="","",IF(SUM('Test Sample Data'!D$3:D$386)&gt;10,IF(AND(ISNUMBER('Test Sample Data'!D100),'Test Sample Data'!D100&lt;$C$389, 'Test Sample Data'!D100&gt;0),'Test Sample Data'!D100,$C$389),""))</f>
        <v>31.27</v>
      </c>
      <c r="E101" s="105">
        <f>IF('Test Sample Data'!E100="","",IF(SUM('Test Sample Data'!E$3:E$386)&gt;10,IF(AND(ISNUMBER('Test Sample Data'!E100),'Test Sample Data'!E100&lt;$C$389, 'Test Sample Data'!E100&gt;0),'Test Sample Data'!E100,$C$389),""))</f>
        <v>30.75</v>
      </c>
      <c r="F101" s="105" t="str">
        <f>IF('Test Sample Data'!F100="","",IF(SUM('Test Sample Data'!F$3:F$386)&gt;10,IF(AND(ISNUMBER('Test Sample Data'!F100),'Test Sample Data'!F100&lt;$C$389, 'Test Sample Data'!F100&gt;0),'Test Sample Data'!F100,$C$389),""))</f>
        <v/>
      </c>
      <c r="G101" s="105" t="str">
        <f>IF('Test Sample Data'!G100="","",IF(SUM('Test Sample Data'!G$3:G$386)&gt;10,IF(AND(ISNUMBER('Test Sample Data'!G100),'Test Sample Data'!G100&lt;$C$389, 'Test Sample Data'!G100&gt;0),'Test Sample Data'!G100,$C$389),""))</f>
        <v/>
      </c>
      <c r="H101" s="105" t="str">
        <f>IF('Test Sample Data'!H100="","",IF(SUM('Test Sample Data'!H$3:H$386)&gt;10,IF(AND(ISNUMBER('Test Sample Data'!H100),'Test Sample Data'!H100&lt;$C$389, 'Test Sample Data'!H100&gt;0),'Test Sample Data'!H100,$C$389),""))</f>
        <v/>
      </c>
      <c r="I101" s="105" t="str">
        <f>IF('Test Sample Data'!I100="","",IF(SUM('Test Sample Data'!I$3:I$386)&gt;10,IF(AND(ISNUMBER('Test Sample Data'!I100),'Test Sample Data'!I100&lt;$C$389, 'Test Sample Data'!I100&gt;0),'Test Sample Data'!I100,$C$389),""))</f>
        <v/>
      </c>
      <c r="J101" s="105" t="str">
        <f>IF('Test Sample Data'!J100="","",IF(SUM('Test Sample Data'!J$3:J$386)&gt;10,IF(AND(ISNUMBER('Test Sample Data'!J100),'Test Sample Data'!J100&lt;$C$389, 'Test Sample Data'!J100&gt;0),'Test Sample Data'!J100,$C$389),""))</f>
        <v/>
      </c>
      <c r="K101" s="105" t="str">
        <f>IF('Test Sample Data'!K100="","",IF(SUM('Test Sample Data'!K$3:K$386)&gt;10,IF(AND(ISNUMBER('Test Sample Data'!K100),'Test Sample Data'!K100&lt;$C$389, 'Test Sample Data'!K100&gt;0),'Test Sample Data'!K100,$C$389),""))</f>
        <v/>
      </c>
      <c r="L101" s="105" t="str">
        <f>IF('Test Sample Data'!L100="","",IF(SUM('Test Sample Data'!L$3:L$386)&gt;10,IF(AND(ISNUMBER('Test Sample Data'!L100),'Test Sample Data'!L100&lt;$C$389, 'Test Sample Data'!L100&gt;0),'Test Sample Data'!L100,$C$389),""))</f>
        <v/>
      </c>
      <c r="M101" s="105" t="str">
        <f>IF('Test Sample Data'!M100="","",IF(SUM('Test Sample Data'!M$3:M$386)&gt;10,IF(AND(ISNUMBER('Test Sample Data'!M100),'Test Sample Data'!M100&lt;$C$389, 'Test Sample Data'!M100&gt;0),'Test Sample Data'!M100,$C$389),""))</f>
        <v/>
      </c>
      <c r="N101" s="105" t="str">
        <f>IF('Test Sample Data'!N100="","",IF(SUM('Test Sample Data'!N$3:N$386)&gt;10,IF(AND(ISNUMBER('Test Sample Data'!N100),'Test Sample Data'!N100&lt;$C$389, 'Test Sample Data'!N100&gt;0),'Test Sample Data'!N100,$C$389),""))</f>
        <v/>
      </c>
      <c r="O101" s="105" t="str">
        <f>'Gene Table'!D100</f>
        <v>FBXW2</v>
      </c>
      <c r="P101" s="104" t="s">
        <v>318</v>
      </c>
      <c r="Q101" s="105">
        <f>IF('Control Sample Data'!C100="","",IF(SUM('Control Sample Data'!C$3:C$386)&gt;10,IF(AND(ISNUMBER('Control Sample Data'!C100),'Control Sample Data'!C100&lt;$C$389, 'Control Sample Data'!C100&gt;0),'Control Sample Data'!C100,$C$389),""))</f>
        <v>32.020000000000003</v>
      </c>
      <c r="R101" s="105">
        <f>IF('Control Sample Data'!D100="","",IF(SUM('Control Sample Data'!D$3:D$386)&gt;10,IF(AND(ISNUMBER('Control Sample Data'!D100),'Control Sample Data'!D100&lt;$C$389, 'Control Sample Data'!D100&gt;0),'Control Sample Data'!D100,$C$389),""))</f>
        <v>32.130000000000003</v>
      </c>
      <c r="S101" s="105">
        <f>IF('Control Sample Data'!E100="","",IF(SUM('Control Sample Data'!E$3:E$386)&gt;10,IF(AND(ISNUMBER('Control Sample Data'!E100),'Control Sample Data'!E100&lt;$C$389, 'Control Sample Data'!E100&gt;0),'Control Sample Data'!E100,$C$389),""))</f>
        <v>31.96</v>
      </c>
      <c r="T101" s="105" t="str">
        <f>IF('Control Sample Data'!F100="","",IF(SUM('Control Sample Data'!F$3:F$386)&gt;10,IF(AND(ISNUMBER('Control Sample Data'!F100),'Control Sample Data'!F100&lt;$C$389, 'Control Sample Data'!F100&gt;0),'Control Sample Data'!F100,$C$389),""))</f>
        <v/>
      </c>
      <c r="U101" s="105" t="str">
        <f>IF('Control Sample Data'!G100="","",IF(SUM('Control Sample Data'!G$3:G$386)&gt;10,IF(AND(ISNUMBER('Control Sample Data'!G100),'Control Sample Data'!G100&lt;$C$389, 'Control Sample Data'!G100&gt;0),'Control Sample Data'!G100,$C$389),""))</f>
        <v/>
      </c>
      <c r="V101" s="105" t="str">
        <f>IF('Control Sample Data'!H100="","",IF(SUM('Control Sample Data'!H$3:H$386)&gt;10,IF(AND(ISNUMBER('Control Sample Data'!H100),'Control Sample Data'!H100&lt;$C$389, 'Control Sample Data'!H100&gt;0),'Control Sample Data'!H100,$C$389),""))</f>
        <v/>
      </c>
      <c r="W101" s="105" t="str">
        <f>IF('Control Sample Data'!I100="","",IF(SUM('Control Sample Data'!I$3:I$386)&gt;10,IF(AND(ISNUMBER('Control Sample Data'!I100),'Control Sample Data'!I100&lt;$C$389, 'Control Sample Data'!I100&gt;0),'Control Sample Data'!I100,$C$389),""))</f>
        <v/>
      </c>
      <c r="X101" s="105" t="str">
        <f>IF('Control Sample Data'!J100="","",IF(SUM('Control Sample Data'!J$3:J$386)&gt;10,IF(AND(ISNUMBER('Control Sample Data'!J100),'Control Sample Data'!J100&lt;$C$389, 'Control Sample Data'!J100&gt;0),'Control Sample Data'!J100,$C$389),""))</f>
        <v/>
      </c>
      <c r="Y101" s="105" t="str">
        <f>IF('Control Sample Data'!K100="","",IF(SUM('Control Sample Data'!K$3:K$386)&gt;10,IF(AND(ISNUMBER('Control Sample Data'!K100),'Control Sample Data'!K100&lt;$C$389, 'Control Sample Data'!K100&gt;0),'Control Sample Data'!K100,$C$389),""))</f>
        <v/>
      </c>
      <c r="Z101" s="105" t="str">
        <f>IF('Control Sample Data'!L100="","",IF(SUM('Control Sample Data'!L$3:L$386)&gt;10,IF(AND(ISNUMBER('Control Sample Data'!L100),'Control Sample Data'!L100&lt;$C$389, 'Control Sample Data'!L100&gt;0),'Control Sample Data'!L100,$C$389),""))</f>
        <v/>
      </c>
      <c r="AA101" s="105" t="str">
        <f>IF('Control Sample Data'!M100="","",IF(SUM('Control Sample Data'!M$3:M$386)&gt;10,IF(AND(ISNUMBER('Control Sample Data'!M100),'Control Sample Data'!M100&lt;$C$389, 'Control Sample Data'!M100&gt;0),'Control Sample Data'!M100,$C$389),""))</f>
        <v/>
      </c>
      <c r="AB101" s="136" t="str">
        <f>IF('Control Sample Data'!N100="","",IF(SUM('Control Sample Data'!N$3:N$386)&gt;10,IF(AND(ISNUMBER('Control Sample Data'!N100),'Control Sample Data'!N100&lt;$C$389, 'Control Sample Data'!N100&gt;0),'Control Sample Data'!N100,$C$389),""))</f>
        <v/>
      </c>
      <c r="BA101" s="101" t="str">
        <f t="shared" si="115"/>
        <v>FBXW2</v>
      </c>
      <c r="BB101" s="104" t="s">
        <v>318</v>
      </c>
      <c r="BC101" s="105">
        <f t="shared" si="130"/>
        <v>10.157999999999998</v>
      </c>
      <c r="BD101" s="105">
        <f t="shared" si="131"/>
        <v>10.32</v>
      </c>
      <c r="BE101" s="105">
        <f t="shared" si="132"/>
        <v>9.8699999999999974</v>
      </c>
      <c r="BF101" s="105" t="str">
        <f t="shared" si="133"/>
        <v/>
      </c>
      <c r="BG101" s="105" t="str">
        <f t="shared" si="134"/>
        <v/>
      </c>
      <c r="BH101" s="105" t="str">
        <f t="shared" si="135"/>
        <v/>
      </c>
      <c r="BI101" s="105" t="str">
        <f t="shared" si="136"/>
        <v/>
      </c>
      <c r="BJ101" s="105" t="str">
        <f t="shared" si="137"/>
        <v/>
      </c>
      <c r="BK101" s="105" t="str">
        <f t="shared" si="138"/>
        <v/>
      </c>
      <c r="BL101" s="105" t="str">
        <f t="shared" si="139"/>
        <v/>
      </c>
      <c r="BM101" s="102" t="str">
        <f t="shared" si="116"/>
        <v/>
      </c>
      <c r="BN101" s="102" t="str">
        <f t="shared" si="117"/>
        <v/>
      </c>
      <c r="BO101" s="105">
        <f t="shared" si="140"/>
        <v>10.878000000000004</v>
      </c>
      <c r="BP101" s="105">
        <f t="shared" si="141"/>
        <v>11.078000000000003</v>
      </c>
      <c r="BQ101" s="105">
        <f t="shared" si="142"/>
        <v>10.75</v>
      </c>
      <c r="BR101" s="105" t="str">
        <f t="shared" si="143"/>
        <v/>
      </c>
      <c r="BS101" s="105" t="str">
        <f t="shared" si="144"/>
        <v/>
      </c>
      <c r="BT101" s="105" t="str">
        <f t="shared" si="145"/>
        <v/>
      </c>
      <c r="BU101" s="105" t="str">
        <f t="shared" si="146"/>
        <v/>
      </c>
      <c r="BV101" s="105" t="str">
        <f t="shared" si="147"/>
        <v/>
      </c>
      <c r="BW101" s="105" t="str">
        <f t="shared" si="148"/>
        <v/>
      </c>
      <c r="BX101" s="105" t="str">
        <f t="shared" si="149"/>
        <v/>
      </c>
      <c r="BY101" s="102" t="str">
        <f t="shared" si="118"/>
        <v/>
      </c>
      <c r="BZ101" s="102" t="str">
        <f t="shared" si="119"/>
        <v/>
      </c>
      <c r="CA101" s="70">
        <f t="shared" si="120"/>
        <v>10.115999999999998</v>
      </c>
      <c r="CB101" s="70">
        <f t="shared" si="121"/>
        <v>10.902000000000001</v>
      </c>
      <c r="CC101" s="103" t="str">
        <f t="shared" si="122"/>
        <v>FBXW2</v>
      </c>
      <c r="CD101" s="104" t="s">
        <v>318</v>
      </c>
      <c r="CE101" s="106">
        <f t="shared" si="150"/>
        <v>8.7526044879824834E-4</v>
      </c>
      <c r="CF101" s="106">
        <f t="shared" si="151"/>
        <v>7.8229480233361556E-4</v>
      </c>
      <c r="CG101" s="106">
        <f t="shared" si="152"/>
        <v>1.0686461926374428E-3</v>
      </c>
      <c r="CH101" s="106" t="str">
        <f t="shared" si="153"/>
        <v/>
      </c>
      <c r="CI101" s="106" t="str">
        <f t="shared" si="154"/>
        <v/>
      </c>
      <c r="CJ101" s="106" t="str">
        <f t="shared" si="155"/>
        <v/>
      </c>
      <c r="CK101" s="106" t="str">
        <f t="shared" si="156"/>
        <v/>
      </c>
      <c r="CL101" s="106" t="str">
        <f t="shared" si="157"/>
        <v/>
      </c>
      <c r="CM101" s="106" t="str">
        <f t="shared" si="158"/>
        <v/>
      </c>
      <c r="CN101" s="106" t="str">
        <f t="shared" si="159"/>
        <v/>
      </c>
      <c r="CO101" s="119" t="str">
        <f t="shared" si="123"/>
        <v/>
      </c>
      <c r="CP101" s="119" t="str">
        <f t="shared" si="124"/>
        <v/>
      </c>
      <c r="CQ101" s="106">
        <f t="shared" si="160"/>
        <v>5.3136837972207079E-4</v>
      </c>
      <c r="CR101" s="106">
        <f t="shared" si="161"/>
        <v>4.6258304228479798E-4</v>
      </c>
      <c r="CS101" s="106">
        <f t="shared" si="162"/>
        <v>5.806675366224227E-4</v>
      </c>
      <c r="CT101" s="106" t="str">
        <f t="shared" si="163"/>
        <v/>
      </c>
      <c r="CU101" s="106" t="str">
        <f t="shared" si="164"/>
        <v/>
      </c>
      <c r="CV101" s="106" t="str">
        <f t="shared" si="165"/>
        <v/>
      </c>
      <c r="CW101" s="106" t="str">
        <f t="shared" si="166"/>
        <v/>
      </c>
      <c r="CX101" s="106" t="str">
        <f t="shared" si="167"/>
        <v/>
      </c>
      <c r="CY101" s="106" t="str">
        <f t="shared" si="168"/>
        <v/>
      </c>
      <c r="CZ101" s="106" t="str">
        <f t="shared" si="169"/>
        <v/>
      </c>
      <c r="DA101" s="119" t="str">
        <f t="shared" si="125"/>
        <v/>
      </c>
      <c r="DB101" s="119" t="str">
        <f t="shared" si="126"/>
        <v/>
      </c>
    </row>
    <row r="102" spans="1:106" ht="15" customHeight="1" x14ac:dyDescent="0.3">
      <c r="A102" s="135" t="str">
        <f>'Gene Table'!D101</f>
        <v>FBXW4</v>
      </c>
      <c r="B102" s="104" t="s">
        <v>319</v>
      </c>
      <c r="C102" s="105">
        <f>IF('Test Sample Data'!C101="","",IF(SUM('Test Sample Data'!C$3:C$386)&gt;10,IF(AND(ISNUMBER('Test Sample Data'!C101),'Test Sample Data'!C101&lt;$C$389, 'Test Sample Data'!C101&gt;0),'Test Sample Data'!C101,$C$389),""))</f>
        <v>31.57</v>
      </c>
      <c r="D102" s="105">
        <f>IF('Test Sample Data'!D101="","",IF(SUM('Test Sample Data'!D$3:D$386)&gt;10,IF(AND(ISNUMBER('Test Sample Data'!D101),'Test Sample Data'!D101&lt;$C$389, 'Test Sample Data'!D101&gt;0),'Test Sample Data'!D101,$C$389),""))</f>
        <v>31.24</v>
      </c>
      <c r="E102" s="105">
        <f>IF('Test Sample Data'!E101="","",IF(SUM('Test Sample Data'!E$3:E$386)&gt;10,IF(AND(ISNUMBER('Test Sample Data'!E101),'Test Sample Data'!E101&lt;$C$389, 'Test Sample Data'!E101&gt;0),'Test Sample Data'!E101,$C$389),""))</f>
        <v>31.54</v>
      </c>
      <c r="F102" s="105" t="str">
        <f>IF('Test Sample Data'!F101="","",IF(SUM('Test Sample Data'!F$3:F$386)&gt;10,IF(AND(ISNUMBER('Test Sample Data'!F101),'Test Sample Data'!F101&lt;$C$389, 'Test Sample Data'!F101&gt;0),'Test Sample Data'!F101,$C$389),""))</f>
        <v/>
      </c>
      <c r="G102" s="105" t="str">
        <f>IF('Test Sample Data'!G101="","",IF(SUM('Test Sample Data'!G$3:G$386)&gt;10,IF(AND(ISNUMBER('Test Sample Data'!G101),'Test Sample Data'!G101&lt;$C$389, 'Test Sample Data'!G101&gt;0),'Test Sample Data'!G101,$C$389),""))</f>
        <v/>
      </c>
      <c r="H102" s="105" t="str">
        <f>IF('Test Sample Data'!H101="","",IF(SUM('Test Sample Data'!H$3:H$386)&gt;10,IF(AND(ISNUMBER('Test Sample Data'!H101),'Test Sample Data'!H101&lt;$C$389, 'Test Sample Data'!H101&gt;0),'Test Sample Data'!H101,$C$389),""))</f>
        <v/>
      </c>
      <c r="I102" s="105" t="str">
        <f>IF('Test Sample Data'!I101="","",IF(SUM('Test Sample Data'!I$3:I$386)&gt;10,IF(AND(ISNUMBER('Test Sample Data'!I101),'Test Sample Data'!I101&lt;$C$389, 'Test Sample Data'!I101&gt;0),'Test Sample Data'!I101,$C$389),""))</f>
        <v/>
      </c>
      <c r="J102" s="105" t="str">
        <f>IF('Test Sample Data'!J101="","",IF(SUM('Test Sample Data'!J$3:J$386)&gt;10,IF(AND(ISNUMBER('Test Sample Data'!J101),'Test Sample Data'!J101&lt;$C$389, 'Test Sample Data'!J101&gt;0),'Test Sample Data'!J101,$C$389),""))</f>
        <v/>
      </c>
      <c r="K102" s="105" t="str">
        <f>IF('Test Sample Data'!K101="","",IF(SUM('Test Sample Data'!K$3:K$386)&gt;10,IF(AND(ISNUMBER('Test Sample Data'!K101),'Test Sample Data'!K101&lt;$C$389, 'Test Sample Data'!K101&gt;0),'Test Sample Data'!K101,$C$389),""))</f>
        <v/>
      </c>
      <c r="L102" s="105" t="str">
        <f>IF('Test Sample Data'!L101="","",IF(SUM('Test Sample Data'!L$3:L$386)&gt;10,IF(AND(ISNUMBER('Test Sample Data'!L101),'Test Sample Data'!L101&lt;$C$389, 'Test Sample Data'!L101&gt;0),'Test Sample Data'!L101,$C$389),""))</f>
        <v/>
      </c>
      <c r="M102" s="105" t="str">
        <f>IF('Test Sample Data'!M101="","",IF(SUM('Test Sample Data'!M$3:M$386)&gt;10,IF(AND(ISNUMBER('Test Sample Data'!M101),'Test Sample Data'!M101&lt;$C$389, 'Test Sample Data'!M101&gt;0),'Test Sample Data'!M101,$C$389),""))</f>
        <v/>
      </c>
      <c r="N102" s="105" t="str">
        <f>IF('Test Sample Data'!N101="","",IF(SUM('Test Sample Data'!N$3:N$386)&gt;10,IF(AND(ISNUMBER('Test Sample Data'!N101),'Test Sample Data'!N101&lt;$C$389, 'Test Sample Data'!N101&gt;0),'Test Sample Data'!N101,$C$389),""))</f>
        <v/>
      </c>
      <c r="O102" s="105" t="str">
        <f>'Gene Table'!D101</f>
        <v>FBXW4</v>
      </c>
      <c r="P102" s="104" t="s">
        <v>319</v>
      </c>
      <c r="Q102" s="105">
        <f>IF('Control Sample Data'!C101="","",IF(SUM('Control Sample Data'!C$3:C$386)&gt;10,IF(AND(ISNUMBER('Control Sample Data'!C101),'Control Sample Data'!C101&lt;$C$389, 'Control Sample Data'!C101&gt;0),'Control Sample Data'!C101,$C$389),""))</f>
        <v>33.83</v>
      </c>
      <c r="R102" s="105">
        <f>IF('Control Sample Data'!D101="","",IF(SUM('Control Sample Data'!D$3:D$386)&gt;10,IF(AND(ISNUMBER('Control Sample Data'!D101),'Control Sample Data'!D101&lt;$C$389, 'Control Sample Data'!D101&gt;0),'Control Sample Data'!D101,$C$389),""))</f>
        <v>34.22</v>
      </c>
      <c r="S102" s="105">
        <f>IF('Control Sample Data'!E101="","",IF(SUM('Control Sample Data'!E$3:E$386)&gt;10,IF(AND(ISNUMBER('Control Sample Data'!E101),'Control Sample Data'!E101&lt;$C$389, 'Control Sample Data'!E101&gt;0),'Control Sample Data'!E101,$C$389),""))</f>
        <v>33.090000000000003</v>
      </c>
      <c r="T102" s="105" t="str">
        <f>IF('Control Sample Data'!F101="","",IF(SUM('Control Sample Data'!F$3:F$386)&gt;10,IF(AND(ISNUMBER('Control Sample Data'!F101),'Control Sample Data'!F101&lt;$C$389, 'Control Sample Data'!F101&gt;0),'Control Sample Data'!F101,$C$389),""))</f>
        <v/>
      </c>
      <c r="U102" s="105" t="str">
        <f>IF('Control Sample Data'!G101="","",IF(SUM('Control Sample Data'!G$3:G$386)&gt;10,IF(AND(ISNUMBER('Control Sample Data'!G101),'Control Sample Data'!G101&lt;$C$389, 'Control Sample Data'!G101&gt;0),'Control Sample Data'!G101,$C$389),""))</f>
        <v/>
      </c>
      <c r="V102" s="105" t="str">
        <f>IF('Control Sample Data'!H101="","",IF(SUM('Control Sample Data'!H$3:H$386)&gt;10,IF(AND(ISNUMBER('Control Sample Data'!H101),'Control Sample Data'!H101&lt;$C$389, 'Control Sample Data'!H101&gt;0),'Control Sample Data'!H101,$C$389),""))</f>
        <v/>
      </c>
      <c r="W102" s="105" t="str">
        <f>IF('Control Sample Data'!I101="","",IF(SUM('Control Sample Data'!I$3:I$386)&gt;10,IF(AND(ISNUMBER('Control Sample Data'!I101),'Control Sample Data'!I101&lt;$C$389, 'Control Sample Data'!I101&gt;0),'Control Sample Data'!I101,$C$389),""))</f>
        <v/>
      </c>
      <c r="X102" s="105" t="str">
        <f>IF('Control Sample Data'!J101="","",IF(SUM('Control Sample Data'!J$3:J$386)&gt;10,IF(AND(ISNUMBER('Control Sample Data'!J101),'Control Sample Data'!J101&lt;$C$389, 'Control Sample Data'!J101&gt;0),'Control Sample Data'!J101,$C$389),""))</f>
        <v/>
      </c>
      <c r="Y102" s="105" t="str">
        <f>IF('Control Sample Data'!K101="","",IF(SUM('Control Sample Data'!K$3:K$386)&gt;10,IF(AND(ISNUMBER('Control Sample Data'!K101),'Control Sample Data'!K101&lt;$C$389, 'Control Sample Data'!K101&gt;0),'Control Sample Data'!K101,$C$389),""))</f>
        <v/>
      </c>
      <c r="Z102" s="105" t="str">
        <f>IF('Control Sample Data'!L101="","",IF(SUM('Control Sample Data'!L$3:L$386)&gt;10,IF(AND(ISNUMBER('Control Sample Data'!L101),'Control Sample Data'!L101&lt;$C$389, 'Control Sample Data'!L101&gt;0),'Control Sample Data'!L101,$C$389),""))</f>
        <v/>
      </c>
      <c r="AA102" s="105" t="str">
        <f>IF('Control Sample Data'!M101="","",IF(SUM('Control Sample Data'!M$3:M$386)&gt;10,IF(AND(ISNUMBER('Control Sample Data'!M101),'Control Sample Data'!M101&lt;$C$389, 'Control Sample Data'!M101&gt;0),'Control Sample Data'!M101,$C$389),""))</f>
        <v/>
      </c>
      <c r="AB102" s="136" t="str">
        <f>IF('Control Sample Data'!N101="","",IF(SUM('Control Sample Data'!N$3:N$386)&gt;10,IF(AND(ISNUMBER('Control Sample Data'!N101),'Control Sample Data'!N101&lt;$C$389, 'Control Sample Data'!N101&gt;0),'Control Sample Data'!N101,$C$389),""))</f>
        <v/>
      </c>
      <c r="BA102" s="101" t="str">
        <f t="shared" si="115"/>
        <v>FBXW4</v>
      </c>
      <c r="BB102" s="104" t="s">
        <v>319</v>
      </c>
      <c r="BC102" s="105">
        <f t="shared" si="130"/>
        <v>10.577999999999999</v>
      </c>
      <c r="BD102" s="105">
        <f t="shared" si="131"/>
        <v>10.29</v>
      </c>
      <c r="BE102" s="105">
        <f t="shared" si="132"/>
        <v>10.659999999999997</v>
      </c>
      <c r="BF102" s="105" t="str">
        <f t="shared" si="133"/>
        <v/>
      </c>
      <c r="BG102" s="105" t="str">
        <f t="shared" si="134"/>
        <v/>
      </c>
      <c r="BH102" s="105" t="str">
        <f t="shared" si="135"/>
        <v/>
      </c>
      <c r="BI102" s="105" t="str">
        <f t="shared" si="136"/>
        <v/>
      </c>
      <c r="BJ102" s="105" t="str">
        <f t="shared" si="137"/>
        <v/>
      </c>
      <c r="BK102" s="105" t="str">
        <f t="shared" si="138"/>
        <v/>
      </c>
      <c r="BL102" s="105" t="str">
        <f t="shared" si="139"/>
        <v/>
      </c>
      <c r="BM102" s="102" t="str">
        <f t="shared" si="116"/>
        <v/>
      </c>
      <c r="BN102" s="102" t="str">
        <f t="shared" si="117"/>
        <v/>
      </c>
      <c r="BO102" s="105">
        <f t="shared" si="140"/>
        <v>12.687999999999999</v>
      </c>
      <c r="BP102" s="105">
        <f t="shared" si="141"/>
        <v>13.167999999999999</v>
      </c>
      <c r="BQ102" s="105">
        <f t="shared" si="142"/>
        <v>11.880000000000003</v>
      </c>
      <c r="BR102" s="105" t="str">
        <f t="shared" si="143"/>
        <v/>
      </c>
      <c r="BS102" s="105" t="str">
        <f t="shared" si="144"/>
        <v/>
      </c>
      <c r="BT102" s="105" t="str">
        <f t="shared" si="145"/>
        <v/>
      </c>
      <c r="BU102" s="105" t="str">
        <f t="shared" si="146"/>
        <v/>
      </c>
      <c r="BV102" s="105" t="str">
        <f t="shared" si="147"/>
        <v/>
      </c>
      <c r="BW102" s="105" t="str">
        <f t="shared" si="148"/>
        <v/>
      </c>
      <c r="BX102" s="105" t="str">
        <f t="shared" si="149"/>
        <v/>
      </c>
      <c r="BY102" s="102" t="str">
        <f t="shared" si="118"/>
        <v/>
      </c>
      <c r="BZ102" s="102" t="str">
        <f t="shared" si="119"/>
        <v/>
      </c>
      <c r="CA102" s="70">
        <f t="shared" si="120"/>
        <v>10.509333333333332</v>
      </c>
      <c r="CB102" s="70">
        <f t="shared" si="121"/>
        <v>12.578666666666669</v>
      </c>
      <c r="CC102" s="103" t="str">
        <f t="shared" si="122"/>
        <v>FBXW4</v>
      </c>
      <c r="CD102" s="104" t="s">
        <v>319</v>
      </c>
      <c r="CE102" s="106">
        <f t="shared" si="150"/>
        <v>6.5419121212296984E-4</v>
      </c>
      <c r="CF102" s="106">
        <f t="shared" si="151"/>
        <v>7.9873247906033407E-4</v>
      </c>
      <c r="CG102" s="106">
        <f t="shared" si="152"/>
        <v>6.1804521189955249E-4</v>
      </c>
      <c r="CH102" s="106" t="str">
        <f t="shared" si="153"/>
        <v/>
      </c>
      <c r="CI102" s="106" t="str">
        <f t="shared" si="154"/>
        <v/>
      </c>
      <c r="CJ102" s="106" t="str">
        <f t="shared" si="155"/>
        <v/>
      </c>
      <c r="CK102" s="106" t="str">
        <f t="shared" si="156"/>
        <v/>
      </c>
      <c r="CL102" s="106" t="str">
        <f t="shared" si="157"/>
        <v/>
      </c>
      <c r="CM102" s="106" t="str">
        <f t="shared" si="158"/>
        <v/>
      </c>
      <c r="CN102" s="106" t="str">
        <f t="shared" si="159"/>
        <v/>
      </c>
      <c r="CO102" s="119" t="str">
        <f t="shared" si="123"/>
        <v/>
      </c>
      <c r="CP102" s="119" t="str">
        <f t="shared" si="124"/>
        <v/>
      </c>
      <c r="CQ102" s="106">
        <f t="shared" si="160"/>
        <v>1.5154144183668385E-4</v>
      </c>
      <c r="CR102" s="106">
        <f t="shared" si="161"/>
        <v>1.08651822906799E-4</v>
      </c>
      <c r="CS102" s="106">
        <f t="shared" si="162"/>
        <v>2.653161285464005E-4</v>
      </c>
      <c r="CT102" s="106" t="str">
        <f t="shared" si="163"/>
        <v/>
      </c>
      <c r="CU102" s="106" t="str">
        <f t="shared" si="164"/>
        <v/>
      </c>
      <c r="CV102" s="106" t="str">
        <f t="shared" si="165"/>
        <v/>
      </c>
      <c r="CW102" s="106" t="str">
        <f t="shared" si="166"/>
        <v/>
      </c>
      <c r="CX102" s="106" t="str">
        <f t="shared" si="167"/>
        <v/>
      </c>
      <c r="CY102" s="106" t="str">
        <f t="shared" si="168"/>
        <v/>
      </c>
      <c r="CZ102" s="106" t="str">
        <f t="shared" si="169"/>
        <v/>
      </c>
      <c r="DA102" s="119" t="str">
        <f t="shared" si="125"/>
        <v/>
      </c>
      <c r="DB102" s="119" t="str">
        <f t="shared" si="126"/>
        <v/>
      </c>
    </row>
    <row r="103" spans="1:106" ht="15" customHeight="1" x14ac:dyDescent="0.3">
      <c r="A103" s="135" t="str">
        <f>'Gene Table'!D102</f>
        <v>FBXW5</v>
      </c>
      <c r="B103" s="104" t="s">
        <v>320</v>
      </c>
      <c r="C103" s="105">
        <f>IF('Test Sample Data'!C102="","",IF(SUM('Test Sample Data'!C$3:C$386)&gt;10,IF(AND(ISNUMBER('Test Sample Data'!C102),'Test Sample Data'!C102&lt;$C$389, 'Test Sample Data'!C102&gt;0),'Test Sample Data'!C102,$C$389),""))</f>
        <v>31.3</v>
      </c>
      <c r="D103" s="105">
        <f>IF('Test Sample Data'!D102="","",IF(SUM('Test Sample Data'!D$3:D$386)&gt;10,IF(AND(ISNUMBER('Test Sample Data'!D102),'Test Sample Data'!D102&lt;$C$389, 'Test Sample Data'!D102&gt;0),'Test Sample Data'!D102,$C$389),""))</f>
        <v>32.24</v>
      </c>
      <c r="E103" s="105">
        <f>IF('Test Sample Data'!E102="","",IF(SUM('Test Sample Data'!E$3:E$386)&gt;10,IF(AND(ISNUMBER('Test Sample Data'!E102),'Test Sample Data'!E102&lt;$C$389, 'Test Sample Data'!E102&gt;0),'Test Sample Data'!E102,$C$389),""))</f>
        <v>32.799999999999997</v>
      </c>
      <c r="F103" s="105" t="str">
        <f>IF('Test Sample Data'!F102="","",IF(SUM('Test Sample Data'!F$3:F$386)&gt;10,IF(AND(ISNUMBER('Test Sample Data'!F102),'Test Sample Data'!F102&lt;$C$389, 'Test Sample Data'!F102&gt;0),'Test Sample Data'!F102,$C$389),""))</f>
        <v/>
      </c>
      <c r="G103" s="105" t="str">
        <f>IF('Test Sample Data'!G102="","",IF(SUM('Test Sample Data'!G$3:G$386)&gt;10,IF(AND(ISNUMBER('Test Sample Data'!G102),'Test Sample Data'!G102&lt;$C$389, 'Test Sample Data'!G102&gt;0),'Test Sample Data'!G102,$C$389),""))</f>
        <v/>
      </c>
      <c r="H103" s="105" t="str">
        <f>IF('Test Sample Data'!H102="","",IF(SUM('Test Sample Data'!H$3:H$386)&gt;10,IF(AND(ISNUMBER('Test Sample Data'!H102),'Test Sample Data'!H102&lt;$C$389, 'Test Sample Data'!H102&gt;0),'Test Sample Data'!H102,$C$389),""))</f>
        <v/>
      </c>
      <c r="I103" s="105" t="str">
        <f>IF('Test Sample Data'!I102="","",IF(SUM('Test Sample Data'!I$3:I$386)&gt;10,IF(AND(ISNUMBER('Test Sample Data'!I102),'Test Sample Data'!I102&lt;$C$389, 'Test Sample Data'!I102&gt;0),'Test Sample Data'!I102,$C$389),""))</f>
        <v/>
      </c>
      <c r="J103" s="105" t="str">
        <f>IF('Test Sample Data'!J102="","",IF(SUM('Test Sample Data'!J$3:J$386)&gt;10,IF(AND(ISNUMBER('Test Sample Data'!J102),'Test Sample Data'!J102&lt;$C$389, 'Test Sample Data'!J102&gt;0),'Test Sample Data'!J102,$C$389),""))</f>
        <v/>
      </c>
      <c r="K103" s="105" t="str">
        <f>IF('Test Sample Data'!K102="","",IF(SUM('Test Sample Data'!K$3:K$386)&gt;10,IF(AND(ISNUMBER('Test Sample Data'!K102),'Test Sample Data'!K102&lt;$C$389, 'Test Sample Data'!K102&gt;0),'Test Sample Data'!K102,$C$389),""))</f>
        <v/>
      </c>
      <c r="L103" s="105" t="str">
        <f>IF('Test Sample Data'!L102="","",IF(SUM('Test Sample Data'!L$3:L$386)&gt;10,IF(AND(ISNUMBER('Test Sample Data'!L102),'Test Sample Data'!L102&lt;$C$389, 'Test Sample Data'!L102&gt;0),'Test Sample Data'!L102,$C$389),""))</f>
        <v/>
      </c>
      <c r="M103" s="105" t="str">
        <f>IF('Test Sample Data'!M102="","",IF(SUM('Test Sample Data'!M$3:M$386)&gt;10,IF(AND(ISNUMBER('Test Sample Data'!M102),'Test Sample Data'!M102&lt;$C$389, 'Test Sample Data'!M102&gt;0),'Test Sample Data'!M102,$C$389),""))</f>
        <v/>
      </c>
      <c r="N103" s="105" t="str">
        <f>IF('Test Sample Data'!N102="","",IF(SUM('Test Sample Data'!N$3:N$386)&gt;10,IF(AND(ISNUMBER('Test Sample Data'!N102),'Test Sample Data'!N102&lt;$C$389, 'Test Sample Data'!N102&gt;0),'Test Sample Data'!N102,$C$389),""))</f>
        <v/>
      </c>
      <c r="O103" s="105" t="str">
        <f>'Gene Table'!D102</f>
        <v>FBXW5</v>
      </c>
      <c r="P103" s="104" t="s">
        <v>320</v>
      </c>
      <c r="Q103" s="105">
        <f>IF('Control Sample Data'!C102="","",IF(SUM('Control Sample Data'!C$3:C$386)&gt;10,IF(AND(ISNUMBER('Control Sample Data'!C102),'Control Sample Data'!C102&lt;$C$389, 'Control Sample Data'!C102&gt;0),'Control Sample Data'!C102,$C$389),""))</f>
        <v>33.950000000000003</v>
      </c>
      <c r="R103" s="105">
        <f>IF('Control Sample Data'!D102="","",IF(SUM('Control Sample Data'!D$3:D$386)&gt;10,IF(AND(ISNUMBER('Control Sample Data'!D102),'Control Sample Data'!D102&lt;$C$389, 'Control Sample Data'!D102&gt;0),'Control Sample Data'!D102,$C$389),""))</f>
        <v>33.26</v>
      </c>
      <c r="S103" s="105">
        <f>IF('Control Sample Data'!E102="","",IF(SUM('Control Sample Data'!E$3:E$386)&gt;10,IF(AND(ISNUMBER('Control Sample Data'!E102),'Control Sample Data'!E102&lt;$C$389, 'Control Sample Data'!E102&gt;0),'Control Sample Data'!E102,$C$389),""))</f>
        <v>32.65</v>
      </c>
      <c r="T103" s="105" t="str">
        <f>IF('Control Sample Data'!F102="","",IF(SUM('Control Sample Data'!F$3:F$386)&gt;10,IF(AND(ISNUMBER('Control Sample Data'!F102),'Control Sample Data'!F102&lt;$C$389, 'Control Sample Data'!F102&gt;0),'Control Sample Data'!F102,$C$389),""))</f>
        <v/>
      </c>
      <c r="U103" s="105" t="str">
        <f>IF('Control Sample Data'!G102="","",IF(SUM('Control Sample Data'!G$3:G$386)&gt;10,IF(AND(ISNUMBER('Control Sample Data'!G102),'Control Sample Data'!G102&lt;$C$389, 'Control Sample Data'!G102&gt;0),'Control Sample Data'!G102,$C$389),""))</f>
        <v/>
      </c>
      <c r="V103" s="105" t="str">
        <f>IF('Control Sample Data'!H102="","",IF(SUM('Control Sample Data'!H$3:H$386)&gt;10,IF(AND(ISNUMBER('Control Sample Data'!H102),'Control Sample Data'!H102&lt;$C$389, 'Control Sample Data'!H102&gt;0),'Control Sample Data'!H102,$C$389),""))</f>
        <v/>
      </c>
      <c r="W103" s="105" t="str">
        <f>IF('Control Sample Data'!I102="","",IF(SUM('Control Sample Data'!I$3:I$386)&gt;10,IF(AND(ISNUMBER('Control Sample Data'!I102),'Control Sample Data'!I102&lt;$C$389, 'Control Sample Data'!I102&gt;0),'Control Sample Data'!I102,$C$389),""))</f>
        <v/>
      </c>
      <c r="X103" s="105" t="str">
        <f>IF('Control Sample Data'!J102="","",IF(SUM('Control Sample Data'!J$3:J$386)&gt;10,IF(AND(ISNUMBER('Control Sample Data'!J102),'Control Sample Data'!J102&lt;$C$389, 'Control Sample Data'!J102&gt;0),'Control Sample Data'!J102,$C$389),""))</f>
        <v/>
      </c>
      <c r="Y103" s="105" t="str">
        <f>IF('Control Sample Data'!K102="","",IF(SUM('Control Sample Data'!K$3:K$386)&gt;10,IF(AND(ISNUMBER('Control Sample Data'!K102),'Control Sample Data'!K102&lt;$C$389, 'Control Sample Data'!K102&gt;0),'Control Sample Data'!K102,$C$389),""))</f>
        <v/>
      </c>
      <c r="Z103" s="105" t="str">
        <f>IF('Control Sample Data'!L102="","",IF(SUM('Control Sample Data'!L$3:L$386)&gt;10,IF(AND(ISNUMBER('Control Sample Data'!L102),'Control Sample Data'!L102&lt;$C$389, 'Control Sample Data'!L102&gt;0),'Control Sample Data'!L102,$C$389),""))</f>
        <v/>
      </c>
      <c r="AA103" s="105" t="str">
        <f>IF('Control Sample Data'!M102="","",IF(SUM('Control Sample Data'!M$3:M$386)&gt;10,IF(AND(ISNUMBER('Control Sample Data'!M102),'Control Sample Data'!M102&lt;$C$389, 'Control Sample Data'!M102&gt;0),'Control Sample Data'!M102,$C$389),""))</f>
        <v/>
      </c>
      <c r="AB103" s="136" t="str">
        <f>IF('Control Sample Data'!N102="","",IF(SUM('Control Sample Data'!N$3:N$386)&gt;10,IF(AND(ISNUMBER('Control Sample Data'!N102),'Control Sample Data'!N102&lt;$C$389, 'Control Sample Data'!N102&gt;0),'Control Sample Data'!N102,$C$389),""))</f>
        <v/>
      </c>
      <c r="BA103" s="101" t="str">
        <f t="shared" si="115"/>
        <v>FBXW5</v>
      </c>
      <c r="BB103" s="104" t="s">
        <v>320</v>
      </c>
      <c r="BC103" s="105">
        <f t="shared" si="130"/>
        <v>10.308</v>
      </c>
      <c r="BD103" s="105">
        <f t="shared" si="131"/>
        <v>11.290000000000003</v>
      </c>
      <c r="BE103" s="105">
        <f t="shared" si="132"/>
        <v>11.919999999999995</v>
      </c>
      <c r="BF103" s="105" t="str">
        <f t="shared" si="133"/>
        <v/>
      </c>
      <c r="BG103" s="105" t="str">
        <f t="shared" si="134"/>
        <v/>
      </c>
      <c r="BH103" s="105" t="str">
        <f t="shared" si="135"/>
        <v/>
      </c>
      <c r="BI103" s="105" t="str">
        <f t="shared" si="136"/>
        <v/>
      </c>
      <c r="BJ103" s="105" t="str">
        <f t="shared" si="137"/>
        <v/>
      </c>
      <c r="BK103" s="105" t="str">
        <f t="shared" si="138"/>
        <v/>
      </c>
      <c r="BL103" s="105" t="str">
        <f t="shared" si="139"/>
        <v/>
      </c>
      <c r="BM103" s="102" t="str">
        <f t="shared" si="116"/>
        <v/>
      </c>
      <c r="BN103" s="102" t="str">
        <f t="shared" si="117"/>
        <v/>
      </c>
      <c r="BO103" s="105">
        <f t="shared" si="140"/>
        <v>12.808000000000003</v>
      </c>
      <c r="BP103" s="105">
        <f t="shared" si="141"/>
        <v>12.207999999999998</v>
      </c>
      <c r="BQ103" s="105">
        <f t="shared" si="142"/>
        <v>11.439999999999998</v>
      </c>
      <c r="BR103" s="105" t="str">
        <f t="shared" si="143"/>
        <v/>
      </c>
      <c r="BS103" s="105" t="str">
        <f t="shared" si="144"/>
        <v/>
      </c>
      <c r="BT103" s="105" t="str">
        <f t="shared" si="145"/>
        <v/>
      </c>
      <c r="BU103" s="105" t="str">
        <f t="shared" si="146"/>
        <v/>
      </c>
      <c r="BV103" s="105" t="str">
        <f t="shared" si="147"/>
        <v/>
      </c>
      <c r="BW103" s="105" t="str">
        <f t="shared" si="148"/>
        <v/>
      </c>
      <c r="BX103" s="105" t="str">
        <f t="shared" si="149"/>
        <v/>
      </c>
      <c r="BY103" s="102" t="str">
        <f t="shared" si="118"/>
        <v/>
      </c>
      <c r="BZ103" s="102" t="str">
        <f t="shared" si="119"/>
        <v/>
      </c>
      <c r="CA103" s="70">
        <f t="shared" si="120"/>
        <v>11.172666666666666</v>
      </c>
      <c r="CB103" s="70">
        <f t="shared" si="121"/>
        <v>12.152000000000001</v>
      </c>
      <c r="CC103" s="103" t="str">
        <f t="shared" si="122"/>
        <v>FBXW5</v>
      </c>
      <c r="CD103" s="104" t="s">
        <v>320</v>
      </c>
      <c r="CE103" s="106">
        <f t="shared" si="150"/>
        <v>7.8882888438438321E-4</v>
      </c>
      <c r="CF103" s="106">
        <f t="shared" si="151"/>
        <v>3.9936623953016595E-4</v>
      </c>
      <c r="CG103" s="106">
        <f t="shared" si="152"/>
        <v>2.5806104505893192E-4</v>
      </c>
      <c r="CH103" s="106" t="str">
        <f t="shared" si="153"/>
        <v/>
      </c>
      <c r="CI103" s="106" t="str">
        <f t="shared" si="154"/>
        <v/>
      </c>
      <c r="CJ103" s="106" t="str">
        <f t="shared" si="155"/>
        <v/>
      </c>
      <c r="CK103" s="106" t="str">
        <f t="shared" si="156"/>
        <v/>
      </c>
      <c r="CL103" s="106" t="str">
        <f t="shared" si="157"/>
        <v/>
      </c>
      <c r="CM103" s="106" t="str">
        <f t="shared" si="158"/>
        <v/>
      </c>
      <c r="CN103" s="106" t="str">
        <f t="shared" si="159"/>
        <v/>
      </c>
      <c r="CO103" s="119" t="str">
        <f t="shared" si="123"/>
        <v/>
      </c>
      <c r="CP103" s="119" t="str">
        <f t="shared" si="124"/>
        <v/>
      </c>
      <c r="CQ103" s="106">
        <f t="shared" si="160"/>
        <v>1.3944656333600384E-4</v>
      </c>
      <c r="CR103" s="106">
        <f t="shared" si="161"/>
        <v>2.1136146619132323E-4</v>
      </c>
      <c r="CS103" s="106">
        <f t="shared" si="162"/>
        <v>3.5992900812771079E-4</v>
      </c>
      <c r="CT103" s="106" t="str">
        <f t="shared" si="163"/>
        <v/>
      </c>
      <c r="CU103" s="106" t="str">
        <f t="shared" si="164"/>
        <v/>
      </c>
      <c r="CV103" s="106" t="str">
        <f t="shared" si="165"/>
        <v/>
      </c>
      <c r="CW103" s="106" t="str">
        <f t="shared" si="166"/>
        <v/>
      </c>
      <c r="CX103" s="106" t="str">
        <f t="shared" si="167"/>
        <v/>
      </c>
      <c r="CY103" s="106" t="str">
        <f t="shared" si="168"/>
        <v/>
      </c>
      <c r="CZ103" s="106" t="str">
        <f t="shared" si="169"/>
        <v/>
      </c>
      <c r="DA103" s="119" t="str">
        <f t="shared" si="125"/>
        <v/>
      </c>
      <c r="DB103" s="119" t="str">
        <f t="shared" si="126"/>
        <v/>
      </c>
    </row>
    <row r="104" spans="1:106" ht="15" customHeight="1" x14ac:dyDescent="0.3">
      <c r="A104" s="135" t="str">
        <f>'Gene Table'!D103</f>
        <v>FBXW7</v>
      </c>
      <c r="B104" s="104" t="s">
        <v>321</v>
      </c>
      <c r="C104" s="105">
        <f>IF('Test Sample Data'!C103="","",IF(SUM('Test Sample Data'!C$3:C$386)&gt;10,IF(AND(ISNUMBER('Test Sample Data'!C103),'Test Sample Data'!C103&lt;$C$389, 'Test Sample Data'!C103&gt;0),'Test Sample Data'!C103,$C$389),""))</f>
        <v>35</v>
      </c>
      <c r="D104" s="105">
        <f>IF('Test Sample Data'!D103="","",IF(SUM('Test Sample Data'!D$3:D$386)&gt;10,IF(AND(ISNUMBER('Test Sample Data'!D103),'Test Sample Data'!D103&lt;$C$389, 'Test Sample Data'!D103&gt;0),'Test Sample Data'!D103,$C$389),""))</f>
        <v>35</v>
      </c>
      <c r="E104" s="105">
        <f>IF('Test Sample Data'!E103="","",IF(SUM('Test Sample Data'!E$3:E$386)&gt;10,IF(AND(ISNUMBER('Test Sample Data'!E103),'Test Sample Data'!E103&lt;$C$389, 'Test Sample Data'!E103&gt;0),'Test Sample Data'!E103,$C$389),""))</f>
        <v>35</v>
      </c>
      <c r="F104" s="105" t="str">
        <f>IF('Test Sample Data'!F103="","",IF(SUM('Test Sample Data'!F$3:F$386)&gt;10,IF(AND(ISNUMBER('Test Sample Data'!F103),'Test Sample Data'!F103&lt;$C$389, 'Test Sample Data'!F103&gt;0),'Test Sample Data'!F103,$C$389),""))</f>
        <v/>
      </c>
      <c r="G104" s="105" t="str">
        <f>IF('Test Sample Data'!G103="","",IF(SUM('Test Sample Data'!G$3:G$386)&gt;10,IF(AND(ISNUMBER('Test Sample Data'!G103),'Test Sample Data'!G103&lt;$C$389, 'Test Sample Data'!G103&gt;0),'Test Sample Data'!G103,$C$389),""))</f>
        <v/>
      </c>
      <c r="H104" s="105" t="str">
        <f>IF('Test Sample Data'!H103="","",IF(SUM('Test Sample Data'!H$3:H$386)&gt;10,IF(AND(ISNUMBER('Test Sample Data'!H103),'Test Sample Data'!H103&lt;$C$389, 'Test Sample Data'!H103&gt;0),'Test Sample Data'!H103,$C$389),""))</f>
        <v/>
      </c>
      <c r="I104" s="105" t="str">
        <f>IF('Test Sample Data'!I103="","",IF(SUM('Test Sample Data'!I$3:I$386)&gt;10,IF(AND(ISNUMBER('Test Sample Data'!I103),'Test Sample Data'!I103&lt;$C$389, 'Test Sample Data'!I103&gt;0),'Test Sample Data'!I103,$C$389),""))</f>
        <v/>
      </c>
      <c r="J104" s="105" t="str">
        <f>IF('Test Sample Data'!J103="","",IF(SUM('Test Sample Data'!J$3:J$386)&gt;10,IF(AND(ISNUMBER('Test Sample Data'!J103),'Test Sample Data'!J103&lt;$C$389, 'Test Sample Data'!J103&gt;0),'Test Sample Data'!J103,$C$389),""))</f>
        <v/>
      </c>
      <c r="K104" s="105" t="str">
        <f>IF('Test Sample Data'!K103="","",IF(SUM('Test Sample Data'!K$3:K$386)&gt;10,IF(AND(ISNUMBER('Test Sample Data'!K103),'Test Sample Data'!K103&lt;$C$389, 'Test Sample Data'!K103&gt;0),'Test Sample Data'!K103,$C$389),""))</f>
        <v/>
      </c>
      <c r="L104" s="105" t="str">
        <f>IF('Test Sample Data'!L103="","",IF(SUM('Test Sample Data'!L$3:L$386)&gt;10,IF(AND(ISNUMBER('Test Sample Data'!L103),'Test Sample Data'!L103&lt;$C$389, 'Test Sample Data'!L103&gt;0),'Test Sample Data'!L103,$C$389),""))</f>
        <v/>
      </c>
      <c r="M104" s="105" t="str">
        <f>IF('Test Sample Data'!M103="","",IF(SUM('Test Sample Data'!M$3:M$386)&gt;10,IF(AND(ISNUMBER('Test Sample Data'!M103),'Test Sample Data'!M103&lt;$C$389, 'Test Sample Data'!M103&gt;0),'Test Sample Data'!M103,$C$389),""))</f>
        <v/>
      </c>
      <c r="N104" s="105" t="str">
        <f>IF('Test Sample Data'!N103="","",IF(SUM('Test Sample Data'!N$3:N$386)&gt;10,IF(AND(ISNUMBER('Test Sample Data'!N103),'Test Sample Data'!N103&lt;$C$389, 'Test Sample Data'!N103&gt;0),'Test Sample Data'!N103,$C$389),""))</f>
        <v/>
      </c>
      <c r="O104" s="105" t="str">
        <f>'Gene Table'!D103</f>
        <v>FBXW7</v>
      </c>
      <c r="P104" s="104" t="s">
        <v>321</v>
      </c>
      <c r="Q104" s="105">
        <f>IF('Control Sample Data'!C103="","",IF(SUM('Control Sample Data'!C$3:C$386)&gt;10,IF(AND(ISNUMBER('Control Sample Data'!C103),'Control Sample Data'!C103&lt;$C$389, 'Control Sample Data'!C103&gt;0),'Control Sample Data'!C103,$C$389),""))</f>
        <v>35</v>
      </c>
      <c r="R104" s="105">
        <f>IF('Control Sample Data'!D103="","",IF(SUM('Control Sample Data'!D$3:D$386)&gt;10,IF(AND(ISNUMBER('Control Sample Data'!D103),'Control Sample Data'!D103&lt;$C$389, 'Control Sample Data'!D103&gt;0),'Control Sample Data'!D103,$C$389),""))</f>
        <v>35</v>
      </c>
      <c r="S104" s="105">
        <f>IF('Control Sample Data'!E103="","",IF(SUM('Control Sample Data'!E$3:E$386)&gt;10,IF(AND(ISNUMBER('Control Sample Data'!E103),'Control Sample Data'!E103&lt;$C$389, 'Control Sample Data'!E103&gt;0),'Control Sample Data'!E103,$C$389),""))</f>
        <v>35</v>
      </c>
      <c r="T104" s="105" t="str">
        <f>IF('Control Sample Data'!F103="","",IF(SUM('Control Sample Data'!F$3:F$386)&gt;10,IF(AND(ISNUMBER('Control Sample Data'!F103),'Control Sample Data'!F103&lt;$C$389, 'Control Sample Data'!F103&gt;0),'Control Sample Data'!F103,$C$389),""))</f>
        <v/>
      </c>
      <c r="U104" s="105" t="str">
        <f>IF('Control Sample Data'!G103="","",IF(SUM('Control Sample Data'!G$3:G$386)&gt;10,IF(AND(ISNUMBER('Control Sample Data'!G103),'Control Sample Data'!G103&lt;$C$389, 'Control Sample Data'!G103&gt;0),'Control Sample Data'!G103,$C$389),""))</f>
        <v/>
      </c>
      <c r="V104" s="105" t="str">
        <f>IF('Control Sample Data'!H103="","",IF(SUM('Control Sample Data'!H$3:H$386)&gt;10,IF(AND(ISNUMBER('Control Sample Data'!H103),'Control Sample Data'!H103&lt;$C$389, 'Control Sample Data'!H103&gt;0),'Control Sample Data'!H103,$C$389),""))</f>
        <v/>
      </c>
      <c r="W104" s="105" t="str">
        <f>IF('Control Sample Data'!I103="","",IF(SUM('Control Sample Data'!I$3:I$386)&gt;10,IF(AND(ISNUMBER('Control Sample Data'!I103),'Control Sample Data'!I103&lt;$C$389, 'Control Sample Data'!I103&gt;0),'Control Sample Data'!I103,$C$389),""))</f>
        <v/>
      </c>
      <c r="X104" s="105" t="str">
        <f>IF('Control Sample Data'!J103="","",IF(SUM('Control Sample Data'!J$3:J$386)&gt;10,IF(AND(ISNUMBER('Control Sample Data'!J103),'Control Sample Data'!J103&lt;$C$389, 'Control Sample Data'!J103&gt;0),'Control Sample Data'!J103,$C$389),""))</f>
        <v/>
      </c>
      <c r="Y104" s="105" t="str">
        <f>IF('Control Sample Data'!K103="","",IF(SUM('Control Sample Data'!K$3:K$386)&gt;10,IF(AND(ISNUMBER('Control Sample Data'!K103),'Control Sample Data'!K103&lt;$C$389, 'Control Sample Data'!K103&gt;0),'Control Sample Data'!K103,$C$389),""))</f>
        <v/>
      </c>
      <c r="Z104" s="105" t="str">
        <f>IF('Control Sample Data'!L103="","",IF(SUM('Control Sample Data'!L$3:L$386)&gt;10,IF(AND(ISNUMBER('Control Sample Data'!L103),'Control Sample Data'!L103&lt;$C$389, 'Control Sample Data'!L103&gt;0),'Control Sample Data'!L103,$C$389),""))</f>
        <v/>
      </c>
      <c r="AA104" s="105" t="str">
        <f>IF('Control Sample Data'!M103="","",IF(SUM('Control Sample Data'!M$3:M$386)&gt;10,IF(AND(ISNUMBER('Control Sample Data'!M103),'Control Sample Data'!M103&lt;$C$389, 'Control Sample Data'!M103&gt;0),'Control Sample Data'!M103,$C$389),""))</f>
        <v/>
      </c>
      <c r="AB104" s="136" t="str">
        <f>IF('Control Sample Data'!N103="","",IF(SUM('Control Sample Data'!N$3:N$386)&gt;10,IF(AND(ISNUMBER('Control Sample Data'!N103),'Control Sample Data'!N103&lt;$C$389, 'Control Sample Data'!N103&gt;0),'Control Sample Data'!N103,$C$389),""))</f>
        <v/>
      </c>
      <c r="BA104" s="101" t="str">
        <f t="shared" si="115"/>
        <v>FBXW7</v>
      </c>
      <c r="BB104" s="104" t="s">
        <v>321</v>
      </c>
      <c r="BC104" s="105">
        <f t="shared" si="130"/>
        <v>14.007999999999999</v>
      </c>
      <c r="BD104" s="105">
        <f t="shared" si="131"/>
        <v>14.05</v>
      </c>
      <c r="BE104" s="105">
        <f t="shared" si="132"/>
        <v>14.119999999999997</v>
      </c>
      <c r="BF104" s="105" t="str">
        <f t="shared" si="133"/>
        <v/>
      </c>
      <c r="BG104" s="105" t="str">
        <f t="shared" si="134"/>
        <v/>
      </c>
      <c r="BH104" s="105" t="str">
        <f t="shared" si="135"/>
        <v/>
      </c>
      <c r="BI104" s="105" t="str">
        <f t="shared" si="136"/>
        <v/>
      </c>
      <c r="BJ104" s="105" t="str">
        <f t="shared" si="137"/>
        <v/>
      </c>
      <c r="BK104" s="105" t="str">
        <f t="shared" si="138"/>
        <v/>
      </c>
      <c r="BL104" s="105" t="str">
        <f t="shared" si="139"/>
        <v/>
      </c>
      <c r="BM104" s="102" t="str">
        <f t="shared" si="116"/>
        <v/>
      </c>
      <c r="BN104" s="102" t="str">
        <f t="shared" si="117"/>
        <v/>
      </c>
      <c r="BO104" s="105">
        <f t="shared" si="140"/>
        <v>13.858000000000001</v>
      </c>
      <c r="BP104" s="105">
        <f t="shared" si="141"/>
        <v>13.948</v>
      </c>
      <c r="BQ104" s="105">
        <f t="shared" si="142"/>
        <v>13.79</v>
      </c>
      <c r="BR104" s="105" t="str">
        <f t="shared" si="143"/>
        <v/>
      </c>
      <c r="BS104" s="105" t="str">
        <f t="shared" si="144"/>
        <v/>
      </c>
      <c r="BT104" s="105" t="str">
        <f t="shared" si="145"/>
        <v/>
      </c>
      <c r="BU104" s="105" t="str">
        <f t="shared" si="146"/>
        <v/>
      </c>
      <c r="BV104" s="105" t="str">
        <f t="shared" si="147"/>
        <v/>
      </c>
      <c r="BW104" s="105" t="str">
        <f t="shared" si="148"/>
        <v/>
      </c>
      <c r="BX104" s="105" t="str">
        <f t="shared" si="149"/>
        <v/>
      </c>
      <c r="BY104" s="102" t="str">
        <f t="shared" si="118"/>
        <v/>
      </c>
      <c r="BZ104" s="102" t="str">
        <f t="shared" si="119"/>
        <v/>
      </c>
      <c r="CA104" s="70">
        <f t="shared" si="120"/>
        <v>14.059333333333333</v>
      </c>
      <c r="CB104" s="70">
        <f t="shared" si="121"/>
        <v>13.865333333333334</v>
      </c>
      <c r="CC104" s="103" t="str">
        <f t="shared" si="122"/>
        <v>FBXW7</v>
      </c>
      <c r="CD104" s="104" t="s">
        <v>321</v>
      </c>
      <c r="CE104" s="106">
        <f t="shared" si="150"/>
        <v>6.0697642130933602E-5</v>
      </c>
      <c r="CF104" s="106">
        <f t="shared" si="151"/>
        <v>5.8956074763479352E-5</v>
      </c>
      <c r="CG104" s="106">
        <f t="shared" si="152"/>
        <v>5.6163797035209816E-5</v>
      </c>
      <c r="CH104" s="106" t="str">
        <f t="shared" si="153"/>
        <v/>
      </c>
      <c r="CI104" s="106" t="str">
        <f t="shared" si="154"/>
        <v/>
      </c>
      <c r="CJ104" s="106" t="str">
        <f t="shared" si="155"/>
        <v/>
      </c>
      <c r="CK104" s="106" t="str">
        <f t="shared" si="156"/>
        <v/>
      </c>
      <c r="CL104" s="106" t="str">
        <f t="shared" si="157"/>
        <v/>
      </c>
      <c r="CM104" s="106" t="str">
        <f t="shared" si="158"/>
        <v/>
      </c>
      <c r="CN104" s="106" t="str">
        <f t="shared" si="159"/>
        <v/>
      </c>
      <c r="CO104" s="119" t="str">
        <f t="shared" si="123"/>
        <v/>
      </c>
      <c r="CP104" s="119" t="str">
        <f t="shared" si="124"/>
        <v/>
      </c>
      <c r="CQ104" s="106">
        <f t="shared" si="160"/>
        <v>6.7348250734982831E-5</v>
      </c>
      <c r="CR104" s="106">
        <f t="shared" si="161"/>
        <v>6.3275213685285673E-5</v>
      </c>
      <c r="CS104" s="106">
        <f t="shared" si="162"/>
        <v>7.0598644037188073E-5</v>
      </c>
      <c r="CT104" s="106" t="str">
        <f t="shared" si="163"/>
        <v/>
      </c>
      <c r="CU104" s="106" t="str">
        <f t="shared" si="164"/>
        <v/>
      </c>
      <c r="CV104" s="106" t="str">
        <f t="shared" si="165"/>
        <v/>
      </c>
      <c r="CW104" s="106" t="str">
        <f t="shared" si="166"/>
        <v/>
      </c>
      <c r="CX104" s="106" t="str">
        <f t="shared" si="167"/>
        <v/>
      </c>
      <c r="CY104" s="106" t="str">
        <f t="shared" si="168"/>
        <v/>
      </c>
      <c r="CZ104" s="106" t="str">
        <f t="shared" si="169"/>
        <v/>
      </c>
      <c r="DA104" s="119" t="str">
        <f t="shared" si="125"/>
        <v/>
      </c>
      <c r="DB104" s="119" t="str">
        <f t="shared" si="126"/>
        <v/>
      </c>
    </row>
    <row r="105" spans="1:106" ht="15" customHeight="1" x14ac:dyDescent="0.3">
      <c r="A105" s="135" t="str">
        <f>'Gene Table'!D104</f>
        <v>FEM1B</v>
      </c>
      <c r="B105" s="104" t="s">
        <v>322</v>
      </c>
      <c r="C105" s="105">
        <f>IF('Test Sample Data'!C104="","",IF(SUM('Test Sample Data'!C$3:C$386)&gt;10,IF(AND(ISNUMBER('Test Sample Data'!C104),'Test Sample Data'!C104&lt;$C$389, 'Test Sample Data'!C104&gt;0),'Test Sample Data'!C104,$C$389),""))</f>
        <v>26.67</v>
      </c>
      <c r="D105" s="105">
        <f>IF('Test Sample Data'!D104="","",IF(SUM('Test Sample Data'!D$3:D$386)&gt;10,IF(AND(ISNUMBER('Test Sample Data'!D104),'Test Sample Data'!D104&lt;$C$389, 'Test Sample Data'!D104&gt;0),'Test Sample Data'!D104,$C$389),""))</f>
        <v>26.27</v>
      </c>
      <c r="E105" s="105">
        <f>IF('Test Sample Data'!E104="","",IF(SUM('Test Sample Data'!E$3:E$386)&gt;10,IF(AND(ISNUMBER('Test Sample Data'!E104),'Test Sample Data'!E104&lt;$C$389, 'Test Sample Data'!E104&gt;0),'Test Sample Data'!E104,$C$389),""))</f>
        <v>26.16</v>
      </c>
      <c r="F105" s="105" t="str">
        <f>IF('Test Sample Data'!F104="","",IF(SUM('Test Sample Data'!F$3:F$386)&gt;10,IF(AND(ISNUMBER('Test Sample Data'!F104),'Test Sample Data'!F104&lt;$C$389, 'Test Sample Data'!F104&gt;0),'Test Sample Data'!F104,$C$389),""))</f>
        <v/>
      </c>
      <c r="G105" s="105" t="str">
        <f>IF('Test Sample Data'!G104="","",IF(SUM('Test Sample Data'!G$3:G$386)&gt;10,IF(AND(ISNUMBER('Test Sample Data'!G104),'Test Sample Data'!G104&lt;$C$389, 'Test Sample Data'!G104&gt;0),'Test Sample Data'!G104,$C$389),""))</f>
        <v/>
      </c>
      <c r="H105" s="105" t="str">
        <f>IF('Test Sample Data'!H104="","",IF(SUM('Test Sample Data'!H$3:H$386)&gt;10,IF(AND(ISNUMBER('Test Sample Data'!H104),'Test Sample Data'!H104&lt;$C$389, 'Test Sample Data'!H104&gt;0),'Test Sample Data'!H104,$C$389),""))</f>
        <v/>
      </c>
      <c r="I105" s="105" t="str">
        <f>IF('Test Sample Data'!I104="","",IF(SUM('Test Sample Data'!I$3:I$386)&gt;10,IF(AND(ISNUMBER('Test Sample Data'!I104),'Test Sample Data'!I104&lt;$C$389, 'Test Sample Data'!I104&gt;0),'Test Sample Data'!I104,$C$389),""))</f>
        <v/>
      </c>
      <c r="J105" s="105" t="str">
        <f>IF('Test Sample Data'!J104="","",IF(SUM('Test Sample Data'!J$3:J$386)&gt;10,IF(AND(ISNUMBER('Test Sample Data'!J104),'Test Sample Data'!J104&lt;$C$389, 'Test Sample Data'!J104&gt;0),'Test Sample Data'!J104,$C$389),""))</f>
        <v/>
      </c>
      <c r="K105" s="105" t="str">
        <f>IF('Test Sample Data'!K104="","",IF(SUM('Test Sample Data'!K$3:K$386)&gt;10,IF(AND(ISNUMBER('Test Sample Data'!K104),'Test Sample Data'!K104&lt;$C$389, 'Test Sample Data'!K104&gt;0),'Test Sample Data'!K104,$C$389),""))</f>
        <v/>
      </c>
      <c r="L105" s="105" t="str">
        <f>IF('Test Sample Data'!L104="","",IF(SUM('Test Sample Data'!L$3:L$386)&gt;10,IF(AND(ISNUMBER('Test Sample Data'!L104),'Test Sample Data'!L104&lt;$C$389, 'Test Sample Data'!L104&gt;0),'Test Sample Data'!L104,$C$389),""))</f>
        <v/>
      </c>
      <c r="M105" s="105" t="str">
        <f>IF('Test Sample Data'!M104="","",IF(SUM('Test Sample Data'!M$3:M$386)&gt;10,IF(AND(ISNUMBER('Test Sample Data'!M104),'Test Sample Data'!M104&lt;$C$389, 'Test Sample Data'!M104&gt;0),'Test Sample Data'!M104,$C$389),""))</f>
        <v/>
      </c>
      <c r="N105" s="105" t="str">
        <f>IF('Test Sample Data'!N104="","",IF(SUM('Test Sample Data'!N$3:N$386)&gt;10,IF(AND(ISNUMBER('Test Sample Data'!N104),'Test Sample Data'!N104&lt;$C$389, 'Test Sample Data'!N104&gt;0),'Test Sample Data'!N104,$C$389),""))</f>
        <v/>
      </c>
      <c r="O105" s="105" t="str">
        <f>'Gene Table'!D104</f>
        <v>FEM1B</v>
      </c>
      <c r="P105" s="104" t="s">
        <v>322</v>
      </c>
      <c r="Q105" s="105">
        <f>IF('Control Sample Data'!C104="","",IF(SUM('Control Sample Data'!C$3:C$386)&gt;10,IF(AND(ISNUMBER('Control Sample Data'!C104),'Control Sample Data'!C104&lt;$C$389, 'Control Sample Data'!C104&gt;0),'Control Sample Data'!C104,$C$389),""))</f>
        <v>29</v>
      </c>
      <c r="R105" s="105">
        <f>IF('Control Sample Data'!D104="","",IF(SUM('Control Sample Data'!D$3:D$386)&gt;10,IF(AND(ISNUMBER('Control Sample Data'!D104),'Control Sample Data'!D104&lt;$C$389, 'Control Sample Data'!D104&gt;0),'Control Sample Data'!D104,$C$389),""))</f>
        <v>28.84</v>
      </c>
      <c r="S105" s="105">
        <f>IF('Control Sample Data'!E104="","",IF(SUM('Control Sample Data'!E$3:E$386)&gt;10,IF(AND(ISNUMBER('Control Sample Data'!E104),'Control Sample Data'!E104&lt;$C$389, 'Control Sample Data'!E104&gt;0),'Control Sample Data'!E104,$C$389),""))</f>
        <v>28.53</v>
      </c>
      <c r="T105" s="105" t="str">
        <f>IF('Control Sample Data'!F104="","",IF(SUM('Control Sample Data'!F$3:F$386)&gt;10,IF(AND(ISNUMBER('Control Sample Data'!F104),'Control Sample Data'!F104&lt;$C$389, 'Control Sample Data'!F104&gt;0),'Control Sample Data'!F104,$C$389),""))</f>
        <v/>
      </c>
      <c r="U105" s="105" t="str">
        <f>IF('Control Sample Data'!G104="","",IF(SUM('Control Sample Data'!G$3:G$386)&gt;10,IF(AND(ISNUMBER('Control Sample Data'!G104),'Control Sample Data'!G104&lt;$C$389, 'Control Sample Data'!G104&gt;0),'Control Sample Data'!G104,$C$389),""))</f>
        <v/>
      </c>
      <c r="V105" s="105" t="str">
        <f>IF('Control Sample Data'!H104="","",IF(SUM('Control Sample Data'!H$3:H$386)&gt;10,IF(AND(ISNUMBER('Control Sample Data'!H104),'Control Sample Data'!H104&lt;$C$389, 'Control Sample Data'!H104&gt;0),'Control Sample Data'!H104,$C$389),""))</f>
        <v/>
      </c>
      <c r="W105" s="105" t="str">
        <f>IF('Control Sample Data'!I104="","",IF(SUM('Control Sample Data'!I$3:I$386)&gt;10,IF(AND(ISNUMBER('Control Sample Data'!I104),'Control Sample Data'!I104&lt;$C$389, 'Control Sample Data'!I104&gt;0),'Control Sample Data'!I104,$C$389),""))</f>
        <v/>
      </c>
      <c r="X105" s="105" t="str">
        <f>IF('Control Sample Data'!J104="","",IF(SUM('Control Sample Data'!J$3:J$386)&gt;10,IF(AND(ISNUMBER('Control Sample Data'!J104),'Control Sample Data'!J104&lt;$C$389, 'Control Sample Data'!J104&gt;0),'Control Sample Data'!J104,$C$389),""))</f>
        <v/>
      </c>
      <c r="Y105" s="105" t="str">
        <f>IF('Control Sample Data'!K104="","",IF(SUM('Control Sample Data'!K$3:K$386)&gt;10,IF(AND(ISNUMBER('Control Sample Data'!K104),'Control Sample Data'!K104&lt;$C$389, 'Control Sample Data'!K104&gt;0),'Control Sample Data'!K104,$C$389),""))</f>
        <v/>
      </c>
      <c r="Z105" s="105" t="str">
        <f>IF('Control Sample Data'!L104="","",IF(SUM('Control Sample Data'!L$3:L$386)&gt;10,IF(AND(ISNUMBER('Control Sample Data'!L104),'Control Sample Data'!L104&lt;$C$389, 'Control Sample Data'!L104&gt;0),'Control Sample Data'!L104,$C$389),""))</f>
        <v/>
      </c>
      <c r="AA105" s="105" t="str">
        <f>IF('Control Sample Data'!M104="","",IF(SUM('Control Sample Data'!M$3:M$386)&gt;10,IF(AND(ISNUMBER('Control Sample Data'!M104),'Control Sample Data'!M104&lt;$C$389, 'Control Sample Data'!M104&gt;0),'Control Sample Data'!M104,$C$389),""))</f>
        <v/>
      </c>
      <c r="AB105" s="136" t="str">
        <f>IF('Control Sample Data'!N104="","",IF(SUM('Control Sample Data'!N$3:N$386)&gt;10,IF(AND(ISNUMBER('Control Sample Data'!N104),'Control Sample Data'!N104&lt;$C$389, 'Control Sample Data'!N104&gt;0),'Control Sample Data'!N104,$C$389),""))</f>
        <v/>
      </c>
      <c r="BA105" s="101" t="str">
        <f t="shared" si="115"/>
        <v>FEM1B</v>
      </c>
      <c r="BB105" s="104" t="s">
        <v>322</v>
      </c>
      <c r="BC105" s="105">
        <f t="shared" si="130"/>
        <v>5.6780000000000008</v>
      </c>
      <c r="BD105" s="105">
        <f t="shared" si="131"/>
        <v>5.32</v>
      </c>
      <c r="BE105" s="105">
        <f t="shared" si="132"/>
        <v>5.2799999999999976</v>
      </c>
      <c r="BF105" s="105" t="str">
        <f t="shared" si="133"/>
        <v/>
      </c>
      <c r="BG105" s="105" t="str">
        <f t="shared" si="134"/>
        <v/>
      </c>
      <c r="BH105" s="105" t="str">
        <f t="shared" si="135"/>
        <v/>
      </c>
      <c r="BI105" s="105" t="str">
        <f t="shared" si="136"/>
        <v/>
      </c>
      <c r="BJ105" s="105" t="str">
        <f t="shared" si="137"/>
        <v/>
      </c>
      <c r="BK105" s="105" t="str">
        <f t="shared" si="138"/>
        <v/>
      </c>
      <c r="BL105" s="105" t="str">
        <f t="shared" si="139"/>
        <v/>
      </c>
      <c r="BM105" s="102" t="str">
        <f t="shared" si="116"/>
        <v/>
      </c>
      <c r="BN105" s="102" t="str">
        <f t="shared" si="117"/>
        <v/>
      </c>
      <c r="BO105" s="105">
        <f t="shared" si="140"/>
        <v>7.8580000000000005</v>
      </c>
      <c r="BP105" s="105">
        <f t="shared" si="141"/>
        <v>7.7880000000000003</v>
      </c>
      <c r="BQ105" s="105">
        <f t="shared" si="142"/>
        <v>7.32</v>
      </c>
      <c r="BR105" s="105" t="str">
        <f t="shared" si="143"/>
        <v/>
      </c>
      <c r="BS105" s="105" t="str">
        <f t="shared" si="144"/>
        <v/>
      </c>
      <c r="BT105" s="105" t="str">
        <f t="shared" si="145"/>
        <v/>
      </c>
      <c r="BU105" s="105" t="str">
        <f t="shared" si="146"/>
        <v/>
      </c>
      <c r="BV105" s="105" t="str">
        <f t="shared" si="147"/>
        <v/>
      </c>
      <c r="BW105" s="105" t="str">
        <f t="shared" si="148"/>
        <v/>
      </c>
      <c r="BX105" s="105" t="str">
        <f t="shared" si="149"/>
        <v/>
      </c>
      <c r="BY105" s="102" t="str">
        <f t="shared" si="118"/>
        <v/>
      </c>
      <c r="BZ105" s="102" t="str">
        <f t="shared" si="119"/>
        <v/>
      </c>
      <c r="CA105" s="70">
        <f t="shared" si="120"/>
        <v>5.4259999999999993</v>
      </c>
      <c r="CB105" s="70">
        <f t="shared" si="121"/>
        <v>7.655333333333334</v>
      </c>
      <c r="CC105" s="103" t="str">
        <f t="shared" si="122"/>
        <v>FEM1B</v>
      </c>
      <c r="CD105" s="104" t="s">
        <v>322</v>
      </c>
      <c r="CE105" s="106">
        <f t="shared" si="150"/>
        <v>1.9532223477893886E-2</v>
      </c>
      <c r="CF105" s="106">
        <f t="shared" si="151"/>
        <v>2.5033433674675688E-2</v>
      </c>
      <c r="CG105" s="106">
        <f t="shared" si="152"/>
        <v>2.5737219289611708E-2</v>
      </c>
      <c r="CH105" s="106" t="str">
        <f t="shared" si="153"/>
        <v/>
      </c>
      <c r="CI105" s="106" t="str">
        <f t="shared" si="154"/>
        <v/>
      </c>
      <c r="CJ105" s="106" t="str">
        <f t="shared" si="155"/>
        <v/>
      </c>
      <c r="CK105" s="106" t="str">
        <f t="shared" si="156"/>
        <v/>
      </c>
      <c r="CL105" s="106" t="str">
        <f t="shared" si="157"/>
        <v/>
      </c>
      <c r="CM105" s="106" t="str">
        <f t="shared" si="158"/>
        <v/>
      </c>
      <c r="CN105" s="106" t="str">
        <f t="shared" si="159"/>
        <v/>
      </c>
      <c r="CO105" s="119" t="str">
        <f t="shared" si="123"/>
        <v/>
      </c>
      <c r="CP105" s="119" t="str">
        <f t="shared" si="124"/>
        <v/>
      </c>
      <c r="CQ105" s="106">
        <f t="shared" si="160"/>
        <v>4.3102880470389038E-3</v>
      </c>
      <c r="CR105" s="106">
        <f t="shared" si="161"/>
        <v>4.5245812741978256E-3</v>
      </c>
      <c r="CS105" s="106">
        <f t="shared" si="162"/>
        <v>6.2583584186689202E-3</v>
      </c>
      <c r="CT105" s="106" t="str">
        <f t="shared" si="163"/>
        <v/>
      </c>
      <c r="CU105" s="106" t="str">
        <f t="shared" si="164"/>
        <v/>
      </c>
      <c r="CV105" s="106" t="str">
        <f t="shared" si="165"/>
        <v/>
      </c>
      <c r="CW105" s="106" t="str">
        <f t="shared" si="166"/>
        <v/>
      </c>
      <c r="CX105" s="106" t="str">
        <f t="shared" si="167"/>
        <v/>
      </c>
      <c r="CY105" s="106" t="str">
        <f t="shared" si="168"/>
        <v/>
      </c>
      <c r="CZ105" s="106" t="str">
        <f t="shared" si="169"/>
        <v/>
      </c>
      <c r="DA105" s="119" t="str">
        <f t="shared" si="125"/>
        <v/>
      </c>
      <c r="DB105" s="119" t="str">
        <f t="shared" si="126"/>
        <v/>
      </c>
    </row>
    <row r="106" spans="1:106" ht="15" customHeight="1" x14ac:dyDescent="0.3">
      <c r="A106" s="135" t="str">
        <f>'Gene Table'!D105</f>
        <v>GAN</v>
      </c>
      <c r="B106" s="104" t="s">
        <v>323</v>
      </c>
      <c r="C106" s="105">
        <f>IF('Test Sample Data'!C105="","",IF(SUM('Test Sample Data'!C$3:C$386)&gt;10,IF(AND(ISNUMBER('Test Sample Data'!C105),'Test Sample Data'!C105&lt;$C$389, 'Test Sample Data'!C105&gt;0),'Test Sample Data'!C105,$C$389),""))</f>
        <v>35</v>
      </c>
      <c r="D106" s="105">
        <f>IF('Test Sample Data'!D105="","",IF(SUM('Test Sample Data'!D$3:D$386)&gt;10,IF(AND(ISNUMBER('Test Sample Data'!D105),'Test Sample Data'!D105&lt;$C$389, 'Test Sample Data'!D105&gt;0),'Test Sample Data'!D105,$C$389),""))</f>
        <v>35</v>
      </c>
      <c r="E106" s="105">
        <f>IF('Test Sample Data'!E105="","",IF(SUM('Test Sample Data'!E$3:E$386)&gt;10,IF(AND(ISNUMBER('Test Sample Data'!E105),'Test Sample Data'!E105&lt;$C$389, 'Test Sample Data'!E105&gt;0),'Test Sample Data'!E105,$C$389),""))</f>
        <v>35</v>
      </c>
      <c r="F106" s="105" t="str">
        <f>IF('Test Sample Data'!F105="","",IF(SUM('Test Sample Data'!F$3:F$386)&gt;10,IF(AND(ISNUMBER('Test Sample Data'!F105),'Test Sample Data'!F105&lt;$C$389, 'Test Sample Data'!F105&gt;0),'Test Sample Data'!F105,$C$389),""))</f>
        <v/>
      </c>
      <c r="G106" s="105" t="str">
        <f>IF('Test Sample Data'!G105="","",IF(SUM('Test Sample Data'!G$3:G$386)&gt;10,IF(AND(ISNUMBER('Test Sample Data'!G105),'Test Sample Data'!G105&lt;$C$389, 'Test Sample Data'!G105&gt;0),'Test Sample Data'!G105,$C$389),""))</f>
        <v/>
      </c>
      <c r="H106" s="105" t="str">
        <f>IF('Test Sample Data'!H105="","",IF(SUM('Test Sample Data'!H$3:H$386)&gt;10,IF(AND(ISNUMBER('Test Sample Data'!H105),'Test Sample Data'!H105&lt;$C$389, 'Test Sample Data'!H105&gt;0),'Test Sample Data'!H105,$C$389),""))</f>
        <v/>
      </c>
      <c r="I106" s="105" t="str">
        <f>IF('Test Sample Data'!I105="","",IF(SUM('Test Sample Data'!I$3:I$386)&gt;10,IF(AND(ISNUMBER('Test Sample Data'!I105),'Test Sample Data'!I105&lt;$C$389, 'Test Sample Data'!I105&gt;0),'Test Sample Data'!I105,$C$389),""))</f>
        <v/>
      </c>
      <c r="J106" s="105" t="str">
        <f>IF('Test Sample Data'!J105="","",IF(SUM('Test Sample Data'!J$3:J$386)&gt;10,IF(AND(ISNUMBER('Test Sample Data'!J105),'Test Sample Data'!J105&lt;$C$389, 'Test Sample Data'!J105&gt;0),'Test Sample Data'!J105,$C$389),""))</f>
        <v/>
      </c>
      <c r="K106" s="105" t="str">
        <f>IF('Test Sample Data'!K105="","",IF(SUM('Test Sample Data'!K$3:K$386)&gt;10,IF(AND(ISNUMBER('Test Sample Data'!K105),'Test Sample Data'!K105&lt;$C$389, 'Test Sample Data'!K105&gt;0),'Test Sample Data'!K105,$C$389),""))</f>
        <v/>
      </c>
      <c r="L106" s="105" t="str">
        <f>IF('Test Sample Data'!L105="","",IF(SUM('Test Sample Data'!L$3:L$386)&gt;10,IF(AND(ISNUMBER('Test Sample Data'!L105),'Test Sample Data'!L105&lt;$C$389, 'Test Sample Data'!L105&gt;0),'Test Sample Data'!L105,$C$389),""))</f>
        <v/>
      </c>
      <c r="M106" s="105" t="str">
        <f>IF('Test Sample Data'!M105="","",IF(SUM('Test Sample Data'!M$3:M$386)&gt;10,IF(AND(ISNUMBER('Test Sample Data'!M105),'Test Sample Data'!M105&lt;$C$389, 'Test Sample Data'!M105&gt;0),'Test Sample Data'!M105,$C$389),""))</f>
        <v/>
      </c>
      <c r="N106" s="105" t="str">
        <f>IF('Test Sample Data'!N105="","",IF(SUM('Test Sample Data'!N$3:N$386)&gt;10,IF(AND(ISNUMBER('Test Sample Data'!N105),'Test Sample Data'!N105&lt;$C$389, 'Test Sample Data'!N105&gt;0),'Test Sample Data'!N105,$C$389),""))</f>
        <v/>
      </c>
      <c r="O106" s="105" t="str">
        <f>'Gene Table'!D105</f>
        <v>GAN</v>
      </c>
      <c r="P106" s="104" t="s">
        <v>323</v>
      </c>
      <c r="Q106" s="105">
        <f>IF('Control Sample Data'!C105="","",IF(SUM('Control Sample Data'!C$3:C$386)&gt;10,IF(AND(ISNUMBER('Control Sample Data'!C105),'Control Sample Data'!C105&lt;$C$389, 'Control Sample Data'!C105&gt;0),'Control Sample Data'!C105,$C$389),""))</f>
        <v>35</v>
      </c>
      <c r="R106" s="105">
        <f>IF('Control Sample Data'!D105="","",IF(SUM('Control Sample Data'!D$3:D$386)&gt;10,IF(AND(ISNUMBER('Control Sample Data'!D105),'Control Sample Data'!D105&lt;$C$389, 'Control Sample Data'!D105&gt;0),'Control Sample Data'!D105,$C$389),""))</f>
        <v>35</v>
      </c>
      <c r="S106" s="105">
        <f>IF('Control Sample Data'!E105="","",IF(SUM('Control Sample Data'!E$3:E$386)&gt;10,IF(AND(ISNUMBER('Control Sample Data'!E105),'Control Sample Data'!E105&lt;$C$389, 'Control Sample Data'!E105&gt;0),'Control Sample Data'!E105,$C$389),""))</f>
        <v>35</v>
      </c>
      <c r="T106" s="105" t="str">
        <f>IF('Control Sample Data'!F105="","",IF(SUM('Control Sample Data'!F$3:F$386)&gt;10,IF(AND(ISNUMBER('Control Sample Data'!F105),'Control Sample Data'!F105&lt;$C$389, 'Control Sample Data'!F105&gt;0),'Control Sample Data'!F105,$C$389),""))</f>
        <v/>
      </c>
      <c r="U106" s="105" t="str">
        <f>IF('Control Sample Data'!G105="","",IF(SUM('Control Sample Data'!G$3:G$386)&gt;10,IF(AND(ISNUMBER('Control Sample Data'!G105),'Control Sample Data'!G105&lt;$C$389, 'Control Sample Data'!G105&gt;0),'Control Sample Data'!G105,$C$389),""))</f>
        <v/>
      </c>
      <c r="V106" s="105" t="str">
        <f>IF('Control Sample Data'!H105="","",IF(SUM('Control Sample Data'!H$3:H$386)&gt;10,IF(AND(ISNUMBER('Control Sample Data'!H105),'Control Sample Data'!H105&lt;$C$389, 'Control Sample Data'!H105&gt;0),'Control Sample Data'!H105,$C$389),""))</f>
        <v/>
      </c>
      <c r="W106" s="105" t="str">
        <f>IF('Control Sample Data'!I105="","",IF(SUM('Control Sample Data'!I$3:I$386)&gt;10,IF(AND(ISNUMBER('Control Sample Data'!I105),'Control Sample Data'!I105&lt;$C$389, 'Control Sample Data'!I105&gt;0),'Control Sample Data'!I105,$C$389),""))</f>
        <v/>
      </c>
      <c r="X106" s="105" t="str">
        <f>IF('Control Sample Data'!J105="","",IF(SUM('Control Sample Data'!J$3:J$386)&gt;10,IF(AND(ISNUMBER('Control Sample Data'!J105),'Control Sample Data'!J105&lt;$C$389, 'Control Sample Data'!J105&gt;0),'Control Sample Data'!J105,$C$389),""))</f>
        <v/>
      </c>
      <c r="Y106" s="105" t="str">
        <f>IF('Control Sample Data'!K105="","",IF(SUM('Control Sample Data'!K$3:K$386)&gt;10,IF(AND(ISNUMBER('Control Sample Data'!K105),'Control Sample Data'!K105&lt;$C$389, 'Control Sample Data'!K105&gt;0),'Control Sample Data'!K105,$C$389),""))</f>
        <v/>
      </c>
      <c r="Z106" s="105" t="str">
        <f>IF('Control Sample Data'!L105="","",IF(SUM('Control Sample Data'!L$3:L$386)&gt;10,IF(AND(ISNUMBER('Control Sample Data'!L105),'Control Sample Data'!L105&lt;$C$389, 'Control Sample Data'!L105&gt;0),'Control Sample Data'!L105,$C$389),""))</f>
        <v/>
      </c>
      <c r="AA106" s="105" t="str">
        <f>IF('Control Sample Data'!M105="","",IF(SUM('Control Sample Data'!M$3:M$386)&gt;10,IF(AND(ISNUMBER('Control Sample Data'!M105),'Control Sample Data'!M105&lt;$C$389, 'Control Sample Data'!M105&gt;0),'Control Sample Data'!M105,$C$389),""))</f>
        <v/>
      </c>
      <c r="AB106" s="136" t="str">
        <f>IF('Control Sample Data'!N105="","",IF(SUM('Control Sample Data'!N$3:N$386)&gt;10,IF(AND(ISNUMBER('Control Sample Data'!N105),'Control Sample Data'!N105&lt;$C$389, 'Control Sample Data'!N105&gt;0),'Control Sample Data'!N105,$C$389),""))</f>
        <v/>
      </c>
      <c r="BA106" s="101" t="str">
        <f t="shared" si="115"/>
        <v>GAN</v>
      </c>
      <c r="BB106" s="104" t="s">
        <v>323</v>
      </c>
      <c r="BC106" s="105">
        <f t="shared" si="130"/>
        <v>14.007999999999999</v>
      </c>
      <c r="BD106" s="105">
        <f t="shared" si="131"/>
        <v>14.05</v>
      </c>
      <c r="BE106" s="105">
        <f t="shared" si="132"/>
        <v>14.119999999999997</v>
      </c>
      <c r="BF106" s="105" t="str">
        <f t="shared" si="133"/>
        <v/>
      </c>
      <c r="BG106" s="105" t="str">
        <f t="shared" si="134"/>
        <v/>
      </c>
      <c r="BH106" s="105" t="str">
        <f t="shared" si="135"/>
        <v/>
      </c>
      <c r="BI106" s="105" t="str">
        <f t="shared" si="136"/>
        <v/>
      </c>
      <c r="BJ106" s="105" t="str">
        <f t="shared" si="137"/>
        <v/>
      </c>
      <c r="BK106" s="105" t="str">
        <f t="shared" si="138"/>
        <v/>
      </c>
      <c r="BL106" s="105" t="str">
        <f t="shared" si="139"/>
        <v/>
      </c>
      <c r="BM106" s="102" t="str">
        <f t="shared" si="116"/>
        <v/>
      </c>
      <c r="BN106" s="102" t="str">
        <f t="shared" si="117"/>
        <v/>
      </c>
      <c r="BO106" s="105">
        <f t="shared" si="140"/>
        <v>13.858000000000001</v>
      </c>
      <c r="BP106" s="105">
        <f t="shared" si="141"/>
        <v>13.948</v>
      </c>
      <c r="BQ106" s="105">
        <f t="shared" si="142"/>
        <v>13.79</v>
      </c>
      <c r="BR106" s="105" t="str">
        <f t="shared" si="143"/>
        <v/>
      </c>
      <c r="BS106" s="105" t="str">
        <f t="shared" si="144"/>
        <v/>
      </c>
      <c r="BT106" s="105" t="str">
        <f t="shared" si="145"/>
        <v/>
      </c>
      <c r="BU106" s="105" t="str">
        <f t="shared" si="146"/>
        <v/>
      </c>
      <c r="BV106" s="105" t="str">
        <f t="shared" si="147"/>
        <v/>
      </c>
      <c r="BW106" s="105" t="str">
        <f t="shared" si="148"/>
        <v/>
      </c>
      <c r="BX106" s="105" t="str">
        <f t="shared" si="149"/>
        <v/>
      </c>
      <c r="BY106" s="102" t="str">
        <f t="shared" si="118"/>
        <v/>
      </c>
      <c r="BZ106" s="102" t="str">
        <f t="shared" si="119"/>
        <v/>
      </c>
      <c r="CA106" s="70">
        <f t="shared" si="120"/>
        <v>14.059333333333333</v>
      </c>
      <c r="CB106" s="70">
        <f t="shared" si="121"/>
        <v>13.865333333333334</v>
      </c>
      <c r="CC106" s="103" t="str">
        <f t="shared" si="122"/>
        <v>GAN</v>
      </c>
      <c r="CD106" s="104" t="s">
        <v>323</v>
      </c>
      <c r="CE106" s="106">
        <f t="shared" si="150"/>
        <v>6.0697642130933602E-5</v>
      </c>
      <c r="CF106" s="106">
        <f t="shared" si="151"/>
        <v>5.8956074763479352E-5</v>
      </c>
      <c r="CG106" s="106">
        <f t="shared" si="152"/>
        <v>5.6163797035209816E-5</v>
      </c>
      <c r="CH106" s="106" t="str">
        <f t="shared" si="153"/>
        <v/>
      </c>
      <c r="CI106" s="106" t="str">
        <f t="shared" si="154"/>
        <v/>
      </c>
      <c r="CJ106" s="106" t="str">
        <f t="shared" si="155"/>
        <v/>
      </c>
      <c r="CK106" s="106" t="str">
        <f t="shared" si="156"/>
        <v/>
      </c>
      <c r="CL106" s="106" t="str">
        <f t="shared" si="157"/>
        <v/>
      </c>
      <c r="CM106" s="106" t="str">
        <f t="shared" si="158"/>
        <v/>
      </c>
      <c r="CN106" s="106" t="str">
        <f t="shared" si="159"/>
        <v/>
      </c>
      <c r="CO106" s="119" t="str">
        <f t="shared" si="123"/>
        <v/>
      </c>
      <c r="CP106" s="119" t="str">
        <f t="shared" si="124"/>
        <v/>
      </c>
      <c r="CQ106" s="106">
        <f t="shared" si="160"/>
        <v>6.7348250734982831E-5</v>
      </c>
      <c r="CR106" s="106">
        <f t="shared" si="161"/>
        <v>6.3275213685285673E-5</v>
      </c>
      <c r="CS106" s="106">
        <f t="shared" si="162"/>
        <v>7.0598644037188073E-5</v>
      </c>
      <c r="CT106" s="106" t="str">
        <f t="shared" si="163"/>
        <v/>
      </c>
      <c r="CU106" s="106" t="str">
        <f t="shared" si="164"/>
        <v/>
      </c>
      <c r="CV106" s="106" t="str">
        <f t="shared" si="165"/>
        <v/>
      </c>
      <c r="CW106" s="106" t="str">
        <f t="shared" si="166"/>
        <v/>
      </c>
      <c r="CX106" s="106" t="str">
        <f t="shared" si="167"/>
        <v/>
      </c>
      <c r="CY106" s="106" t="str">
        <f t="shared" si="168"/>
        <v/>
      </c>
      <c r="CZ106" s="106" t="str">
        <f t="shared" si="169"/>
        <v/>
      </c>
      <c r="DA106" s="119" t="str">
        <f t="shared" si="125"/>
        <v/>
      </c>
      <c r="DB106" s="119" t="str">
        <f t="shared" si="126"/>
        <v/>
      </c>
    </row>
    <row r="107" spans="1:106" ht="15" customHeight="1" x14ac:dyDescent="0.3">
      <c r="A107" s="135" t="str">
        <f>'Gene Table'!D106</f>
        <v>HACE1</v>
      </c>
      <c r="B107" s="104" t="s">
        <v>324</v>
      </c>
      <c r="C107" s="105">
        <f>IF('Test Sample Data'!C106="","",IF(SUM('Test Sample Data'!C$3:C$386)&gt;10,IF(AND(ISNUMBER('Test Sample Data'!C106),'Test Sample Data'!C106&lt;$C$389, 'Test Sample Data'!C106&gt;0),'Test Sample Data'!C106,$C$389),""))</f>
        <v>29.54</v>
      </c>
      <c r="D107" s="105">
        <f>IF('Test Sample Data'!D106="","",IF(SUM('Test Sample Data'!D$3:D$386)&gt;10,IF(AND(ISNUMBER('Test Sample Data'!D106),'Test Sample Data'!D106&lt;$C$389, 'Test Sample Data'!D106&gt;0),'Test Sample Data'!D106,$C$389),""))</f>
        <v>29.45</v>
      </c>
      <c r="E107" s="105">
        <f>IF('Test Sample Data'!E106="","",IF(SUM('Test Sample Data'!E$3:E$386)&gt;10,IF(AND(ISNUMBER('Test Sample Data'!E106),'Test Sample Data'!E106&lt;$C$389, 'Test Sample Data'!E106&gt;0),'Test Sample Data'!E106,$C$389),""))</f>
        <v>29.08</v>
      </c>
      <c r="F107" s="105" t="str">
        <f>IF('Test Sample Data'!F106="","",IF(SUM('Test Sample Data'!F$3:F$386)&gt;10,IF(AND(ISNUMBER('Test Sample Data'!F106),'Test Sample Data'!F106&lt;$C$389, 'Test Sample Data'!F106&gt;0),'Test Sample Data'!F106,$C$389),""))</f>
        <v/>
      </c>
      <c r="G107" s="105" t="str">
        <f>IF('Test Sample Data'!G106="","",IF(SUM('Test Sample Data'!G$3:G$386)&gt;10,IF(AND(ISNUMBER('Test Sample Data'!G106),'Test Sample Data'!G106&lt;$C$389, 'Test Sample Data'!G106&gt;0),'Test Sample Data'!G106,$C$389),""))</f>
        <v/>
      </c>
      <c r="H107" s="105" t="str">
        <f>IF('Test Sample Data'!H106="","",IF(SUM('Test Sample Data'!H$3:H$386)&gt;10,IF(AND(ISNUMBER('Test Sample Data'!H106),'Test Sample Data'!H106&lt;$C$389, 'Test Sample Data'!H106&gt;0),'Test Sample Data'!H106,$C$389),""))</f>
        <v/>
      </c>
      <c r="I107" s="105" t="str">
        <f>IF('Test Sample Data'!I106="","",IF(SUM('Test Sample Data'!I$3:I$386)&gt;10,IF(AND(ISNUMBER('Test Sample Data'!I106),'Test Sample Data'!I106&lt;$C$389, 'Test Sample Data'!I106&gt;0),'Test Sample Data'!I106,$C$389),""))</f>
        <v/>
      </c>
      <c r="J107" s="105" t="str">
        <f>IF('Test Sample Data'!J106="","",IF(SUM('Test Sample Data'!J$3:J$386)&gt;10,IF(AND(ISNUMBER('Test Sample Data'!J106),'Test Sample Data'!J106&lt;$C$389, 'Test Sample Data'!J106&gt;0),'Test Sample Data'!J106,$C$389),""))</f>
        <v/>
      </c>
      <c r="K107" s="105" t="str">
        <f>IF('Test Sample Data'!K106="","",IF(SUM('Test Sample Data'!K$3:K$386)&gt;10,IF(AND(ISNUMBER('Test Sample Data'!K106),'Test Sample Data'!K106&lt;$C$389, 'Test Sample Data'!K106&gt;0),'Test Sample Data'!K106,$C$389),""))</f>
        <v/>
      </c>
      <c r="L107" s="105" t="str">
        <f>IF('Test Sample Data'!L106="","",IF(SUM('Test Sample Data'!L$3:L$386)&gt;10,IF(AND(ISNUMBER('Test Sample Data'!L106),'Test Sample Data'!L106&lt;$C$389, 'Test Sample Data'!L106&gt;0),'Test Sample Data'!L106,$C$389),""))</f>
        <v/>
      </c>
      <c r="M107" s="105" t="str">
        <f>IF('Test Sample Data'!M106="","",IF(SUM('Test Sample Data'!M$3:M$386)&gt;10,IF(AND(ISNUMBER('Test Sample Data'!M106),'Test Sample Data'!M106&lt;$C$389, 'Test Sample Data'!M106&gt;0),'Test Sample Data'!M106,$C$389),""))</f>
        <v/>
      </c>
      <c r="N107" s="105" t="str">
        <f>IF('Test Sample Data'!N106="","",IF(SUM('Test Sample Data'!N$3:N$386)&gt;10,IF(AND(ISNUMBER('Test Sample Data'!N106),'Test Sample Data'!N106&lt;$C$389, 'Test Sample Data'!N106&gt;0),'Test Sample Data'!N106,$C$389),""))</f>
        <v/>
      </c>
      <c r="O107" s="105" t="str">
        <f>'Gene Table'!D106</f>
        <v>HACE1</v>
      </c>
      <c r="P107" s="104" t="s">
        <v>324</v>
      </c>
      <c r="Q107" s="105">
        <f>IF('Control Sample Data'!C106="","",IF(SUM('Control Sample Data'!C$3:C$386)&gt;10,IF(AND(ISNUMBER('Control Sample Data'!C106),'Control Sample Data'!C106&lt;$C$389, 'Control Sample Data'!C106&gt;0),'Control Sample Data'!C106,$C$389),""))</f>
        <v>27.33</v>
      </c>
      <c r="R107" s="105">
        <f>IF('Control Sample Data'!D106="","",IF(SUM('Control Sample Data'!D$3:D$386)&gt;10,IF(AND(ISNUMBER('Control Sample Data'!D106),'Control Sample Data'!D106&lt;$C$389, 'Control Sample Data'!D106&gt;0),'Control Sample Data'!D106,$C$389),""))</f>
        <v>27.11</v>
      </c>
      <c r="S107" s="105">
        <f>IF('Control Sample Data'!E106="","",IF(SUM('Control Sample Data'!E$3:E$386)&gt;10,IF(AND(ISNUMBER('Control Sample Data'!E106),'Control Sample Data'!E106&lt;$C$389, 'Control Sample Data'!E106&gt;0),'Control Sample Data'!E106,$C$389),""))</f>
        <v>27.31</v>
      </c>
      <c r="T107" s="105" t="str">
        <f>IF('Control Sample Data'!F106="","",IF(SUM('Control Sample Data'!F$3:F$386)&gt;10,IF(AND(ISNUMBER('Control Sample Data'!F106),'Control Sample Data'!F106&lt;$C$389, 'Control Sample Data'!F106&gt;0),'Control Sample Data'!F106,$C$389),""))</f>
        <v/>
      </c>
      <c r="U107" s="105" t="str">
        <f>IF('Control Sample Data'!G106="","",IF(SUM('Control Sample Data'!G$3:G$386)&gt;10,IF(AND(ISNUMBER('Control Sample Data'!G106),'Control Sample Data'!G106&lt;$C$389, 'Control Sample Data'!G106&gt;0),'Control Sample Data'!G106,$C$389),""))</f>
        <v/>
      </c>
      <c r="V107" s="105" t="str">
        <f>IF('Control Sample Data'!H106="","",IF(SUM('Control Sample Data'!H$3:H$386)&gt;10,IF(AND(ISNUMBER('Control Sample Data'!H106),'Control Sample Data'!H106&lt;$C$389, 'Control Sample Data'!H106&gt;0),'Control Sample Data'!H106,$C$389),""))</f>
        <v/>
      </c>
      <c r="W107" s="105" t="str">
        <f>IF('Control Sample Data'!I106="","",IF(SUM('Control Sample Data'!I$3:I$386)&gt;10,IF(AND(ISNUMBER('Control Sample Data'!I106),'Control Sample Data'!I106&lt;$C$389, 'Control Sample Data'!I106&gt;0),'Control Sample Data'!I106,$C$389),""))</f>
        <v/>
      </c>
      <c r="X107" s="105" t="str">
        <f>IF('Control Sample Data'!J106="","",IF(SUM('Control Sample Data'!J$3:J$386)&gt;10,IF(AND(ISNUMBER('Control Sample Data'!J106),'Control Sample Data'!J106&lt;$C$389, 'Control Sample Data'!J106&gt;0),'Control Sample Data'!J106,$C$389),""))</f>
        <v/>
      </c>
      <c r="Y107" s="105" t="str">
        <f>IF('Control Sample Data'!K106="","",IF(SUM('Control Sample Data'!K$3:K$386)&gt;10,IF(AND(ISNUMBER('Control Sample Data'!K106),'Control Sample Data'!K106&lt;$C$389, 'Control Sample Data'!K106&gt;0),'Control Sample Data'!K106,$C$389),""))</f>
        <v/>
      </c>
      <c r="Z107" s="105" t="str">
        <f>IF('Control Sample Data'!L106="","",IF(SUM('Control Sample Data'!L$3:L$386)&gt;10,IF(AND(ISNUMBER('Control Sample Data'!L106),'Control Sample Data'!L106&lt;$C$389, 'Control Sample Data'!L106&gt;0),'Control Sample Data'!L106,$C$389),""))</f>
        <v/>
      </c>
      <c r="AA107" s="105" t="str">
        <f>IF('Control Sample Data'!M106="","",IF(SUM('Control Sample Data'!M$3:M$386)&gt;10,IF(AND(ISNUMBER('Control Sample Data'!M106),'Control Sample Data'!M106&lt;$C$389, 'Control Sample Data'!M106&gt;0),'Control Sample Data'!M106,$C$389),""))</f>
        <v/>
      </c>
      <c r="AB107" s="136" t="str">
        <f>IF('Control Sample Data'!N106="","",IF(SUM('Control Sample Data'!N$3:N$386)&gt;10,IF(AND(ISNUMBER('Control Sample Data'!N106),'Control Sample Data'!N106&lt;$C$389, 'Control Sample Data'!N106&gt;0),'Control Sample Data'!N106,$C$389),""))</f>
        <v/>
      </c>
      <c r="BA107" s="101" t="str">
        <f t="shared" si="115"/>
        <v>HACE1</v>
      </c>
      <c r="BB107" s="104" t="s">
        <v>324</v>
      </c>
      <c r="BC107" s="105">
        <f t="shared" si="130"/>
        <v>8.5479999999999983</v>
      </c>
      <c r="BD107" s="105">
        <f t="shared" si="131"/>
        <v>8.5</v>
      </c>
      <c r="BE107" s="105">
        <f t="shared" si="132"/>
        <v>8.1999999999999957</v>
      </c>
      <c r="BF107" s="105" t="str">
        <f t="shared" si="133"/>
        <v/>
      </c>
      <c r="BG107" s="105" t="str">
        <f t="shared" si="134"/>
        <v/>
      </c>
      <c r="BH107" s="105" t="str">
        <f t="shared" si="135"/>
        <v/>
      </c>
      <c r="BI107" s="105" t="str">
        <f t="shared" si="136"/>
        <v/>
      </c>
      <c r="BJ107" s="105" t="str">
        <f t="shared" si="137"/>
        <v/>
      </c>
      <c r="BK107" s="105" t="str">
        <f t="shared" si="138"/>
        <v/>
      </c>
      <c r="BL107" s="105" t="str">
        <f t="shared" si="139"/>
        <v/>
      </c>
      <c r="BM107" s="102" t="str">
        <f t="shared" si="116"/>
        <v/>
      </c>
      <c r="BN107" s="102" t="str">
        <f t="shared" si="117"/>
        <v/>
      </c>
      <c r="BO107" s="105">
        <f t="shared" si="140"/>
        <v>6.1879999999999988</v>
      </c>
      <c r="BP107" s="105">
        <f t="shared" si="141"/>
        <v>6.0579999999999998</v>
      </c>
      <c r="BQ107" s="105">
        <f t="shared" si="142"/>
        <v>6.0999999999999979</v>
      </c>
      <c r="BR107" s="105" t="str">
        <f t="shared" si="143"/>
        <v/>
      </c>
      <c r="BS107" s="105" t="str">
        <f t="shared" si="144"/>
        <v/>
      </c>
      <c r="BT107" s="105" t="str">
        <f t="shared" si="145"/>
        <v/>
      </c>
      <c r="BU107" s="105" t="str">
        <f t="shared" si="146"/>
        <v/>
      </c>
      <c r="BV107" s="105" t="str">
        <f t="shared" si="147"/>
        <v/>
      </c>
      <c r="BW107" s="105" t="str">
        <f t="shared" si="148"/>
        <v/>
      </c>
      <c r="BX107" s="105" t="str">
        <f t="shared" si="149"/>
        <v/>
      </c>
      <c r="BY107" s="102" t="str">
        <f t="shared" si="118"/>
        <v/>
      </c>
      <c r="BZ107" s="102" t="str">
        <f t="shared" si="119"/>
        <v/>
      </c>
      <c r="CA107" s="70">
        <f t="shared" si="120"/>
        <v>8.4159999999999986</v>
      </c>
      <c r="CB107" s="70">
        <f t="shared" si="121"/>
        <v>6.1153333333333322</v>
      </c>
      <c r="CC107" s="103" t="str">
        <f t="shared" si="122"/>
        <v>HACE1</v>
      </c>
      <c r="CD107" s="104" t="s">
        <v>324</v>
      </c>
      <c r="CE107" s="106">
        <f t="shared" si="150"/>
        <v>2.6717486404345559E-3</v>
      </c>
      <c r="CF107" s="106">
        <f t="shared" si="151"/>
        <v>2.7621358640099515E-3</v>
      </c>
      <c r="CG107" s="106">
        <f t="shared" si="152"/>
        <v>3.4005881378754944E-3</v>
      </c>
      <c r="CH107" s="106" t="str">
        <f t="shared" si="153"/>
        <v/>
      </c>
      <c r="CI107" s="106" t="str">
        <f t="shared" si="154"/>
        <v/>
      </c>
      <c r="CJ107" s="106" t="str">
        <f t="shared" si="155"/>
        <v/>
      </c>
      <c r="CK107" s="106" t="str">
        <f t="shared" si="156"/>
        <v/>
      </c>
      <c r="CL107" s="106" t="str">
        <f t="shared" si="157"/>
        <v/>
      </c>
      <c r="CM107" s="106" t="str">
        <f t="shared" si="158"/>
        <v/>
      </c>
      <c r="CN107" s="106" t="str">
        <f t="shared" si="159"/>
        <v/>
      </c>
      <c r="CO107" s="119" t="str">
        <f t="shared" si="123"/>
        <v/>
      </c>
      <c r="CP107" s="119" t="str">
        <f t="shared" si="124"/>
        <v/>
      </c>
      <c r="CQ107" s="106">
        <f t="shared" si="160"/>
        <v>1.3715965587648754E-2</v>
      </c>
      <c r="CR107" s="106">
        <f t="shared" si="161"/>
        <v>1.5009294749273075E-2</v>
      </c>
      <c r="CS107" s="106">
        <f t="shared" si="162"/>
        <v>1.4578640492762635E-2</v>
      </c>
      <c r="CT107" s="106" t="str">
        <f t="shared" si="163"/>
        <v/>
      </c>
      <c r="CU107" s="106" t="str">
        <f t="shared" si="164"/>
        <v/>
      </c>
      <c r="CV107" s="106" t="str">
        <f t="shared" si="165"/>
        <v/>
      </c>
      <c r="CW107" s="106" t="str">
        <f t="shared" si="166"/>
        <v/>
      </c>
      <c r="CX107" s="106" t="str">
        <f t="shared" si="167"/>
        <v/>
      </c>
      <c r="CY107" s="106" t="str">
        <f t="shared" si="168"/>
        <v/>
      </c>
      <c r="CZ107" s="106" t="str">
        <f t="shared" si="169"/>
        <v/>
      </c>
      <c r="DA107" s="119" t="str">
        <f t="shared" si="125"/>
        <v/>
      </c>
      <c r="DB107" s="119" t="str">
        <f t="shared" si="126"/>
        <v/>
      </c>
    </row>
    <row r="108" spans="1:106" ht="15" customHeight="1" x14ac:dyDescent="0.3">
      <c r="A108" s="135" t="str">
        <f>'Gene Table'!D107</f>
        <v>HECTD1</v>
      </c>
      <c r="B108" s="104" t="s">
        <v>325</v>
      </c>
      <c r="C108" s="105">
        <f>IF('Test Sample Data'!C107="","",IF(SUM('Test Sample Data'!C$3:C$386)&gt;10,IF(AND(ISNUMBER('Test Sample Data'!C107),'Test Sample Data'!C107&lt;$C$389, 'Test Sample Data'!C107&gt;0),'Test Sample Data'!C107,$C$389),""))</f>
        <v>21.26</v>
      </c>
      <c r="D108" s="105">
        <f>IF('Test Sample Data'!D107="","",IF(SUM('Test Sample Data'!D$3:D$386)&gt;10,IF(AND(ISNUMBER('Test Sample Data'!D107),'Test Sample Data'!D107&lt;$C$389, 'Test Sample Data'!D107&gt;0),'Test Sample Data'!D107,$C$389),""))</f>
        <v>21.29</v>
      </c>
      <c r="E108" s="105">
        <f>IF('Test Sample Data'!E107="","",IF(SUM('Test Sample Data'!E$3:E$386)&gt;10,IF(AND(ISNUMBER('Test Sample Data'!E107),'Test Sample Data'!E107&lt;$C$389, 'Test Sample Data'!E107&gt;0),'Test Sample Data'!E107,$C$389),""))</f>
        <v>21.26</v>
      </c>
      <c r="F108" s="105" t="str">
        <f>IF('Test Sample Data'!F107="","",IF(SUM('Test Sample Data'!F$3:F$386)&gt;10,IF(AND(ISNUMBER('Test Sample Data'!F107),'Test Sample Data'!F107&lt;$C$389, 'Test Sample Data'!F107&gt;0),'Test Sample Data'!F107,$C$389),""))</f>
        <v/>
      </c>
      <c r="G108" s="105" t="str">
        <f>IF('Test Sample Data'!G107="","",IF(SUM('Test Sample Data'!G$3:G$386)&gt;10,IF(AND(ISNUMBER('Test Sample Data'!G107),'Test Sample Data'!G107&lt;$C$389, 'Test Sample Data'!G107&gt;0),'Test Sample Data'!G107,$C$389),""))</f>
        <v/>
      </c>
      <c r="H108" s="105" t="str">
        <f>IF('Test Sample Data'!H107="","",IF(SUM('Test Sample Data'!H$3:H$386)&gt;10,IF(AND(ISNUMBER('Test Sample Data'!H107),'Test Sample Data'!H107&lt;$C$389, 'Test Sample Data'!H107&gt;0),'Test Sample Data'!H107,$C$389),""))</f>
        <v/>
      </c>
      <c r="I108" s="105" t="str">
        <f>IF('Test Sample Data'!I107="","",IF(SUM('Test Sample Data'!I$3:I$386)&gt;10,IF(AND(ISNUMBER('Test Sample Data'!I107),'Test Sample Data'!I107&lt;$C$389, 'Test Sample Data'!I107&gt;0),'Test Sample Data'!I107,$C$389),""))</f>
        <v/>
      </c>
      <c r="J108" s="105" t="str">
        <f>IF('Test Sample Data'!J107="","",IF(SUM('Test Sample Data'!J$3:J$386)&gt;10,IF(AND(ISNUMBER('Test Sample Data'!J107),'Test Sample Data'!J107&lt;$C$389, 'Test Sample Data'!J107&gt;0),'Test Sample Data'!J107,$C$389),""))</f>
        <v/>
      </c>
      <c r="K108" s="105" t="str">
        <f>IF('Test Sample Data'!K107="","",IF(SUM('Test Sample Data'!K$3:K$386)&gt;10,IF(AND(ISNUMBER('Test Sample Data'!K107),'Test Sample Data'!K107&lt;$C$389, 'Test Sample Data'!K107&gt;0),'Test Sample Data'!K107,$C$389),""))</f>
        <v/>
      </c>
      <c r="L108" s="105" t="str">
        <f>IF('Test Sample Data'!L107="","",IF(SUM('Test Sample Data'!L$3:L$386)&gt;10,IF(AND(ISNUMBER('Test Sample Data'!L107),'Test Sample Data'!L107&lt;$C$389, 'Test Sample Data'!L107&gt;0),'Test Sample Data'!L107,$C$389),""))</f>
        <v/>
      </c>
      <c r="M108" s="105" t="str">
        <f>IF('Test Sample Data'!M107="","",IF(SUM('Test Sample Data'!M$3:M$386)&gt;10,IF(AND(ISNUMBER('Test Sample Data'!M107),'Test Sample Data'!M107&lt;$C$389, 'Test Sample Data'!M107&gt;0),'Test Sample Data'!M107,$C$389),""))</f>
        <v/>
      </c>
      <c r="N108" s="105" t="str">
        <f>IF('Test Sample Data'!N107="","",IF(SUM('Test Sample Data'!N$3:N$386)&gt;10,IF(AND(ISNUMBER('Test Sample Data'!N107),'Test Sample Data'!N107&lt;$C$389, 'Test Sample Data'!N107&gt;0),'Test Sample Data'!N107,$C$389),""))</f>
        <v/>
      </c>
      <c r="O108" s="105" t="str">
        <f>'Gene Table'!D107</f>
        <v>HECTD1</v>
      </c>
      <c r="P108" s="104" t="s">
        <v>325</v>
      </c>
      <c r="Q108" s="105">
        <f>IF('Control Sample Data'!C107="","",IF(SUM('Control Sample Data'!C$3:C$386)&gt;10,IF(AND(ISNUMBER('Control Sample Data'!C107),'Control Sample Data'!C107&lt;$C$389, 'Control Sample Data'!C107&gt;0),'Control Sample Data'!C107,$C$389),""))</f>
        <v>25.52</v>
      </c>
      <c r="R108" s="105">
        <f>IF('Control Sample Data'!D107="","",IF(SUM('Control Sample Data'!D$3:D$386)&gt;10,IF(AND(ISNUMBER('Control Sample Data'!D107),'Control Sample Data'!D107&lt;$C$389, 'Control Sample Data'!D107&gt;0),'Control Sample Data'!D107,$C$389),""))</f>
        <v>25.6</v>
      </c>
      <c r="S108" s="105">
        <f>IF('Control Sample Data'!E107="","",IF(SUM('Control Sample Data'!E$3:E$386)&gt;10,IF(AND(ISNUMBER('Control Sample Data'!E107),'Control Sample Data'!E107&lt;$C$389, 'Control Sample Data'!E107&gt;0),'Control Sample Data'!E107,$C$389),""))</f>
        <v>25.81</v>
      </c>
      <c r="T108" s="105" t="str">
        <f>IF('Control Sample Data'!F107="","",IF(SUM('Control Sample Data'!F$3:F$386)&gt;10,IF(AND(ISNUMBER('Control Sample Data'!F107),'Control Sample Data'!F107&lt;$C$389, 'Control Sample Data'!F107&gt;0),'Control Sample Data'!F107,$C$389),""))</f>
        <v/>
      </c>
      <c r="U108" s="105" t="str">
        <f>IF('Control Sample Data'!G107="","",IF(SUM('Control Sample Data'!G$3:G$386)&gt;10,IF(AND(ISNUMBER('Control Sample Data'!G107),'Control Sample Data'!G107&lt;$C$389, 'Control Sample Data'!G107&gt;0),'Control Sample Data'!G107,$C$389),""))</f>
        <v/>
      </c>
      <c r="V108" s="105" t="str">
        <f>IF('Control Sample Data'!H107="","",IF(SUM('Control Sample Data'!H$3:H$386)&gt;10,IF(AND(ISNUMBER('Control Sample Data'!H107),'Control Sample Data'!H107&lt;$C$389, 'Control Sample Data'!H107&gt;0),'Control Sample Data'!H107,$C$389),""))</f>
        <v/>
      </c>
      <c r="W108" s="105" t="str">
        <f>IF('Control Sample Data'!I107="","",IF(SUM('Control Sample Data'!I$3:I$386)&gt;10,IF(AND(ISNUMBER('Control Sample Data'!I107),'Control Sample Data'!I107&lt;$C$389, 'Control Sample Data'!I107&gt;0),'Control Sample Data'!I107,$C$389),""))</f>
        <v/>
      </c>
      <c r="X108" s="105" t="str">
        <f>IF('Control Sample Data'!J107="","",IF(SUM('Control Sample Data'!J$3:J$386)&gt;10,IF(AND(ISNUMBER('Control Sample Data'!J107),'Control Sample Data'!J107&lt;$C$389, 'Control Sample Data'!J107&gt;0),'Control Sample Data'!J107,$C$389),""))</f>
        <v/>
      </c>
      <c r="Y108" s="105" t="str">
        <f>IF('Control Sample Data'!K107="","",IF(SUM('Control Sample Data'!K$3:K$386)&gt;10,IF(AND(ISNUMBER('Control Sample Data'!K107),'Control Sample Data'!K107&lt;$C$389, 'Control Sample Data'!K107&gt;0),'Control Sample Data'!K107,$C$389),""))</f>
        <v/>
      </c>
      <c r="Z108" s="105" t="str">
        <f>IF('Control Sample Data'!L107="","",IF(SUM('Control Sample Data'!L$3:L$386)&gt;10,IF(AND(ISNUMBER('Control Sample Data'!L107),'Control Sample Data'!L107&lt;$C$389, 'Control Sample Data'!L107&gt;0),'Control Sample Data'!L107,$C$389),""))</f>
        <v/>
      </c>
      <c r="AA108" s="105" t="str">
        <f>IF('Control Sample Data'!M107="","",IF(SUM('Control Sample Data'!M$3:M$386)&gt;10,IF(AND(ISNUMBER('Control Sample Data'!M107),'Control Sample Data'!M107&lt;$C$389, 'Control Sample Data'!M107&gt;0),'Control Sample Data'!M107,$C$389),""))</f>
        <v/>
      </c>
      <c r="AB108" s="136" t="str">
        <f>IF('Control Sample Data'!N107="","",IF(SUM('Control Sample Data'!N$3:N$386)&gt;10,IF(AND(ISNUMBER('Control Sample Data'!N107),'Control Sample Data'!N107&lt;$C$389, 'Control Sample Data'!N107&gt;0),'Control Sample Data'!N107,$C$389),""))</f>
        <v/>
      </c>
      <c r="BA108" s="101" t="str">
        <f t="shared" si="115"/>
        <v>HECTD1</v>
      </c>
      <c r="BB108" s="104" t="s">
        <v>325</v>
      </c>
      <c r="BC108" s="105">
        <f t="shared" si="130"/>
        <v>0.26800000000000068</v>
      </c>
      <c r="BD108" s="105">
        <f t="shared" si="131"/>
        <v>0.33999999999999986</v>
      </c>
      <c r="BE108" s="105">
        <f t="shared" si="132"/>
        <v>0.37999999999999901</v>
      </c>
      <c r="BF108" s="105" t="str">
        <f t="shared" si="133"/>
        <v/>
      </c>
      <c r="BG108" s="105" t="str">
        <f t="shared" si="134"/>
        <v/>
      </c>
      <c r="BH108" s="105" t="str">
        <f t="shared" si="135"/>
        <v/>
      </c>
      <c r="BI108" s="105" t="str">
        <f t="shared" si="136"/>
        <v/>
      </c>
      <c r="BJ108" s="105" t="str">
        <f t="shared" si="137"/>
        <v/>
      </c>
      <c r="BK108" s="105" t="str">
        <f t="shared" si="138"/>
        <v/>
      </c>
      <c r="BL108" s="105" t="str">
        <f t="shared" si="139"/>
        <v/>
      </c>
      <c r="BM108" s="102" t="str">
        <f t="shared" si="116"/>
        <v/>
      </c>
      <c r="BN108" s="102" t="str">
        <f t="shared" si="117"/>
        <v/>
      </c>
      <c r="BO108" s="105">
        <f t="shared" si="140"/>
        <v>4.3780000000000001</v>
      </c>
      <c r="BP108" s="105">
        <f t="shared" si="141"/>
        <v>4.5480000000000018</v>
      </c>
      <c r="BQ108" s="105">
        <f t="shared" si="142"/>
        <v>4.5999999999999979</v>
      </c>
      <c r="BR108" s="105" t="str">
        <f t="shared" si="143"/>
        <v/>
      </c>
      <c r="BS108" s="105" t="str">
        <f t="shared" si="144"/>
        <v/>
      </c>
      <c r="BT108" s="105" t="str">
        <f t="shared" si="145"/>
        <v/>
      </c>
      <c r="BU108" s="105" t="str">
        <f t="shared" si="146"/>
        <v/>
      </c>
      <c r="BV108" s="105" t="str">
        <f t="shared" si="147"/>
        <v/>
      </c>
      <c r="BW108" s="105" t="str">
        <f t="shared" si="148"/>
        <v/>
      </c>
      <c r="BX108" s="105" t="str">
        <f t="shared" si="149"/>
        <v/>
      </c>
      <c r="BY108" s="102" t="str">
        <f t="shared" si="118"/>
        <v/>
      </c>
      <c r="BZ108" s="102" t="str">
        <f t="shared" si="119"/>
        <v/>
      </c>
      <c r="CA108" s="70">
        <f t="shared" si="120"/>
        <v>0.3293333333333332</v>
      </c>
      <c r="CB108" s="70">
        <f t="shared" si="121"/>
        <v>4.5086666666666666</v>
      </c>
      <c r="CC108" s="103" t="str">
        <f t="shared" si="122"/>
        <v>HECTD1</v>
      </c>
      <c r="CD108" s="104" t="s">
        <v>325</v>
      </c>
      <c r="CE108" s="106">
        <f t="shared" si="150"/>
        <v>0.83047002409089377</v>
      </c>
      <c r="CF108" s="106">
        <f t="shared" si="151"/>
        <v>0.79004131186337734</v>
      </c>
      <c r="CG108" s="106">
        <f t="shared" si="152"/>
        <v>0.76843759064400663</v>
      </c>
      <c r="CH108" s="106" t="str">
        <f t="shared" si="153"/>
        <v/>
      </c>
      <c r="CI108" s="106" t="str">
        <f t="shared" si="154"/>
        <v/>
      </c>
      <c r="CJ108" s="106" t="str">
        <f t="shared" si="155"/>
        <v/>
      </c>
      <c r="CK108" s="106" t="str">
        <f t="shared" si="156"/>
        <v/>
      </c>
      <c r="CL108" s="106" t="str">
        <f t="shared" si="157"/>
        <v/>
      </c>
      <c r="CM108" s="106" t="str">
        <f t="shared" si="158"/>
        <v/>
      </c>
      <c r="CN108" s="106" t="str">
        <f t="shared" si="159"/>
        <v/>
      </c>
      <c r="CO108" s="119" t="str">
        <f t="shared" si="123"/>
        <v/>
      </c>
      <c r="CP108" s="119" t="str">
        <f t="shared" si="124"/>
        <v/>
      </c>
      <c r="CQ108" s="106">
        <f t="shared" si="160"/>
        <v>4.8093975630026944E-2</v>
      </c>
      <c r="CR108" s="106">
        <f t="shared" si="161"/>
        <v>4.2747978246952791E-2</v>
      </c>
      <c r="CS108" s="106">
        <f t="shared" si="162"/>
        <v>4.1234622211652999E-2</v>
      </c>
      <c r="CT108" s="106" t="str">
        <f t="shared" si="163"/>
        <v/>
      </c>
      <c r="CU108" s="106" t="str">
        <f t="shared" si="164"/>
        <v/>
      </c>
      <c r="CV108" s="106" t="str">
        <f t="shared" si="165"/>
        <v/>
      </c>
      <c r="CW108" s="106" t="str">
        <f t="shared" si="166"/>
        <v/>
      </c>
      <c r="CX108" s="106" t="str">
        <f t="shared" si="167"/>
        <v/>
      </c>
      <c r="CY108" s="106" t="str">
        <f t="shared" si="168"/>
        <v/>
      </c>
      <c r="CZ108" s="106" t="str">
        <f t="shared" si="169"/>
        <v/>
      </c>
      <c r="DA108" s="119" t="str">
        <f t="shared" si="125"/>
        <v/>
      </c>
      <c r="DB108" s="119" t="str">
        <f t="shared" si="126"/>
        <v/>
      </c>
    </row>
    <row r="109" spans="1:106" ht="15" customHeight="1" x14ac:dyDescent="0.3">
      <c r="A109" s="135" t="str">
        <f>'Gene Table'!D108</f>
        <v>HECTD3</v>
      </c>
      <c r="B109" s="104" t="s">
        <v>326</v>
      </c>
      <c r="C109" s="105">
        <f>IF('Test Sample Data'!C108="","",IF(SUM('Test Sample Data'!C$3:C$386)&gt;10,IF(AND(ISNUMBER('Test Sample Data'!C108),'Test Sample Data'!C108&lt;$C$389, 'Test Sample Data'!C108&gt;0),'Test Sample Data'!C108,$C$389),""))</f>
        <v>16.77</v>
      </c>
      <c r="D109" s="105">
        <f>IF('Test Sample Data'!D108="","",IF(SUM('Test Sample Data'!D$3:D$386)&gt;10,IF(AND(ISNUMBER('Test Sample Data'!D108),'Test Sample Data'!D108&lt;$C$389, 'Test Sample Data'!D108&gt;0),'Test Sample Data'!D108,$C$389),""))</f>
        <v>16.86</v>
      </c>
      <c r="E109" s="105">
        <f>IF('Test Sample Data'!E108="","",IF(SUM('Test Sample Data'!E$3:E$386)&gt;10,IF(AND(ISNUMBER('Test Sample Data'!E108),'Test Sample Data'!E108&lt;$C$389, 'Test Sample Data'!E108&gt;0),'Test Sample Data'!E108,$C$389),""))</f>
        <v>16.77</v>
      </c>
      <c r="F109" s="105" t="str">
        <f>IF('Test Sample Data'!F108="","",IF(SUM('Test Sample Data'!F$3:F$386)&gt;10,IF(AND(ISNUMBER('Test Sample Data'!F108),'Test Sample Data'!F108&lt;$C$389, 'Test Sample Data'!F108&gt;0),'Test Sample Data'!F108,$C$389),""))</f>
        <v/>
      </c>
      <c r="G109" s="105" t="str">
        <f>IF('Test Sample Data'!G108="","",IF(SUM('Test Sample Data'!G$3:G$386)&gt;10,IF(AND(ISNUMBER('Test Sample Data'!G108),'Test Sample Data'!G108&lt;$C$389, 'Test Sample Data'!G108&gt;0),'Test Sample Data'!G108,$C$389),""))</f>
        <v/>
      </c>
      <c r="H109" s="105" t="str">
        <f>IF('Test Sample Data'!H108="","",IF(SUM('Test Sample Data'!H$3:H$386)&gt;10,IF(AND(ISNUMBER('Test Sample Data'!H108),'Test Sample Data'!H108&lt;$C$389, 'Test Sample Data'!H108&gt;0),'Test Sample Data'!H108,$C$389),""))</f>
        <v/>
      </c>
      <c r="I109" s="105" t="str">
        <f>IF('Test Sample Data'!I108="","",IF(SUM('Test Sample Data'!I$3:I$386)&gt;10,IF(AND(ISNUMBER('Test Sample Data'!I108),'Test Sample Data'!I108&lt;$C$389, 'Test Sample Data'!I108&gt;0),'Test Sample Data'!I108,$C$389),""))</f>
        <v/>
      </c>
      <c r="J109" s="105" t="str">
        <f>IF('Test Sample Data'!J108="","",IF(SUM('Test Sample Data'!J$3:J$386)&gt;10,IF(AND(ISNUMBER('Test Sample Data'!J108),'Test Sample Data'!J108&lt;$C$389, 'Test Sample Data'!J108&gt;0),'Test Sample Data'!J108,$C$389),""))</f>
        <v/>
      </c>
      <c r="K109" s="105" t="str">
        <f>IF('Test Sample Data'!K108="","",IF(SUM('Test Sample Data'!K$3:K$386)&gt;10,IF(AND(ISNUMBER('Test Sample Data'!K108),'Test Sample Data'!K108&lt;$C$389, 'Test Sample Data'!K108&gt;0),'Test Sample Data'!K108,$C$389),""))</f>
        <v/>
      </c>
      <c r="L109" s="105" t="str">
        <f>IF('Test Sample Data'!L108="","",IF(SUM('Test Sample Data'!L$3:L$386)&gt;10,IF(AND(ISNUMBER('Test Sample Data'!L108),'Test Sample Data'!L108&lt;$C$389, 'Test Sample Data'!L108&gt;0),'Test Sample Data'!L108,$C$389),""))</f>
        <v/>
      </c>
      <c r="M109" s="105" t="str">
        <f>IF('Test Sample Data'!M108="","",IF(SUM('Test Sample Data'!M$3:M$386)&gt;10,IF(AND(ISNUMBER('Test Sample Data'!M108),'Test Sample Data'!M108&lt;$C$389, 'Test Sample Data'!M108&gt;0),'Test Sample Data'!M108,$C$389),""))</f>
        <v/>
      </c>
      <c r="N109" s="105" t="str">
        <f>IF('Test Sample Data'!N108="","",IF(SUM('Test Sample Data'!N$3:N$386)&gt;10,IF(AND(ISNUMBER('Test Sample Data'!N108),'Test Sample Data'!N108&lt;$C$389, 'Test Sample Data'!N108&gt;0),'Test Sample Data'!N108,$C$389),""))</f>
        <v/>
      </c>
      <c r="O109" s="105" t="str">
        <f>'Gene Table'!D108</f>
        <v>HECTD3</v>
      </c>
      <c r="P109" s="104" t="s">
        <v>326</v>
      </c>
      <c r="Q109" s="105">
        <f>IF('Control Sample Data'!C108="","",IF(SUM('Control Sample Data'!C$3:C$386)&gt;10,IF(AND(ISNUMBER('Control Sample Data'!C108),'Control Sample Data'!C108&lt;$C$389, 'Control Sample Data'!C108&gt;0),'Control Sample Data'!C108,$C$389),""))</f>
        <v>27.12</v>
      </c>
      <c r="R109" s="105">
        <f>IF('Control Sample Data'!D108="","",IF(SUM('Control Sample Data'!D$3:D$386)&gt;10,IF(AND(ISNUMBER('Control Sample Data'!D108),'Control Sample Data'!D108&lt;$C$389, 'Control Sample Data'!D108&gt;0),'Control Sample Data'!D108,$C$389),""))</f>
        <v>27.21</v>
      </c>
      <c r="S109" s="105">
        <f>IF('Control Sample Data'!E108="","",IF(SUM('Control Sample Data'!E$3:E$386)&gt;10,IF(AND(ISNUMBER('Control Sample Data'!E108),'Control Sample Data'!E108&lt;$C$389, 'Control Sample Data'!E108&gt;0),'Control Sample Data'!E108,$C$389),""))</f>
        <v>27.12</v>
      </c>
      <c r="T109" s="105" t="str">
        <f>IF('Control Sample Data'!F108="","",IF(SUM('Control Sample Data'!F$3:F$386)&gt;10,IF(AND(ISNUMBER('Control Sample Data'!F108),'Control Sample Data'!F108&lt;$C$389, 'Control Sample Data'!F108&gt;0),'Control Sample Data'!F108,$C$389),""))</f>
        <v/>
      </c>
      <c r="U109" s="105" t="str">
        <f>IF('Control Sample Data'!G108="","",IF(SUM('Control Sample Data'!G$3:G$386)&gt;10,IF(AND(ISNUMBER('Control Sample Data'!G108),'Control Sample Data'!G108&lt;$C$389, 'Control Sample Data'!G108&gt;0),'Control Sample Data'!G108,$C$389),""))</f>
        <v/>
      </c>
      <c r="V109" s="105" t="str">
        <f>IF('Control Sample Data'!H108="","",IF(SUM('Control Sample Data'!H$3:H$386)&gt;10,IF(AND(ISNUMBER('Control Sample Data'!H108),'Control Sample Data'!H108&lt;$C$389, 'Control Sample Data'!H108&gt;0),'Control Sample Data'!H108,$C$389),""))</f>
        <v/>
      </c>
      <c r="W109" s="105" t="str">
        <f>IF('Control Sample Data'!I108="","",IF(SUM('Control Sample Data'!I$3:I$386)&gt;10,IF(AND(ISNUMBER('Control Sample Data'!I108),'Control Sample Data'!I108&lt;$C$389, 'Control Sample Data'!I108&gt;0),'Control Sample Data'!I108,$C$389),""))</f>
        <v/>
      </c>
      <c r="X109" s="105" t="str">
        <f>IF('Control Sample Data'!J108="","",IF(SUM('Control Sample Data'!J$3:J$386)&gt;10,IF(AND(ISNUMBER('Control Sample Data'!J108),'Control Sample Data'!J108&lt;$C$389, 'Control Sample Data'!J108&gt;0),'Control Sample Data'!J108,$C$389),""))</f>
        <v/>
      </c>
      <c r="Y109" s="105" t="str">
        <f>IF('Control Sample Data'!K108="","",IF(SUM('Control Sample Data'!K$3:K$386)&gt;10,IF(AND(ISNUMBER('Control Sample Data'!K108),'Control Sample Data'!K108&lt;$C$389, 'Control Sample Data'!K108&gt;0),'Control Sample Data'!K108,$C$389),""))</f>
        <v/>
      </c>
      <c r="Z109" s="105" t="str">
        <f>IF('Control Sample Data'!L108="","",IF(SUM('Control Sample Data'!L$3:L$386)&gt;10,IF(AND(ISNUMBER('Control Sample Data'!L108),'Control Sample Data'!L108&lt;$C$389, 'Control Sample Data'!L108&gt;0),'Control Sample Data'!L108,$C$389),""))</f>
        <v/>
      </c>
      <c r="AA109" s="105" t="str">
        <f>IF('Control Sample Data'!M108="","",IF(SUM('Control Sample Data'!M$3:M$386)&gt;10,IF(AND(ISNUMBER('Control Sample Data'!M108),'Control Sample Data'!M108&lt;$C$389, 'Control Sample Data'!M108&gt;0),'Control Sample Data'!M108,$C$389),""))</f>
        <v/>
      </c>
      <c r="AB109" s="136" t="str">
        <f>IF('Control Sample Data'!N108="","",IF(SUM('Control Sample Data'!N$3:N$386)&gt;10,IF(AND(ISNUMBER('Control Sample Data'!N108),'Control Sample Data'!N108&lt;$C$389, 'Control Sample Data'!N108&gt;0),'Control Sample Data'!N108,$C$389),""))</f>
        <v/>
      </c>
      <c r="BA109" s="101" t="str">
        <f t="shared" si="115"/>
        <v>HECTD3</v>
      </c>
      <c r="BB109" s="104" t="s">
        <v>326</v>
      </c>
      <c r="BC109" s="105">
        <f t="shared" si="130"/>
        <v>-4.2220000000000013</v>
      </c>
      <c r="BD109" s="105">
        <f t="shared" si="131"/>
        <v>-4.09</v>
      </c>
      <c r="BE109" s="105">
        <f t="shared" si="132"/>
        <v>-4.110000000000003</v>
      </c>
      <c r="BF109" s="105" t="str">
        <f t="shared" si="133"/>
        <v/>
      </c>
      <c r="BG109" s="105" t="str">
        <f t="shared" si="134"/>
        <v/>
      </c>
      <c r="BH109" s="105" t="str">
        <f t="shared" si="135"/>
        <v/>
      </c>
      <c r="BI109" s="105" t="str">
        <f t="shared" si="136"/>
        <v/>
      </c>
      <c r="BJ109" s="105" t="str">
        <f t="shared" si="137"/>
        <v/>
      </c>
      <c r="BK109" s="105" t="str">
        <f t="shared" si="138"/>
        <v/>
      </c>
      <c r="BL109" s="105" t="str">
        <f t="shared" si="139"/>
        <v/>
      </c>
      <c r="BM109" s="102" t="str">
        <f t="shared" si="116"/>
        <v/>
      </c>
      <c r="BN109" s="102" t="str">
        <f t="shared" si="117"/>
        <v/>
      </c>
      <c r="BO109" s="105">
        <f t="shared" si="140"/>
        <v>5.9780000000000015</v>
      </c>
      <c r="BP109" s="105">
        <f t="shared" si="141"/>
        <v>6.1580000000000013</v>
      </c>
      <c r="BQ109" s="105">
        <f t="shared" si="142"/>
        <v>5.91</v>
      </c>
      <c r="BR109" s="105" t="str">
        <f t="shared" si="143"/>
        <v/>
      </c>
      <c r="BS109" s="105" t="str">
        <f t="shared" si="144"/>
        <v/>
      </c>
      <c r="BT109" s="105" t="str">
        <f t="shared" si="145"/>
        <v/>
      </c>
      <c r="BU109" s="105" t="str">
        <f t="shared" si="146"/>
        <v/>
      </c>
      <c r="BV109" s="105" t="str">
        <f t="shared" si="147"/>
        <v/>
      </c>
      <c r="BW109" s="105" t="str">
        <f t="shared" si="148"/>
        <v/>
      </c>
      <c r="BX109" s="105" t="str">
        <f t="shared" si="149"/>
        <v/>
      </c>
      <c r="BY109" s="102" t="str">
        <f t="shared" si="118"/>
        <v/>
      </c>
      <c r="BZ109" s="102" t="str">
        <f t="shared" si="119"/>
        <v/>
      </c>
      <c r="CA109" s="70">
        <f t="shared" si="120"/>
        <v>-4.140666666666668</v>
      </c>
      <c r="CB109" s="70">
        <f t="shared" si="121"/>
        <v>6.0153333333333343</v>
      </c>
      <c r="CC109" s="103" t="str">
        <f t="shared" si="122"/>
        <v>HECTD3</v>
      </c>
      <c r="CD109" s="104" t="s">
        <v>326</v>
      </c>
      <c r="CE109" s="106">
        <f t="shared" si="150"/>
        <v>18.66158991661549</v>
      </c>
      <c r="CF109" s="106">
        <f t="shared" si="151"/>
        <v>17.029922919253753</v>
      </c>
      <c r="CG109" s="106">
        <f t="shared" si="152"/>
        <v>17.267651784070868</v>
      </c>
      <c r="CH109" s="106" t="str">
        <f t="shared" si="153"/>
        <v/>
      </c>
      <c r="CI109" s="106" t="str">
        <f t="shared" si="154"/>
        <v/>
      </c>
      <c r="CJ109" s="106" t="str">
        <f t="shared" si="155"/>
        <v/>
      </c>
      <c r="CK109" s="106" t="str">
        <f t="shared" si="156"/>
        <v/>
      </c>
      <c r="CL109" s="106" t="str">
        <f t="shared" si="157"/>
        <v/>
      </c>
      <c r="CM109" s="106" t="str">
        <f t="shared" si="158"/>
        <v/>
      </c>
      <c r="CN109" s="106" t="str">
        <f t="shared" si="159"/>
        <v/>
      </c>
      <c r="CO109" s="119" t="str">
        <f t="shared" si="123"/>
        <v/>
      </c>
      <c r="CP109" s="119" t="str">
        <f t="shared" si="124"/>
        <v/>
      </c>
      <c r="CQ109" s="106">
        <f t="shared" si="160"/>
        <v>1.5865095326084818E-2</v>
      </c>
      <c r="CR109" s="106">
        <f t="shared" si="161"/>
        <v>1.400416718077194E-2</v>
      </c>
      <c r="CS109" s="106">
        <f t="shared" si="162"/>
        <v>1.663078410083375E-2</v>
      </c>
      <c r="CT109" s="106" t="str">
        <f t="shared" si="163"/>
        <v/>
      </c>
      <c r="CU109" s="106" t="str">
        <f t="shared" si="164"/>
        <v/>
      </c>
      <c r="CV109" s="106" t="str">
        <f t="shared" si="165"/>
        <v/>
      </c>
      <c r="CW109" s="106" t="str">
        <f t="shared" si="166"/>
        <v/>
      </c>
      <c r="CX109" s="106" t="str">
        <f t="shared" si="167"/>
        <v/>
      </c>
      <c r="CY109" s="106" t="str">
        <f t="shared" si="168"/>
        <v/>
      </c>
      <c r="CZ109" s="106" t="str">
        <f t="shared" si="169"/>
        <v/>
      </c>
      <c r="DA109" s="119" t="str">
        <f t="shared" si="125"/>
        <v/>
      </c>
      <c r="DB109" s="119" t="str">
        <f t="shared" si="126"/>
        <v/>
      </c>
    </row>
    <row r="110" spans="1:106" ht="15" customHeight="1" x14ac:dyDescent="0.3">
      <c r="A110" s="135" t="str">
        <f>'Gene Table'!D109</f>
        <v>HECW1</v>
      </c>
      <c r="B110" s="104" t="s">
        <v>327</v>
      </c>
      <c r="C110" s="105">
        <f>IF('Test Sample Data'!C109="","",IF(SUM('Test Sample Data'!C$3:C$386)&gt;10,IF(AND(ISNUMBER('Test Sample Data'!C109),'Test Sample Data'!C109&lt;$C$389, 'Test Sample Data'!C109&gt;0),'Test Sample Data'!C109,$C$389),""))</f>
        <v>33.49</v>
      </c>
      <c r="D110" s="105">
        <f>IF('Test Sample Data'!D109="","",IF(SUM('Test Sample Data'!D$3:D$386)&gt;10,IF(AND(ISNUMBER('Test Sample Data'!D109),'Test Sample Data'!D109&lt;$C$389, 'Test Sample Data'!D109&gt;0),'Test Sample Data'!D109,$C$389),""))</f>
        <v>35</v>
      </c>
      <c r="E110" s="105">
        <f>IF('Test Sample Data'!E109="","",IF(SUM('Test Sample Data'!E$3:E$386)&gt;10,IF(AND(ISNUMBER('Test Sample Data'!E109),'Test Sample Data'!E109&lt;$C$389, 'Test Sample Data'!E109&gt;0),'Test Sample Data'!E109,$C$389),""))</f>
        <v>33.520000000000003</v>
      </c>
      <c r="F110" s="105" t="str">
        <f>IF('Test Sample Data'!F109="","",IF(SUM('Test Sample Data'!F$3:F$386)&gt;10,IF(AND(ISNUMBER('Test Sample Data'!F109),'Test Sample Data'!F109&lt;$C$389, 'Test Sample Data'!F109&gt;0),'Test Sample Data'!F109,$C$389),""))</f>
        <v/>
      </c>
      <c r="G110" s="105" t="str">
        <f>IF('Test Sample Data'!G109="","",IF(SUM('Test Sample Data'!G$3:G$386)&gt;10,IF(AND(ISNUMBER('Test Sample Data'!G109),'Test Sample Data'!G109&lt;$C$389, 'Test Sample Data'!G109&gt;0),'Test Sample Data'!G109,$C$389),""))</f>
        <v/>
      </c>
      <c r="H110" s="105" t="str">
        <f>IF('Test Sample Data'!H109="","",IF(SUM('Test Sample Data'!H$3:H$386)&gt;10,IF(AND(ISNUMBER('Test Sample Data'!H109),'Test Sample Data'!H109&lt;$C$389, 'Test Sample Data'!H109&gt;0),'Test Sample Data'!H109,$C$389),""))</f>
        <v/>
      </c>
      <c r="I110" s="105" t="str">
        <f>IF('Test Sample Data'!I109="","",IF(SUM('Test Sample Data'!I$3:I$386)&gt;10,IF(AND(ISNUMBER('Test Sample Data'!I109),'Test Sample Data'!I109&lt;$C$389, 'Test Sample Data'!I109&gt;0),'Test Sample Data'!I109,$C$389),""))</f>
        <v/>
      </c>
      <c r="J110" s="105" t="str">
        <f>IF('Test Sample Data'!J109="","",IF(SUM('Test Sample Data'!J$3:J$386)&gt;10,IF(AND(ISNUMBER('Test Sample Data'!J109),'Test Sample Data'!J109&lt;$C$389, 'Test Sample Data'!J109&gt;0),'Test Sample Data'!J109,$C$389),""))</f>
        <v/>
      </c>
      <c r="K110" s="105" t="str">
        <f>IF('Test Sample Data'!K109="","",IF(SUM('Test Sample Data'!K$3:K$386)&gt;10,IF(AND(ISNUMBER('Test Sample Data'!K109),'Test Sample Data'!K109&lt;$C$389, 'Test Sample Data'!K109&gt;0),'Test Sample Data'!K109,$C$389),""))</f>
        <v/>
      </c>
      <c r="L110" s="105" t="str">
        <f>IF('Test Sample Data'!L109="","",IF(SUM('Test Sample Data'!L$3:L$386)&gt;10,IF(AND(ISNUMBER('Test Sample Data'!L109),'Test Sample Data'!L109&lt;$C$389, 'Test Sample Data'!L109&gt;0),'Test Sample Data'!L109,$C$389),""))</f>
        <v/>
      </c>
      <c r="M110" s="105" t="str">
        <f>IF('Test Sample Data'!M109="","",IF(SUM('Test Sample Data'!M$3:M$386)&gt;10,IF(AND(ISNUMBER('Test Sample Data'!M109),'Test Sample Data'!M109&lt;$C$389, 'Test Sample Data'!M109&gt;0),'Test Sample Data'!M109,$C$389),""))</f>
        <v/>
      </c>
      <c r="N110" s="105" t="str">
        <f>IF('Test Sample Data'!N109="","",IF(SUM('Test Sample Data'!N$3:N$386)&gt;10,IF(AND(ISNUMBER('Test Sample Data'!N109),'Test Sample Data'!N109&lt;$C$389, 'Test Sample Data'!N109&gt;0),'Test Sample Data'!N109,$C$389),""))</f>
        <v/>
      </c>
      <c r="O110" s="105" t="str">
        <f>'Gene Table'!D109</f>
        <v>HECW1</v>
      </c>
      <c r="P110" s="104" t="s">
        <v>327</v>
      </c>
      <c r="Q110" s="105">
        <f>IF('Control Sample Data'!C109="","",IF(SUM('Control Sample Data'!C$3:C$386)&gt;10,IF(AND(ISNUMBER('Control Sample Data'!C109),'Control Sample Data'!C109&lt;$C$389, 'Control Sample Data'!C109&gt;0),'Control Sample Data'!C109,$C$389),""))</f>
        <v>35</v>
      </c>
      <c r="R110" s="105">
        <f>IF('Control Sample Data'!D109="","",IF(SUM('Control Sample Data'!D$3:D$386)&gt;10,IF(AND(ISNUMBER('Control Sample Data'!D109),'Control Sample Data'!D109&lt;$C$389, 'Control Sample Data'!D109&gt;0),'Control Sample Data'!D109,$C$389),""))</f>
        <v>35</v>
      </c>
      <c r="S110" s="105">
        <f>IF('Control Sample Data'!E109="","",IF(SUM('Control Sample Data'!E$3:E$386)&gt;10,IF(AND(ISNUMBER('Control Sample Data'!E109),'Control Sample Data'!E109&lt;$C$389, 'Control Sample Data'!E109&gt;0),'Control Sample Data'!E109,$C$389),""))</f>
        <v>35</v>
      </c>
      <c r="T110" s="105" t="str">
        <f>IF('Control Sample Data'!F109="","",IF(SUM('Control Sample Data'!F$3:F$386)&gt;10,IF(AND(ISNUMBER('Control Sample Data'!F109),'Control Sample Data'!F109&lt;$C$389, 'Control Sample Data'!F109&gt;0),'Control Sample Data'!F109,$C$389),""))</f>
        <v/>
      </c>
      <c r="U110" s="105" t="str">
        <f>IF('Control Sample Data'!G109="","",IF(SUM('Control Sample Data'!G$3:G$386)&gt;10,IF(AND(ISNUMBER('Control Sample Data'!G109),'Control Sample Data'!G109&lt;$C$389, 'Control Sample Data'!G109&gt;0),'Control Sample Data'!G109,$C$389),""))</f>
        <v/>
      </c>
      <c r="V110" s="105" t="str">
        <f>IF('Control Sample Data'!H109="","",IF(SUM('Control Sample Data'!H$3:H$386)&gt;10,IF(AND(ISNUMBER('Control Sample Data'!H109),'Control Sample Data'!H109&lt;$C$389, 'Control Sample Data'!H109&gt;0),'Control Sample Data'!H109,$C$389),""))</f>
        <v/>
      </c>
      <c r="W110" s="105" t="str">
        <f>IF('Control Sample Data'!I109="","",IF(SUM('Control Sample Data'!I$3:I$386)&gt;10,IF(AND(ISNUMBER('Control Sample Data'!I109),'Control Sample Data'!I109&lt;$C$389, 'Control Sample Data'!I109&gt;0),'Control Sample Data'!I109,$C$389),""))</f>
        <v/>
      </c>
      <c r="X110" s="105" t="str">
        <f>IF('Control Sample Data'!J109="","",IF(SUM('Control Sample Data'!J$3:J$386)&gt;10,IF(AND(ISNUMBER('Control Sample Data'!J109),'Control Sample Data'!J109&lt;$C$389, 'Control Sample Data'!J109&gt;0),'Control Sample Data'!J109,$C$389),""))</f>
        <v/>
      </c>
      <c r="Y110" s="105" t="str">
        <f>IF('Control Sample Data'!K109="","",IF(SUM('Control Sample Data'!K$3:K$386)&gt;10,IF(AND(ISNUMBER('Control Sample Data'!K109),'Control Sample Data'!K109&lt;$C$389, 'Control Sample Data'!K109&gt;0),'Control Sample Data'!K109,$C$389),""))</f>
        <v/>
      </c>
      <c r="Z110" s="105" t="str">
        <f>IF('Control Sample Data'!L109="","",IF(SUM('Control Sample Data'!L$3:L$386)&gt;10,IF(AND(ISNUMBER('Control Sample Data'!L109),'Control Sample Data'!L109&lt;$C$389, 'Control Sample Data'!L109&gt;0),'Control Sample Data'!L109,$C$389),""))</f>
        <v/>
      </c>
      <c r="AA110" s="105" t="str">
        <f>IF('Control Sample Data'!M109="","",IF(SUM('Control Sample Data'!M$3:M$386)&gt;10,IF(AND(ISNUMBER('Control Sample Data'!M109),'Control Sample Data'!M109&lt;$C$389, 'Control Sample Data'!M109&gt;0),'Control Sample Data'!M109,$C$389),""))</f>
        <v/>
      </c>
      <c r="AB110" s="136" t="str">
        <f>IF('Control Sample Data'!N109="","",IF(SUM('Control Sample Data'!N$3:N$386)&gt;10,IF(AND(ISNUMBER('Control Sample Data'!N109),'Control Sample Data'!N109&lt;$C$389, 'Control Sample Data'!N109&gt;0),'Control Sample Data'!N109,$C$389),""))</f>
        <v/>
      </c>
      <c r="BA110" s="101" t="str">
        <f t="shared" si="115"/>
        <v>HECW1</v>
      </c>
      <c r="BB110" s="104" t="s">
        <v>327</v>
      </c>
      <c r="BC110" s="105">
        <f t="shared" si="130"/>
        <v>12.498000000000001</v>
      </c>
      <c r="BD110" s="105">
        <f t="shared" si="131"/>
        <v>14.05</v>
      </c>
      <c r="BE110" s="105">
        <f t="shared" si="132"/>
        <v>12.64</v>
      </c>
      <c r="BF110" s="105" t="str">
        <f t="shared" si="133"/>
        <v/>
      </c>
      <c r="BG110" s="105" t="str">
        <f t="shared" si="134"/>
        <v/>
      </c>
      <c r="BH110" s="105" t="str">
        <f t="shared" si="135"/>
        <v/>
      </c>
      <c r="BI110" s="105" t="str">
        <f t="shared" si="136"/>
        <v/>
      </c>
      <c r="BJ110" s="105" t="str">
        <f t="shared" si="137"/>
        <v/>
      </c>
      <c r="BK110" s="105" t="str">
        <f t="shared" si="138"/>
        <v/>
      </c>
      <c r="BL110" s="105" t="str">
        <f t="shared" si="139"/>
        <v/>
      </c>
      <c r="BM110" s="102" t="str">
        <f t="shared" si="116"/>
        <v/>
      </c>
      <c r="BN110" s="102" t="str">
        <f t="shared" si="117"/>
        <v/>
      </c>
      <c r="BO110" s="105">
        <f t="shared" si="140"/>
        <v>13.858000000000001</v>
      </c>
      <c r="BP110" s="105">
        <f t="shared" si="141"/>
        <v>13.948</v>
      </c>
      <c r="BQ110" s="105">
        <f t="shared" si="142"/>
        <v>13.79</v>
      </c>
      <c r="BR110" s="105" t="str">
        <f t="shared" si="143"/>
        <v/>
      </c>
      <c r="BS110" s="105" t="str">
        <f t="shared" si="144"/>
        <v/>
      </c>
      <c r="BT110" s="105" t="str">
        <f t="shared" si="145"/>
        <v/>
      </c>
      <c r="BU110" s="105" t="str">
        <f t="shared" si="146"/>
        <v/>
      </c>
      <c r="BV110" s="105" t="str">
        <f t="shared" si="147"/>
        <v/>
      </c>
      <c r="BW110" s="105" t="str">
        <f t="shared" si="148"/>
        <v/>
      </c>
      <c r="BX110" s="105" t="str">
        <f t="shared" si="149"/>
        <v/>
      </c>
      <c r="BY110" s="102" t="str">
        <f t="shared" si="118"/>
        <v/>
      </c>
      <c r="BZ110" s="102" t="str">
        <f t="shared" si="119"/>
        <v/>
      </c>
      <c r="CA110" s="70">
        <f t="shared" si="120"/>
        <v>13.062666666666667</v>
      </c>
      <c r="CB110" s="70">
        <f t="shared" si="121"/>
        <v>13.865333333333334</v>
      </c>
      <c r="CC110" s="103" t="str">
        <f t="shared" si="122"/>
        <v>HECW1</v>
      </c>
      <c r="CD110" s="104" t="s">
        <v>327</v>
      </c>
      <c r="CE110" s="106">
        <f t="shared" si="150"/>
        <v>1.7287297829767388E-4</v>
      </c>
      <c r="CF110" s="106">
        <f t="shared" si="151"/>
        <v>5.8956074763479352E-5</v>
      </c>
      <c r="CG110" s="106">
        <f t="shared" si="152"/>
        <v>1.5666820038609666E-4</v>
      </c>
      <c r="CH110" s="106" t="str">
        <f t="shared" si="153"/>
        <v/>
      </c>
      <c r="CI110" s="106" t="str">
        <f t="shared" si="154"/>
        <v/>
      </c>
      <c r="CJ110" s="106" t="str">
        <f t="shared" si="155"/>
        <v/>
      </c>
      <c r="CK110" s="106" t="str">
        <f t="shared" si="156"/>
        <v/>
      </c>
      <c r="CL110" s="106" t="str">
        <f t="shared" si="157"/>
        <v/>
      </c>
      <c r="CM110" s="106" t="str">
        <f t="shared" si="158"/>
        <v/>
      </c>
      <c r="CN110" s="106" t="str">
        <f t="shared" si="159"/>
        <v/>
      </c>
      <c r="CO110" s="119" t="str">
        <f t="shared" si="123"/>
        <v/>
      </c>
      <c r="CP110" s="119" t="str">
        <f t="shared" si="124"/>
        <v/>
      </c>
      <c r="CQ110" s="106">
        <f t="shared" si="160"/>
        <v>6.7348250734982831E-5</v>
      </c>
      <c r="CR110" s="106">
        <f t="shared" si="161"/>
        <v>6.3275213685285673E-5</v>
      </c>
      <c r="CS110" s="106">
        <f t="shared" si="162"/>
        <v>7.0598644037188073E-5</v>
      </c>
      <c r="CT110" s="106" t="str">
        <f t="shared" si="163"/>
        <v/>
      </c>
      <c r="CU110" s="106" t="str">
        <f t="shared" si="164"/>
        <v/>
      </c>
      <c r="CV110" s="106" t="str">
        <f t="shared" si="165"/>
        <v/>
      </c>
      <c r="CW110" s="106" t="str">
        <f t="shared" si="166"/>
        <v/>
      </c>
      <c r="CX110" s="106" t="str">
        <f t="shared" si="167"/>
        <v/>
      </c>
      <c r="CY110" s="106" t="str">
        <f t="shared" si="168"/>
        <v/>
      </c>
      <c r="CZ110" s="106" t="str">
        <f t="shared" si="169"/>
        <v/>
      </c>
      <c r="DA110" s="119" t="str">
        <f t="shared" si="125"/>
        <v/>
      </c>
      <c r="DB110" s="119" t="str">
        <f t="shared" si="126"/>
        <v/>
      </c>
    </row>
    <row r="111" spans="1:106" ht="15" customHeight="1" x14ac:dyDescent="0.3">
      <c r="A111" s="135" t="str">
        <f>'Gene Table'!D110</f>
        <v>HERC1</v>
      </c>
      <c r="B111" s="104" t="s">
        <v>328</v>
      </c>
      <c r="C111" s="105">
        <f>IF('Test Sample Data'!C110="","",IF(SUM('Test Sample Data'!C$3:C$386)&gt;10,IF(AND(ISNUMBER('Test Sample Data'!C110),'Test Sample Data'!C110&lt;$C$389, 'Test Sample Data'!C110&gt;0),'Test Sample Data'!C110,$C$389),""))</f>
        <v>21</v>
      </c>
      <c r="D111" s="105">
        <f>IF('Test Sample Data'!D110="","",IF(SUM('Test Sample Data'!D$3:D$386)&gt;10,IF(AND(ISNUMBER('Test Sample Data'!D110),'Test Sample Data'!D110&lt;$C$389, 'Test Sample Data'!D110&gt;0),'Test Sample Data'!D110,$C$389),""))</f>
        <v>20.94</v>
      </c>
      <c r="E111" s="105">
        <f>IF('Test Sample Data'!E110="","",IF(SUM('Test Sample Data'!E$3:E$386)&gt;10,IF(AND(ISNUMBER('Test Sample Data'!E110),'Test Sample Data'!E110&lt;$C$389, 'Test Sample Data'!E110&gt;0),'Test Sample Data'!E110,$C$389),""))</f>
        <v>20.77</v>
      </c>
      <c r="F111" s="105" t="str">
        <f>IF('Test Sample Data'!F110="","",IF(SUM('Test Sample Data'!F$3:F$386)&gt;10,IF(AND(ISNUMBER('Test Sample Data'!F110),'Test Sample Data'!F110&lt;$C$389, 'Test Sample Data'!F110&gt;0),'Test Sample Data'!F110,$C$389),""))</f>
        <v/>
      </c>
      <c r="G111" s="105" t="str">
        <f>IF('Test Sample Data'!G110="","",IF(SUM('Test Sample Data'!G$3:G$386)&gt;10,IF(AND(ISNUMBER('Test Sample Data'!G110),'Test Sample Data'!G110&lt;$C$389, 'Test Sample Data'!G110&gt;0),'Test Sample Data'!G110,$C$389),""))</f>
        <v/>
      </c>
      <c r="H111" s="105" t="str">
        <f>IF('Test Sample Data'!H110="","",IF(SUM('Test Sample Data'!H$3:H$386)&gt;10,IF(AND(ISNUMBER('Test Sample Data'!H110),'Test Sample Data'!H110&lt;$C$389, 'Test Sample Data'!H110&gt;0),'Test Sample Data'!H110,$C$389),""))</f>
        <v/>
      </c>
      <c r="I111" s="105" t="str">
        <f>IF('Test Sample Data'!I110="","",IF(SUM('Test Sample Data'!I$3:I$386)&gt;10,IF(AND(ISNUMBER('Test Sample Data'!I110),'Test Sample Data'!I110&lt;$C$389, 'Test Sample Data'!I110&gt;0),'Test Sample Data'!I110,$C$389),""))</f>
        <v/>
      </c>
      <c r="J111" s="105" t="str">
        <f>IF('Test Sample Data'!J110="","",IF(SUM('Test Sample Data'!J$3:J$386)&gt;10,IF(AND(ISNUMBER('Test Sample Data'!J110),'Test Sample Data'!J110&lt;$C$389, 'Test Sample Data'!J110&gt;0),'Test Sample Data'!J110,$C$389),""))</f>
        <v/>
      </c>
      <c r="K111" s="105" t="str">
        <f>IF('Test Sample Data'!K110="","",IF(SUM('Test Sample Data'!K$3:K$386)&gt;10,IF(AND(ISNUMBER('Test Sample Data'!K110),'Test Sample Data'!K110&lt;$C$389, 'Test Sample Data'!K110&gt;0),'Test Sample Data'!K110,$C$389),""))</f>
        <v/>
      </c>
      <c r="L111" s="105" t="str">
        <f>IF('Test Sample Data'!L110="","",IF(SUM('Test Sample Data'!L$3:L$386)&gt;10,IF(AND(ISNUMBER('Test Sample Data'!L110),'Test Sample Data'!L110&lt;$C$389, 'Test Sample Data'!L110&gt;0),'Test Sample Data'!L110,$C$389),""))</f>
        <v/>
      </c>
      <c r="M111" s="105" t="str">
        <f>IF('Test Sample Data'!M110="","",IF(SUM('Test Sample Data'!M$3:M$386)&gt;10,IF(AND(ISNUMBER('Test Sample Data'!M110),'Test Sample Data'!M110&lt;$C$389, 'Test Sample Data'!M110&gt;0),'Test Sample Data'!M110,$C$389),""))</f>
        <v/>
      </c>
      <c r="N111" s="105" t="str">
        <f>IF('Test Sample Data'!N110="","",IF(SUM('Test Sample Data'!N$3:N$386)&gt;10,IF(AND(ISNUMBER('Test Sample Data'!N110),'Test Sample Data'!N110&lt;$C$389, 'Test Sample Data'!N110&gt;0),'Test Sample Data'!N110,$C$389),""))</f>
        <v/>
      </c>
      <c r="O111" s="105" t="str">
        <f>'Gene Table'!D110</f>
        <v>HERC1</v>
      </c>
      <c r="P111" s="104" t="s">
        <v>328</v>
      </c>
      <c r="Q111" s="105">
        <f>IF('Control Sample Data'!C110="","",IF(SUM('Control Sample Data'!C$3:C$386)&gt;10,IF(AND(ISNUMBER('Control Sample Data'!C110),'Control Sample Data'!C110&lt;$C$389, 'Control Sample Data'!C110&gt;0),'Control Sample Data'!C110,$C$389),""))</f>
        <v>23.03</v>
      </c>
      <c r="R111" s="105">
        <f>IF('Control Sample Data'!D110="","",IF(SUM('Control Sample Data'!D$3:D$386)&gt;10,IF(AND(ISNUMBER('Control Sample Data'!D110),'Control Sample Data'!D110&lt;$C$389, 'Control Sample Data'!D110&gt;0),'Control Sample Data'!D110,$C$389),""))</f>
        <v>23.28</v>
      </c>
      <c r="S111" s="105">
        <f>IF('Control Sample Data'!E110="","",IF(SUM('Control Sample Data'!E$3:E$386)&gt;10,IF(AND(ISNUMBER('Control Sample Data'!E110),'Control Sample Data'!E110&lt;$C$389, 'Control Sample Data'!E110&gt;0),'Control Sample Data'!E110,$C$389),""))</f>
        <v>23.16</v>
      </c>
      <c r="T111" s="105" t="str">
        <f>IF('Control Sample Data'!F110="","",IF(SUM('Control Sample Data'!F$3:F$386)&gt;10,IF(AND(ISNUMBER('Control Sample Data'!F110),'Control Sample Data'!F110&lt;$C$389, 'Control Sample Data'!F110&gt;0),'Control Sample Data'!F110,$C$389),""))</f>
        <v/>
      </c>
      <c r="U111" s="105" t="str">
        <f>IF('Control Sample Data'!G110="","",IF(SUM('Control Sample Data'!G$3:G$386)&gt;10,IF(AND(ISNUMBER('Control Sample Data'!G110),'Control Sample Data'!G110&lt;$C$389, 'Control Sample Data'!G110&gt;0),'Control Sample Data'!G110,$C$389),""))</f>
        <v/>
      </c>
      <c r="V111" s="105" t="str">
        <f>IF('Control Sample Data'!H110="","",IF(SUM('Control Sample Data'!H$3:H$386)&gt;10,IF(AND(ISNUMBER('Control Sample Data'!H110),'Control Sample Data'!H110&lt;$C$389, 'Control Sample Data'!H110&gt;0),'Control Sample Data'!H110,$C$389),""))</f>
        <v/>
      </c>
      <c r="W111" s="105" t="str">
        <f>IF('Control Sample Data'!I110="","",IF(SUM('Control Sample Data'!I$3:I$386)&gt;10,IF(AND(ISNUMBER('Control Sample Data'!I110),'Control Sample Data'!I110&lt;$C$389, 'Control Sample Data'!I110&gt;0),'Control Sample Data'!I110,$C$389),""))</f>
        <v/>
      </c>
      <c r="X111" s="105" t="str">
        <f>IF('Control Sample Data'!J110="","",IF(SUM('Control Sample Data'!J$3:J$386)&gt;10,IF(AND(ISNUMBER('Control Sample Data'!J110),'Control Sample Data'!J110&lt;$C$389, 'Control Sample Data'!J110&gt;0),'Control Sample Data'!J110,$C$389),""))</f>
        <v/>
      </c>
      <c r="Y111" s="105" t="str">
        <f>IF('Control Sample Data'!K110="","",IF(SUM('Control Sample Data'!K$3:K$386)&gt;10,IF(AND(ISNUMBER('Control Sample Data'!K110),'Control Sample Data'!K110&lt;$C$389, 'Control Sample Data'!K110&gt;0),'Control Sample Data'!K110,$C$389),""))</f>
        <v/>
      </c>
      <c r="Z111" s="105" t="str">
        <f>IF('Control Sample Data'!L110="","",IF(SUM('Control Sample Data'!L$3:L$386)&gt;10,IF(AND(ISNUMBER('Control Sample Data'!L110),'Control Sample Data'!L110&lt;$C$389, 'Control Sample Data'!L110&gt;0),'Control Sample Data'!L110,$C$389),""))</f>
        <v/>
      </c>
      <c r="AA111" s="105" t="str">
        <f>IF('Control Sample Data'!M110="","",IF(SUM('Control Sample Data'!M$3:M$386)&gt;10,IF(AND(ISNUMBER('Control Sample Data'!M110),'Control Sample Data'!M110&lt;$C$389, 'Control Sample Data'!M110&gt;0),'Control Sample Data'!M110,$C$389),""))</f>
        <v/>
      </c>
      <c r="AB111" s="136" t="str">
        <f>IF('Control Sample Data'!N110="","",IF(SUM('Control Sample Data'!N$3:N$386)&gt;10,IF(AND(ISNUMBER('Control Sample Data'!N110),'Control Sample Data'!N110&lt;$C$389, 'Control Sample Data'!N110&gt;0),'Control Sample Data'!N110,$C$389),""))</f>
        <v/>
      </c>
      <c r="BA111" s="101" t="str">
        <f t="shared" si="115"/>
        <v>HERC1</v>
      </c>
      <c r="BB111" s="104" t="s">
        <v>328</v>
      </c>
      <c r="BC111" s="105">
        <f t="shared" si="130"/>
        <v>7.9999999999991189E-3</v>
      </c>
      <c r="BD111" s="105">
        <f t="shared" si="131"/>
        <v>-9.9999999999980105E-3</v>
      </c>
      <c r="BE111" s="105">
        <f t="shared" si="132"/>
        <v>-0.11000000000000298</v>
      </c>
      <c r="BF111" s="105" t="str">
        <f t="shared" si="133"/>
        <v/>
      </c>
      <c r="BG111" s="105" t="str">
        <f t="shared" si="134"/>
        <v/>
      </c>
      <c r="BH111" s="105" t="str">
        <f t="shared" si="135"/>
        <v/>
      </c>
      <c r="BI111" s="105" t="str">
        <f t="shared" si="136"/>
        <v/>
      </c>
      <c r="BJ111" s="105" t="str">
        <f t="shared" si="137"/>
        <v/>
      </c>
      <c r="BK111" s="105" t="str">
        <f t="shared" si="138"/>
        <v/>
      </c>
      <c r="BL111" s="105" t="str">
        <f t="shared" si="139"/>
        <v/>
      </c>
      <c r="BM111" s="102" t="str">
        <f t="shared" si="116"/>
        <v/>
      </c>
      <c r="BN111" s="102" t="str">
        <f t="shared" si="117"/>
        <v/>
      </c>
      <c r="BO111" s="105">
        <f t="shared" si="140"/>
        <v>1.8880000000000017</v>
      </c>
      <c r="BP111" s="105">
        <f t="shared" si="141"/>
        <v>2.2280000000000015</v>
      </c>
      <c r="BQ111" s="105">
        <f t="shared" si="142"/>
        <v>1.9499999999999993</v>
      </c>
      <c r="BR111" s="105" t="str">
        <f t="shared" si="143"/>
        <v/>
      </c>
      <c r="BS111" s="105" t="str">
        <f t="shared" si="144"/>
        <v/>
      </c>
      <c r="BT111" s="105" t="str">
        <f t="shared" si="145"/>
        <v/>
      </c>
      <c r="BU111" s="105" t="str">
        <f t="shared" si="146"/>
        <v/>
      </c>
      <c r="BV111" s="105" t="str">
        <f t="shared" si="147"/>
        <v/>
      </c>
      <c r="BW111" s="105" t="str">
        <f t="shared" si="148"/>
        <v/>
      </c>
      <c r="BX111" s="105" t="str">
        <f t="shared" si="149"/>
        <v/>
      </c>
      <c r="BY111" s="102" t="str">
        <f t="shared" si="118"/>
        <v/>
      </c>
      <c r="BZ111" s="102" t="str">
        <f t="shared" si="119"/>
        <v/>
      </c>
      <c r="CA111" s="70">
        <f t="shared" si="120"/>
        <v>-3.7333333333333961E-2</v>
      </c>
      <c r="CB111" s="70">
        <f t="shared" si="121"/>
        <v>2.0220000000000007</v>
      </c>
      <c r="CC111" s="103" t="str">
        <f t="shared" si="122"/>
        <v>HERC1</v>
      </c>
      <c r="CD111" s="104" t="s">
        <v>328</v>
      </c>
      <c r="CE111" s="106">
        <f t="shared" si="150"/>
        <v>0.99447016867321503</v>
      </c>
      <c r="CF111" s="106">
        <f t="shared" si="151"/>
        <v>1.0069555500567173</v>
      </c>
      <c r="CG111" s="106">
        <f t="shared" si="152"/>
        <v>1.0792282365044295</v>
      </c>
      <c r="CH111" s="106" t="str">
        <f t="shared" si="153"/>
        <v/>
      </c>
      <c r="CI111" s="106" t="str">
        <f t="shared" si="154"/>
        <v/>
      </c>
      <c r="CJ111" s="106" t="str">
        <f t="shared" si="155"/>
        <v/>
      </c>
      <c r="CK111" s="106" t="str">
        <f t="shared" si="156"/>
        <v/>
      </c>
      <c r="CL111" s="106" t="str">
        <f t="shared" si="157"/>
        <v/>
      </c>
      <c r="CM111" s="106" t="str">
        <f t="shared" si="158"/>
        <v/>
      </c>
      <c r="CN111" s="106" t="str">
        <f t="shared" si="159"/>
        <v/>
      </c>
      <c r="CO111" s="119" t="str">
        <f t="shared" si="123"/>
        <v/>
      </c>
      <c r="CP111" s="119" t="str">
        <f t="shared" si="124"/>
        <v/>
      </c>
      <c r="CQ111" s="106">
        <f t="shared" si="160"/>
        <v>0.27018135050983755</v>
      </c>
      <c r="CR111" s="106">
        <f t="shared" si="161"/>
        <v>0.213454428597811</v>
      </c>
      <c r="CS111" s="106">
        <f t="shared" si="162"/>
        <v>0.25881623096034451</v>
      </c>
      <c r="CT111" s="106" t="str">
        <f t="shared" si="163"/>
        <v/>
      </c>
      <c r="CU111" s="106" t="str">
        <f t="shared" si="164"/>
        <v/>
      </c>
      <c r="CV111" s="106" t="str">
        <f t="shared" si="165"/>
        <v/>
      </c>
      <c r="CW111" s="106" t="str">
        <f t="shared" si="166"/>
        <v/>
      </c>
      <c r="CX111" s="106" t="str">
        <f t="shared" si="167"/>
        <v/>
      </c>
      <c r="CY111" s="106" t="str">
        <f t="shared" si="168"/>
        <v/>
      </c>
      <c r="CZ111" s="106" t="str">
        <f t="shared" si="169"/>
        <v/>
      </c>
      <c r="DA111" s="119" t="str">
        <f t="shared" si="125"/>
        <v/>
      </c>
      <c r="DB111" s="119" t="str">
        <f t="shared" si="126"/>
        <v/>
      </c>
    </row>
    <row r="112" spans="1:106" ht="15" customHeight="1" x14ac:dyDescent="0.3">
      <c r="A112" s="135" t="str">
        <f>'Gene Table'!D111</f>
        <v>HERC2</v>
      </c>
      <c r="B112" s="104" t="s">
        <v>26928</v>
      </c>
      <c r="C112" s="105">
        <f>IF('Test Sample Data'!C111="","",IF(SUM('Test Sample Data'!C$3:C$386)&gt;10,IF(AND(ISNUMBER('Test Sample Data'!C111),'Test Sample Data'!C111&lt;$C$389, 'Test Sample Data'!C111&gt;0),'Test Sample Data'!C111,$C$389),""))</f>
        <v>35</v>
      </c>
      <c r="D112" s="105">
        <f>IF('Test Sample Data'!D111="","",IF(SUM('Test Sample Data'!D$3:D$386)&gt;10,IF(AND(ISNUMBER('Test Sample Data'!D111),'Test Sample Data'!D111&lt;$C$389, 'Test Sample Data'!D111&gt;0),'Test Sample Data'!D111,$C$389),""))</f>
        <v>35</v>
      </c>
      <c r="E112" s="105">
        <f>IF('Test Sample Data'!E111="","",IF(SUM('Test Sample Data'!E$3:E$386)&gt;10,IF(AND(ISNUMBER('Test Sample Data'!E111),'Test Sample Data'!E111&lt;$C$389, 'Test Sample Data'!E111&gt;0),'Test Sample Data'!E111,$C$389),""))</f>
        <v>34.44</v>
      </c>
      <c r="F112" s="105" t="str">
        <f>IF('Test Sample Data'!F111="","",IF(SUM('Test Sample Data'!F$3:F$386)&gt;10,IF(AND(ISNUMBER('Test Sample Data'!F111),'Test Sample Data'!F111&lt;$C$389, 'Test Sample Data'!F111&gt;0),'Test Sample Data'!F111,$C$389),""))</f>
        <v/>
      </c>
      <c r="G112" s="105" t="str">
        <f>IF('Test Sample Data'!G111="","",IF(SUM('Test Sample Data'!G$3:G$386)&gt;10,IF(AND(ISNUMBER('Test Sample Data'!G111),'Test Sample Data'!G111&lt;$C$389, 'Test Sample Data'!G111&gt;0),'Test Sample Data'!G111,$C$389),""))</f>
        <v/>
      </c>
      <c r="H112" s="105" t="str">
        <f>IF('Test Sample Data'!H111="","",IF(SUM('Test Sample Data'!H$3:H$386)&gt;10,IF(AND(ISNUMBER('Test Sample Data'!H111),'Test Sample Data'!H111&lt;$C$389, 'Test Sample Data'!H111&gt;0),'Test Sample Data'!H111,$C$389),""))</f>
        <v/>
      </c>
      <c r="I112" s="105" t="str">
        <f>IF('Test Sample Data'!I111="","",IF(SUM('Test Sample Data'!I$3:I$386)&gt;10,IF(AND(ISNUMBER('Test Sample Data'!I111),'Test Sample Data'!I111&lt;$C$389, 'Test Sample Data'!I111&gt;0),'Test Sample Data'!I111,$C$389),""))</f>
        <v/>
      </c>
      <c r="J112" s="105" t="str">
        <f>IF('Test Sample Data'!J111="","",IF(SUM('Test Sample Data'!J$3:J$386)&gt;10,IF(AND(ISNUMBER('Test Sample Data'!J111),'Test Sample Data'!J111&lt;$C$389, 'Test Sample Data'!J111&gt;0),'Test Sample Data'!J111,$C$389),""))</f>
        <v/>
      </c>
      <c r="K112" s="105" t="str">
        <f>IF('Test Sample Data'!K111="","",IF(SUM('Test Sample Data'!K$3:K$386)&gt;10,IF(AND(ISNUMBER('Test Sample Data'!K111),'Test Sample Data'!K111&lt;$C$389, 'Test Sample Data'!K111&gt;0),'Test Sample Data'!K111,$C$389),""))</f>
        <v/>
      </c>
      <c r="L112" s="105" t="str">
        <f>IF('Test Sample Data'!L111="","",IF(SUM('Test Sample Data'!L$3:L$386)&gt;10,IF(AND(ISNUMBER('Test Sample Data'!L111),'Test Sample Data'!L111&lt;$C$389, 'Test Sample Data'!L111&gt;0),'Test Sample Data'!L111,$C$389),""))</f>
        <v/>
      </c>
      <c r="M112" s="105" t="str">
        <f>IF('Test Sample Data'!M111="","",IF(SUM('Test Sample Data'!M$3:M$386)&gt;10,IF(AND(ISNUMBER('Test Sample Data'!M111),'Test Sample Data'!M111&lt;$C$389, 'Test Sample Data'!M111&gt;0),'Test Sample Data'!M111,$C$389),""))</f>
        <v/>
      </c>
      <c r="N112" s="105" t="str">
        <f>IF('Test Sample Data'!N111="","",IF(SUM('Test Sample Data'!N$3:N$386)&gt;10,IF(AND(ISNUMBER('Test Sample Data'!N111),'Test Sample Data'!N111&lt;$C$389, 'Test Sample Data'!N111&gt;0),'Test Sample Data'!N111,$C$389),""))</f>
        <v/>
      </c>
      <c r="O112" s="105" t="str">
        <f>'Gene Table'!D111</f>
        <v>HERC2</v>
      </c>
      <c r="P112" s="104" t="s">
        <v>26928</v>
      </c>
      <c r="Q112" s="105">
        <f>IF('Control Sample Data'!C111="","",IF(SUM('Control Sample Data'!C$3:C$386)&gt;10,IF(AND(ISNUMBER('Control Sample Data'!C111),'Control Sample Data'!C111&lt;$C$389, 'Control Sample Data'!C111&gt;0),'Control Sample Data'!C111,$C$389),""))</f>
        <v>34.1</v>
      </c>
      <c r="R112" s="105">
        <f>IF('Control Sample Data'!D111="","",IF(SUM('Control Sample Data'!D$3:D$386)&gt;10,IF(AND(ISNUMBER('Control Sample Data'!D111),'Control Sample Data'!D111&lt;$C$389, 'Control Sample Data'!D111&gt;0),'Control Sample Data'!D111,$C$389),""))</f>
        <v>34.36</v>
      </c>
      <c r="S112" s="105">
        <f>IF('Control Sample Data'!E111="","",IF(SUM('Control Sample Data'!E$3:E$386)&gt;10,IF(AND(ISNUMBER('Control Sample Data'!E111),'Control Sample Data'!E111&lt;$C$389, 'Control Sample Data'!E111&gt;0),'Control Sample Data'!E111,$C$389),""))</f>
        <v>32.92</v>
      </c>
      <c r="T112" s="105" t="str">
        <f>IF('Control Sample Data'!F111="","",IF(SUM('Control Sample Data'!F$3:F$386)&gt;10,IF(AND(ISNUMBER('Control Sample Data'!F111),'Control Sample Data'!F111&lt;$C$389, 'Control Sample Data'!F111&gt;0),'Control Sample Data'!F111,$C$389),""))</f>
        <v/>
      </c>
      <c r="U112" s="105" t="str">
        <f>IF('Control Sample Data'!G111="","",IF(SUM('Control Sample Data'!G$3:G$386)&gt;10,IF(AND(ISNUMBER('Control Sample Data'!G111),'Control Sample Data'!G111&lt;$C$389, 'Control Sample Data'!G111&gt;0),'Control Sample Data'!G111,$C$389),""))</f>
        <v/>
      </c>
      <c r="V112" s="105" t="str">
        <f>IF('Control Sample Data'!H111="","",IF(SUM('Control Sample Data'!H$3:H$386)&gt;10,IF(AND(ISNUMBER('Control Sample Data'!H111),'Control Sample Data'!H111&lt;$C$389, 'Control Sample Data'!H111&gt;0),'Control Sample Data'!H111,$C$389),""))</f>
        <v/>
      </c>
      <c r="W112" s="105" t="str">
        <f>IF('Control Sample Data'!I111="","",IF(SUM('Control Sample Data'!I$3:I$386)&gt;10,IF(AND(ISNUMBER('Control Sample Data'!I111),'Control Sample Data'!I111&lt;$C$389, 'Control Sample Data'!I111&gt;0),'Control Sample Data'!I111,$C$389),""))</f>
        <v/>
      </c>
      <c r="X112" s="105" t="str">
        <f>IF('Control Sample Data'!J111="","",IF(SUM('Control Sample Data'!J$3:J$386)&gt;10,IF(AND(ISNUMBER('Control Sample Data'!J111),'Control Sample Data'!J111&lt;$C$389, 'Control Sample Data'!J111&gt;0),'Control Sample Data'!J111,$C$389),""))</f>
        <v/>
      </c>
      <c r="Y112" s="105" t="str">
        <f>IF('Control Sample Data'!K111="","",IF(SUM('Control Sample Data'!K$3:K$386)&gt;10,IF(AND(ISNUMBER('Control Sample Data'!K111),'Control Sample Data'!K111&lt;$C$389, 'Control Sample Data'!K111&gt;0),'Control Sample Data'!K111,$C$389),""))</f>
        <v/>
      </c>
      <c r="Z112" s="105" t="str">
        <f>IF('Control Sample Data'!L111="","",IF(SUM('Control Sample Data'!L$3:L$386)&gt;10,IF(AND(ISNUMBER('Control Sample Data'!L111),'Control Sample Data'!L111&lt;$C$389, 'Control Sample Data'!L111&gt;0),'Control Sample Data'!L111,$C$389),""))</f>
        <v/>
      </c>
      <c r="AA112" s="105" t="str">
        <f>IF('Control Sample Data'!M111="","",IF(SUM('Control Sample Data'!M$3:M$386)&gt;10,IF(AND(ISNUMBER('Control Sample Data'!M111),'Control Sample Data'!M111&lt;$C$389, 'Control Sample Data'!M111&gt;0),'Control Sample Data'!M111,$C$389),""))</f>
        <v/>
      </c>
      <c r="AB112" s="136" t="str">
        <f>IF('Control Sample Data'!N111="","",IF(SUM('Control Sample Data'!N$3:N$386)&gt;10,IF(AND(ISNUMBER('Control Sample Data'!N111),'Control Sample Data'!N111&lt;$C$389, 'Control Sample Data'!N111&gt;0),'Control Sample Data'!N111,$C$389),""))</f>
        <v/>
      </c>
      <c r="BA112" s="101" t="str">
        <f t="shared" si="115"/>
        <v>HERC2</v>
      </c>
      <c r="BB112" s="104" t="s">
        <v>26928</v>
      </c>
      <c r="BC112" s="105">
        <f t="shared" si="130"/>
        <v>14.007999999999999</v>
      </c>
      <c r="BD112" s="105">
        <f t="shared" si="131"/>
        <v>14.05</v>
      </c>
      <c r="BE112" s="105">
        <f t="shared" si="132"/>
        <v>13.559999999999995</v>
      </c>
      <c r="BF112" s="105" t="str">
        <f t="shared" si="133"/>
        <v/>
      </c>
      <c r="BG112" s="105" t="str">
        <f t="shared" si="134"/>
        <v/>
      </c>
      <c r="BH112" s="105" t="str">
        <f t="shared" si="135"/>
        <v/>
      </c>
      <c r="BI112" s="105" t="str">
        <f t="shared" si="136"/>
        <v/>
      </c>
      <c r="BJ112" s="105" t="str">
        <f t="shared" si="137"/>
        <v/>
      </c>
      <c r="BK112" s="105" t="str">
        <f t="shared" si="138"/>
        <v/>
      </c>
      <c r="BL112" s="105" t="str">
        <f t="shared" si="139"/>
        <v/>
      </c>
      <c r="BM112" s="102" t="str">
        <f t="shared" si="116"/>
        <v/>
      </c>
      <c r="BN112" s="102" t="str">
        <f t="shared" si="117"/>
        <v/>
      </c>
      <c r="BO112" s="105">
        <f t="shared" si="140"/>
        <v>12.958000000000002</v>
      </c>
      <c r="BP112" s="105">
        <f t="shared" si="141"/>
        <v>13.308</v>
      </c>
      <c r="BQ112" s="105">
        <f t="shared" si="142"/>
        <v>11.71</v>
      </c>
      <c r="BR112" s="105" t="str">
        <f t="shared" si="143"/>
        <v/>
      </c>
      <c r="BS112" s="105" t="str">
        <f t="shared" si="144"/>
        <v/>
      </c>
      <c r="BT112" s="105" t="str">
        <f t="shared" si="145"/>
        <v/>
      </c>
      <c r="BU112" s="105" t="str">
        <f t="shared" si="146"/>
        <v/>
      </c>
      <c r="BV112" s="105" t="str">
        <f t="shared" si="147"/>
        <v/>
      </c>
      <c r="BW112" s="105" t="str">
        <f t="shared" si="148"/>
        <v/>
      </c>
      <c r="BX112" s="105" t="str">
        <f t="shared" si="149"/>
        <v/>
      </c>
      <c r="BY112" s="102" t="str">
        <f t="shared" si="118"/>
        <v/>
      </c>
      <c r="BZ112" s="102" t="str">
        <f t="shared" si="119"/>
        <v/>
      </c>
      <c r="CA112" s="70">
        <f t="shared" si="120"/>
        <v>13.872666666666666</v>
      </c>
      <c r="CB112" s="70">
        <f t="shared" si="121"/>
        <v>12.658666666666667</v>
      </c>
      <c r="CC112" s="103" t="str">
        <f t="shared" si="122"/>
        <v>HERC2</v>
      </c>
      <c r="CD112" s="104" t="s">
        <v>26928</v>
      </c>
      <c r="CE112" s="106">
        <f t="shared" si="150"/>
        <v>6.0697642130933602E-5</v>
      </c>
      <c r="CF112" s="106">
        <f t="shared" si="151"/>
        <v>5.8956074763479352E-5</v>
      </c>
      <c r="CG112" s="106">
        <f t="shared" si="152"/>
        <v>8.2800557095195109E-5</v>
      </c>
      <c r="CH112" s="106" t="str">
        <f t="shared" si="153"/>
        <v/>
      </c>
      <c r="CI112" s="106" t="str">
        <f t="shared" si="154"/>
        <v/>
      </c>
      <c r="CJ112" s="106" t="str">
        <f t="shared" si="155"/>
        <v/>
      </c>
      <c r="CK112" s="106" t="str">
        <f t="shared" si="156"/>
        <v/>
      </c>
      <c r="CL112" s="106" t="str">
        <f t="shared" si="157"/>
        <v/>
      </c>
      <c r="CM112" s="106" t="str">
        <f t="shared" si="158"/>
        <v/>
      </c>
      <c r="CN112" s="106" t="str">
        <f t="shared" si="159"/>
        <v/>
      </c>
      <c r="CO112" s="119" t="str">
        <f t="shared" si="123"/>
        <v/>
      </c>
      <c r="CP112" s="119" t="str">
        <f t="shared" si="124"/>
        <v/>
      </c>
      <c r="CQ112" s="106">
        <f t="shared" si="160"/>
        <v>1.2567627971606394E-4</v>
      </c>
      <c r="CR112" s="106">
        <f t="shared" si="161"/>
        <v>9.8603610548047955E-5</v>
      </c>
      <c r="CS112" s="106">
        <f t="shared" si="162"/>
        <v>2.984961615459153E-4</v>
      </c>
      <c r="CT112" s="106" t="str">
        <f t="shared" si="163"/>
        <v/>
      </c>
      <c r="CU112" s="106" t="str">
        <f t="shared" si="164"/>
        <v/>
      </c>
      <c r="CV112" s="106" t="str">
        <f t="shared" si="165"/>
        <v/>
      </c>
      <c r="CW112" s="106" t="str">
        <f t="shared" si="166"/>
        <v/>
      </c>
      <c r="CX112" s="106" t="str">
        <f t="shared" si="167"/>
        <v/>
      </c>
      <c r="CY112" s="106" t="str">
        <f t="shared" si="168"/>
        <v/>
      </c>
      <c r="CZ112" s="106" t="str">
        <f t="shared" si="169"/>
        <v/>
      </c>
      <c r="DA112" s="119" t="str">
        <f t="shared" si="125"/>
        <v/>
      </c>
      <c r="DB112" s="119" t="str">
        <f t="shared" si="126"/>
        <v/>
      </c>
    </row>
    <row r="113" spans="1:106" ht="15" customHeight="1" x14ac:dyDescent="0.3">
      <c r="A113" s="135" t="str">
        <f>'Gene Table'!D112</f>
        <v>HERC3</v>
      </c>
      <c r="B113" s="104" t="s">
        <v>26929</v>
      </c>
      <c r="C113" s="105">
        <f>IF('Test Sample Data'!C112="","",IF(SUM('Test Sample Data'!C$3:C$386)&gt;10,IF(AND(ISNUMBER('Test Sample Data'!C112),'Test Sample Data'!C112&lt;$C$389, 'Test Sample Data'!C112&gt;0),'Test Sample Data'!C112,$C$389),""))</f>
        <v>33.1</v>
      </c>
      <c r="D113" s="105">
        <f>IF('Test Sample Data'!D112="","",IF(SUM('Test Sample Data'!D$3:D$386)&gt;10,IF(AND(ISNUMBER('Test Sample Data'!D112),'Test Sample Data'!D112&lt;$C$389, 'Test Sample Data'!D112&gt;0),'Test Sample Data'!D112,$C$389),""))</f>
        <v>33.11</v>
      </c>
      <c r="E113" s="105">
        <f>IF('Test Sample Data'!E112="","",IF(SUM('Test Sample Data'!E$3:E$386)&gt;10,IF(AND(ISNUMBER('Test Sample Data'!E112),'Test Sample Data'!E112&lt;$C$389, 'Test Sample Data'!E112&gt;0),'Test Sample Data'!E112,$C$389),""))</f>
        <v>33.130000000000003</v>
      </c>
      <c r="F113" s="105" t="str">
        <f>IF('Test Sample Data'!F112="","",IF(SUM('Test Sample Data'!F$3:F$386)&gt;10,IF(AND(ISNUMBER('Test Sample Data'!F112),'Test Sample Data'!F112&lt;$C$389, 'Test Sample Data'!F112&gt;0),'Test Sample Data'!F112,$C$389),""))</f>
        <v/>
      </c>
      <c r="G113" s="105" t="str">
        <f>IF('Test Sample Data'!G112="","",IF(SUM('Test Sample Data'!G$3:G$386)&gt;10,IF(AND(ISNUMBER('Test Sample Data'!G112),'Test Sample Data'!G112&lt;$C$389, 'Test Sample Data'!G112&gt;0),'Test Sample Data'!G112,$C$389),""))</f>
        <v/>
      </c>
      <c r="H113" s="105" t="str">
        <f>IF('Test Sample Data'!H112="","",IF(SUM('Test Sample Data'!H$3:H$386)&gt;10,IF(AND(ISNUMBER('Test Sample Data'!H112),'Test Sample Data'!H112&lt;$C$389, 'Test Sample Data'!H112&gt;0),'Test Sample Data'!H112,$C$389),""))</f>
        <v/>
      </c>
      <c r="I113" s="105" t="str">
        <f>IF('Test Sample Data'!I112="","",IF(SUM('Test Sample Data'!I$3:I$386)&gt;10,IF(AND(ISNUMBER('Test Sample Data'!I112),'Test Sample Data'!I112&lt;$C$389, 'Test Sample Data'!I112&gt;0),'Test Sample Data'!I112,$C$389),""))</f>
        <v/>
      </c>
      <c r="J113" s="105" t="str">
        <f>IF('Test Sample Data'!J112="","",IF(SUM('Test Sample Data'!J$3:J$386)&gt;10,IF(AND(ISNUMBER('Test Sample Data'!J112),'Test Sample Data'!J112&lt;$C$389, 'Test Sample Data'!J112&gt;0),'Test Sample Data'!J112,$C$389),""))</f>
        <v/>
      </c>
      <c r="K113" s="105" t="str">
        <f>IF('Test Sample Data'!K112="","",IF(SUM('Test Sample Data'!K$3:K$386)&gt;10,IF(AND(ISNUMBER('Test Sample Data'!K112),'Test Sample Data'!K112&lt;$C$389, 'Test Sample Data'!K112&gt;0),'Test Sample Data'!K112,$C$389),""))</f>
        <v/>
      </c>
      <c r="L113" s="105" t="str">
        <f>IF('Test Sample Data'!L112="","",IF(SUM('Test Sample Data'!L$3:L$386)&gt;10,IF(AND(ISNUMBER('Test Sample Data'!L112),'Test Sample Data'!L112&lt;$C$389, 'Test Sample Data'!L112&gt;0),'Test Sample Data'!L112,$C$389),""))</f>
        <v/>
      </c>
      <c r="M113" s="105" t="str">
        <f>IF('Test Sample Data'!M112="","",IF(SUM('Test Sample Data'!M$3:M$386)&gt;10,IF(AND(ISNUMBER('Test Sample Data'!M112),'Test Sample Data'!M112&lt;$C$389, 'Test Sample Data'!M112&gt;0),'Test Sample Data'!M112,$C$389),""))</f>
        <v/>
      </c>
      <c r="N113" s="105" t="str">
        <f>IF('Test Sample Data'!N112="","",IF(SUM('Test Sample Data'!N$3:N$386)&gt;10,IF(AND(ISNUMBER('Test Sample Data'!N112),'Test Sample Data'!N112&lt;$C$389, 'Test Sample Data'!N112&gt;0),'Test Sample Data'!N112,$C$389),""))</f>
        <v/>
      </c>
      <c r="O113" s="105" t="str">
        <f>'Gene Table'!D112</f>
        <v>HERC3</v>
      </c>
      <c r="P113" s="104" t="s">
        <v>26929</v>
      </c>
      <c r="Q113" s="105">
        <f>IF('Control Sample Data'!C112="","",IF(SUM('Control Sample Data'!C$3:C$386)&gt;10,IF(AND(ISNUMBER('Control Sample Data'!C112),'Control Sample Data'!C112&lt;$C$389, 'Control Sample Data'!C112&gt;0),'Control Sample Data'!C112,$C$389),""))</f>
        <v>33.130000000000003</v>
      </c>
      <c r="R113" s="105">
        <f>IF('Control Sample Data'!D112="","",IF(SUM('Control Sample Data'!D$3:D$386)&gt;10,IF(AND(ISNUMBER('Control Sample Data'!D112),'Control Sample Data'!D112&lt;$C$389, 'Control Sample Data'!D112&gt;0),'Control Sample Data'!D112,$C$389),""))</f>
        <v>35</v>
      </c>
      <c r="S113" s="105">
        <f>IF('Control Sample Data'!E112="","",IF(SUM('Control Sample Data'!E$3:E$386)&gt;10,IF(AND(ISNUMBER('Control Sample Data'!E112),'Control Sample Data'!E112&lt;$C$389, 'Control Sample Data'!E112&gt;0),'Control Sample Data'!E112,$C$389),""))</f>
        <v>34.1</v>
      </c>
      <c r="T113" s="105" t="str">
        <f>IF('Control Sample Data'!F112="","",IF(SUM('Control Sample Data'!F$3:F$386)&gt;10,IF(AND(ISNUMBER('Control Sample Data'!F112),'Control Sample Data'!F112&lt;$C$389, 'Control Sample Data'!F112&gt;0),'Control Sample Data'!F112,$C$389),""))</f>
        <v/>
      </c>
      <c r="U113" s="105" t="str">
        <f>IF('Control Sample Data'!G112="","",IF(SUM('Control Sample Data'!G$3:G$386)&gt;10,IF(AND(ISNUMBER('Control Sample Data'!G112),'Control Sample Data'!G112&lt;$C$389, 'Control Sample Data'!G112&gt;0),'Control Sample Data'!G112,$C$389),""))</f>
        <v/>
      </c>
      <c r="V113" s="105" t="str">
        <f>IF('Control Sample Data'!H112="","",IF(SUM('Control Sample Data'!H$3:H$386)&gt;10,IF(AND(ISNUMBER('Control Sample Data'!H112),'Control Sample Data'!H112&lt;$C$389, 'Control Sample Data'!H112&gt;0),'Control Sample Data'!H112,$C$389),""))</f>
        <v/>
      </c>
      <c r="W113" s="105" t="str">
        <f>IF('Control Sample Data'!I112="","",IF(SUM('Control Sample Data'!I$3:I$386)&gt;10,IF(AND(ISNUMBER('Control Sample Data'!I112),'Control Sample Data'!I112&lt;$C$389, 'Control Sample Data'!I112&gt;0),'Control Sample Data'!I112,$C$389),""))</f>
        <v/>
      </c>
      <c r="X113" s="105" t="str">
        <f>IF('Control Sample Data'!J112="","",IF(SUM('Control Sample Data'!J$3:J$386)&gt;10,IF(AND(ISNUMBER('Control Sample Data'!J112),'Control Sample Data'!J112&lt;$C$389, 'Control Sample Data'!J112&gt;0),'Control Sample Data'!J112,$C$389),""))</f>
        <v/>
      </c>
      <c r="Y113" s="105" t="str">
        <f>IF('Control Sample Data'!K112="","",IF(SUM('Control Sample Data'!K$3:K$386)&gt;10,IF(AND(ISNUMBER('Control Sample Data'!K112),'Control Sample Data'!K112&lt;$C$389, 'Control Sample Data'!K112&gt;0),'Control Sample Data'!K112,$C$389),""))</f>
        <v/>
      </c>
      <c r="Z113" s="105" t="str">
        <f>IF('Control Sample Data'!L112="","",IF(SUM('Control Sample Data'!L$3:L$386)&gt;10,IF(AND(ISNUMBER('Control Sample Data'!L112),'Control Sample Data'!L112&lt;$C$389, 'Control Sample Data'!L112&gt;0),'Control Sample Data'!L112,$C$389),""))</f>
        <v/>
      </c>
      <c r="AA113" s="105" t="str">
        <f>IF('Control Sample Data'!M112="","",IF(SUM('Control Sample Data'!M$3:M$386)&gt;10,IF(AND(ISNUMBER('Control Sample Data'!M112),'Control Sample Data'!M112&lt;$C$389, 'Control Sample Data'!M112&gt;0),'Control Sample Data'!M112,$C$389),""))</f>
        <v/>
      </c>
      <c r="AB113" s="136" t="str">
        <f>IF('Control Sample Data'!N112="","",IF(SUM('Control Sample Data'!N$3:N$386)&gt;10,IF(AND(ISNUMBER('Control Sample Data'!N112),'Control Sample Data'!N112&lt;$C$389, 'Control Sample Data'!N112&gt;0),'Control Sample Data'!N112,$C$389),""))</f>
        <v/>
      </c>
      <c r="BA113" s="101" t="str">
        <f t="shared" si="115"/>
        <v>HERC3</v>
      </c>
      <c r="BB113" s="104" t="s">
        <v>26929</v>
      </c>
      <c r="BC113" s="105">
        <f t="shared" si="130"/>
        <v>12.108000000000001</v>
      </c>
      <c r="BD113" s="105">
        <f t="shared" si="131"/>
        <v>12.16</v>
      </c>
      <c r="BE113" s="105">
        <f t="shared" si="132"/>
        <v>12.25</v>
      </c>
      <c r="BF113" s="105" t="str">
        <f t="shared" si="133"/>
        <v/>
      </c>
      <c r="BG113" s="105" t="str">
        <f t="shared" si="134"/>
        <v/>
      </c>
      <c r="BH113" s="105" t="str">
        <f t="shared" si="135"/>
        <v/>
      </c>
      <c r="BI113" s="105" t="str">
        <f t="shared" si="136"/>
        <v/>
      </c>
      <c r="BJ113" s="105" t="str">
        <f t="shared" si="137"/>
        <v/>
      </c>
      <c r="BK113" s="105" t="str">
        <f t="shared" si="138"/>
        <v/>
      </c>
      <c r="BL113" s="105" t="str">
        <f t="shared" si="139"/>
        <v/>
      </c>
      <c r="BM113" s="102" t="str">
        <f t="shared" si="116"/>
        <v/>
      </c>
      <c r="BN113" s="102" t="str">
        <f t="shared" si="117"/>
        <v/>
      </c>
      <c r="BO113" s="105">
        <f t="shared" si="140"/>
        <v>11.988000000000003</v>
      </c>
      <c r="BP113" s="105">
        <f t="shared" si="141"/>
        <v>13.948</v>
      </c>
      <c r="BQ113" s="105">
        <f t="shared" si="142"/>
        <v>12.89</v>
      </c>
      <c r="BR113" s="105" t="str">
        <f t="shared" si="143"/>
        <v/>
      </c>
      <c r="BS113" s="105" t="str">
        <f t="shared" si="144"/>
        <v/>
      </c>
      <c r="BT113" s="105" t="str">
        <f t="shared" si="145"/>
        <v/>
      </c>
      <c r="BU113" s="105" t="str">
        <f t="shared" si="146"/>
        <v/>
      </c>
      <c r="BV113" s="105" t="str">
        <f t="shared" si="147"/>
        <v/>
      </c>
      <c r="BW113" s="105" t="str">
        <f t="shared" si="148"/>
        <v/>
      </c>
      <c r="BX113" s="105" t="str">
        <f t="shared" si="149"/>
        <v/>
      </c>
      <c r="BY113" s="102" t="str">
        <f t="shared" si="118"/>
        <v/>
      </c>
      <c r="BZ113" s="102" t="str">
        <f t="shared" si="119"/>
        <v/>
      </c>
      <c r="CA113" s="70">
        <f t="shared" si="120"/>
        <v>12.172666666666666</v>
      </c>
      <c r="CB113" s="70">
        <f t="shared" si="121"/>
        <v>12.942000000000002</v>
      </c>
      <c r="CC113" s="103" t="str">
        <f t="shared" si="122"/>
        <v>HERC3</v>
      </c>
      <c r="CD113" s="104" t="s">
        <v>26929</v>
      </c>
      <c r="CE113" s="106">
        <f t="shared" si="150"/>
        <v>2.2653161046662159E-4</v>
      </c>
      <c r="CF113" s="106">
        <f t="shared" si="151"/>
        <v>2.185119802070245E-4</v>
      </c>
      <c r="CG113" s="106">
        <f t="shared" si="152"/>
        <v>2.0529697638030145E-4</v>
      </c>
      <c r="CH113" s="106" t="str">
        <f t="shared" si="153"/>
        <v/>
      </c>
      <c r="CI113" s="106" t="str">
        <f t="shared" si="154"/>
        <v/>
      </c>
      <c r="CJ113" s="106" t="str">
        <f t="shared" si="155"/>
        <v/>
      </c>
      <c r="CK113" s="106" t="str">
        <f t="shared" si="156"/>
        <v/>
      </c>
      <c r="CL113" s="106" t="str">
        <f t="shared" si="157"/>
        <v/>
      </c>
      <c r="CM113" s="106" t="str">
        <f t="shared" si="158"/>
        <v/>
      </c>
      <c r="CN113" s="106" t="str">
        <f t="shared" si="159"/>
        <v/>
      </c>
      <c r="CO113" s="119" t="str">
        <f t="shared" si="123"/>
        <v/>
      </c>
      <c r="CP113" s="119" t="str">
        <f t="shared" si="124"/>
        <v/>
      </c>
      <c r="CQ113" s="106">
        <f t="shared" si="160"/>
        <v>2.4617979855825047E-4</v>
      </c>
      <c r="CR113" s="106">
        <f t="shared" si="161"/>
        <v>6.3275213685285673E-5</v>
      </c>
      <c r="CS113" s="106">
        <f t="shared" si="162"/>
        <v>1.3174172808891923E-4</v>
      </c>
      <c r="CT113" s="106" t="str">
        <f t="shared" si="163"/>
        <v/>
      </c>
      <c r="CU113" s="106" t="str">
        <f t="shared" si="164"/>
        <v/>
      </c>
      <c r="CV113" s="106" t="str">
        <f t="shared" si="165"/>
        <v/>
      </c>
      <c r="CW113" s="106" t="str">
        <f t="shared" si="166"/>
        <v/>
      </c>
      <c r="CX113" s="106" t="str">
        <f t="shared" si="167"/>
        <v/>
      </c>
      <c r="CY113" s="106" t="str">
        <f t="shared" si="168"/>
        <v/>
      </c>
      <c r="CZ113" s="106" t="str">
        <f t="shared" si="169"/>
        <v/>
      </c>
      <c r="DA113" s="119" t="str">
        <f t="shared" si="125"/>
        <v/>
      </c>
      <c r="DB113" s="119" t="str">
        <f t="shared" si="126"/>
        <v/>
      </c>
    </row>
    <row r="114" spans="1:106" ht="15" customHeight="1" x14ac:dyDescent="0.3">
      <c r="A114" s="135" t="str">
        <f>'Gene Table'!D113</f>
        <v>HERC4</v>
      </c>
      <c r="B114" s="104" t="s">
        <v>26930</v>
      </c>
      <c r="C114" s="105">
        <f>IF('Test Sample Data'!C113="","",IF(SUM('Test Sample Data'!C$3:C$386)&gt;10,IF(AND(ISNUMBER('Test Sample Data'!C113),'Test Sample Data'!C113&lt;$C$389, 'Test Sample Data'!C113&gt;0),'Test Sample Data'!C113,$C$389),""))</f>
        <v>25.02</v>
      </c>
      <c r="D114" s="105">
        <f>IF('Test Sample Data'!D113="","",IF(SUM('Test Sample Data'!D$3:D$386)&gt;10,IF(AND(ISNUMBER('Test Sample Data'!D113),'Test Sample Data'!D113&lt;$C$389, 'Test Sample Data'!D113&gt;0),'Test Sample Data'!D113,$C$389),""))</f>
        <v>25</v>
      </c>
      <c r="E114" s="105">
        <f>IF('Test Sample Data'!E113="","",IF(SUM('Test Sample Data'!E$3:E$386)&gt;10,IF(AND(ISNUMBER('Test Sample Data'!E113),'Test Sample Data'!E113&lt;$C$389, 'Test Sample Data'!E113&gt;0),'Test Sample Data'!E113,$C$389),""))</f>
        <v>24.89</v>
      </c>
      <c r="F114" s="105" t="str">
        <f>IF('Test Sample Data'!F113="","",IF(SUM('Test Sample Data'!F$3:F$386)&gt;10,IF(AND(ISNUMBER('Test Sample Data'!F113),'Test Sample Data'!F113&lt;$C$389, 'Test Sample Data'!F113&gt;0),'Test Sample Data'!F113,$C$389),""))</f>
        <v/>
      </c>
      <c r="G114" s="105" t="str">
        <f>IF('Test Sample Data'!G113="","",IF(SUM('Test Sample Data'!G$3:G$386)&gt;10,IF(AND(ISNUMBER('Test Sample Data'!G113),'Test Sample Data'!G113&lt;$C$389, 'Test Sample Data'!G113&gt;0),'Test Sample Data'!G113,$C$389),""))</f>
        <v/>
      </c>
      <c r="H114" s="105" t="str">
        <f>IF('Test Sample Data'!H113="","",IF(SUM('Test Sample Data'!H$3:H$386)&gt;10,IF(AND(ISNUMBER('Test Sample Data'!H113),'Test Sample Data'!H113&lt;$C$389, 'Test Sample Data'!H113&gt;0),'Test Sample Data'!H113,$C$389),""))</f>
        <v/>
      </c>
      <c r="I114" s="105" t="str">
        <f>IF('Test Sample Data'!I113="","",IF(SUM('Test Sample Data'!I$3:I$386)&gt;10,IF(AND(ISNUMBER('Test Sample Data'!I113),'Test Sample Data'!I113&lt;$C$389, 'Test Sample Data'!I113&gt;0),'Test Sample Data'!I113,$C$389),""))</f>
        <v/>
      </c>
      <c r="J114" s="105" t="str">
        <f>IF('Test Sample Data'!J113="","",IF(SUM('Test Sample Data'!J$3:J$386)&gt;10,IF(AND(ISNUMBER('Test Sample Data'!J113),'Test Sample Data'!J113&lt;$C$389, 'Test Sample Data'!J113&gt;0),'Test Sample Data'!J113,$C$389),""))</f>
        <v/>
      </c>
      <c r="K114" s="105" t="str">
        <f>IF('Test Sample Data'!K113="","",IF(SUM('Test Sample Data'!K$3:K$386)&gt;10,IF(AND(ISNUMBER('Test Sample Data'!K113),'Test Sample Data'!K113&lt;$C$389, 'Test Sample Data'!K113&gt;0),'Test Sample Data'!K113,$C$389),""))</f>
        <v/>
      </c>
      <c r="L114" s="105" t="str">
        <f>IF('Test Sample Data'!L113="","",IF(SUM('Test Sample Data'!L$3:L$386)&gt;10,IF(AND(ISNUMBER('Test Sample Data'!L113),'Test Sample Data'!L113&lt;$C$389, 'Test Sample Data'!L113&gt;0),'Test Sample Data'!L113,$C$389),""))</f>
        <v/>
      </c>
      <c r="M114" s="105" t="str">
        <f>IF('Test Sample Data'!M113="","",IF(SUM('Test Sample Data'!M$3:M$386)&gt;10,IF(AND(ISNUMBER('Test Sample Data'!M113),'Test Sample Data'!M113&lt;$C$389, 'Test Sample Data'!M113&gt;0),'Test Sample Data'!M113,$C$389),""))</f>
        <v/>
      </c>
      <c r="N114" s="105" t="str">
        <f>IF('Test Sample Data'!N113="","",IF(SUM('Test Sample Data'!N$3:N$386)&gt;10,IF(AND(ISNUMBER('Test Sample Data'!N113),'Test Sample Data'!N113&lt;$C$389, 'Test Sample Data'!N113&gt;0),'Test Sample Data'!N113,$C$389),""))</f>
        <v/>
      </c>
      <c r="O114" s="105" t="str">
        <f>'Gene Table'!D113</f>
        <v>HERC4</v>
      </c>
      <c r="P114" s="104" t="s">
        <v>26930</v>
      </c>
      <c r="Q114" s="105">
        <f>IF('Control Sample Data'!C113="","",IF(SUM('Control Sample Data'!C$3:C$386)&gt;10,IF(AND(ISNUMBER('Control Sample Data'!C113),'Control Sample Data'!C113&lt;$C$389, 'Control Sample Data'!C113&gt;0),'Control Sample Data'!C113,$C$389),""))</f>
        <v>25.3</v>
      </c>
      <c r="R114" s="105">
        <f>IF('Control Sample Data'!D113="","",IF(SUM('Control Sample Data'!D$3:D$386)&gt;10,IF(AND(ISNUMBER('Control Sample Data'!D113),'Control Sample Data'!D113&lt;$C$389, 'Control Sample Data'!D113&gt;0),'Control Sample Data'!D113,$C$389),""))</f>
        <v>25.36</v>
      </c>
      <c r="S114" s="105">
        <f>IF('Control Sample Data'!E113="","",IF(SUM('Control Sample Data'!E$3:E$386)&gt;10,IF(AND(ISNUMBER('Control Sample Data'!E113),'Control Sample Data'!E113&lt;$C$389, 'Control Sample Data'!E113&gt;0),'Control Sample Data'!E113,$C$389),""))</f>
        <v>25.3</v>
      </c>
      <c r="T114" s="105" t="str">
        <f>IF('Control Sample Data'!F113="","",IF(SUM('Control Sample Data'!F$3:F$386)&gt;10,IF(AND(ISNUMBER('Control Sample Data'!F113),'Control Sample Data'!F113&lt;$C$389, 'Control Sample Data'!F113&gt;0),'Control Sample Data'!F113,$C$389),""))</f>
        <v/>
      </c>
      <c r="U114" s="105" t="str">
        <f>IF('Control Sample Data'!G113="","",IF(SUM('Control Sample Data'!G$3:G$386)&gt;10,IF(AND(ISNUMBER('Control Sample Data'!G113),'Control Sample Data'!G113&lt;$C$389, 'Control Sample Data'!G113&gt;0),'Control Sample Data'!G113,$C$389),""))</f>
        <v/>
      </c>
      <c r="V114" s="105" t="str">
        <f>IF('Control Sample Data'!H113="","",IF(SUM('Control Sample Data'!H$3:H$386)&gt;10,IF(AND(ISNUMBER('Control Sample Data'!H113),'Control Sample Data'!H113&lt;$C$389, 'Control Sample Data'!H113&gt;0),'Control Sample Data'!H113,$C$389),""))</f>
        <v/>
      </c>
      <c r="W114" s="105" t="str">
        <f>IF('Control Sample Data'!I113="","",IF(SUM('Control Sample Data'!I$3:I$386)&gt;10,IF(AND(ISNUMBER('Control Sample Data'!I113),'Control Sample Data'!I113&lt;$C$389, 'Control Sample Data'!I113&gt;0),'Control Sample Data'!I113,$C$389),""))</f>
        <v/>
      </c>
      <c r="X114" s="105" t="str">
        <f>IF('Control Sample Data'!J113="","",IF(SUM('Control Sample Data'!J$3:J$386)&gt;10,IF(AND(ISNUMBER('Control Sample Data'!J113),'Control Sample Data'!J113&lt;$C$389, 'Control Sample Data'!J113&gt;0),'Control Sample Data'!J113,$C$389),""))</f>
        <v/>
      </c>
      <c r="Y114" s="105" t="str">
        <f>IF('Control Sample Data'!K113="","",IF(SUM('Control Sample Data'!K$3:K$386)&gt;10,IF(AND(ISNUMBER('Control Sample Data'!K113),'Control Sample Data'!K113&lt;$C$389, 'Control Sample Data'!K113&gt;0),'Control Sample Data'!K113,$C$389),""))</f>
        <v/>
      </c>
      <c r="Z114" s="105" t="str">
        <f>IF('Control Sample Data'!L113="","",IF(SUM('Control Sample Data'!L$3:L$386)&gt;10,IF(AND(ISNUMBER('Control Sample Data'!L113),'Control Sample Data'!L113&lt;$C$389, 'Control Sample Data'!L113&gt;0),'Control Sample Data'!L113,$C$389),""))</f>
        <v/>
      </c>
      <c r="AA114" s="105" t="str">
        <f>IF('Control Sample Data'!M113="","",IF(SUM('Control Sample Data'!M$3:M$386)&gt;10,IF(AND(ISNUMBER('Control Sample Data'!M113),'Control Sample Data'!M113&lt;$C$389, 'Control Sample Data'!M113&gt;0),'Control Sample Data'!M113,$C$389),""))</f>
        <v/>
      </c>
      <c r="AB114" s="136" t="str">
        <f>IF('Control Sample Data'!N113="","",IF(SUM('Control Sample Data'!N$3:N$386)&gt;10,IF(AND(ISNUMBER('Control Sample Data'!N113),'Control Sample Data'!N113&lt;$C$389, 'Control Sample Data'!N113&gt;0),'Control Sample Data'!N113,$C$389),""))</f>
        <v/>
      </c>
      <c r="BA114" s="101" t="str">
        <f t="shared" si="115"/>
        <v>HERC4</v>
      </c>
      <c r="BB114" s="104" t="s">
        <v>26930</v>
      </c>
      <c r="BC114" s="105">
        <f t="shared" si="130"/>
        <v>4.0279999999999987</v>
      </c>
      <c r="BD114" s="105">
        <f t="shared" si="131"/>
        <v>4.0500000000000007</v>
      </c>
      <c r="BE114" s="105">
        <f t="shared" si="132"/>
        <v>4.009999999999998</v>
      </c>
      <c r="BF114" s="105" t="str">
        <f t="shared" si="133"/>
        <v/>
      </c>
      <c r="BG114" s="105" t="str">
        <f t="shared" si="134"/>
        <v/>
      </c>
      <c r="BH114" s="105" t="str">
        <f t="shared" si="135"/>
        <v/>
      </c>
      <c r="BI114" s="105" t="str">
        <f t="shared" si="136"/>
        <v/>
      </c>
      <c r="BJ114" s="105" t="str">
        <f t="shared" si="137"/>
        <v/>
      </c>
      <c r="BK114" s="105" t="str">
        <f t="shared" si="138"/>
        <v/>
      </c>
      <c r="BL114" s="105" t="str">
        <f t="shared" si="139"/>
        <v/>
      </c>
      <c r="BM114" s="102" t="str">
        <f t="shared" si="116"/>
        <v/>
      </c>
      <c r="BN114" s="102" t="str">
        <f t="shared" si="117"/>
        <v/>
      </c>
      <c r="BO114" s="105">
        <f t="shared" si="140"/>
        <v>4.1580000000000013</v>
      </c>
      <c r="BP114" s="105">
        <f t="shared" si="141"/>
        <v>4.3079999999999998</v>
      </c>
      <c r="BQ114" s="105">
        <f t="shared" si="142"/>
        <v>4.09</v>
      </c>
      <c r="BR114" s="105" t="str">
        <f t="shared" si="143"/>
        <v/>
      </c>
      <c r="BS114" s="105" t="str">
        <f t="shared" si="144"/>
        <v/>
      </c>
      <c r="BT114" s="105" t="str">
        <f t="shared" si="145"/>
        <v/>
      </c>
      <c r="BU114" s="105" t="str">
        <f t="shared" si="146"/>
        <v/>
      </c>
      <c r="BV114" s="105" t="str">
        <f t="shared" si="147"/>
        <v/>
      </c>
      <c r="BW114" s="105" t="str">
        <f t="shared" si="148"/>
        <v/>
      </c>
      <c r="BX114" s="105" t="str">
        <f t="shared" si="149"/>
        <v/>
      </c>
      <c r="BY114" s="102" t="str">
        <f t="shared" si="118"/>
        <v/>
      </c>
      <c r="BZ114" s="102" t="str">
        <f t="shared" si="119"/>
        <v/>
      </c>
      <c r="CA114" s="70">
        <f t="shared" si="120"/>
        <v>4.0293333333333328</v>
      </c>
      <c r="CB114" s="70">
        <f t="shared" si="121"/>
        <v>4.1853333333333333</v>
      </c>
      <c r="CC114" s="103" t="str">
        <f t="shared" si="122"/>
        <v>HERC4</v>
      </c>
      <c r="CD114" s="104" t="s">
        <v>26930</v>
      </c>
      <c r="CE114" s="106">
        <f t="shared" si="150"/>
        <v>6.1298687749284521E-2</v>
      </c>
      <c r="CF114" s="106">
        <f t="shared" si="151"/>
        <v>6.0371020557802829E-2</v>
      </c>
      <c r="CG114" s="106">
        <f t="shared" si="152"/>
        <v>6.206828096481485E-2</v>
      </c>
      <c r="CH114" s="106" t="str">
        <f t="shared" si="153"/>
        <v/>
      </c>
      <c r="CI114" s="106" t="str">
        <f t="shared" si="154"/>
        <v/>
      </c>
      <c r="CJ114" s="106" t="str">
        <f t="shared" si="155"/>
        <v/>
      </c>
      <c r="CK114" s="106" t="str">
        <f t="shared" si="156"/>
        <v/>
      </c>
      <c r="CL114" s="106" t="str">
        <f t="shared" si="157"/>
        <v/>
      </c>
      <c r="CM114" s="106" t="str">
        <f t="shared" si="158"/>
        <v/>
      </c>
      <c r="CN114" s="106" t="str">
        <f t="shared" si="159"/>
        <v/>
      </c>
      <c r="CO114" s="119" t="str">
        <f t="shared" si="123"/>
        <v/>
      </c>
      <c r="CP114" s="119" t="str">
        <f t="shared" si="124"/>
        <v/>
      </c>
      <c r="CQ114" s="106">
        <f t="shared" si="160"/>
        <v>5.6016668723087748E-2</v>
      </c>
      <c r="CR114" s="106">
        <f t="shared" si="161"/>
        <v>5.0485048600600525E-2</v>
      </c>
      <c r="CS114" s="106">
        <f t="shared" si="162"/>
        <v>5.8720171825875751E-2</v>
      </c>
      <c r="CT114" s="106" t="str">
        <f t="shared" si="163"/>
        <v/>
      </c>
      <c r="CU114" s="106" t="str">
        <f t="shared" si="164"/>
        <v/>
      </c>
      <c r="CV114" s="106" t="str">
        <f t="shared" si="165"/>
        <v/>
      </c>
      <c r="CW114" s="106" t="str">
        <f t="shared" si="166"/>
        <v/>
      </c>
      <c r="CX114" s="106" t="str">
        <f t="shared" si="167"/>
        <v/>
      </c>
      <c r="CY114" s="106" t="str">
        <f t="shared" si="168"/>
        <v/>
      </c>
      <c r="CZ114" s="106" t="str">
        <f t="shared" si="169"/>
        <v/>
      </c>
      <c r="DA114" s="119" t="str">
        <f t="shared" si="125"/>
        <v/>
      </c>
      <c r="DB114" s="119" t="str">
        <f t="shared" si="126"/>
        <v/>
      </c>
    </row>
    <row r="115" spans="1:106" ht="15" customHeight="1" x14ac:dyDescent="0.3">
      <c r="A115" s="135" t="str">
        <f>'Gene Table'!D114</f>
        <v>HERC5</v>
      </c>
      <c r="B115" s="104" t="s">
        <v>26931</v>
      </c>
      <c r="C115" s="105">
        <f>IF('Test Sample Data'!C114="","",IF(SUM('Test Sample Data'!C$3:C$386)&gt;10,IF(AND(ISNUMBER('Test Sample Data'!C114),'Test Sample Data'!C114&lt;$C$389, 'Test Sample Data'!C114&gt;0),'Test Sample Data'!C114,$C$389),""))</f>
        <v>35</v>
      </c>
      <c r="D115" s="105">
        <f>IF('Test Sample Data'!D114="","",IF(SUM('Test Sample Data'!D$3:D$386)&gt;10,IF(AND(ISNUMBER('Test Sample Data'!D114),'Test Sample Data'!D114&lt;$C$389, 'Test Sample Data'!D114&gt;0),'Test Sample Data'!D114,$C$389),""))</f>
        <v>35</v>
      </c>
      <c r="E115" s="105">
        <f>IF('Test Sample Data'!E114="","",IF(SUM('Test Sample Data'!E$3:E$386)&gt;10,IF(AND(ISNUMBER('Test Sample Data'!E114),'Test Sample Data'!E114&lt;$C$389, 'Test Sample Data'!E114&gt;0),'Test Sample Data'!E114,$C$389),""))</f>
        <v>35</v>
      </c>
      <c r="F115" s="105" t="str">
        <f>IF('Test Sample Data'!F114="","",IF(SUM('Test Sample Data'!F$3:F$386)&gt;10,IF(AND(ISNUMBER('Test Sample Data'!F114),'Test Sample Data'!F114&lt;$C$389, 'Test Sample Data'!F114&gt;0),'Test Sample Data'!F114,$C$389),""))</f>
        <v/>
      </c>
      <c r="G115" s="105" t="str">
        <f>IF('Test Sample Data'!G114="","",IF(SUM('Test Sample Data'!G$3:G$386)&gt;10,IF(AND(ISNUMBER('Test Sample Data'!G114),'Test Sample Data'!G114&lt;$C$389, 'Test Sample Data'!G114&gt;0),'Test Sample Data'!G114,$C$389),""))</f>
        <v/>
      </c>
      <c r="H115" s="105" t="str">
        <f>IF('Test Sample Data'!H114="","",IF(SUM('Test Sample Data'!H$3:H$386)&gt;10,IF(AND(ISNUMBER('Test Sample Data'!H114),'Test Sample Data'!H114&lt;$C$389, 'Test Sample Data'!H114&gt;0),'Test Sample Data'!H114,$C$389),""))</f>
        <v/>
      </c>
      <c r="I115" s="105" t="str">
        <f>IF('Test Sample Data'!I114="","",IF(SUM('Test Sample Data'!I$3:I$386)&gt;10,IF(AND(ISNUMBER('Test Sample Data'!I114),'Test Sample Data'!I114&lt;$C$389, 'Test Sample Data'!I114&gt;0),'Test Sample Data'!I114,$C$389),""))</f>
        <v/>
      </c>
      <c r="J115" s="105" t="str">
        <f>IF('Test Sample Data'!J114="","",IF(SUM('Test Sample Data'!J$3:J$386)&gt;10,IF(AND(ISNUMBER('Test Sample Data'!J114),'Test Sample Data'!J114&lt;$C$389, 'Test Sample Data'!J114&gt;0),'Test Sample Data'!J114,$C$389),""))</f>
        <v/>
      </c>
      <c r="K115" s="105" t="str">
        <f>IF('Test Sample Data'!K114="","",IF(SUM('Test Sample Data'!K$3:K$386)&gt;10,IF(AND(ISNUMBER('Test Sample Data'!K114),'Test Sample Data'!K114&lt;$C$389, 'Test Sample Data'!K114&gt;0),'Test Sample Data'!K114,$C$389),""))</f>
        <v/>
      </c>
      <c r="L115" s="105" t="str">
        <f>IF('Test Sample Data'!L114="","",IF(SUM('Test Sample Data'!L$3:L$386)&gt;10,IF(AND(ISNUMBER('Test Sample Data'!L114),'Test Sample Data'!L114&lt;$C$389, 'Test Sample Data'!L114&gt;0),'Test Sample Data'!L114,$C$389),""))</f>
        <v/>
      </c>
      <c r="M115" s="105" t="str">
        <f>IF('Test Sample Data'!M114="","",IF(SUM('Test Sample Data'!M$3:M$386)&gt;10,IF(AND(ISNUMBER('Test Sample Data'!M114),'Test Sample Data'!M114&lt;$C$389, 'Test Sample Data'!M114&gt;0),'Test Sample Data'!M114,$C$389),""))</f>
        <v/>
      </c>
      <c r="N115" s="105" t="str">
        <f>IF('Test Sample Data'!N114="","",IF(SUM('Test Sample Data'!N$3:N$386)&gt;10,IF(AND(ISNUMBER('Test Sample Data'!N114),'Test Sample Data'!N114&lt;$C$389, 'Test Sample Data'!N114&gt;0),'Test Sample Data'!N114,$C$389),""))</f>
        <v/>
      </c>
      <c r="O115" s="105" t="str">
        <f>'Gene Table'!D114</f>
        <v>HERC5</v>
      </c>
      <c r="P115" s="104" t="s">
        <v>26931</v>
      </c>
      <c r="Q115" s="105">
        <f>IF('Control Sample Data'!C114="","",IF(SUM('Control Sample Data'!C$3:C$386)&gt;10,IF(AND(ISNUMBER('Control Sample Data'!C114),'Control Sample Data'!C114&lt;$C$389, 'Control Sample Data'!C114&gt;0),'Control Sample Data'!C114,$C$389),""))</f>
        <v>35</v>
      </c>
      <c r="R115" s="105">
        <f>IF('Control Sample Data'!D114="","",IF(SUM('Control Sample Data'!D$3:D$386)&gt;10,IF(AND(ISNUMBER('Control Sample Data'!D114),'Control Sample Data'!D114&lt;$C$389, 'Control Sample Data'!D114&gt;0),'Control Sample Data'!D114,$C$389),""))</f>
        <v>35</v>
      </c>
      <c r="S115" s="105">
        <f>IF('Control Sample Data'!E114="","",IF(SUM('Control Sample Data'!E$3:E$386)&gt;10,IF(AND(ISNUMBER('Control Sample Data'!E114),'Control Sample Data'!E114&lt;$C$389, 'Control Sample Data'!E114&gt;0),'Control Sample Data'!E114,$C$389),""))</f>
        <v>35</v>
      </c>
      <c r="T115" s="105" t="str">
        <f>IF('Control Sample Data'!F114="","",IF(SUM('Control Sample Data'!F$3:F$386)&gt;10,IF(AND(ISNUMBER('Control Sample Data'!F114),'Control Sample Data'!F114&lt;$C$389, 'Control Sample Data'!F114&gt;0),'Control Sample Data'!F114,$C$389),""))</f>
        <v/>
      </c>
      <c r="U115" s="105" t="str">
        <f>IF('Control Sample Data'!G114="","",IF(SUM('Control Sample Data'!G$3:G$386)&gt;10,IF(AND(ISNUMBER('Control Sample Data'!G114),'Control Sample Data'!G114&lt;$C$389, 'Control Sample Data'!G114&gt;0),'Control Sample Data'!G114,$C$389),""))</f>
        <v/>
      </c>
      <c r="V115" s="105" t="str">
        <f>IF('Control Sample Data'!H114="","",IF(SUM('Control Sample Data'!H$3:H$386)&gt;10,IF(AND(ISNUMBER('Control Sample Data'!H114),'Control Sample Data'!H114&lt;$C$389, 'Control Sample Data'!H114&gt;0),'Control Sample Data'!H114,$C$389),""))</f>
        <v/>
      </c>
      <c r="W115" s="105" t="str">
        <f>IF('Control Sample Data'!I114="","",IF(SUM('Control Sample Data'!I$3:I$386)&gt;10,IF(AND(ISNUMBER('Control Sample Data'!I114),'Control Sample Data'!I114&lt;$C$389, 'Control Sample Data'!I114&gt;0),'Control Sample Data'!I114,$C$389),""))</f>
        <v/>
      </c>
      <c r="X115" s="105" t="str">
        <f>IF('Control Sample Data'!J114="","",IF(SUM('Control Sample Data'!J$3:J$386)&gt;10,IF(AND(ISNUMBER('Control Sample Data'!J114),'Control Sample Data'!J114&lt;$C$389, 'Control Sample Data'!J114&gt;0),'Control Sample Data'!J114,$C$389),""))</f>
        <v/>
      </c>
      <c r="Y115" s="105" t="str">
        <f>IF('Control Sample Data'!K114="","",IF(SUM('Control Sample Data'!K$3:K$386)&gt;10,IF(AND(ISNUMBER('Control Sample Data'!K114),'Control Sample Data'!K114&lt;$C$389, 'Control Sample Data'!K114&gt;0),'Control Sample Data'!K114,$C$389),""))</f>
        <v/>
      </c>
      <c r="Z115" s="105" t="str">
        <f>IF('Control Sample Data'!L114="","",IF(SUM('Control Sample Data'!L$3:L$386)&gt;10,IF(AND(ISNUMBER('Control Sample Data'!L114),'Control Sample Data'!L114&lt;$C$389, 'Control Sample Data'!L114&gt;0),'Control Sample Data'!L114,$C$389),""))</f>
        <v/>
      </c>
      <c r="AA115" s="105" t="str">
        <f>IF('Control Sample Data'!M114="","",IF(SUM('Control Sample Data'!M$3:M$386)&gt;10,IF(AND(ISNUMBER('Control Sample Data'!M114),'Control Sample Data'!M114&lt;$C$389, 'Control Sample Data'!M114&gt;0),'Control Sample Data'!M114,$C$389),""))</f>
        <v/>
      </c>
      <c r="AB115" s="136" t="str">
        <f>IF('Control Sample Data'!N114="","",IF(SUM('Control Sample Data'!N$3:N$386)&gt;10,IF(AND(ISNUMBER('Control Sample Data'!N114),'Control Sample Data'!N114&lt;$C$389, 'Control Sample Data'!N114&gt;0),'Control Sample Data'!N114,$C$389),""))</f>
        <v/>
      </c>
      <c r="BA115" s="101" t="str">
        <f t="shared" si="115"/>
        <v>HERC5</v>
      </c>
      <c r="BB115" s="104" t="s">
        <v>26931</v>
      </c>
      <c r="BC115" s="105">
        <f t="shared" si="130"/>
        <v>14.007999999999999</v>
      </c>
      <c r="BD115" s="105">
        <f t="shared" si="131"/>
        <v>14.05</v>
      </c>
      <c r="BE115" s="105">
        <f t="shared" si="132"/>
        <v>14.119999999999997</v>
      </c>
      <c r="BF115" s="105" t="str">
        <f t="shared" si="133"/>
        <v/>
      </c>
      <c r="BG115" s="105" t="str">
        <f t="shared" si="134"/>
        <v/>
      </c>
      <c r="BH115" s="105" t="str">
        <f t="shared" si="135"/>
        <v/>
      </c>
      <c r="BI115" s="105" t="str">
        <f t="shared" si="136"/>
        <v/>
      </c>
      <c r="BJ115" s="105" t="str">
        <f t="shared" si="137"/>
        <v/>
      </c>
      <c r="BK115" s="105" t="str">
        <f t="shared" si="138"/>
        <v/>
      </c>
      <c r="BL115" s="105" t="str">
        <f t="shared" si="139"/>
        <v/>
      </c>
      <c r="BM115" s="102" t="str">
        <f t="shared" si="116"/>
        <v/>
      </c>
      <c r="BN115" s="102" t="str">
        <f t="shared" si="117"/>
        <v/>
      </c>
      <c r="BO115" s="105">
        <f t="shared" si="140"/>
        <v>13.858000000000001</v>
      </c>
      <c r="BP115" s="105">
        <f t="shared" si="141"/>
        <v>13.948</v>
      </c>
      <c r="BQ115" s="105">
        <f t="shared" si="142"/>
        <v>13.79</v>
      </c>
      <c r="BR115" s="105" t="str">
        <f t="shared" si="143"/>
        <v/>
      </c>
      <c r="BS115" s="105" t="str">
        <f t="shared" si="144"/>
        <v/>
      </c>
      <c r="BT115" s="105" t="str">
        <f t="shared" si="145"/>
        <v/>
      </c>
      <c r="BU115" s="105" t="str">
        <f t="shared" si="146"/>
        <v/>
      </c>
      <c r="BV115" s="105" t="str">
        <f t="shared" si="147"/>
        <v/>
      </c>
      <c r="BW115" s="105" t="str">
        <f t="shared" si="148"/>
        <v/>
      </c>
      <c r="BX115" s="105" t="str">
        <f t="shared" si="149"/>
        <v/>
      </c>
      <c r="BY115" s="102" t="str">
        <f t="shared" si="118"/>
        <v/>
      </c>
      <c r="BZ115" s="102" t="str">
        <f t="shared" si="119"/>
        <v/>
      </c>
      <c r="CA115" s="70">
        <f t="shared" si="120"/>
        <v>14.059333333333333</v>
      </c>
      <c r="CB115" s="70">
        <f t="shared" si="121"/>
        <v>13.865333333333334</v>
      </c>
      <c r="CC115" s="103" t="str">
        <f t="shared" si="122"/>
        <v>HERC5</v>
      </c>
      <c r="CD115" s="104" t="s">
        <v>26931</v>
      </c>
      <c r="CE115" s="106">
        <f t="shared" si="150"/>
        <v>6.0697642130933602E-5</v>
      </c>
      <c r="CF115" s="106">
        <f t="shared" si="151"/>
        <v>5.8956074763479352E-5</v>
      </c>
      <c r="CG115" s="106">
        <f t="shared" si="152"/>
        <v>5.6163797035209816E-5</v>
      </c>
      <c r="CH115" s="106" t="str">
        <f t="shared" si="153"/>
        <v/>
      </c>
      <c r="CI115" s="106" t="str">
        <f t="shared" si="154"/>
        <v/>
      </c>
      <c r="CJ115" s="106" t="str">
        <f t="shared" si="155"/>
        <v/>
      </c>
      <c r="CK115" s="106" t="str">
        <f t="shared" si="156"/>
        <v/>
      </c>
      <c r="CL115" s="106" t="str">
        <f t="shared" si="157"/>
        <v/>
      </c>
      <c r="CM115" s="106" t="str">
        <f t="shared" si="158"/>
        <v/>
      </c>
      <c r="CN115" s="106" t="str">
        <f t="shared" si="159"/>
        <v/>
      </c>
      <c r="CO115" s="119" t="str">
        <f t="shared" si="123"/>
        <v/>
      </c>
      <c r="CP115" s="119" t="str">
        <f t="shared" si="124"/>
        <v/>
      </c>
      <c r="CQ115" s="106">
        <f t="shared" si="160"/>
        <v>6.7348250734982831E-5</v>
      </c>
      <c r="CR115" s="106">
        <f t="shared" si="161"/>
        <v>6.3275213685285673E-5</v>
      </c>
      <c r="CS115" s="106">
        <f t="shared" si="162"/>
        <v>7.0598644037188073E-5</v>
      </c>
      <c r="CT115" s="106" t="str">
        <f t="shared" si="163"/>
        <v/>
      </c>
      <c r="CU115" s="106" t="str">
        <f t="shared" si="164"/>
        <v/>
      </c>
      <c r="CV115" s="106" t="str">
        <f t="shared" si="165"/>
        <v/>
      </c>
      <c r="CW115" s="106" t="str">
        <f t="shared" si="166"/>
        <v/>
      </c>
      <c r="CX115" s="106" t="str">
        <f t="shared" si="167"/>
        <v/>
      </c>
      <c r="CY115" s="106" t="str">
        <f t="shared" si="168"/>
        <v/>
      </c>
      <c r="CZ115" s="106" t="str">
        <f t="shared" si="169"/>
        <v/>
      </c>
      <c r="DA115" s="119" t="str">
        <f t="shared" si="125"/>
        <v/>
      </c>
      <c r="DB115" s="119" t="str">
        <f t="shared" si="126"/>
        <v/>
      </c>
    </row>
    <row r="116" spans="1:106" ht="15" customHeight="1" x14ac:dyDescent="0.3">
      <c r="A116" s="135" t="str">
        <f>'Gene Table'!D115</f>
        <v>HERC6</v>
      </c>
      <c r="B116" s="104" t="s">
        <v>26932</v>
      </c>
      <c r="C116" s="105">
        <f>IF('Test Sample Data'!C115="","",IF(SUM('Test Sample Data'!C$3:C$386)&gt;10,IF(AND(ISNUMBER('Test Sample Data'!C115),'Test Sample Data'!C115&lt;$C$389, 'Test Sample Data'!C115&gt;0),'Test Sample Data'!C115,$C$389),""))</f>
        <v>35</v>
      </c>
      <c r="D116" s="105">
        <f>IF('Test Sample Data'!D115="","",IF(SUM('Test Sample Data'!D$3:D$386)&gt;10,IF(AND(ISNUMBER('Test Sample Data'!D115),'Test Sample Data'!D115&lt;$C$389, 'Test Sample Data'!D115&gt;0),'Test Sample Data'!D115,$C$389),""))</f>
        <v>35</v>
      </c>
      <c r="E116" s="105">
        <f>IF('Test Sample Data'!E115="","",IF(SUM('Test Sample Data'!E$3:E$386)&gt;10,IF(AND(ISNUMBER('Test Sample Data'!E115),'Test Sample Data'!E115&lt;$C$389, 'Test Sample Data'!E115&gt;0),'Test Sample Data'!E115,$C$389),""))</f>
        <v>35</v>
      </c>
      <c r="F116" s="105" t="str">
        <f>IF('Test Sample Data'!F115="","",IF(SUM('Test Sample Data'!F$3:F$386)&gt;10,IF(AND(ISNUMBER('Test Sample Data'!F115),'Test Sample Data'!F115&lt;$C$389, 'Test Sample Data'!F115&gt;0),'Test Sample Data'!F115,$C$389),""))</f>
        <v/>
      </c>
      <c r="G116" s="105" t="str">
        <f>IF('Test Sample Data'!G115="","",IF(SUM('Test Sample Data'!G$3:G$386)&gt;10,IF(AND(ISNUMBER('Test Sample Data'!G115),'Test Sample Data'!G115&lt;$C$389, 'Test Sample Data'!G115&gt;0),'Test Sample Data'!G115,$C$389),""))</f>
        <v/>
      </c>
      <c r="H116" s="105" t="str">
        <f>IF('Test Sample Data'!H115="","",IF(SUM('Test Sample Data'!H$3:H$386)&gt;10,IF(AND(ISNUMBER('Test Sample Data'!H115),'Test Sample Data'!H115&lt;$C$389, 'Test Sample Data'!H115&gt;0),'Test Sample Data'!H115,$C$389),""))</f>
        <v/>
      </c>
      <c r="I116" s="105" t="str">
        <f>IF('Test Sample Data'!I115="","",IF(SUM('Test Sample Data'!I$3:I$386)&gt;10,IF(AND(ISNUMBER('Test Sample Data'!I115),'Test Sample Data'!I115&lt;$C$389, 'Test Sample Data'!I115&gt;0),'Test Sample Data'!I115,$C$389),""))</f>
        <v/>
      </c>
      <c r="J116" s="105" t="str">
        <f>IF('Test Sample Data'!J115="","",IF(SUM('Test Sample Data'!J$3:J$386)&gt;10,IF(AND(ISNUMBER('Test Sample Data'!J115),'Test Sample Data'!J115&lt;$C$389, 'Test Sample Data'!J115&gt;0),'Test Sample Data'!J115,$C$389),""))</f>
        <v/>
      </c>
      <c r="K116" s="105" t="str">
        <f>IF('Test Sample Data'!K115="","",IF(SUM('Test Sample Data'!K$3:K$386)&gt;10,IF(AND(ISNUMBER('Test Sample Data'!K115),'Test Sample Data'!K115&lt;$C$389, 'Test Sample Data'!K115&gt;0),'Test Sample Data'!K115,$C$389),""))</f>
        <v/>
      </c>
      <c r="L116" s="105" t="str">
        <f>IF('Test Sample Data'!L115="","",IF(SUM('Test Sample Data'!L$3:L$386)&gt;10,IF(AND(ISNUMBER('Test Sample Data'!L115),'Test Sample Data'!L115&lt;$C$389, 'Test Sample Data'!L115&gt;0),'Test Sample Data'!L115,$C$389),""))</f>
        <v/>
      </c>
      <c r="M116" s="105" t="str">
        <f>IF('Test Sample Data'!M115="","",IF(SUM('Test Sample Data'!M$3:M$386)&gt;10,IF(AND(ISNUMBER('Test Sample Data'!M115),'Test Sample Data'!M115&lt;$C$389, 'Test Sample Data'!M115&gt;0),'Test Sample Data'!M115,$C$389),""))</f>
        <v/>
      </c>
      <c r="N116" s="105" t="str">
        <f>IF('Test Sample Data'!N115="","",IF(SUM('Test Sample Data'!N$3:N$386)&gt;10,IF(AND(ISNUMBER('Test Sample Data'!N115),'Test Sample Data'!N115&lt;$C$389, 'Test Sample Data'!N115&gt;0),'Test Sample Data'!N115,$C$389),""))</f>
        <v/>
      </c>
      <c r="O116" s="105" t="str">
        <f>'Gene Table'!D115</f>
        <v>HERC6</v>
      </c>
      <c r="P116" s="104" t="s">
        <v>26932</v>
      </c>
      <c r="Q116" s="105">
        <f>IF('Control Sample Data'!C115="","",IF(SUM('Control Sample Data'!C$3:C$386)&gt;10,IF(AND(ISNUMBER('Control Sample Data'!C115),'Control Sample Data'!C115&lt;$C$389, 'Control Sample Data'!C115&gt;0),'Control Sample Data'!C115,$C$389),""))</f>
        <v>35</v>
      </c>
      <c r="R116" s="105">
        <f>IF('Control Sample Data'!D115="","",IF(SUM('Control Sample Data'!D$3:D$386)&gt;10,IF(AND(ISNUMBER('Control Sample Data'!D115),'Control Sample Data'!D115&lt;$C$389, 'Control Sample Data'!D115&gt;0),'Control Sample Data'!D115,$C$389),""))</f>
        <v>35</v>
      </c>
      <c r="S116" s="105">
        <f>IF('Control Sample Data'!E115="","",IF(SUM('Control Sample Data'!E$3:E$386)&gt;10,IF(AND(ISNUMBER('Control Sample Data'!E115),'Control Sample Data'!E115&lt;$C$389, 'Control Sample Data'!E115&gt;0),'Control Sample Data'!E115,$C$389),""))</f>
        <v>35</v>
      </c>
      <c r="T116" s="105" t="str">
        <f>IF('Control Sample Data'!F115="","",IF(SUM('Control Sample Data'!F$3:F$386)&gt;10,IF(AND(ISNUMBER('Control Sample Data'!F115),'Control Sample Data'!F115&lt;$C$389, 'Control Sample Data'!F115&gt;0),'Control Sample Data'!F115,$C$389),""))</f>
        <v/>
      </c>
      <c r="U116" s="105" t="str">
        <f>IF('Control Sample Data'!G115="","",IF(SUM('Control Sample Data'!G$3:G$386)&gt;10,IF(AND(ISNUMBER('Control Sample Data'!G115),'Control Sample Data'!G115&lt;$C$389, 'Control Sample Data'!G115&gt;0),'Control Sample Data'!G115,$C$389),""))</f>
        <v/>
      </c>
      <c r="V116" s="105" t="str">
        <f>IF('Control Sample Data'!H115="","",IF(SUM('Control Sample Data'!H$3:H$386)&gt;10,IF(AND(ISNUMBER('Control Sample Data'!H115),'Control Sample Data'!H115&lt;$C$389, 'Control Sample Data'!H115&gt;0),'Control Sample Data'!H115,$C$389),""))</f>
        <v/>
      </c>
      <c r="W116" s="105" t="str">
        <f>IF('Control Sample Data'!I115="","",IF(SUM('Control Sample Data'!I$3:I$386)&gt;10,IF(AND(ISNUMBER('Control Sample Data'!I115),'Control Sample Data'!I115&lt;$C$389, 'Control Sample Data'!I115&gt;0),'Control Sample Data'!I115,$C$389),""))</f>
        <v/>
      </c>
      <c r="X116" s="105" t="str">
        <f>IF('Control Sample Data'!J115="","",IF(SUM('Control Sample Data'!J$3:J$386)&gt;10,IF(AND(ISNUMBER('Control Sample Data'!J115),'Control Sample Data'!J115&lt;$C$389, 'Control Sample Data'!J115&gt;0),'Control Sample Data'!J115,$C$389),""))</f>
        <v/>
      </c>
      <c r="Y116" s="105" t="str">
        <f>IF('Control Sample Data'!K115="","",IF(SUM('Control Sample Data'!K$3:K$386)&gt;10,IF(AND(ISNUMBER('Control Sample Data'!K115),'Control Sample Data'!K115&lt;$C$389, 'Control Sample Data'!K115&gt;0),'Control Sample Data'!K115,$C$389),""))</f>
        <v/>
      </c>
      <c r="Z116" s="105" t="str">
        <f>IF('Control Sample Data'!L115="","",IF(SUM('Control Sample Data'!L$3:L$386)&gt;10,IF(AND(ISNUMBER('Control Sample Data'!L115),'Control Sample Data'!L115&lt;$C$389, 'Control Sample Data'!L115&gt;0),'Control Sample Data'!L115,$C$389),""))</f>
        <v/>
      </c>
      <c r="AA116" s="105" t="str">
        <f>IF('Control Sample Data'!M115="","",IF(SUM('Control Sample Data'!M$3:M$386)&gt;10,IF(AND(ISNUMBER('Control Sample Data'!M115),'Control Sample Data'!M115&lt;$C$389, 'Control Sample Data'!M115&gt;0),'Control Sample Data'!M115,$C$389),""))</f>
        <v/>
      </c>
      <c r="AB116" s="136" t="str">
        <f>IF('Control Sample Data'!N115="","",IF(SUM('Control Sample Data'!N$3:N$386)&gt;10,IF(AND(ISNUMBER('Control Sample Data'!N115),'Control Sample Data'!N115&lt;$C$389, 'Control Sample Data'!N115&gt;0),'Control Sample Data'!N115,$C$389),""))</f>
        <v/>
      </c>
      <c r="BA116" s="101" t="str">
        <f t="shared" si="115"/>
        <v>HERC6</v>
      </c>
      <c r="BB116" s="104" t="s">
        <v>26932</v>
      </c>
      <c r="BC116" s="105">
        <f t="shared" si="130"/>
        <v>14.007999999999999</v>
      </c>
      <c r="BD116" s="105">
        <f t="shared" si="131"/>
        <v>14.05</v>
      </c>
      <c r="BE116" s="105">
        <f t="shared" si="132"/>
        <v>14.119999999999997</v>
      </c>
      <c r="BF116" s="105" t="str">
        <f t="shared" si="133"/>
        <v/>
      </c>
      <c r="BG116" s="105" t="str">
        <f t="shared" si="134"/>
        <v/>
      </c>
      <c r="BH116" s="105" t="str">
        <f t="shared" si="135"/>
        <v/>
      </c>
      <c r="BI116" s="105" t="str">
        <f t="shared" si="136"/>
        <v/>
      </c>
      <c r="BJ116" s="105" t="str">
        <f t="shared" si="137"/>
        <v/>
      </c>
      <c r="BK116" s="105" t="str">
        <f t="shared" si="138"/>
        <v/>
      </c>
      <c r="BL116" s="105" t="str">
        <f t="shared" si="139"/>
        <v/>
      </c>
      <c r="BM116" s="102" t="str">
        <f t="shared" si="116"/>
        <v/>
      </c>
      <c r="BN116" s="102" t="str">
        <f t="shared" si="117"/>
        <v/>
      </c>
      <c r="BO116" s="105">
        <f t="shared" si="140"/>
        <v>13.858000000000001</v>
      </c>
      <c r="BP116" s="105">
        <f t="shared" si="141"/>
        <v>13.948</v>
      </c>
      <c r="BQ116" s="105">
        <f t="shared" si="142"/>
        <v>13.79</v>
      </c>
      <c r="BR116" s="105" t="str">
        <f t="shared" si="143"/>
        <v/>
      </c>
      <c r="BS116" s="105" t="str">
        <f t="shared" si="144"/>
        <v/>
      </c>
      <c r="BT116" s="105" t="str">
        <f t="shared" si="145"/>
        <v/>
      </c>
      <c r="BU116" s="105" t="str">
        <f t="shared" si="146"/>
        <v/>
      </c>
      <c r="BV116" s="105" t="str">
        <f t="shared" si="147"/>
        <v/>
      </c>
      <c r="BW116" s="105" t="str">
        <f t="shared" si="148"/>
        <v/>
      </c>
      <c r="BX116" s="105" t="str">
        <f t="shared" si="149"/>
        <v/>
      </c>
      <c r="BY116" s="102" t="str">
        <f t="shared" si="118"/>
        <v/>
      </c>
      <c r="BZ116" s="102" t="str">
        <f t="shared" si="119"/>
        <v/>
      </c>
      <c r="CA116" s="70">
        <f t="shared" si="120"/>
        <v>14.059333333333333</v>
      </c>
      <c r="CB116" s="70">
        <f t="shared" si="121"/>
        <v>13.865333333333334</v>
      </c>
      <c r="CC116" s="103" t="str">
        <f t="shared" si="122"/>
        <v>HERC6</v>
      </c>
      <c r="CD116" s="104" t="s">
        <v>26932</v>
      </c>
      <c r="CE116" s="106">
        <f t="shared" si="150"/>
        <v>6.0697642130933602E-5</v>
      </c>
      <c r="CF116" s="106">
        <f t="shared" si="151"/>
        <v>5.8956074763479352E-5</v>
      </c>
      <c r="CG116" s="106">
        <f t="shared" si="152"/>
        <v>5.6163797035209816E-5</v>
      </c>
      <c r="CH116" s="106" t="str">
        <f t="shared" si="153"/>
        <v/>
      </c>
      <c r="CI116" s="106" t="str">
        <f t="shared" si="154"/>
        <v/>
      </c>
      <c r="CJ116" s="106" t="str">
        <f t="shared" si="155"/>
        <v/>
      </c>
      <c r="CK116" s="106" t="str">
        <f t="shared" si="156"/>
        <v/>
      </c>
      <c r="CL116" s="106" t="str">
        <f t="shared" si="157"/>
        <v/>
      </c>
      <c r="CM116" s="106" t="str">
        <f t="shared" si="158"/>
        <v/>
      </c>
      <c r="CN116" s="106" t="str">
        <f t="shared" si="159"/>
        <v/>
      </c>
      <c r="CO116" s="119" t="str">
        <f t="shared" si="123"/>
        <v/>
      </c>
      <c r="CP116" s="119" t="str">
        <f t="shared" si="124"/>
        <v/>
      </c>
      <c r="CQ116" s="106">
        <f t="shared" si="160"/>
        <v>6.7348250734982831E-5</v>
      </c>
      <c r="CR116" s="106">
        <f t="shared" si="161"/>
        <v>6.3275213685285673E-5</v>
      </c>
      <c r="CS116" s="106">
        <f t="shared" si="162"/>
        <v>7.0598644037188073E-5</v>
      </c>
      <c r="CT116" s="106" t="str">
        <f t="shared" si="163"/>
        <v/>
      </c>
      <c r="CU116" s="106" t="str">
        <f t="shared" si="164"/>
        <v/>
      </c>
      <c r="CV116" s="106" t="str">
        <f t="shared" si="165"/>
        <v/>
      </c>
      <c r="CW116" s="106" t="str">
        <f t="shared" si="166"/>
        <v/>
      </c>
      <c r="CX116" s="106" t="str">
        <f t="shared" si="167"/>
        <v/>
      </c>
      <c r="CY116" s="106" t="str">
        <f t="shared" si="168"/>
        <v/>
      </c>
      <c r="CZ116" s="106" t="str">
        <f t="shared" si="169"/>
        <v/>
      </c>
      <c r="DA116" s="119" t="str">
        <f t="shared" si="125"/>
        <v/>
      </c>
      <c r="DB116" s="119" t="str">
        <f t="shared" si="126"/>
        <v/>
      </c>
    </row>
    <row r="117" spans="1:106" ht="15" customHeight="1" x14ac:dyDescent="0.3">
      <c r="A117" s="135" t="str">
        <f>'Gene Table'!D116</f>
        <v>HLTF</v>
      </c>
      <c r="B117" s="104" t="s">
        <v>26933</v>
      </c>
      <c r="C117" s="105">
        <f>IF('Test Sample Data'!C116="","",IF(SUM('Test Sample Data'!C$3:C$386)&gt;10,IF(AND(ISNUMBER('Test Sample Data'!C116),'Test Sample Data'!C116&lt;$C$389, 'Test Sample Data'!C116&gt;0),'Test Sample Data'!C116,$C$389),""))</f>
        <v>35</v>
      </c>
      <c r="D117" s="105">
        <f>IF('Test Sample Data'!D116="","",IF(SUM('Test Sample Data'!D$3:D$386)&gt;10,IF(AND(ISNUMBER('Test Sample Data'!D116),'Test Sample Data'!D116&lt;$C$389, 'Test Sample Data'!D116&gt;0),'Test Sample Data'!D116,$C$389),""))</f>
        <v>35</v>
      </c>
      <c r="E117" s="105">
        <f>IF('Test Sample Data'!E116="","",IF(SUM('Test Sample Data'!E$3:E$386)&gt;10,IF(AND(ISNUMBER('Test Sample Data'!E116),'Test Sample Data'!E116&lt;$C$389, 'Test Sample Data'!E116&gt;0),'Test Sample Data'!E116,$C$389),""))</f>
        <v>35</v>
      </c>
      <c r="F117" s="105" t="str">
        <f>IF('Test Sample Data'!F116="","",IF(SUM('Test Sample Data'!F$3:F$386)&gt;10,IF(AND(ISNUMBER('Test Sample Data'!F116),'Test Sample Data'!F116&lt;$C$389, 'Test Sample Data'!F116&gt;0),'Test Sample Data'!F116,$C$389),""))</f>
        <v/>
      </c>
      <c r="G117" s="105" t="str">
        <f>IF('Test Sample Data'!G116="","",IF(SUM('Test Sample Data'!G$3:G$386)&gt;10,IF(AND(ISNUMBER('Test Sample Data'!G116),'Test Sample Data'!G116&lt;$C$389, 'Test Sample Data'!G116&gt;0),'Test Sample Data'!G116,$C$389),""))</f>
        <v/>
      </c>
      <c r="H117" s="105" t="str">
        <f>IF('Test Sample Data'!H116="","",IF(SUM('Test Sample Data'!H$3:H$386)&gt;10,IF(AND(ISNUMBER('Test Sample Data'!H116),'Test Sample Data'!H116&lt;$C$389, 'Test Sample Data'!H116&gt;0),'Test Sample Data'!H116,$C$389),""))</f>
        <v/>
      </c>
      <c r="I117" s="105" t="str">
        <f>IF('Test Sample Data'!I116="","",IF(SUM('Test Sample Data'!I$3:I$386)&gt;10,IF(AND(ISNUMBER('Test Sample Data'!I116),'Test Sample Data'!I116&lt;$C$389, 'Test Sample Data'!I116&gt;0),'Test Sample Data'!I116,$C$389),""))</f>
        <v/>
      </c>
      <c r="J117" s="105" t="str">
        <f>IF('Test Sample Data'!J116="","",IF(SUM('Test Sample Data'!J$3:J$386)&gt;10,IF(AND(ISNUMBER('Test Sample Data'!J116),'Test Sample Data'!J116&lt;$C$389, 'Test Sample Data'!J116&gt;0),'Test Sample Data'!J116,$C$389),""))</f>
        <v/>
      </c>
      <c r="K117" s="105" t="str">
        <f>IF('Test Sample Data'!K116="","",IF(SUM('Test Sample Data'!K$3:K$386)&gt;10,IF(AND(ISNUMBER('Test Sample Data'!K116),'Test Sample Data'!K116&lt;$C$389, 'Test Sample Data'!K116&gt;0),'Test Sample Data'!K116,$C$389),""))</f>
        <v/>
      </c>
      <c r="L117" s="105" t="str">
        <f>IF('Test Sample Data'!L116="","",IF(SUM('Test Sample Data'!L$3:L$386)&gt;10,IF(AND(ISNUMBER('Test Sample Data'!L116),'Test Sample Data'!L116&lt;$C$389, 'Test Sample Data'!L116&gt;0),'Test Sample Data'!L116,$C$389),""))</f>
        <v/>
      </c>
      <c r="M117" s="105" t="str">
        <f>IF('Test Sample Data'!M116="","",IF(SUM('Test Sample Data'!M$3:M$386)&gt;10,IF(AND(ISNUMBER('Test Sample Data'!M116),'Test Sample Data'!M116&lt;$C$389, 'Test Sample Data'!M116&gt;0),'Test Sample Data'!M116,$C$389),""))</f>
        <v/>
      </c>
      <c r="N117" s="105" t="str">
        <f>IF('Test Sample Data'!N116="","",IF(SUM('Test Sample Data'!N$3:N$386)&gt;10,IF(AND(ISNUMBER('Test Sample Data'!N116),'Test Sample Data'!N116&lt;$C$389, 'Test Sample Data'!N116&gt;0),'Test Sample Data'!N116,$C$389),""))</f>
        <v/>
      </c>
      <c r="O117" s="105" t="str">
        <f>'Gene Table'!D116</f>
        <v>HLTF</v>
      </c>
      <c r="P117" s="104" t="s">
        <v>26933</v>
      </c>
      <c r="Q117" s="105">
        <f>IF('Control Sample Data'!C116="","",IF(SUM('Control Sample Data'!C$3:C$386)&gt;10,IF(AND(ISNUMBER('Control Sample Data'!C116),'Control Sample Data'!C116&lt;$C$389, 'Control Sample Data'!C116&gt;0),'Control Sample Data'!C116,$C$389),""))</f>
        <v>35</v>
      </c>
      <c r="R117" s="105">
        <f>IF('Control Sample Data'!D116="","",IF(SUM('Control Sample Data'!D$3:D$386)&gt;10,IF(AND(ISNUMBER('Control Sample Data'!D116),'Control Sample Data'!D116&lt;$C$389, 'Control Sample Data'!D116&gt;0),'Control Sample Data'!D116,$C$389),""))</f>
        <v>35</v>
      </c>
      <c r="S117" s="105">
        <f>IF('Control Sample Data'!E116="","",IF(SUM('Control Sample Data'!E$3:E$386)&gt;10,IF(AND(ISNUMBER('Control Sample Data'!E116),'Control Sample Data'!E116&lt;$C$389, 'Control Sample Data'!E116&gt;0),'Control Sample Data'!E116,$C$389),""))</f>
        <v>35</v>
      </c>
      <c r="T117" s="105" t="str">
        <f>IF('Control Sample Data'!F116="","",IF(SUM('Control Sample Data'!F$3:F$386)&gt;10,IF(AND(ISNUMBER('Control Sample Data'!F116),'Control Sample Data'!F116&lt;$C$389, 'Control Sample Data'!F116&gt;0),'Control Sample Data'!F116,$C$389),""))</f>
        <v/>
      </c>
      <c r="U117" s="105" t="str">
        <f>IF('Control Sample Data'!G116="","",IF(SUM('Control Sample Data'!G$3:G$386)&gt;10,IF(AND(ISNUMBER('Control Sample Data'!G116),'Control Sample Data'!G116&lt;$C$389, 'Control Sample Data'!G116&gt;0),'Control Sample Data'!G116,$C$389),""))</f>
        <v/>
      </c>
      <c r="V117" s="105" t="str">
        <f>IF('Control Sample Data'!H116="","",IF(SUM('Control Sample Data'!H$3:H$386)&gt;10,IF(AND(ISNUMBER('Control Sample Data'!H116),'Control Sample Data'!H116&lt;$C$389, 'Control Sample Data'!H116&gt;0),'Control Sample Data'!H116,$C$389),""))</f>
        <v/>
      </c>
      <c r="W117" s="105" t="str">
        <f>IF('Control Sample Data'!I116="","",IF(SUM('Control Sample Data'!I$3:I$386)&gt;10,IF(AND(ISNUMBER('Control Sample Data'!I116),'Control Sample Data'!I116&lt;$C$389, 'Control Sample Data'!I116&gt;0),'Control Sample Data'!I116,$C$389),""))</f>
        <v/>
      </c>
      <c r="X117" s="105" t="str">
        <f>IF('Control Sample Data'!J116="","",IF(SUM('Control Sample Data'!J$3:J$386)&gt;10,IF(AND(ISNUMBER('Control Sample Data'!J116),'Control Sample Data'!J116&lt;$C$389, 'Control Sample Data'!J116&gt;0),'Control Sample Data'!J116,$C$389),""))</f>
        <v/>
      </c>
      <c r="Y117" s="105" t="str">
        <f>IF('Control Sample Data'!K116="","",IF(SUM('Control Sample Data'!K$3:K$386)&gt;10,IF(AND(ISNUMBER('Control Sample Data'!K116),'Control Sample Data'!K116&lt;$C$389, 'Control Sample Data'!K116&gt;0),'Control Sample Data'!K116,$C$389),""))</f>
        <v/>
      </c>
      <c r="Z117" s="105" t="str">
        <f>IF('Control Sample Data'!L116="","",IF(SUM('Control Sample Data'!L$3:L$386)&gt;10,IF(AND(ISNUMBER('Control Sample Data'!L116),'Control Sample Data'!L116&lt;$C$389, 'Control Sample Data'!L116&gt;0),'Control Sample Data'!L116,$C$389),""))</f>
        <v/>
      </c>
      <c r="AA117" s="105" t="str">
        <f>IF('Control Sample Data'!M116="","",IF(SUM('Control Sample Data'!M$3:M$386)&gt;10,IF(AND(ISNUMBER('Control Sample Data'!M116),'Control Sample Data'!M116&lt;$C$389, 'Control Sample Data'!M116&gt;0),'Control Sample Data'!M116,$C$389),""))</f>
        <v/>
      </c>
      <c r="AB117" s="136" t="str">
        <f>IF('Control Sample Data'!N116="","",IF(SUM('Control Sample Data'!N$3:N$386)&gt;10,IF(AND(ISNUMBER('Control Sample Data'!N116),'Control Sample Data'!N116&lt;$C$389, 'Control Sample Data'!N116&gt;0),'Control Sample Data'!N116,$C$389),""))</f>
        <v/>
      </c>
      <c r="BA117" s="101" t="str">
        <f t="shared" si="115"/>
        <v>HLTF</v>
      </c>
      <c r="BB117" s="104" t="s">
        <v>26933</v>
      </c>
      <c r="BC117" s="105">
        <f t="shared" si="130"/>
        <v>14.007999999999999</v>
      </c>
      <c r="BD117" s="105">
        <f t="shared" si="131"/>
        <v>14.05</v>
      </c>
      <c r="BE117" s="105">
        <f t="shared" si="132"/>
        <v>14.119999999999997</v>
      </c>
      <c r="BF117" s="105" t="str">
        <f t="shared" si="133"/>
        <v/>
      </c>
      <c r="BG117" s="105" t="str">
        <f t="shared" si="134"/>
        <v/>
      </c>
      <c r="BH117" s="105" t="str">
        <f t="shared" si="135"/>
        <v/>
      </c>
      <c r="BI117" s="105" t="str">
        <f t="shared" si="136"/>
        <v/>
      </c>
      <c r="BJ117" s="105" t="str">
        <f t="shared" si="137"/>
        <v/>
      </c>
      <c r="BK117" s="105" t="str">
        <f t="shared" si="138"/>
        <v/>
      </c>
      <c r="BL117" s="105" t="str">
        <f t="shared" si="139"/>
        <v/>
      </c>
      <c r="BM117" s="102" t="str">
        <f t="shared" si="116"/>
        <v/>
      </c>
      <c r="BN117" s="102" t="str">
        <f t="shared" si="117"/>
        <v/>
      </c>
      <c r="BO117" s="105">
        <f t="shared" si="140"/>
        <v>13.858000000000001</v>
      </c>
      <c r="BP117" s="105">
        <f t="shared" si="141"/>
        <v>13.948</v>
      </c>
      <c r="BQ117" s="105">
        <f t="shared" si="142"/>
        <v>13.79</v>
      </c>
      <c r="BR117" s="105" t="str">
        <f t="shared" si="143"/>
        <v/>
      </c>
      <c r="BS117" s="105" t="str">
        <f t="shared" si="144"/>
        <v/>
      </c>
      <c r="BT117" s="105" t="str">
        <f t="shared" si="145"/>
        <v/>
      </c>
      <c r="BU117" s="105" t="str">
        <f t="shared" si="146"/>
        <v/>
      </c>
      <c r="BV117" s="105" t="str">
        <f t="shared" si="147"/>
        <v/>
      </c>
      <c r="BW117" s="105" t="str">
        <f t="shared" si="148"/>
        <v/>
      </c>
      <c r="BX117" s="105" t="str">
        <f t="shared" si="149"/>
        <v/>
      </c>
      <c r="BY117" s="102" t="str">
        <f t="shared" si="118"/>
        <v/>
      </c>
      <c r="BZ117" s="102" t="str">
        <f t="shared" si="119"/>
        <v/>
      </c>
      <c r="CA117" s="70">
        <f t="shared" si="120"/>
        <v>14.059333333333333</v>
      </c>
      <c r="CB117" s="70">
        <f t="shared" si="121"/>
        <v>13.865333333333334</v>
      </c>
      <c r="CC117" s="103" t="str">
        <f t="shared" si="122"/>
        <v>HLTF</v>
      </c>
      <c r="CD117" s="104" t="s">
        <v>26933</v>
      </c>
      <c r="CE117" s="106">
        <f t="shared" si="150"/>
        <v>6.0697642130933602E-5</v>
      </c>
      <c r="CF117" s="106">
        <f t="shared" si="151"/>
        <v>5.8956074763479352E-5</v>
      </c>
      <c r="CG117" s="106">
        <f t="shared" si="152"/>
        <v>5.6163797035209816E-5</v>
      </c>
      <c r="CH117" s="106" t="str">
        <f t="shared" si="153"/>
        <v/>
      </c>
      <c r="CI117" s="106" t="str">
        <f t="shared" si="154"/>
        <v/>
      </c>
      <c r="CJ117" s="106" t="str">
        <f t="shared" si="155"/>
        <v/>
      </c>
      <c r="CK117" s="106" t="str">
        <f t="shared" si="156"/>
        <v/>
      </c>
      <c r="CL117" s="106" t="str">
        <f t="shared" si="157"/>
        <v/>
      </c>
      <c r="CM117" s="106" t="str">
        <f t="shared" si="158"/>
        <v/>
      </c>
      <c r="CN117" s="106" t="str">
        <f t="shared" si="159"/>
        <v/>
      </c>
      <c r="CO117" s="119" t="str">
        <f t="shared" si="123"/>
        <v/>
      </c>
      <c r="CP117" s="119" t="str">
        <f t="shared" si="124"/>
        <v/>
      </c>
      <c r="CQ117" s="106">
        <f t="shared" si="160"/>
        <v>6.7348250734982831E-5</v>
      </c>
      <c r="CR117" s="106">
        <f t="shared" si="161"/>
        <v>6.3275213685285673E-5</v>
      </c>
      <c r="CS117" s="106">
        <f t="shared" si="162"/>
        <v>7.0598644037188073E-5</v>
      </c>
      <c r="CT117" s="106" t="str">
        <f t="shared" si="163"/>
        <v/>
      </c>
      <c r="CU117" s="106" t="str">
        <f t="shared" si="164"/>
        <v/>
      </c>
      <c r="CV117" s="106" t="str">
        <f t="shared" si="165"/>
        <v/>
      </c>
      <c r="CW117" s="106" t="str">
        <f t="shared" si="166"/>
        <v/>
      </c>
      <c r="CX117" s="106" t="str">
        <f t="shared" si="167"/>
        <v/>
      </c>
      <c r="CY117" s="106" t="str">
        <f t="shared" si="168"/>
        <v/>
      </c>
      <c r="CZ117" s="106" t="str">
        <f t="shared" si="169"/>
        <v/>
      </c>
      <c r="DA117" s="119" t="str">
        <f t="shared" si="125"/>
        <v/>
      </c>
      <c r="DB117" s="119" t="str">
        <f t="shared" si="126"/>
        <v/>
      </c>
    </row>
    <row r="118" spans="1:106" ht="15" customHeight="1" x14ac:dyDescent="0.3">
      <c r="A118" s="135" t="str">
        <f>'Gene Table'!D117</f>
        <v>HUWE1</v>
      </c>
      <c r="B118" s="104" t="s">
        <v>26934</v>
      </c>
      <c r="C118" s="105">
        <f>IF('Test Sample Data'!C117="","",IF(SUM('Test Sample Data'!C$3:C$386)&gt;10,IF(AND(ISNUMBER('Test Sample Data'!C117),'Test Sample Data'!C117&lt;$C$389, 'Test Sample Data'!C117&gt;0),'Test Sample Data'!C117,$C$389),""))</f>
        <v>35</v>
      </c>
      <c r="D118" s="105">
        <f>IF('Test Sample Data'!D117="","",IF(SUM('Test Sample Data'!D$3:D$386)&gt;10,IF(AND(ISNUMBER('Test Sample Data'!D117),'Test Sample Data'!D117&lt;$C$389, 'Test Sample Data'!D117&gt;0),'Test Sample Data'!D117,$C$389),""))</f>
        <v>35</v>
      </c>
      <c r="E118" s="105">
        <f>IF('Test Sample Data'!E117="","",IF(SUM('Test Sample Data'!E$3:E$386)&gt;10,IF(AND(ISNUMBER('Test Sample Data'!E117),'Test Sample Data'!E117&lt;$C$389, 'Test Sample Data'!E117&gt;0),'Test Sample Data'!E117,$C$389),""))</f>
        <v>35</v>
      </c>
      <c r="F118" s="105" t="str">
        <f>IF('Test Sample Data'!F117="","",IF(SUM('Test Sample Data'!F$3:F$386)&gt;10,IF(AND(ISNUMBER('Test Sample Data'!F117),'Test Sample Data'!F117&lt;$C$389, 'Test Sample Data'!F117&gt;0),'Test Sample Data'!F117,$C$389),""))</f>
        <v/>
      </c>
      <c r="G118" s="105" t="str">
        <f>IF('Test Sample Data'!G117="","",IF(SUM('Test Sample Data'!G$3:G$386)&gt;10,IF(AND(ISNUMBER('Test Sample Data'!G117),'Test Sample Data'!G117&lt;$C$389, 'Test Sample Data'!G117&gt;0),'Test Sample Data'!G117,$C$389),""))</f>
        <v/>
      </c>
      <c r="H118" s="105" t="str">
        <f>IF('Test Sample Data'!H117="","",IF(SUM('Test Sample Data'!H$3:H$386)&gt;10,IF(AND(ISNUMBER('Test Sample Data'!H117),'Test Sample Data'!H117&lt;$C$389, 'Test Sample Data'!H117&gt;0),'Test Sample Data'!H117,$C$389),""))</f>
        <v/>
      </c>
      <c r="I118" s="105" t="str">
        <f>IF('Test Sample Data'!I117="","",IF(SUM('Test Sample Data'!I$3:I$386)&gt;10,IF(AND(ISNUMBER('Test Sample Data'!I117),'Test Sample Data'!I117&lt;$C$389, 'Test Sample Data'!I117&gt;0),'Test Sample Data'!I117,$C$389),""))</f>
        <v/>
      </c>
      <c r="J118" s="105" t="str">
        <f>IF('Test Sample Data'!J117="","",IF(SUM('Test Sample Data'!J$3:J$386)&gt;10,IF(AND(ISNUMBER('Test Sample Data'!J117),'Test Sample Data'!J117&lt;$C$389, 'Test Sample Data'!J117&gt;0),'Test Sample Data'!J117,$C$389),""))</f>
        <v/>
      </c>
      <c r="K118" s="105" t="str">
        <f>IF('Test Sample Data'!K117="","",IF(SUM('Test Sample Data'!K$3:K$386)&gt;10,IF(AND(ISNUMBER('Test Sample Data'!K117),'Test Sample Data'!K117&lt;$C$389, 'Test Sample Data'!K117&gt;0),'Test Sample Data'!K117,$C$389),""))</f>
        <v/>
      </c>
      <c r="L118" s="105" t="str">
        <f>IF('Test Sample Data'!L117="","",IF(SUM('Test Sample Data'!L$3:L$386)&gt;10,IF(AND(ISNUMBER('Test Sample Data'!L117),'Test Sample Data'!L117&lt;$C$389, 'Test Sample Data'!L117&gt;0),'Test Sample Data'!L117,$C$389),""))</f>
        <v/>
      </c>
      <c r="M118" s="105" t="str">
        <f>IF('Test Sample Data'!M117="","",IF(SUM('Test Sample Data'!M$3:M$386)&gt;10,IF(AND(ISNUMBER('Test Sample Data'!M117),'Test Sample Data'!M117&lt;$C$389, 'Test Sample Data'!M117&gt;0),'Test Sample Data'!M117,$C$389),""))</f>
        <v/>
      </c>
      <c r="N118" s="105" t="str">
        <f>IF('Test Sample Data'!N117="","",IF(SUM('Test Sample Data'!N$3:N$386)&gt;10,IF(AND(ISNUMBER('Test Sample Data'!N117),'Test Sample Data'!N117&lt;$C$389, 'Test Sample Data'!N117&gt;0),'Test Sample Data'!N117,$C$389),""))</f>
        <v/>
      </c>
      <c r="O118" s="105" t="str">
        <f>'Gene Table'!D117</f>
        <v>HUWE1</v>
      </c>
      <c r="P118" s="104" t="s">
        <v>26934</v>
      </c>
      <c r="Q118" s="105">
        <f>IF('Control Sample Data'!C117="","",IF(SUM('Control Sample Data'!C$3:C$386)&gt;10,IF(AND(ISNUMBER('Control Sample Data'!C117),'Control Sample Data'!C117&lt;$C$389, 'Control Sample Data'!C117&gt;0),'Control Sample Data'!C117,$C$389),""))</f>
        <v>33.119999999999997</v>
      </c>
      <c r="R118" s="105">
        <f>IF('Control Sample Data'!D117="","",IF(SUM('Control Sample Data'!D$3:D$386)&gt;10,IF(AND(ISNUMBER('Control Sample Data'!D117),'Control Sample Data'!D117&lt;$C$389, 'Control Sample Data'!D117&gt;0),'Control Sample Data'!D117,$C$389),""))</f>
        <v>35</v>
      </c>
      <c r="S118" s="105">
        <f>IF('Control Sample Data'!E117="","",IF(SUM('Control Sample Data'!E$3:E$386)&gt;10,IF(AND(ISNUMBER('Control Sample Data'!E117),'Control Sample Data'!E117&lt;$C$389, 'Control Sample Data'!E117&gt;0),'Control Sample Data'!E117,$C$389),""))</f>
        <v>35</v>
      </c>
      <c r="T118" s="105" t="str">
        <f>IF('Control Sample Data'!F117="","",IF(SUM('Control Sample Data'!F$3:F$386)&gt;10,IF(AND(ISNUMBER('Control Sample Data'!F117),'Control Sample Data'!F117&lt;$C$389, 'Control Sample Data'!F117&gt;0),'Control Sample Data'!F117,$C$389),""))</f>
        <v/>
      </c>
      <c r="U118" s="105" t="str">
        <f>IF('Control Sample Data'!G117="","",IF(SUM('Control Sample Data'!G$3:G$386)&gt;10,IF(AND(ISNUMBER('Control Sample Data'!G117),'Control Sample Data'!G117&lt;$C$389, 'Control Sample Data'!G117&gt;0),'Control Sample Data'!G117,$C$389),""))</f>
        <v/>
      </c>
      <c r="V118" s="105" t="str">
        <f>IF('Control Sample Data'!H117="","",IF(SUM('Control Sample Data'!H$3:H$386)&gt;10,IF(AND(ISNUMBER('Control Sample Data'!H117),'Control Sample Data'!H117&lt;$C$389, 'Control Sample Data'!H117&gt;0),'Control Sample Data'!H117,$C$389),""))</f>
        <v/>
      </c>
      <c r="W118" s="105" t="str">
        <f>IF('Control Sample Data'!I117="","",IF(SUM('Control Sample Data'!I$3:I$386)&gt;10,IF(AND(ISNUMBER('Control Sample Data'!I117),'Control Sample Data'!I117&lt;$C$389, 'Control Sample Data'!I117&gt;0),'Control Sample Data'!I117,$C$389),""))</f>
        <v/>
      </c>
      <c r="X118" s="105" t="str">
        <f>IF('Control Sample Data'!J117="","",IF(SUM('Control Sample Data'!J$3:J$386)&gt;10,IF(AND(ISNUMBER('Control Sample Data'!J117),'Control Sample Data'!J117&lt;$C$389, 'Control Sample Data'!J117&gt;0),'Control Sample Data'!J117,$C$389),""))</f>
        <v/>
      </c>
      <c r="Y118" s="105" t="str">
        <f>IF('Control Sample Data'!K117="","",IF(SUM('Control Sample Data'!K$3:K$386)&gt;10,IF(AND(ISNUMBER('Control Sample Data'!K117),'Control Sample Data'!K117&lt;$C$389, 'Control Sample Data'!K117&gt;0),'Control Sample Data'!K117,$C$389),""))</f>
        <v/>
      </c>
      <c r="Z118" s="105" t="str">
        <f>IF('Control Sample Data'!L117="","",IF(SUM('Control Sample Data'!L$3:L$386)&gt;10,IF(AND(ISNUMBER('Control Sample Data'!L117),'Control Sample Data'!L117&lt;$C$389, 'Control Sample Data'!L117&gt;0),'Control Sample Data'!L117,$C$389),""))</f>
        <v/>
      </c>
      <c r="AA118" s="105" t="str">
        <f>IF('Control Sample Data'!M117="","",IF(SUM('Control Sample Data'!M$3:M$386)&gt;10,IF(AND(ISNUMBER('Control Sample Data'!M117),'Control Sample Data'!M117&lt;$C$389, 'Control Sample Data'!M117&gt;0),'Control Sample Data'!M117,$C$389),""))</f>
        <v/>
      </c>
      <c r="AB118" s="136" t="str">
        <f>IF('Control Sample Data'!N117="","",IF(SUM('Control Sample Data'!N$3:N$386)&gt;10,IF(AND(ISNUMBER('Control Sample Data'!N117),'Control Sample Data'!N117&lt;$C$389, 'Control Sample Data'!N117&gt;0),'Control Sample Data'!N117,$C$389),""))</f>
        <v/>
      </c>
      <c r="BA118" s="101" t="str">
        <f t="shared" si="115"/>
        <v>HUWE1</v>
      </c>
      <c r="BB118" s="104" t="s">
        <v>26934</v>
      </c>
      <c r="BC118" s="105">
        <f t="shared" si="130"/>
        <v>14.007999999999999</v>
      </c>
      <c r="BD118" s="105">
        <f t="shared" si="131"/>
        <v>14.05</v>
      </c>
      <c r="BE118" s="105">
        <f t="shared" si="132"/>
        <v>14.119999999999997</v>
      </c>
      <c r="BF118" s="105" t="str">
        <f t="shared" si="133"/>
        <v/>
      </c>
      <c r="BG118" s="105" t="str">
        <f t="shared" si="134"/>
        <v/>
      </c>
      <c r="BH118" s="105" t="str">
        <f t="shared" si="135"/>
        <v/>
      </c>
      <c r="BI118" s="105" t="str">
        <f t="shared" si="136"/>
        <v/>
      </c>
      <c r="BJ118" s="105" t="str">
        <f t="shared" si="137"/>
        <v/>
      </c>
      <c r="BK118" s="105" t="str">
        <f t="shared" si="138"/>
        <v/>
      </c>
      <c r="BL118" s="105" t="str">
        <f t="shared" si="139"/>
        <v/>
      </c>
      <c r="BM118" s="102" t="str">
        <f t="shared" si="116"/>
        <v/>
      </c>
      <c r="BN118" s="102" t="str">
        <f t="shared" si="117"/>
        <v/>
      </c>
      <c r="BO118" s="105">
        <f t="shared" si="140"/>
        <v>11.977999999999998</v>
      </c>
      <c r="BP118" s="105">
        <f t="shared" si="141"/>
        <v>13.948</v>
      </c>
      <c r="BQ118" s="105">
        <f t="shared" si="142"/>
        <v>13.79</v>
      </c>
      <c r="BR118" s="105" t="str">
        <f t="shared" si="143"/>
        <v/>
      </c>
      <c r="BS118" s="105" t="str">
        <f t="shared" si="144"/>
        <v/>
      </c>
      <c r="BT118" s="105" t="str">
        <f t="shared" si="145"/>
        <v/>
      </c>
      <c r="BU118" s="105" t="str">
        <f t="shared" si="146"/>
        <v/>
      </c>
      <c r="BV118" s="105" t="str">
        <f t="shared" si="147"/>
        <v/>
      </c>
      <c r="BW118" s="105" t="str">
        <f t="shared" si="148"/>
        <v/>
      </c>
      <c r="BX118" s="105" t="str">
        <f t="shared" si="149"/>
        <v/>
      </c>
      <c r="BY118" s="102" t="str">
        <f t="shared" si="118"/>
        <v/>
      </c>
      <c r="BZ118" s="102" t="str">
        <f t="shared" si="119"/>
        <v/>
      </c>
      <c r="CA118" s="70">
        <f t="shared" si="120"/>
        <v>14.059333333333333</v>
      </c>
      <c r="CB118" s="70">
        <f t="shared" si="121"/>
        <v>13.238666666666665</v>
      </c>
      <c r="CC118" s="103" t="str">
        <f t="shared" si="122"/>
        <v>HUWE1</v>
      </c>
      <c r="CD118" s="104" t="s">
        <v>26934</v>
      </c>
      <c r="CE118" s="106">
        <f t="shared" si="150"/>
        <v>6.0697642130933602E-5</v>
      </c>
      <c r="CF118" s="106">
        <f t="shared" si="151"/>
        <v>5.8956074763479352E-5</v>
      </c>
      <c r="CG118" s="106">
        <f t="shared" si="152"/>
        <v>5.6163797035209816E-5</v>
      </c>
      <c r="CH118" s="106" t="str">
        <f t="shared" si="153"/>
        <v/>
      </c>
      <c r="CI118" s="106" t="str">
        <f t="shared" si="154"/>
        <v/>
      </c>
      <c r="CJ118" s="106" t="str">
        <f t="shared" si="155"/>
        <v/>
      </c>
      <c r="CK118" s="106" t="str">
        <f t="shared" si="156"/>
        <v/>
      </c>
      <c r="CL118" s="106" t="str">
        <f t="shared" si="157"/>
        <v/>
      </c>
      <c r="CM118" s="106" t="str">
        <f t="shared" si="158"/>
        <v/>
      </c>
      <c r="CN118" s="106" t="str">
        <f t="shared" si="159"/>
        <v/>
      </c>
      <c r="CO118" s="119" t="str">
        <f t="shared" si="123"/>
        <v/>
      </c>
      <c r="CP118" s="119" t="str">
        <f t="shared" si="124"/>
        <v/>
      </c>
      <c r="CQ118" s="106">
        <f t="shared" si="160"/>
        <v>2.4789211447007604E-4</v>
      </c>
      <c r="CR118" s="106">
        <f t="shared" si="161"/>
        <v>6.3275213685285673E-5</v>
      </c>
      <c r="CS118" s="106">
        <f t="shared" si="162"/>
        <v>7.0598644037188073E-5</v>
      </c>
      <c r="CT118" s="106" t="str">
        <f t="shared" si="163"/>
        <v/>
      </c>
      <c r="CU118" s="106" t="str">
        <f t="shared" si="164"/>
        <v/>
      </c>
      <c r="CV118" s="106" t="str">
        <f t="shared" si="165"/>
        <v/>
      </c>
      <c r="CW118" s="106" t="str">
        <f t="shared" si="166"/>
        <v/>
      </c>
      <c r="CX118" s="106" t="str">
        <f t="shared" si="167"/>
        <v/>
      </c>
      <c r="CY118" s="106" t="str">
        <f t="shared" si="168"/>
        <v/>
      </c>
      <c r="CZ118" s="106" t="str">
        <f t="shared" si="169"/>
        <v/>
      </c>
      <c r="DA118" s="119" t="str">
        <f t="shared" si="125"/>
        <v/>
      </c>
      <c r="DB118" s="119" t="str">
        <f t="shared" si="126"/>
        <v/>
      </c>
    </row>
    <row r="119" spans="1:106" ht="15" customHeight="1" x14ac:dyDescent="0.3">
      <c r="A119" s="135" t="str">
        <f>'Gene Table'!D118</f>
        <v>IRAK1</v>
      </c>
      <c r="B119" s="104" t="s">
        <v>26935</v>
      </c>
      <c r="C119" s="105">
        <f>IF('Test Sample Data'!C118="","",IF(SUM('Test Sample Data'!C$3:C$386)&gt;10,IF(AND(ISNUMBER('Test Sample Data'!C118),'Test Sample Data'!C118&lt;$C$389, 'Test Sample Data'!C118&gt;0),'Test Sample Data'!C118,$C$389),""))</f>
        <v>31.74</v>
      </c>
      <c r="D119" s="105">
        <f>IF('Test Sample Data'!D118="","",IF(SUM('Test Sample Data'!D$3:D$386)&gt;10,IF(AND(ISNUMBER('Test Sample Data'!D118),'Test Sample Data'!D118&lt;$C$389, 'Test Sample Data'!D118&gt;0),'Test Sample Data'!D118,$C$389),""))</f>
        <v>31.72</v>
      </c>
      <c r="E119" s="105">
        <f>IF('Test Sample Data'!E118="","",IF(SUM('Test Sample Data'!E$3:E$386)&gt;10,IF(AND(ISNUMBER('Test Sample Data'!E118),'Test Sample Data'!E118&lt;$C$389, 'Test Sample Data'!E118&gt;0),'Test Sample Data'!E118,$C$389),""))</f>
        <v>32.22</v>
      </c>
      <c r="F119" s="105" t="str">
        <f>IF('Test Sample Data'!F118="","",IF(SUM('Test Sample Data'!F$3:F$386)&gt;10,IF(AND(ISNUMBER('Test Sample Data'!F118),'Test Sample Data'!F118&lt;$C$389, 'Test Sample Data'!F118&gt;0),'Test Sample Data'!F118,$C$389),""))</f>
        <v/>
      </c>
      <c r="G119" s="105" t="str">
        <f>IF('Test Sample Data'!G118="","",IF(SUM('Test Sample Data'!G$3:G$386)&gt;10,IF(AND(ISNUMBER('Test Sample Data'!G118),'Test Sample Data'!G118&lt;$C$389, 'Test Sample Data'!G118&gt;0),'Test Sample Data'!G118,$C$389),""))</f>
        <v/>
      </c>
      <c r="H119" s="105" t="str">
        <f>IF('Test Sample Data'!H118="","",IF(SUM('Test Sample Data'!H$3:H$386)&gt;10,IF(AND(ISNUMBER('Test Sample Data'!H118),'Test Sample Data'!H118&lt;$C$389, 'Test Sample Data'!H118&gt;0),'Test Sample Data'!H118,$C$389),""))</f>
        <v/>
      </c>
      <c r="I119" s="105" t="str">
        <f>IF('Test Sample Data'!I118="","",IF(SUM('Test Sample Data'!I$3:I$386)&gt;10,IF(AND(ISNUMBER('Test Sample Data'!I118),'Test Sample Data'!I118&lt;$C$389, 'Test Sample Data'!I118&gt;0),'Test Sample Data'!I118,$C$389),""))</f>
        <v/>
      </c>
      <c r="J119" s="105" t="str">
        <f>IF('Test Sample Data'!J118="","",IF(SUM('Test Sample Data'!J$3:J$386)&gt;10,IF(AND(ISNUMBER('Test Sample Data'!J118),'Test Sample Data'!J118&lt;$C$389, 'Test Sample Data'!J118&gt;0),'Test Sample Data'!J118,$C$389),""))</f>
        <v/>
      </c>
      <c r="K119" s="105" t="str">
        <f>IF('Test Sample Data'!K118="","",IF(SUM('Test Sample Data'!K$3:K$386)&gt;10,IF(AND(ISNUMBER('Test Sample Data'!K118),'Test Sample Data'!K118&lt;$C$389, 'Test Sample Data'!K118&gt;0),'Test Sample Data'!K118,$C$389),""))</f>
        <v/>
      </c>
      <c r="L119" s="105" t="str">
        <f>IF('Test Sample Data'!L118="","",IF(SUM('Test Sample Data'!L$3:L$386)&gt;10,IF(AND(ISNUMBER('Test Sample Data'!L118),'Test Sample Data'!L118&lt;$C$389, 'Test Sample Data'!L118&gt;0),'Test Sample Data'!L118,$C$389),""))</f>
        <v/>
      </c>
      <c r="M119" s="105" t="str">
        <f>IF('Test Sample Data'!M118="","",IF(SUM('Test Sample Data'!M$3:M$386)&gt;10,IF(AND(ISNUMBER('Test Sample Data'!M118),'Test Sample Data'!M118&lt;$C$389, 'Test Sample Data'!M118&gt;0),'Test Sample Data'!M118,$C$389),""))</f>
        <v/>
      </c>
      <c r="N119" s="105" t="str">
        <f>IF('Test Sample Data'!N118="","",IF(SUM('Test Sample Data'!N$3:N$386)&gt;10,IF(AND(ISNUMBER('Test Sample Data'!N118),'Test Sample Data'!N118&lt;$C$389, 'Test Sample Data'!N118&gt;0),'Test Sample Data'!N118,$C$389),""))</f>
        <v/>
      </c>
      <c r="O119" s="105" t="str">
        <f>'Gene Table'!D118</f>
        <v>IRAK1</v>
      </c>
      <c r="P119" s="104" t="s">
        <v>26935</v>
      </c>
      <c r="Q119" s="105">
        <f>IF('Control Sample Data'!C118="","",IF(SUM('Control Sample Data'!C$3:C$386)&gt;10,IF(AND(ISNUMBER('Control Sample Data'!C118),'Control Sample Data'!C118&lt;$C$389, 'Control Sample Data'!C118&gt;0),'Control Sample Data'!C118,$C$389),""))</f>
        <v>33.369999999999997</v>
      </c>
      <c r="R119" s="105">
        <f>IF('Control Sample Data'!D118="","",IF(SUM('Control Sample Data'!D$3:D$386)&gt;10,IF(AND(ISNUMBER('Control Sample Data'!D118),'Control Sample Data'!D118&lt;$C$389, 'Control Sample Data'!D118&gt;0),'Control Sample Data'!D118,$C$389),""))</f>
        <v>33.47</v>
      </c>
      <c r="S119" s="105">
        <f>IF('Control Sample Data'!E118="","",IF(SUM('Control Sample Data'!E$3:E$386)&gt;10,IF(AND(ISNUMBER('Control Sample Data'!E118),'Control Sample Data'!E118&lt;$C$389, 'Control Sample Data'!E118&gt;0),'Control Sample Data'!E118,$C$389),""))</f>
        <v>31.59</v>
      </c>
      <c r="T119" s="105" t="str">
        <f>IF('Control Sample Data'!F118="","",IF(SUM('Control Sample Data'!F$3:F$386)&gt;10,IF(AND(ISNUMBER('Control Sample Data'!F118),'Control Sample Data'!F118&lt;$C$389, 'Control Sample Data'!F118&gt;0),'Control Sample Data'!F118,$C$389),""))</f>
        <v/>
      </c>
      <c r="U119" s="105" t="str">
        <f>IF('Control Sample Data'!G118="","",IF(SUM('Control Sample Data'!G$3:G$386)&gt;10,IF(AND(ISNUMBER('Control Sample Data'!G118),'Control Sample Data'!G118&lt;$C$389, 'Control Sample Data'!G118&gt;0),'Control Sample Data'!G118,$C$389),""))</f>
        <v/>
      </c>
      <c r="V119" s="105" t="str">
        <f>IF('Control Sample Data'!H118="","",IF(SUM('Control Sample Data'!H$3:H$386)&gt;10,IF(AND(ISNUMBER('Control Sample Data'!H118),'Control Sample Data'!H118&lt;$C$389, 'Control Sample Data'!H118&gt;0),'Control Sample Data'!H118,$C$389),""))</f>
        <v/>
      </c>
      <c r="W119" s="105" t="str">
        <f>IF('Control Sample Data'!I118="","",IF(SUM('Control Sample Data'!I$3:I$386)&gt;10,IF(AND(ISNUMBER('Control Sample Data'!I118),'Control Sample Data'!I118&lt;$C$389, 'Control Sample Data'!I118&gt;0),'Control Sample Data'!I118,$C$389),""))</f>
        <v/>
      </c>
      <c r="X119" s="105" t="str">
        <f>IF('Control Sample Data'!J118="","",IF(SUM('Control Sample Data'!J$3:J$386)&gt;10,IF(AND(ISNUMBER('Control Sample Data'!J118),'Control Sample Data'!J118&lt;$C$389, 'Control Sample Data'!J118&gt;0),'Control Sample Data'!J118,$C$389),""))</f>
        <v/>
      </c>
      <c r="Y119" s="105" t="str">
        <f>IF('Control Sample Data'!K118="","",IF(SUM('Control Sample Data'!K$3:K$386)&gt;10,IF(AND(ISNUMBER('Control Sample Data'!K118),'Control Sample Data'!K118&lt;$C$389, 'Control Sample Data'!K118&gt;0),'Control Sample Data'!K118,$C$389),""))</f>
        <v/>
      </c>
      <c r="Z119" s="105" t="str">
        <f>IF('Control Sample Data'!L118="","",IF(SUM('Control Sample Data'!L$3:L$386)&gt;10,IF(AND(ISNUMBER('Control Sample Data'!L118),'Control Sample Data'!L118&lt;$C$389, 'Control Sample Data'!L118&gt;0),'Control Sample Data'!L118,$C$389),""))</f>
        <v/>
      </c>
      <c r="AA119" s="105" t="str">
        <f>IF('Control Sample Data'!M118="","",IF(SUM('Control Sample Data'!M$3:M$386)&gt;10,IF(AND(ISNUMBER('Control Sample Data'!M118),'Control Sample Data'!M118&lt;$C$389, 'Control Sample Data'!M118&gt;0),'Control Sample Data'!M118,$C$389),""))</f>
        <v/>
      </c>
      <c r="AB119" s="136" t="str">
        <f>IF('Control Sample Data'!N118="","",IF(SUM('Control Sample Data'!N$3:N$386)&gt;10,IF(AND(ISNUMBER('Control Sample Data'!N118),'Control Sample Data'!N118&lt;$C$389, 'Control Sample Data'!N118&gt;0),'Control Sample Data'!N118,$C$389),""))</f>
        <v/>
      </c>
      <c r="BA119" s="101" t="str">
        <f t="shared" si="115"/>
        <v>IRAK1</v>
      </c>
      <c r="BB119" s="104" t="s">
        <v>26935</v>
      </c>
      <c r="BC119" s="105">
        <f t="shared" si="130"/>
        <v>10.747999999999998</v>
      </c>
      <c r="BD119" s="105">
        <f t="shared" si="131"/>
        <v>10.77</v>
      </c>
      <c r="BE119" s="105">
        <f t="shared" si="132"/>
        <v>11.339999999999996</v>
      </c>
      <c r="BF119" s="105" t="str">
        <f t="shared" si="133"/>
        <v/>
      </c>
      <c r="BG119" s="105" t="str">
        <f t="shared" si="134"/>
        <v/>
      </c>
      <c r="BH119" s="105" t="str">
        <f t="shared" si="135"/>
        <v/>
      </c>
      <c r="BI119" s="105" t="str">
        <f t="shared" si="136"/>
        <v/>
      </c>
      <c r="BJ119" s="105" t="str">
        <f t="shared" si="137"/>
        <v/>
      </c>
      <c r="BK119" s="105" t="str">
        <f t="shared" si="138"/>
        <v/>
      </c>
      <c r="BL119" s="105" t="str">
        <f t="shared" si="139"/>
        <v/>
      </c>
      <c r="BM119" s="102" t="str">
        <f t="shared" si="116"/>
        <v/>
      </c>
      <c r="BN119" s="102" t="str">
        <f t="shared" si="117"/>
        <v/>
      </c>
      <c r="BO119" s="105">
        <f t="shared" si="140"/>
        <v>12.227999999999998</v>
      </c>
      <c r="BP119" s="105">
        <f t="shared" si="141"/>
        <v>12.417999999999999</v>
      </c>
      <c r="BQ119" s="105">
        <f t="shared" si="142"/>
        <v>10.379999999999999</v>
      </c>
      <c r="BR119" s="105" t="str">
        <f t="shared" si="143"/>
        <v/>
      </c>
      <c r="BS119" s="105" t="str">
        <f t="shared" si="144"/>
        <v/>
      </c>
      <c r="BT119" s="105" t="str">
        <f t="shared" si="145"/>
        <v/>
      </c>
      <c r="BU119" s="105" t="str">
        <f t="shared" si="146"/>
        <v/>
      </c>
      <c r="BV119" s="105" t="str">
        <f t="shared" si="147"/>
        <v/>
      </c>
      <c r="BW119" s="105" t="str">
        <f t="shared" si="148"/>
        <v/>
      </c>
      <c r="BX119" s="105" t="str">
        <f t="shared" si="149"/>
        <v/>
      </c>
      <c r="BY119" s="102" t="str">
        <f t="shared" si="118"/>
        <v/>
      </c>
      <c r="BZ119" s="102" t="str">
        <f t="shared" si="119"/>
        <v/>
      </c>
      <c r="CA119" s="70">
        <f t="shared" si="120"/>
        <v>10.952666666666664</v>
      </c>
      <c r="CB119" s="70">
        <f t="shared" si="121"/>
        <v>11.675333333333333</v>
      </c>
      <c r="CC119" s="103" t="str">
        <f t="shared" si="122"/>
        <v>IRAK1</v>
      </c>
      <c r="CD119" s="104" t="s">
        <v>26935</v>
      </c>
      <c r="CE119" s="106">
        <f t="shared" si="150"/>
        <v>5.814730709789895E-4</v>
      </c>
      <c r="CF119" s="106">
        <f t="shared" si="151"/>
        <v>5.7267331505462876E-4</v>
      </c>
      <c r="CG119" s="106">
        <f t="shared" si="152"/>
        <v>3.8576235930829091E-4</v>
      </c>
      <c r="CH119" s="106" t="str">
        <f t="shared" si="153"/>
        <v/>
      </c>
      <c r="CI119" s="106" t="str">
        <f t="shared" si="154"/>
        <v/>
      </c>
      <c r="CJ119" s="106" t="str">
        <f t="shared" si="155"/>
        <v/>
      </c>
      <c r="CK119" s="106" t="str">
        <f t="shared" si="156"/>
        <v/>
      </c>
      <c r="CL119" s="106" t="str">
        <f t="shared" si="157"/>
        <v/>
      </c>
      <c r="CM119" s="106" t="str">
        <f t="shared" si="158"/>
        <v/>
      </c>
      <c r="CN119" s="106" t="str">
        <f t="shared" si="159"/>
        <v/>
      </c>
      <c r="CO119" s="119" t="str">
        <f t="shared" si="123"/>
        <v/>
      </c>
      <c r="CP119" s="119" t="str">
        <f t="shared" si="124"/>
        <v/>
      </c>
      <c r="CQ119" s="106">
        <f t="shared" si="160"/>
        <v>2.0845159042755032E-4</v>
      </c>
      <c r="CR119" s="106">
        <f t="shared" si="161"/>
        <v>1.8272985678621735E-4</v>
      </c>
      <c r="CS119" s="106">
        <f t="shared" si="162"/>
        <v>7.5042733461328762E-4</v>
      </c>
      <c r="CT119" s="106" t="str">
        <f t="shared" si="163"/>
        <v/>
      </c>
      <c r="CU119" s="106" t="str">
        <f t="shared" si="164"/>
        <v/>
      </c>
      <c r="CV119" s="106" t="str">
        <f t="shared" si="165"/>
        <v/>
      </c>
      <c r="CW119" s="106" t="str">
        <f t="shared" si="166"/>
        <v/>
      </c>
      <c r="CX119" s="106" t="str">
        <f t="shared" si="167"/>
        <v/>
      </c>
      <c r="CY119" s="106" t="str">
        <f t="shared" si="168"/>
        <v/>
      </c>
      <c r="CZ119" s="106" t="str">
        <f t="shared" si="169"/>
        <v/>
      </c>
      <c r="DA119" s="119" t="str">
        <f t="shared" si="125"/>
        <v/>
      </c>
      <c r="DB119" s="119" t="str">
        <f t="shared" si="126"/>
        <v/>
      </c>
    </row>
    <row r="120" spans="1:106" ht="15" customHeight="1" x14ac:dyDescent="0.3">
      <c r="A120" s="135" t="str">
        <f>'Gene Table'!D119</f>
        <v>IRF2BPL</v>
      </c>
      <c r="B120" s="104" t="s">
        <v>26936</v>
      </c>
      <c r="C120" s="105">
        <f>IF('Test Sample Data'!C119="","",IF(SUM('Test Sample Data'!C$3:C$386)&gt;10,IF(AND(ISNUMBER('Test Sample Data'!C119),'Test Sample Data'!C119&lt;$C$389, 'Test Sample Data'!C119&gt;0),'Test Sample Data'!C119,$C$389),""))</f>
        <v>35</v>
      </c>
      <c r="D120" s="105">
        <f>IF('Test Sample Data'!D119="","",IF(SUM('Test Sample Data'!D$3:D$386)&gt;10,IF(AND(ISNUMBER('Test Sample Data'!D119),'Test Sample Data'!D119&lt;$C$389, 'Test Sample Data'!D119&gt;0),'Test Sample Data'!D119,$C$389),""))</f>
        <v>35</v>
      </c>
      <c r="E120" s="105">
        <f>IF('Test Sample Data'!E119="","",IF(SUM('Test Sample Data'!E$3:E$386)&gt;10,IF(AND(ISNUMBER('Test Sample Data'!E119),'Test Sample Data'!E119&lt;$C$389, 'Test Sample Data'!E119&gt;0),'Test Sample Data'!E119,$C$389),""))</f>
        <v>34.06</v>
      </c>
      <c r="F120" s="105" t="str">
        <f>IF('Test Sample Data'!F119="","",IF(SUM('Test Sample Data'!F$3:F$386)&gt;10,IF(AND(ISNUMBER('Test Sample Data'!F119),'Test Sample Data'!F119&lt;$C$389, 'Test Sample Data'!F119&gt;0),'Test Sample Data'!F119,$C$389),""))</f>
        <v/>
      </c>
      <c r="G120" s="105" t="str">
        <f>IF('Test Sample Data'!G119="","",IF(SUM('Test Sample Data'!G$3:G$386)&gt;10,IF(AND(ISNUMBER('Test Sample Data'!G119),'Test Sample Data'!G119&lt;$C$389, 'Test Sample Data'!G119&gt;0),'Test Sample Data'!G119,$C$389),""))</f>
        <v/>
      </c>
      <c r="H120" s="105" t="str">
        <f>IF('Test Sample Data'!H119="","",IF(SUM('Test Sample Data'!H$3:H$386)&gt;10,IF(AND(ISNUMBER('Test Sample Data'!H119),'Test Sample Data'!H119&lt;$C$389, 'Test Sample Data'!H119&gt;0),'Test Sample Data'!H119,$C$389),""))</f>
        <v/>
      </c>
      <c r="I120" s="105" t="str">
        <f>IF('Test Sample Data'!I119="","",IF(SUM('Test Sample Data'!I$3:I$386)&gt;10,IF(AND(ISNUMBER('Test Sample Data'!I119),'Test Sample Data'!I119&lt;$C$389, 'Test Sample Data'!I119&gt;0),'Test Sample Data'!I119,$C$389),""))</f>
        <v/>
      </c>
      <c r="J120" s="105" t="str">
        <f>IF('Test Sample Data'!J119="","",IF(SUM('Test Sample Data'!J$3:J$386)&gt;10,IF(AND(ISNUMBER('Test Sample Data'!J119),'Test Sample Data'!J119&lt;$C$389, 'Test Sample Data'!J119&gt;0),'Test Sample Data'!J119,$C$389),""))</f>
        <v/>
      </c>
      <c r="K120" s="105" t="str">
        <f>IF('Test Sample Data'!K119="","",IF(SUM('Test Sample Data'!K$3:K$386)&gt;10,IF(AND(ISNUMBER('Test Sample Data'!K119),'Test Sample Data'!K119&lt;$C$389, 'Test Sample Data'!K119&gt;0),'Test Sample Data'!K119,$C$389),""))</f>
        <v/>
      </c>
      <c r="L120" s="105" t="str">
        <f>IF('Test Sample Data'!L119="","",IF(SUM('Test Sample Data'!L$3:L$386)&gt;10,IF(AND(ISNUMBER('Test Sample Data'!L119),'Test Sample Data'!L119&lt;$C$389, 'Test Sample Data'!L119&gt;0),'Test Sample Data'!L119,$C$389),""))</f>
        <v/>
      </c>
      <c r="M120" s="105" t="str">
        <f>IF('Test Sample Data'!M119="","",IF(SUM('Test Sample Data'!M$3:M$386)&gt;10,IF(AND(ISNUMBER('Test Sample Data'!M119),'Test Sample Data'!M119&lt;$C$389, 'Test Sample Data'!M119&gt;0),'Test Sample Data'!M119,$C$389),""))</f>
        <v/>
      </c>
      <c r="N120" s="105" t="str">
        <f>IF('Test Sample Data'!N119="","",IF(SUM('Test Sample Data'!N$3:N$386)&gt;10,IF(AND(ISNUMBER('Test Sample Data'!N119),'Test Sample Data'!N119&lt;$C$389, 'Test Sample Data'!N119&gt;0),'Test Sample Data'!N119,$C$389),""))</f>
        <v/>
      </c>
      <c r="O120" s="105" t="str">
        <f>'Gene Table'!D119</f>
        <v>IRF2BPL</v>
      </c>
      <c r="P120" s="104" t="s">
        <v>26936</v>
      </c>
      <c r="Q120" s="105">
        <f>IF('Control Sample Data'!C119="","",IF(SUM('Control Sample Data'!C$3:C$386)&gt;10,IF(AND(ISNUMBER('Control Sample Data'!C119),'Control Sample Data'!C119&lt;$C$389, 'Control Sample Data'!C119&gt;0),'Control Sample Data'!C119,$C$389),""))</f>
        <v>35</v>
      </c>
      <c r="R120" s="105">
        <f>IF('Control Sample Data'!D119="","",IF(SUM('Control Sample Data'!D$3:D$386)&gt;10,IF(AND(ISNUMBER('Control Sample Data'!D119),'Control Sample Data'!D119&lt;$C$389, 'Control Sample Data'!D119&gt;0),'Control Sample Data'!D119,$C$389),""))</f>
        <v>35</v>
      </c>
      <c r="S120" s="105">
        <f>IF('Control Sample Data'!E119="","",IF(SUM('Control Sample Data'!E$3:E$386)&gt;10,IF(AND(ISNUMBER('Control Sample Data'!E119),'Control Sample Data'!E119&lt;$C$389, 'Control Sample Data'!E119&gt;0),'Control Sample Data'!E119,$C$389),""))</f>
        <v>35</v>
      </c>
      <c r="T120" s="105" t="str">
        <f>IF('Control Sample Data'!F119="","",IF(SUM('Control Sample Data'!F$3:F$386)&gt;10,IF(AND(ISNUMBER('Control Sample Data'!F119),'Control Sample Data'!F119&lt;$C$389, 'Control Sample Data'!F119&gt;0),'Control Sample Data'!F119,$C$389),""))</f>
        <v/>
      </c>
      <c r="U120" s="105" t="str">
        <f>IF('Control Sample Data'!G119="","",IF(SUM('Control Sample Data'!G$3:G$386)&gt;10,IF(AND(ISNUMBER('Control Sample Data'!G119),'Control Sample Data'!G119&lt;$C$389, 'Control Sample Data'!G119&gt;0),'Control Sample Data'!G119,$C$389),""))</f>
        <v/>
      </c>
      <c r="V120" s="105" t="str">
        <f>IF('Control Sample Data'!H119="","",IF(SUM('Control Sample Data'!H$3:H$386)&gt;10,IF(AND(ISNUMBER('Control Sample Data'!H119),'Control Sample Data'!H119&lt;$C$389, 'Control Sample Data'!H119&gt;0),'Control Sample Data'!H119,$C$389),""))</f>
        <v/>
      </c>
      <c r="W120" s="105" t="str">
        <f>IF('Control Sample Data'!I119="","",IF(SUM('Control Sample Data'!I$3:I$386)&gt;10,IF(AND(ISNUMBER('Control Sample Data'!I119),'Control Sample Data'!I119&lt;$C$389, 'Control Sample Data'!I119&gt;0),'Control Sample Data'!I119,$C$389),""))</f>
        <v/>
      </c>
      <c r="X120" s="105" t="str">
        <f>IF('Control Sample Data'!J119="","",IF(SUM('Control Sample Data'!J$3:J$386)&gt;10,IF(AND(ISNUMBER('Control Sample Data'!J119),'Control Sample Data'!J119&lt;$C$389, 'Control Sample Data'!J119&gt;0),'Control Sample Data'!J119,$C$389),""))</f>
        <v/>
      </c>
      <c r="Y120" s="105" t="str">
        <f>IF('Control Sample Data'!K119="","",IF(SUM('Control Sample Data'!K$3:K$386)&gt;10,IF(AND(ISNUMBER('Control Sample Data'!K119),'Control Sample Data'!K119&lt;$C$389, 'Control Sample Data'!K119&gt;0),'Control Sample Data'!K119,$C$389),""))</f>
        <v/>
      </c>
      <c r="Z120" s="105" t="str">
        <f>IF('Control Sample Data'!L119="","",IF(SUM('Control Sample Data'!L$3:L$386)&gt;10,IF(AND(ISNUMBER('Control Sample Data'!L119),'Control Sample Data'!L119&lt;$C$389, 'Control Sample Data'!L119&gt;0),'Control Sample Data'!L119,$C$389),""))</f>
        <v/>
      </c>
      <c r="AA120" s="105" t="str">
        <f>IF('Control Sample Data'!M119="","",IF(SUM('Control Sample Data'!M$3:M$386)&gt;10,IF(AND(ISNUMBER('Control Sample Data'!M119),'Control Sample Data'!M119&lt;$C$389, 'Control Sample Data'!M119&gt;0),'Control Sample Data'!M119,$C$389),""))</f>
        <v/>
      </c>
      <c r="AB120" s="136" t="str">
        <f>IF('Control Sample Data'!N119="","",IF(SUM('Control Sample Data'!N$3:N$386)&gt;10,IF(AND(ISNUMBER('Control Sample Data'!N119),'Control Sample Data'!N119&lt;$C$389, 'Control Sample Data'!N119&gt;0),'Control Sample Data'!N119,$C$389),""))</f>
        <v/>
      </c>
      <c r="BA120" s="101" t="str">
        <f t="shared" si="115"/>
        <v>IRF2BPL</v>
      </c>
      <c r="BB120" s="104" t="s">
        <v>26936</v>
      </c>
      <c r="BC120" s="105">
        <f t="shared" si="130"/>
        <v>14.007999999999999</v>
      </c>
      <c r="BD120" s="105">
        <f t="shared" si="131"/>
        <v>14.05</v>
      </c>
      <c r="BE120" s="105">
        <f t="shared" si="132"/>
        <v>13.18</v>
      </c>
      <c r="BF120" s="105" t="str">
        <f t="shared" si="133"/>
        <v/>
      </c>
      <c r="BG120" s="105" t="str">
        <f t="shared" si="134"/>
        <v/>
      </c>
      <c r="BH120" s="105" t="str">
        <f t="shared" si="135"/>
        <v/>
      </c>
      <c r="BI120" s="105" t="str">
        <f t="shared" si="136"/>
        <v/>
      </c>
      <c r="BJ120" s="105" t="str">
        <f t="shared" si="137"/>
        <v/>
      </c>
      <c r="BK120" s="105" t="str">
        <f t="shared" si="138"/>
        <v/>
      </c>
      <c r="BL120" s="105" t="str">
        <f t="shared" si="139"/>
        <v/>
      </c>
      <c r="BM120" s="102" t="str">
        <f t="shared" si="116"/>
        <v/>
      </c>
      <c r="BN120" s="102" t="str">
        <f t="shared" si="117"/>
        <v/>
      </c>
      <c r="BO120" s="105">
        <f t="shared" si="140"/>
        <v>13.858000000000001</v>
      </c>
      <c r="BP120" s="105">
        <f t="shared" si="141"/>
        <v>13.948</v>
      </c>
      <c r="BQ120" s="105">
        <f t="shared" si="142"/>
        <v>13.79</v>
      </c>
      <c r="BR120" s="105" t="str">
        <f t="shared" si="143"/>
        <v/>
      </c>
      <c r="BS120" s="105" t="str">
        <f t="shared" si="144"/>
        <v/>
      </c>
      <c r="BT120" s="105" t="str">
        <f t="shared" si="145"/>
        <v/>
      </c>
      <c r="BU120" s="105" t="str">
        <f t="shared" si="146"/>
        <v/>
      </c>
      <c r="BV120" s="105" t="str">
        <f t="shared" si="147"/>
        <v/>
      </c>
      <c r="BW120" s="105" t="str">
        <f t="shared" si="148"/>
        <v/>
      </c>
      <c r="BX120" s="105" t="str">
        <f t="shared" si="149"/>
        <v/>
      </c>
      <c r="BY120" s="102" t="str">
        <f t="shared" si="118"/>
        <v/>
      </c>
      <c r="BZ120" s="102" t="str">
        <f t="shared" si="119"/>
        <v/>
      </c>
      <c r="CA120" s="70">
        <f t="shared" si="120"/>
        <v>13.746</v>
      </c>
      <c r="CB120" s="70">
        <f t="shared" si="121"/>
        <v>13.865333333333334</v>
      </c>
      <c r="CC120" s="103" t="str">
        <f t="shared" si="122"/>
        <v>IRF2BPL</v>
      </c>
      <c r="CD120" s="104" t="s">
        <v>26936</v>
      </c>
      <c r="CE120" s="106">
        <f t="shared" si="150"/>
        <v>6.0697642130933602E-5</v>
      </c>
      <c r="CF120" s="106">
        <f t="shared" si="151"/>
        <v>5.8956074763479352E-5</v>
      </c>
      <c r="CG120" s="106">
        <f t="shared" si="152"/>
        <v>1.077518306018867E-4</v>
      </c>
      <c r="CH120" s="106" t="str">
        <f t="shared" si="153"/>
        <v/>
      </c>
      <c r="CI120" s="106" t="str">
        <f t="shared" si="154"/>
        <v/>
      </c>
      <c r="CJ120" s="106" t="str">
        <f t="shared" si="155"/>
        <v/>
      </c>
      <c r="CK120" s="106" t="str">
        <f t="shared" si="156"/>
        <v/>
      </c>
      <c r="CL120" s="106" t="str">
        <f t="shared" si="157"/>
        <v/>
      </c>
      <c r="CM120" s="106" t="str">
        <f t="shared" si="158"/>
        <v/>
      </c>
      <c r="CN120" s="106" t="str">
        <f t="shared" si="159"/>
        <v/>
      </c>
      <c r="CO120" s="119" t="str">
        <f t="shared" si="123"/>
        <v/>
      </c>
      <c r="CP120" s="119" t="str">
        <f t="shared" si="124"/>
        <v/>
      </c>
      <c r="CQ120" s="106">
        <f t="shared" si="160"/>
        <v>6.7348250734982831E-5</v>
      </c>
      <c r="CR120" s="106">
        <f t="shared" si="161"/>
        <v>6.3275213685285673E-5</v>
      </c>
      <c r="CS120" s="106">
        <f t="shared" si="162"/>
        <v>7.0598644037188073E-5</v>
      </c>
      <c r="CT120" s="106" t="str">
        <f t="shared" si="163"/>
        <v/>
      </c>
      <c r="CU120" s="106" t="str">
        <f t="shared" si="164"/>
        <v/>
      </c>
      <c r="CV120" s="106" t="str">
        <f t="shared" si="165"/>
        <v/>
      </c>
      <c r="CW120" s="106" t="str">
        <f t="shared" si="166"/>
        <v/>
      </c>
      <c r="CX120" s="106" t="str">
        <f t="shared" si="167"/>
        <v/>
      </c>
      <c r="CY120" s="106" t="str">
        <f t="shared" si="168"/>
        <v/>
      </c>
      <c r="CZ120" s="106" t="str">
        <f t="shared" si="169"/>
        <v/>
      </c>
      <c r="DA120" s="119" t="str">
        <f t="shared" si="125"/>
        <v/>
      </c>
      <c r="DB120" s="119" t="str">
        <f t="shared" si="126"/>
        <v/>
      </c>
    </row>
    <row r="121" spans="1:106" ht="15" customHeight="1" x14ac:dyDescent="0.3">
      <c r="A121" s="135" t="str">
        <f>'Gene Table'!D120</f>
        <v>ITCH</v>
      </c>
      <c r="B121" s="104" t="s">
        <v>26937</v>
      </c>
      <c r="C121" s="105">
        <f>IF('Test Sample Data'!C120="","",IF(SUM('Test Sample Data'!C$3:C$386)&gt;10,IF(AND(ISNUMBER('Test Sample Data'!C120),'Test Sample Data'!C120&lt;$C$389, 'Test Sample Data'!C120&gt;0),'Test Sample Data'!C120,$C$389),""))</f>
        <v>35</v>
      </c>
      <c r="D121" s="105">
        <f>IF('Test Sample Data'!D120="","",IF(SUM('Test Sample Data'!D$3:D$386)&gt;10,IF(AND(ISNUMBER('Test Sample Data'!D120),'Test Sample Data'!D120&lt;$C$389, 'Test Sample Data'!D120&gt;0),'Test Sample Data'!D120,$C$389),""))</f>
        <v>35</v>
      </c>
      <c r="E121" s="105">
        <f>IF('Test Sample Data'!E120="","",IF(SUM('Test Sample Data'!E$3:E$386)&gt;10,IF(AND(ISNUMBER('Test Sample Data'!E120),'Test Sample Data'!E120&lt;$C$389, 'Test Sample Data'!E120&gt;0),'Test Sample Data'!E120,$C$389),""))</f>
        <v>33.549999999999997</v>
      </c>
      <c r="F121" s="105" t="str">
        <f>IF('Test Sample Data'!F120="","",IF(SUM('Test Sample Data'!F$3:F$386)&gt;10,IF(AND(ISNUMBER('Test Sample Data'!F120),'Test Sample Data'!F120&lt;$C$389, 'Test Sample Data'!F120&gt;0),'Test Sample Data'!F120,$C$389),""))</f>
        <v/>
      </c>
      <c r="G121" s="105" t="str">
        <f>IF('Test Sample Data'!G120="","",IF(SUM('Test Sample Data'!G$3:G$386)&gt;10,IF(AND(ISNUMBER('Test Sample Data'!G120),'Test Sample Data'!G120&lt;$C$389, 'Test Sample Data'!G120&gt;0),'Test Sample Data'!G120,$C$389),""))</f>
        <v/>
      </c>
      <c r="H121" s="105" t="str">
        <f>IF('Test Sample Data'!H120="","",IF(SUM('Test Sample Data'!H$3:H$386)&gt;10,IF(AND(ISNUMBER('Test Sample Data'!H120),'Test Sample Data'!H120&lt;$C$389, 'Test Sample Data'!H120&gt;0),'Test Sample Data'!H120,$C$389),""))</f>
        <v/>
      </c>
      <c r="I121" s="105" t="str">
        <f>IF('Test Sample Data'!I120="","",IF(SUM('Test Sample Data'!I$3:I$386)&gt;10,IF(AND(ISNUMBER('Test Sample Data'!I120),'Test Sample Data'!I120&lt;$C$389, 'Test Sample Data'!I120&gt;0),'Test Sample Data'!I120,$C$389),""))</f>
        <v/>
      </c>
      <c r="J121" s="105" t="str">
        <f>IF('Test Sample Data'!J120="","",IF(SUM('Test Sample Data'!J$3:J$386)&gt;10,IF(AND(ISNUMBER('Test Sample Data'!J120),'Test Sample Data'!J120&lt;$C$389, 'Test Sample Data'!J120&gt;0),'Test Sample Data'!J120,$C$389),""))</f>
        <v/>
      </c>
      <c r="K121" s="105" t="str">
        <f>IF('Test Sample Data'!K120="","",IF(SUM('Test Sample Data'!K$3:K$386)&gt;10,IF(AND(ISNUMBER('Test Sample Data'!K120),'Test Sample Data'!K120&lt;$C$389, 'Test Sample Data'!K120&gt;0),'Test Sample Data'!K120,$C$389),""))</f>
        <v/>
      </c>
      <c r="L121" s="105" t="str">
        <f>IF('Test Sample Data'!L120="","",IF(SUM('Test Sample Data'!L$3:L$386)&gt;10,IF(AND(ISNUMBER('Test Sample Data'!L120),'Test Sample Data'!L120&lt;$C$389, 'Test Sample Data'!L120&gt;0),'Test Sample Data'!L120,$C$389),""))</f>
        <v/>
      </c>
      <c r="M121" s="105" t="str">
        <f>IF('Test Sample Data'!M120="","",IF(SUM('Test Sample Data'!M$3:M$386)&gt;10,IF(AND(ISNUMBER('Test Sample Data'!M120),'Test Sample Data'!M120&lt;$C$389, 'Test Sample Data'!M120&gt;0),'Test Sample Data'!M120,$C$389),""))</f>
        <v/>
      </c>
      <c r="N121" s="105" t="str">
        <f>IF('Test Sample Data'!N120="","",IF(SUM('Test Sample Data'!N$3:N$386)&gt;10,IF(AND(ISNUMBER('Test Sample Data'!N120),'Test Sample Data'!N120&lt;$C$389, 'Test Sample Data'!N120&gt;0),'Test Sample Data'!N120,$C$389),""))</f>
        <v/>
      </c>
      <c r="O121" s="105" t="str">
        <f>'Gene Table'!D120</f>
        <v>ITCH</v>
      </c>
      <c r="P121" s="104" t="s">
        <v>26937</v>
      </c>
      <c r="Q121" s="105">
        <f>IF('Control Sample Data'!C120="","",IF(SUM('Control Sample Data'!C$3:C$386)&gt;10,IF(AND(ISNUMBER('Control Sample Data'!C120),'Control Sample Data'!C120&lt;$C$389, 'Control Sample Data'!C120&gt;0),'Control Sample Data'!C120,$C$389),""))</f>
        <v>35</v>
      </c>
      <c r="R121" s="105">
        <f>IF('Control Sample Data'!D120="","",IF(SUM('Control Sample Data'!D$3:D$386)&gt;10,IF(AND(ISNUMBER('Control Sample Data'!D120),'Control Sample Data'!D120&lt;$C$389, 'Control Sample Data'!D120&gt;0),'Control Sample Data'!D120,$C$389),""))</f>
        <v>35</v>
      </c>
      <c r="S121" s="105">
        <f>IF('Control Sample Data'!E120="","",IF(SUM('Control Sample Data'!E$3:E$386)&gt;10,IF(AND(ISNUMBER('Control Sample Data'!E120),'Control Sample Data'!E120&lt;$C$389, 'Control Sample Data'!E120&gt;0),'Control Sample Data'!E120,$C$389),""))</f>
        <v>35</v>
      </c>
      <c r="T121" s="105" t="str">
        <f>IF('Control Sample Data'!F120="","",IF(SUM('Control Sample Data'!F$3:F$386)&gt;10,IF(AND(ISNUMBER('Control Sample Data'!F120),'Control Sample Data'!F120&lt;$C$389, 'Control Sample Data'!F120&gt;0),'Control Sample Data'!F120,$C$389),""))</f>
        <v/>
      </c>
      <c r="U121" s="105" t="str">
        <f>IF('Control Sample Data'!G120="","",IF(SUM('Control Sample Data'!G$3:G$386)&gt;10,IF(AND(ISNUMBER('Control Sample Data'!G120),'Control Sample Data'!G120&lt;$C$389, 'Control Sample Data'!G120&gt;0),'Control Sample Data'!G120,$C$389),""))</f>
        <v/>
      </c>
      <c r="V121" s="105" t="str">
        <f>IF('Control Sample Data'!H120="","",IF(SUM('Control Sample Data'!H$3:H$386)&gt;10,IF(AND(ISNUMBER('Control Sample Data'!H120),'Control Sample Data'!H120&lt;$C$389, 'Control Sample Data'!H120&gt;0),'Control Sample Data'!H120,$C$389),""))</f>
        <v/>
      </c>
      <c r="W121" s="105" t="str">
        <f>IF('Control Sample Data'!I120="","",IF(SUM('Control Sample Data'!I$3:I$386)&gt;10,IF(AND(ISNUMBER('Control Sample Data'!I120),'Control Sample Data'!I120&lt;$C$389, 'Control Sample Data'!I120&gt;0),'Control Sample Data'!I120,$C$389),""))</f>
        <v/>
      </c>
      <c r="X121" s="105" t="str">
        <f>IF('Control Sample Data'!J120="","",IF(SUM('Control Sample Data'!J$3:J$386)&gt;10,IF(AND(ISNUMBER('Control Sample Data'!J120),'Control Sample Data'!J120&lt;$C$389, 'Control Sample Data'!J120&gt;0),'Control Sample Data'!J120,$C$389),""))</f>
        <v/>
      </c>
      <c r="Y121" s="105" t="str">
        <f>IF('Control Sample Data'!K120="","",IF(SUM('Control Sample Data'!K$3:K$386)&gt;10,IF(AND(ISNUMBER('Control Sample Data'!K120),'Control Sample Data'!K120&lt;$C$389, 'Control Sample Data'!K120&gt;0),'Control Sample Data'!K120,$C$389),""))</f>
        <v/>
      </c>
      <c r="Z121" s="105" t="str">
        <f>IF('Control Sample Data'!L120="","",IF(SUM('Control Sample Data'!L$3:L$386)&gt;10,IF(AND(ISNUMBER('Control Sample Data'!L120),'Control Sample Data'!L120&lt;$C$389, 'Control Sample Data'!L120&gt;0),'Control Sample Data'!L120,$C$389),""))</f>
        <v/>
      </c>
      <c r="AA121" s="105" t="str">
        <f>IF('Control Sample Data'!M120="","",IF(SUM('Control Sample Data'!M$3:M$386)&gt;10,IF(AND(ISNUMBER('Control Sample Data'!M120),'Control Sample Data'!M120&lt;$C$389, 'Control Sample Data'!M120&gt;0),'Control Sample Data'!M120,$C$389),""))</f>
        <v/>
      </c>
      <c r="AB121" s="136" t="str">
        <f>IF('Control Sample Data'!N120="","",IF(SUM('Control Sample Data'!N$3:N$386)&gt;10,IF(AND(ISNUMBER('Control Sample Data'!N120),'Control Sample Data'!N120&lt;$C$389, 'Control Sample Data'!N120&gt;0),'Control Sample Data'!N120,$C$389),""))</f>
        <v/>
      </c>
      <c r="BA121" s="101" t="str">
        <f t="shared" si="115"/>
        <v>ITCH</v>
      </c>
      <c r="BB121" s="104" t="s">
        <v>26937</v>
      </c>
      <c r="BC121" s="105">
        <f t="shared" si="130"/>
        <v>14.007999999999999</v>
      </c>
      <c r="BD121" s="105">
        <f t="shared" si="131"/>
        <v>14.05</v>
      </c>
      <c r="BE121" s="105">
        <f t="shared" si="132"/>
        <v>12.669999999999995</v>
      </c>
      <c r="BF121" s="105" t="str">
        <f t="shared" si="133"/>
        <v/>
      </c>
      <c r="BG121" s="105" t="str">
        <f t="shared" si="134"/>
        <v/>
      </c>
      <c r="BH121" s="105" t="str">
        <f t="shared" si="135"/>
        <v/>
      </c>
      <c r="BI121" s="105" t="str">
        <f t="shared" si="136"/>
        <v/>
      </c>
      <c r="BJ121" s="105" t="str">
        <f t="shared" si="137"/>
        <v/>
      </c>
      <c r="BK121" s="105" t="str">
        <f t="shared" si="138"/>
        <v/>
      </c>
      <c r="BL121" s="105" t="str">
        <f t="shared" si="139"/>
        <v/>
      </c>
      <c r="BM121" s="102" t="str">
        <f t="shared" si="116"/>
        <v/>
      </c>
      <c r="BN121" s="102" t="str">
        <f t="shared" si="117"/>
        <v/>
      </c>
      <c r="BO121" s="105">
        <f t="shared" si="140"/>
        <v>13.858000000000001</v>
      </c>
      <c r="BP121" s="105">
        <f t="shared" si="141"/>
        <v>13.948</v>
      </c>
      <c r="BQ121" s="105">
        <f t="shared" si="142"/>
        <v>13.79</v>
      </c>
      <c r="BR121" s="105" t="str">
        <f t="shared" si="143"/>
        <v/>
      </c>
      <c r="BS121" s="105" t="str">
        <f t="shared" si="144"/>
        <v/>
      </c>
      <c r="BT121" s="105" t="str">
        <f t="shared" si="145"/>
        <v/>
      </c>
      <c r="BU121" s="105" t="str">
        <f t="shared" si="146"/>
        <v/>
      </c>
      <c r="BV121" s="105" t="str">
        <f t="shared" si="147"/>
        <v/>
      </c>
      <c r="BW121" s="105" t="str">
        <f t="shared" si="148"/>
        <v/>
      </c>
      <c r="BX121" s="105" t="str">
        <f t="shared" si="149"/>
        <v/>
      </c>
      <c r="BY121" s="102" t="str">
        <f t="shared" si="118"/>
        <v/>
      </c>
      <c r="BZ121" s="102" t="str">
        <f t="shared" si="119"/>
        <v/>
      </c>
      <c r="CA121" s="70">
        <f t="shared" si="120"/>
        <v>13.575999999999999</v>
      </c>
      <c r="CB121" s="70">
        <f t="shared" si="121"/>
        <v>13.865333333333334</v>
      </c>
      <c r="CC121" s="103" t="str">
        <f t="shared" si="122"/>
        <v>ITCH</v>
      </c>
      <c r="CD121" s="104" t="s">
        <v>26937</v>
      </c>
      <c r="CE121" s="106">
        <f t="shared" si="150"/>
        <v>6.0697642130933602E-5</v>
      </c>
      <c r="CF121" s="106">
        <f t="shared" si="151"/>
        <v>5.8956074763479352E-5</v>
      </c>
      <c r="CG121" s="106">
        <f t="shared" si="152"/>
        <v>1.5344401544455962E-4</v>
      </c>
      <c r="CH121" s="106" t="str">
        <f t="shared" si="153"/>
        <v/>
      </c>
      <c r="CI121" s="106" t="str">
        <f t="shared" si="154"/>
        <v/>
      </c>
      <c r="CJ121" s="106" t="str">
        <f t="shared" si="155"/>
        <v/>
      </c>
      <c r="CK121" s="106" t="str">
        <f t="shared" si="156"/>
        <v/>
      </c>
      <c r="CL121" s="106" t="str">
        <f t="shared" si="157"/>
        <v/>
      </c>
      <c r="CM121" s="106" t="str">
        <f t="shared" si="158"/>
        <v/>
      </c>
      <c r="CN121" s="106" t="str">
        <f t="shared" si="159"/>
        <v/>
      </c>
      <c r="CO121" s="119" t="str">
        <f t="shared" si="123"/>
        <v/>
      </c>
      <c r="CP121" s="119" t="str">
        <f t="shared" si="124"/>
        <v/>
      </c>
      <c r="CQ121" s="106">
        <f t="shared" si="160"/>
        <v>6.7348250734982831E-5</v>
      </c>
      <c r="CR121" s="106">
        <f t="shared" si="161"/>
        <v>6.3275213685285673E-5</v>
      </c>
      <c r="CS121" s="106">
        <f t="shared" si="162"/>
        <v>7.0598644037188073E-5</v>
      </c>
      <c r="CT121" s="106" t="str">
        <f t="shared" si="163"/>
        <v/>
      </c>
      <c r="CU121" s="106" t="str">
        <f t="shared" si="164"/>
        <v/>
      </c>
      <c r="CV121" s="106" t="str">
        <f t="shared" si="165"/>
        <v/>
      </c>
      <c r="CW121" s="106" t="str">
        <f t="shared" si="166"/>
        <v/>
      </c>
      <c r="CX121" s="106" t="str">
        <f t="shared" si="167"/>
        <v/>
      </c>
      <c r="CY121" s="106" t="str">
        <f t="shared" si="168"/>
        <v/>
      </c>
      <c r="CZ121" s="106" t="str">
        <f t="shared" si="169"/>
        <v/>
      </c>
      <c r="DA121" s="119" t="str">
        <f t="shared" si="125"/>
        <v/>
      </c>
      <c r="DB121" s="119" t="str">
        <f t="shared" si="126"/>
        <v/>
      </c>
    </row>
    <row r="122" spans="1:106" ht="15" customHeight="1" x14ac:dyDescent="0.3">
      <c r="A122" s="135" t="str">
        <f>'Gene Table'!D121</f>
        <v>KLHL41</v>
      </c>
      <c r="B122" s="104" t="s">
        <v>26938</v>
      </c>
      <c r="C122" s="105">
        <f>IF('Test Sample Data'!C121="","",IF(SUM('Test Sample Data'!C$3:C$386)&gt;10,IF(AND(ISNUMBER('Test Sample Data'!C121),'Test Sample Data'!C121&lt;$C$389, 'Test Sample Data'!C121&gt;0),'Test Sample Data'!C121,$C$389),""))</f>
        <v>35</v>
      </c>
      <c r="D122" s="105">
        <f>IF('Test Sample Data'!D121="","",IF(SUM('Test Sample Data'!D$3:D$386)&gt;10,IF(AND(ISNUMBER('Test Sample Data'!D121),'Test Sample Data'!D121&lt;$C$389, 'Test Sample Data'!D121&gt;0),'Test Sample Data'!D121,$C$389),""))</f>
        <v>35</v>
      </c>
      <c r="E122" s="105">
        <f>IF('Test Sample Data'!E121="","",IF(SUM('Test Sample Data'!E$3:E$386)&gt;10,IF(AND(ISNUMBER('Test Sample Data'!E121),'Test Sample Data'!E121&lt;$C$389, 'Test Sample Data'!E121&gt;0),'Test Sample Data'!E121,$C$389),""))</f>
        <v>34.4</v>
      </c>
      <c r="F122" s="105" t="str">
        <f>IF('Test Sample Data'!F121="","",IF(SUM('Test Sample Data'!F$3:F$386)&gt;10,IF(AND(ISNUMBER('Test Sample Data'!F121),'Test Sample Data'!F121&lt;$C$389, 'Test Sample Data'!F121&gt;0),'Test Sample Data'!F121,$C$389),""))</f>
        <v/>
      </c>
      <c r="G122" s="105" t="str">
        <f>IF('Test Sample Data'!G121="","",IF(SUM('Test Sample Data'!G$3:G$386)&gt;10,IF(AND(ISNUMBER('Test Sample Data'!G121),'Test Sample Data'!G121&lt;$C$389, 'Test Sample Data'!G121&gt;0),'Test Sample Data'!G121,$C$389),""))</f>
        <v/>
      </c>
      <c r="H122" s="105" t="str">
        <f>IF('Test Sample Data'!H121="","",IF(SUM('Test Sample Data'!H$3:H$386)&gt;10,IF(AND(ISNUMBER('Test Sample Data'!H121),'Test Sample Data'!H121&lt;$C$389, 'Test Sample Data'!H121&gt;0),'Test Sample Data'!H121,$C$389),""))</f>
        <v/>
      </c>
      <c r="I122" s="105" t="str">
        <f>IF('Test Sample Data'!I121="","",IF(SUM('Test Sample Data'!I$3:I$386)&gt;10,IF(AND(ISNUMBER('Test Sample Data'!I121),'Test Sample Data'!I121&lt;$C$389, 'Test Sample Data'!I121&gt;0),'Test Sample Data'!I121,$C$389),""))</f>
        <v/>
      </c>
      <c r="J122" s="105" t="str">
        <f>IF('Test Sample Data'!J121="","",IF(SUM('Test Sample Data'!J$3:J$386)&gt;10,IF(AND(ISNUMBER('Test Sample Data'!J121),'Test Sample Data'!J121&lt;$C$389, 'Test Sample Data'!J121&gt;0),'Test Sample Data'!J121,$C$389),""))</f>
        <v/>
      </c>
      <c r="K122" s="105" t="str">
        <f>IF('Test Sample Data'!K121="","",IF(SUM('Test Sample Data'!K$3:K$386)&gt;10,IF(AND(ISNUMBER('Test Sample Data'!K121),'Test Sample Data'!K121&lt;$C$389, 'Test Sample Data'!K121&gt;0),'Test Sample Data'!K121,$C$389),""))</f>
        <v/>
      </c>
      <c r="L122" s="105" t="str">
        <f>IF('Test Sample Data'!L121="","",IF(SUM('Test Sample Data'!L$3:L$386)&gt;10,IF(AND(ISNUMBER('Test Sample Data'!L121),'Test Sample Data'!L121&lt;$C$389, 'Test Sample Data'!L121&gt;0),'Test Sample Data'!L121,$C$389),""))</f>
        <v/>
      </c>
      <c r="M122" s="105" t="str">
        <f>IF('Test Sample Data'!M121="","",IF(SUM('Test Sample Data'!M$3:M$386)&gt;10,IF(AND(ISNUMBER('Test Sample Data'!M121),'Test Sample Data'!M121&lt;$C$389, 'Test Sample Data'!M121&gt;0),'Test Sample Data'!M121,$C$389),""))</f>
        <v/>
      </c>
      <c r="N122" s="105" t="str">
        <f>IF('Test Sample Data'!N121="","",IF(SUM('Test Sample Data'!N$3:N$386)&gt;10,IF(AND(ISNUMBER('Test Sample Data'!N121),'Test Sample Data'!N121&lt;$C$389, 'Test Sample Data'!N121&gt;0),'Test Sample Data'!N121,$C$389),""))</f>
        <v/>
      </c>
      <c r="O122" s="105" t="str">
        <f>'Gene Table'!D121</f>
        <v>KLHL41</v>
      </c>
      <c r="P122" s="104" t="s">
        <v>26938</v>
      </c>
      <c r="Q122" s="105">
        <f>IF('Control Sample Data'!C121="","",IF(SUM('Control Sample Data'!C$3:C$386)&gt;10,IF(AND(ISNUMBER('Control Sample Data'!C121),'Control Sample Data'!C121&lt;$C$389, 'Control Sample Data'!C121&gt;0),'Control Sample Data'!C121,$C$389),""))</f>
        <v>35</v>
      </c>
      <c r="R122" s="105">
        <f>IF('Control Sample Data'!D121="","",IF(SUM('Control Sample Data'!D$3:D$386)&gt;10,IF(AND(ISNUMBER('Control Sample Data'!D121),'Control Sample Data'!D121&lt;$C$389, 'Control Sample Data'!D121&gt;0),'Control Sample Data'!D121,$C$389),""))</f>
        <v>35</v>
      </c>
      <c r="S122" s="105">
        <f>IF('Control Sample Data'!E121="","",IF(SUM('Control Sample Data'!E$3:E$386)&gt;10,IF(AND(ISNUMBER('Control Sample Data'!E121),'Control Sample Data'!E121&lt;$C$389, 'Control Sample Data'!E121&gt;0),'Control Sample Data'!E121,$C$389),""))</f>
        <v>34.83</v>
      </c>
      <c r="T122" s="105" t="str">
        <f>IF('Control Sample Data'!F121="","",IF(SUM('Control Sample Data'!F$3:F$386)&gt;10,IF(AND(ISNUMBER('Control Sample Data'!F121),'Control Sample Data'!F121&lt;$C$389, 'Control Sample Data'!F121&gt;0),'Control Sample Data'!F121,$C$389),""))</f>
        <v/>
      </c>
      <c r="U122" s="105" t="str">
        <f>IF('Control Sample Data'!G121="","",IF(SUM('Control Sample Data'!G$3:G$386)&gt;10,IF(AND(ISNUMBER('Control Sample Data'!G121),'Control Sample Data'!G121&lt;$C$389, 'Control Sample Data'!G121&gt;0),'Control Sample Data'!G121,$C$389),""))</f>
        <v/>
      </c>
      <c r="V122" s="105" t="str">
        <f>IF('Control Sample Data'!H121="","",IF(SUM('Control Sample Data'!H$3:H$386)&gt;10,IF(AND(ISNUMBER('Control Sample Data'!H121),'Control Sample Data'!H121&lt;$C$389, 'Control Sample Data'!H121&gt;0),'Control Sample Data'!H121,$C$389),""))</f>
        <v/>
      </c>
      <c r="W122" s="105" t="str">
        <f>IF('Control Sample Data'!I121="","",IF(SUM('Control Sample Data'!I$3:I$386)&gt;10,IF(AND(ISNUMBER('Control Sample Data'!I121),'Control Sample Data'!I121&lt;$C$389, 'Control Sample Data'!I121&gt;0),'Control Sample Data'!I121,$C$389),""))</f>
        <v/>
      </c>
      <c r="X122" s="105" t="str">
        <f>IF('Control Sample Data'!J121="","",IF(SUM('Control Sample Data'!J$3:J$386)&gt;10,IF(AND(ISNUMBER('Control Sample Data'!J121),'Control Sample Data'!J121&lt;$C$389, 'Control Sample Data'!J121&gt;0),'Control Sample Data'!J121,$C$389),""))</f>
        <v/>
      </c>
      <c r="Y122" s="105" t="str">
        <f>IF('Control Sample Data'!K121="","",IF(SUM('Control Sample Data'!K$3:K$386)&gt;10,IF(AND(ISNUMBER('Control Sample Data'!K121),'Control Sample Data'!K121&lt;$C$389, 'Control Sample Data'!K121&gt;0),'Control Sample Data'!K121,$C$389),""))</f>
        <v/>
      </c>
      <c r="Z122" s="105" t="str">
        <f>IF('Control Sample Data'!L121="","",IF(SUM('Control Sample Data'!L$3:L$386)&gt;10,IF(AND(ISNUMBER('Control Sample Data'!L121),'Control Sample Data'!L121&lt;$C$389, 'Control Sample Data'!L121&gt;0),'Control Sample Data'!L121,$C$389),""))</f>
        <v/>
      </c>
      <c r="AA122" s="105" t="str">
        <f>IF('Control Sample Data'!M121="","",IF(SUM('Control Sample Data'!M$3:M$386)&gt;10,IF(AND(ISNUMBER('Control Sample Data'!M121),'Control Sample Data'!M121&lt;$C$389, 'Control Sample Data'!M121&gt;0),'Control Sample Data'!M121,$C$389),""))</f>
        <v/>
      </c>
      <c r="AB122" s="136" t="str">
        <f>IF('Control Sample Data'!N121="","",IF(SUM('Control Sample Data'!N$3:N$386)&gt;10,IF(AND(ISNUMBER('Control Sample Data'!N121),'Control Sample Data'!N121&lt;$C$389, 'Control Sample Data'!N121&gt;0),'Control Sample Data'!N121,$C$389),""))</f>
        <v/>
      </c>
      <c r="BA122" s="101" t="str">
        <f t="shared" si="115"/>
        <v>KLHL41</v>
      </c>
      <c r="BB122" s="104" t="s">
        <v>26938</v>
      </c>
      <c r="BC122" s="105">
        <f t="shared" si="130"/>
        <v>14.007999999999999</v>
      </c>
      <c r="BD122" s="105">
        <f t="shared" si="131"/>
        <v>14.05</v>
      </c>
      <c r="BE122" s="105">
        <f t="shared" si="132"/>
        <v>13.519999999999996</v>
      </c>
      <c r="BF122" s="105" t="str">
        <f t="shared" si="133"/>
        <v/>
      </c>
      <c r="BG122" s="105" t="str">
        <f t="shared" si="134"/>
        <v/>
      </c>
      <c r="BH122" s="105" t="str">
        <f t="shared" si="135"/>
        <v/>
      </c>
      <c r="BI122" s="105" t="str">
        <f t="shared" si="136"/>
        <v/>
      </c>
      <c r="BJ122" s="105" t="str">
        <f t="shared" si="137"/>
        <v/>
      </c>
      <c r="BK122" s="105" t="str">
        <f t="shared" si="138"/>
        <v/>
      </c>
      <c r="BL122" s="105" t="str">
        <f t="shared" si="139"/>
        <v/>
      </c>
      <c r="BM122" s="102" t="str">
        <f t="shared" si="116"/>
        <v/>
      </c>
      <c r="BN122" s="102" t="str">
        <f t="shared" si="117"/>
        <v/>
      </c>
      <c r="BO122" s="105">
        <f t="shared" si="140"/>
        <v>13.858000000000001</v>
      </c>
      <c r="BP122" s="105">
        <f t="shared" si="141"/>
        <v>13.948</v>
      </c>
      <c r="BQ122" s="105">
        <f t="shared" si="142"/>
        <v>13.619999999999997</v>
      </c>
      <c r="BR122" s="105" t="str">
        <f t="shared" si="143"/>
        <v/>
      </c>
      <c r="BS122" s="105" t="str">
        <f t="shared" si="144"/>
        <v/>
      </c>
      <c r="BT122" s="105" t="str">
        <f t="shared" si="145"/>
        <v/>
      </c>
      <c r="BU122" s="105" t="str">
        <f t="shared" si="146"/>
        <v/>
      </c>
      <c r="BV122" s="105" t="str">
        <f t="shared" si="147"/>
        <v/>
      </c>
      <c r="BW122" s="105" t="str">
        <f t="shared" si="148"/>
        <v/>
      </c>
      <c r="BX122" s="105" t="str">
        <f t="shared" si="149"/>
        <v/>
      </c>
      <c r="BY122" s="102" t="str">
        <f t="shared" si="118"/>
        <v/>
      </c>
      <c r="BZ122" s="102" t="str">
        <f t="shared" si="119"/>
        <v/>
      </c>
      <c r="CA122" s="70">
        <f t="shared" si="120"/>
        <v>13.859333333333332</v>
      </c>
      <c r="CB122" s="70">
        <f t="shared" si="121"/>
        <v>13.808666666666667</v>
      </c>
      <c r="CC122" s="103" t="str">
        <f t="shared" si="122"/>
        <v>KLHL41</v>
      </c>
      <c r="CD122" s="104" t="s">
        <v>26938</v>
      </c>
      <c r="CE122" s="106">
        <f t="shared" si="150"/>
        <v>6.0697642130933602E-5</v>
      </c>
      <c r="CF122" s="106">
        <f t="shared" si="151"/>
        <v>5.8956074763479352E-5</v>
      </c>
      <c r="CG122" s="106">
        <f t="shared" si="152"/>
        <v>8.5128397604395089E-5</v>
      </c>
      <c r="CH122" s="106" t="str">
        <f t="shared" si="153"/>
        <v/>
      </c>
      <c r="CI122" s="106" t="str">
        <f t="shared" si="154"/>
        <v/>
      </c>
      <c r="CJ122" s="106" t="str">
        <f t="shared" si="155"/>
        <v/>
      </c>
      <c r="CK122" s="106" t="str">
        <f t="shared" si="156"/>
        <v/>
      </c>
      <c r="CL122" s="106" t="str">
        <f t="shared" si="157"/>
        <v/>
      </c>
      <c r="CM122" s="106" t="str">
        <f t="shared" si="158"/>
        <v/>
      </c>
      <c r="CN122" s="106" t="str">
        <f t="shared" si="159"/>
        <v/>
      </c>
      <c r="CO122" s="119" t="str">
        <f t="shared" si="123"/>
        <v/>
      </c>
      <c r="CP122" s="119" t="str">
        <f t="shared" si="124"/>
        <v/>
      </c>
      <c r="CQ122" s="106">
        <f t="shared" si="160"/>
        <v>6.7348250734982831E-5</v>
      </c>
      <c r="CR122" s="106">
        <f t="shared" si="161"/>
        <v>6.3275213685285673E-5</v>
      </c>
      <c r="CS122" s="106">
        <f t="shared" si="162"/>
        <v>7.9427603481563479E-5</v>
      </c>
      <c r="CT122" s="106" t="str">
        <f t="shared" si="163"/>
        <v/>
      </c>
      <c r="CU122" s="106" t="str">
        <f t="shared" si="164"/>
        <v/>
      </c>
      <c r="CV122" s="106" t="str">
        <f t="shared" si="165"/>
        <v/>
      </c>
      <c r="CW122" s="106" t="str">
        <f t="shared" si="166"/>
        <v/>
      </c>
      <c r="CX122" s="106" t="str">
        <f t="shared" si="167"/>
        <v/>
      </c>
      <c r="CY122" s="106" t="str">
        <f t="shared" si="168"/>
        <v/>
      </c>
      <c r="CZ122" s="106" t="str">
        <f t="shared" si="169"/>
        <v/>
      </c>
      <c r="DA122" s="119" t="str">
        <f t="shared" si="125"/>
        <v/>
      </c>
      <c r="DB122" s="119" t="str">
        <f t="shared" si="126"/>
        <v/>
      </c>
    </row>
    <row r="123" spans="1:106" ht="15" customHeight="1" x14ac:dyDescent="0.3">
      <c r="A123" s="135" t="str">
        <f>'Gene Table'!D122</f>
        <v>KBTBD7</v>
      </c>
      <c r="B123" s="104" t="s">
        <v>26939</v>
      </c>
      <c r="C123" s="105">
        <f>IF('Test Sample Data'!C122="","",IF(SUM('Test Sample Data'!C$3:C$386)&gt;10,IF(AND(ISNUMBER('Test Sample Data'!C122),'Test Sample Data'!C122&lt;$C$389, 'Test Sample Data'!C122&gt;0),'Test Sample Data'!C122,$C$389),""))</f>
        <v>34.03</v>
      </c>
      <c r="D123" s="105">
        <f>IF('Test Sample Data'!D122="","",IF(SUM('Test Sample Data'!D$3:D$386)&gt;10,IF(AND(ISNUMBER('Test Sample Data'!D122),'Test Sample Data'!D122&lt;$C$389, 'Test Sample Data'!D122&gt;0),'Test Sample Data'!D122,$C$389),""))</f>
        <v>33.92</v>
      </c>
      <c r="E123" s="105">
        <f>IF('Test Sample Data'!E122="","",IF(SUM('Test Sample Data'!E$3:E$386)&gt;10,IF(AND(ISNUMBER('Test Sample Data'!E122),'Test Sample Data'!E122&lt;$C$389, 'Test Sample Data'!E122&gt;0),'Test Sample Data'!E122,$C$389),""))</f>
        <v>32.64</v>
      </c>
      <c r="F123" s="105" t="str">
        <f>IF('Test Sample Data'!F122="","",IF(SUM('Test Sample Data'!F$3:F$386)&gt;10,IF(AND(ISNUMBER('Test Sample Data'!F122),'Test Sample Data'!F122&lt;$C$389, 'Test Sample Data'!F122&gt;0),'Test Sample Data'!F122,$C$389),""))</f>
        <v/>
      </c>
      <c r="G123" s="105" t="str">
        <f>IF('Test Sample Data'!G122="","",IF(SUM('Test Sample Data'!G$3:G$386)&gt;10,IF(AND(ISNUMBER('Test Sample Data'!G122),'Test Sample Data'!G122&lt;$C$389, 'Test Sample Data'!G122&gt;0),'Test Sample Data'!G122,$C$389),""))</f>
        <v/>
      </c>
      <c r="H123" s="105" t="str">
        <f>IF('Test Sample Data'!H122="","",IF(SUM('Test Sample Data'!H$3:H$386)&gt;10,IF(AND(ISNUMBER('Test Sample Data'!H122),'Test Sample Data'!H122&lt;$C$389, 'Test Sample Data'!H122&gt;0),'Test Sample Data'!H122,$C$389),""))</f>
        <v/>
      </c>
      <c r="I123" s="105" t="str">
        <f>IF('Test Sample Data'!I122="","",IF(SUM('Test Sample Data'!I$3:I$386)&gt;10,IF(AND(ISNUMBER('Test Sample Data'!I122),'Test Sample Data'!I122&lt;$C$389, 'Test Sample Data'!I122&gt;0),'Test Sample Data'!I122,$C$389),""))</f>
        <v/>
      </c>
      <c r="J123" s="105" t="str">
        <f>IF('Test Sample Data'!J122="","",IF(SUM('Test Sample Data'!J$3:J$386)&gt;10,IF(AND(ISNUMBER('Test Sample Data'!J122),'Test Sample Data'!J122&lt;$C$389, 'Test Sample Data'!J122&gt;0),'Test Sample Data'!J122,$C$389),""))</f>
        <v/>
      </c>
      <c r="K123" s="105" t="str">
        <f>IF('Test Sample Data'!K122="","",IF(SUM('Test Sample Data'!K$3:K$386)&gt;10,IF(AND(ISNUMBER('Test Sample Data'!K122),'Test Sample Data'!K122&lt;$C$389, 'Test Sample Data'!K122&gt;0),'Test Sample Data'!K122,$C$389),""))</f>
        <v/>
      </c>
      <c r="L123" s="105" t="str">
        <f>IF('Test Sample Data'!L122="","",IF(SUM('Test Sample Data'!L$3:L$386)&gt;10,IF(AND(ISNUMBER('Test Sample Data'!L122),'Test Sample Data'!L122&lt;$C$389, 'Test Sample Data'!L122&gt;0),'Test Sample Data'!L122,$C$389),""))</f>
        <v/>
      </c>
      <c r="M123" s="105" t="str">
        <f>IF('Test Sample Data'!M122="","",IF(SUM('Test Sample Data'!M$3:M$386)&gt;10,IF(AND(ISNUMBER('Test Sample Data'!M122),'Test Sample Data'!M122&lt;$C$389, 'Test Sample Data'!M122&gt;0),'Test Sample Data'!M122,$C$389),""))</f>
        <v/>
      </c>
      <c r="N123" s="105" t="str">
        <f>IF('Test Sample Data'!N122="","",IF(SUM('Test Sample Data'!N$3:N$386)&gt;10,IF(AND(ISNUMBER('Test Sample Data'!N122),'Test Sample Data'!N122&lt;$C$389, 'Test Sample Data'!N122&gt;0),'Test Sample Data'!N122,$C$389),""))</f>
        <v/>
      </c>
      <c r="O123" s="105" t="str">
        <f>'Gene Table'!D122</f>
        <v>KBTBD7</v>
      </c>
      <c r="P123" s="104" t="s">
        <v>26939</v>
      </c>
      <c r="Q123" s="105">
        <f>IF('Control Sample Data'!C122="","",IF(SUM('Control Sample Data'!C$3:C$386)&gt;10,IF(AND(ISNUMBER('Control Sample Data'!C122),'Control Sample Data'!C122&lt;$C$389, 'Control Sample Data'!C122&gt;0),'Control Sample Data'!C122,$C$389),""))</f>
        <v>29.4</v>
      </c>
      <c r="R123" s="105">
        <f>IF('Control Sample Data'!D122="","",IF(SUM('Control Sample Data'!D$3:D$386)&gt;10,IF(AND(ISNUMBER('Control Sample Data'!D122),'Control Sample Data'!D122&lt;$C$389, 'Control Sample Data'!D122&gt;0),'Control Sample Data'!D122,$C$389),""))</f>
        <v>29.83</v>
      </c>
      <c r="S123" s="105">
        <f>IF('Control Sample Data'!E122="","",IF(SUM('Control Sample Data'!E$3:E$386)&gt;10,IF(AND(ISNUMBER('Control Sample Data'!E122),'Control Sample Data'!E122&lt;$C$389, 'Control Sample Data'!E122&gt;0),'Control Sample Data'!E122,$C$389),""))</f>
        <v>29.71</v>
      </c>
      <c r="T123" s="105" t="str">
        <f>IF('Control Sample Data'!F122="","",IF(SUM('Control Sample Data'!F$3:F$386)&gt;10,IF(AND(ISNUMBER('Control Sample Data'!F122),'Control Sample Data'!F122&lt;$C$389, 'Control Sample Data'!F122&gt;0),'Control Sample Data'!F122,$C$389),""))</f>
        <v/>
      </c>
      <c r="U123" s="105" t="str">
        <f>IF('Control Sample Data'!G122="","",IF(SUM('Control Sample Data'!G$3:G$386)&gt;10,IF(AND(ISNUMBER('Control Sample Data'!G122),'Control Sample Data'!G122&lt;$C$389, 'Control Sample Data'!G122&gt;0),'Control Sample Data'!G122,$C$389),""))</f>
        <v/>
      </c>
      <c r="V123" s="105" t="str">
        <f>IF('Control Sample Data'!H122="","",IF(SUM('Control Sample Data'!H$3:H$386)&gt;10,IF(AND(ISNUMBER('Control Sample Data'!H122),'Control Sample Data'!H122&lt;$C$389, 'Control Sample Data'!H122&gt;0),'Control Sample Data'!H122,$C$389),""))</f>
        <v/>
      </c>
      <c r="W123" s="105" t="str">
        <f>IF('Control Sample Data'!I122="","",IF(SUM('Control Sample Data'!I$3:I$386)&gt;10,IF(AND(ISNUMBER('Control Sample Data'!I122),'Control Sample Data'!I122&lt;$C$389, 'Control Sample Data'!I122&gt;0),'Control Sample Data'!I122,$C$389),""))</f>
        <v/>
      </c>
      <c r="X123" s="105" t="str">
        <f>IF('Control Sample Data'!J122="","",IF(SUM('Control Sample Data'!J$3:J$386)&gt;10,IF(AND(ISNUMBER('Control Sample Data'!J122),'Control Sample Data'!J122&lt;$C$389, 'Control Sample Data'!J122&gt;0),'Control Sample Data'!J122,$C$389),""))</f>
        <v/>
      </c>
      <c r="Y123" s="105" t="str">
        <f>IF('Control Sample Data'!K122="","",IF(SUM('Control Sample Data'!K$3:K$386)&gt;10,IF(AND(ISNUMBER('Control Sample Data'!K122),'Control Sample Data'!K122&lt;$C$389, 'Control Sample Data'!K122&gt;0),'Control Sample Data'!K122,$C$389),""))</f>
        <v/>
      </c>
      <c r="Z123" s="105" t="str">
        <f>IF('Control Sample Data'!L122="","",IF(SUM('Control Sample Data'!L$3:L$386)&gt;10,IF(AND(ISNUMBER('Control Sample Data'!L122),'Control Sample Data'!L122&lt;$C$389, 'Control Sample Data'!L122&gt;0),'Control Sample Data'!L122,$C$389),""))</f>
        <v/>
      </c>
      <c r="AA123" s="105" t="str">
        <f>IF('Control Sample Data'!M122="","",IF(SUM('Control Sample Data'!M$3:M$386)&gt;10,IF(AND(ISNUMBER('Control Sample Data'!M122),'Control Sample Data'!M122&lt;$C$389, 'Control Sample Data'!M122&gt;0),'Control Sample Data'!M122,$C$389),""))</f>
        <v/>
      </c>
      <c r="AB123" s="136" t="str">
        <f>IF('Control Sample Data'!N122="","",IF(SUM('Control Sample Data'!N$3:N$386)&gt;10,IF(AND(ISNUMBER('Control Sample Data'!N122),'Control Sample Data'!N122&lt;$C$389, 'Control Sample Data'!N122&gt;0),'Control Sample Data'!N122,$C$389),""))</f>
        <v/>
      </c>
      <c r="BA123" s="101" t="str">
        <f t="shared" si="115"/>
        <v>KBTBD7</v>
      </c>
      <c r="BB123" s="104" t="s">
        <v>26939</v>
      </c>
      <c r="BC123" s="105">
        <f t="shared" si="130"/>
        <v>13.038</v>
      </c>
      <c r="BD123" s="105">
        <f t="shared" si="131"/>
        <v>12.970000000000002</v>
      </c>
      <c r="BE123" s="105">
        <f t="shared" si="132"/>
        <v>11.759999999999998</v>
      </c>
      <c r="BF123" s="105" t="str">
        <f t="shared" si="133"/>
        <v/>
      </c>
      <c r="BG123" s="105" t="str">
        <f t="shared" si="134"/>
        <v/>
      </c>
      <c r="BH123" s="105" t="str">
        <f t="shared" si="135"/>
        <v/>
      </c>
      <c r="BI123" s="105" t="str">
        <f t="shared" si="136"/>
        <v/>
      </c>
      <c r="BJ123" s="105" t="str">
        <f t="shared" si="137"/>
        <v/>
      </c>
      <c r="BK123" s="105" t="str">
        <f t="shared" si="138"/>
        <v/>
      </c>
      <c r="BL123" s="105" t="str">
        <f t="shared" si="139"/>
        <v/>
      </c>
      <c r="BM123" s="102" t="str">
        <f t="shared" si="116"/>
        <v/>
      </c>
      <c r="BN123" s="102" t="str">
        <f t="shared" si="117"/>
        <v/>
      </c>
      <c r="BO123" s="105">
        <f t="shared" si="140"/>
        <v>8.2579999999999991</v>
      </c>
      <c r="BP123" s="105">
        <f t="shared" si="141"/>
        <v>8.7779999999999987</v>
      </c>
      <c r="BQ123" s="105">
        <f t="shared" si="142"/>
        <v>8.5</v>
      </c>
      <c r="BR123" s="105" t="str">
        <f t="shared" si="143"/>
        <v/>
      </c>
      <c r="BS123" s="105" t="str">
        <f t="shared" si="144"/>
        <v/>
      </c>
      <c r="BT123" s="105" t="str">
        <f t="shared" si="145"/>
        <v/>
      </c>
      <c r="BU123" s="105" t="str">
        <f t="shared" si="146"/>
        <v/>
      </c>
      <c r="BV123" s="105" t="str">
        <f t="shared" si="147"/>
        <v/>
      </c>
      <c r="BW123" s="105" t="str">
        <f t="shared" si="148"/>
        <v/>
      </c>
      <c r="BX123" s="105" t="str">
        <f t="shared" si="149"/>
        <v/>
      </c>
      <c r="BY123" s="102" t="str">
        <f t="shared" si="118"/>
        <v/>
      </c>
      <c r="BZ123" s="102" t="str">
        <f t="shared" si="119"/>
        <v/>
      </c>
      <c r="CA123" s="70">
        <f t="shared" si="120"/>
        <v>12.589333333333334</v>
      </c>
      <c r="CB123" s="70">
        <f t="shared" si="121"/>
        <v>8.5119999999999987</v>
      </c>
      <c r="CC123" s="103" t="str">
        <f t="shared" si="122"/>
        <v>KBTBD7</v>
      </c>
      <c r="CD123" s="104" t="s">
        <v>26939</v>
      </c>
      <c r="CE123" s="106">
        <f t="shared" si="150"/>
        <v>1.1889700543740736E-4</v>
      </c>
      <c r="CF123" s="106">
        <f t="shared" si="151"/>
        <v>1.2463526925136621E-4</v>
      </c>
      <c r="CG123" s="106">
        <f t="shared" si="152"/>
        <v>2.8832828648181946E-4</v>
      </c>
      <c r="CH123" s="106" t="str">
        <f t="shared" si="153"/>
        <v/>
      </c>
      <c r="CI123" s="106" t="str">
        <f t="shared" si="154"/>
        <v/>
      </c>
      <c r="CJ123" s="106" t="str">
        <f t="shared" si="155"/>
        <v/>
      </c>
      <c r="CK123" s="106" t="str">
        <f t="shared" si="156"/>
        <v/>
      </c>
      <c r="CL123" s="106" t="str">
        <f t="shared" si="157"/>
        <v/>
      </c>
      <c r="CM123" s="106" t="str">
        <f t="shared" si="158"/>
        <v/>
      </c>
      <c r="CN123" s="106" t="str">
        <f t="shared" si="159"/>
        <v/>
      </c>
      <c r="CO123" s="119" t="str">
        <f t="shared" si="123"/>
        <v/>
      </c>
      <c r="CP123" s="119" t="str">
        <f t="shared" si="124"/>
        <v/>
      </c>
      <c r="CQ123" s="106">
        <f t="shared" si="160"/>
        <v>3.2665874996643108E-3</v>
      </c>
      <c r="CR123" s="106">
        <f t="shared" si="161"/>
        <v>2.2780261128681032E-3</v>
      </c>
      <c r="CS123" s="106">
        <f t="shared" si="162"/>
        <v>2.7621358640099515E-3</v>
      </c>
      <c r="CT123" s="106" t="str">
        <f t="shared" si="163"/>
        <v/>
      </c>
      <c r="CU123" s="106" t="str">
        <f t="shared" si="164"/>
        <v/>
      </c>
      <c r="CV123" s="106" t="str">
        <f t="shared" si="165"/>
        <v/>
      </c>
      <c r="CW123" s="106" t="str">
        <f t="shared" si="166"/>
        <v/>
      </c>
      <c r="CX123" s="106" t="str">
        <f t="shared" si="167"/>
        <v/>
      </c>
      <c r="CY123" s="106" t="str">
        <f t="shared" si="168"/>
        <v/>
      </c>
      <c r="CZ123" s="106" t="str">
        <f t="shared" si="169"/>
        <v/>
      </c>
      <c r="DA123" s="119" t="str">
        <f t="shared" si="125"/>
        <v/>
      </c>
      <c r="DB123" s="119" t="str">
        <f t="shared" si="126"/>
        <v/>
      </c>
    </row>
    <row r="124" spans="1:106" ht="15" customHeight="1" x14ac:dyDescent="0.3">
      <c r="A124" s="135" t="str">
        <f>'Gene Table'!D123</f>
        <v>KCTD10</v>
      </c>
      <c r="B124" s="104" t="s">
        <v>329</v>
      </c>
      <c r="C124" s="105">
        <f>IF('Test Sample Data'!C123="","",IF(SUM('Test Sample Data'!C$3:C$386)&gt;10,IF(AND(ISNUMBER('Test Sample Data'!C123),'Test Sample Data'!C123&lt;$C$389, 'Test Sample Data'!C123&gt;0),'Test Sample Data'!C123,$C$389),""))</f>
        <v>35</v>
      </c>
      <c r="D124" s="105">
        <f>IF('Test Sample Data'!D123="","",IF(SUM('Test Sample Data'!D$3:D$386)&gt;10,IF(AND(ISNUMBER('Test Sample Data'!D123),'Test Sample Data'!D123&lt;$C$389, 'Test Sample Data'!D123&gt;0),'Test Sample Data'!D123,$C$389),""))</f>
        <v>35</v>
      </c>
      <c r="E124" s="105">
        <f>IF('Test Sample Data'!E123="","",IF(SUM('Test Sample Data'!E$3:E$386)&gt;10,IF(AND(ISNUMBER('Test Sample Data'!E123),'Test Sample Data'!E123&lt;$C$389, 'Test Sample Data'!E123&gt;0),'Test Sample Data'!E123,$C$389),""))</f>
        <v>35</v>
      </c>
      <c r="F124" s="105" t="str">
        <f>IF('Test Sample Data'!F123="","",IF(SUM('Test Sample Data'!F$3:F$386)&gt;10,IF(AND(ISNUMBER('Test Sample Data'!F123),'Test Sample Data'!F123&lt;$C$389, 'Test Sample Data'!F123&gt;0),'Test Sample Data'!F123,$C$389),""))</f>
        <v/>
      </c>
      <c r="G124" s="105" t="str">
        <f>IF('Test Sample Data'!G123="","",IF(SUM('Test Sample Data'!G$3:G$386)&gt;10,IF(AND(ISNUMBER('Test Sample Data'!G123),'Test Sample Data'!G123&lt;$C$389, 'Test Sample Data'!G123&gt;0),'Test Sample Data'!G123,$C$389),""))</f>
        <v/>
      </c>
      <c r="H124" s="105" t="str">
        <f>IF('Test Sample Data'!H123="","",IF(SUM('Test Sample Data'!H$3:H$386)&gt;10,IF(AND(ISNUMBER('Test Sample Data'!H123),'Test Sample Data'!H123&lt;$C$389, 'Test Sample Data'!H123&gt;0),'Test Sample Data'!H123,$C$389),""))</f>
        <v/>
      </c>
      <c r="I124" s="105" t="str">
        <f>IF('Test Sample Data'!I123="","",IF(SUM('Test Sample Data'!I$3:I$386)&gt;10,IF(AND(ISNUMBER('Test Sample Data'!I123),'Test Sample Data'!I123&lt;$C$389, 'Test Sample Data'!I123&gt;0),'Test Sample Data'!I123,$C$389),""))</f>
        <v/>
      </c>
      <c r="J124" s="105" t="str">
        <f>IF('Test Sample Data'!J123="","",IF(SUM('Test Sample Data'!J$3:J$386)&gt;10,IF(AND(ISNUMBER('Test Sample Data'!J123),'Test Sample Data'!J123&lt;$C$389, 'Test Sample Data'!J123&gt;0),'Test Sample Data'!J123,$C$389),""))</f>
        <v/>
      </c>
      <c r="K124" s="105" t="str">
        <f>IF('Test Sample Data'!K123="","",IF(SUM('Test Sample Data'!K$3:K$386)&gt;10,IF(AND(ISNUMBER('Test Sample Data'!K123),'Test Sample Data'!K123&lt;$C$389, 'Test Sample Data'!K123&gt;0),'Test Sample Data'!K123,$C$389),""))</f>
        <v/>
      </c>
      <c r="L124" s="105" t="str">
        <f>IF('Test Sample Data'!L123="","",IF(SUM('Test Sample Data'!L$3:L$386)&gt;10,IF(AND(ISNUMBER('Test Sample Data'!L123),'Test Sample Data'!L123&lt;$C$389, 'Test Sample Data'!L123&gt;0),'Test Sample Data'!L123,$C$389),""))</f>
        <v/>
      </c>
      <c r="M124" s="105" t="str">
        <f>IF('Test Sample Data'!M123="","",IF(SUM('Test Sample Data'!M$3:M$386)&gt;10,IF(AND(ISNUMBER('Test Sample Data'!M123),'Test Sample Data'!M123&lt;$C$389, 'Test Sample Data'!M123&gt;0),'Test Sample Data'!M123,$C$389),""))</f>
        <v/>
      </c>
      <c r="N124" s="105" t="str">
        <f>IF('Test Sample Data'!N123="","",IF(SUM('Test Sample Data'!N$3:N$386)&gt;10,IF(AND(ISNUMBER('Test Sample Data'!N123),'Test Sample Data'!N123&lt;$C$389, 'Test Sample Data'!N123&gt;0),'Test Sample Data'!N123,$C$389),""))</f>
        <v/>
      </c>
      <c r="O124" s="105" t="str">
        <f>'Gene Table'!D123</f>
        <v>KCTD10</v>
      </c>
      <c r="P124" s="104" t="s">
        <v>329</v>
      </c>
      <c r="Q124" s="105">
        <f>IF('Control Sample Data'!C123="","",IF(SUM('Control Sample Data'!C$3:C$386)&gt;10,IF(AND(ISNUMBER('Control Sample Data'!C123),'Control Sample Data'!C123&lt;$C$389, 'Control Sample Data'!C123&gt;0),'Control Sample Data'!C123,$C$389),""))</f>
        <v>35</v>
      </c>
      <c r="R124" s="105">
        <f>IF('Control Sample Data'!D123="","",IF(SUM('Control Sample Data'!D$3:D$386)&gt;10,IF(AND(ISNUMBER('Control Sample Data'!D123),'Control Sample Data'!D123&lt;$C$389, 'Control Sample Data'!D123&gt;0),'Control Sample Data'!D123,$C$389),""))</f>
        <v>35</v>
      </c>
      <c r="S124" s="105">
        <f>IF('Control Sample Data'!E123="","",IF(SUM('Control Sample Data'!E$3:E$386)&gt;10,IF(AND(ISNUMBER('Control Sample Data'!E123),'Control Sample Data'!E123&lt;$C$389, 'Control Sample Data'!E123&gt;0),'Control Sample Data'!E123,$C$389),""))</f>
        <v>35</v>
      </c>
      <c r="T124" s="105" t="str">
        <f>IF('Control Sample Data'!F123="","",IF(SUM('Control Sample Data'!F$3:F$386)&gt;10,IF(AND(ISNUMBER('Control Sample Data'!F123),'Control Sample Data'!F123&lt;$C$389, 'Control Sample Data'!F123&gt;0),'Control Sample Data'!F123,$C$389),""))</f>
        <v/>
      </c>
      <c r="U124" s="105" t="str">
        <f>IF('Control Sample Data'!G123="","",IF(SUM('Control Sample Data'!G$3:G$386)&gt;10,IF(AND(ISNUMBER('Control Sample Data'!G123),'Control Sample Data'!G123&lt;$C$389, 'Control Sample Data'!G123&gt;0),'Control Sample Data'!G123,$C$389),""))</f>
        <v/>
      </c>
      <c r="V124" s="105" t="str">
        <f>IF('Control Sample Data'!H123="","",IF(SUM('Control Sample Data'!H$3:H$386)&gt;10,IF(AND(ISNUMBER('Control Sample Data'!H123),'Control Sample Data'!H123&lt;$C$389, 'Control Sample Data'!H123&gt;0),'Control Sample Data'!H123,$C$389),""))</f>
        <v/>
      </c>
      <c r="W124" s="105" t="str">
        <f>IF('Control Sample Data'!I123="","",IF(SUM('Control Sample Data'!I$3:I$386)&gt;10,IF(AND(ISNUMBER('Control Sample Data'!I123),'Control Sample Data'!I123&lt;$C$389, 'Control Sample Data'!I123&gt;0),'Control Sample Data'!I123,$C$389),""))</f>
        <v/>
      </c>
      <c r="X124" s="105" t="str">
        <f>IF('Control Sample Data'!J123="","",IF(SUM('Control Sample Data'!J$3:J$386)&gt;10,IF(AND(ISNUMBER('Control Sample Data'!J123),'Control Sample Data'!J123&lt;$C$389, 'Control Sample Data'!J123&gt;0),'Control Sample Data'!J123,$C$389),""))</f>
        <v/>
      </c>
      <c r="Y124" s="105" t="str">
        <f>IF('Control Sample Data'!K123="","",IF(SUM('Control Sample Data'!K$3:K$386)&gt;10,IF(AND(ISNUMBER('Control Sample Data'!K123),'Control Sample Data'!K123&lt;$C$389, 'Control Sample Data'!K123&gt;0),'Control Sample Data'!K123,$C$389),""))</f>
        <v/>
      </c>
      <c r="Z124" s="105" t="str">
        <f>IF('Control Sample Data'!L123="","",IF(SUM('Control Sample Data'!L$3:L$386)&gt;10,IF(AND(ISNUMBER('Control Sample Data'!L123),'Control Sample Data'!L123&lt;$C$389, 'Control Sample Data'!L123&gt;0),'Control Sample Data'!L123,$C$389),""))</f>
        <v/>
      </c>
      <c r="AA124" s="105" t="str">
        <f>IF('Control Sample Data'!M123="","",IF(SUM('Control Sample Data'!M$3:M$386)&gt;10,IF(AND(ISNUMBER('Control Sample Data'!M123),'Control Sample Data'!M123&lt;$C$389, 'Control Sample Data'!M123&gt;0),'Control Sample Data'!M123,$C$389),""))</f>
        <v/>
      </c>
      <c r="AB124" s="136" t="str">
        <f>IF('Control Sample Data'!N123="","",IF(SUM('Control Sample Data'!N$3:N$386)&gt;10,IF(AND(ISNUMBER('Control Sample Data'!N123),'Control Sample Data'!N123&lt;$C$389, 'Control Sample Data'!N123&gt;0),'Control Sample Data'!N123,$C$389),""))</f>
        <v/>
      </c>
      <c r="BA124" s="101" t="str">
        <f t="shared" si="115"/>
        <v>KCTD10</v>
      </c>
      <c r="BB124" s="104" t="s">
        <v>329</v>
      </c>
      <c r="BC124" s="105">
        <f t="shared" si="130"/>
        <v>14.007999999999999</v>
      </c>
      <c r="BD124" s="105">
        <f t="shared" si="131"/>
        <v>14.05</v>
      </c>
      <c r="BE124" s="105">
        <f t="shared" si="132"/>
        <v>14.119999999999997</v>
      </c>
      <c r="BF124" s="105" t="str">
        <f t="shared" si="133"/>
        <v/>
      </c>
      <c r="BG124" s="105" t="str">
        <f t="shared" si="134"/>
        <v/>
      </c>
      <c r="BH124" s="105" t="str">
        <f t="shared" si="135"/>
        <v/>
      </c>
      <c r="BI124" s="105" t="str">
        <f t="shared" si="136"/>
        <v/>
      </c>
      <c r="BJ124" s="105" t="str">
        <f t="shared" si="137"/>
        <v/>
      </c>
      <c r="BK124" s="105" t="str">
        <f t="shared" si="138"/>
        <v/>
      </c>
      <c r="BL124" s="105" t="str">
        <f t="shared" si="139"/>
        <v/>
      </c>
      <c r="BM124" s="102" t="str">
        <f t="shared" si="116"/>
        <v/>
      </c>
      <c r="BN124" s="102" t="str">
        <f t="shared" si="117"/>
        <v/>
      </c>
      <c r="BO124" s="105">
        <f t="shared" si="140"/>
        <v>13.858000000000001</v>
      </c>
      <c r="BP124" s="105">
        <f t="shared" si="141"/>
        <v>13.948</v>
      </c>
      <c r="BQ124" s="105">
        <f t="shared" si="142"/>
        <v>13.79</v>
      </c>
      <c r="BR124" s="105" t="str">
        <f t="shared" si="143"/>
        <v/>
      </c>
      <c r="BS124" s="105" t="str">
        <f t="shared" si="144"/>
        <v/>
      </c>
      <c r="BT124" s="105" t="str">
        <f t="shared" si="145"/>
        <v/>
      </c>
      <c r="BU124" s="105" t="str">
        <f t="shared" si="146"/>
        <v/>
      </c>
      <c r="BV124" s="105" t="str">
        <f t="shared" si="147"/>
        <v/>
      </c>
      <c r="BW124" s="105" t="str">
        <f t="shared" si="148"/>
        <v/>
      </c>
      <c r="BX124" s="105" t="str">
        <f t="shared" si="149"/>
        <v/>
      </c>
      <c r="BY124" s="102" t="str">
        <f t="shared" si="118"/>
        <v/>
      </c>
      <c r="BZ124" s="102" t="str">
        <f t="shared" si="119"/>
        <v/>
      </c>
      <c r="CA124" s="70">
        <f t="shared" si="120"/>
        <v>14.059333333333333</v>
      </c>
      <c r="CB124" s="70">
        <f t="shared" si="121"/>
        <v>13.865333333333334</v>
      </c>
      <c r="CC124" s="103" t="str">
        <f t="shared" si="122"/>
        <v>KCTD10</v>
      </c>
      <c r="CD124" s="104" t="s">
        <v>329</v>
      </c>
      <c r="CE124" s="106">
        <f t="shared" si="150"/>
        <v>6.0697642130933602E-5</v>
      </c>
      <c r="CF124" s="106">
        <f t="shared" si="151"/>
        <v>5.8956074763479352E-5</v>
      </c>
      <c r="CG124" s="106">
        <f t="shared" si="152"/>
        <v>5.6163797035209816E-5</v>
      </c>
      <c r="CH124" s="106" t="str">
        <f t="shared" si="153"/>
        <v/>
      </c>
      <c r="CI124" s="106" t="str">
        <f t="shared" si="154"/>
        <v/>
      </c>
      <c r="CJ124" s="106" t="str">
        <f t="shared" si="155"/>
        <v/>
      </c>
      <c r="CK124" s="106" t="str">
        <f t="shared" si="156"/>
        <v/>
      </c>
      <c r="CL124" s="106" t="str">
        <f t="shared" si="157"/>
        <v/>
      </c>
      <c r="CM124" s="106" t="str">
        <f t="shared" si="158"/>
        <v/>
      </c>
      <c r="CN124" s="106" t="str">
        <f t="shared" si="159"/>
        <v/>
      </c>
      <c r="CO124" s="119" t="str">
        <f t="shared" si="123"/>
        <v/>
      </c>
      <c r="CP124" s="119" t="str">
        <f t="shared" si="124"/>
        <v/>
      </c>
      <c r="CQ124" s="106">
        <f t="shared" si="160"/>
        <v>6.7348250734982831E-5</v>
      </c>
      <c r="CR124" s="106">
        <f t="shared" si="161"/>
        <v>6.3275213685285673E-5</v>
      </c>
      <c r="CS124" s="106">
        <f t="shared" si="162"/>
        <v>7.0598644037188073E-5</v>
      </c>
      <c r="CT124" s="106" t="str">
        <f t="shared" si="163"/>
        <v/>
      </c>
      <c r="CU124" s="106" t="str">
        <f t="shared" si="164"/>
        <v/>
      </c>
      <c r="CV124" s="106" t="str">
        <f t="shared" si="165"/>
        <v/>
      </c>
      <c r="CW124" s="106" t="str">
        <f t="shared" si="166"/>
        <v/>
      </c>
      <c r="CX124" s="106" t="str">
        <f t="shared" si="167"/>
        <v/>
      </c>
      <c r="CY124" s="106" t="str">
        <f t="shared" si="168"/>
        <v/>
      </c>
      <c r="CZ124" s="106" t="str">
        <f t="shared" si="169"/>
        <v/>
      </c>
      <c r="DA124" s="119" t="str">
        <f t="shared" si="125"/>
        <v/>
      </c>
      <c r="DB124" s="119" t="str">
        <f t="shared" si="126"/>
        <v/>
      </c>
    </row>
    <row r="125" spans="1:106" ht="15" customHeight="1" x14ac:dyDescent="0.3">
      <c r="A125" s="135" t="str">
        <f>'Gene Table'!D124</f>
        <v>KEAP1</v>
      </c>
      <c r="B125" s="104" t="s">
        <v>330</v>
      </c>
      <c r="C125" s="105">
        <f>IF('Test Sample Data'!C124="","",IF(SUM('Test Sample Data'!C$3:C$386)&gt;10,IF(AND(ISNUMBER('Test Sample Data'!C124),'Test Sample Data'!C124&lt;$C$389, 'Test Sample Data'!C124&gt;0),'Test Sample Data'!C124,$C$389),""))</f>
        <v>31.18</v>
      </c>
      <c r="D125" s="105">
        <f>IF('Test Sample Data'!D124="","",IF(SUM('Test Sample Data'!D$3:D$386)&gt;10,IF(AND(ISNUMBER('Test Sample Data'!D124),'Test Sample Data'!D124&lt;$C$389, 'Test Sample Data'!D124&gt;0),'Test Sample Data'!D124,$C$389),""))</f>
        <v>30.82</v>
      </c>
      <c r="E125" s="105">
        <f>IF('Test Sample Data'!E124="","",IF(SUM('Test Sample Data'!E$3:E$386)&gt;10,IF(AND(ISNUMBER('Test Sample Data'!E124),'Test Sample Data'!E124&lt;$C$389, 'Test Sample Data'!E124&gt;0),'Test Sample Data'!E124,$C$389),""))</f>
        <v>31.32</v>
      </c>
      <c r="F125" s="105" t="str">
        <f>IF('Test Sample Data'!F124="","",IF(SUM('Test Sample Data'!F$3:F$386)&gt;10,IF(AND(ISNUMBER('Test Sample Data'!F124),'Test Sample Data'!F124&lt;$C$389, 'Test Sample Data'!F124&gt;0),'Test Sample Data'!F124,$C$389),""))</f>
        <v/>
      </c>
      <c r="G125" s="105" t="str">
        <f>IF('Test Sample Data'!G124="","",IF(SUM('Test Sample Data'!G$3:G$386)&gt;10,IF(AND(ISNUMBER('Test Sample Data'!G124),'Test Sample Data'!G124&lt;$C$389, 'Test Sample Data'!G124&gt;0),'Test Sample Data'!G124,$C$389),""))</f>
        <v/>
      </c>
      <c r="H125" s="105" t="str">
        <f>IF('Test Sample Data'!H124="","",IF(SUM('Test Sample Data'!H$3:H$386)&gt;10,IF(AND(ISNUMBER('Test Sample Data'!H124),'Test Sample Data'!H124&lt;$C$389, 'Test Sample Data'!H124&gt;0),'Test Sample Data'!H124,$C$389),""))</f>
        <v/>
      </c>
      <c r="I125" s="105" t="str">
        <f>IF('Test Sample Data'!I124="","",IF(SUM('Test Sample Data'!I$3:I$386)&gt;10,IF(AND(ISNUMBER('Test Sample Data'!I124),'Test Sample Data'!I124&lt;$C$389, 'Test Sample Data'!I124&gt;0),'Test Sample Data'!I124,$C$389),""))</f>
        <v/>
      </c>
      <c r="J125" s="105" t="str">
        <f>IF('Test Sample Data'!J124="","",IF(SUM('Test Sample Data'!J$3:J$386)&gt;10,IF(AND(ISNUMBER('Test Sample Data'!J124),'Test Sample Data'!J124&lt;$C$389, 'Test Sample Data'!J124&gt;0),'Test Sample Data'!J124,$C$389),""))</f>
        <v/>
      </c>
      <c r="K125" s="105" t="str">
        <f>IF('Test Sample Data'!K124="","",IF(SUM('Test Sample Data'!K$3:K$386)&gt;10,IF(AND(ISNUMBER('Test Sample Data'!K124),'Test Sample Data'!K124&lt;$C$389, 'Test Sample Data'!K124&gt;0),'Test Sample Data'!K124,$C$389),""))</f>
        <v/>
      </c>
      <c r="L125" s="105" t="str">
        <f>IF('Test Sample Data'!L124="","",IF(SUM('Test Sample Data'!L$3:L$386)&gt;10,IF(AND(ISNUMBER('Test Sample Data'!L124),'Test Sample Data'!L124&lt;$C$389, 'Test Sample Data'!L124&gt;0),'Test Sample Data'!L124,$C$389),""))</f>
        <v/>
      </c>
      <c r="M125" s="105" t="str">
        <f>IF('Test Sample Data'!M124="","",IF(SUM('Test Sample Data'!M$3:M$386)&gt;10,IF(AND(ISNUMBER('Test Sample Data'!M124),'Test Sample Data'!M124&lt;$C$389, 'Test Sample Data'!M124&gt;0),'Test Sample Data'!M124,$C$389),""))</f>
        <v/>
      </c>
      <c r="N125" s="105" t="str">
        <f>IF('Test Sample Data'!N124="","",IF(SUM('Test Sample Data'!N$3:N$386)&gt;10,IF(AND(ISNUMBER('Test Sample Data'!N124),'Test Sample Data'!N124&lt;$C$389, 'Test Sample Data'!N124&gt;0),'Test Sample Data'!N124,$C$389),""))</f>
        <v/>
      </c>
      <c r="O125" s="105" t="str">
        <f>'Gene Table'!D124</f>
        <v>KEAP1</v>
      </c>
      <c r="P125" s="104" t="s">
        <v>330</v>
      </c>
      <c r="Q125" s="105">
        <f>IF('Control Sample Data'!C124="","",IF(SUM('Control Sample Data'!C$3:C$386)&gt;10,IF(AND(ISNUMBER('Control Sample Data'!C124),'Control Sample Data'!C124&lt;$C$389, 'Control Sample Data'!C124&gt;0),'Control Sample Data'!C124,$C$389),""))</f>
        <v>29.25</v>
      </c>
      <c r="R125" s="105">
        <f>IF('Control Sample Data'!D124="","",IF(SUM('Control Sample Data'!D$3:D$386)&gt;10,IF(AND(ISNUMBER('Control Sample Data'!D124),'Control Sample Data'!D124&lt;$C$389, 'Control Sample Data'!D124&gt;0),'Control Sample Data'!D124,$C$389),""))</f>
        <v>29.17</v>
      </c>
      <c r="S125" s="105">
        <f>IF('Control Sample Data'!E124="","",IF(SUM('Control Sample Data'!E$3:E$386)&gt;10,IF(AND(ISNUMBER('Control Sample Data'!E124),'Control Sample Data'!E124&lt;$C$389, 'Control Sample Data'!E124&gt;0),'Control Sample Data'!E124,$C$389),""))</f>
        <v>28.79</v>
      </c>
      <c r="T125" s="105" t="str">
        <f>IF('Control Sample Data'!F124="","",IF(SUM('Control Sample Data'!F$3:F$386)&gt;10,IF(AND(ISNUMBER('Control Sample Data'!F124),'Control Sample Data'!F124&lt;$C$389, 'Control Sample Data'!F124&gt;0),'Control Sample Data'!F124,$C$389),""))</f>
        <v/>
      </c>
      <c r="U125" s="105" t="str">
        <f>IF('Control Sample Data'!G124="","",IF(SUM('Control Sample Data'!G$3:G$386)&gt;10,IF(AND(ISNUMBER('Control Sample Data'!G124),'Control Sample Data'!G124&lt;$C$389, 'Control Sample Data'!G124&gt;0),'Control Sample Data'!G124,$C$389),""))</f>
        <v/>
      </c>
      <c r="V125" s="105" t="str">
        <f>IF('Control Sample Data'!H124="","",IF(SUM('Control Sample Data'!H$3:H$386)&gt;10,IF(AND(ISNUMBER('Control Sample Data'!H124),'Control Sample Data'!H124&lt;$C$389, 'Control Sample Data'!H124&gt;0),'Control Sample Data'!H124,$C$389),""))</f>
        <v/>
      </c>
      <c r="W125" s="105" t="str">
        <f>IF('Control Sample Data'!I124="","",IF(SUM('Control Sample Data'!I$3:I$386)&gt;10,IF(AND(ISNUMBER('Control Sample Data'!I124),'Control Sample Data'!I124&lt;$C$389, 'Control Sample Data'!I124&gt;0),'Control Sample Data'!I124,$C$389),""))</f>
        <v/>
      </c>
      <c r="X125" s="105" t="str">
        <f>IF('Control Sample Data'!J124="","",IF(SUM('Control Sample Data'!J$3:J$386)&gt;10,IF(AND(ISNUMBER('Control Sample Data'!J124),'Control Sample Data'!J124&lt;$C$389, 'Control Sample Data'!J124&gt;0),'Control Sample Data'!J124,$C$389),""))</f>
        <v/>
      </c>
      <c r="Y125" s="105" t="str">
        <f>IF('Control Sample Data'!K124="","",IF(SUM('Control Sample Data'!K$3:K$386)&gt;10,IF(AND(ISNUMBER('Control Sample Data'!K124),'Control Sample Data'!K124&lt;$C$389, 'Control Sample Data'!K124&gt;0),'Control Sample Data'!K124,$C$389),""))</f>
        <v/>
      </c>
      <c r="Z125" s="105" t="str">
        <f>IF('Control Sample Data'!L124="","",IF(SUM('Control Sample Data'!L$3:L$386)&gt;10,IF(AND(ISNUMBER('Control Sample Data'!L124),'Control Sample Data'!L124&lt;$C$389, 'Control Sample Data'!L124&gt;0),'Control Sample Data'!L124,$C$389),""))</f>
        <v/>
      </c>
      <c r="AA125" s="105" t="str">
        <f>IF('Control Sample Data'!M124="","",IF(SUM('Control Sample Data'!M$3:M$386)&gt;10,IF(AND(ISNUMBER('Control Sample Data'!M124),'Control Sample Data'!M124&lt;$C$389, 'Control Sample Data'!M124&gt;0),'Control Sample Data'!M124,$C$389),""))</f>
        <v/>
      </c>
      <c r="AB125" s="136" t="str">
        <f>IF('Control Sample Data'!N124="","",IF(SUM('Control Sample Data'!N$3:N$386)&gt;10,IF(AND(ISNUMBER('Control Sample Data'!N124),'Control Sample Data'!N124&lt;$C$389, 'Control Sample Data'!N124&gt;0),'Control Sample Data'!N124,$C$389),""))</f>
        <v/>
      </c>
      <c r="BA125" s="101" t="str">
        <f t="shared" si="115"/>
        <v>KEAP1</v>
      </c>
      <c r="BB125" s="104" t="s">
        <v>330</v>
      </c>
      <c r="BC125" s="105">
        <f t="shared" si="130"/>
        <v>10.187999999999999</v>
      </c>
      <c r="BD125" s="105">
        <f t="shared" si="131"/>
        <v>9.870000000000001</v>
      </c>
      <c r="BE125" s="105">
        <f t="shared" si="132"/>
        <v>10.439999999999998</v>
      </c>
      <c r="BF125" s="105" t="str">
        <f t="shared" si="133"/>
        <v/>
      </c>
      <c r="BG125" s="105" t="str">
        <f t="shared" si="134"/>
        <v/>
      </c>
      <c r="BH125" s="105" t="str">
        <f t="shared" si="135"/>
        <v/>
      </c>
      <c r="BI125" s="105" t="str">
        <f t="shared" si="136"/>
        <v/>
      </c>
      <c r="BJ125" s="105" t="str">
        <f t="shared" si="137"/>
        <v/>
      </c>
      <c r="BK125" s="105" t="str">
        <f t="shared" si="138"/>
        <v/>
      </c>
      <c r="BL125" s="105" t="str">
        <f t="shared" si="139"/>
        <v/>
      </c>
      <c r="BM125" s="102" t="str">
        <f t="shared" si="116"/>
        <v/>
      </c>
      <c r="BN125" s="102" t="str">
        <f t="shared" si="117"/>
        <v/>
      </c>
      <c r="BO125" s="105">
        <f t="shared" si="140"/>
        <v>8.1080000000000005</v>
      </c>
      <c r="BP125" s="105">
        <f t="shared" si="141"/>
        <v>8.1180000000000021</v>
      </c>
      <c r="BQ125" s="105">
        <f t="shared" si="142"/>
        <v>7.5799999999999983</v>
      </c>
      <c r="BR125" s="105" t="str">
        <f t="shared" si="143"/>
        <v/>
      </c>
      <c r="BS125" s="105" t="str">
        <f t="shared" si="144"/>
        <v/>
      </c>
      <c r="BT125" s="105" t="str">
        <f t="shared" si="145"/>
        <v/>
      </c>
      <c r="BU125" s="105" t="str">
        <f t="shared" si="146"/>
        <v/>
      </c>
      <c r="BV125" s="105" t="str">
        <f t="shared" si="147"/>
        <v/>
      </c>
      <c r="BW125" s="105" t="str">
        <f t="shared" si="148"/>
        <v/>
      </c>
      <c r="BX125" s="105" t="str">
        <f t="shared" si="149"/>
        <v/>
      </c>
      <c r="BY125" s="102" t="str">
        <f t="shared" si="118"/>
        <v/>
      </c>
      <c r="BZ125" s="102" t="str">
        <f t="shared" si="119"/>
        <v/>
      </c>
      <c r="CA125" s="70">
        <f t="shared" si="120"/>
        <v>10.165999999999999</v>
      </c>
      <c r="CB125" s="70">
        <f t="shared" si="121"/>
        <v>7.9353333333333333</v>
      </c>
      <c r="CC125" s="103" t="str">
        <f t="shared" si="122"/>
        <v>KEAP1</v>
      </c>
      <c r="CD125" s="104" t="s">
        <v>330</v>
      </c>
      <c r="CE125" s="106">
        <f t="shared" si="150"/>
        <v>8.5724784922804693E-4</v>
      </c>
      <c r="CF125" s="106">
        <f t="shared" si="151"/>
        <v>1.0686461926374409E-3</v>
      </c>
      <c r="CG125" s="106">
        <f t="shared" si="152"/>
        <v>7.1985801625542157E-4</v>
      </c>
      <c r="CH125" s="106" t="str">
        <f t="shared" si="153"/>
        <v/>
      </c>
      <c r="CI125" s="106" t="str">
        <f t="shared" si="154"/>
        <v/>
      </c>
      <c r="CJ125" s="106" t="str">
        <f t="shared" si="155"/>
        <v/>
      </c>
      <c r="CK125" s="106" t="str">
        <f t="shared" si="156"/>
        <v/>
      </c>
      <c r="CL125" s="106" t="str">
        <f t="shared" si="157"/>
        <v/>
      </c>
      <c r="CM125" s="106" t="str">
        <f t="shared" si="158"/>
        <v/>
      </c>
      <c r="CN125" s="106" t="str">
        <f t="shared" si="159"/>
        <v/>
      </c>
      <c r="CO125" s="119" t="str">
        <f t="shared" si="123"/>
        <v/>
      </c>
      <c r="CP125" s="119" t="str">
        <f t="shared" si="124"/>
        <v/>
      </c>
      <c r="CQ125" s="106">
        <f t="shared" si="160"/>
        <v>3.6245057674659464E-3</v>
      </c>
      <c r="CR125" s="106">
        <f t="shared" si="161"/>
        <v>3.5994694773386821E-3</v>
      </c>
      <c r="CS125" s="106">
        <f t="shared" si="162"/>
        <v>5.2262795108832588E-3</v>
      </c>
      <c r="CT125" s="106" t="str">
        <f t="shared" si="163"/>
        <v/>
      </c>
      <c r="CU125" s="106" t="str">
        <f t="shared" si="164"/>
        <v/>
      </c>
      <c r="CV125" s="106" t="str">
        <f t="shared" si="165"/>
        <v/>
      </c>
      <c r="CW125" s="106" t="str">
        <f t="shared" si="166"/>
        <v/>
      </c>
      <c r="CX125" s="106" t="str">
        <f t="shared" si="167"/>
        <v/>
      </c>
      <c r="CY125" s="106" t="str">
        <f t="shared" si="168"/>
        <v/>
      </c>
      <c r="CZ125" s="106" t="str">
        <f t="shared" si="169"/>
        <v/>
      </c>
      <c r="DA125" s="119" t="str">
        <f t="shared" si="125"/>
        <v/>
      </c>
      <c r="DB125" s="119" t="str">
        <f t="shared" si="126"/>
        <v/>
      </c>
    </row>
    <row r="126" spans="1:106" ht="15" customHeight="1" x14ac:dyDescent="0.3">
      <c r="A126" s="135" t="str">
        <f>'Gene Table'!D125</f>
        <v>KLHL13</v>
      </c>
      <c r="B126" s="104" t="s">
        <v>331</v>
      </c>
      <c r="C126" s="105">
        <f>IF('Test Sample Data'!C125="","",IF(SUM('Test Sample Data'!C$3:C$386)&gt;10,IF(AND(ISNUMBER('Test Sample Data'!C125),'Test Sample Data'!C125&lt;$C$389, 'Test Sample Data'!C125&gt;0),'Test Sample Data'!C125,$C$389),""))</f>
        <v>13.53</v>
      </c>
      <c r="D126" s="105">
        <f>IF('Test Sample Data'!D125="","",IF(SUM('Test Sample Data'!D$3:D$386)&gt;10,IF(AND(ISNUMBER('Test Sample Data'!D125),'Test Sample Data'!D125&lt;$C$389, 'Test Sample Data'!D125&gt;0),'Test Sample Data'!D125,$C$389),""))</f>
        <v>13.59</v>
      </c>
      <c r="E126" s="105">
        <f>IF('Test Sample Data'!E125="","",IF(SUM('Test Sample Data'!E$3:E$386)&gt;10,IF(AND(ISNUMBER('Test Sample Data'!E125),'Test Sample Data'!E125&lt;$C$389, 'Test Sample Data'!E125&gt;0),'Test Sample Data'!E125,$C$389),""))</f>
        <v>13.59</v>
      </c>
      <c r="F126" s="105" t="str">
        <f>IF('Test Sample Data'!F125="","",IF(SUM('Test Sample Data'!F$3:F$386)&gt;10,IF(AND(ISNUMBER('Test Sample Data'!F125),'Test Sample Data'!F125&lt;$C$389, 'Test Sample Data'!F125&gt;0),'Test Sample Data'!F125,$C$389),""))</f>
        <v/>
      </c>
      <c r="G126" s="105" t="str">
        <f>IF('Test Sample Data'!G125="","",IF(SUM('Test Sample Data'!G$3:G$386)&gt;10,IF(AND(ISNUMBER('Test Sample Data'!G125),'Test Sample Data'!G125&lt;$C$389, 'Test Sample Data'!G125&gt;0),'Test Sample Data'!G125,$C$389),""))</f>
        <v/>
      </c>
      <c r="H126" s="105" t="str">
        <f>IF('Test Sample Data'!H125="","",IF(SUM('Test Sample Data'!H$3:H$386)&gt;10,IF(AND(ISNUMBER('Test Sample Data'!H125),'Test Sample Data'!H125&lt;$C$389, 'Test Sample Data'!H125&gt;0),'Test Sample Data'!H125,$C$389),""))</f>
        <v/>
      </c>
      <c r="I126" s="105" t="str">
        <f>IF('Test Sample Data'!I125="","",IF(SUM('Test Sample Data'!I$3:I$386)&gt;10,IF(AND(ISNUMBER('Test Sample Data'!I125),'Test Sample Data'!I125&lt;$C$389, 'Test Sample Data'!I125&gt;0),'Test Sample Data'!I125,$C$389),""))</f>
        <v/>
      </c>
      <c r="J126" s="105" t="str">
        <f>IF('Test Sample Data'!J125="","",IF(SUM('Test Sample Data'!J$3:J$386)&gt;10,IF(AND(ISNUMBER('Test Sample Data'!J125),'Test Sample Data'!J125&lt;$C$389, 'Test Sample Data'!J125&gt;0),'Test Sample Data'!J125,$C$389),""))</f>
        <v/>
      </c>
      <c r="K126" s="105" t="str">
        <f>IF('Test Sample Data'!K125="","",IF(SUM('Test Sample Data'!K$3:K$386)&gt;10,IF(AND(ISNUMBER('Test Sample Data'!K125),'Test Sample Data'!K125&lt;$C$389, 'Test Sample Data'!K125&gt;0),'Test Sample Data'!K125,$C$389),""))</f>
        <v/>
      </c>
      <c r="L126" s="105" t="str">
        <f>IF('Test Sample Data'!L125="","",IF(SUM('Test Sample Data'!L$3:L$386)&gt;10,IF(AND(ISNUMBER('Test Sample Data'!L125),'Test Sample Data'!L125&lt;$C$389, 'Test Sample Data'!L125&gt;0),'Test Sample Data'!L125,$C$389),""))</f>
        <v/>
      </c>
      <c r="M126" s="105" t="str">
        <f>IF('Test Sample Data'!M125="","",IF(SUM('Test Sample Data'!M$3:M$386)&gt;10,IF(AND(ISNUMBER('Test Sample Data'!M125),'Test Sample Data'!M125&lt;$C$389, 'Test Sample Data'!M125&gt;0),'Test Sample Data'!M125,$C$389),""))</f>
        <v/>
      </c>
      <c r="N126" s="105" t="str">
        <f>IF('Test Sample Data'!N125="","",IF(SUM('Test Sample Data'!N$3:N$386)&gt;10,IF(AND(ISNUMBER('Test Sample Data'!N125),'Test Sample Data'!N125&lt;$C$389, 'Test Sample Data'!N125&gt;0),'Test Sample Data'!N125,$C$389),""))</f>
        <v/>
      </c>
      <c r="O126" s="105" t="str">
        <f>'Gene Table'!D125</f>
        <v>KLHL13</v>
      </c>
      <c r="P126" s="104" t="s">
        <v>331</v>
      </c>
      <c r="Q126" s="105">
        <f>IF('Control Sample Data'!C125="","",IF(SUM('Control Sample Data'!C$3:C$386)&gt;10,IF(AND(ISNUMBER('Control Sample Data'!C125),'Control Sample Data'!C125&lt;$C$389, 'Control Sample Data'!C125&gt;0),'Control Sample Data'!C125,$C$389),""))</f>
        <v>22.38</v>
      </c>
      <c r="R126" s="105">
        <f>IF('Control Sample Data'!D125="","",IF(SUM('Control Sample Data'!D$3:D$386)&gt;10,IF(AND(ISNUMBER('Control Sample Data'!D125),'Control Sample Data'!D125&lt;$C$389, 'Control Sample Data'!D125&gt;0),'Control Sample Data'!D125,$C$389),""))</f>
        <v>22.43</v>
      </c>
      <c r="S126" s="105">
        <f>IF('Control Sample Data'!E125="","",IF(SUM('Control Sample Data'!E$3:E$386)&gt;10,IF(AND(ISNUMBER('Control Sample Data'!E125),'Control Sample Data'!E125&lt;$C$389, 'Control Sample Data'!E125&gt;0),'Control Sample Data'!E125,$C$389),""))</f>
        <v>22.43</v>
      </c>
      <c r="T126" s="105" t="str">
        <f>IF('Control Sample Data'!F125="","",IF(SUM('Control Sample Data'!F$3:F$386)&gt;10,IF(AND(ISNUMBER('Control Sample Data'!F125),'Control Sample Data'!F125&lt;$C$389, 'Control Sample Data'!F125&gt;0),'Control Sample Data'!F125,$C$389),""))</f>
        <v/>
      </c>
      <c r="U126" s="105" t="str">
        <f>IF('Control Sample Data'!G125="","",IF(SUM('Control Sample Data'!G$3:G$386)&gt;10,IF(AND(ISNUMBER('Control Sample Data'!G125),'Control Sample Data'!G125&lt;$C$389, 'Control Sample Data'!G125&gt;0),'Control Sample Data'!G125,$C$389),""))</f>
        <v/>
      </c>
      <c r="V126" s="105" t="str">
        <f>IF('Control Sample Data'!H125="","",IF(SUM('Control Sample Data'!H$3:H$386)&gt;10,IF(AND(ISNUMBER('Control Sample Data'!H125),'Control Sample Data'!H125&lt;$C$389, 'Control Sample Data'!H125&gt;0),'Control Sample Data'!H125,$C$389),""))</f>
        <v/>
      </c>
      <c r="W126" s="105" t="str">
        <f>IF('Control Sample Data'!I125="","",IF(SUM('Control Sample Data'!I$3:I$386)&gt;10,IF(AND(ISNUMBER('Control Sample Data'!I125),'Control Sample Data'!I125&lt;$C$389, 'Control Sample Data'!I125&gt;0),'Control Sample Data'!I125,$C$389),""))</f>
        <v/>
      </c>
      <c r="X126" s="105" t="str">
        <f>IF('Control Sample Data'!J125="","",IF(SUM('Control Sample Data'!J$3:J$386)&gt;10,IF(AND(ISNUMBER('Control Sample Data'!J125),'Control Sample Data'!J125&lt;$C$389, 'Control Sample Data'!J125&gt;0),'Control Sample Data'!J125,$C$389),""))</f>
        <v/>
      </c>
      <c r="Y126" s="105" t="str">
        <f>IF('Control Sample Data'!K125="","",IF(SUM('Control Sample Data'!K$3:K$386)&gt;10,IF(AND(ISNUMBER('Control Sample Data'!K125),'Control Sample Data'!K125&lt;$C$389, 'Control Sample Data'!K125&gt;0),'Control Sample Data'!K125,$C$389),""))</f>
        <v/>
      </c>
      <c r="Z126" s="105" t="str">
        <f>IF('Control Sample Data'!L125="","",IF(SUM('Control Sample Data'!L$3:L$386)&gt;10,IF(AND(ISNUMBER('Control Sample Data'!L125),'Control Sample Data'!L125&lt;$C$389, 'Control Sample Data'!L125&gt;0),'Control Sample Data'!L125,$C$389),""))</f>
        <v/>
      </c>
      <c r="AA126" s="105" t="str">
        <f>IF('Control Sample Data'!M125="","",IF(SUM('Control Sample Data'!M$3:M$386)&gt;10,IF(AND(ISNUMBER('Control Sample Data'!M125),'Control Sample Data'!M125&lt;$C$389, 'Control Sample Data'!M125&gt;0),'Control Sample Data'!M125,$C$389),""))</f>
        <v/>
      </c>
      <c r="AB126" s="136" t="str">
        <f>IF('Control Sample Data'!N125="","",IF(SUM('Control Sample Data'!N$3:N$386)&gt;10,IF(AND(ISNUMBER('Control Sample Data'!N125),'Control Sample Data'!N125&lt;$C$389, 'Control Sample Data'!N125&gt;0),'Control Sample Data'!N125,$C$389),""))</f>
        <v/>
      </c>
      <c r="BA126" s="101" t="str">
        <f t="shared" si="115"/>
        <v>KLHL13</v>
      </c>
      <c r="BB126" s="104" t="s">
        <v>331</v>
      </c>
      <c r="BC126" s="105">
        <f t="shared" si="130"/>
        <v>-7.4620000000000015</v>
      </c>
      <c r="BD126" s="105">
        <f t="shared" si="131"/>
        <v>-7.3599999999999994</v>
      </c>
      <c r="BE126" s="105">
        <f t="shared" si="132"/>
        <v>-7.2900000000000027</v>
      </c>
      <c r="BF126" s="105" t="str">
        <f t="shared" si="133"/>
        <v/>
      </c>
      <c r="BG126" s="105" t="str">
        <f t="shared" si="134"/>
        <v/>
      </c>
      <c r="BH126" s="105" t="str">
        <f t="shared" si="135"/>
        <v/>
      </c>
      <c r="BI126" s="105" t="str">
        <f t="shared" si="136"/>
        <v/>
      </c>
      <c r="BJ126" s="105" t="str">
        <f t="shared" si="137"/>
        <v/>
      </c>
      <c r="BK126" s="105" t="str">
        <f t="shared" si="138"/>
        <v/>
      </c>
      <c r="BL126" s="105" t="str">
        <f t="shared" si="139"/>
        <v/>
      </c>
      <c r="BM126" s="102" t="str">
        <f t="shared" si="116"/>
        <v/>
      </c>
      <c r="BN126" s="102" t="str">
        <f t="shared" si="117"/>
        <v/>
      </c>
      <c r="BO126" s="105">
        <f t="shared" si="140"/>
        <v>1.2379999999999995</v>
      </c>
      <c r="BP126" s="105">
        <f t="shared" si="141"/>
        <v>1.3780000000000001</v>
      </c>
      <c r="BQ126" s="105">
        <f t="shared" si="142"/>
        <v>1.2199999999999989</v>
      </c>
      <c r="BR126" s="105" t="str">
        <f t="shared" si="143"/>
        <v/>
      </c>
      <c r="BS126" s="105" t="str">
        <f t="shared" si="144"/>
        <v/>
      </c>
      <c r="BT126" s="105" t="str">
        <f t="shared" si="145"/>
        <v/>
      </c>
      <c r="BU126" s="105" t="str">
        <f t="shared" si="146"/>
        <v/>
      </c>
      <c r="BV126" s="105" t="str">
        <f t="shared" si="147"/>
        <v/>
      </c>
      <c r="BW126" s="105" t="str">
        <f t="shared" si="148"/>
        <v/>
      </c>
      <c r="BX126" s="105" t="str">
        <f t="shared" si="149"/>
        <v/>
      </c>
      <c r="BY126" s="102" t="str">
        <f t="shared" si="118"/>
        <v/>
      </c>
      <c r="BZ126" s="102" t="str">
        <f t="shared" si="119"/>
        <v/>
      </c>
      <c r="CA126" s="70">
        <f t="shared" si="120"/>
        <v>-7.3706666666666676</v>
      </c>
      <c r="CB126" s="70">
        <f t="shared" si="121"/>
        <v>1.2786666666666662</v>
      </c>
      <c r="CC126" s="103" t="str">
        <f t="shared" si="122"/>
        <v>KLHL13</v>
      </c>
      <c r="CD126" s="104" t="s">
        <v>331</v>
      </c>
      <c r="CE126" s="106">
        <f t="shared" si="150"/>
        <v>176.31360593704179</v>
      </c>
      <c r="CF126" s="106">
        <f t="shared" si="151"/>
        <v>164.27851488805166</v>
      </c>
      <c r="CG126" s="106">
        <f t="shared" si="152"/>
        <v>156.49795554458495</v>
      </c>
      <c r="CH126" s="106" t="str">
        <f t="shared" si="153"/>
        <v/>
      </c>
      <c r="CI126" s="106" t="str">
        <f t="shared" si="154"/>
        <v/>
      </c>
      <c r="CJ126" s="106" t="str">
        <f t="shared" si="155"/>
        <v/>
      </c>
      <c r="CK126" s="106" t="str">
        <f t="shared" si="156"/>
        <v/>
      </c>
      <c r="CL126" s="106" t="str">
        <f t="shared" si="157"/>
        <v/>
      </c>
      <c r="CM126" s="106" t="str">
        <f t="shared" si="158"/>
        <v/>
      </c>
      <c r="CN126" s="106" t="str">
        <f t="shared" si="159"/>
        <v/>
      </c>
      <c r="CO126" s="119" t="str">
        <f t="shared" si="123"/>
        <v/>
      </c>
      <c r="CP126" s="119" t="str">
        <f t="shared" si="124"/>
        <v/>
      </c>
      <c r="CQ126" s="106">
        <f t="shared" si="160"/>
        <v>0.423959982316574</v>
      </c>
      <c r="CR126" s="106">
        <f t="shared" si="161"/>
        <v>0.38475180504021561</v>
      </c>
      <c r="CS126" s="106">
        <f t="shared" si="162"/>
        <v>0.4292827182188772</v>
      </c>
      <c r="CT126" s="106" t="str">
        <f t="shared" si="163"/>
        <v/>
      </c>
      <c r="CU126" s="106" t="str">
        <f t="shared" si="164"/>
        <v/>
      </c>
      <c r="CV126" s="106" t="str">
        <f t="shared" si="165"/>
        <v/>
      </c>
      <c r="CW126" s="106" t="str">
        <f t="shared" si="166"/>
        <v/>
      </c>
      <c r="CX126" s="106" t="str">
        <f t="shared" si="167"/>
        <v/>
      </c>
      <c r="CY126" s="106" t="str">
        <f t="shared" si="168"/>
        <v/>
      </c>
      <c r="CZ126" s="106" t="str">
        <f t="shared" si="169"/>
        <v/>
      </c>
      <c r="DA126" s="119" t="str">
        <f t="shared" si="125"/>
        <v/>
      </c>
      <c r="DB126" s="119" t="str">
        <f t="shared" si="126"/>
        <v/>
      </c>
    </row>
    <row r="127" spans="1:106" ht="15" customHeight="1" x14ac:dyDescent="0.3">
      <c r="A127" s="135" t="str">
        <f>'Gene Table'!D126</f>
        <v>KLHL2</v>
      </c>
      <c r="B127" s="104" t="s">
        <v>332</v>
      </c>
      <c r="C127" s="105">
        <f>IF('Test Sample Data'!C126="","",IF(SUM('Test Sample Data'!C$3:C$386)&gt;10,IF(AND(ISNUMBER('Test Sample Data'!C126),'Test Sample Data'!C126&lt;$C$389, 'Test Sample Data'!C126&gt;0),'Test Sample Data'!C126,$C$389),""))</f>
        <v>29.52</v>
      </c>
      <c r="D127" s="105">
        <f>IF('Test Sample Data'!D126="","",IF(SUM('Test Sample Data'!D$3:D$386)&gt;10,IF(AND(ISNUMBER('Test Sample Data'!D126),'Test Sample Data'!D126&lt;$C$389, 'Test Sample Data'!D126&gt;0),'Test Sample Data'!D126,$C$389),""))</f>
        <v>29.17</v>
      </c>
      <c r="E127" s="105">
        <f>IF('Test Sample Data'!E126="","",IF(SUM('Test Sample Data'!E$3:E$386)&gt;10,IF(AND(ISNUMBER('Test Sample Data'!E126),'Test Sample Data'!E126&lt;$C$389, 'Test Sample Data'!E126&gt;0),'Test Sample Data'!E126,$C$389),""))</f>
        <v>29.13</v>
      </c>
      <c r="F127" s="105" t="str">
        <f>IF('Test Sample Data'!F126="","",IF(SUM('Test Sample Data'!F$3:F$386)&gt;10,IF(AND(ISNUMBER('Test Sample Data'!F126),'Test Sample Data'!F126&lt;$C$389, 'Test Sample Data'!F126&gt;0),'Test Sample Data'!F126,$C$389),""))</f>
        <v/>
      </c>
      <c r="G127" s="105" t="str">
        <f>IF('Test Sample Data'!G126="","",IF(SUM('Test Sample Data'!G$3:G$386)&gt;10,IF(AND(ISNUMBER('Test Sample Data'!G126),'Test Sample Data'!G126&lt;$C$389, 'Test Sample Data'!G126&gt;0),'Test Sample Data'!G126,$C$389),""))</f>
        <v/>
      </c>
      <c r="H127" s="105" t="str">
        <f>IF('Test Sample Data'!H126="","",IF(SUM('Test Sample Data'!H$3:H$386)&gt;10,IF(AND(ISNUMBER('Test Sample Data'!H126),'Test Sample Data'!H126&lt;$C$389, 'Test Sample Data'!H126&gt;0),'Test Sample Data'!H126,$C$389),""))</f>
        <v/>
      </c>
      <c r="I127" s="105" t="str">
        <f>IF('Test Sample Data'!I126="","",IF(SUM('Test Sample Data'!I$3:I$386)&gt;10,IF(AND(ISNUMBER('Test Sample Data'!I126),'Test Sample Data'!I126&lt;$C$389, 'Test Sample Data'!I126&gt;0),'Test Sample Data'!I126,$C$389),""))</f>
        <v/>
      </c>
      <c r="J127" s="105" t="str">
        <f>IF('Test Sample Data'!J126="","",IF(SUM('Test Sample Data'!J$3:J$386)&gt;10,IF(AND(ISNUMBER('Test Sample Data'!J126),'Test Sample Data'!J126&lt;$C$389, 'Test Sample Data'!J126&gt;0),'Test Sample Data'!J126,$C$389),""))</f>
        <v/>
      </c>
      <c r="K127" s="105" t="str">
        <f>IF('Test Sample Data'!K126="","",IF(SUM('Test Sample Data'!K$3:K$386)&gt;10,IF(AND(ISNUMBER('Test Sample Data'!K126),'Test Sample Data'!K126&lt;$C$389, 'Test Sample Data'!K126&gt;0),'Test Sample Data'!K126,$C$389),""))</f>
        <v/>
      </c>
      <c r="L127" s="105" t="str">
        <f>IF('Test Sample Data'!L126="","",IF(SUM('Test Sample Data'!L$3:L$386)&gt;10,IF(AND(ISNUMBER('Test Sample Data'!L126),'Test Sample Data'!L126&lt;$C$389, 'Test Sample Data'!L126&gt;0),'Test Sample Data'!L126,$C$389),""))</f>
        <v/>
      </c>
      <c r="M127" s="105" t="str">
        <f>IF('Test Sample Data'!M126="","",IF(SUM('Test Sample Data'!M$3:M$386)&gt;10,IF(AND(ISNUMBER('Test Sample Data'!M126),'Test Sample Data'!M126&lt;$C$389, 'Test Sample Data'!M126&gt;0),'Test Sample Data'!M126,$C$389),""))</f>
        <v/>
      </c>
      <c r="N127" s="105" t="str">
        <f>IF('Test Sample Data'!N126="","",IF(SUM('Test Sample Data'!N$3:N$386)&gt;10,IF(AND(ISNUMBER('Test Sample Data'!N126),'Test Sample Data'!N126&lt;$C$389, 'Test Sample Data'!N126&gt;0),'Test Sample Data'!N126,$C$389),""))</f>
        <v/>
      </c>
      <c r="O127" s="105" t="str">
        <f>'Gene Table'!D126</f>
        <v>KLHL2</v>
      </c>
      <c r="P127" s="104" t="s">
        <v>332</v>
      </c>
      <c r="Q127" s="105">
        <f>IF('Control Sample Data'!C126="","",IF(SUM('Control Sample Data'!C$3:C$386)&gt;10,IF(AND(ISNUMBER('Control Sample Data'!C126),'Control Sample Data'!C126&lt;$C$389, 'Control Sample Data'!C126&gt;0),'Control Sample Data'!C126,$C$389),""))</f>
        <v>28.7</v>
      </c>
      <c r="R127" s="105">
        <f>IF('Control Sample Data'!D126="","",IF(SUM('Control Sample Data'!D$3:D$386)&gt;10,IF(AND(ISNUMBER('Control Sample Data'!D126),'Control Sample Data'!D126&lt;$C$389, 'Control Sample Data'!D126&gt;0),'Control Sample Data'!D126,$C$389),""))</f>
        <v>28.21</v>
      </c>
      <c r="S127" s="105">
        <f>IF('Control Sample Data'!E126="","",IF(SUM('Control Sample Data'!E$3:E$386)&gt;10,IF(AND(ISNUMBER('Control Sample Data'!E126),'Control Sample Data'!E126&lt;$C$389, 'Control Sample Data'!E126&gt;0),'Control Sample Data'!E126,$C$389),""))</f>
        <v>28.29</v>
      </c>
      <c r="T127" s="105" t="str">
        <f>IF('Control Sample Data'!F126="","",IF(SUM('Control Sample Data'!F$3:F$386)&gt;10,IF(AND(ISNUMBER('Control Sample Data'!F126),'Control Sample Data'!F126&lt;$C$389, 'Control Sample Data'!F126&gt;0),'Control Sample Data'!F126,$C$389),""))</f>
        <v/>
      </c>
      <c r="U127" s="105" t="str">
        <f>IF('Control Sample Data'!G126="","",IF(SUM('Control Sample Data'!G$3:G$386)&gt;10,IF(AND(ISNUMBER('Control Sample Data'!G126),'Control Sample Data'!G126&lt;$C$389, 'Control Sample Data'!G126&gt;0),'Control Sample Data'!G126,$C$389),""))</f>
        <v/>
      </c>
      <c r="V127" s="105" t="str">
        <f>IF('Control Sample Data'!H126="","",IF(SUM('Control Sample Data'!H$3:H$386)&gt;10,IF(AND(ISNUMBER('Control Sample Data'!H126),'Control Sample Data'!H126&lt;$C$389, 'Control Sample Data'!H126&gt;0),'Control Sample Data'!H126,$C$389),""))</f>
        <v/>
      </c>
      <c r="W127" s="105" t="str">
        <f>IF('Control Sample Data'!I126="","",IF(SUM('Control Sample Data'!I$3:I$386)&gt;10,IF(AND(ISNUMBER('Control Sample Data'!I126),'Control Sample Data'!I126&lt;$C$389, 'Control Sample Data'!I126&gt;0),'Control Sample Data'!I126,$C$389),""))</f>
        <v/>
      </c>
      <c r="X127" s="105" t="str">
        <f>IF('Control Sample Data'!J126="","",IF(SUM('Control Sample Data'!J$3:J$386)&gt;10,IF(AND(ISNUMBER('Control Sample Data'!J126),'Control Sample Data'!J126&lt;$C$389, 'Control Sample Data'!J126&gt;0),'Control Sample Data'!J126,$C$389),""))</f>
        <v/>
      </c>
      <c r="Y127" s="105" t="str">
        <f>IF('Control Sample Data'!K126="","",IF(SUM('Control Sample Data'!K$3:K$386)&gt;10,IF(AND(ISNUMBER('Control Sample Data'!K126),'Control Sample Data'!K126&lt;$C$389, 'Control Sample Data'!K126&gt;0),'Control Sample Data'!K126,$C$389),""))</f>
        <v/>
      </c>
      <c r="Z127" s="105" t="str">
        <f>IF('Control Sample Data'!L126="","",IF(SUM('Control Sample Data'!L$3:L$386)&gt;10,IF(AND(ISNUMBER('Control Sample Data'!L126),'Control Sample Data'!L126&lt;$C$389, 'Control Sample Data'!L126&gt;0),'Control Sample Data'!L126,$C$389),""))</f>
        <v/>
      </c>
      <c r="AA127" s="105" t="str">
        <f>IF('Control Sample Data'!M126="","",IF(SUM('Control Sample Data'!M$3:M$386)&gt;10,IF(AND(ISNUMBER('Control Sample Data'!M126),'Control Sample Data'!M126&lt;$C$389, 'Control Sample Data'!M126&gt;0),'Control Sample Data'!M126,$C$389),""))</f>
        <v/>
      </c>
      <c r="AB127" s="136" t="str">
        <f>IF('Control Sample Data'!N126="","",IF(SUM('Control Sample Data'!N$3:N$386)&gt;10,IF(AND(ISNUMBER('Control Sample Data'!N126),'Control Sample Data'!N126&lt;$C$389, 'Control Sample Data'!N126&gt;0),'Control Sample Data'!N126,$C$389),""))</f>
        <v/>
      </c>
      <c r="BA127" s="101" t="str">
        <f t="shared" si="115"/>
        <v>KLHL2</v>
      </c>
      <c r="BB127" s="104" t="s">
        <v>332</v>
      </c>
      <c r="BC127" s="105">
        <f t="shared" si="130"/>
        <v>8.5279999999999987</v>
      </c>
      <c r="BD127" s="105">
        <f t="shared" si="131"/>
        <v>8.2200000000000024</v>
      </c>
      <c r="BE127" s="105">
        <f t="shared" si="132"/>
        <v>8.2499999999999964</v>
      </c>
      <c r="BF127" s="105" t="str">
        <f t="shared" si="133"/>
        <v/>
      </c>
      <c r="BG127" s="105" t="str">
        <f t="shared" si="134"/>
        <v/>
      </c>
      <c r="BH127" s="105" t="str">
        <f t="shared" si="135"/>
        <v/>
      </c>
      <c r="BI127" s="105" t="str">
        <f t="shared" si="136"/>
        <v/>
      </c>
      <c r="BJ127" s="105" t="str">
        <f t="shared" si="137"/>
        <v/>
      </c>
      <c r="BK127" s="105" t="str">
        <f t="shared" si="138"/>
        <v/>
      </c>
      <c r="BL127" s="105" t="str">
        <f t="shared" si="139"/>
        <v/>
      </c>
      <c r="BM127" s="102" t="str">
        <f t="shared" si="116"/>
        <v/>
      </c>
      <c r="BN127" s="102" t="str">
        <f t="shared" si="117"/>
        <v/>
      </c>
      <c r="BO127" s="105">
        <f t="shared" si="140"/>
        <v>7.5579999999999998</v>
      </c>
      <c r="BP127" s="105">
        <f t="shared" si="141"/>
        <v>7.1580000000000013</v>
      </c>
      <c r="BQ127" s="105">
        <f t="shared" si="142"/>
        <v>7.0799999999999983</v>
      </c>
      <c r="BR127" s="105" t="str">
        <f t="shared" si="143"/>
        <v/>
      </c>
      <c r="BS127" s="105" t="str">
        <f t="shared" si="144"/>
        <v/>
      </c>
      <c r="BT127" s="105" t="str">
        <f t="shared" si="145"/>
        <v/>
      </c>
      <c r="BU127" s="105" t="str">
        <f t="shared" si="146"/>
        <v/>
      </c>
      <c r="BV127" s="105" t="str">
        <f t="shared" si="147"/>
        <v/>
      </c>
      <c r="BW127" s="105" t="str">
        <f t="shared" si="148"/>
        <v/>
      </c>
      <c r="BX127" s="105" t="str">
        <f t="shared" si="149"/>
        <v/>
      </c>
      <c r="BY127" s="102" t="str">
        <f t="shared" si="118"/>
        <v/>
      </c>
      <c r="BZ127" s="102" t="str">
        <f t="shared" si="119"/>
        <v/>
      </c>
      <c r="CA127" s="70">
        <f t="shared" si="120"/>
        <v>8.3326666666666664</v>
      </c>
      <c r="CB127" s="70">
        <f t="shared" si="121"/>
        <v>7.2653333333333334</v>
      </c>
      <c r="CC127" s="103" t="str">
        <f t="shared" si="122"/>
        <v>KLHL2</v>
      </c>
      <c r="CD127" s="104" t="s">
        <v>332</v>
      </c>
      <c r="CE127" s="106">
        <f t="shared" si="150"/>
        <v>2.7090448615847387E-3</v>
      </c>
      <c r="CF127" s="106">
        <f t="shared" si="151"/>
        <v>3.3537712360849712E-3</v>
      </c>
      <c r="CG127" s="106">
        <f t="shared" si="152"/>
        <v>3.2847516220848305E-3</v>
      </c>
      <c r="CH127" s="106" t="str">
        <f t="shared" si="153"/>
        <v/>
      </c>
      <c r="CI127" s="106" t="str">
        <f t="shared" si="154"/>
        <v/>
      </c>
      <c r="CJ127" s="106" t="str">
        <f t="shared" si="155"/>
        <v/>
      </c>
      <c r="CK127" s="106" t="str">
        <f t="shared" si="156"/>
        <v/>
      </c>
      <c r="CL127" s="106" t="str">
        <f t="shared" si="157"/>
        <v/>
      </c>
      <c r="CM127" s="106" t="str">
        <f t="shared" si="158"/>
        <v/>
      </c>
      <c r="CN127" s="106" t="str">
        <f t="shared" si="159"/>
        <v/>
      </c>
      <c r="CO127" s="119" t="str">
        <f t="shared" si="123"/>
        <v/>
      </c>
      <c r="CP127" s="119" t="str">
        <f t="shared" si="124"/>
        <v/>
      </c>
      <c r="CQ127" s="106">
        <f t="shared" si="160"/>
        <v>5.3065870490193161E-3</v>
      </c>
      <c r="CR127" s="106">
        <f t="shared" si="161"/>
        <v>7.0020835903859702E-3</v>
      </c>
      <c r="CS127" s="106">
        <f t="shared" si="162"/>
        <v>7.3910753650437309E-3</v>
      </c>
      <c r="CT127" s="106" t="str">
        <f t="shared" si="163"/>
        <v/>
      </c>
      <c r="CU127" s="106" t="str">
        <f t="shared" si="164"/>
        <v/>
      </c>
      <c r="CV127" s="106" t="str">
        <f t="shared" si="165"/>
        <v/>
      </c>
      <c r="CW127" s="106" t="str">
        <f t="shared" si="166"/>
        <v/>
      </c>
      <c r="CX127" s="106" t="str">
        <f t="shared" si="167"/>
        <v/>
      </c>
      <c r="CY127" s="106" t="str">
        <f t="shared" si="168"/>
        <v/>
      </c>
      <c r="CZ127" s="106" t="str">
        <f t="shared" si="169"/>
        <v/>
      </c>
      <c r="DA127" s="119" t="str">
        <f t="shared" si="125"/>
        <v/>
      </c>
      <c r="DB127" s="119" t="str">
        <f t="shared" si="126"/>
        <v/>
      </c>
    </row>
    <row r="128" spans="1:106" ht="15" customHeight="1" x14ac:dyDescent="0.3">
      <c r="A128" s="135" t="str">
        <f>'Gene Table'!D127</f>
        <v>KLHL20</v>
      </c>
      <c r="B128" s="104" t="s">
        <v>333</v>
      </c>
      <c r="C128" s="105">
        <f>IF('Test Sample Data'!C127="","",IF(SUM('Test Sample Data'!C$3:C$386)&gt;10,IF(AND(ISNUMBER('Test Sample Data'!C127),'Test Sample Data'!C127&lt;$C$389, 'Test Sample Data'!C127&gt;0),'Test Sample Data'!C127,$C$389),""))</f>
        <v>21.51</v>
      </c>
      <c r="D128" s="105">
        <f>IF('Test Sample Data'!D127="","",IF(SUM('Test Sample Data'!D$3:D$386)&gt;10,IF(AND(ISNUMBER('Test Sample Data'!D127),'Test Sample Data'!D127&lt;$C$389, 'Test Sample Data'!D127&gt;0),'Test Sample Data'!D127,$C$389),""))</f>
        <v>21.46</v>
      </c>
      <c r="E128" s="105">
        <f>IF('Test Sample Data'!E127="","",IF(SUM('Test Sample Data'!E$3:E$386)&gt;10,IF(AND(ISNUMBER('Test Sample Data'!E127),'Test Sample Data'!E127&lt;$C$389, 'Test Sample Data'!E127&gt;0),'Test Sample Data'!E127,$C$389),""))</f>
        <v>21.32</v>
      </c>
      <c r="F128" s="105" t="str">
        <f>IF('Test Sample Data'!F127="","",IF(SUM('Test Sample Data'!F$3:F$386)&gt;10,IF(AND(ISNUMBER('Test Sample Data'!F127),'Test Sample Data'!F127&lt;$C$389, 'Test Sample Data'!F127&gt;0),'Test Sample Data'!F127,$C$389),""))</f>
        <v/>
      </c>
      <c r="G128" s="105" t="str">
        <f>IF('Test Sample Data'!G127="","",IF(SUM('Test Sample Data'!G$3:G$386)&gt;10,IF(AND(ISNUMBER('Test Sample Data'!G127),'Test Sample Data'!G127&lt;$C$389, 'Test Sample Data'!G127&gt;0),'Test Sample Data'!G127,$C$389),""))</f>
        <v/>
      </c>
      <c r="H128" s="105" t="str">
        <f>IF('Test Sample Data'!H127="","",IF(SUM('Test Sample Data'!H$3:H$386)&gt;10,IF(AND(ISNUMBER('Test Sample Data'!H127),'Test Sample Data'!H127&lt;$C$389, 'Test Sample Data'!H127&gt;0),'Test Sample Data'!H127,$C$389),""))</f>
        <v/>
      </c>
      <c r="I128" s="105" t="str">
        <f>IF('Test Sample Data'!I127="","",IF(SUM('Test Sample Data'!I$3:I$386)&gt;10,IF(AND(ISNUMBER('Test Sample Data'!I127),'Test Sample Data'!I127&lt;$C$389, 'Test Sample Data'!I127&gt;0),'Test Sample Data'!I127,$C$389),""))</f>
        <v/>
      </c>
      <c r="J128" s="105" t="str">
        <f>IF('Test Sample Data'!J127="","",IF(SUM('Test Sample Data'!J$3:J$386)&gt;10,IF(AND(ISNUMBER('Test Sample Data'!J127),'Test Sample Data'!J127&lt;$C$389, 'Test Sample Data'!J127&gt;0),'Test Sample Data'!J127,$C$389),""))</f>
        <v/>
      </c>
      <c r="K128" s="105" t="str">
        <f>IF('Test Sample Data'!K127="","",IF(SUM('Test Sample Data'!K$3:K$386)&gt;10,IF(AND(ISNUMBER('Test Sample Data'!K127),'Test Sample Data'!K127&lt;$C$389, 'Test Sample Data'!K127&gt;0),'Test Sample Data'!K127,$C$389),""))</f>
        <v/>
      </c>
      <c r="L128" s="105" t="str">
        <f>IF('Test Sample Data'!L127="","",IF(SUM('Test Sample Data'!L$3:L$386)&gt;10,IF(AND(ISNUMBER('Test Sample Data'!L127),'Test Sample Data'!L127&lt;$C$389, 'Test Sample Data'!L127&gt;0),'Test Sample Data'!L127,$C$389),""))</f>
        <v/>
      </c>
      <c r="M128" s="105" t="str">
        <f>IF('Test Sample Data'!M127="","",IF(SUM('Test Sample Data'!M$3:M$386)&gt;10,IF(AND(ISNUMBER('Test Sample Data'!M127),'Test Sample Data'!M127&lt;$C$389, 'Test Sample Data'!M127&gt;0),'Test Sample Data'!M127,$C$389),""))</f>
        <v/>
      </c>
      <c r="N128" s="105" t="str">
        <f>IF('Test Sample Data'!N127="","",IF(SUM('Test Sample Data'!N$3:N$386)&gt;10,IF(AND(ISNUMBER('Test Sample Data'!N127),'Test Sample Data'!N127&lt;$C$389, 'Test Sample Data'!N127&gt;0),'Test Sample Data'!N127,$C$389),""))</f>
        <v/>
      </c>
      <c r="O128" s="105" t="str">
        <f>'Gene Table'!D127</f>
        <v>KLHL20</v>
      </c>
      <c r="P128" s="104" t="s">
        <v>333</v>
      </c>
      <c r="Q128" s="105">
        <f>IF('Control Sample Data'!C127="","",IF(SUM('Control Sample Data'!C$3:C$386)&gt;10,IF(AND(ISNUMBER('Control Sample Data'!C127),'Control Sample Data'!C127&lt;$C$389, 'Control Sample Data'!C127&gt;0),'Control Sample Data'!C127,$C$389),""))</f>
        <v>27.23</v>
      </c>
      <c r="R128" s="105">
        <f>IF('Control Sample Data'!D127="","",IF(SUM('Control Sample Data'!D$3:D$386)&gt;10,IF(AND(ISNUMBER('Control Sample Data'!D127),'Control Sample Data'!D127&lt;$C$389, 'Control Sample Data'!D127&gt;0),'Control Sample Data'!D127,$C$389),""))</f>
        <v>27.15</v>
      </c>
      <c r="S128" s="105">
        <f>IF('Control Sample Data'!E127="","",IF(SUM('Control Sample Data'!E$3:E$386)&gt;10,IF(AND(ISNUMBER('Control Sample Data'!E127),'Control Sample Data'!E127&lt;$C$389, 'Control Sample Data'!E127&gt;0),'Control Sample Data'!E127,$C$389),""))</f>
        <v>27.24</v>
      </c>
      <c r="T128" s="105" t="str">
        <f>IF('Control Sample Data'!F127="","",IF(SUM('Control Sample Data'!F$3:F$386)&gt;10,IF(AND(ISNUMBER('Control Sample Data'!F127),'Control Sample Data'!F127&lt;$C$389, 'Control Sample Data'!F127&gt;0),'Control Sample Data'!F127,$C$389),""))</f>
        <v/>
      </c>
      <c r="U128" s="105" t="str">
        <f>IF('Control Sample Data'!G127="","",IF(SUM('Control Sample Data'!G$3:G$386)&gt;10,IF(AND(ISNUMBER('Control Sample Data'!G127),'Control Sample Data'!G127&lt;$C$389, 'Control Sample Data'!G127&gt;0),'Control Sample Data'!G127,$C$389),""))</f>
        <v/>
      </c>
      <c r="V128" s="105" t="str">
        <f>IF('Control Sample Data'!H127="","",IF(SUM('Control Sample Data'!H$3:H$386)&gt;10,IF(AND(ISNUMBER('Control Sample Data'!H127),'Control Sample Data'!H127&lt;$C$389, 'Control Sample Data'!H127&gt;0),'Control Sample Data'!H127,$C$389),""))</f>
        <v/>
      </c>
      <c r="W128" s="105" t="str">
        <f>IF('Control Sample Data'!I127="","",IF(SUM('Control Sample Data'!I$3:I$386)&gt;10,IF(AND(ISNUMBER('Control Sample Data'!I127),'Control Sample Data'!I127&lt;$C$389, 'Control Sample Data'!I127&gt;0),'Control Sample Data'!I127,$C$389),""))</f>
        <v/>
      </c>
      <c r="X128" s="105" t="str">
        <f>IF('Control Sample Data'!J127="","",IF(SUM('Control Sample Data'!J$3:J$386)&gt;10,IF(AND(ISNUMBER('Control Sample Data'!J127),'Control Sample Data'!J127&lt;$C$389, 'Control Sample Data'!J127&gt;0),'Control Sample Data'!J127,$C$389),""))</f>
        <v/>
      </c>
      <c r="Y128" s="105" t="str">
        <f>IF('Control Sample Data'!K127="","",IF(SUM('Control Sample Data'!K$3:K$386)&gt;10,IF(AND(ISNUMBER('Control Sample Data'!K127),'Control Sample Data'!K127&lt;$C$389, 'Control Sample Data'!K127&gt;0),'Control Sample Data'!K127,$C$389),""))</f>
        <v/>
      </c>
      <c r="Z128" s="105" t="str">
        <f>IF('Control Sample Data'!L127="","",IF(SUM('Control Sample Data'!L$3:L$386)&gt;10,IF(AND(ISNUMBER('Control Sample Data'!L127),'Control Sample Data'!L127&lt;$C$389, 'Control Sample Data'!L127&gt;0),'Control Sample Data'!L127,$C$389),""))</f>
        <v/>
      </c>
      <c r="AA128" s="105" t="str">
        <f>IF('Control Sample Data'!M127="","",IF(SUM('Control Sample Data'!M$3:M$386)&gt;10,IF(AND(ISNUMBER('Control Sample Data'!M127),'Control Sample Data'!M127&lt;$C$389, 'Control Sample Data'!M127&gt;0),'Control Sample Data'!M127,$C$389),""))</f>
        <v/>
      </c>
      <c r="AB128" s="136" t="str">
        <f>IF('Control Sample Data'!N127="","",IF(SUM('Control Sample Data'!N$3:N$386)&gt;10,IF(AND(ISNUMBER('Control Sample Data'!N127),'Control Sample Data'!N127&lt;$C$389, 'Control Sample Data'!N127&gt;0),'Control Sample Data'!N127,$C$389),""))</f>
        <v/>
      </c>
      <c r="BA128" s="101" t="str">
        <f t="shared" si="115"/>
        <v>KLHL20</v>
      </c>
      <c r="BB128" s="104" t="s">
        <v>333</v>
      </c>
      <c r="BC128" s="105">
        <f t="shared" si="130"/>
        <v>0.51800000000000068</v>
      </c>
      <c r="BD128" s="105">
        <f t="shared" si="131"/>
        <v>0.51000000000000156</v>
      </c>
      <c r="BE128" s="105">
        <f t="shared" si="132"/>
        <v>0.43999999999999773</v>
      </c>
      <c r="BF128" s="105" t="str">
        <f t="shared" si="133"/>
        <v/>
      </c>
      <c r="BG128" s="105" t="str">
        <f t="shared" si="134"/>
        <v/>
      </c>
      <c r="BH128" s="105" t="str">
        <f t="shared" si="135"/>
        <v/>
      </c>
      <c r="BI128" s="105" t="str">
        <f t="shared" si="136"/>
        <v/>
      </c>
      <c r="BJ128" s="105" t="str">
        <f t="shared" si="137"/>
        <v/>
      </c>
      <c r="BK128" s="105" t="str">
        <f t="shared" si="138"/>
        <v/>
      </c>
      <c r="BL128" s="105" t="str">
        <f t="shared" si="139"/>
        <v/>
      </c>
      <c r="BM128" s="102" t="str">
        <f t="shared" si="116"/>
        <v/>
      </c>
      <c r="BN128" s="102" t="str">
        <f t="shared" si="117"/>
        <v/>
      </c>
      <c r="BO128" s="105">
        <f t="shared" si="140"/>
        <v>6.088000000000001</v>
      </c>
      <c r="BP128" s="105">
        <f t="shared" si="141"/>
        <v>6.097999999999999</v>
      </c>
      <c r="BQ128" s="105">
        <f t="shared" si="142"/>
        <v>6.0299999999999976</v>
      </c>
      <c r="BR128" s="105" t="str">
        <f t="shared" si="143"/>
        <v/>
      </c>
      <c r="BS128" s="105" t="str">
        <f t="shared" si="144"/>
        <v/>
      </c>
      <c r="BT128" s="105" t="str">
        <f t="shared" si="145"/>
        <v/>
      </c>
      <c r="BU128" s="105" t="str">
        <f t="shared" si="146"/>
        <v/>
      </c>
      <c r="BV128" s="105" t="str">
        <f t="shared" si="147"/>
        <v/>
      </c>
      <c r="BW128" s="105" t="str">
        <f t="shared" si="148"/>
        <v/>
      </c>
      <c r="BX128" s="105" t="str">
        <f t="shared" si="149"/>
        <v/>
      </c>
      <c r="BY128" s="102" t="str">
        <f t="shared" si="118"/>
        <v/>
      </c>
      <c r="BZ128" s="102" t="str">
        <f t="shared" si="119"/>
        <v/>
      </c>
      <c r="CA128" s="70">
        <f t="shared" si="120"/>
        <v>0.48933333333333334</v>
      </c>
      <c r="CB128" s="70">
        <f t="shared" si="121"/>
        <v>6.0719999999999992</v>
      </c>
      <c r="CC128" s="103" t="str">
        <f t="shared" si="122"/>
        <v>KLHL20</v>
      </c>
      <c r="CD128" s="104" t="s">
        <v>333</v>
      </c>
      <c r="CE128" s="106">
        <f t="shared" si="150"/>
        <v>0.69833926623369857</v>
      </c>
      <c r="CF128" s="106">
        <f t="shared" si="151"/>
        <v>0.70222243786899785</v>
      </c>
      <c r="CG128" s="106">
        <f t="shared" si="152"/>
        <v>0.73713460864555169</v>
      </c>
      <c r="CH128" s="106" t="str">
        <f t="shared" si="153"/>
        <v/>
      </c>
      <c r="CI128" s="106" t="str">
        <f t="shared" si="154"/>
        <v/>
      </c>
      <c r="CJ128" s="106" t="str">
        <f t="shared" si="155"/>
        <v/>
      </c>
      <c r="CK128" s="106" t="str">
        <f t="shared" si="156"/>
        <v/>
      </c>
      <c r="CL128" s="106" t="str">
        <f t="shared" si="157"/>
        <v/>
      </c>
      <c r="CM128" s="106" t="str">
        <f t="shared" si="158"/>
        <v/>
      </c>
      <c r="CN128" s="106" t="str">
        <f t="shared" si="159"/>
        <v/>
      </c>
      <c r="CO128" s="119" t="str">
        <f t="shared" si="123"/>
        <v/>
      </c>
      <c r="CP128" s="119" t="str">
        <f t="shared" si="124"/>
        <v/>
      </c>
      <c r="CQ128" s="106">
        <f t="shared" si="160"/>
        <v>1.4700407929902924E-2</v>
      </c>
      <c r="CR128" s="106">
        <f t="shared" si="161"/>
        <v>1.4598864795049706E-2</v>
      </c>
      <c r="CS128" s="106">
        <f t="shared" si="162"/>
        <v>1.5303442149795768E-2</v>
      </c>
      <c r="CT128" s="106" t="str">
        <f t="shared" si="163"/>
        <v/>
      </c>
      <c r="CU128" s="106" t="str">
        <f t="shared" si="164"/>
        <v/>
      </c>
      <c r="CV128" s="106" t="str">
        <f t="shared" si="165"/>
        <v/>
      </c>
      <c r="CW128" s="106" t="str">
        <f t="shared" si="166"/>
        <v/>
      </c>
      <c r="CX128" s="106" t="str">
        <f t="shared" si="167"/>
        <v/>
      </c>
      <c r="CY128" s="106" t="str">
        <f t="shared" si="168"/>
        <v/>
      </c>
      <c r="CZ128" s="106" t="str">
        <f t="shared" si="169"/>
        <v/>
      </c>
      <c r="DA128" s="119" t="str">
        <f t="shared" si="125"/>
        <v/>
      </c>
      <c r="DB128" s="119" t="str">
        <f t="shared" si="126"/>
        <v/>
      </c>
    </row>
    <row r="129" spans="1:106" ht="15" customHeight="1" x14ac:dyDescent="0.3">
      <c r="A129" s="135" t="str">
        <f>'Gene Table'!D128</f>
        <v>KLHL21</v>
      </c>
      <c r="B129" s="104" t="s">
        <v>334</v>
      </c>
      <c r="C129" s="105">
        <f>IF('Test Sample Data'!C128="","",IF(SUM('Test Sample Data'!C$3:C$386)&gt;10,IF(AND(ISNUMBER('Test Sample Data'!C128),'Test Sample Data'!C128&lt;$C$389, 'Test Sample Data'!C128&gt;0),'Test Sample Data'!C128,$C$389),""))</f>
        <v>24.15</v>
      </c>
      <c r="D129" s="105">
        <f>IF('Test Sample Data'!D128="","",IF(SUM('Test Sample Data'!D$3:D$386)&gt;10,IF(AND(ISNUMBER('Test Sample Data'!D128),'Test Sample Data'!D128&lt;$C$389, 'Test Sample Data'!D128&gt;0),'Test Sample Data'!D128,$C$389),""))</f>
        <v>24.33</v>
      </c>
      <c r="E129" s="105">
        <f>IF('Test Sample Data'!E128="","",IF(SUM('Test Sample Data'!E$3:E$386)&gt;10,IF(AND(ISNUMBER('Test Sample Data'!E128),'Test Sample Data'!E128&lt;$C$389, 'Test Sample Data'!E128&gt;0),'Test Sample Data'!E128,$C$389),""))</f>
        <v>24.19</v>
      </c>
      <c r="F129" s="105" t="str">
        <f>IF('Test Sample Data'!F128="","",IF(SUM('Test Sample Data'!F$3:F$386)&gt;10,IF(AND(ISNUMBER('Test Sample Data'!F128),'Test Sample Data'!F128&lt;$C$389, 'Test Sample Data'!F128&gt;0),'Test Sample Data'!F128,$C$389),""))</f>
        <v/>
      </c>
      <c r="G129" s="105" t="str">
        <f>IF('Test Sample Data'!G128="","",IF(SUM('Test Sample Data'!G$3:G$386)&gt;10,IF(AND(ISNUMBER('Test Sample Data'!G128),'Test Sample Data'!G128&lt;$C$389, 'Test Sample Data'!G128&gt;0),'Test Sample Data'!G128,$C$389),""))</f>
        <v/>
      </c>
      <c r="H129" s="105" t="str">
        <f>IF('Test Sample Data'!H128="","",IF(SUM('Test Sample Data'!H$3:H$386)&gt;10,IF(AND(ISNUMBER('Test Sample Data'!H128),'Test Sample Data'!H128&lt;$C$389, 'Test Sample Data'!H128&gt;0),'Test Sample Data'!H128,$C$389),""))</f>
        <v/>
      </c>
      <c r="I129" s="105" t="str">
        <f>IF('Test Sample Data'!I128="","",IF(SUM('Test Sample Data'!I$3:I$386)&gt;10,IF(AND(ISNUMBER('Test Sample Data'!I128),'Test Sample Data'!I128&lt;$C$389, 'Test Sample Data'!I128&gt;0),'Test Sample Data'!I128,$C$389),""))</f>
        <v/>
      </c>
      <c r="J129" s="105" t="str">
        <f>IF('Test Sample Data'!J128="","",IF(SUM('Test Sample Data'!J$3:J$386)&gt;10,IF(AND(ISNUMBER('Test Sample Data'!J128),'Test Sample Data'!J128&lt;$C$389, 'Test Sample Data'!J128&gt;0),'Test Sample Data'!J128,$C$389),""))</f>
        <v/>
      </c>
      <c r="K129" s="105" t="str">
        <f>IF('Test Sample Data'!K128="","",IF(SUM('Test Sample Data'!K$3:K$386)&gt;10,IF(AND(ISNUMBER('Test Sample Data'!K128),'Test Sample Data'!K128&lt;$C$389, 'Test Sample Data'!K128&gt;0),'Test Sample Data'!K128,$C$389),""))</f>
        <v/>
      </c>
      <c r="L129" s="105" t="str">
        <f>IF('Test Sample Data'!L128="","",IF(SUM('Test Sample Data'!L$3:L$386)&gt;10,IF(AND(ISNUMBER('Test Sample Data'!L128),'Test Sample Data'!L128&lt;$C$389, 'Test Sample Data'!L128&gt;0),'Test Sample Data'!L128,$C$389),""))</f>
        <v/>
      </c>
      <c r="M129" s="105" t="str">
        <f>IF('Test Sample Data'!M128="","",IF(SUM('Test Sample Data'!M$3:M$386)&gt;10,IF(AND(ISNUMBER('Test Sample Data'!M128),'Test Sample Data'!M128&lt;$C$389, 'Test Sample Data'!M128&gt;0),'Test Sample Data'!M128,$C$389),""))</f>
        <v/>
      </c>
      <c r="N129" s="105" t="str">
        <f>IF('Test Sample Data'!N128="","",IF(SUM('Test Sample Data'!N$3:N$386)&gt;10,IF(AND(ISNUMBER('Test Sample Data'!N128),'Test Sample Data'!N128&lt;$C$389, 'Test Sample Data'!N128&gt;0),'Test Sample Data'!N128,$C$389),""))</f>
        <v/>
      </c>
      <c r="O129" s="105" t="str">
        <f>'Gene Table'!D128</f>
        <v>KLHL21</v>
      </c>
      <c r="P129" s="104" t="s">
        <v>334</v>
      </c>
      <c r="Q129" s="105">
        <f>IF('Control Sample Data'!C128="","",IF(SUM('Control Sample Data'!C$3:C$386)&gt;10,IF(AND(ISNUMBER('Control Sample Data'!C128),'Control Sample Data'!C128&lt;$C$389, 'Control Sample Data'!C128&gt;0),'Control Sample Data'!C128,$C$389),""))</f>
        <v>31.06</v>
      </c>
      <c r="R129" s="105">
        <f>IF('Control Sample Data'!D128="","",IF(SUM('Control Sample Data'!D$3:D$386)&gt;10,IF(AND(ISNUMBER('Control Sample Data'!D128),'Control Sample Data'!D128&lt;$C$389, 'Control Sample Data'!D128&gt;0),'Control Sample Data'!D128,$C$389),""))</f>
        <v>31.12</v>
      </c>
      <c r="S129" s="105">
        <f>IF('Control Sample Data'!E128="","",IF(SUM('Control Sample Data'!E$3:E$386)&gt;10,IF(AND(ISNUMBER('Control Sample Data'!E128),'Control Sample Data'!E128&lt;$C$389, 'Control Sample Data'!E128&gt;0),'Control Sample Data'!E128,$C$389),""))</f>
        <v>31.19</v>
      </c>
      <c r="T129" s="105" t="str">
        <f>IF('Control Sample Data'!F128="","",IF(SUM('Control Sample Data'!F$3:F$386)&gt;10,IF(AND(ISNUMBER('Control Sample Data'!F128),'Control Sample Data'!F128&lt;$C$389, 'Control Sample Data'!F128&gt;0),'Control Sample Data'!F128,$C$389),""))</f>
        <v/>
      </c>
      <c r="U129" s="105" t="str">
        <f>IF('Control Sample Data'!G128="","",IF(SUM('Control Sample Data'!G$3:G$386)&gt;10,IF(AND(ISNUMBER('Control Sample Data'!G128),'Control Sample Data'!G128&lt;$C$389, 'Control Sample Data'!G128&gt;0),'Control Sample Data'!G128,$C$389),""))</f>
        <v/>
      </c>
      <c r="V129" s="105" t="str">
        <f>IF('Control Sample Data'!H128="","",IF(SUM('Control Sample Data'!H$3:H$386)&gt;10,IF(AND(ISNUMBER('Control Sample Data'!H128),'Control Sample Data'!H128&lt;$C$389, 'Control Sample Data'!H128&gt;0),'Control Sample Data'!H128,$C$389),""))</f>
        <v/>
      </c>
      <c r="W129" s="105" t="str">
        <f>IF('Control Sample Data'!I128="","",IF(SUM('Control Sample Data'!I$3:I$386)&gt;10,IF(AND(ISNUMBER('Control Sample Data'!I128),'Control Sample Data'!I128&lt;$C$389, 'Control Sample Data'!I128&gt;0),'Control Sample Data'!I128,$C$389),""))</f>
        <v/>
      </c>
      <c r="X129" s="105" t="str">
        <f>IF('Control Sample Data'!J128="","",IF(SUM('Control Sample Data'!J$3:J$386)&gt;10,IF(AND(ISNUMBER('Control Sample Data'!J128),'Control Sample Data'!J128&lt;$C$389, 'Control Sample Data'!J128&gt;0),'Control Sample Data'!J128,$C$389),""))</f>
        <v/>
      </c>
      <c r="Y129" s="105" t="str">
        <f>IF('Control Sample Data'!K128="","",IF(SUM('Control Sample Data'!K$3:K$386)&gt;10,IF(AND(ISNUMBER('Control Sample Data'!K128),'Control Sample Data'!K128&lt;$C$389, 'Control Sample Data'!K128&gt;0),'Control Sample Data'!K128,$C$389),""))</f>
        <v/>
      </c>
      <c r="Z129" s="105" t="str">
        <f>IF('Control Sample Data'!L128="","",IF(SUM('Control Sample Data'!L$3:L$386)&gt;10,IF(AND(ISNUMBER('Control Sample Data'!L128),'Control Sample Data'!L128&lt;$C$389, 'Control Sample Data'!L128&gt;0),'Control Sample Data'!L128,$C$389),""))</f>
        <v/>
      </c>
      <c r="AA129" s="105" t="str">
        <f>IF('Control Sample Data'!M128="","",IF(SUM('Control Sample Data'!M$3:M$386)&gt;10,IF(AND(ISNUMBER('Control Sample Data'!M128),'Control Sample Data'!M128&lt;$C$389, 'Control Sample Data'!M128&gt;0),'Control Sample Data'!M128,$C$389),""))</f>
        <v/>
      </c>
      <c r="AB129" s="136" t="str">
        <f>IF('Control Sample Data'!N128="","",IF(SUM('Control Sample Data'!N$3:N$386)&gt;10,IF(AND(ISNUMBER('Control Sample Data'!N128),'Control Sample Data'!N128&lt;$C$389, 'Control Sample Data'!N128&gt;0),'Control Sample Data'!N128,$C$389),""))</f>
        <v/>
      </c>
      <c r="BA129" s="101" t="str">
        <f t="shared" si="115"/>
        <v>KLHL21</v>
      </c>
      <c r="BB129" s="104" t="s">
        <v>334</v>
      </c>
      <c r="BC129" s="105">
        <f t="shared" si="130"/>
        <v>3.1579999999999977</v>
      </c>
      <c r="BD129" s="105">
        <f t="shared" si="131"/>
        <v>3.379999999999999</v>
      </c>
      <c r="BE129" s="105">
        <f t="shared" si="132"/>
        <v>3.3099999999999987</v>
      </c>
      <c r="BF129" s="105" t="str">
        <f t="shared" si="133"/>
        <v/>
      </c>
      <c r="BG129" s="105" t="str">
        <f t="shared" si="134"/>
        <v/>
      </c>
      <c r="BH129" s="105" t="str">
        <f t="shared" si="135"/>
        <v/>
      </c>
      <c r="BI129" s="105" t="str">
        <f t="shared" si="136"/>
        <v/>
      </c>
      <c r="BJ129" s="105" t="str">
        <f t="shared" si="137"/>
        <v/>
      </c>
      <c r="BK129" s="105" t="str">
        <f t="shared" si="138"/>
        <v/>
      </c>
      <c r="BL129" s="105" t="str">
        <f t="shared" si="139"/>
        <v/>
      </c>
      <c r="BM129" s="102" t="str">
        <f t="shared" si="116"/>
        <v/>
      </c>
      <c r="BN129" s="102" t="str">
        <f t="shared" si="117"/>
        <v/>
      </c>
      <c r="BO129" s="105">
        <f t="shared" si="140"/>
        <v>9.9179999999999993</v>
      </c>
      <c r="BP129" s="105">
        <f t="shared" si="141"/>
        <v>10.068000000000001</v>
      </c>
      <c r="BQ129" s="105">
        <f t="shared" si="142"/>
        <v>9.98</v>
      </c>
      <c r="BR129" s="105" t="str">
        <f t="shared" si="143"/>
        <v/>
      </c>
      <c r="BS129" s="105" t="str">
        <f t="shared" si="144"/>
        <v/>
      </c>
      <c r="BT129" s="105" t="str">
        <f t="shared" si="145"/>
        <v/>
      </c>
      <c r="BU129" s="105" t="str">
        <f t="shared" si="146"/>
        <v/>
      </c>
      <c r="BV129" s="105" t="str">
        <f t="shared" si="147"/>
        <v/>
      </c>
      <c r="BW129" s="105" t="str">
        <f t="shared" si="148"/>
        <v/>
      </c>
      <c r="BX129" s="105" t="str">
        <f t="shared" si="149"/>
        <v/>
      </c>
      <c r="BY129" s="102" t="str">
        <f t="shared" si="118"/>
        <v/>
      </c>
      <c r="BZ129" s="102" t="str">
        <f t="shared" si="119"/>
        <v/>
      </c>
      <c r="CA129" s="70">
        <f t="shared" si="120"/>
        <v>3.2826666666666653</v>
      </c>
      <c r="CB129" s="70">
        <f t="shared" si="121"/>
        <v>9.988666666666667</v>
      </c>
      <c r="CC129" s="103" t="str">
        <f t="shared" si="122"/>
        <v>KLHL21</v>
      </c>
      <c r="CD129" s="104" t="s">
        <v>334</v>
      </c>
      <c r="CE129" s="106">
        <f t="shared" si="150"/>
        <v>0.11203333744617582</v>
      </c>
      <c r="CF129" s="106">
        <f t="shared" si="151"/>
        <v>9.6054698830500829E-2</v>
      </c>
      <c r="CG129" s="106">
        <f t="shared" si="152"/>
        <v>0.10083021990276587</v>
      </c>
      <c r="CH129" s="106" t="str">
        <f t="shared" si="153"/>
        <v/>
      </c>
      <c r="CI129" s="106" t="str">
        <f t="shared" si="154"/>
        <v/>
      </c>
      <c r="CJ129" s="106" t="str">
        <f t="shared" si="155"/>
        <v/>
      </c>
      <c r="CK129" s="106" t="str">
        <f t="shared" si="156"/>
        <v/>
      </c>
      <c r="CL129" s="106" t="str">
        <f t="shared" si="157"/>
        <v/>
      </c>
      <c r="CM129" s="106" t="str">
        <f t="shared" si="158"/>
        <v/>
      </c>
      <c r="CN129" s="106" t="str">
        <f t="shared" si="159"/>
        <v/>
      </c>
      <c r="CO129" s="119" t="str">
        <f t="shared" si="123"/>
        <v/>
      </c>
      <c r="CP129" s="119" t="str">
        <f t="shared" si="124"/>
        <v/>
      </c>
      <c r="CQ129" s="106">
        <f t="shared" si="160"/>
        <v>1.033676166870248E-3</v>
      </c>
      <c r="CR129" s="106">
        <f t="shared" si="161"/>
        <v>9.3160112358159938E-4</v>
      </c>
      <c r="CS129" s="106">
        <f t="shared" si="162"/>
        <v>9.9019480448245007E-4</v>
      </c>
      <c r="CT129" s="106" t="str">
        <f t="shared" si="163"/>
        <v/>
      </c>
      <c r="CU129" s="106" t="str">
        <f t="shared" si="164"/>
        <v/>
      </c>
      <c r="CV129" s="106" t="str">
        <f t="shared" si="165"/>
        <v/>
      </c>
      <c r="CW129" s="106" t="str">
        <f t="shared" si="166"/>
        <v/>
      </c>
      <c r="CX129" s="106" t="str">
        <f t="shared" si="167"/>
        <v/>
      </c>
      <c r="CY129" s="106" t="str">
        <f t="shared" si="168"/>
        <v/>
      </c>
      <c r="CZ129" s="106" t="str">
        <f t="shared" si="169"/>
        <v/>
      </c>
      <c r="DA129" s="119" t="str">
        <f t="shared" si="125"/>
        <v/>
      </c>
      <c r="DB129" s="119" t="str">
        <f t="shared" si="126"/>
        <v/>
      </c>
    </row>
    <row r="130" spans="1:106" ht="15" customHeight="1" x14ac:dyDescent="0.3">
      <c r="A130" s="135" t="str">
        <f>'Gene Table'!D129</f>
        <v>KLHL22</v>
      </c>
      <c r="B130" s="104" t="s">
        <v>335</v>
      </c>
      <c r="C130" s="105">
        <f>IF('Test Sample Data'!C129="","",IF(SUM('Test Sample Data'!C$3:C$386)&gt;10,IF(AND(ISNUMBER('Test Sample Data'!C129),'Test Sample Data'!C129&lt;$C$389, 'Test Sample Data'!C129&gt;0),'Test Sample Data'!C129,$C$389),""))</f>
        <v>27.2</v>
      </c>
      <c r="D130" s="105">
        <f>IF('Test Sample Data'!D129="","",IF(SUM('Test Sample Data'!D$3:D$386)&gt;10,IF(AND(ISNUMBER('Test Sample Data'!D129),'Test Sample Data'!D129&lt;$C$389, 'Test Sample Data'!D129&gt;0),'Test Sample Data'!D129,$C$389),""))</f>
        <v>27.24</v>
      </c>
      <c r="E130" s="105">
        <f>IF('Test Sample Data'!E129="","",IF(SUM('Test Sample Data'!E$3:E$386)&gt;10,IF(AND(ISNUMBER('Test Sample Data'!E129),'Test Sample Data'!E129&lt;$C$389, 'Test Sample Data'!E129&gt;0),'Test Sample Data'!E129,$C$389),""))</f>
        <v>27.14</v>
      </c>
      <c r="F130" s="105" t="str">
        <f>IF('Test Sample Data'!F129="","",IF(SUM('Test Sample Data'!F$3:F$386)&gt;10,IF(AND(ISNUMBER('Test Sample Data'!F129),'Test Sample Data'!F129&lt;$C$389, 'Test Sample Data'!F129&gt;0),'Test Sample Data'!F129,$C$389),""))</f>
        <v/>
      </c>
      <c r="G130" s="105" t="str">
        <f>IF('Test Sample Data'!G129="","",IF(SUM('Test Sample Data'!G$3:G$386)&gt;10,IF(AND(ISNUMBER('Test Sample Data'!G129),'Test Sample Data'!G129&lt;$C$389, 'Test Sample Data'!G129&gt;0),'Test Sample Data'!G129,$C$389),""))</f>
        <v/>
      </c>
      <c r="H130" s="105" t="str">
        <f>IF('Test Sample Data'!H129="","",IF(SUM('Test Sample Data'!H$3:H$386)&gt;10,IF(AND(ISNUMBER('Test Sample Data'!H129),'Test Sample Data'!H129&lt;$C$389, 'Test Sample Data'!H129&gt;0),'Test Sample Data'!H129,$C$389),""))</f>
        <v/>
      </c>
      <c r="I130" s="105" t="str">
        <f>IF('Test Sample Data'!I129="","",IF(SUM('Test Sample Data'!I$3:I$386)&gt;10,IF(AND(ISNUMBER('Test Sample Data'!I129),'Test Sample Data'!I129&lt;$C$389, 'Test Sample Data'!I129&gt;0),'Test Sample Data'!I129,$C$389),""))</f>
        <v/>
      </c>
      <c r="J130" s="105" t="str">
        <f>IF('Test Sample Data'!J129="","",IF(SUM('Test Sample Data'!J$3:J$386)&gt;10,IF(AND(ISNUMBER('Test Sample Data'!J129),'Test Sample Data'!J129&lt;$C$389, 'Test Sample Data'!J129&gt;0),'Test Sample Data'!J129,$C$389),""))</f>
        <v/>
      </c>
      <c r="K130" s="105" t="str">
        <f>IF('Test Sample Data'!K129="","",IF(SUM('Test Sample Data'!K$3:K$386)&gt;10,IF(AND(ISNUMBER('Test Sample Data'!K129),'Test Sample Data'!K129&lt;$C$389, 'Test Sample Data'!K129&gt;0),'Test Sample Data'!K129,$C$389),""))</f>
        <v/>
      </c>
      <c r="L130" s="105" t="str">
        <f>IF('Test Sample Data'!L129="","",IF(SUM('Test Sample Data'!L$3:L$386)&gt;10,IF(AND(ISNUMBER('Test Sample Data'!L129),'Test Sample Data'!L129&lt;$C$389, 'Test Sample Data'!L129&gt;0),'Test Sample Data'!L129,$C$389),""))</f>
        <v/>
      </c>
      <c r="M130" s="105" t="str">
        <f>IF('Test Sample Data'!M129="","",IF(SUM('Test Sample Data'!M$3:M$386)&gt;10,IF(AND(ISNUMBER('Test Sample Data'!M129),'Test Sample Data'!M129&lt;$C$389, 'Test Sample Data'!M129&gt;0),'Test Sample Data'!M129,$C$389),""))</f>
        <v/>
      </c>
      <c r="N130" s="105" t="str">
        <f>IF('Test Sample Data'!N129="","",IF(SUM('Test Sample Data'!N$3:N$386)&gt;10,IF(AND(ISNUMBER('Test Sample Data'!N129),'Test Sample Data'!N129&lt;$C$389, 'Test Sample Data'!N129&gt;0),'Test Sample Data'!N129,$C$389),""))</f>
        <v/>
      </c>
      <c r="O130" s="105" t="str">
        <f>'Gene Table'!D129</f>
        <v>KLHL22</v>
      </c>
      <c r="P130" s="104" t="s">
        <v>335</v>
      </c>
      <c r="Q130" s="105">
        <f>IF('Control Sample Data'!C129="","",IF(SUM('Control Sample Data'!C$3:C$386)&gt;10,IF(AND(ISNUMBER('Control Sample Data'!C129),'Control Sample Data'!C129&lt;$C$389, 'Control Sample Data'!C129&gt;0),'Control Sample Data'!C129,$C$389),""))</f>
        <v>27.09</v>
      </c>
      <c r="R130" s="105">
        <f>IF('Control Sample Data'!D129="","",IF(SUM('Control Sample Data'!D$3:D$386)&gt;10,IF(AND(ISNUMBER('Control Sample Data'!D129),'Control Sample Data'!D129&lt;$C$389, 'Control Sample Data'!D129&gt;0),'Control Sample Data'!D129,$C$389),""))</f>
        <v>27.24</v>
      </c>
      <c r="S130" s="105">
        <f>IF('Control Sample Data'!E129="","",IF(SUM('Control Sample Data'!E$3:E$386)&gt;10,IF(AND(ISNUMBER('Control Sample Data'!E129),'Control Sample Data'!E129&lt;$C$389, 'Control Sample Data'!E129&gt;0),'Control Sample Data'!E129,$C$389),""))</f>
        <v>27.24</v>
      </c>
      <c r="T130" s="105" t="str">
        <f>IF('Control Sample Data'!F129="","",IF(SUM('Control Sample Data'!F$3:F$386)&gt;10,IF(AND(ISNUMBER('Control Sample Data'!F129),'Control Sample Data'!F129&lt;$C$389, 'Control Sample Data'!F129&gt;0),'Control Sample Data'!F129,$C$389),""))</f>
        <v/>
      </c>
      <c r="U130" s="105" t="str">
        <f>IF('Control Sample Data'!G129="","",IF(SUM('Control Sample Data'!G$3:G$386)&gt;10,IF(AND(ISNUMBER('Control Sample Data'!G129),'Control Sample Data'!G129&lt;$C$389, 'Control Sample Data'!G129&gt;0),'Control Sample Data'!G129,$C$389),""))</f>
        <v/>
      </c>
      <c r="V130" s="105" t="str">
        <f>IF('Control Sample Data'!H129="","",IF(SUM('Control Sample Data'!H$3:H$386)&gt;10,IF(AND(ISNUMBER('Control Sample Data'!H129),'Control Sample Data'!H129&lt;$C$389, 'Control Sample Data'!H129&gt;0),'Control Sample Data'!H129,$C$389),""))</f>
        <v/>
      </c>
      <c r="W130" s="105" t="str">
        <f>IF('Control Sample Data'!I129="","",IF(SUM('Control Sample Data'!I$3:I$386)&gt;10,IF(AND(ISNUMBER('Control Sample Data'!I129),'Control Sample Data'!I129&lt;$C$389, 'Control Sample Data'!I129&gt;0),'Control Sample Data'!I129,$C$389),""))</f>
        <v/>
      </c>
      <c r="X130" s="105" t="str">
        <f>IF('Control Sample Data'!J129="","",IF(SUM('Control Sample Data'!J$3:J$386)&gt;10,IF(AND(ISNUMBER('Control Sample Data'!J129),'Control Sample Data'!J129&lt;$C$389, 'Control Sample Data'!J129&gt;0),'Control Sample Data'!J129,$C$389),""))</f>
        <v/>
      </c>
      <c r="Y130" s="105" t="str">
        <f>IF('Control Sample Data'!K129="","",IF(SUM('Control Sample Data'!K$3:K$386)&gt;10,IF(AND(ISNUMBER('Control Sample Data'!K129),'Control Sample Data'!K129&lt;$C$389, 'Control Sample Data'!K129&gt;0),'Control Sample Data'!K129,$C$389),""))</f>
        <v/>
      </c>
      <c r="Z130" s="105" t="str">
        <f>IF('Control Sample Data'!L129="","",IF(SUM('Control Sample Data'!L$3:L$386)&gt;10,IF(AND(ISNUMBER('Control Sample Data'!L129),'Control Sample Data'!L129&lt;$C$389, 'Control Sample Data'!L129&gt;0),'Control Sample Data'!L129,$C$389),""))</f>
        <v/>
      </c>
      <c r="AA130" s="105" t="str">
        <f>IF('Control Sample Data'!M129="","",IF(SUM('Control Sample Data'!M$3:M$386)&gt;10,IF(AND(ISNUMBER('Control Sample Data'!M129),'Control Sample Data'!M129&lt;$C$389, 'Control Sample Data'!M129&gt;0),'Control Sample Data'!M129,$C$389),""))</f>
        <v/>
      </c>
      <c r="AB130" s="136" t="str">
        <f>IF('Control Sample Data'!N129="","",IF(SUM('Control Sample Data'!N$3:N$386)&gt;10,IF(AND(ISNUMBER('Control Sample Data'!N129),'Control Sample Data'!N129&lt;$C$389, 'Control Sample Data'!N129&gt;0),'Control Sample Data'!N129,$C$389),""))</f>
        <v/>
      </c>
      <c r="BA130" s="101" t="str">
        <f t="shared" si="115"/>
        <v>KLHL22</v>
      </c>
      <c r="BB130" s="104" t="s">
        <v>335</v>
      </c>
      <c r="BC130" s="105">
        <f t="shared" si="130"/>
        <v>6.2079999999999984</v>
      </c>
      <c r="BD130" s="105">
        <f t="shared" si="131"/>
        <v>6.2899999999999991</v>
      </c>
      <c r="BE130" s="105">
        <f t="shared" si="132"/>
        <v>6.259999999999998</v>
      </c>
      <c r="BF130" s="105" t="str">
        <f t="shared" si="133"/>
        <v/>
      </c>
      <c r="BG130" s="105" t="str">
        <f t="shared" si="134"/>
        <v/>
      </c>
      <c r="BH130" s="105" t="str">
        <f t="shared" si="135"/>
        <v/>
      </c>
      <c r="BI130" s="105" t="str">
        <f t="shared" si="136"/>
        <v/>
      </c>
      <c r="BJ130" s="105" t="str">
        <f t="shared" si="137"/>
        <v/>
      </c>
      <c r="BK130" s="105" t="str">
        <f t="shared" si="138"/>
        <v/>
      </c>
      <c r="BL130" s="105" t="str">
        <f t="shared" si="139"/>
        <v/>
      </c>
      <c r="BM130" s="102" t="str">
        <f t="shared" si="116"/>
        <v/>
      </c>
      <c r="BN130" s="102" t="str">
        <f t="shared" si="117"/>
        <v/>
      </c>
      <c r="BO130" s="105">
        <f t="shared" si="140"/>
        <v>5.9480000000000004</v>
      </c>
      <c r="BP130" s="105">
        <f t="shared" si="141"/>
        <v>6.1879999999999988</v>
      </c>
      <c r="BQ130" s="105">
        <f t="shared" si="142"/>
        <v>6.0299999999999976</v>
      </c>
      <c r="BR130" s="105" t="str">
        <f t="shared" si="143"/>
        <v/>
      </c>
      <c r="BS130" s="105" t="str">
        <f t="shared" si="144"/>
        <v/>
      </c>
      <c r="BT130" s="105" t="str">
        <f t="shared" si="145"/>
        <v/>
      </c>
      <c r="BU130" s="105" t="str">
        <f t="shared" si="146"/>
        <v/>
      </c>
      <c r="BV130" s="105" t="str">
        <f t="shared" si="147"/>
        <v/>
      </c>
      <c r="BW130" s="105" t="str">
        <f t="shared" si="148"/>
        <v/>
      </c>
      <c r="BX130" s="105" t="str">
        <f t="shared" si="149"/>
        <v/>
      </c>
      <c r="BY130" s="102" t="str">
        <f t="shared" si="118"/>
        <v/>
      </c>
      <c r="BZ130" s="102" t="str">
        <f t="shared" si="119"/>
        <v/>
      </c>
      <c r="CA130" s="70">
        <f t="shared" si="120"/>
        <v>6.2526666666666655</v>
      </c>
      <c r="CB130" s="70">
        <f t="shared" si="121"/>
        <v>6.0553333333333326</v>
      </c>
      <c r="CC130" s="103" t="str">
        <f t="shared" si="122"/>
        <v>KLHL22</v>
      </c>
      <c r="CD130" s="104" t="s">
        <v>335</v>
      </c>
      <c r="CE130" s="106">
        <f t="shared" si="150"/>
        <v>1.3527133836244681E-2</v>
      </c>
      <c r="CF130" s="106">
        <f t="shared" si="151"/>
        <v>1.2779719664965338E-2</v>
      </c>
      <c r="CG130" s="106">
        <f t="shared" si="152"/>
        <v>1.3048248741068288E-2</v>
      </c>
      <c r="CH130" s="106" t="str">
        <f t="shared" si="153"/>
        <v/>
      </c>
      <c r="CI130" s="106" t="str">
        <f t="shared" si="154"/>
        <v/>
      </c>
      <c r="CJ130" s="106" t="str">
        <f t="shared" si="155"/>
        <v/>
      </c>
      <c r="CK130" s="106" t="str">
        <f t="shared" si="156"/>
        <v/>
      </c>
      <c r="CL130" s="106" t="str">
        <f t="shared" si="157"/>
        <v/>
      </c>
      <c r="CM130" s="106" t="str">
        <f t="shared" si="158"/>
        <v/>
      </c>
      <c r="CN130" s="106" t="str">
        <f t="shared" si="159"/>
        <v/>
      </c>
      <c r="CO130" s="119" t="str">
        <f t="shared" si="123"/>
        <v/>
      </c>
      <c r="CP130" s="119" t="str">
        <f t="shared" si="124"/>
        <v/>
      </c>
      <c r="CQ130" s="106">
        <f t="shared" si="160"/>
        <v>1.6198454703433129E-2</v>
      </c>
      <c r="CR130" s="106">
        <f t="shared" si="161"/>
        <v>1.3715965587648754E-2</v>
      </c>
      <c r="CS130" s="106">
        <f t="shared" si="162"/>
        <v>1.5303442149795768E-2</v>
      </c>
      <c r="CT130" s="106" t="str">
        <f t="shared" si="163"/>
        <v/>
      </c>
      <c r="CU130" s="106" t="str">
        <f t="shared" si="164"/>
        <v/>
      </c>
      <c r="CV130" s="106" t="str">
        <f t="shared" si="165"/>
        <v/>
      </c>
      <c r="CW130" s="106" t="str">
        <f t="shared" si="166"/>
        <v/>
      </c>
      <c r="CX130" s="106" t="str">
        <f t="shared" si="167"/>
        <v/>
      </c>
      <c r="CY130" s="106" t="str">
        <f t="shared" si="168"/>
        <v/>
      </c>
      <c r="CZ130" s="106" t="str">
        <f t="shared" si="169"/>
        <v/>
      </c>
      <c r="DA130" s="119" t="str">
        <f t="shared" si="125"/>
        <v/>
      </c>
      <c r="DB130" s="119" t="str">
        <f t="shared" si="126"/>
        <v/>
      </c>
    </row>
    <row r="131" spans="1:106" ht="15" customHeight="1" x14ac:dyDescent="0.3">
      <c r="A131" s="135" t="str">
        <f>'Gene Table'!D130</f>
        <v>KLHL24</v>
      </c>
      <c r="B131" s="104" t="s">
        <v>336</v>
      </c>
      <c r="C131" s="105">
        <f>IF('Test Sample Data'!C130="","",IF(SUM('Test Sample Data'!C$3:C$386)&gt;10,IF(AND(ISNUMBER('Test Sample Data'!C130),'Test Sample Data'!C130&lt;$C$389, 'Test Sample Data'!C130&gt;0),'Test Sample Data'!C130,$C$389),""))</f>
        <v>35</v>
      </c>
      <c r="D131" s="105">
        <f>IF('Test Sample Data'!D130="","",IF(SUM('Test Sample Data'!D$3:D$386)&gt;10,IF(AND(ISNUMBER('Test Sample Data'!D130),'Test Sample Data'!D130&lt;$C$389, 'Test Sample Data'!D130&gt;0),'Test Sample Data'!D130,$C$389),""))</f>
        <v>35</v>
      </c>
      <c r="E131" s="105">
        <f>IF('Test Sample Data'!E130="","",IF(SUM('Test Sample Data'!E$3:E$386)&gt;10,IF(AND(ISNUMBER('Test Sample Data'!E130),'Test Sample Data'!E130&lt;$C$389, 'Test Sample Data'!E130&gt;0),'Test Sample Data'!E130,$C$389),""))</f>
        <v>35</v>
      </c>
      <c r="F131" s="105" t="str">
        <f>IF('Test Sample Data'!F130="","",IF(SUM('Test Sample Data'!F$3:F$386)&gt;10,IF(AND(ISNUMBER('Test Sample Data'!F130),'Test Sample Data'!F130&lt;$C$389, 'Test Sample Data'!F130&gt;0),'Test Sample Data'!F130,$C$389),""))</f>
        <v/>
      </c>
      <c r="G131" s="105" t="str">
        <f>IF('Test Sample Data'!G130="","",IF(SUM('Test Sample Data'!G$3:G$386)&gt;10,IF(AND(ISNUMBER('Test Sample Data'!G130),'Test Sample Data'!G130&lt;$C$389, 'Test Sample Data'!G130&gt;0),'Test Sample Data'!G130,$C$389),""))</f>
        <v/>
      </c>
      <c r="H131" s="105" t="str">
        <f>IF('Test Sample Data'!H130="","",IF(SUM('Test Sample Data'!H$3:H$386)&gt;10,IF(AND(ISNUMBER('Test Sample Data'!H130),'Test Sample Data'!H130&lt;$C$389, 'Test Sample Data'!H130&gt;0),'Test Sample Data'!H130,$C$389),""))</f>
        <v/>
      </c>
      <c r="I131" s="105" t="str">
        <f>IF('Test Sample Data'!I130="","",IF(SUM('Test Sample Data'!I$3:I$386)&gt;10,IF(AND(ISNUMBER('Test Sample Data'!I130),'Test Sample Data'!I130&lt;$C$389, 'Test Sample Data'!I130&gt;0),'Test Sample Data'!I130,$C$389),""))</f>
        <v/>
      </c>
      <c r="J131" s="105" t="str">
        <f>IF('Test Sample Data'!J130="","",IF(SUM('Test Sample Data'!J$3:J$386)&gt;10,IF(AND(ISNUMBER('Test Sample Data'!J130),'Test Sample Data'!J130&lt;$C$389, 'Test Sample Data'!J130&gt;0),'Test Sample Data'!J130,$C$389),""))</f>
        <v/>
      </c>
      <c r="K131" s="105" t="str">
        <f>IF('Test Sample Data'!K130="","",IF(SUM('Test Sample Data'!K$3:K$386)&gt;10,IF(AND(ISNUMBER('Test Sample Data'!K130),'Test Sample Data'!K130&lt;$C$389, 'Test Sample Data'!K130&gt;0),'Test Sample Data'!K130,$C$389),""))</f>
        <v/>
      </c>
      <c r="L131" s="105" t="str">
        <f>IF('Test Sample Data'!L130="","",IF(SUM('Test Sample Data'!L$3:L$386)&gt;10,IF(AND(ISNUMBER('Test Sample Data'!L130),'Test Sample Data'!L130&lt;$C$389, 'Test Sample Data'!L130&gt;0),'Test Sample Data'!L130,$C$389),""))</f>
        <v/>
      </c>
      <c r="M131" s="105" t="str">
        <f>IF('Test Sample Data'!M130="","",IF(SUM('Test Sample Data'!M$3:M$386)&gt;10,IF(AND(ISNUMBER('Test Sample Data'!M130),'Test Sample Data'!M130&lt;$C$389, 'Test Sample Data'!M130&gt;0),'Test Sample Data'!M130,$C$389),""))</f>
        <v/>
      </c>
      <c r="N131" s="105" t="str">
        <f>IF('Test Sample Data'!N130="","",IF(SUM('Test Sample Data'!N$3:N$386)&gt;10,IF(AND(ISNUMBER('Test Sample Data'!N130),'Test Sample Data'!N130&lt;$C$389, 'Test Sample Data'!N130&gt;0),'Test Sample Data'!N130,$C$389),""))</f>
        <v/>
      </c>
      <c r="O131" s="105" t="str">
        <f>'Gene Table'!D130</f>
        <v>KLHL24</v>
      </c>
      <c r="P131" s="104" t="s">
        <v>336</v>
      </c>
      <c r="Q131" s="105">
        <f>IF('Control Sample Data'!C130="","",IF(SUM('Control Sample Data'!C$3:C$386)&gt;10,IF(AND(ISNUMBER('Control Sample Data'!C130),'Control Sample Data'!C130&lt;$C$389, 'Control Sample Data'!C130&gt;0),'Control Sample Data'!C130,$C$389),""))</f>
        <v>32.53</v>
      </c>
      <c r="R131" s="105">
        <f>IF('Control Sample Data'!D130="","",IF(SUM('Control Sample Data'!D$3:D$386)&gt;10,IF(AND(ISNUMBER('Control Sample Data'!D130),'Control Sample Data'!D130&lt;$C$389, 'Control Sample Data'!D130&gt;0),'Control Sample Data'!D130,$C$389),""))</f>
        <v>31.86</v>
      </c>
      <c r="S131" s="105">
        <f>IF('Control Sample Data'!E130="","",IF(SUM('Control Sample Data'!E$3:E$386)&gt;10,IF(AND(ISNUMBER('Control Sample Data'!E130),'Control Sample Data'!E130&lt;$C$389, 'Control Sample Data'!E130&gt;0),'Control Sample Data'!E130,$C$389),""))</f>
        <v>33.76</v>
      </c>
      <c r="T131" s="105" t="str">
        <f>IF('Control Sample Data'!F130="","",IF(SUM('Control Sample Data'!F$3:F$386)&gt;10,IF(AND(ISNUMBER('Control Sample Data'!F130),'Control Sample Data'!F130&lt;$C$389, 'Control Sample Data'!F130&gt;0),'Control Sample Data'!F130,$C$389),""))</f>
        <v/>
      </c>
      <c r="U131" s="105" t="str">
        <f>IF('Control Sample Data'!G130="","",IF(SUM('Control Sample Data'!G$3:G$386)&gt;10,IF(AND(ISNUMBER('Control Sample Data'!G130),'Control Sample Data'!G130&lt;$C$389, 'Control Sample Data'!G130&gt;0),'Control Sample Data'!G130,$C$389),""))</f>
        <v/>
      </c>
      <c r="V131" s="105" t="str">
        <f>IF('Control Sample Data'!H130="","",IF(SUM('Control Sample Data'!H$3:H$386)&gt;10,IF(AND(ISNUMBER('Control Sample Data'!H130),'Control Sample Data'!H130&lt;$C$389, 'Control Sample Data'!H130&gt;0),'Control Sample Data'!H130,$C$389),""))</f>
        <v/>
      </c>
      <c r="W131" s="105" t="str">
        <f>IF('Control Sample Data'!I130="","",IF(SUM('Control Sample Data'!I$3:I$386)&gt;10,IF(AND(ISNUMBER('Control Sample Data'!I130),'Control Sample Data'!I130&lt;$C$389, 'Control Sample Data'!I130&gt;0),'Control Sample Data'!I130,$C$389),""))</f>
        <v/>
      </c>
      <c r="X131" s="105" t="str">
        <f>IF('Control Sample Data'!J130="","",IF(SUM('Control Sample Data'!J$3:J$386)&gt;10,IF(AND(ISNUMBER('Control Sample Data'!J130),'Control Sample Data'!J130&lt;$C$389, 'Control Sample Data'!J130&gt;0),'Control Sample Data'!J130,$C$389),""))</f>
        <v/>
      </c>
      <c r="Y131" s="105" t="str">
        <f>IF('Control Sample Data'!K130="","",IF(SUM('Control Sample Data'!K$3:K$386)&gt;10,IF(AND(ISNUMBER('Control Sample Data'!K130),'Control Sample Data'!K130&lt;$C$389, 'Control Sample Data'!K130&gt;0),'Control Sample Data'!K130,$C$389),""))</f>
        <v/>
      </c>
      <c r="Z131" s="105" t="str">
        <f>IF('Control Sample Data'!L130="","",IF(SUM('Control Sample Data'!L$3:L$386)&gt;10,IF(AND(ISNUMBER('Control Sample Data'!L130),'Control Sample Data'!L130&lt;$C$389, 'Control Sample Data'!L130&gt;0),'Control Sample Data'!L130,$C$389),""))</f>
        <v/>
      </c>
      <c r="AA131" s="105" t="str">
        <f>IF('Control Sample Data'!M130="","",IF(SUM('Control Sample Data'!M$3:M$386)&gt;10,IF(AND(ISNUMBER('Control Sample Data'!M130),'Control Sample Data'!M130&lt;$C$389, 'Control Sample Data'!M130&gt;0),'Control Sample Data'!M130,$C$389),""))</f>
        <v/>
      </c>
      <c r="AB131" s="136" t="str">
        <f>IF('Control Sample Data'!N130="","",IF(SUM('Control Sample Data'!N$3:N$386)&gt;10,IF(AND(ISNUMBER('Control Sample Data'!N130),'Control Sample Data'!N130&lt;$C$389, 'Control Sample Data'!N130&gt;0),'Control Sample Data'!N130,$C$389),""))</f>
        <v/>
      </c>
      <c r="BA131" s="101" t="str">
        <f t="shared" si="115"/>
        <v>KLHL24</v>
      </c>
      <c r="BB131" s="104" t="s">
        <v>336</v>
      </c>
      <c r="BC131" s="105">
        <f t="shared" si="130"/>
        <v>14.007999999999999</v>
      </c>
      <c r="BD131" s="105">
        <f t="shared" si="131"/>
        <v>14.05</v>
      </c>
      <c r="BE131" s="105">
        <f t="shared" si="132"/>
        <v>14.119999999999997</v>
      </c>
      <c r="BF131" s="105" t="str">
        <f t="shared" si="133"/>
        <v/>
      </c>
      <c r="BG131" s="105" t="str">
        <f t="shared" si="134"/>
        <v/>
      </c>
      <c r="BH131" s="105" t="str">
        <f t="shared" si="135"/>
        <v/>
      </c>
      <c r="BI131" s="105" t="str">
        <f t="shared" si="136"/>
        <v/>
      </c>
      <c r="BJ131" s="105" t="str">
        <f t="shared" si="137"/>
        <v/>
      </c>
      <c r="BK131" s="105" t="str">
        <f t="shared" si="138"/>
        <v/>
      </c>
      <c r="BL131" s="105" t="str">
        <f t="shared" si="139"/>
        <v/>
      </c>
      <c r="BM131" s="102" t="str">
        <f t="shared" si="116"/>
        <v/>
      </c>
      <c r="BN131" s="102" t="str">
        <f t="shared" si="117"/>
        <v/>
      </c>
      <c r="BO131" s="105">
        <f t="shared" si="140"/>
        <v>11.388000000000002</v>
      </c>
      <c r="BP131" s="105">
        <f t="shared" si="141"/>
        <v>10.808</v>
      </c>
      <c r="BQ131" s="105">
        <f t="shared" si="142"/>
        <v>12.549999999999997</v>
      </c>
      <c r="BR131" s="105" t="str">
        <f t="shared" si="143"/>
        <v/>
      </c>
      <c r="BS131" s="105" t="str">
        <f t="shared" si="144"/>
        <v/>
      </c>
      <c r="BT131" s="105" t="str">
        <f t="shared" si="145"/>
        <v/>
      </c>
      <c r="BU131" s="105" t="str">
        <f t="shared" si="146"/>
        <v/>
      </c>
      <c r="BV131" s="105" t="str">
        <f t="shared" si="147"/>
        <v/>
      </c>
      <c r="BW131" s="105" t="str">
        <f t="shared" si="148"/>
        <v/>
      </c>
      <c r="BX131" s="105" t="str">
        <f t="shared" si="149"/>
        <v/>
      </c>
      <c r="BY131" s="102" t="str">
        <f t="shared" si="118"/>
        <v/>
      </c>
      <c r="BZ131" s="102" t="str">
        <f t="shared" si="119"/>
        <v/>
      </c>
      <c r="CA131" s="70">
        <f t="shared" si="120"/>
        <v>14.059333333333333</v>
      </c>
      <c r="CB131" s="70">
        <f t="shared" si="121"/>
        <v>11.581999999999999</v>
      </c>
      <c r="CC131" s="103" t="str">
        <f t="shared" si="122"/>
        <v>KLHL24</v>
      </c>
      <c r="CD131" s="104" t="s">
        <v>336</v>
      </c>
      <c r="CE131" s="106">
        <f t="shared" si="150"/>
        <v>6.0697642130933602E-5</v>
      </c>
      <c r="CF131" s="106">
        <f t="shared" si="151"/>
        <v>5.8956074763479352E-5</v>
      </c>
      <c r="CG131" s="106">
        <f t="shared" si="152"/>
        <v>5.6163797035209816E-5</v>
      </c>
      <c r="CH131" s="106" t="str">
        <f t="shared" si="153"/>
        <v/>
      </c>
      <c r="CI131" s="106" t="str">
        <f t="shared" si="154"/>
        <v/>
      </c>
      <c r="CJ131" s="106" t="str">
        <f t="shared" si="155"/>
        <v/>
      </c>
      <c r="CK131" s="106" t="str">
        <f t="shared" si="156"/>
        <v/>
      </c>
      <c r="CL131" s="106" t="str">
        <f t="shared" si="157"/>
        <v/>
      </c>
      <c r="CM131" s="106" t="str">
        <f t="shared" si="158"/>
        <v/>
      </c>
      <c r="CN131" s="106" t="str">
        <f t="shared" si="159"/>
        <v/>
      </c>
      <c r="CO131" s="119" t="str">
        <f t="shared" si="123"/>
        <v/>
      </c>
      <c r="CP131" s="119" t="str">
        <f t="shared" si="124"/>
        <v/>
      </c>
      <c r="CQ131" s="106">
        <f t="shared" si="160"/>
        <v>3.7313879901493285E-4</v>
      </c>
      <c r="CR131" s="106">
        <f t="shared" si="161"/>
        <v>5.5778625334401634E-4</v>
      </c>
      <c r="CS131" s="106">
        <f t="shared" si="162"/>
        <v>1.6675296102958978E-4</v>
      </c>
      <c r="CT131" s="106" t="str">
        <f t="shared" si="163"/>
        <v/>
      </c>
      <c r="CU131" s="106" t="str">
        <f t="shared" si="164"/>
        <v/>
      </c>
      <c r="CV131" s="106" t="str">
        <f t="shared" si="165"/>
        <v/>
      </c>
      <c r="CW131" s="106" t="str">
        <f t="shared" si="166"/>
        <v/>
      </c>
      <c r="CX131" s="106" t="str">
        <f t="shared" si="167"/>
        <v/>
      </c>
      <c r="CY131" s="106" t="str">
        <f t="shared" si="168"/>
        <v/>
      </c>
      <c r="CZ131" s="106" t="str">
        <f t="shared" si="169"/>
        <v/>
      </c>
      <c r="DA131" s="119" t="str">
        <f t="shared" si="125"/>
        <v/>
      </c>
      <c r="DB131" s="119" t="str">
        <f t="shared" si="126"/>
        <v/>
      </c>
    </row>
    <row r="132" spans="1:106" ht="15" customHeight="1" x14ac:dyDescent="0.3">
      <c r="A132" s="135" t="str">
        <f>'Gene Table'!D131</f>
        <v>KLHL7</v>
      </c>
      <c r="B132" s="104" t="s">
        <v>337</v>
      </c>
      <c r="C132" s="105">
        <f>IF('Test Sample Data'!C131="","",IF(SUM('Test Sample Data'!C$3:C$386)&gt;10,IF(AND(ISNUMBER('Test Sample Data'!C131),'Test Sample Data'!C131&lt;$C$389, 'Test Sample Data'!C131&gt;0),'Test Sample Data'!C131,$C$389),""))</f>
        <v>21.07</v>
      </c>
      <c r="D132" s="105">
        <f>IF('Test Sample Data'!D131="","",IF(SUM('Test Sample Data'!D$3:D$386)&gt;10,IF(AND(ISNUMBER('Test Sample Data'!D131),'Test Sample Data'!D131&lt;$C$389, 'Test Sample Data'!D131&gt;0),'Test Sample Data'!D131,$C$389),""))</f>
        <v>21.02</v>
      </c>
      <c r="E132" s="105">
        <f>IF('Test Sample Data'!E131="","",IF(SUM('Test Sample Data'!E$3:E$386)&gt;10,IF(AND(ISNUMBER('Test Sample Data'!E131),'Test Sample Data'!E131&lt;$C$389, 'Test Sample Data'!E131&gt;0),'Test Sample Data'!E131,$C$389),""))</f>
        <v>21.05</v>
      </c>
      <c r="F132" s="105" t="str">
        <f>IF('Test Sample Data'!F131="","",IF(SUM('Test Sample Data'!F$3:F$386)&gt;10,IF(AND(ISNUMBER('Test Sample Data'!F131),'Test Sample Data'!F131&lt;$C$389, 'Test Sample Data'!F131&gt;0),'Test Sample Data'!F131,$C$389),""))</f>
        <v/>
      </c>
      <c r="G132" s="105" t="str">
        <f>IF('Test Sample Data'!G131="","",IF(SUM('Test Sample Data'!G$3:G$386)&gt;10,IF(AND(ISNUMBER('Test Sample Data'!G131),'Test Sample Data'!G131&lt;$C$389, 'Test Sample Data'!G131&gt;0),'Test Sample Data'!G131,$C$389),""))</f>
        <v/>
      </c>
      <c r="H132" s="105" t="str">
        <f>IF('Test Sample Data'!H131="","",IF(SUM('Test Sample Data'!H$3:H$386)&gt;10,IF(AND(ISNUMBER('Test Sample Data'!H131),'Test Sample Data'!H131&lt;$C$389, 'Test Sample Data'!H131&gt;0),'Test Sample Data'!H131,$C$389),""))</f>
        <v/>
      </c>
      <c r="I132" s="105" t="str">
        <f>IF('Test Sample Data'!I131="","",IF(SUM('Test Sample Data'!I$3:I$386)&gt;10,IF(AND(ISNUMBER('Test Sample Data'!I131),'Test Sample Data'!I131&lt;$C$389, 'Test Sample Data'!I131&gt;0),'Test Sample Data'!I131,$C$389),""))</f>
        <v/>
      </c>
      <c r="J132" s="105" t="str">
        <f>IF('Test Sample Data'!J131="","",IF(SUM('Test Sample Data'!J$3:J$386)&gt;10,IF(AND(ISNUMBER('Test Sample Data'!J131),'Test Sample Data'!J131&lt;$C$389, 'Test Sample Data'!J131&gt;0),'Test Sample Data'!J131,$C$389),""))</f>
        <v/>
      </c>
      <c r="K132" s="105" t="str">
        <f>IF('Test Sample Data'!K131="","",IF(SUM('Test Sample Data'!K$3:K$386)&gt;10,IF(AND(ISNUMBER('Test Sample Data'!K131),'Test Sample Data'!K131&lt;$C$389, 'Test Sample Data'!K131&gt;0),'Test Sample Data'!K131,$C$389),""))</f>
        <v/>
      </c>
      <c r="L132" s="105" t="str">
        <f>IF('Test Sample Data'!L131="","",IF(SUM('Test Sample Data'!L$3:L$386)&gt;10,IF(AND(ISNUMBER('Test Sample Data'!L131),'Test Sample Data'!L131&lt;$C$389, 'Test Sample Data'!L131&gt;0),'Test Sample Data'!L131,$C$389),""))</f>
        <v/>
      </c>
      <c r="M132" s="105" t="str">
        <f>IF('Test Sample Data'!M131="","",IF(SUM('Test Sample Data'!M$3:M$386)&gt;10,IF(AND(ISNUMBER('Test Sample Data'!M131),'Test Sample Data'!M131&lt;$C$389, 'Test Sample Data'!M131&gt;0),'Test Sample Data'!M131,$C$389),""))</f>
        <v/>
      </c>
      <c r="N132" s="105" t="str">
        <f>IF('Test Sample Data'!N131="","",IF(SUM('Test Sample Data'!N$3:N$386)&gt;10,IF(AND(ISNUMBER('Test Sample Data'!N131),'Test Sample Data'!N131&lt;$C$389, 'Test Sample Data'!N131&gt;0),'Test Sample Data'!N131,$C$389),""))</f>
        <v/>
      </c>
      <c r="O132" s="105" t="str">
        <f>'Gene Table'!D131</f>
        <v>KLHL7</v>
      </c>
      <c r="P132" s="104" t="s">
        <v>337</v>
      </c>
      <c r="Q132" s="105">
        <f>IF('Control Sample Data'!C131="","",IF(SUM('Control Sample Data'!C$3:C$386)&gt;10,IF(AND(ISNUMBER('Control Sample Data'!C131),'Control Sample Data'!C131&lt;$C$389, 'Control Sample Data'!C131&gt;0),'Control Sample Data'!C131,$C$389),""))</f>
        <v>32.409999999999997</v>
      </c>
      <c r="R132" s="105">
        <f>IF('Control Sample Data'!D131="","",IF(SUM('Control Sample Data'!D$3:D$386)&gt;10,IF(AND(ISNUMBER('Control Sample Data'!D131),'Control Sample Data'!D131&lt;$C$389, 'Control Sample Data'!D131&gt;0),'Control Sample Data'!D131,$C$389),""))</f>
        <v>32.950000000000003</v>
      </c>
      <c r="S132" s="105">
        <f>IF('Control Sample Data'!E131="","",IF(SUM('Control Sample Data'!E$3:E$386)&gt;10,IF(AND(ISNUMBER('Control Sample Data'!E131),'Control Sample Data'!E131&lt;$C$389, 'Control Sample Data'!E131&gt;0),'Control Sample Data'!E131,$C$389),""))</f>
        <v>33.049999999999997</v>
      </c>
      <c r="T132" s="105" t="str">
        <f>IF('Control Sample Data'!F131="","",IF(SUM('Control Sample Data'!F$3:F$386)&gt;10,IF(AND(ISNUMBER('Control Sample Data'!F131),'Control Sample Data'!F131&lt;$C$389, 'Control Sample Data'!F131&gt;0),'Control Sample Data'!F131,$C$389),""))</f>
        <v/>
      </c>
      <c r="U132" s="105" t="str">
        <f>IF('Control Sample Data'!G131="","",IF(SUM('Control Sample Data'!G$3:G$386)&gt;10,IF(AND(ISNUMBER('Control Sample Data'!G131),'Control Sample Data'!G131&lt;$C$389, 'Control Sample Data'!G131&gt;0),'Control Sample Data'!G131,$C$389),""))</f>
        <v/>
      </c>
      <c r="V132" s="105" t="str">
        <f>IF('Control Sample Data'!H131="","",IF(SUM('Control Sample Data'!H$3:H$386)&gt;10,IF(AND(ISNUMBER('Control Sample Data'!H131),'Control Sample Data'!H131&lt;$C$389, 'Control Sample Data'!H131&gt;0),'Control Sample Data'!H131,$C$389),""))</f>
        <v/>
      </c>
      <c r="W132" s="105" t="str">
        <f>IF('Control Sample Data'!I131="","",IF(SUM('Control Sample Data'!I$3:I$386)&gt;10,IF(AND(ISNUMBER('Control Sample Data'!I131),'Control Sample Data'!I131&lt;$C$389, 'Control Sample Data'!I131&gt;0),'Control Sample Data'!I131,$C$389),""))</f>
        <v/>
      </c>
      <c r="X132" s="105" t="str">
        <f>IF('Control Sample Data'!J131="","",IF(SUM('Control Sample Data'!J$3:J$386)&gt;10,IF(AND(ISNUMBER('Control Sample Data'!J131),'Control Sample Data'!J131&lt;$C$389, 'Control Sample Data'!J131&gt;0),'Control Sample Data'!J131,$C$389),""))</f>
        <v/>
      </c>
      <c r="Y132" s="105" t="str">
        <f>IF('Control Sample Data'!K131="","",IF(SUM('Control Sample Data'!K$3:K$386)&gt;10,IF(AND(ISNUMBER('Control Sample Data'!K131),'Control Sample Data'!K131&lt;$C$389, 'Control Sample Data'!K131&gt;0),'Control Sample Data'!K131,$C$389),""))</f>
        <v/>
      </c>
      <c r="Z132" s="105" t="str">
        <f>IF('Control Sample Data'!L131="","",IF(SUM('Control Sample Data'!L$3:L$386)&gt;10,IF(AND(ISNUMBER('Control Sample Data'!L131),'Control Sample Data'!L131&lt;$C$389, 'Control Sample Data'!L131&gt;0),'Control Sample Data'!L131,$C$389),""))</f>
        <v/>
      </c>
      <c r="AA132" s="105" t="str">
        <f>IF('Control Sample Data'!M131="","",IF(SUM('Control Sample Data'!M$3:M$386)&gt;10,IF(AND(ISNUMBER('Control Sample Data'!M131),'Control Sample Data'!M131&lt;$C$389, 'Control Sample Data'!M131&gt;0),'Control Sample Data'!M131,$C$389),""))</f>
        <v/>
      </c>
      <c r="AB132" s="136" t="str">
        <f>IF('Control Sample Data'!N131="","",IF(SUM('Control Sample Data'!N$3:N$386)&gt;10,IF(AND(ISNUMBER('Control Sample Data'!N131),'Control Sample Data'!N131&lt;$C$389, 'Control Sample Data'!N131&gt;0),'Control Sample Data'!N131,$C$389),""))</f>
        <v/>
      </c>
      <c r="BA132" s="101" t="str">
        <f t="shared" si="115"/>
        <v>KLHL7</v>
      </c>
      <c r="BB132" s="104" t="s">
        <v>337</v>
      </c>
      <c r="BC132" s="105">
        <f t="shared" si="130"/>
        <v>7.7999999999999403E-2</v>
      </c>
      <c r="BD132" s="105">
        <f t="shared" si="131"/>
        <v>7.0000000000000284E-2</v>
      </c>
      <c r="BE132" s="105">
        <f t="shared" si="132"/>
        <v>0.16999999999999815</v>
      </c>
      <c r="BF132" s="105" t="str">
        <f t="shared" si="133"/>
        <v/>
      </c>
      <c r="BG132" s="105" t="str">
        <f t="shared" si="134"/>
        <v/>
      </c>
      <c r="BH132" s="105" t="str">
        <f t="shared" si="135"/>
        <v/>
      </c>
      <c r="BI132" s="105" t="str">
        <f t="shared" si="136"/>
        <v/>
      </c>
      <c r="BJ132" s="105" t="str">
        <f t="shared" si="137"/>
        <v/>
      </c>
      <c r="BK132" s="105" t="str">
        <f t="shared" si="138"/>
        <v/>
      </c>
      <c r="BL132" s="105" t="str">
        <f t="shared" si="139"/>
        <v/>
      </c>
      <c r="BM132" s="102" t="str">
        <f t="shared" si="116"/>
        <v/>
      </c>
      <c r="BN132" s="102" t="str">
        <f t="shared" si="117"/>
        <v/>
      </c>
      <c r="BO132" s="105">
        <f t="shared" si="140"/>
        <v>11.267999999999997</v>
      </c>
      <c r="BP132" s="105">
        <f t="shared" si="141"/>
        <v>11.898000000000003</v>
      </c>
      <c r="BQ132" s="105">
        <f t="shared" si="142"/>
        <v>11.839999999999996</v>
      </c>
      <c r="BR132" s="105" t="str">
        <f t="shared" si="143"/>
        <v/>
      </c>
      <c r="BS132" s="105" t="str">
        <f t="shared" si="144"/>
        <v/>
      </c>
      <c r="BT132" s="105" t="str">
        <f t="shared" si="145"/>
        <v/>
      </c>
      <c r="BU132" s="105" t="str">
        <f t="shared" si="146"/>
        <v/>
      </c>
      <c r="BV132" s="105" t="str">
        <f t="shared" si="147"/>
        <v/>
      </c>
      <c r="BW132" s="105" t="str">
        <f t="shared" si="148"/>
        <v/>
      </c>
      <c r="BX132" s="105" t="str">
        <f t="shared" si="149"/>
        <v/>
      </c>
      <c r="BY132" s="102" t="str">
        <f t="shared" si="118"/>
        <v/>
      </c>
      <c r="BZ132" s="102" t="str">
        <f t="shared" si="119"/>
        <v/>
      </c>
      <c r="CA132" s="70">
        <f t="shared" si="120"/>
        <v>0.10599999999999928</v>
      </c>
      <c r="CB132" s="70">
        <f t="shared" si="121"/>
        <v>11.668666666666667</v>
      </c>
      <c r="CC132" s="103" t="str">
        <f t="shared" si="122"/>
        <v>KLHL7</v>
      </c>
      <c r="CD132" s="104" t="s">
        <v>337</v>
      </c>
      <c r="CE132" s="106">
        <f t="shared" si="150"/>
        <v>0.94737007059926803</v>
      </c>
      <c r="CF132" s="106">
        <f t="shared" si="151"/>
        <v>0.95263799804393712</v>
      </c>
      <c r="CG132" s="106">
        <f t="shared" si="152"/>
        <v>0.88884268116657139</v>
      </c>
      <c r="CH132" s="106" t="str">
        <f t="shared" si="153"/>
        <v/>
      </c>
      <c r="CI132" s="106" t="str">
        <f t="shared" si="154"/>
        <v/>
      </c>
      <c r="CJ132" s="106" t="str">
        <f t="shared" si="155"/>
        <v/>
      </c>
      <c r="CK132" s="106" t="str">
        <f t="shared" si="156"/>
        <v/>
      </c>
      <c r="CL132" s="106" t="str">
        <f t="shared" si="157"/>
        <v/>
      </c>
      <c r="CM132" s="106" t="str">
        <f t="shared" si="158"/>
        <v/>
      </c>
      <c r="CN132" s="106" t="str">
        <f t="shared" si="159"/>
        <v/>
      </c>
      <c r="CO132" s="119" t="str">
        <f t="shared" si="123"/>
        <v/>
      </c>
      <c r="CP132" s="119" t="str">
        <f t="shared" si="124"/>
        <v/>
      </c>
      <c r="CQ132" s="106">
        <f t="shared" si="160"/>
        <v>4.0550294145063281E-4</v>
      </c>
      <c r="CR132" s="106">
        <f t="shared" si="161"/>
        <v>2.6202643710777635E-4</v>
      </c>
      <c r="CS132" s="106">
        <f t="shared" si="162"/>
        <v>2.7277518019341396E-4</v>
      </c>
      <c r="CT132" s="106" t="str">
        <f t="shared" si="163"/>
        <v/>
      </c>
      <c r="CU132" s="106" t="str">
        <f t="shared" si="164"/>
        <v/>
      </c>
      <c r="CV132" s="106" t="str">
        <f t="shared" si="165"/>
        <v/>
      </c>
      <c r="CW132" s="106" t="str">
        <f t="shared" si="166"/>
        <v/>
      </c>
      <c r="CX132" s="106" t="str">
        <f t="shared" si="167"/>
        <v/>
      </c>
      <c r="CY132" s="106" t="str">
        <f t="shared" si="168"/>
        <v/>
      </c>
      <c r="CZ132" s="106" t="str">
        <f t="shared" si="169"/>
        <v/>
      </c>
      <c r="DA132" s="119" t="str">
        <f t="shared" si="125"/>
        <v/>
      </c>
      <c r="DB132" s="119" t="str">
        <f t="shared" si="126"/>
        <v/>
      </c>
    </row>
    <row r="133" spans="1:106" ht="15" customHeight="1" x14ac:dyDescent="0.3">
      <c r="A133" s="135" t="str">
        <f>'Gene Table'!D132</f>
        <v>KLHL9</v>
      </c>
      <c r="B133" s="104" t="s">
        <v>338</v>
      </c>
      <c r="C133" s="105">
        <f>IF('Test Sample Data'!C132="","",IF(SUM('Test Sample Data'!C$3:C$386)&gt;10,IF(AND(ISNUMBER('Test Sample Data'!C132),'Test Sample Data'!C132&lt;$C$389, 'Test Sample Data'!C132&gt;0),'Test Sample Data'!C132,$C$389),""))</f>
        <v>23.55</v>
      </c>
      <c r="D133" s="105">
        <f>IF('Test Sample Data'!D132="","",IF(SUM('Test Sample Data'!D$3:D$386)&gt;10,IF(AND(ISNUMBER('Test Sample Data'!D132),'Test Sample Data'!D132&lt;$C$389, 'Test Sample Data'!D132&gt;0),'Test Sample Data'!D132,$C$389),""))</f>
        <v>23.62</v>
      </c>
      <c r="E133" s="105">
        <f>IF('Test Sample Data'!E132="","",IF(SUM('Test Sample Data'!E$3:E$386)&gt;10,IF(AND(ISNUMBER('Test Sample Data'!E132),'Test Sample Data'!E132&lt;$C$389, 'Test Sample Data'!E132&gt;0),'Test Sample Data'!E132,$C$389),""))</f>
        <v>23.57</v>
      </c>
      <c r="F133" s="105" t="str">
        <f>IF('Test Sample Data'!F132="","",IF(SUM('Test Sample Data'!F$3:F$386)&gt;10,IF(AND(ISNUMBER('Test Sample Data'!F132),'Test Sample Data'!F132&lt;$C$389, 'Test Sample Data'!F132&gt;0),'Test Sample Data'!F132,$C$389),""))</f>
        <v/>
      </c>
      <c r="G133" s="105" t="str">
        <f>IF('Test Sample Data'!G132="","",IF(SUM('Test Sample Data'!G$3:G$386)&gt;10,IF(AND(ISNUMBER('Test Sample Data'!G132),'Test Sample Data'!G132&lt;$C$389, 'Test Sample Data'!G132&gt;0),'Test Sample Data'!G132,$C$389),""))</f>
        <v/>
      </c>
      <c r="H133" s="105" t="str">
        <f>IF('Test Sample Data'!H132="","",IF(SUM('Test Sample Data'!H$3:H$386)&gt;10,IF(AND(ISNUMBER('Test Sample Data'!H132),'Test Sample Data'!H132&lt;$C$389, 'Test Sample Data'!H132&gt;0),'Test Sample Data'!H132,$C$389),""))</f>
        <v/>
      </c>
      <c r="I133" s="105" t="str">
        <f>IF('Test Sample Data'!I132="","",IF(SUM('Test Sample Data'!I$3:I$386)&gt;10,IF(AND(ISNUMBER('Test Sample Data'!I132),'Test Sample Data'!I132&lt;$C$389, 'Test Sample Data'!I132&gt;0),'Test Sample Data'!I132,$C$389),""))</f>
        <v/>
      </c>
      <c r="J133" s="105" t="str">
        <f>IF('Test Sample Data'!J132="","",IF(SUM('Test Sample Data'!J$3:J$386)&gt;10,IF(AND(ISNUMBER('Test Sample Data'!J132),'Test Sample Data'!J132&lt;$C$389, 'Test Sample Data'!J132&gt;0),'Test Sample Data'!J132,$C$389),""))</f>
        <v/>
      </c>
      <c r="K133" s="105" t="str">
        <f>IF('Test Sample Data'!K132="","",IF(SUM('Test Sample Data'!K$3:K$386)&gt;10,IF(AND(ISNUMBER('Test Sample Data'!K132),'Test Sample Data'!K132&lt;$C$389, 'Test Sample Data'!K132&gt;0),'Test Sample Data'!K132,$C$389),""))</f>
        <v/>
      </c>
      <c r="L133" s="105" t="str">
        <f>IF('Test Sample Data'!L132="","",IF(SUM('Test Sample Data'!L$3:L$386)&gt;10,IF(AND(ISNUMBER('Test Sample Data'!L132),'Test Sample Data'!L132&lt;$C$389, 'Test Sample Data'!L132&gt;0),'Test Sample Data'!L132,$C$389),""))</f>
        <v/>
      </c>
      <c r="M133" s="105" t="str">
        <f>IF('Test Sample Data'!M132="","",IF(SUM('Test Sample Data'!M$3:M$386)&gt;10,IF(AND(ISNUMBER('Test Sample Data'!M132),'Test Sample Data'!M132&lt;$C$389, 'Test Sample Data'!M132&gt;0),'Test Sample Data'!M132,$C$389),""))</f>
        <v/>
      </c>
      <c r="N133" s="105" t="str">
        <f>IF('Test Sample Data'!N132="","",IF(SUM('Test Sample Data'!N$3:N$386)&gt;10,IF(AND(ISNUMBER('Test Sample Data'!N132),'Test Sample Data'!N132&lt;$C$389, 'Test Sample Data'!N132&gt;0),'Test Sample Data'!N132,$C$389),""))</f>
        <v/>
      </c>
      <c r="O133" s="105" t="str">
        <f>'Gene Table'!D132</f>
        <v>KLHL9</v>
      </c>
      <c r="P133" s="104" t="s">
        <v>338</v>
      </c>
      <c r="Q133" s="105">
        <f>IF('Control Sample Data'!C132="","",IF(SUM('Control Sample Data'!C$3:C$386)&gt;10,IF(AND(ISNUMBER('Control Sample Data'!C132),'Control Sample Data'!C132&lt;$C$389, 'Control Sample Data'!C132&gt;0),'Control Sample Data'!C132,$C$389),""))</f>
        <v>23.41</v>
      </c>
      <c r="R133" s="105">
        <f>IF('Control Sample Data'!D132="","",IF(SUM('Control Sample Data'!D$3:D$386)&gt;10,IF(AND(ISNUMBER('Control Sample Data'!D132),'Control Sample Data'!D132&lt;$C$389, 'Control Sample Data'!D132&gt;0),'Control Sample Data'!D132,$C$389),""))</f>
        <v>23.44</v>
      </c>
      <c r="S133" s="105">
        <f>IF('Control Sample Data'!E132="","",IF(SUM('Control Sample Data'!E$3:E$386)&gt;10,IF(AND(ISNUMBER('Control Sample Data'!E132),'Control Sample Data'!E132&lt;$C$389, 'Control Sample Data'!E132&gt;0),'Control Sample Data'!E132,$C$389),""))</f>
        <v>23.4</v>
      </c>
      <c r="T133" s="105" t="str">
        <f>IF('Control Sample Data'!F132="","",IF(SUM('Control Sample Data'!F$3:F$386)&gt;10,IF(AND(ISNUMBER('Control Sample Data'!F132),'Control Sample Data'!F132&lt;$C$389, 'Control Sample Data'!F132&gt;0),'Control Sample Data'!F132,$C$389),""))</f>
        <v/>
      </c>
      <c r="U133" s="105" t="str">
        <f>IF('Control Sample Data'!G132="","",IF(SUM('Control Sample Data'!G$3:G$386)&gt;10,IF(AND(ISNUMBER('Control Sample Data'!G132),'Control Sample Data'!G132&lt;$C$389, 'Control Sample Data'!G132&gt;0),'Control Sample Data'!G132,$C$389),""))</f>
        <v/>
      </c>
      <c r="V133" s="105" t="str">
        <f>IF('Control Sample Data'!H132="","",IF(SUM('Control Sample Data'!H$3:H$386)&gt;10,IF(AND(ISNUMBER('Control Sample Data'!H132),'Control Sample Data'!H132&lt;$C$389, 'Control Sample Data'!H132&gt;0),'Control Sample Data'!H132,$C$389),""))</f>
        <v/>
      </c>
      <c r="W133" s="105" t="str">
        <f>IF('Control Sample Data'!I132="","",IF(SUM('Control Sample Data'!I$3:I$386)&gt;10,IF(AND(ISNUMBER('Control Sample Data'!I132),'Control Sample Data'!I132&lt;$C$389, 'Control Sample Data'!I132&gt;0),'Control Sample Data'!I132,$C$389),""))</f>
        <v/>
      </c>
      <c r="X133" s="105" t="str">
        <f>IF('Control Sample Data'!J132="","",IF(SUM('Control Sample Data'!J$3:J$386)&gt;10,IF(AND(ISNUMBER('Control Sample Data'!J132),'Control Sample Data'!J132&lt;$C$389, 'Control Sample Data'!J132&gt;0),'Control Sample Data'!J132,$C$389),""))</f>
        <v/>
      </c>
      <c r="Y133" s="105" t="str">
        <f>IF('Control Sample Data'!K132="","",IF(SUM('Control Sample Data'!K$3:K$386)&gt;10,IF(AND(ISNUMBER('Control Sample Data'!K132),'Control Sample Data'!K132&lt;$C$389, 'Control Sample Data'!K132&gt;0),'Control Sample Data'!K132,$C$389),""))</f>
        <v/>
      </c>
      <c r="Z133" s="105" t="str">
        <f>IF('Control Sample Data'!L132="","",IF(SUM('Control Sample Data'!L$3:L$386)&gt;10,IF(AND(ISNUMBER('Control Sample Data'!L132),'Control Sample Data'!L132&lt;$C$389, 'Control Sample Data'!L132&gt;0),'Control Sample Data'!L132,$C$389),""))</f>
        <v/>
      </c>
      <c r="AA133" s="105" t="str">
        <f>IF('Control Sample Data'!M132="","",IF(SUM('Control Sample Data'!M$3:M$386)&gt;10,IF(AND(ISNUMBER('Control Sample Data'!M132),'Control Sample Data'!M132&lt;$C$389, 'Control Sample Data'!M132&gt;0),'Control Sample Data'!M132,$C$389),""))</f>
        <v/>
      </c>
      <c r="AB133" s="136" t="str">
        <f>IF('Control Sample Data'!N132="","",IF(SUM('Control Sample Data'!N$3:N$386)&gt;10,IF(AND(ISNUMBER('Control Sample Data'!N132),'Control Sample Data'!N132&lt;$C$389, 'Control Sample Data'!N132&gt;0),'Control Sample Data'!N132,$C$389),""))</f>
        <v/>
      </c>
      <c r="BA133" s="101" t="str">
        <f t="shared" ref="BA133:BA196" si="170">A133</f>
        <v>KLHL9</v>
      </c>
      <c r="BB133" s="104" t="s">
        <v>338</v>
      </c>
      <c r="BC133" s="105">
        <f t="shared" si="130"/>
        <v>2.5579999999999998</v>
      </c>
      <c r="BD133" s="105">
        <f t="shared" si="131"/>
        <v>2.6700000000000017</v>
      </c>
      <c r="BE133" s="105">
        <f t="shared" si="132"/>
        <v>2.6899999999999977</v>
      </c>
      <c r="BF133" s="105" t="str">
        <f t="shared" si="133"/>
        <v/>
      </c>
      <c r="BG133" s="105" t="str">
        <f t="shared" si="134"/>
        <v/>
      </c>
      <c r="BH133" s="105" t="str">
        <f t="shared" si="135"/>
        <v/>
      </c>
      <c r="BI133" s="105" t="str">
        <f t="shared" si="136"/>
        <v/>
      </c>
      <c r="BJ133" s="105" t="str">
        <f t="shared" si="137"/>
        <v/>
      </c>
      <c r="BK133" s="105" t="str">
        <f t="shared" si="138"/>
        <v/>
      </c>
      <c r="BL133" s="105" t="str">
        <f t="shared" si="139"/>
        <v/>
      </c>
      <c r="BM133" s="102" t="str">
        <f t="shared" ref="BM133:BM196" si="171">IF(ISERROR(M133-AM$26),"",M133-AM$26)</f>
        <v/>
      </c>
      <c r="BN133" s="102" t="str">
        <f t="shared" ref="BN133:BN196" si="172">IF(ISERROR(N133-AN$26),"",N133-AN$26)</f>
        <v/>
      </c>
      <c r="BO133" s="105">
        <f t="shared" si="140"/>
        <v>2.2680000000000007</v>
      </c>
      <c r="BP133" s="105">
        <f t="shared" si="141"/>
        <v>2.3880000000000017</v>
      </c>
      <c r="BQ133" s="105">
        <f t="shared" si="142"/>
        <v>2.1899999999999977</v>
      </c>
      <c r="BR133" s="105" t="str">
        <f t="shared" si="143"/>
        <v/>
      </c>
      <c r="BS133" s="105" t="str">
        <f t="shared" si="144"/>
        <v/>
      </c>
      <c r="BT133" s="105" t="str">
        <f t="shared" si="145"/>
        <v/>
      </c>
      <c r="BU133" s="105" t="str">
        <f t="shared" si="146"/>
        <v/>
      </c>
      <c r="BV133" s="105" t="str">
        <f t="shared" si="147"/>
        <v/>
      </c>
      <c r="BW133" s="105" t="str">
        <f t="shared" si="148"/>
        <v/>
      </c>
      <c r="BX133" s="105" t="str">
        <f t="shared" si="149"/>
        <v/>
      </c>
      <c r="BY133" s="102" t="str">
        <f t="shared" ref="BY133:BY196" si="173">IF(ISERROR(AA133-AY$26),"",AA133-AY$26)</f>
        <v/>
      </c>
      <c r="BZ133" s="102" t="str">
        <f t="shared" ref="BZ133:BZ196" si="174">IF(ISERROR(AB133-AZ$26),"",AB133-AZ$26)</f>
        <v/>
      </c>
      <c r="CA133" s="70">
        <f t="shared" ref="CA133:CA196" si="175">IF(ISERROR(AVERAGE(BC133:BN133)),"N/A",AVERAGE(BC133:BN133))</f>
        <v>2.6393333333333331</v>
      </c>
      <c r="CB133" s="70">
        <f t="shared" ref="CB133:CB196" si="176">IF(ISERROR(AVERAGE(BO133:BZ133)),"N/A",AVERAGE(BO133:BZ133))</f>
        <v>2.282</v>
      </c>
      <c r="CC133" s="103" t="str">
        <f t="shared" ref="CC133:CC196" si="177">A133</f>
        <v>KLHL9</v>
      </c>
      <c r="CD133" s="104" t="s">
        <v>338</v>
      </c>
      <c r="CE133" s="106">
        <f t="shared" si="150"/>
        <v>0.16981078556861812</v>
      </c>
      <c r="CF133" s="106">
        <f t="shared" si="151"/>
        <v>0.15712667181522835</v>
      </c>
      <c r="CG133" s="106">
        <f t="shared" si="152"/>
        <v>0.15496346249237358</v>
      </c>
      <c r="CH133" s="106" t="str">
        <f t="shared" si="153"/>
        <v/>
      </c>
      <c r="CI133" s="106" t="str">
        <f t="shared" si="154"/>
        <v/>
      </c>
      <c r="CJ133" s="106" t="str">
        <f t="shared" si="155"/>
        <v/>
      </c>
      <c r="CK133" s="106" t="str">
        <f t="shared" si="156"/>
        <v/>
      </c>
      <c r="CL133" s="106" t="str">
        <f t="shared" si="157"/>
        <v/>
      </c>
      <c r="CM133" s="106" t="str">
        <f t="shared" si="158"/>
        <v/>
      </c>
      <c r="CN133" s="106" t="str">
        <f t="shared" si="159"/>
        <v/>
      </c>
      <c r="CO133" s="119" t="str">
        <f t="shared" ref="CO133:CO196" si="178">IF(BM133="","",POWER(2, -BM133))</f>
        <v/>
      </c>
      <c r="CP133" s="119" t="str">
        <f t="shared" ref="CP133:CP196" si="179">IF(BN133="","",POWER(2, -BN133))</f>
        <v/>
      </c>
      <c r="CQ133" s="106">
        <f t="shared" si="160"/>
        <v>0.20761750602272344</v>
      </c>
      <c r="CR133" s="106">
        <f t="shared" si="161"/>
        <v>0.19104706509564559</v>
      </c>
      <c r="CS133" s="106">
        <f t="shared" si="162"/>
        <v>0.21915143032900911</v>
      </c>
      <c r="CT133" s="106" t="str">
        <f t="shared" si="163"/>
        <v/>
      </c>
      <c r="CU133" s="106" t="str">
        <f t="shared" si="164"/>
        <v/>
      </c>
      <c r="CV133" s="106" t="str">
        <f t="shared" si="165"/>
        <v/>
      </c>
      <c r="CW133" s="106" t="str">
        <f t="shared" si="166"/>
        <v/>
      </c>
      <c r="CX133" s="106" t="str">
        <f t="shared" si="167"/>
        <v/>
      </c>
      <c r="CY133" s="106" t="str">
        <f t="shared" si="168"/>
        <v/>
      </c>
      <c r="CZ133" s="106" t="str">
        <f t="shared" si="169"/>
        <v/>
      </c>
      <c r="DA133" s="119" t="str">
        <f t="shared" ref="DA133:DA196" si="180">IF(BY133="","",POWER(2, -BY133))</f>
        <v/>
      </c>
      <c r="DB133" s="119" t="str">
        <f t="shared" ref="DB133:DB196" si="181">IF(BZ133="","",POWER(2, -BZ133))</f>
        <v/>
      </c>
    </row>
    <row r="134" spans="1:106" ht="15" customHeight="1" x14ac:dyDescent="0.3">
      <c r="A134" s="135" t="str">
        <f>'Gene Table'!D133</f>
        <v>LMO7</v>
      </c>
      <c r="B134" s="104" t="s">
        <v>339</v>
      </c>
      <c r="C134" s="105">
        <f>IF('Test Sample Data'!C133="","",IF(SUM('Test Sample Data'!C$3:C$386)&gt;10,IF(AND(ISNUMBER('Test Sample Data'!C133),'Test Sample Data'!C133&lt;$C$389, 'Test Sample Data'!C133&gt;0),'Test Sample Data'!C133,$C$389),""))</f>
        <v>29.38</v>
      </c>
      <c r="D134" s="105">
        <f>IF('Test Sample Data'!D133="","",IF(SUM('Test Sample Data'!D$3:D$386)&gt;10,IF(AND(ISNUMBER('Test Sample Data'!D133),'Test Sample Data'!D133&lt;$C$389, 'Test Sample Data'!D133&gt;0),'Test Sample Data'!D133,$C$389),""))</f>
        <v>29.68</v>
      </c>
      <c r="E134" s="105">
        <f>IF('Test Sample Data'!E133="","",IF(SUM('Test Sample Data'!E$3:E$386)&gt;10,IF(AND(ISNUMBER('Test Sample Data'!E133),'Test Sample Data'!E133&lt;$C$389, 'Test Sample Data'!E133&gt;0),'Test Sample Data'!E133,$C$389),""))</f>
        <v>29.32</v>
      </c>
      <c r="F134" s="105" t="str">
        <f>IF('Test Sample Data'!F133="","",IF(SUM('Test Sample Data'!F$3:F$386)&gt;10,IF(AND(ISNUMBER('Test Sample Data'!F133),'Test Sample Data'!F133&lt;$C$389, 'Test Sample Data'!F133&gt;0),'Test Sample Data'!F133,$C$389),""))</f>
        <v/>
      </c>
      <c r="G134" s="105" t="str">
        <f>IF('Test Sample Data'!G133="","",IF(SUM('Test Sample Data'!G$3:G$386)&gt;10,IF(AND(ISNUMBER('Test Sample Data'!G133),'Test Sample Data'!G133&lt;$C$389, 'Test Sample Data'!G133&gt;0),'Test Sample Data'!G133,$C$389),""))</f>
        <v/>
      </c>
      <c r="H134" s="105" t="str">
        <f>IF('Test Sample Data'!H133="","",IF(SUM('Test Sample Data'!H$3:H$386)&gt;10,IF(AND(ISNUMBER('Test Sample Data'!H133),'Test Sample Data'!H133&lt;$C$389, 'Test Sample Data'!H133&gt;0),'Test Sample Data'!H133,$C$389),""))</f>
        <v/>
      </c>
      <c r="I134" s="105" t="str">
        <f>IF('Test Sample Data'!I133="","",IF(SUM('Test Sample Data'!I$3:I$386)&gt;10,IF(AND(ISNUMBER('Test Sample Data'!I133),'Test Sample Data'!I133&lt;$C$389, 'Test Sample Data'!I133&gt;0),'Test Sample Data'!I133,$C$389),""))</f>
        <v/>
      </c>
      <c r="J134" s="105" t="str">
        <f>IF('Test Sample Data'!J133="","",IF(SUM('Test Sample Data'!J$3:J$386)&gt;10,IF(AND(ISNUMBER('Test Sample Data'!J133),'Test Sample Data'!J133&lt;$C$389, 'Test Sample Data'!J133&gt;0),'Test Sample Data'!J133,$C$389),""))</f>
        <v/>
      </c>
      <c r="K134" s="105" t="str">
        <f>IF('Test Sample Data'!K133="","",IF(SUM('Test Sample Data'!K$3:K$386)&gt;10,IF(AND(ISNUMBER('Test Sample Data'!K133),'Test Sample Data'!K133&lt;$C$389, 'Test Sample Data'!K133&gt;0),'Test Sample Data'!K133,$C$389),""))</f>
        <v/>
      </c>
      <c r="L134" s="105" t="str">
        <f>IF('Test Sample Data'!L133="","",IF(SUM('Test Sample Data'!L$3:L$386)&gt;10,IF(AND(ISNUMBER('Test Sample Data'!L133),'Test Sample Data'!L133&lt;$C$389, 'Test Sample Data'!L133&gt;0),'Test Sample Data'!L133,$C$389),""))</f>
        <v/>
      </c>
      <c r="M134" s="105" t="str">
        <f>IF('Test Sample Data'!M133="","",IF(SUM('Test Sample Data'!M$3:M$386)&gt;10,IF(AND(ISNUMBER('Test Sample Data'!M133),'Test Sample Data'!M133&lt;$C$389, 'Test Sample Data'!M133&gt;0),'Test Sample Data'!M133,$C$389),""))</f>
        <v/>
      </c>
      <c r="N134" s="105" t="str">
        <f>IF('Test Sample Data'!N133="","",IF(SUM('Test Sample Data'!N$3:N$386)&gt;10,IF(AND(ISNUMBER('Test Sample Data'!N133),'Test Sample Data'!N133&lt;$C$389, 'Test Sample Data'!N133&gt;0),'Test Sample Data'!N133,$C$389),""))</f>
        <v/>
      </c>
      <c r="O134" s="105" t="str">
        <f>'Gene Table'!D133</f>
        <v>LMO7</v>
      </c>
      <c r="P134" s="104" t="s">
        <v>339</v>
      </c>
      <c r="Q134" s="105">
        <f>IF('Control Sample Data'!C133="","",IF(SUM('Control Sample Data'!C$3:C$386)&gt;10,IF(AND(ISNUMBER('Control Sample Data'!C133),'Control Sample Data'!C133&lt;$C$389, 'Control Sample Data'!C133&gt;0),'Control Sample Data'!C133,$C$389),""))</f>
        <v>27.49</v>
      </c>
      <c r="R134" s="105">
        <f>IF('Control Sample Data'!D133="","",IF(SUM('Control Sample Data'!D$3:D$386)&gt;10,IF(AND(ISNUMBER('Control Sample Data'!D133),'Control Sample Data'!D133&lt;$C$389, 'Control Sample Data'!D133&gt;0),'Control Sample Data'!D133,$C$389),""))</f>
        <v>27.72</v>
      </c>
      <c r="S134" s="105">
        <f>IF('Control Sample Data'!E133="","",IF(SUM('Control Sample Data'!E$3:E$386)&gt;10,IF(AND(ISNUMBER('Control Sample Data'!E133),'Control Sample Data'!E133&lt;$C$389, 'Control Sample Data'!E133&gt;0),'Control Sample Data'!E133,$C$389),""))</f>
        <v>27.44</v>
      </c>
      <c r="T134" s="105" t="str">
        <f>IF('Control Sample Data'!F133="","",IF(SUM('Control Sample Data'!F$3:F$386)&gt;10,IF(AND(ISNUMBER('Control Sample Data'!F133),'Control Sample Data'!F133&lt;$C$389, 'Control Sample Data'!F133&gt;0),'Control Sample Data'!F133,$C$389),""))</f>
        <v/>
      </c>
      <c r="U134" s="105" t="str">
        <f>IF('Control Sample Data'!G133="","",IF(SUM('Control Sample Data'!G$3:G$386)&gt;10,IF(AND(ISNUMBER('Control Sample Data'!G133),'Control Sample Data'!G133&lt;$C$389, 'Control Sample Data'!G133&gt;0),'Control Sample Data'!G133,$C$389),""))</f>
        <v/>
      </c>
      <c r="V134" s="105" t="str">
        <f>IF('Control Sample Data'!H133="","",IF(SUM('Control Sample Data'!H$3:H$386)&gt;10,IF(AND(ISNUMBER('Control Sample Data'!H133),'Control Sample Data'!H133&lt;$C$389, 'Control Sample Data'!H133&gt;0),'Control Sample Data'!H133,$C$389),""))</f>
        <v/>
      </c>
      <c r="W134" s="105" t="str">
        <f>IF('Control Sample Data'!I133="","",IF(SUM('Control Sample Data'!I$3:I$386)&gt;10,IF(AND(ISNUMBER('Control Sample Data'!I133),'Control Sample Data'!I133&lt;$C$389, 'Control Sample Data'!I133&gt;0),'Control Sample Data'!I133,$C$389),""))</f>
        <v/>
      </c>
      <c r="X134" s="105" t="str">
        <f>IF('Control Sample Data'!J133="","",IF(SUM('Control Sample Data'!J$3:J$386)&gt;10,IF(AND(ISNUMBER('Control Sample Data'!J133),'Control Sample Data'!J133&lt;$C$389, 'Control Sample Data'!J133&gt;0),'Control Sample Data'!J133,$C$389),""))</f>
        <v/>
      </c>
      <c r="Y134" s="105" t="str">
        <f>IF('Control Sample Data'!K133="","",IF(SUM('Control Sample Data'!K$3:K$386)&gt;10,IF(AND(ISNUMBER('Control Sample Data'!K133),'Control Sample Data'!K133&lt;$C$389, 'Control Sample Data'!K133&gt;0),'Control Sample Data'!K133,$C$389),""))</f>
        <v/>
      </c>
      <c r="Z134" s="105" t="str">
        <f>IF('Control Sample Data'!L133="","",IF(SUM('Control Sample Data'!L$3:L$386)&gt;10,IF(AND(ISNUMBER('Control Sample Data'!L133),'Control Sample Data'!L133&lt;$C$389, 'Control Sample Data'!L133&gt;0),'Control Sample Data'!L133,$C$389),""))</f>
        <v/>
      </c>
      <c r="AA134" s="105" t="str">
        <f>IF('Control Sample Data'!M133="","",IF(SUM('Control Sample Data'!M$3:M$386)&gt;10,IF(AND(ISNUMBER('Control Sample Data'!M133),'Control Sample Data'!M133&lt;$C$389, 'Control Sample Data'!M133&gt;0),'Control Sample Data'!M133,$C$389),""))</f>
        <v/>
      </c>
      <c r="AB134" s="136" t="str">
        <f>IF('Control Sample Data'!N133="","",IF(SUM('Control Sample Data'!N$3:N$386)&gt;10,IF(AND(ISNUMBER('Control Sample Data'!N133),'Control Sample Data'!N133&lt;$C$389, 'Control Sample Data'!N133&gt;0),'Control Sample Data'!N133,$C$389),""))</f>
        <v/>
      </c>
      <c r="BA134" s="101" t="str">
        <f t="shared" si="170"/>
        <v>LMO7</v>
      </c>
      <c r="BB134" s="104" t="s">
        <v>339</v>
      </c>
      <c r="BC134" s="105">
        <f t="shared" si="130"/>
        <v>8.3879999999999981</v>
      </c>
      <c r="BD134" s="105">
        <f t="shared" si="131"/>
        <v>8.73</v>
      </c>
      <c r="BE134" s="105">
        <f t="shared" si="132"/>
        <v>8.4399999999999977</v>
      </c>
      <c r="BF134" s="105" t="str">
        <f t="shared" si="133"/>
        <v/>
      </c>
      <c r="BG134" s="105" t="str">
        <f t="shared" si="134"/>
        <v/>
      </c>
      <c r="BH134" s="105" t="str">
        <f t="shared" si="135"/>
        <v/>
      </c>
      <c r="BI134" s="105" t="str">
        <f t="shared" si="136"/>
        <v/>
      </c>
      <c r="BJ134" s="105" t="str">
        <f t="shared" si="137"/>
        <v/>
      </c>
      <c r="BK134" s="105" t="str">
        <f t="shared" si="138"/>
        <v/>
      </c>
      <c r="BL134" s="105" t="str">
        <f t="shared" si="139"/>
        <v/>
      </c>
      <c r="BM134" s="102" t="str">
        <f t="shared" si="171"/>
        <v/>
      </c>
      <c r="BN134" s="102" t="str">
        <f t="shared" si="172"/>
        <v/>
      </c>
      <c r="BO134" s="105">
        <f t="shared" si="140"/>
        <v>6.347999999999999</v>
      </c>
      <c r="BP134" s="105">
        <f t="shared" si="141"/>
        <v>6.6679999999999993</v>
      </c>
      <c r="BQ134" s="105">
        <f t="shared" si="142"/>
        <v>6.23</v>
      </c>
      <c r="BR134" s="105" t="str">
        <f t="shared" si="143"/>
        <v/>
      </c>
      <c r="BS134" s="105" t="str">
        <f t="shared" si="144"/>
        <v/>
      </c>
      <c r="BT134" s="105" t="str">
        <f t="shared" si="145"/>
        <v/>
      </c>
      <c r="BU134" s="105" t="str">
        <f t="shared" si="146"/>
        <v/>
      </c>
      <c r="BV134" s="105" t="str">
        <f t="shared" si="147"/>
        <v/>
      </c>
      <c r="BW134" s="105" t="str">
        <f t="shared" si="148"/>
        <v/>
      </c>
      <c r="BX134" s="105" t="str">
        <f t="shared" si="149"/>
        <v/>
      </c>
      <c r="BY134" s="102" t="str">
        <f t="shared" si="173"/>
        <v/>
      </c>
      <c r="BZ134" s="102" t="str">
        <f t="shared" si="174"/>
        <v/>
      </c>
      <c r="CA134" s="70">
        <f t="shared" si="175"/>
        <v>8.5193333333333321</v>
      </c>
      <c r="CB134" s="70">
        <f t="shared" si="176"/>
        <v>6.4153333333333329</v>
      </c>
      <c r="CC134" s="103" t="str">
        <f t="shared" si="177"/>
        <v>LMO7</v>
      </c>
      <c r="CD134" s="104" t="s">
        <v>339</v>
      </c>
      <c r="CE134" s="106">
        <f t="shared" si="150"/>
        <v>2.9851103921194715E-3</v>
      </c>
      <c r="CF134" s="106">
        <f t="shared" si="151"/>
        <v>2.3550934134585169E-3</v>
      </c>
      <c r="CG134" s="106">
        <f t="shared" si="152"/>
        <v>2.8794320650216872E-3</v>
      </c>
      <c r="CH134" s="106" t="str">
        <f t="shared" si="153"/>
        <v/>
      </c>
      <c r="CI134" s="106" t="str">
        <f t="shared" si="154"/>
        <v/>
      </c>
      <c r="CJ134" s="106" t="str">
        <f t="shared" si="155"/>
        <v/>
      </c>
      <c r="CK134" s="106" t="str">
        <f t="shared" si="156"/>
        <v/>
      </c>
      <c r="CL134" s="106" t="str">
        <f t="shared" si="157"/>
        <v/>
      </c>
      <c r="CM134" s="106" t="str">
        <f t="shared" si="158"/>
        <v/>
      </c>
      <c r="CN134" s="106" t="str">
        <f t="shared" si="159"/>
        <v/>
      </c>
      <c r="CO134" s="119" t="str">
        <f t="shared" si="178"/>
        <v/>
      </c>
      <c r="CP134" s="119" t="str">
        <f t="shared" si="179"/>
        <v/>
      </c>
      <c r="CQ134" s="106">
        <f t="shared" si="160"/>
        <v>1.2276133072930948E-2</v>
      </c>
      <c r="CR134" s="106">
        <f t="shared" si="161"/>
        <v>9.8340404180067079E-3</v>
      </c>
      <c r="CS134" s="106">
        <f t="shared" si="162"/>
        <v>1.3322420183874318E-2</v>
      </c>
      <c r="CT134" s="106" t="str">
        <f t="shared" si="163"/>
        <v/>
      </c>
      <c r="CU134" s="106" t="str">
        <f t="shared" si="164"/>
        <v/>
      </c>
      <c r="CV134" s="106" t="str">
        <f t="shared" si="165"/>
        <v/>
      </c>
      <c r="CW134" s="106" t="str">
        <f t="shared" si="166"/>
        <v/>
      </c>
      <c r="CX134" s="106" t="str">
        <f t="shared" si="167"/>
        <v/>
      </c>
      <c r="CY134" s="106" t="str">
        <f t="shared" si="168"/>
        <v/>
      </c>
      <c r="CZ134" s="106" t="str">
        <f t="shared" si="169"/>
        <v/>
      </c>
      <c r="DA134" s="119" t="str">
        <f t="shared" si="180"/>
        <v/>
      </c>
      <c r="DB134" s="119" t="str">
        <f t="shared" si="181"/>
        <v/>
      </c>
    </row>
    <row r="135" spans="1:106" ht="15" customHeight="1" x14ac:dyDescent="0.3">
      <c r="A135" s="135" t="str">
        <f>'Gene Table'!D134</f>
        <v>LNX1</v>
      </c>
      <c r="B135" s="104" t="s">
        <v>340</v>
      </c>
      <c r="C135" s="105">
        <f>IF('Test Sample Data'!C134="","",IF(SUM('Test Sample Data'!C$3:C$386)&gt;10,IF(AND(ISNUMBER('Test Sample Data'!C134),'Test Sample Data'!C134&lt;$C$389, 'Test Sample Data'!C134&gt;0),'Test Sample Data'!C134,$C$389),""))</f>
        <v>23.53</v>
      </c>
      <c r="D135" s="105">
        <f>IF('Test Sample Data'!D134="","",IF(SUM('Test Sample Data'!D$3:D$386)&gt;10,IF(AND(ISNUMBER('Test Sample Data'!D134),'Test Sample Data'!D134&lt;$C$389, 'Test Sample Data'!D134&gt;0),'Test Sample Data'!D134,$C$389),""))</f>
        <v>23.58</v>
      </c>
      <c r="E135" s="105">
        <f>IF('Test Sample Data'!E134="","",IF(SUM('Test Sample Data'!E$3:E$386)&gt;10,IF(AND(ISNUMBER('Test Sample Data'!E134),'Test Sample Data'!E134&lt;$C$389, 'Test Sample Data'!E134&gt;0),'Test Sample Data'!E134,$C$389),""))</f>
        <v>23.46</v>
      </c>
      <c r="F135" s="105" t="str">
        <f>IF('Test Sample Data'!F134="","",IF(SUM('Test Sample Data'!F$3:F$386)&gt;10,IF(AND(ISNUMBER('Test Sample Data'!F134),'Test Sample Data'!F134&lt;$C$389, 'Test Sample Data'!F134&gt;0),'Test Sample Data'!F134,$C$389),""))</f>
        <v/>
      </c>
      <c r="G135" s="105" t="str">
        <f>IF('Test Sample Data'!G134="","",IF(SUM('Test Sample Data'!G$3:G$386)&gt;10,IF(AND(ISNUMBER('Test Sample Data'!G134),'Test Sample Data'!G134&lt;$C$389, 'Test Sample Data'!G134&gt;0),'Test Sample Data'!G134,$C$389),""))</f>
        <v/>
      </c>
      <c r="H135" s="105" t="str">
        <f>IF('Test Sample Data'!H134="","",IF(SUM('Test Sample Data'!H$3:H$386)&gt;10,IF(AND(ISNUMBER('Test Sample Data'!H134),'Test Sample Data'!H134&lt;$C$389, 'Test Sample Data'!H134&gt;0),'Test Sample Data'!H134,$C$389),""))</f>
        <v/>
      </c>
      <c r="I135" s="105" t="str">
        <f>IF('Test Sample Data'!I134="","",IF(SUM('Test Sample Data'!I$3:I$386)&gt;10,IF(AND(ISNUMBER('Test Sample Data'!I134),'Test Sample Data'!I134&lt;$C$389, 'Test Sample Data'!I134&gt;0),'Test Sample Data'!I134,$C$389),""))</f>
        <v/>
      </c>
      <c r="J135" s="105" t="str">
        <f>IF('Test Sample Data'!J134="","",IF(SUM('Test Sample Data'!J$3:J$386)&gt;10,IF(AND(ISNUMBER('Test Sample Data'!J134),'Test Sample Data'!J134&lt;$C$389, 'Test Sample Data'!J134&gt;0),'Test Sample Data'!J134,$C$389),""))</f>
        <v/>
      </c>
      <c r="K135" s="105" t="str">
        <f>IF('Test Sample Data'!K134="","",IF(SUM('Test Sample Data'!K$3:K$386)&gt;10,IF(AND(ISNUMBER('Test Sample Data'!K134),'Test Sample Data'!K134&lt;$C$389, 'Test Sample Data'!K134&gt;0),'Test Sample Data'!K134,$C$389),""))</f>
        <v/>
      </c>
      <c r="L135" s="105" t="str">
        <f>IF('Test Sample Data'!L134="","",IF(SUM('Test Sample Data'!L$3:L$386)&gt;10,IF(AND(ISNUMBER('Test Sample Data'!L134),'Test Sample Data'!L134&lt;$C$389, 'Test Sample Data'!L134&gt;0),'Test Sample Data'!L134,$C$389),""))</f>
        <v/>
      </c>
      <c r="M135" s="105" t="str">
        <f>IF('Test Sample Data'!M134="","",IF(SUM('Test Sample Data'!M$3:M$386)&gt;10,IF(AND(ISNUMBER('Test Sample Data'!M134),'Test Sample Data'!M134&lt;$C$389, 'Test Sample Data'!M134&gt;0),'Test Sample Data'!M134,$C$389),""))</f>
        <v/>
      </c>
      <c r="N135" s="105" t="str">
        <f>IF('Test Sample Data'!N134="","",IF(SUM('Test Sample Data'!N$3:N$386)&gt;10,IF(AND(ISNUMBER('Test Sample Data'!N134),'Test Sample Data'!N134&lt;$C$389, 'Test Sample Data'!N134&gt;0),'Test Sample Data'!N134,$C$389),""))</f>
        <v/>
      </c>
      <c r="O135" s="105" t="str">
        <f>'Gene Table'!D134</f>
        <v>LNX1</v>
      </c>
      <c r="P135" s="104" t="s">
        <v>340</v>
      </c>
      <c r="Q135" s="105">
        <f>IF('Control Sample Data'!C134="","",IF(SUM('Control Sample Data'!C$3:C$386)&gt;10,IF(AND(ISNUMBER('Control Sample Data'!C134),'Control Sample Data'!C134&lt;$C$389, 'Control Sample Data'!C134&gt;0),'Control Sample Data'!C134,$C$389),""))</f>
        <v>22.3</v>
      </c>
      <c r="R135" s="105">
        <f>IF('Control Sample Data'!D134="","",IF(SUM('Control Sample Data'!D$3:D$386)&gt;10,IF(AND(ISNUMBER('Control Sample Data'!D134),'Control Sample Data'!D134&lt;$C$389, 'Control Sample Data'!D134&gt;0),'Control Sample Data'!D134,$C$389),""))</f>
        <v>22.16</v>
      </c>
      <c r="S135" s="105">
        <f>IF('Control Sample Data'!E134="","",IF(SUM('Control Sample Data'!E$3:E$386)&gt;10,IF(AND(ISNUMBER('Control Sample Data'!E134),'Control Sample Data'!E134&lt;$C$389, 'Control Sample Data'!E134&gt;0),'Control Sample Data'!E134,$C$389),""))</f>
        <v>22.29</v>
      </c>
      <c r="T135" s="105" t="str">
        <f>IF('Control Sample Data'!F134="","",IF(SUM('Control Sample Data'!F$3:F$386)&gt;10,IF(AND(ISNUMBER('Control Sample Data'!F134),'Control Sample Data'!F134&lt;$C$389, 'Control Sample Data'!F134&gt;0),'Control Sample Data'!F134,$C$389),""))</f>
        <v/>
      </c>
      <c r="U135" s="105" t="str">
        <f>IF('Control Sample Data'!G134="","",IF(SUM('Control Sample Data'!G$3:G$386)&gt;10,IF(AND(ISNUMBER('Control Sample Data'!G134),'Control Sample Data'!G134&lt;$C$389, 'Control Sample Data'!G134&gt;0),'Control Sample Data'!G134,$C$389),""))</f>
        <v/>
      </c>
      <c r="V135" s="105" t="str">
        <f>IF('Control Sample Data'!H134="","",IF(SUM('Control Sample Data'!H$3:H$386)&gt;10,IF(AND(ISNUMBER('Control Sample Data'!H134),'Control Sample Data'!H134&lt;$C$389, 'Control Sample Data'!H134&gt;0),'Control Sample Data'!H134,$C$389),""))</f>
        <v/>
      </c>
      <c r="W135" s="105" t="str">
        <f>IF('Control Sample Data'!I134="","",IF(SUM('Control Sample Data'!I$3:I$386)&gt;10,IF(AND(ISNUMBER('Control Sample Data'!I134),'Control Sample Data'!I134&lt;$C$389, 'Control Sample Data'!I134&gt;0),'Control Sample Data'!I134,$C$389),""))</f>
        <v/>
      </c>
      <c r="X135" s="105" t="str">
        <f>IF('Control Sample Data'!J134="","",IF(SUM('Control Sample Data'!J$3:J$386)&gt;10,IF(AND(ISNUMBER('Control Sample Data'!J134),'Control Sample Data'!J134&lt;$C$389, 'Control Sample Data'!J134&gt;0),'Control Sample Data'!J134,$C$389),""))</f>
        <v/>
      </c>
      <c r="Y135" s="105" t="str">
        <f>IF('Control Sample Data'!K134="","",IF(SUM('Control Sample Data'!K$3:K$386)&gt;10,IF(AND(ISNUMBER('Control Sample Data'!K134),'Control Sample Data'!K134&lt;$C$389, 'Control Sample Data'!K134&gt;0),'Control Sample Data'!K134,$C$389),""))</f>
        <v/>
      </c>
      <c r="Z135" s="105" t="str">
        <f>IF('Control Sample Data'!L134="","",IF(SUM('Control Sample Data'!L$3:L$386)&gt;10,IF(AND(ISNUMBER('Control Sample Data'!L134),'Control Sample Data'!L134&lt;$C$389, 'Control Sample Data'!L134&gt;0),'Control Sample Data'!L134,$C$389),""))</f>
        <v/>
      </c>
      <c r="AA135" s="105" t="str">
        <f>IF('Control Sample Data'!M134="","",IF(SUM('Control Sample Data'!M$3:M$386)&gt;10,IF(AND(ISNUMBER('Control Sample Data'!M134),'Control Sample Data'!M134&lt;$C$389, 'Control Sample Data'!M134&gt;0),'Control Sample Data'!M134,$C$389),""))</f>
        <v/>
      </c>
      <c r="AB135" s="136" t="str">
        <f>IF('Control Sample Data'!N134="","",IF(SUM('Control Sample Data'!N$3:N$386)&gt;10,IF(AND(ISNUMBER('Control Sample Data'!N134),'Control Sample Data'!N134&lt;$C$389, 'Control Sample Data'!N134&gt;0),'Control Sample Data'!N134,$C$389),""))</f>
        <v/>
      </c>
      <c r="BA135" s="101" t="str">
        <f t="shared" si="170"/>
        <v>LNX1</v>
      </c>
      <c r="BB135" s="104" t="s">
        <v>340</v>
      </c>
      <c r="BC135" s="105">
        <f t="shared" si="130"/>
        <v>2.5380000000000003</v>
      </c>
      <c r="BD135" s="105">
        <f t="shared" si="131"/>
        <v>2.629999999999999</v>
      </c>
      <c r="BE135" s="105">
        <f t="shared" si="132"/>
        <v>2.5799999999999983</v>
      </c>
      <c r="BF135" s="105" t="str">
        <f t="shared" si="133"/>
        <v/>
      </c>
      <c r="BG135" s="105" t="str">
        <f t="shared" si="134"/>
        <v/>
      </c>
      <c r="BH135" s="105" t="str">
        <f t="shared" si="135"/>
        <v/>
      </c>
      <c r="BI135" s="105" t="str">
        <f t="shared" si="136"/>
        <v/>
      </c>
      <c r="BJ135" s="105" t="str">
        <f t="shared" si="137"/>
        <v/>
      </c>
      <c r="BK135" s="105" t="str">
        <f t="shared" si="138"/>
        <v/>
      </c>
      <c r="BL135" s="105" t="str">
        <f t="shared" si="139"/>
        <v/>
      </c>
      <c r="BM135" s="102" t="str">
        <f t="shared" si="171"/>
        <v/>
      </c>
      <c r="BN135" s="102" t="str">
        <f t="shared" si="172"/>
        <v/>
      </c>
      <c r="BO135" s="105">
        <f t="shared" si="140"/>
        <v>1.1580000000000013</v>
      </c>
      <c r="BP135" s="105">
        <f t="shared" si="141"/>
        <v>1.1080000000000005</v>
      </c>
      <c r="BQ135" s="105">
        <f t="shared" si="142"/>
        <v>1.0799999999999983</v>
      </c>
      <c r="BR135" s="105" t="str">
        <f t="shared" si="143"/>
        <v/>
      </c>
      <c r="BS135" s="105" t="str">
        <f t="shared" si="144"/>
        <v/>
      </c>
      <c r="BT135" s="105" t="str">
        <f t="shared" si="145"/>
        <v/>
      </c>
      <c r="BU135" s="105" t="str">
        <f t="shared" si="146"/>
        <v/>
      </c>
      <c r="BV135" s="105" t="str">
        <f t="shared" si="147"/>
        <v/>
      </c>
      <c r="BW135" s="105" t="str">
        <f t="shared" si="148"/>
        <v/>
      </c>
      <c r="BX135" s="105" t="str">
        <f t="shared" si="149"/>
        <v/>
      </c>
      <c r="BY135" s="102" t="str">
        <f t="shared" si="173"/>
        <v/>
      </c>
      <c r="BZ135" s="102" t="str">
        <f t="shared" si="174"/>
        <v/>
      </c>
      <c r="CA135" s="70">
        <f t="shared" si="175"/>
        <v>2.582666666666666</v>
      </c>
      <c r="CB135" s="70">
        <f t="shared" si="176"/>
        <v>1.1153333333333333</v>
      </c>
      <c r="CC135" s="103" t="str">
        <f t="shared" si="177"/>
        <v>LNX1</v>
      </c>
      <c r="CD135" s="104" t="s">
        <v>340</v>
      </c>
      <c r="CE135" s="106">
        <f t="shared" si="150"/>
        <v>0.1721812557978922</v>
      </c>
      <c r="CF135" s="106">
        <f t="shared" si="151"/>
        <v>0.16154410382968665</v>
      </c>
      <c r="CG135" s="106">
        <f t="shared" si="152"/>
        <v>0.1672409443482642</v>
      </c>
      <c r="CH135" s="106" t="str">
        <f t="shared" si="153"/>
        <v/>
      </c>
      <c r="CI135" s="106" t="str">
        <f t="shared" si="154"/>
        <v/>
      </c>
      <c r="CJ135" s="106" t="str">
        <f t="shared" si="155"/>
        <v/>
      </c>
      <c r="CK135" s="106" t="str">
        <f t="shared" si="156"/>
        <v/>
      </c>
      <c r="CL135" s="106" t="str">
        <f t="shared" si="157"/>
        <v/>
      </c>
      <c r="CM135" s="106" t="str">
        <f t="shared" si="158"/>
        <v/>
      </c>
      <c r="CN135" s="106" t="str">
        <f t="shared" si="159"/>
        <v/>
      </c>
      <c r="CO135" s="119" t="str">
        <f t="shared" si="178"/>
        <v/>
      </c>
      <c r="CP135" s="119" t="str">
        <f t="shared" si="179"/>
        <v/>
      </c>
      <c r="CQ135" s="106">
        <f t="shared" si="160"/>
        <v>0.44813334978470198</v>
      </c>
      <c r="CR135" s="106">
        <f t="shared" si="161"/>
        <v>0.46393673823564124</v>
      </c>
      <c r="CS135" s="106">
        <f t="shared" si="162"/>
        <v>0.4730288233627985</v>
      </c>
      <c r="CT135" s="106" t="str">
        <f t="shared" si="163"/>
        <v/>
      </c>
      <c r="CU135" s="106" t="str">
        <f t="shared" si="164"/>
        <v/>
      </c>
      <c r="CV135" s="106" t="str">
        <f t="shared" si="165"/>
        <v/>
      </c>
      <c r="CW135" s="106" t="str">
        <f t="shared" si="166"/>
        <v/>
      </c>
      <c r="CX135" s="106" t="str">
        <f t="shared" si="167"/>
        <v/>
      </c>
      <c r="CY135" s="106" t="str">
        <f t="shared" si="168"/>
        <v/>
      </c>
      <c r="CZ135" s="106" t="str">
        <f t="shared" si="169"/>
        <v/>
      </c>
      <c r="DA135" s="119" t="str">
        <f t="shared" si="180"/>
        <v/>
      </c>
      <c r="DB135" s="119" t="str">
        <f t="shared" si="181"/>
        <v/>
      </c>
    </row>
    <row r="136" spans="1:106" ht="15" customHeight="1" x14ac:dyDescent="0.3">
      <c r="A136" s="135" t="str">
        <f>'Gene Table'!D135</f>
        <v>LONRF1</v>
      </c>
      <c r="B136" s="104" t="s">
        <v>26940</v>
      </c>
      <c r="C136" s="105">
        <f>IF('Test Sample Data'!C135="","",IF(SUM('Test Sample Data'!C$3:C$386)&gt;10,IF(AND(ISNUMBER('Test Sample Data'!C135),'Test Sample Data'!C135&lt;$C$389, 'Test Sample Data'!C135&gt;0),'Test Sample Data'!C135,$C$389),""))</f>
        <v>21.52</v>
      </c>
      <c r="D136" s="105">
        <f>IF('Test Sample Data'!D135="","",IF(SUM('Test Sample Data'!D$3:D$386)&gt;10,IF(AND(ISNUMBER('Test Sample Data'!D135),'Test Sample Data'!D135&lt;$C$389, 'Test Sample Data'!D135&gt;0),'Test Sample Data'!D135,$C$389),""))</f>
        <v>21.64</v>
      </c>
      <c r="E136" s="105">
        <f>IF('Test Sample Data'!E135="","",IF(SUM('Test Sample Data'!E$3:E$386)&gt;10,IF(AND(ISNUMBER('Test Sample Data'!E135),'Test Sample Data'!E135&lt;$C$389, 'Test Sample Data'!E135&gt;0),'Test Sample Data'!E135,$C$389),""))</f>
        <v>21.37</v>
      </c>
      <c r="F136" s="105" t="str">
        <f>IF('Test Sample Data'!F135="","",IF(SUM('Test Sample Data'!F$3:F$386)&gt;10,IF(AND(ISNUMBER('Test Sample Data'!F135),'Test Sample Data'!F135&lt;$C$389, 'Test Sample Data'!F135&gt;0),'Test Sample Data'!F135,$C$389),""))</f>
        <v/>
      </c>
      <c r="G136" s="105" t="str">
        <f>IF('Test Sample Data'!G135="","",IF(SUM('Test Sample Data'!G$3:G$386)&gt;10,IF(AND(ISNUMBER('Test Sample Data'!G135),'Test Sample Data'!G135&lt;$C$389, 'Test Sample Data'!G135&gt;0),'Test Sample Data'!G135,$C$389),""))</f>
        <v/>
      </c>
      <c r="H136" s="105" t="str">
        <f>IF('Test Sample Data'!H135="","",IF(SUM('Test Sample Data'!H$3:H$386)&gt;10,IF(AND(ISNUMBER('Test Sample Data'!H135),'Test Sample Data'!H135&lt;$C$389, 'Test Sample Data'!H135&gt;0),'Test Sample Data'!H135,$C$389),""))</f>
        <v/>
      </c>
      <c r="I136" s="105" t="str">
        <f>IF('Test Sample Data'!I135="","",IF(SUM('Test Sample Data'!I$3:I$386)&gt;10,IF(AND(ISNUMBER('Test Sample Data'!I135),'Test Sample Data'!I135&lt;$C$389, 'Test Sample Data'!I135&gt;0),'Test Sample Data'!I135,$C$389),""))</f>
        <v/>
      </c>
      <c r="J136" s="105" t="str">
        <f>IF('Test Sample Data'!J135="","",IF(SUM('Test Sample Data'!J$3:J$386)&gt;10,IF(AND(ISNUMBER('Test Sample Data'!J135),'Test Sample Data'!J135&lt;$C$389, 'Test Sample Data'!J135&gt;0),'Test Sample Data'!J135,$C$389),""))</f>
        <v/>
      </c>
      <c r="K136" s="105" t="str">
        <f>IF('Test Sample Data'!K135="","",IF(SUM('Test Sample Data'!K$3:K$386)&gt;10,IF(AND(ISNUMBER('Test Sample Data'!K135),'Test Sample Data'!K135&lt;$C$389, 'Test Sample Data'!K135&gt;0),'Test Sample Data'!K135,$C$389),""))</f>
        <v/>
      </c>
      <c r="L136" s="105" t="str">
        <f>IF('Test Sample Data'!L135="","",IF(SUM('Test Sample Data'!L$3:L$386)&gt;10,IF(AND(ISNUMBER('Test Sample Data'!L135),'Test Sample Data'!L135&lt;$C$389, 'Test Sample Data'!L135&gt;0),'Test Sample Data'!L135,$C$389),""))</f>
        <v/>
      </c>
      <c r="M136" s="105" t="str">
        <f>IF('Test Sample Data'!M135="","",IF(SUM('Test Sample Data'!M$3:M$386)&gt;10,IF(AND(ISNUMBER('Test Sample Data'!M135),'Test Sample Data'!M135&lt;$C$389, 'Test Sample Data'!M135&gt;0),'Test Sample Data'!M135,$C$389),""))</f>
        <v/>
      </c>
      <c r="N136" s="105" t="str">
        <f>IF('Test Sample Data'!N135="","",IF(SUM('Test Sample Data'!N$3:N$386)&gt;10,IF(AND(ISNUMBER('Test Sample Data'!N135),'Test Sample Data'!N135&lt;$C$389, 'Test Sample Data'!N135&gt;0),'Test Sample Data'!N135,$C$389),""))</f>
        <v/>
      </c>
      <c r="O136" s="105" t="str">
        <f>'Gene Table'!D135</f>
        <v>LONRF1</v>
      </c>
      <c r="P136" s="104" t="s">
        <v>26940</v>
      </c>
      <c r="Q136" s="105">
        <f>IF('Control Sample Data'!C135="","",IF(SUM('Control Sample Data'!C$3:C$386)&gt;10,IF(AND(ISNUMBER('Control Sample Data'!C135),'Control Sample Data'!C135&lt;$C$389, 'Control Sample Data'!C135&gt;0),'Control Sample Data'!C135,$C$389),""))</f>
        <v>35</v>
      </c>
      <c r="R136" s="105">
        <f>IF('Control Sample Data'!D135="","",IF(SUM('Control Sample Data'!D$3:D$386)&gt;10,IF(AND(ISNUMBER('Control Sample Data'!D135),'Control Sample Data'!D135&lt;$C$389, 'Control Sample Data'!D135&gt;0),'Control Sample Data'!D135,$C$389),""))</f>
        <v>33.270000000000003</v>
      </c>
      <c r="S136" s="105">
        <f>IF('Control Sample Data'!E135="","",IF(SUM('Control Sample Data'!E$3:E$386)&gt;10,IF(AND(ISNUMBER('Control Sample Data'!E135),'Control Sample Data'!E135&lt;$C$389, 'Control Sample Data'!E135&gt;0),'Control Sample Data'!E135,$C$389),""))</f>
        <v>34.35</v>
      </c>
      <c r="T136" s="105" t="str">
        <f>IF('Control Sample Data'!F135="","",IF(SUM('Control Sample Data'!F$3:F$386)&gt;10,IF(AND(ISNUMBER('Control Sample Data'!F135),'Control Sample Data'!F135&lt;$C$389, 'Control Sample Data'!F135&gt;0),'Control Sample Data'!F135,$C$389),""))</f>
        <v/>
      </c>
      <c r="U136" s="105" t="str">
        <f>IF('Control Sample Data'!G135="","",IF(SUM('Control Sample Data'!G$3:G$386)&gt;10,IF(AND(ISNUMBER('Control Sample Data'!G135),'Control Sample Data'!G135&lt;$C$389, 'Control Sample Data'!G135&gt;0),'Control Sample Data'!G135,$C$389),""))</f>
        <v/>
      </c>
      <c r="V136" s="105" t="str">
        <f>IF('Control Sample Data'!H135="","",IF(SUM('Control Sample Data'!H$3:H$386)&gt;10,IF(AND(ISNUMBER('Control Sample Data'!H135),'Control Sample Data'!H135&lt;$C$389, 'Control Sample Data'!H135&gt;0),'Control Sample Data'!H135,$C$389),""))</f>
        <v/>
      </c>
      <c r="W136" s="105" t="str">
        <f>IF('Control Sample Data'!I135="","",IF(SUM('Control Sample Data'!I$3:I$386)&gt;10,IF(AND(ISNUMBER('Control Sample Data'!I135),'Control Sample Data'!I135&lt;$C$389, 'Control Sample Data'!I135&gt;0),'Control Sample Data'!I135,$C$389),""))</f>
        <v/>
      </c>
      <c r="X136" s="105" t="str">
        <f>IF('Control Sample Data'!J135="","",IF(SUM('Control Sample Data'!J$3:J$386)&gt;10,IF(AND(ISNUMBER('Control Sample Data'!J135),'Control Sample Data'!J135&lt;$C$389, 'Control Sample Data'!J135&gt;0),'Control Sample Data'!J135,$C$389),""))</f>
        <v/>
      </c>
      <c r="Y136" s="105" t="str">
        <f>IF('Control Sample Data'!K135="","",IF(SUM('Control Sample Data'!K$3:K$386)&gt;10,IF(AND(ISNUMBER('Control Sample Data'!K135),'Control Sample Data'!K135&lt;$C$389, 'Control Sample Data'!K135&gt;0),'Control Sample Data'!K135,$C$389),""))</f>
        <v/>
      </c>
      <c r="Z136" s="105" t="str">
        <f>IF('Control Sample Data'!L135="","",IF(SUM('Control Sample Data'!L$3:L$386)&gt;10,IF(AND(ISNUMBER('Control Sample Data'!L135),'Control Sample Data'!L135&lt;$C$389, 'Control Sample Data'!L135&gt;0),'Control Sample Data'!L135,$C$389),""))</f>
        <v/>
      </c>
      <c r="AA136" s="105" t="str">
        <f>IF('Control Sample Data'!M135="","",IF(SUM('Control Sample Data'!M$3:M$386)&gt;10,IF(AND(ISNUMBER('Control Sample Data'!M135),'Control Sample Data'!M135&lt;$C$389, 'Control Sample Data'!M135&gt;0),'Control Sample Data'!M135,$C$389),""))</f>
        <v/>
      </c>
      <c r="AB136" s="136" t="str">
        <f>IF('Control Sample Data'!N135="","",IF(SUM('Control Sample Data'!N$3:N$386)&gt;10,IF(AND(ISNUMBER('Control Sample Data'!N135),'Control Sample Data'!N135&lt;$C$389, 'Control Sample Data'!N135&gt;0),'Control Sample Data'!N135,$C$389),""))</f>
        <v/>
      </c>
      <c r="BA136" s="101" t="str">
        <f t="shared" si="170"/>
        <v>LONRF1</v>
      </c>
      <c r="BB136" s="104" t="s">
        <v>26940</v>
      </c>
      <c r="BC136" s="105">
        <f t="shared" si="130"/>
        <v>0.52799999999999869</v>
      </c>
      <c r="BD136" s="105">
        <f t="shared" si="131"/>
        <v>0.69000000000000128</v>
      </c>
      <c r="BE136" s="105">
        <f t="shared" si="132"/>
        <v>0.48999999999999844</v>
      </c>
      <c r="BF136" s="105" t="str">
        <f t="shared" si="133"/>
        <v/>
      </c>
      <c r="BG136" s="105" t="str">
        <f t="shared" si="134"/>
        <v/>
      </c>
      <c r="BH136" s="105" t="str">
        <f t="shared" si="135"/>
        <v/>
      </c>
      <c r="BI136" s="105" t="str">
        <f t="shared" si="136"/>
        <v/>
      </c>
      <c r="BJ136" s="105" t="str">
        <f t="shared" si="137"/>
        <v/>
      </c>
      <c r="BK136" s="105" t="str">
        <f t="shared" si="138"/>
        <v/>
      </c>
      <c r="BL136" s="105" t="str">
        <f t="shared" si="139"/>
        <v/>
      </c>
      <c r="BM136" s="102" t="str">
        <f t="shared" si="171"/>
        <v/>
      </c>
      <c r="BN136" s="102" t="str">
        <f t="shared" si="172"/>
        <v/>
      </c>
      <c r="BO136" s="105">
        <f t="shared" si="140"/>
        <v>13.858000000000001</v>
      </c>
      <c r="BP136" s="105">
        <f t="shared" si="141"/>
        <v>12.218000000000004</v>
      </c>
      <c r="BQ136" s="105">
        <f t="shared" si="142"/>
        <v>13.14</v>
      </c>
      <c r="BR136" s="105" t="str">
        <f t="shared" si="143"/>
        <v/>
      </c>
      <c r="BS136" s="105" t="str">
        <f t="shared" si="144"/>
        <v/>
      </c>
      <c r="BT136" s="105" t="str">
        <f t="shared" si="145"/>
        <v/>
      </c>
      <c r="BU136" s="105" t="str">
        <f t="shared" si="146"/>
        <v/>
      </c>
      <c r="BV136" s="105" t="str">
        <f t="shared" si="147"/>
        <v/>
      </c>
      <c r="BW136" s="105" t="str">
        <f t="shared" si="148"/>
        <v/>
      </c>
      <c r="BX136" s="105" t="str">
        <f t="shared" si="149"/>
        <v/>
      </c>
      <c r="BY136" s="102" t="str">
        <f t="shared" si="173"/>
        <v/>
      </c>
      <c r="BZ136" s="102" t="str">
        <f t="shared" si="174"/>
        <v/>
      </c>
      <c r="CA136" s="70">
        <f t="shared" si="175"/>
        <v>0.5693333333333328</v>
      </c>
      <c r="CB136" s="70">
        <f t="shared" si="176"/>
        <v>13.072000000000003</v>
      </c>
      <c r="CC136" s="103" t="str">
        <f t="shared" si="177"/>
        <v>LONRF1</v>
      </c>
      <c r="CD136" s="104" t="s">
        <v>26940</v>
      </c>
      <c r="CE136" s="106">
        <f t="shared" si="150"/>
        <v>0.69351548456569323</v>
      </c>
      <c r="CF136" s="106">
        <f t="shared" si="151"/>
        <v>0.61985384996949278</v>
      </c>
      <c r="CG136" s="106">
        <f t="shared" si="152"/>
        <v>0.71202509779853662</v>
      </c>
      <c r="CH136" s="106" t="str">
        <f t="shared" si="153"/>
        <v/>
      </c>
      <c r="CI136" s="106" t="str">
        <f t="shared" si="154"/>
        <v/>
      </c>
      <c r="CJ136" s="106" t="str">
        <f t="shared" si="155"/>
        <v/>
      </c>
      <c r="CK136" s="106" t="str">
        <f t="shared" si="156"/>
        <v/>
      </c>
      <c r="CL136" s="106" t="str">
        <f t="shared" si="157"/>
        <v/>
      </c>
      <c r="CM136" s="106" t="str">
        <f t="shared" si="158"/>
        <v/>
      </c>
      <c r="CN136" s="106" t="str">
        <f t="shared" si="159"/>
        <v/>
      </c>
      <c r="CO136" s="119" t="str">
        <f t="shared" si="178"/>
        <v/>
      </c>
      <c r="CP136" s="119" t="str">
        <f t="shared" si="179"/>
        <v/>
      </c>
      <c r="CQ136" s="106">
        <f t="shared" si="160"/>
        <v>6.7348250734982831E-5</v>
      </c>
      <c r="CR136" s="106">
        <f t="shared" si="161"/>
        <v>2.0990148589917091E-4</v>
      </c>
      <c r="CS136" s="106">
        <f t="shared" si="162"/>
        <v>1.1078114688930191E-4</v>
      </c>
      <c r="CT136" s="106" t="str">
        <f t="shared" si="163"/>
        <v/>
      </c>
      <c r="CU136" s="106" t="str">
        <f t="shared" si="164"/>
        <v/>
      </c>
      <c r="CV136" s="106" t="str">
        <f t="shared" si="165"/>
        <v/>
      </c>
      <c r="CW136" s="106" t="str">
        <f t="shared" si="166"/>
        <v/>
      </c>
      <c r="CX136" s="106" t="str">
        <f t="shared" si="167"/>
        <v/>
      </c>
      <c r="CY136" s="106" t="str">
        <f t="shared" si="168"/>
        <v/>
      </c>
      <c r="CZ136" s="106" t="str">
        <f t="shared" si="169"/>
        <v/>
      </c>
      <c r="DA136" s="119" t="str">
        <f t="shared" si="180"/>
        <v/>
      </c>
      <c r="DB136" s="119" t="str">
        <f t="shared" si="181"/>
        <v/>
      </c>
    </row>
    <row r="137" spans="1:106" ht="15" customHeight="1" x14ac:dyDescent="0.3">
      <c r="A137" s="135" t="str">
        <f>'Gene Table'!D136</f>
        <v>LRRC41</v>
      </c>
      <c r="B137" s="104" t="s">
        <v>26941</v>
      </c>
      <c r="C137" s="105">
        <f>IF('Test Sample Data'!C136="","",IF(SUM('Test Sample Data'!C$3:C$386)&gt;10,IF(AND(ISNUMBER('Test Sample Data'!C136),'Test Sample Data'!C136&lt;$C$389, 'Test Sample Data'!C136&gt;0),'Test Sample Data'!C136,$C$389),""))</f>
        <v>35</v>
      </c>
      <c r="D137" s="105">
        <f>IF('Test Sample Data'!D136="","",IF(SUM('Test Sample Data'!D$3:D$386)&gt;10,IF(AND(ISNUMBER('Test Sample Data'!D136),'Test Sample Data'!D136&lt;$C$389, 'Test Sample Data'!D136&gt;0),'Test Sample Data'!D136,$C$389),""))</f>
        <v>35</v>
      </c>
      <c r="E137" s="105">
        <f>IF('Test Sample Data'!E136="","",IF(SUM('Test Sample Data'!E$3:E$386)&gt;10,IF(AND(ISNUMBER('Test Sample Data'!E136),'Test Sample Data'!E136&lt;$C$389, 'Test Sample Data'!E136&gt;0),'Test Sample Data'!E136,$C$389),""))</f>
        <v>35</v>
      </c>
      <c r="F137" s="105" t="str">
        <f>IF('Test Sample Data'!F136="","",IF(SUM('Test Sample Data'!F$3:F$386)&gt;10,IF(AND(ISNUMBER('Test Sample Data'!F136),'Test Sample Data'!F136&lt;$C$389, 'Test Sample Data'!F136&gt;0),'Test Sample Data'!F136,$C$389),""))</f>
        <v/>
      </c>
      <c r="G137" s="105" t="str">
        <f>IF('Test Sample Data'!G136="","",IF(SUM('Test Sample Data'!G$3:G$386)&gt;10,IF(AND(ISNUMBER('Test Sample Data'!G136),'Test Sample Data'!G136&lt;$C$389, 'Test Sample Data'!G136&gt;0),'Test Sample Data'!G136,$C$389),""))</f>
        <v/>
      </c>
      <c r="H137" s="105" t="str">
        <f>IF('Test Sample Data'!H136="","",IF(SUM('Test Sample Data'!H$3:H$386)&gt;10,IF(AND(ISNUMBER('Test Sample Data'!H136),'Test Sample Data'!H136&lt;$C$389, 'Test Sample Data'!H136&gt;0),'Test Sample Data'!H136,$C$389),""))</f>
        <v/>
      </c>
      <c r="I137" s="105" t="str">
        <f>IF('Test Sample Data'!I136="","",IF(SUM('Test Sample Data'!I$3:I$386)&gt;10,IF(AND(ISNUMBER('Test Sample Data'!I136),'Test Sample Data'!I136&lt;$C$389, 'Test Sample Data'!I136&gt;0),'Test Sample Data'!I136,$C$389),""))</f>
        <v/>
      </c>
      <c r="J137" s="105" t="str">
        <f>IF('Test Sample Data'!J136="","",IF(SUM('Test Sample Data'!J$3:J$386)&gt;10,IF(AND(ISNUMBER('Test Sample Data'!J136),'Test Sample Data'!J136&lt;$C$389, 'Test Sample Data'!J136&gt;0),'Test Sample Data'!J136,$C$389),""))</f>
        <v/>
      </c>
      <c r="K137" s="105" t="str">
        <f>IF('Test Sample Data'!K136="","",IF(SUM('Test Sample Data'!K$3:K$386)&gt;10,IF(AND(ISNUMBER('Test Sample Data'!K136),'Test Sample Data'!K136&lt;$C$389, 'Test Sample Data'!K136&gt;0),'Test Sample Data'!K136,$C$389),""))</f>
        <v/>
      </c>
      <c r="L137" s="105" t="str">
        <f>IF('Test Sample Data'!L136="","",IF(SUM('Test Sample Data'!L$3:L$386)&gt;10,IF(AND(ISNUMBER('Test Sample Data'!L136),'Test Sample Data'!L136&lt;$C$389, 'Test Sample Data'!L136&gt;0),'Test Sample Data'!L136,$C$389),""))</f>
        <v/>
      </c>
      <c r="M137" s="105" t="str">
        <f>IF('Test Sample Data'!M136="","",IF(SUM('Test Sample Data'!M$3:M$386)&gt;10,IF(AND(ISNUMBER('Test Sample Data'!M136),'Test Sample Data'!M136&lt;$C$389, 'Test Sample Data'!M136&gt;0),'Test Sample Data'!M136,$C$389),""))</f>
        <v/>
      </c>
      <c r="N137" s="105" t="str">
        <f>IF('Test Sample Data'!N136="","",IF(SUM('Test Sample Data'!N$3:N$386)&gt;10,IF(AND(ISNUMBER('Test Sample Data'!N136),'Test Sample Data'!N136&lt;$C$389, 'Test Sample Data'!N136&gt;0),'Test Sample Data'!N136,$C$389),""))</f>
        <v/>
      </c>
      <c r="O137" s="105" t="str">
        <f>'Gene Table'!D136</f>
        <v>LRRC41</v>
      </c>
      <c r="P137" s="104" t="s">
        <v>26941</v>
      </c>
      <c r="Q137" s="105">
        <f>IF('Control Sample Data'!C136="","",IF(SUM('Control Sample Data'!C$3:C$386)&gt;10,IF(AND(ISNUMBER('Control Sample Data'!C136),'Control Sample Data'!C136&lt;$C$389, 'Control Sample Data'!C136&gt;0),'Control Sample Data'!C136,$C$389),""))</f>
        <v>35</v>
      </c>
      <c r="R137" s="105">
        <f>IF('Control Sample Data'!D136="","",IF(SUM('Control Sample Data'!D$3:D$386)&gt;10,IF(AND(ISNUMBER('Control Sample Data'!D136),'Control Sample Data'!D136&lt;$C$389, 'Control Sample Data'!D136&gt;0),'Control Sample Data'!D136,$C$389),""))</f>
        <v>35</v>
      </c>
      <c r="S137" s="105">
        <f>IF('Control Sample Data'!E136="","",IF(SUM('Control Sample Data'!E$3:E$386)&gt;10,IF(AND(ISNUMBER('Control Sample Data'!E136),'Control Sample Data'!E136&lt;$C$389, 'Control Sample Data'!E136&gt;0),'Control Sample Data'!E136,$C$389),""))</f>
        <v>35</v>
      </c>
      <c r="T137" s="105" t="str">
        <f>IF('Control Sample Data'!F136="","",IF(SUM('Control Sample Data'!F$3:F$386)&gt;10,IF(AND(ISNUMBER('Control Sample Data'!F136),'Control Sample Data'!F136&lt;$C$389, 'Control Sample Data'!F136&gt;0),'Control Sample Data'!F136,$C$389),""))</f>
        <v/>
      </c>
      <c r="U137" s="105" t="str">
        <f>IF('Control Sample Data'!G136="","",IF(SUM('Control Sample Data'!G$3:G$386)&gt;10,IF(AND(ISNUMBER('Control Sample Data'!G136),'Control Sample Data'!G136&lt;$C$389, 'Control Sample Data'!G136&gt;0),'Control Sample Data'!G136,$C$389),""))</f>
        <v/>
      </c>
      <c r="V137" s="105" t="str">
        <f>IF('Control Sample Data'!H136="","",IF(SUM('Control Sample Data'!H$3:H$386)&gt;10,IF(AND(ISNUMBER('Control Sample Data'!H136),'Control Sample Data'!H136&lt;$C$389, 'Control Sample Data'!H136&gt;0),'Control Sample Data'!H136,$C$389),""))</f>
        <v/>
      </c>
      <c r="W137" s="105" t="str">
        <f>IF('Control Sample Data'!I136="","",IF(SUM('Control Sample Data'!I$3:I$386)&gt;10,IF(AND(ISNUMBER('Control Sample Data'!I136),'Control Sample Data'!I136&lt;$C$389, 'Control Sample Data'!I136&gt;0),'Control Sample Data'!I136,$C$389),""))</f>
        <v/>
      </c>
      <c r="X137" s="105" t="str">
        <f>IF('Control Sample Data'!J136="","",IF(SUM('Control Sample Data'!J$3:J$386)&gt;10,IF(AND(ISNUMBER('Control Sample Data'!J136),'Control Sample Data'!J136&lt;$C$389, 'Control Sample Data'!J136&gt;0),'Control Sample Data'!J136,$C$389),""))</f>
        <v/>
      </c>
      <c r="Y137" s="105" t="str">
        <f>IF('Control Sample Data'!K136="","",IF(SUM('Control Sample Data'!K$3:K$386)&gt;10,IF(AND(ISNUMBER('Control Sample Data'!K136),'Control Sample Data'!K136&lt;$C$389, 'Control Sample Data'!K136&gt;0),'Control Sample Data'!K136,$C$389),""))</f>
        <v/>
      </c>
      <c r="Z137" s="105" t="str">
        <f>IF('Control Sample Data'!L136="","",IF(SUM('Control Sample Data'!L$3:L$386)&gt;10,IF(AND(ISNUMBER('Control Sample Data'!L136),'Control Sample Data'!L136&lt;$C$389, 'Control Sample Data'!L136&gt;0),'Control Sample Data'!L136,$C$389),""))</f>
        <v/>
      </c>
      <c r="AA137" s="105" t="str">
        <f>IF('Control Sample Data'!M136="","",IF(SUM('Control Sample Data'!M$3:M$386)&gt;10,IF(AND(ISNUMBER('Control Sample Data'!M136),'Control Sample Data'!M136&lt;$C$389, 'Control Sample Data'!M136&gt;0),'Control Sample Data'!M136,$C$389),""))</f>
        <v/>
      </c>
      <c r="AB137" s="136" t="str">
        <f>IF('Control Sample Data'!N136="","",IF(SUM('Control Sample Data'!N$3:N$386)&gt;10,IF(AND(ISNUMBER('Control Sample Data'!N136),'Control Sample Data'!N136&lt;$C$389, 'Control Sample Data'!N136&gt;0),'Control Sample Data'!N136,$C$389),""))</f>
        <v/>
      </c>
      <c r="BA137" s="101" t="str">
        <f t="shared" si="170"/>
        <v>LRRC41</v>
      </c>
      <c r="BB137" s="104" t="s">
        <v>26941</v>
      </c>
      <c r="BC137" s="105">
        <f t="shared" si="130"/>
        <v>14.007999999999999</v>
      </c>
      <c r="BD137" s="105">
        <f t="shared" si="131"/>
        <v>14.05</v>
      </c>
      <c r="BE137" s="105">
        <f t="shared" si="132"/>
        <v>14.119999999999997</v>
      </c>
      <c r="BF137" s="105" t="str">
        <f t="shared" si="133"/>
        <v/>
      </c>
      <c r="BG137" s="105" t="str">
        <f t="shared" si="134"/>
        <v/>
      </c>
      <c r="BH137" s="105" t="str">
        <f t="shared" si="135"/>
        <v/>
      </c>
      <c r="BI137" s="105" t="str">
        <f t="shared" si="136"/>
        <v/>
      </c>
      <c r="BJ137" s="105" t="str">
        <f t="shared" si="137"/>
        <v/>
      </c>
      <c r="BK137" s="105" t="str">
        <f t="shared" si="138"/>
        <v/>
      </c>
      <c r="BL137" s="105" t="str">
        <f t="shared" si="139"/>
        <v/>
      </c>
      <c r="BM137" s="102" t="str">
        <f t="shared" si="171"/>
        <v/>
      </c>
      <c r="BN137" s="102" t="str">
        <f t="shared" si="172"/>
        <v/>
      </c>
      <c r="BO137" s="105">
        <f t="shared" si="140"/>
        <v>13.858000000000001</v>
      </c>
      <c r="BP137" s="105">
        <f t="shared" si="141"/>
        <v>13.948</v>
      </c>
      <c r="BQ137" s="105">
        <f t="shared" si="142"/>
        <v>13.79</v>
      </c>
      <c r="BR137" s="105" t="str">
        <f t="shared" si="143"/>
        <v/>
      </c>
      <c r="BS137" s="105" t="str">
        <f t="shared" si="144"/>
        <v/>
      </c>
      <c r="BT137" s="105" t="str">
        <f t="shared" si="145"/>
        <v/>
      </c>
      <c r="BU137" s="105" t="str">
        <f t="shared" si="146"/>
        <v/>
      </c>
      <c r="BV137" s="105" t="str">
        <f t="shared" si="147"/>
        <v/>
      </c>
      <c r="BW137" s="105" t="str">
        <f t="shared" si="148"/>
        <v/>
      </c>
      <c r="BX137" s="105" t="str">
        <f t="shared" si="149"/>
        <v/>
      </c>
      <c r="BY137" s="102" t="str">
        <f t="shared" si="173"/>
        <v/>
      </c>
      <c r="BZ137" s="102" t="str">
        <f t="shared" si="174"/>
        <v/>
      </c>
      <c r="CA137" s="70">
        <f t="shared" si="175"/>
        <v>14.059333333333333</v>
      </c>
      <c r="CB137" s="70">
        <f t="shared" si="176"/>
        <v>13.865333333333334</v>
      </c>
      <c r="CC137" s="103" t="str">
        <f t="shared" si="177"/>
        <v>LRRC41</v>
      </c>
      <c r="CD137" s="104" t="s">
        <v>26941</v>
      </c>
      <c r="CE137" s="106">
        <f t="shared" si="150"/>
        <v>6.0697642130933602E-5</v>
      </c>
      <c r="CF137" s="106">
        <f t="shared" si="151"/>
        <v>5.8956074763479352E-5</v>
      </c>
      <c r="CG137" s="106">
        <f t="shared" si="152"/>
        <v>5.6163797035209816E-5</v>
      </c>
      <c r="CH137" s="106" t="str">
        <f t="shared" si="153"/>
        <v/>
      </c>
      <c r="CI137" s="106" t="str">
        <f t="shared" si="154"/>
        <v/>
      </c>
      <c r="CJ137" s="106" t="str">
        <f t="shared" si="155"/>
        <v/>
      </c>
      <c r="CK137" s="106" t="str">
        <f t="shared" si="156"/>
        <v/>
      </c>
      <c r="CL137" s="106" t="str">
        <f t="shared" si="157"/>
        <v/>
      </c>
      <c r="CM137" s="106" t="str">
        <f t="shared" si="158"/>
        <v/>
      </c>
      <c r="CN137" s="106" t="str">
        <f t="shared" si="159"/>
        <v/>
      </c>
      <c r="CO137" s="119" t="str">
        <f t="shared" si="178"/>
        <v/>
      </c>
      <c r="CP137" s="119" t="str">
        <f t="shared" si="179"/>
        <v/>
      </c>
      <c r="CQ137" s="106">
        <f t="shared" si="160"/>
        <v>6.7348250734982831E-5</v>
      </c>
      <c r="CR137" s="106">
        <f t="shared" si="161"/>
        <v>6.3275213685285673E-5</v>
      </c>
      <c r="CS137" s="106">
        <f t="shared" si="162"/>
        <v>7.0598644037188073E-5</v>
      </c>
      <c r="CT137" s="106" t="str">
        <f t="shared" si="163"/>
        <v/>
      </c>
      <c r="CU137" s="106" t="str">
        <f t="shared" si="164"/>
        <v/>
      </c>
      <c r="CV137" s="106" t="str">
        <f t="shared" si="165"/>
        <v/>
      </c>
      <c r="CW137" s="106" t="str">
        <f t="shared" si="166"/>
        <v/>
      </c>
      <c r="CX137" s="106" t="str">
        <f t="shared" si="167"/>
        <v/>
      </c>
      <c r="CY137" s="106" t="str">
        <f t="shared" si="168"/>
        <v/>
      </c>
      <c r="CZ137" s="106" t="str">
        <f t="shared" si="169"/>
        <v/>
      </c>
      <c r="DA137" s="119" t="str">
        <f t="shared" si="180"/>
        <v/>
      </c>
      <c r="DB137" s="119" t="str">
        <f t="shared" si="181"/>
        <v/>
      </c>
    </row>
    <row r="138" spans="1:106" ht="15" customHeight="1" x14ac:dyDescent="0.3">
      <c r="A138" s="135" t="str">
        <f>'Gene Table'!D137</f>
        <v>LRSAM1</v>
      </c>
      <c r="B138" s="104" t="s">
        <v>26942</v>
      </c>
      <c r="C138" s="105">
        <f>IF('Test Sample Data'!C137="","",IF(SUM('Test Sample Data'!C$3:C$386)&gt;10,IF(AND(ISNUMBER('Test Sample Data'!C137),'Test Sample Data'!C137&lt;$C$389, 'Test Sample Data'!C137&gt;0),'Test Sample Data'!C137,$C$389),""))</f>
        <v>29.12</v>
      </c>
      <c r="D138" s="105">
        <f>IF('Test Sample Data'!D137="","",IF(SUM('Test Sample Data'!D$3:D$386)&gt;10,IF(AND(ISNUMBER('Test Sample Data'!D137),'Test Sample Data'!D137&lt;$C$389, 'Test Sample Data'!D137&gt;0),'Test Sample Data'!D137,$C$389),""))</f>
        <v>28.55</v>
      </c>
      <c r="E138" s="105">
        <f>IF('Test Sample Data'!E137="","",IF(SUM('Test Sample Data'!E$3:E$386)&gt;10,IF(AND(ISNUMBER('Test Sample Data'!E137),'Test Sample Data'!E137&lt;$C$389, 'Test Sample Data'!E137&gt;0),'Test Sample Data'!E137,$C$389),""))</f>
        <v>28.68</v>
      </c>
      <c r="F138" s="105" t="str">
        <f>IF('Test Sample Data'!F137="","",IF(SUM('Test Sample Data'!F$3:F$386)&gt;10,IF(AND(ISNUMBER('Test Sample Data'!F137),'Test Sample Data'!F137&lt;$C$389, 'Test Sample Data'!F137&gt;0),'Test Sample Data'!F137,$C$389),""))</f>
        <v/>
      </c>
      <c r="G138" s="105" t="str">
        <f>IF('Test Sample Data'!G137="","",IF(SUM('Test Sample Data'!G$3:G$386)&gt;10,IF(AND(ISNUMBER('Test Sample Data'!G137),'Test Sample Data'!G137&lt;$C$389, 'Test Sample Data'!G137&gt;0),'Test Sample Data'!G137,$C$389),""))</f>
        <v/>
      </c>
      <c r="H138" s="105" t="str">
        <f>IF('Test Sample Data'!H137="","",IF(SUM('Test Sample Data'!H$3:H$386)&gt;10,IF(AND(ISNUMBER('Test Sample Data'!H137),'Test Sample Data'!H137&lt;$C$389, 'Test Sample Data'!H137&gt;0),'Test Sample Data'!H137,$C$389),""))</f>
        <v/>
      </c>
      <c r="I138" s="105" t="str">
        <f>IF('Test Sample Data'!I137="","",IF(SUM('Test Sample Data'!I$3:I$386)&gt;10,IF(AND(ISNUMBER('Test Sample Data'!I137),'Test Sample Data'!I137&lt;$C$389, 'Test Sample Data'!I137&gt;0),'Test Sample Data'!I137,$C$389),""))</f>
        <v/>
      </c>
      <c r="J138" s="105" t="str">
        <f>IF('Test Sample Data'!J137="","",IF(SUM('Test Sample Data'!J$3:J$386)&gt;10,IF(AND(ISNUMBER('Test Sample Data'!J137),'Test Sample Data'!J137&lt;$C$389, 'Test Sample Data'!J137&gt;0),'Test Sample Data'!J137,$C$389),""))</f>
        <v/>
      </c>
      <c r="K138" s="105" t="str">
        <f>IF('Test Sample Data'!K137="","",IF(SUM('Test Sample Data'!K$3:K$386)&gt;10,IF(AND(ISNUMBER('Test Sample Data'!K137),'Test Sample Data'!K137&lt;$C$389, 'Test Sample Data'!K137&gt;0),'Test Sample Data'!K137,$C$389),""))</f>
        <v/>
      </c>
      <c r="L138" s="105" t="str">
        <f>IF('Test Sample Data'!L137="","",IF(SUM('Test Sample Data'!L$3:L$386)&gt;10,IF(AND(ISNUMBER('Test Sample Data'!L137),'Test Sample Data'!L137&lt;$C$389, 'Test Sample Data'!L137&gt;0),'Test Sample Data'!L137,$C$389),""))</f>
        <v/>
      </c>
      <c r="M138" s="105" t="str">
        <f>IF('Test Sample Data'!M137="","",IF(SUM('Test Sample Data'!M$3:M$386)&gt;10,IF(AND(ISNUMBER('Test Sample Data'!M137),'Test Sample Data'!M137&lt;$C$389, 'Test Sample Data'!M137&gt;0),'Test Sample Data'!M137,$C$389),""))</f>
        <v/>
      </c>
      <c r="N138" s="105" t="str">
        <f>IF('Test Sample Data'!N137="","",IF(SUM('Test Sample Data'!N$3:N$386)&gt;10,IF(AND(ISNUMBER('Test Sample Data'!N137),'Test Sample Data'!N137&lt;$C$389, 'Test Sample Data'!N137&gt;0),'Test Sample Data'!N137,$C$389),""))</f>
        <v/>
      </c>
      <c r="O138" s="105" t="str">
        <f>'Gene Table'!D137</f>
        <v>LRSAM1</v>
      </c>
      <c r="P138" s="104" t="s">
        <v>26942</v>
      </c>
      <c r="Q138" s="105">
        <f>IF('Control Sample Data'!C137="","",IF(SUM('Control Sample Data'!C$3:C$386)&gt;10,IF(AND(ISNUMBER('Control Sample Data'!C137),'Control Sample Data'!C137&lt;$C$389, 'Control Sample Data'!C137&gt;0),'Control Sample Data'!C137,$C$389),""))</f>
        <v>27.91</v>
      </c>
      <c r="R138" s="105">
        <f>IF('Control Sample Data'!D137="","",IF(SUM('Control Sample Data'!D$3:D$386)&gt;10,IF(AND(ISNUMBER('Control Sample Data'!D137),'Control Sample Data'!D137&lt;$C$389, 'Control Sample Data'!D137&gt;0),'Control Sample Data'!D137,$C$389),""))</f>
        <v>27.97</v>
      </c>
      <c r="S138" s="105">
        <f>IF('Control Sample Data'!E137="","",IF(SUM('Control Sample Data'!E$3:E$386)&gt;10,IF(AND(ISNUMBER('Control Sample Data'!E137),'Control Sample Data'!E137&lt;$C$389, 'Control Sample Data'!E137&gt;0),'Control Sample Data'!E137,$C$389),""))</f>
        <v>27.98</v>
      </c>
      <c r="T138" s="105" t="str">
        <f>IF('Control Sample Data'!F137="","",IF(SUM('Control Sample Data'!F$3:F$386)&gt;10,IF(AND(ISNUMBER('Control Sample Data'!F137),'Control Sample Data'!F137&lt;$C$389, 'Control Sample Data'!F137&gt;0),'Control Sample Data'!F137,$C$389),""))</f>
        <v/>
      </c>
      <c r="U138" s="105" t="str">
        <f>IF('Control Sample Data'!G137="","",IF(SUM('Control Sample Data'!G$3:G$386)&gt;10,IF(AND(ISNUMBER('Control Sample Data'!G137),'Control Sample Data'!G137&lt;$C$389, 'Control Sample Data'!G137&gt;0),'Control Sample Data'!G137,$C$389),""))</f>
        <v/>
      </c>
      <c r="V138" s="105" t="str">
        <f>IF('Control Sample Data'!H137="","",IF(SUM('Control Sample Data'!H$3:H$386)&gt;10,IF(AND(ISNUMBER('Control Sample Data'!H137),'Control Sample Data'!H137&lt;$C$389, 'Control Sample Data'!H137&gt;0),'Control Sample Data'!H137,$C$389),""))</f>
        <v/>
      </c>
      <c r="W138" s="105" t="str">
        <f>IF('Control Sample Data'!I137="","",IF(SUM('Control Sample Data'!I$3:I$386)&gt;10,IF(AND(ISNUMBER('Control Sample Data'!I137),'Control Sample Data'!I137&lt;$C$389, 'Control Sample Data'!I137&gt;0),'Control Sample Data'!I137,$C$389),""))</f>
        <v/>
      </c>
      <c r="X138" s="105" t="str">
        <f>IF('Control Sample Data'!J137="","",IF(SUM('Control Sample Data'!J$3:J$386)&gt;10,IF(AND(ISNUMBER('Control Sample Data'!J137),'Control Sample Data'!J137&lt;$C$389, 'Control Sample Data'!J137&gt;0),'Control Sample Data'!J137,$C$389),""))</f>
        <v/>
      </c>
      <c r="Y138" s="105" t="str">
        <f>IF('Control Sample Data'!K137="","",IF(SUM('Control Sample Data'!K$3:K$386)&gt;10,IF(AND(ISNUMBER('Control Sample Data'!K137),'Control Sample Data'!K137&lt;$C$389, 'Control Sample Data'!K137&gt;0),'Control Sample Data'!K137,$C$389),""))</f>
        <v/>
      </c>
      <c r="Z138" s="105" t="str">
        <f>IF('Control Sample Data'!L137="","",IF(SUM('Control Sample Data'!L$3:L$386)&gt;10,IF(AND(ISNUMBER('Control Sample Data'!L137),'Control Sample Data'!L137&lt;$C$389, 'Control Sample Data'!L137&gt;0),'Control Sample Data'!L137,$C$389),""))</f>
        <v/>
      </c>
      <c r="AA138" s="105" t="str">
        <f>IF('Control Sample Data'!M137="","",IF(SUM('Control Sample Data'!M$3:M$386)&gt;10,IF(AND(ISNUMBER('Control Sample Data'!M137),'Control Sample Data'!M137&lt;$C$389, 'Control Sample Data'!M137&gt;0),'Control Sample Data'!M137,$C$389),""))</f>
        <v/>
      </c>
      <c r="AB138" s="136" t="str">
        <f>IF('Control Sample Data'!N137="","",IF(SUM('Control Sample Data'!N$3:N$386)&gt;10,IF(AND(ISNUMBER('Control Sample Data'!N137),'Control Sample Data'!N137&lt;$C$389, 'Control Sample Data'!N137&gt;0),'Control Sample Data'!N137,$C$389),""))</f>
        <v/>
      </c>
      <c r="BA138" s="101" t="str">
        <f t="shared" si="170"/>
        <v>LRSAM1</v>
      </c>
      <c r="BB138" s="104" t="s">
        <v>26942</v>
      </c>
      <c r="BC138" s="105">
        <f t="shared" si="130"/>
        <v>8.1280000000000001</v>
      </c>
      <c r="BD138" s="105">
        <f t="shared" si="131"/>
        <v>7.6000000000000014</v>
      </c>
      <c r="BE138" s="105">
        <f t="shared" si="132"/>
        <v>7.7999999999999972</v>
      </c>
      <c r="BF138" s="105" t="str">
        <f t="shared" si="133"/>
        <v/>
      </c>
      <c r="BG138" s="105" t="str">
        <f t="shared" si="134"/>
        <v/>
      </c>
      <c r="BH138" s="105" t="str">
        <f t="shared" si="135"/>
        <v/>
      </c>
      <c r="BI138" s="105" t="str">
        <f t="shared" si="136"/>
        <v/>
      </c>
      <c r="BJ138" s="105" t="str">
        <f t="shared" si="137"/>
        <v/>
      </c>
      <c r="BK138" s="105" t="str">
        <f t="shared" si="138"/>
        <v/>
      </c>
      <c r="BL138" s="105" t="str">
        <f t="shared" si="139"/>
        <v/>
      </c>
      <c r="BM138" s="102" t="str">
        <f t="shared" si="171"/>
        <v/>
      </c>
      <c r="BN138" s="102" t="str">
        <f t="shared" si="172"/>
        <v/>
      </c>
      <c r="BO138" s="105">
        <f t="shared" si="140"/>
        <v>6.7680000000000007</v>
      </c>
      <c r="BP138" s="105">
        <f t="shared" si="141"/>
        <v>6.9179999999999993</v>
      </c>
      <c r="BQ138" s="105">
        <f t="shared" si="142"/>
        <v>6.77</v>
      </c>
      <c r="BR138" s="105" t="str">
        <f t="shared" si="143"/>
        <v/>
      </c>
      <c r="BS138" s="105" t="str">
        <f t="shared" si="144"/>
        <v/>
      </c>
      <c r="BT138" s="105" t="str">
        <f t="shared" si="145"/>
        <v/>
      </c>
      <c r="BU138" s="105" t="str">
        <f t="shared" si="146"/>
        <v/>
      </c>
      <c r="BV138" s="105" t="str">
        <f t="shared" si="147"/>
        <v/>
      </c>
      <c r="BW138" s="105" t="str">
        <f t="shared" si="148"/>
        <v/>
      </c>
      <c r="BX138" s="105" t="str">
        <f t="shared" si="149"/>
        <v/>
      </c>
      <c r="BY138" s="102" t="str">
        <f t="shared" si="173"/>
        <v/>
      </c>
      <c r="BZ138" s="102" t="str">
        <f t="shared" si="174"/>
        <v/>
      </c>
      <c r="CA138" s="70">
        <f t="shared" si="175"/>
        <v>7.8426666666666662</v>
      </c>
      <c r="CB138" s="70">
        <f t="shared" si="176"/>
        <v>6.8186666666666662</v>
      </c>
      <c r="CC138" s="103" t="str">
        <f t="shared" si="177"/>
        <v>LRSAM1</v>
      </c>
      <c r="CD138" s="104" t="s">
        <v>26942</v>
      </c>
      <c r="CE138" s="106">
        <f t="shared" si="150"/>
        <v>3.5746061254997201E-3</v>
      </c>
      <c r="CF138" s="106">
        <f t="shared" si="151"/>
        <v>5.1543277764566145E-3</v>
      </c>
      <c r="CG138" s="106">
        <f t="shared" si="152"/>
        <v>4.487102949207177E-3</v>
      </c>
      <c r="CH138" s="106" t="str">
        <f t="shared" si="153"/>
        <v/>
      </c>
      <c r="CI138" s="106" t="str">
        <f t="shared" si="154"/>
        <v/>
      </c>
      <c r="CJ138" s="106" t="str">
        <f t="shared" si="155"/>
        <v/>
      </c>
      <c r="CK138" s="106" t="str">
        <f t="shared" si="156"/>
        <v/>
      </c>
      <c r="CL138" s="106" t="str">
        <f t="shared" si="157"/>
        <v/>
      </c>
      <c r="CM138" s="106" t="str">
        <f t="shared" si="158"/>
        <v/>
      </c>
      <c r="CN138" s="106" t="str">
        <f t="shared" si="159"/>
        <v/>
      </c>
      <c r="CO138" s="119" t="str">
        <f t="shared" si="178"/>
        <v/>
      </c>
      <c r="CP138" s="119" t="str">
        <f t="shared" si="179"/>
        <v/>
      </c>
      <c r="CQ138" s="106">
        <f t="shared" si="160"/>
        <v>9.1754841501066661E-3</v>
      </c>
      <c r="CR138" s="106">
        <f t="shared" si="161"/>
        <v>8.2694093349619767E-3</v>
      </c>
      <c r="CS138" s="106">
        <f t="shared" si="162"/>
        <v>9.1627730408740549E-3</v>
      </c>
      <c r="CT138" s="106" t="str">
        <f t="shared" si="163"/>
        <v/>
      </c>
      <c r="CU138" s="106" t="str">
        <f t="shared" si="164"/>
        <v/>
      </c>
      <c r="CV138" s="106" t="str">
        <f t="shared" si="165"/>
        <v/>
      </c>
      <c r="CW138" s="106" t="str">
        <f t="shared" si="166"/>
        <v/>
      </c>
      <c r="CX138" s="106" t="str">
        <f t="shared" si="167"/>
        <v/>
      </c>
      <c r="CY138" s="106" t="str">
        <f t="shared" si="168"/>
        <v/>
      </c>
      <c r="CZ138" s="106" t="str">
        <f t="shared" si="169"/>
        <v/>
      </c>
      <c r="DA138" s="119" t="str">
        <f t="shared" si="180"/>
        <v/>
      </c>
      <c r="DB138" s="119" t="str">
        <f t="shared" si="181"/>
        <v/>
      </c>
    </row>
    <row r="139" spans="1:106" ht="15" customHeight="1" x14ac:dyDescent="0.3">
      <c r="A139" s="135" t="str">
        <f>'Gene Table'!D138</f>
        <v>LTN1</v>
      </c>
      <c r="B139" s="104" t="s">
        <v>26943</v>
      </c>
      <c r="C139" s="105">
        <f>IF('Test Sample Data'!C138="","",IF(SUM('Test Sample Data'!C$3:C$386)&gt;10,IF(AND(ISNUMBER('Test Sample Data'!C138),'Test Sample Data'!C138&lt;$C$389, 'Test Sample Data'!C138&gt;0),'Test Sample Data'!C138,$C$389),""))</f>
        <v>35</v>
      </c>
      <c r="D139" s="105">
        <f>IF('Test Sample Data'!D138="","",IF(SUM('Test Sample Data'!D$3:D$386)&gt;10,IF(AND(ISNUMBER('Test Sample Data'!D138),'Test Sample Data'!D138&lt;$C$389, 'Test Sample Data'!D138&gt;0),'Test Sample Data'!D138,$C$389),""))</f>
        <v>35</v>
      </c>
      <c r="E139" s="105">
        <f>IF('Test Sample Data'!E138="","",IF(SUM('Test Sample Data'!E$3:E$386)&gt;10,IF(AND(ISNUMBER('Test Sample Data'!E138),'Test Sample Data'!E138&lt;$C$389, 'Test Sample Data'!E138&gt;0),'Test Sample Data'!E138,$C$389),""))</f>
        <v>35</v>
      </c>
      <c r="F139" s="105" t="str">
        <f>IF('Test Sample Data'!F138="","",IF(SUM('Test Sample Data'!F$3:F$386)&gt;10,IF(AND(ISNUMBER('Test Sample Data'!F138),'Test Sample Data'!F138&lt;$C$389, 'Test Sample Data'!F138&gt;0),'Test Sample Data'!F138,$C$389),""))</f>
        <v/>
      </c>
      <c r="G139" s="105" t="str">
        <f>IF('Test Sample Data'!G138="","",IF(SUM('Test Sample Data'!G$3:G$386)&gt;10,IF(AND(ISNUMBER('Test Sample Data'!G138),'Test Sample Data'!G138&lt;$C$389, 'Test Sample Data'!G138&gt;0),'Test Sample Data'!G138,$C$389),""))</f>
        <v/>
      </c>
      <c r="H139" s="105" t="str">
        <f>IF('Test Sample Data'!H138="","",IF(SUM('Test Sample Data'!H$3:H$386)&gt;10,IF(AND(ISNUMBER('Test Sample Data'!H138),'Test Sample Data'!H138&lt;$C$389, 'Test Sample Data'!H138&gt;0),'Test Sample Data'!H138,$C$389),""))</f>
        <v/>
      </c>
      <c r="I139" s="105" t="str">
        <f>IF('Test Sample Data'!I138="","",IF(SUM('Test Sample Data'!I$3:I$386)&gt;10,IF(AND(ISNUMBER('Test Sample Data'!I138),'Test Sample Data'!I138&lt;$C$389, 'Test Sample Data'!I138&gt;0),'Test Sample Data'!I138,$C$389),""))</f>
        <v/>
      </c>
      <c r="J139" s="105" t="str">
        <f>IF('Test Sample Data'!J138="","",IF(SUM('Test Sample Data'!J$3:J$386)&gt;10,IF(AND(ISNUMBER('Test Sample Data'!J138),'Test Sample Data'!J138&lt;$C$389, 'Test Sample Data'!J138&gt;0),'Test Sample Data'!J138,$C$389),""))</f>
        <v/>
      </c>
      <c r="K139" s="105" t="str">
        <f>IF('Test Sample Data'!K138="","",IF(SUM('Test Sample Data'!K$3:K$386)&gt;10,IF(AND(ISNUMBER('Test Sample Data'!K138),'Test Sample Data'!K138&lt;$C$389, 'Test Sample Data'!K138&gt;0),'Test Sample Data'!K138,$C$389),""))</f>
        <v/>
      </c>
      <c r="L139" s="105" t="str">
        <f>IF('Test Sample Data'!L138="","",IF(SUM('Test Sample Data'!L$3:L$386)&gt;10,IF(AND(ISNUMBER('Test Sample Data'!L138),'Test Sample Data'!L138&lt;$C$389, 'Test Sample Data'!L138&gt;0),'Test Sample Data'!L138,$C$389),""))</f>
        <v/>
      </c>
      <c r="M139" s="105" t="str">
        <f>IF('Test Sample Data'!M138="","",IF(SUM('Test Sample Data'!M$3:M$386)&gt;10,IF(AND(ISNUMBER('Test Sample Data'!M138),'Test Sample Data'!M138&lt;$C$389, 'Test Sample Data'!M138&gt;0),'Test Sample Data'!M138,$C$389),""))</f>
        <v/>
      </c>
      <c r="N139" s="105" t="str">
        <f>IF('Test Sample Data'!N138="","",IF(SUM('Test Sample Data'!N$3:N$386)&gt;10,IF(AND(ISNUMBER('Test Sample Data'!N138),'Test Sample Data'!N138&lt;$C$389, 'Test Sample Data'!N138&gt;0),'Test Sample Data'!N138,$C$389),""))</f>
        <v/>
      </c>
      <c r="O139" s="105" t="str">
        <f>'Gene Table'!D138</f>
        <v>LTN1</v>
      </c>
      <c r="P139" s="104" t="s">
        <v>26943</v>
      </c>
      <c r="Q139" s="105">
        <f>IF('Control Sample Data'!C138="","",IF(SUM('Control Sample Data'!C$3:C$386)&gt;10,IF(AND(ISNUMBER('Control Sample Data'!C138),'Control Sample Data'!C138&lt;$C$389, 'Control Sample Data'!C138&gt;0),'Control Sample Data'!C138,$C$389),""))</f>
        <v>35</v>
      </c>
      <c r="R139" s="105">
        <f>IF('Control Sample Data'!D138="","",IF(SUM('Control Sample Data'!D$3:D$386)&gt;10,IF(AND(ISNUMBER('Control Sample Data'!D138),'Control Sample Data'!D138&lt;$C$389, 'Control Sample Data'!D138&gt;0),'Control Sample Data'!D138,$C$389),""))</f>
        <v>35</v>
      </c>
      <c r="S139" s="105">
        <f>IF('Control Sample Data'!E138="","",IF(SUM('Control Sample Data'!E$3:E$386)&gt;10,IF(AND(ISNUMBER('Control Sample Data'!E138),'Control Sample Data'!E138&lt;$C$389, 'Control Sample Data'!E138&gt;0),'Control Sample Data'!E138,$C$389),""))</f>
        <v>35</v>
      </c>
      <c r="T139" s="105" t="str">
        <f>IF('Control Sample Data'!F138="","",IF(SUM('Control Sample Data'!F$3:F$386)&gt;10,IF(AND(ISNUMBER('Control Sample Data'!F138),'Control Sample Data'!F138&lt;$C$389, 'Control Sample Data'!F138&gt;0),'Control Sample Data'!F138,$C$389),""))</f>
        <v/>
      </c>
      <c r="U139" s="105" t="str">
        <f>IF('Control Sample Data'!G138="","",IF(SUM('Control Sample Data'!G$3:G$386)&gt;10,IF(AND(ISNUMBER('Control Sample Data'!G138),'Control Sample Data'!G138&lt;$C$389, 'Control Sample Data'!G138&gt;0),'Control Sample Data'!G138,$C$389),""))</f>
        <v/>
      </c>
      <c r="V139" s="105" t="str">
        <f>IF('Control Sample Data'!H138="","",IF(SUM('Control Sample Data'!H$3:H$386)&gt;10,IF(AND(ISNUMBER('Control Sample Data'!H138),'Control Sample Data'!H138&lt;$C$389, 'Control Sample Data'!H138&gt;0),'Control Sample Data'!H138,$C$389),""))</f>
        <v/>
      </c>
      <c r="W139" s="105" t="str">
        <f>IF('Control Sample Data'!I138="","",IF(SUM('Control Sample Data'!I$3:I$386)&gt;10,IF(AND(ISNUMBER('Control Sample Data'!I138),'Control Sample Data'!I138&lt;$C$389, 'Control Sample Data'!I138&gt;0),'Control Sample Data'!I138,$C$389),""))</f>
        <v/>
      </c>
      <c r="X139" s="105" t="str">
        <f>IF('Control Sample Data'!J138="","",IF(SUM('Control Sample Data'!J$3:J$386)&gt;10,IF(AND(ISNUMBER('Control Sample Data'!J138),'Control Sample Data'!J138&lt;$C$389, 'Control Sample Data'!J138&gt;0),'Control Sample Data'!J138,$C$389),""))</f>
        <v/>
      </c>
      <c r="Y139" s="105" t="str">
        <f>IF('Control Sample Data'!K138="","",IF(SUM('Control Sample Data'!K$3:K$386)&gt;10,IF(AND(ISNUMBER('Control Sample Data'!K138),'Control Sample Data'!K138&lt;$C$389, 'Control Sample Data'!K138&gt;0),'Control Sample Data'!K138,$C$389),""))</f>
        <v/>
      </c>
      <c r="Z139" s="105" t="str">
        <f>IF('Control Sample Data'!L138="","",IF(SUM('Control Sample Data'!L$3:L$386)&gt;10,IF(AND(ISNUMBER('Control Sample Data'!L138),'Control Sample Data'!L138&lt;$C$389, 'Control Sample Data'!L138&gt;0),'Control Sample Data'!L138,$C$389),""))</f>
        <v/>
      </c>
      <c r="AA139" s="105" t="str">
        <f>IF('Control Sample Data'!M138="","",IF(SUM('Control Sample Data'!M$3:M$386)&gt;10,IF(AND(ISNUMBER('Control Sample Data'!M138),'Control Sample Data'!M138&lt;$C$389, 'Control Sample Data'!M138&gt;0),'Control Sample Data'!M138,$C$389),""))</f>
        <v/>
      </c>
      <c r="AB139" s="136" t="str">
        <f>IF('Control Sample Data'!N138="","",IF(SUM('Control Sample Data'!N$3:N$386)&gt;10,IF(AND(ISNUMBER('Control Sample Data'!N138),'Control Sample Data'!N138&lt;$C$389, 'Control Sample Data'!N138&gt;0),'Control Sample Data'!N138,$C$389),""))</f>
        <v/>
      </c>
      <c r="BA139" s="101" t="str">
        <f t="shared" si="170"/>
        <v>LTN1</v>
      </c>
      <c r="BB139" s="104" t="s">
        <v>26943</v>
      </c>
      <c r="BC139" s="105">
        <f t="shared" si="130"/>
        <v>14.007999999999999</v>
      </c>
      <c r="BD139" s="105">
        <f t="shared" si="131"/>
        <v>14.05</v>
      </c>
      <c r="BE139" s="105">
        <f t="shared" si="132"/>
        <v>14.119999999999997</v>
      </c>
      <c r="BF139" s="105" t="str">
        <f t="shared" si="133"/>
        <v/>
      </c>
      <c r="BG139" s="105" t="str">
        <f t="shared" si="134"/>
        <v/>
      </c>
      <c r="BH139" s="105" t="str">
        <f t="shared" si="135"/>
        <v/>
      </c>
      <c r="BI139" s="105" t="str">
        <f t="shared" si="136"/>
        <v/>
      </c>
      <c r="BJ139" s="105" t="str">
        <f t="shared" si="137"/>
        <v/>
      </c>
      <c r="BK139" s="105" t="str">
        <f t="shared" si="138"/>
        <v/>
      </c>
      <c r="BL139" s="105" t="str">
        <f t="shared" si="139"/>
        <v/>
      </c>
      <c r="BM139" s="102" t="str">
        <f t="shared" si="171"/>
        <v/>
      </c>
      <c r="BN139" s="102" t="str">
        <f t="shared" si="172"/>
        <v/>
      </c>
      <c r="BO139" s="105">
        <f t="shared" si="140"/>
        <v>13.858000000000001</v>
      </c>
      <c r="BP139" s="105">
        <f t="shared" si="141"/>
        <v>13.948</v>
      </c>
      <c r="BQ139" s="105">
        <f t="shared" si="142"/>
        <v>13.79</v>
      </c>
      <c r="BR139" s="105" t="str">
        <f t="shared" si="143"/>
        <v/>
      </c>
      <c r="BS139" s="105" t="str">
        <f t="shared" si="144"/>
        <v/>
      </c>
      <c r="BT139" s="105" t="str">
        <f t="shared" si="145"/>
        <v/>
      </c>
      <c r="BU139" s="105" t="str">
        <f t="shared" si="146"/>
        <v/>
      </c>
      <c r="BV139" s="105" t="str">
        <f t="shared" si="147"/>
        <v/>
      </c>
      <c r="BW139" s="105" t="str">
        <f t="shared" si="148"/>
        <v/>
      </c>
      <c r="BX139" s="105" t="str">
        <f t="shared" si="149"/>
        <v/>
      </c>
      <c r="BY139" s="102" t="str">
        <f t="shared" si="173"/>
        <v/>
      </c>
      <c r="BZ139" s="102" t="str">
        <f t="shared" si="174"/>
        <v/>
      </c>
      <c r="CA139" s="70">
        <f t="shared" si="175"/>
        <v>14.059333333333333</v>
      </c>
      <c r="CB139" s="70">
        <f t="shared" si="176"/>
        <v>13.865333333333334</v>
      </c>
      <c r="CC139" s="103" t="str">
        <f t="shared" si="177"/>
        <v>LTN1</v>
      </c>
      <c r="CD139" s="104" t="s">
        <v>26943</v>
      </c>
      <c r="CE139" s="106">
        <f t="shared" si="150"/>
        <v>6.0697642130933602E-5</v>
      </c>
      <c r="CF139" s="106">
        <f t="shared" si="151"/>
        <v>5.8956074763479352E-5</v>
      </c>
      <c r="CG139" s="106">
        <f t="shared" si="152"/>
        <v>5.6163797035209816E-5</v>
      </c>
      <c r="CH139" s="106" t="str">
        <f t="shared" si="153"/>
        <v/>
      </c>
      <c r="CI139" s="106" t="str">
        <f t="shared" si="154"/>
        <v/>
      </c>
      <c r="CJ139" s="106" t="str">
        <f t="shared" si="155"/>
        <v/>
      </c>
      <c r="CK139" s="106" t="str">
        <f t="shared" si="156"/>
        <v/>
      </c>
      <c r="CL139" s="106" t="str">
        <f t="shared" si="157"/>
        <v/>
      </c>
      <c r="CM139" s="106" t="str">
        <f t="shared" si="158"/>
        <v/>
      </c>
      <c r="CN139" s="106" t="str">
        <f t="shared" si="159"/>
        <v/>
      </c>
      <c r="CO139" s="119" t="str">
        <f t="shared" si="178"/>
        <v/>
      </c>
      <c r="CP139" s="119" t="str">
        <f t="shared" si="179"/>
        <v/>
      </c>
      <c r="CQ139" s="106">
        <f t="shared" si="160"/>
        <v>6.7348250734982831E-5</v>
      </c>
      <c r="CR139" s="106">
        <f t="shared" si="161"/>
        <v>6.3275213685285673E-5</v>
      </c>
      <c r="CS139" s="106">
        <f t="shared" si="162"/>
        <v>7.0598644037188073E-5</v>
      </c>
      <c r="CT139" s="106" t="str">
        <f t="shared" si="163"/>
        <v/>
      </c>
      <c r="CU139" s="106" t="str">
        <f t="shared" si="164"/>
        <v/>
      </c>
      <c r="CV139" s="106" t="str">
        <f t="shared" si="165"/>
        <v/>
      </c>
      <c r="CW139" s="106" t="str">
        <f t="shared" si="166"/>
        <v/>
      </c>
      <c r="CX139" s="106" t="str">
        <f t="shared" si="167"/>
        <v/>
      </c>
      <c r="CY139" s="106" t="str">
        <f t="shared" si="168"/>
        <v/>
      </c>
      <c r="CZ139" s="106" t="str">
        <f t="shared" si="169"/>
        <v/>
      </c>
      <c r="DA139" s="119" t="str">
        <f t="shared" si="180"/>
        <v/>
      </c>
      <c r="DB139" s="119" t="str">
        <f t="shared" si="181"/>
        <v/>
      </c>
    </row>
    <row r="140" spans="1:106" ht="15" customHeight="1" x14ac:dyDescent="0.3">
      <c r="A140" s="135" t="str">
        <f>'Gene Table'!D139</f>
        <v>MALT1</v>
      </c>
      <c r="B140" s="104" t="s">
        <v>26944</v>
      </c>
      <c r="C140" s="105">
        <f>IF('Test Sample Data'!C139="","",IF(SUM('Test Sample Data'!C$3:C$386)&gt;10,IF(AND(ISNUMBER('Test Sample Data'!C139),'Test Sample Data'!C139&lt;$C$389, 'Test Sample Data'!C139&gt;0),'Test Sample Data'!C139,$C$389),""))</f>
        <v>29.09</v>
      </c>
      <c r="D140" s="105">
        <f>IF('Test Sample Data'!D139="","",IF(SUM('Test Sample Data'!D$3:D$386)&gt;10,IF(AND(ISNUMBER('Test Sample Data'!D139),'Test Sample Data'!D139&lt;$C$389, 'Test Sample Data'!D139&gt;0),'Test Sample Data'!D139,$C$389),""))</f>
        <v>29.17</v>
      </c>
      <c r="E140" s="105">
        <f>IF('Test Sample Data'!E139="","",IF(SUM('Test Sample Data'!E$3:E$386)&gt;10,IF(AND(ISNUMBER('Test Sample Data'!E139),'Test Sample Data'!E139&lt;$C$389, 'Test Sample Data'!E139&gt;0),'Test Sample Data'!E139,$C$389),""))</f>
        <v>29.15</v>
      </c>
      <c r="F140" s="105" t="str">
        <f>IF('Test Sample Data'!F139="","",IF(SUM('Test Sample Data'!F$3:F$386)&gt;10,IF(AND(ISNUMBER('Test Sample Data'!F139),'Test Sample Data'!F139&lt;$C$389, 'Test Sample Data'!F139&gt;0),'Test Sample Data'!F139,$C$389),""))</f>
        <v/>
      </c>
      <c r="G140" s="105" t="str">
        <f>IF('Test Sample Data'!G139="","",IF(SUM('Test Sample Data'!G$3:G$386)&gt;10,IF(AND(ISNUMBER('Test Sample Data'!G139),'Test Sample Data'!G139&lt;$C$389, 'Test Sample Data'!G139&gt;0),'Test Sample Data'!G139,$C$389),""))</f>
        <v/>
      </c>
      <c r="H140" s="105" t="str">
        <f>IF('Test Sample Data'!H139="","",IF(SUM('Test Sample Data'!H$3:H$386)&gt;10,IF(AND(ISNUMBER('Test Sample Data'!H139),'Test Sample Data'!H139&lt;$C$389, 'Test Sample Data'!H139&gt;0),'Test Sample Data'!H139,$C$389),""))</f>
        <v/>
      </c>
      <c r="I140" s="105" t="str">
        <f>IF('Test Sample Data'!I139="","",IF(SUM('Test Sample Data'!I$3:I$386)&gt;10,IF(AND(ISNUMBER('Test Sample Data'!I139),'Test Sample Data'!I139&lt;$C$389, 'Test Sample Data'!I139&gt;0),'Test Sample Data'!I139,$C$389),""))</f>
        <v/>
      </c>
      <c r="J140" s="105" t="str">
        <f>IF('Test Sample Data'!J139="","",IF(SUM('Test Sample Data'!J$3:J$386)&gt;10,IF(AND(ISNUMBER('Test Sample Data'!J139),'Test Sample Data'!J139&lt;$C$389, 'Test Sample Data'!J139&gt;0),'Test Sample Data'!J139,$C$389),""))</f>
        <v/>
      </c>
      <c r="K140" s="105" t="str">
        <f>IF('Test Sample Data'!K139="","",IF(SUM('Test Sample Data'!K$3:K$386)&gt;10,IF(AND(ISNUMBER('Test Sample Data'!K139),'Test Sample Data'!K139&lt;$C$389, 'Test Sample Data'!K139&gt;0),'Test Sample Data'!K139,$C$389),""))</f>
        <v/>
      </c>
      <c r="L140" s="105" t="str">
        <f>IF('Test Sample Data'!L139="","",IF(SUM('Test Sample Data'!L$3:L$386)&gt;10,IF(AND(ISNUMBER('Test Sample Data'!L139),'Test Sample Data'!L139&lt;$C$389, 'Test Sample Data'!L139&gt;0),'Test Sample Data'!L139,$C$389),""))</f>
        <v/>
      </c>
      <c r="M140" s="105" t="str">
        <f>IF('Test Sample Data'!M139="","",IF(SUM('Test Sample Data'!M$3:M$386)&gt;10,IF(AND(ISNUMBER('Test Sample Data'!M139),'Test Sample Data'!M139&lt;$C$389, 'Test Sample Data'!M139&gt;0),'Test Sample Data'!M139,$C$389),""))</f>
        <v/>
      </c>
      <c r="N140" s="105" t="str">
        <f>IF('Test Sample Data'!N139="","",IF(SUM('Test Sample Data'!N$3:N$386)&gt;10,IF(AND(ISNUMBER('Test Sample Data'!N139),'Test Sample Data'!N139&lt;$C$389, 'Test Sample Data'!N139&gt;0),'Test Sample Data'!N139,$C$389),""))</f>
        <v/>
      </c>
      <c r="O140" s="105" t="str">
        <f>'Gene Table'!D139</f>
        <v>MALT1</v>
      </c>
      <c r="P140" s="104" t="s">
        <v>26944</v>
      </c>
      <c r="Q140" s="105">
        <f>IF('Control Sample Data'!C139="","",IF(SUM('Control Sample Data'!C$3:C$386)&gt;10,IF(AND(ISNUMBER('Control Sample Data'!C139),'Control Sample Data'!C139&lt;$C$389, 'Control Sample Data'!C139&gt;0),'Control Sample Data'!C139,$C$389),""))</f>
        <v>28.65</v>
      </c>
      <c r="R140" s="105">
        <f>IF('Control Sample Data'!D139="","",IF(SUM('Control Sample Data'!D$3:D$386)&gt;10,IF(AND(ISNUMBER('Control Sample Data'!D139),'Control Sample Data'!D139&lt;$C$389, 'Control Sample Data'!D139&gt;0),'Control Sample Data'!D139,$C$389),""))</f>
        <v>28.56</v>
      </c>
      <c r="S140" s="105">
        <f>IF('Control Sample Data'!E139="","",IF(SUM('Control Sample Data'!E$3:E$386)&gt;10,IF(AND(ISNUMBER('Control Sample Data'!E139),'Control Sample Data'!E139&lt;$C$389, 'Control Sample Data'!E139&gt;0),'Control Sample Data'!E139,$C$389),""))</f>
        <v>28.38</v>
      </c>
      <c r="T140" s="105" t="str">
        <f>IF('Control Sample Data'!F139="","",IF(SUM('Control Sample Data'!F$3:F$386)&gt;10,IF(AND(ISNUMBER('Control Sample Data'!F139),'Control Sample Data'!F139&lt;$C$389, 'Control Sample Data'!F139&gt;0),'Control Sample Data'!F139,$C$389),""))</f>
        <v/>
      </c>
      <c r="U140" s="105" t="str">
        <f>IF('Control Sample Data'!G139="","",IF(SUM('Control Sample Data'!G$3:G$386)&gt;10,IF(AND(ISNUMBER('Control Sample Data'!G139),'Control Sample Data'!G139&lt;$C$389, 'Control Sample Data'!G139&gt;0),'Control Sample Data'!G139,$C$389),""))</f>
        <v/>
      </c>
      <c r="V140" s="105" t="str">
        <f>IF('Control Sample Data'!H139="","",IF(SUM('Control Sample Data'!H$3:H$386)&gt;10,IF(AND(ISNUMBER('Control Sample Data'!H139),'Control Sample Data'!H139&lt;$C$389, 'Control Sample Data'!H139&gt;0),'Control Sample Data'!H139,$C$389),""))</f>
        <v/>
      </c>
      <c r="W140" s="105" t="str">
        <f>IF('Control Sample Data'!I139="","",IF(SUM('Control Sample Data'!I$3:I$386)&gt;10,IF(AND(ISNUMBER('Control Sample Data'!I139),'Control Sample Data'!I139&lt;$C$389, 'Control Sample Data'!I139&gt;0),'Control Sample Data'!I139,$C$389),""))</f>
        <v/>
      </c>
      <c r="X140" s="105" t="str">
        <f>IF('Control Sample Data'!J139="","",IF(SUM('Control Sample Data'!J$3:J$386)&gt;10,IF(AND(ISNUMBER('Control Sample Data'!J139),'Control Sample Data'!J139&lt;$C$389, 'Control Sample Data'!J139&gt;0),'Control Sample Data'!J139,$C$389),""))</f>
        <v/>
      </c>
      <c r="Y140" s="105" t="str">
        <f>IF('Control Sample Data'!K139="","",IF(SUM('Control Sample Data'!K$3:K$386)&gt;10,IF(AND(ISNUMBER('Control Sample Data'!K139),'Control Sample Data'!K139&lt;$C$389, 'Control Sample Data'!K139&gt;0),'Control Sample Data'!K139,$C$389),""))</f>
        <v/>
      </c>
      <c r="Z140" s="105" t="str">
        <f>IF('Control Sample Data'!L139="","",IF(SUM('Control Sample Data'!L$3:L$386)&gt;10,IF(AND(ISNUMBER('Control Sample Data'!L139),'Control Sample Data'!L139&lt;$C$389, 'Control Sample Data'!L139&gt;0),'Control Sample Data'!L139,$C$389),""))</f>
        <v/>
      </c>
      <c r="AA140" s="105" t="str">
        <f>IF('Control Sample Data'!M139="","",IF(SUM('Control Sample Data'!M$3:M$386)&gt;10,IF(AND(ISNUMBER('Control Sample Data'!M139),'Control Sample Data'!M139&lt;$C$389, 'Control Sample Data'!M139&gt;0),'Control Sample Data'!M139,$C$389),""))</f>
        <v/>
      </c>
      <c r="AB140" s="136" t="str">
        <f>IF('Control Sample Data'!N139="","",IF(SUM('Control Sample Data'!N$3:N$386)&gt;10,IF(AND(ISNUMBER('Control Sample Data'!N139),'Control Sample Data'!N139&lt;$C$389, 'Control Sample Data'!N139&gt;0),'Control Sample Data'!N139,$C$389),""))</f>
        <v/>
      </c>
      <c r="BA140" s="101" t="str">
        <f t="shared" si="170"/>
        <v>MALT1</v>
      </c>
      <c r="BB140" s="104" t="s">
        <v>26944</v>
      </c>
      <c r="BC140" s="105">
        <f t="shared" si="130"/>
        <v>8.097999999999999</v>
      </c>
      <c r="BD140" s="105">
        <f t="shared" si="131"/>
        <v>8.2200000000000024</v>
      </c>
      <c r="BE140" s="105">
        <f t="shared" si="132"/>
        <v>8.269999999999996</v>
      </c>
      <c r="BF140" s="105" t="str">
        <f t="shared" si="133"/>
        <v/>
      </c>
      <c r="BG140" s="105" t="str">
        <f t="shared" si="134"/>
        <v/>
      </c>
      <c r="BH140" s="105" t="str">
        <f t="shared" si="135"/>
        <v/>
      </c>
      <c r="BI140" s="105" t="str">
        <f t="shared" si="136"/>
        <v/>
      </c>
      <c r="BJ140" s="105" t="str">
        <f t="shared" si="137"/>
        <v/>
      </c>
      <c r="BK140" s="105" t="str">
        <f t="shared" si="138"/>
        <v/>
      </c>
      <c r="BL140" s="105" t="str">
        <f t="shared" si="139"/>
        <v/>
      </c>
      <c r="BM140" s="102" t="str">
        <f t="shared" si="171"/>
        <v/>
      </c>
      <c r="BN140" s="102" t="str">
        <f t="shared" si="172"/>
        <v/>
      </c>
      <c r="BO140" s="105">
        <f t="shared" si="140"/>
        <v>7.5079999999999991</v>
      </c>
      <c r="BP140" s="105">
        <f t="shared" si="141"/>
        <v>7.5079999999999991</v>
      </c>
      <c r="BQ140" s="105">
        <f t="shared" si="142"/>
        <v>7.1699999999999982</v>
      </c>
      <c r="BR140" s="105" t="str">
        <f t="shared" si="143"/>
        <v/>
      </c>
      <c r="BS140" s="105" t="str">
        <f t="shared" si="144"/>
        <v/>
      </c>
      <c r="BT140" s="105" t="str">
        <f t="shared" si="145"/>
        <v/>
      </c>
      <c r="BU140" s="105" t="str">
        <f t="shared" si="146"/>
        <v/>
      </c>
      <c r="BV140" s="105" t="str">
        <f t="shared" si="147"/>
        <v/>
      </c>
      <c r="BW140" s="105" t="str">
        <f t="shared" si="148"/>
        <v/>
      </c>
      <c r="BX140" s="105" t="str">
        <f t="shared" si="149"/>
        <v/>
      </c>
      <c r="BY140" s="102" t="str">
        <f t="shared" si="173"/>
        <v/>
      </c>
      <c r="BZ140" s="102" t="str">
        <f t="shared" si="174"/>
        <v/>
      </c>
      <c r="CA140" s="70">
        <f t="shared" si="175"/>
        <v>8.1959999999999997</v>
      </c>
      <c r="CB140" s="70">
        <f t="shared" si="176"/>
        <v>7.3953333333333324</v>
      </c>
      <c r="CC140" s="103" t="str">
        <f t="shared" si="177"/>
        <v>MALT1</v>
      </c>
      <c r="CD140" s="104" t="s">
        <v>26944</v>
      </c>
      <c r="CE140" s="106">
        <f t="shared" si="150"/>
        <v>3.6497161987624266E-3</v>
      </c>
      <c r="CF140" s="106">
        <f t="shared" si="151"/>
        <v>3.3537712360849712E-3</v>
      </c>
      <c r="CG140" s="106">
        <f t="shared" si="152"/>
        <v>3.2395294758376719E-3</v>
      </c>
      <c r="CH140" s="106" t="str">
        <f t="shared" si="153"/>
        <v/>
      </c>
      <c r="CI140" s="106" t="str">
        <f t="shared" si="154"/>
        <v/>
      </c>
      <c r="CJ140" s="106" t="str">
        <f t="shared" si="155"/>
        <v/>
      </c>
      <c r="CK140" s="106" t="str">
        <f t="shared" si="156"/>
        <v/>
      </c>
      <c r="CL140" s="106" t="str">
        <f t="shared" si="157"/>
        <v/>
      </c>
      <c r="CM140" s="106" t="str">
        <f t="shared" si="158"/>
        <v/>
      </c>
      <c r="CN140" s="106" t="str">
        <f t="shared" si="159"/>
        <v/>
      </c>
      <c r="CO140" s="119" t="str">
        <f t="shared" si="178"/>
        <v/>
      </c>
      <c r="CP140" s="119" t="str">
        <f t="shared" si="179"/>
        <v/>
      </c>
      <c r="CQ140" s="106">
        <f t="shared" si="160"/>
        <v>5.4937234371606252E-3</v>
      </c>
      <c r="CR140" s="106">
        <f t="shared" si="161"/>
        <v>5.4937234371606252E-3</v>
      </c>
      <c r="CS140" s="106">
        <f t="shared" si="162"/>
        <v>6.9440834466138373E-3</v>
      </c>
      <c r="CT140" s="106" t="str">
        <f t="shared" si="163"/>
        <v/>
      </c>
      <c r="CU140" s="106" t="str">
        <f t="shared" si="164"/>
        <v/>
      </c>
      <c r="CV140" s="106" t="str">
        <f t="shared" si="165"/>
        <v/>
      </c>
      <c r="CW140" s="106" t="str">
        <f t="shared" si="166"/>
        <v/>
      </c>
      <c r="CX140" s="106" t="str">
        <f t="shared" si="167"/>
        <v/>
      </c>
      <c r="CY140" s="106" t="str">
        <f t="shared" si="168"/>
        <v/>
      </c>
      <c r="CZ140" s="106" t="str">
        <f t="shared" si="169"/>
        <v/>
      </c>
      <c r="DA140" s="119" t="str">
        <f t="shared" si="180"/>
        <v/>
      </c>
      <c r="DB140" s="119" t="str">
        <f t="shared" si="181"/>
        <v/>
      </c>
    </row>
    <row r="141" spans="1:106" ht="15" customHeight="1" x14ac:dyDescent="0.3">
      <c r="A141" s="135" t="str">
        <f>'Gene Table'!D140</f>
        <v>MAP3K1</v>
      </c>
      <c r="B141" s="104" t="s">
        <v>26945</v>
      </c>
      <c r="C141" s="105">
        <f>IF('Test Sample Data'!C140="","",IF(SUM('Test Sample Data'!C$3:C$386)&gt;10,IF(AND(ISNUMBER('Test Sample Data'!C140),'Test Sample Data'!C140&lt;$C$389, 'Test Sample Data'!C140&gt;0),'Test Sample Data'!C140,$C$389),""))</f>
        <v>34.299999999999997</v>
      </c>
      <c r="D141" s="105">
        <f>IF('Test Sample Data'!D140="","",IF(SUM('Test Sample Data'!D$3:D$386)&gt;10,IF(AND(ISNUMBER('Test Sample Data'!D140),'Test Sample Data'!D140&lt;$C$389, 'Test Sample Data'!D140&gt;0),'Test Sample Data'!D140,$C$389),""))</f>
        <v>34.29</v>
      </c>
      <c r="E141" s="105">
        <f>IF('Test Sample Data'!E140="","",IF(SUM('Test Sample Data'!E$3:E$386)&gt;10,IF(AND(ISNUMBER('Test Sample Data'!E140),'Test Sample Data'!E140&lt;$C$389, 'Test Sample Data'!E140&gt;0),'Test Sample Data'!E140,$C$389),""))</f>
        <v>35</v>
      </c>
      <c r="F141" s="105" t="str">
        <f>IF('Test Sample Data'!F140="","",IF(SUM('Test Sample Data'!F$3:F$386)&gt;10,IF(AND(ISNUMBER('Test Sample Data'!F140),'Test Sample Data'!F140&lt;$C$389, 'Test Sample Data'!F140&gt;0),'Test Sample Data'!F140,$C$389),""))</f>
        <v/>
      </c>
      <c r="G141" s="105" t="str">
        <f>IF('Test Sample Data'!G140="","",IF(SUM('Test Sample Data'!G$3:G$386)&gt;10,IF(AND(ISNUMBER('Test Sample Data'!G140),'Test Sample Data'!G140&lt;$C$389, 'Test Sample Data'!G140&gt;0),'Test Sample Data'!G140,$C$389),""))</f>
        <v/>
      </c>
      <c r="H141" s="105" t="str">
        <f>IF('Test Sample Data'!H140="","",IF(SUM('Test Sample Data'!H$3:H$386)&gt;10,IF(AND(ISNUMBER('Test Sample Data'!H140),'Test Sample Data'!H140&lt;$C$389, 'Test Sample Data'!H140&gt;0),'Test Sample Data'!H140,$C$389),""))</f>
        <v/>
      </c>
      <c r="I141" s="105" t="str">
        <f>IF('Test Sample Data'!I140="","",IF(SUM('Test Sample Data'!I$3:I$386)&gt;10,IF(AND(ISNUMBER('Test Sample Data'!I140),'Test Sample Data'!I140&lt;$C$389, 'Test Sample Data'!I140&gt;0),'Test Sample Data'!I140,$C$389),""))</f>
        <v/>
      </c>
      <c r="J141" s="105" t="str">
        <f>IF('Test Sample Data'!J140="","",IF(SUM('Test Sample Data'!J$3:J$386)&gt;10,IF(AND(ISNUMBER('Test Sample Data'!J140),'Test Sample Data'!J140&lt;$C$389, 'Test Sample Data'!J140&gt;0),'Test Sample Data'!J140,$C$389),""))</f>
        <v/>
      </c>
      <c r="K141" s="105" t="str">
        <f>IF('Test Sample Data'!K140="","",IF(SUM('Test Sample Data'!K$3:K$386)&gt;10,IF(AND(ISNUMBER('Test Sample Data'!K140),'Test Sample Data'!K140&lt;$C$389, 'Test Sample Data'!K140&gt;0),'Test Sample Data'!K140,$C$389),""))</f>
        <v/>
      </c>
      <c r="L141" s="105" t="str">
        <f>IF('Test Sample Data'!L140="","",IF(SUM('Test Sample Data'!L$3:L$386)&gt;10,IF(AND(ISNUMBER('Test Sample Data'!L140),'Test Sample Data'!L140&lt;$C$389, 'Test Sample Data'!L140&gt;0),'Test Sample Data'!L140,$C$389),""))</f>
        <v/>
      </c>
      <c r="M141" s="105" t="str">
        <f>IF('Test Sample Data'!M140="","",IF(SUM('Test Sample Data'!M$3:M$386)&gt;10,IF(AND(ISNUMBER('Test Sample Data'!M140),'Test Sample Data'!M140&lt;$C$389, 'Test Sample Data'!M140&gt;0),'Test Sample Data'!M140,$C$389),""))</f>
        <v/>
      </c>
      <c r="N141" s="105" t="str">
        <f>IF('Test Sample Data'!N140="","",IF(SUM('Test Sample Data'!N$3:N$386)&gt;10,IF(AND(ISNUMBER('Test Sample Data'!N140),'Test Sample Data'!N140&lt;$C$389, 'Test Sample Data'!N140&gt;0),'Test Sample Data'!N140,$C$389),""))</f>
        <v/>
      </c>
      <c r="O141" s="105" t="str">
        <f>'Gene Table'!D140</f>
        <v>MAP3K1</v>
      </c>
      <c r="P141" s="104" t="s">
        <v>26945</v>
      </c>
      <c r="Q141" s="105">
        <f>IF('Control Sample Data'!C140="","",IF(SUM('Control Sample Data'!C$3:C$386)&gt;10,IF(AND(ISNUMBER('Control Sample Data'!C140),'Control Sample Data'!C140&lt;$C$389, 'Control Sample Data'!C140&gt;0),'Control Sample Data'!C140,$C$389),""))</f>
        <v>31.72</v>
      </c>
      <c r="R141" s="105">
        <f>IF('Control Sample Data'!D140="","",IF(SUM('Control Sample Data'!D$3:D$386)&gt;10,IF(AND(ISNUMBER('Control Sample Data'!D140),'Control Sample Data'!D140&lt;$C$389, 'Control Sample Data'!D140&gt;0),'Control Sample Data'!D140,$C$389),""))</f>
        <v>32.28</v>
      </c>
      <c r="S141" s="105">
        <f>IF('Control Sample Data'!E140="","",IF(SUM('Control Sample Data'!E$3:E$386)&gt;10,IF(AND(ISNUMBER('Control Sample Data'!E140),'Control Sample Data'!E140&lt;$C$389, 'Control Sample Data'!E140&gt;0),'Control Sample Data'!E140,$C$389),""))</f>
        <v>32.53</v>
      </c>
      <c r="T141" s="105" t="str">
        <f>IF('Control Sample Data'!F140="","",IF(SUM('Control Sample Data'!F$3:F$386)&gt;10,IF(AND(ISNUMBER('Control Sample Data'!F140),'Control Sample Data'!F140&lt;$C$389, 'Control Sample Data'!F140&gt;0),'Control Sample Data'!F140,$C$389),""))</f>
        <v/>
      </c>
      <c r="U141" s="105" t="str">
        <f>IF('Control Sample Data'!G140="","",IF(SUM('Control Sample Data'!G$3:G$386)&gt;10,IF(AND(ISNUMBER('Control Sample Data'!G140),'Control Sample Data'!G140&lt;$C$389, 'Control Sample Data'!G140&gt;0),'Control Sample Data'!G140,$C$389),""))</f>
        <v/>
      </c>
      <c r="V141" s="105" t="str">
        <f>IF('Control Sample Data'!H140="","",IF(SUM('Control Sample Data'!H$3:H$386)&gt;10,IF(AND(ISNUMBER('Control Sample Data'!H140),'Control Sample Data'!H140&lt;$C$389, 'Control Sample Data'!H140&gt;0),'Control Sample Data'!H140,$C$389),""))</f>
        <v/>
      </c>
      <c r="W141" s="105" t="str">
        <f>IF('Control Sample Data'!I140="","",IF(SUM('Control Sample Data'!I$3:I$386)&gt;10,IF(AND(ISNUMBER('Control Sample Data'!I140),'Control Sample Data'!I140&lt;$C$389, 'Control Sample Data'!I140&gt;0),'Control Sample Data'!I140,$C$389),""))</f>
        <v/>
      </c>
      <c r="X141" s="105" t="str">
        <f>IF('Control Sample Data'!J140="","",IF(SUM('Control Sample Data'!J$3:J$386)&gt;10,IF(AND(ISNUMBER('Control Sample Data'!J140),'Control Sample Data'!J140&lt;$C$389, 'Control Sample Data'!J140&gt;0),'Control Sample Data'!J140,$C$389),""))</f>
        <v/>
      </c>
      <c r="Y141" s="105" t="str">
        <f>IF('Control Sample Data'!K140="","",IF(SUM('Control Sample Data'!K$3:K$386)&gt;10,IF(AND(ISNUMBER('Control Sample Data'!K140),'Control Sample Data'!K140&lt;$C$389, 'Control Sample Data'!K140&gt;0),'Control Sample Data'!K140,$C$389),""))</f>
        <v/>
      </c>
      <c r="Z141" s="105" t="str">
        <f>IF('Control Sample Data'!L140="","",IF(SUM('Control Sample Data'!L$3:L$386)&gt;10,IF(AND(ISNUMBER('Control Sample Data'!L140),'Control Sample Data'!L140&lt;$C$389, 'Control Sample Data'!L140&gt;0),'Control Sample Data'!L140,$C$389),""))</f>
        <v/>
      </c>
      <c r="AA141" s="105" t="str">
        <f>IF('Control Sample Data'!M140="","",IF(SUM('Control Sample Data'!M$3:M$386)&gt;10,IF(AND(ISNUMBER('Control Sample Data'!M140),'Control Sample Data'!M140&lt;$C$389, 'Control Sample Data'!M140&gt;0),'Control Sample Data'!M140,$C$389),""))</f>
        <v/>
      </c>
      <c r="AB141" s="136" t="str">
        <f>IF('Control Sample Data'!N140="","",IF(SUM('Control Sample Data'!N$3:N$386)&gt;10,IF(AND(ISNUMBER('Control Sample Data'!N140),'Control Sample Data'!N140&lt;$C$389, 'Control Sample Data'!N140&gt;0),'Control Sample Data'!N140,$C$389),""))</f>
        <v/>
      </c>
      <c r="BA141" s="101" t="str">
        <f t="shared" si="170"/>
        <v>MAP3K1</v>
      </c>
      <c r="BB141" s="104" t="s">
        <v>26945</v>
      </c>
      <c r="BC141" s="105">
        <f t="shared" si="130"/>
        <v>13.307999999999996</v>
      </c>
      <c r="BD141" s="105">
        <f t="shared" si="131"/>
        <v>13.34</v>
      </c>
      <c r="BE141" s="105">
        <f t="shared" si="132"/>
        <v>14.119999999999997</v>
      </c>
      <c r="BF141" s="105" t="str">
        <f t="shared" si="133"/>
        <v/>
      </c>
      <c r="BG141" s="105" t="str">
        <f t="shared" si="134"/>
        <v/>
      </c>
      <c r="BH141" s="105" t="str">
        <f t="shared" si="135"/>
        <v/>
      </c>
      <c r="BI141" s="105" t="str">
        <f t="shared" si="136"/>
        <v/>
      </c>
      <c r="BJ141" s="105" t="str">
        <f t="shared" si="137"/>
        <v/>
      </c>
      <c r="BK141" s="105" t="str">
        <f t="shared" si="138"/>
        <v/>
      </c>
      <c r="BL141" s="105" t="str">
        <f t="shared" si="139"/>
        <v/>
      </c>
      <c r="BM141" s="102" t="str">
        <f t="shared" si="171"/>
        <v/>
      </c>
      <c r="BN141" s="102" t="str">
        <f t="shared" si="172"/>
        <v/>
      </c>
      <c r="BO141" s="105">
        <f t="shared" si="140"/>
        <v>10.577999999999999</v>
      </c>
      <c r="BP141" s="105">
        <f t="shared" si="141"/>
        <v>11.228000000000002</v>
      </c>
      <c r="BQ141" s="105">
        <f t="shared" si="142"/>
        <v>11.32</v>
      </c>
      <c r="BR141" s="105" t="str">
        <f t="shared" si="143"/>
        <v/>
      </c>
      <c r="BS141" s="105" t="str">
        <f t="shared" si="144"/>
        <v/>
      </c>
      <c r="BT141" s="105" t="str">
        <f t="shared" si="145"/>
        <v/>
      </c>
      <c r="BU141" s="105" t="str">
        <f t="shared" si="146"/>
        <v/>
      </c>
      <c r="BV141" s="105" t="str">
        <f t="shared" si="147"/>
        <v/>
      </c>
      <c r="BW141" s="105" t="str">
        <f t="shared" si="148"/>
        <v/>
      </c>
      <c r="BX141" s="105" t="str">
        <f t="shared" si="149"/>
        <v/>
      </c>
      <c r="BY141" s="102" t="str">
        <f t="shared" si="173"/>
        <v/>
      </c>
      <c r="BZ141" s="102" t="str">
        <f t="shared" si="174"/>
        <v/>
      </c>
      <c r="CA141" s="70">
        <f t="shared" si="175"/>
        <v>13.589333333333331</v>
      </c>
      <c r="CB141" s="70">
        <f t="shared" si="176"/>
        <v>11.042000000000002</v>
      </c>
      <c r="CC141" s="103" t="str">
        <f t="shared" si="177"/>
        <v>MAP3K1</v>
      </c>
      <c r="CD141" s="104" t="s">
        <v>26945</v>
      </c>
      <c r="CE141" s="106">
        <f t="shared" si="150"/>
        <v>9.8603610548048131E-5</v>
      </c>
      <c r="CF141" s="106">
        <f t="shared" si="151"/>
        <v>9.6440589827072443E-5</v>
      </c>
      <c r="CG141" s="106">
        <f t="shared" si="152"/>
        <v>5.6163797035209816E-5</v>
      </c>
      <c r="CH141" s="106" t="str">
        <f t="shared" si="153"/>
        <v/>
      </c>
      <c r="CI141" s="106" t="str">
        <f t="shared" si="154"/>
        <v/>
      </c>
      <c r="CJ141" s="106" t="str">
        <f t="shared" si="155"/>
        <v/>
      </c>
      <c r="CK141" s="106" t="str">
        <f t="shared" si="156"/>
        <v/>
      </c>
      <c r="CL141" s="106" t="str">
        <f t="shared" si="157"/>
        <v/>
      </c>
      <c r="CM141" s="106" t="str">
        <f t="shared" si="158"/>
        <v/>
      </c>
      <c r="CN141" s="106" t="str">
        <f t="shared" si="159"/>
        <v/>
      </c>
      <c r="CO141" s="119" t="str">
        <f t="shared" si="178"/>
        <v/>
      </c>
      <c r="CP141" s="119" t="str">
        <f t="shared" si="179"/>
        <v/>
      </c>
      <c r="CQ141" s="106">
        <f t="shared" si="160"/>
        <v>6.5419121212296984E-4</v>
      </c>
      <c r="CR141" s="106">
        <f t="shared" si="161"/>
        <v>4.1690318085509949E-4</v>
      </c>
      <c r="CS141" s="106">
        <f t="shared" si="162"/>
        <v>3.9114740116680773E-4</v>
      </c>
      <c r="CT141" s="106" t="str">
        <f t="shared" si="163"/>
        <v/>
      </c>
      <c r="CU141" s="106" t="str">
        <f t="shared" si="164"/>
        <v/>
      </c>
      <c r="CV141" s="106" t="str">
        <f t="shared" si="165"/>
        <v/>
      </c>
      <c r="CW141" s="106" t="str">
        <f t="shared" si="166"/>
        <v/>
      </c>
      <c r="CX141" s="106" t="str">
        <f t="shared" si="167"/>
        <v/>
      </c>
      <c r="CY141" s="106" t="str">
        <f t="shared" si="168"/>
        <v/>
      </c>
      <c r="CZ141" s="106" t="str">
        <f t="shared" si="169"/>
        <v/>
      </c>
      <c r="DA141" s="119" t="str">
        <f t="shared" si="180"/>
        <v/>
      </c>
      <c r="DB141" s="119" t="str">
        <f t="shared" si="181"/>
        <v/>
      </c>
    </row>
    <row r="142" spans="1:106" ht="15" customHeight="1" x14ac:dyDescent="0.3">
      <c r="A142" s="135" t="str">
        <f>'Gene Table'!D141</f>
        <v>MARCH1</v>
      </c>
      <c r="B142" s="104" t="s">
        <v>26946</v>
      </c>
      <c r="C142" s="105">
        <f>IF('Test Sample Data'!C141="","",IF(SUM('Test Sample Data'!C$3:C$386)&gt;10,IF(AND(ISNUMBER('Test Sample Data'!C141),'Test Sample Data'!C141&lt;$C$389, 'Test Sample Data'!C141&gt;0),'Test Sample Data'!C141,$C$389),""))</f>
        <v>24.3</v>
      </c>
      <c r="D142" s="105">
        <f>IF('Test Sample Data'!D141="","",IF(SUM('Test Sample Data'!D$3:D$386)&gt;10,IF(AND(ISNUMBER('Test Sample Data'!D141),'Test Sample Data'!D141&lt;$C$389, 'Test Sample Data'!D141&gt;0),'Test Sample Data'!D141,$C$389),""))</f>
        <v>24.33</v>
      </c>
      <c r="E142" s="105">
        <f>IF('Test Sample Data'!E141="","",IF(SUM('Test Sample Data'!E$3:E$386)&gt;10,IF(AND(ISNUMBER('Test Sample Data'!E141),'Test Sample Data'!E141&lt;$C$389, 'Test Sample Data'!E141&gt;0),'Test Sample Data'!E141,$C$389),""))</f>
        <v>24.17</v>
      </c>
      <c r="F142" s="105" t="str">
        <f>IF('Test Sample Data'!F141="","",IF(SUM('Test Sample Data'!F$3:F$386)&gt;10,IF(AND(ISNUMBER('Test Sample Data'!F141),'Test Sample Data'!F141&lt;$C$389, 'Test Sample Data'!F141&gt;0),'Test Sample Data'!F141,$C$389),""))</f>
        <v/>
      </c>
      <c r="G142" s="105" t="str">
        <f>IF('Test Sample Data'!G141="","",IF(SUM('Test Sample Data'!G$3:G$386)&gt;10,IF(AND(ISNUMBER('Test Sample Data'!G141),'Test Sample Data'!G141&lt;$C$389, 'Test Sample Data'!G141&gt;0),'Test Sample Data'!G141,$C$389),""))</f>
        <v/>
      </c>
      <c r="H142" s="105" t="str">
        <f>IF('Test Sample Data'!H141="","",IF(SUM('Test Sample Data'!H$3:H$386)&gt;10,IF(AND(ISNUMBER('Test Sample Data'!H141),'Test Sample Data'!H141&lt;$C$389, 'Test Sample Data'!H141&gt;0),'Test Sample Data'!H141,$C$389),""))</f>
        <v/>
      </c>
      <c r="I142" s="105" t="str">
        <f>IF('Test Sample Data'!I141="","",IF(SUM('Test Sample Data'!I$3:I$386)&gt;10,IF(AND(ISNUMBER('Test Sample Data'!I141),'Test Sample Data'!I141&lt;$C$389, 'Test Sample Data'!I141&gt;0),'Test Sample Data'!I141,$C$389),""))</f>
        <v/>
      </c>
      <c r="J142" s="105" t="str">
        <f>IF('Test Sample Data'!J141="","",IF(SUM('Test Sample Data'!J$3:J$386)&gt;10,IF(AND(ISNUMBER('Test Sample Data'!J141),'Test Sample Data'!J141&lt;$C$389, 'Test Sample Data'!J141&gt;0),'Test Sample Data'!J141,$C$389),""))</f>
        <v/>
      </c>
      <c r="K142" s="105" t="str">
        <f>IF('Test Sample Data'!K141="","",IF(SUM('Test Sample Data'!K$3:K$386)&gt;10,IF(AND(ISNUMBER('Test Sample Data'!K141),'Test Sample Data'!K141&lt;$C$389, 'Test Sample Data'!K141&gt;0),'Test Sample Data'!K141,$C$389),""))</f>
        <v/>
      </c>
      <c r="L142" s="105" t="str">
        <f>IF('Test Sample Data'!L141="","",IF(SUM('Test Sample Data'!L$3:L$386)&gt;10,IF(AND(ISNUMBER('Test Sample Data'!L141),'Test Sample Data'!L141&lt;$C$389, 'Test Sample Data'!L141&gt;0),'Test Sample Data'!L141,$C$389),""))</f>
        <v/>
      </c>
      <c r="M142" s="105" t="str">
        <f>IF('Test Sample Data'!M141="","",IF(SUM('Test Sample Data'!M$3:M$386)&gt;10,IF(AND(ISNUMBER('Test Sample Data'!M141),'Test Sample Data'!M141&lt;$C$389, 'Test Sample Data'!M141&gt;0),'Test Sample Data'!M141,$C$389),""))</f>
        <v/>
      </c>
      <c r="N142" s="105" t="str">
        <f>IF('Test Sample Data'!N141="","",IF(SUM('Test Sample Data'!N$3:N$386)&gt;10,IF(AND(ISNUMBER('Test Sample Data'!N141),'Test Sample Data'!N141&lt;$C$389, 'Test Sample Data'!N141&gt;0),'Test Sample Data'!N141,$C$389),""))</f>
        <v/>
      </c>
      <c r="O142" s="105" t="str">
        <f>'Gene Table'!D141</f>
        <v>MARCH1</v>
      </c>
      <c r="P142" s="104" t="s">
        <v>26946</v>
      </c>
      <c r="Q142" s="105">
        <f>IF('Control Sample Data'!C141="","",IF(SUM('Control Sample Data'!C$3:C$386)&gt;10,IF(AND(ISNUMBER('Control Sample Data'!C141),'Control Sample Data'!C141&lt;$C$389, 'Control Sample Data'!C141&gt;0),'Control Sample Data'!C141,$C$389),""))</f>
        <v>20</v>
      </c>
      <c r="R142" s="105">
        <f>IF('Control Sample Data'!D141="","",IF(SUM('Control Sample Data'!D$3:D$386)&gt;10,IF(AND(ISNUMBER('Control Sample Data'!D141),'Control Sample Data'!D141&lt;$C$389, 'Control Sample Data'!D141&gt;0),'Control Sample Data'!D141,$C$389),""))</f>
        <v>19.96</v>
      </c>
      <c r="S142" s="105">
        <f>IF('Control Sample Data'!E141="","",IF(SUM('Control Sample Data'!E$3:E$386)&gt;10,IF(AND(ISNUMBER('Control Sample Data'!E141),'Control Sample Data'!E141&lt;$C$389, 'Control Sample Data'!E141&gt;0),'Control Sample Data'!E141,$C$389),""))</f>
        <v>20.09</v>
      </c>
      <c r="T142" s="105" t="str">
        <f>IF('Control Sample Data'!F141="","",IF(SUM('Control Sample Data'!F$3:F$386)&gt;10,IF(AND(ISNUMBER('Control Sample Data'!F141),'Control Sample Data'!F141&lt;$C$389, 'Control Sample Data'!F141&gt;0),'Control Sample Data'!F141,$C$389),""))</f>
        <v/>
      </c>
      <c r="U142" s="105" t="str">
        <f>IF('Control Sample Data'!G141="","",IF(SUM('Control Sample Data'!G$3:G$386)&gt;10,IF(AND(ISNUMBER('Control Sample Data'!G141),'Control Sample Data'!G141&lt;$C$389, 'Control Sample Data'!G141&gt;0),'Control Sample Data'!G141,$C$389),""))</f>
        <v/>
      </c>
      <c r="V142" s="105" t="str">
        <f>IF('Control Sample Data'!H141="","",IF(SUM('Control Sample Data'!H$3:H$386)&gt;10,IF(AND(ISNUMBER('Control Sample Data'!H141),'Control Sample Data'!H141&lt;$C$389, 'Control Sample Data'!H141&gt;0),'Control Sample Data'!H141,$C$389),""))</f>
        <v/>
      </c>
      <c r="W142" s="105" t="str">
        <f>IF('Control Sample Data'!I141="","",IF(SUM('Control Sample Data'!I$3:I$386)&gt;10,IF(AND(ISNUMBER('Control Sample Data'!I141),'Control Sample Data'!I141&lt;$C$389, 'Control Sample Data'!I141&gt;0),'Control Sample Data'!I141,$C$389),""))</f>
        <v/>
      </c>
      <c r="X142" s="105" t="str">
        <f>IF('Control Sample Data'!J141="","",IF(SUM('Control Sample Data'!J$3:J$386)&gt;10,IF(AND(ISNUMBER('Control Sample Data'!J141),'Control Sample Data'!J141&lt;$C$389, 'Control Sample Data'!J141&gt;0),'Control Sample Data'!J141,$C$389),""))</f>
        <v/>
      </c>
      <c r="Y142" s="105" t="str">
        <f>IF('Control Sample Data'!K141="","",IF(SUM('Control Sample Data'!K$3:K$386)&gt;10,IF(AND(ISNUMBER('Control Sample Data'!K141),'Control Sample Data'!K141&lt;$C$389, 'Control Sample Data'!K141&gt;0),'Control Sample Data'!K141,$C$389),""))</f>
        <v/>
      </c>
      <c r="Z142" s="105" t="str">
        <f>IF('Control Sample Data'!L141="","",IF(SUM('Control Sample Data'!L$3:L$386)&gt;10,IF(AND(ISNUMBER('Control Sample Data'!L141),'Control Sample Data'!L141&lt;$C$389, 'Control Sample Data'!L141&gt;0),'Control Sample Data'!L141,$C$389),""))</f>
        <v/>
      </c>
      <c r="AA142" s="105" t="str">
        <f>IF('Control Sample Data'!M141="","",IF(SUM('Control Sample Data'!M$3:M$386)&gt;10,IF(AND(ISNUMBER('Control Sample Data'!M141),'Control Sample Data'!M141&lt;$C$389, 'Control Sample Data'!M141&gt;0),'Control Sample Data'!M141,$C$389),""))</f>
        <v/>
      </c>
      <c r="AB142" s="136" t="str">
        <f>IF('Control Sample Data'!N141="","",IF(SUM('Control Sample Data'!N$3:N$386)&gt;10,IF(AND(ISNUMBER('Control Sample Data'!N141),'Control Sample Data'!N141&lt;$C$389, 'Control Sample Data'!N141&gt;0),'Control Sample Data'!N141,$C$389),""))</f>
        <v/>
      </c>
      <c r="BA142" s="101" t="str">
        <f t="shared" si="170"/>
        <v>MARCH1</v>
      </c>
      <c r="BB142" s="104" t="s">
        <v>26946</v>
      </c>
      <c r="BC142" s="105">
        <f t="shared" si="130"/>
        <v>3.3079999999999998</v>
      </c>
      <c r="BD142" s="105">
        <f t="shared" si="131"/>
        <v>3.379999999999999</v>
      </c>
      <c r="BE142" s="105">
        <f t="shared" si="132"/>
        <v>3.2899999999999991</v>
      </c>
      <c r="BF142" s="105" t="str">
        <f t="shared" si="133"/>
        <v/>
      </c>
      <c r="BG142" s="105" t="str">
        <f t="shared" si="134"/>
        <v/>
      </c>
      <c r="BH142" s="105" t="str">
        <f t="shared" si="135"/>
        <v/>
      </c>
      <c r="BI142" s="105" t="str">
        <f t="shared" si="136"/>
        <v/>
      </c>
      <c r="BJ142" s="105" t="str">
        <f t="shared" si="137"/>
        <v/>
      </c>
      <c r="BK142" s="105" t="str">
        <f t="shared" si="138"/>
        <v/>
      </c>
      <c r="BL142" s="105" t="str">
        <f t="shared" si="139"/>
        <v/>
      </c>
      <c r="BM142" s="102" t="str">
        <f t="shared" si="171"/>
        <v/>
      </c>
      <c r="BN142" s="102" t="str">
        <f t="shared" si="172"/>
        <v/>
      </c>
      <c r="BO142" s="105">
        <f t="shared" si="140"/>
        <v>-1.1419999999999995</v>
      </c>
      <c r="BP142" s="105">
        <f t="shared" si="141"/>
        <v>-1.0919999999999987</v>
      </c>
      <c r="BQ142" s="105">
        <f t="shared" si="142"/>
        <v>-1.120000000000001</v>
      </c>
      <c r="BR142" s="105" t="str">
        <f t="shared" si="143"/>
        <v/>
      </c>
      <c r="BS142" s="105" t="str">
        <f t="shared" si="144"/>
        <v/>
      </c>
      <c r="BT142" s="105" t="str">
        <f t="shared" si="145"/>
        <v/>
      </c>
      <c r="BU142" s="105" t="str">
        <f t="shared" si="146"/>
        <v/>
      </c>
      <c r="BV142" s="105" t="str">
        <f t="shared" si="147"/>
        <v/>
      </c>
      <c r="BW142" s="105" t="str">
        <f t="shared" si="148"/>
        <v/>
      </c>
      <c r="BX142" s="105" t="str">
        <f t="shared" si="149"/>
        <v/>
      </c>
      <c r="BY142" s="102" t="str">
        <f t="shared" si="173"/>
        <v/>
      </c>
      <c r="BZ142" s="102" t="str">
        <f t="shared" si="174"/>
        <v/>
      </c>
      <c r="CA142" s="70">
        <f t="shared" si="175"/>
        <v>3.3259999999999992</v>
      </c>
      <c r="CB142" s="70">
        <f t="shared" si="176"/>
        <v>-1.1179999999999997</v>
      </c>
      <c r="CC142" s="103" t="str">
        <f t="shared" si="177"/>
        <v>MARCH1</v>
      </c>
      <c r="CD142" s="104" t="s">
        <v>26946</v>
      </c>
      <c r="CE142" s="106">
        <f t="shared" si="150"/>
        <v>0.10097009720120102</v>
      </c>
      <c r="CF142" s="106">
        <f t="shared" si="151"/>
        <v>9.6054698830500829E-2</v>
      </c>
      <c r="CG142" s="106">
        <f t="shared" si="152"/>
        <v>0.10223775731972272</v>
      </c>
      <c r="CH142" s="106" t="str">
        <f t="shared" si="153"/>
        <v/>
      </c>
      <c r="CI142" s="106" t="str">
        <f t="shared" si="154"/>
        <v/>
      </c>
      <c r="CJ142" s="106" t="str">
        <f t="shared" si="155"/>
        <v/>
      </c>
      <c r="CK142" s="106" t="str">
        <f t="shared" si="156"/>
        <v/>
      </c>
      <c r="CL142" s="106" t="str">
        <f t="shared" si="157"/>
        <v/>
      </c>
      <c r="CM142" s="106" t="str">
        <f t="shared" si="158"/>
        <v/>
      </c>
      <c r="CN142" s="106" t="str">
        <f t="shared" si="159"/>
        <v/>
      </c>
      <c r="CO142" s="119" t="str">
        <f t="shared" si="178"/>
        <v/>
      </c>
      <c r="CP142" s="119" t="str">
        <f t="shared" si="179"/>
        <v/>
      </c>
      <c r="CQ142" s="106">
        <f t="shared" si="160"/>
        <v>2.2068674800839179</v>
      </c>
      <c r="CR142" s="106">
        <f t="shared" si="161"/>
        <v>2.1316934721358831</v>
      </c>
      <c r="CS142" s="106">
        <f t="shared" si="162"/>
        <v>2.1734697250521178</v>
      </c>
      <c r="CT142" s="106" t="str">
        <f t="shared" si="163"/>
        <v/>
      </c>
      <c r="CU142" s="106" t="str">
        <f t="shared" si="164"/>
        <v/>
      </c>
      <c r="CV142" s="106" t="str">
        <f t="shared" si="165"/>
        <v/>
      </c>
      <c r="CW142" s="106" t="str">
        <f t="shared" si="166"/>
        <v/>
      </c>
      <c r="CX142" s="106" t="str">
        <f t="shared" si="167"/>
        <v/>
      </c>
      <c r="CY142" s="106" t="str">
        <f t="shared" si="168"/>
        <v/>
      </c>
      <c r="CZ142" s="106" t="str">
        <f t="shared" si="169"/>
        <v/>
      </c>
      <c r="DA142" s="119" t="str">
        <f t="shared" si="180"/>
        <v/>
      </c>
      <c r="DB142" s="119" t="str">
        <f t="shared" si="181"/>
        <v/>
      </c>
    </row>
    <row r="143" spans="1:106" ht="15" customHeight="1" x14ac:dyDescent="0.3">
      <c r="A143" s="135" t="str">
        <f>'Gene Table'!D142</f>
        <v>MARCH11</v>
      </c>
      <c r="B143" s="104" t="s">
        <v>26947</v>
      </c>
      <c r="C143" s="105">
        <f>IF('Test Sample Data'!C142="","",IF(SUM('Test Sample Data'!C$3:C$386)&gt;10,IF(AND(ISNUMBER('Test Sample Data'!C142),'Test Sample Data'!C142&lt;$C$389, 'Test Sample Data'!C142&gt;0),'Test Sample Data'!C142,$C$389),""))</f>
        <v>18.739999999999998</v>
      </c>
      <c r="D143" s="105">
        <f>IF('Test Sample Data'!D142="","",IF(SUM('Test Sample Data'!D$3:D$386)&gt;10,IF(AND(ISNUMBER('Test Sample Data'!D142),'Test Sample Data'!D142&lt;$C$389, 'Test Sample Data'!D142&gt;0),'Test Sample Data'!D142,$C$389),""))</f>
        <v>18.62</v>
      </c>
      <c r="E143" s="105">
        <f>IF('Test Sample Data'!E142="","",IF(SUM('Test Sample Data'!E$3:E$386)&gt;10,IF(AND(ISNUMBER('Test Sample Data'!E142),'Test Sample Data'!E142&lt;$C$389, 'Test Sample Data'!E142&gt;0),'Test Sample Data'!E142,$C$389),""))</f>
        <v>18.63</v>
      </c>
      <c r="F143" s="105" t="str">
        <f>IF('Test Sample Data'!F142="","",IF(SUM('Test Sample Data'!F$3:F$386)&gt;10,IF(AND(ISNUMBER('Test Sample Data'!F142),'Test Sample Data'!F142&lt;$C$389, 'Test Sample Data'!F142&gt;0),'Test Sample Data'!F142,$C$389),""))</f>
        <v/>
      </c>
      <c r="G143" s="105" t="str">
        <f>IF('Test Sample Data'!G142="","",IF(SUM('Test Sample Data'!G$3:G$386)&gt;10,IF(AND(ISNUMBER('Test Sample Data'!G142),'Test Sample Data'!G142&lt;$C$389, 'Test Sample Data'!G142&gt;0),'Test Sample Data'!G142,$C$389),""))</f>
        <v/>
      </c>
      <c r="H143" s="105" t="str">
        <f>IF('Test Sample Data'!H142="","",IF(SUM('Test Sample Data'!H$3:H$386)&gt;10,IF(AND(ISNUMBER('Test Sample Data'!H142),'Test Sample Data'!H142&lt;$C$389, 'Test Sample Data'!H142&gt;0),'Test Sample Data'!H142,$C$389),""))</f>
        <v/>
      </c>
      <c r="I143" s="105" t="str">
        <f>IF('Test Sample Data'!I142="","",IF(SUM('Test Sample Data'!I$3:I$386)&gt;10,IF(AND(ISNUMBER('Test Sample Data'!I142),'Test Sample Data'!I142&lt;$C$389, 'Test Sample Data'!I142&gt;0),'Test Sample Data'!I142,$C$389),""))</f>
        <v/>
      </c>
      <c r="J143" s="105" t="str">
        <f>IF('Test Sample Data'!J142="","",IF(SUM('Test Sample Data'!J$3:J$386)&gt;10,IF(AND(ISNUMBER('Test Sample Data'!J142),'Test Sample Data'!J142&lt;$C$389, 'Test Sample Data'!J142&gt;0),'Test Sample Data'!J142,$C$389),""))</f>
        <v/>
      </c>
      <c r="K143" s="105" t="str">
        <f>IF('Test Sample Data'!K142="","",IF(SUM('Test Sample Data'!K$3:K$386)&gt;10,IF(AND(ISNUMBER('Test Sample Data'!K142),'Test Sample Data'!K142&lt;$C$389, 'Test Sample Data'!K142&gt;0),'Test Sample Data'!K142,$C$389),""))</f>
        <v/>
      </c>
      <c r="L143" s="105" t="str">
        <f>IF('Test Sample Data'!L142="","",IF(SUM('Test Sample Data'!L$3:L$386)&gt;10,IF(AND(ISNUMBER('Test Sample Data'!L142),'Test Sample Data'!L142&lt;$C$389, 'Test Sample Data'!L142&gt;0),'Test Sample Data'!L142,$C$389),""))</f>
        <v/>
      </c>
      <c r="M143" s="105" t="str">
        <f>IF('Test Sample Data'!M142="","",IF(SUM('Test Sample Data'!M$3:M$386)&gt;10,IF(AND(ISNUMBER('Test Sample Data'!M142),'Test Sample Data'!M142&lt;$C$389, 'Test Sample Data'!M142&gt;0),'Test Sample Data'!M142,$C$389),""))</f>
        <v/>
      </c>
      <c r="N143" s="105" t="str">
        <f>IF('Test Sample Data'!N142="","",IF(SUM('Test Sample Data'!N$3:N$386)&gt;10,IF(AND(ISNUMBER('Test Sample Data'!N142),'Test Sample Data'!N142&lt;$C$389, 'Test Sample Data'!N142&gt;0),'Test Sample Data'!N142,$C$389),""))</f>
        <v/>
      </c>
      <c r="O143" s="105" t="str">
        <f>'Gene Table'!D142</f>
        <v>MARCH11</v>
      </c>
      <c r="P143" s="104" t="s">
        <v>26947</v>
      </c>
      <c r="Q143" s="105">
        <f>IF('Control Sample Data'!C142="","",IF(SUM('Control Sample Data'!C$3:C$386)&gt;10,IF(AND(ISNUMBER('Control Sample Data'!C142),'Control Sample Data'!C142&lt;$C$389, 'Control Sample Data'!C142&gt;0),'Control Sample Data'!C142,$C$389),""))</f>
        <v>15.58</v>
      </c>
      <c r="R143" s="105">
        <f>IF('Control Sample Data'!D142="","",IF(SUM('Control Sample Data'!D$3:D$386)&gt;10,IF(AND(ISNUMBER('Control Sample Data'!D142),'Control Sample Data'!D142&lt;$C$389, 'Control Sample Data'!D142&gt;0),'Control Sample Data'!D142,$C$389),""))</f>
        <v>15.57</v>
      </c>
      <c r="S143" s="105">
        <f>IF('Control Sample Data'!E142="","",IF(SUM('Control Sample Data'!E$3:E$386)&gt;10,IF(AND(ISNUMBER('Control Sample Data'!E142),'Control Sample Data'!E142&lt;$C$389, 'Control Sample Data'!E142&gt;0),'Control Sample Data'!E142,$C$389),""))</f>
        <v>15.76</v>
      </c>
      <c r="T143" s="105" t="str">
        <f>IF('Control Sample Data'!F142="","",IF(SUM('Control Sample Data'!F$3:F$386)&gt;10,IF(AND(ISNUMBER('Control Sample Data'!F142),'Control Sample Data'!F142&lt;$C$389, 'Control Sample Data'!F142&gt;0),'Control Sample Data'!F142,$C$389),""))</f>
        <v/>
      </c>
      <c r="U143" s="105" t="str">
        <f>IF('Control Sample Data'!G142="","",IF(SUM('Control Sample Data'!G$3:G$386)&gt;10,IF(AND(ISNUMBER('Control Sample Data'!G142),'Control Sample Data'!G142&lt;$C$389, 'Control Sample Data'!G142&gt;0),'Control Sample Data'!G142,$C$389),""))</f>
        <v/>
      </c>
      <c r="V143" s="105" t="str">
        <f>IF('Control Sample Data'!H142="","",IF(SUM('Control Sample Data'!H$3:H$386)&gt;10,IF(AND(ISNUMBER('Control Sample Data'!H142),'Control Sample Data'!H142&lt;$C$389, 'Control Sample Data'!H142&gt;0),'Control Sample Data'!H142,$C$389),""))</f>
        <v/>
      </c>
      <c r="W143" s="105" t="str">
        <f>IF('Control Sample Data'!I142="","",IF(SUM('Control Sample Data'!I$3:I$386)&gt;10,IF(AND(ISNUMBER('Control Sample Data'!I142),'Control Sample Data'!I142&lt;$C$389, 'Control Sample Data'!I142&gt;0),'Control Sample Data'!I142,$C$389),""))</f>
        <v/>
      </c>
      <c r="X143" s="105" t="str">
        <f>IF('Control Sample Data'!J142="","",IF(SUM('Control Sample Data'!J$3:J$386)&gt;10,IF(AND(ISNUMBER('Control Sample Data'!J142),'Control Sample Data'!J142&lt;$C$389, 'Control Sample Data'!J142&gt;0),'Control Sample Data'!J142,$C$389),""))</f>
        <v/>
      </c>
      <c r="Y143" s="105" t="str">
        <f>IF('Control Sample Data'!K142="","",IF(SUM('Control Sample Data'!K$3:K$386)&gt;10,IF(AND(ISNUMBER('Control Sample Data'!K142),'Control Sample Data'!K142&lt;$C$389, 'Control Sample Data'!K142&gt;0),'Control Sample Data'!K142,$C$389),""))</f>
        <v/>
      </c>
      <c r="Z143" s="105" t="str">
        <f>IF('Control Sample Data'!L142="","",IF(SUM('Control Sample Data'!L$3:L$386)&gt;10,IF(AND(ISNUMBER('Control Sample Data'!L142),'Control Sample Data'!L142&lt;$C$389, 'Control Sample Data'!L142&gt;0),'Control Sample Data'!L142,$C$389),""))</f>
        <v/>
      </c>
      <c r="AA143" s="105" t="str">
        <f>IF('Control Sample Data'!M142="","",IF(SUM('Control Sample Data'!M$3:M$386)&gt;10,IF(AND(ISNUMBER('Control Sample Data'!M142),'Control Sample Data'!M142&lt;$C$389, 'Control Sample Data'!M142&gt;0),'Control Sample Data'!M142,$C$389),""))</f>
        <v/>
      </c>
      <c r="AB143" s="136" t="str">
        <f>IF('Control Sample Data'!N142="","",IF(SUM('Control Sample Data'!N$3:N$386)&gt;10,IF(AND(ISNUMBER('Control Sample Data'!N142),'Control Sample Data'!N142&lt;$C$389, 'Control Sample Data'!N142&gt;0),'Control Sample Data'!N142,$C$389),""))</f>
        <v/>
      </c>
      <c r="BA143" s="101" t="str">
        <f t="shared" si="170"/>
        <v>MARCH11</v>
      </c>
      <c r="BB143" s="104" t="s">
        <v>26947</v>
      </c>
      <c r="BC143" s="105">
        <f t="shared" si="130"/>
        <v>-2.2520000000000024</v>
      </c>
      <c r="BD143" s="105">
        <f t="shared" si="131"/>
        <v>-2.3299999999999983</v>
      </c>
      <c r="BE143" s="105">
        <f t="shared" si="132"/>
        <v>-2.2500000000000036</v>
      </c>
      <c r="BF143" s="105" t="str">
        <f t="shared" si="133"/>
        <v/>
      </c>
      <c r="BG143" s="105" t="str">
        <f t="shared" si="134"/>
        <v/>
      </c>
      <c r="BH143" s="105" t="str">
        <f t="shared" si="135"/>
        <v/>
      </c>
      <c r="BI143" s="105" t="str">
        <f t="shared" si="136"/>
        <v/>
      </c>
      <c r="BJ143" s="105" t="str">
        <f t="shared" si="137"/>
        <v/>
      </c>
      <c r="BK143" s="105" t="str">
        <f t="shared" si="138"/>
        <v/>
      </c>
      <c r="BL143" s="105" t="str">
        <f t="shared" si="139"/>
        <v/>
      </c>
      <c r="BM143" s="102" t="str">
        <f t="shared" si="171"/>
        <v/>
      </c>
      <c r="BN143" s="102" t="str">
        <f t="shared" si="172"/>
        <v/>
      </c>
      <c r="BO143" s="105">
        <f t="shared" si="140"/>
        <v>-5.5619999999999994</v>
      </c>
      <c r="BP143" s="105">
        <f t="shared" si="141"/>
        <v>-5.4819999999999993</v>
      </c>
      <c r="BQ143" s="105">
        <f t="shared" si="142"/>
        <v>-5.4500000000000011</v>
      </c>
      <c r="BR143" s="105" t="str">
        <f t="shared" si="143"/>
        <v/>
      </c>
      <c r="BS143" s="105" t="str">
        <f t="shared" si="144"/>
        <v/>
      </c>
      <c r="BT143" s="105" t="str">
        <f t="shared" si="145"/>
        <v/>
      </c>
      <c r="BU143" s="105" t="str">
        <f t="shared" si="146"/>
        <v/>
      </c>
      <c r="BV143" s="105" t="str">
        <f t="shared" si="147"/>
        <v/>
      </c>
      <c r="BW143" s="105" t="str">
        <f t="shared" si="148"/>
        <v/>
      </c>
      <c r="BX143" s="105" t="str">
        <f t="shared" si="149"/>
        <v/>
      </c>
      <c r="BY143" s="102" t="str">
        <f t="shared" si="173"/>
        <v/>
      </c>
      <c r="BZ143" s="102" t="str">
        <f t="shared" si="174"/>
        <v/>
      </c>
      <c r="CA143" s="70">
        <f t="shared" si="175"/>
        <v>-2.2773333333333348</v>
      </c>
      <c r="CB143" s="70">
        <f t="shared" si="176"/>
        <v>-5.4980000000000002</v>
      </c>
      <c r="CC143" s="103" t="str">
        <f t="shared" si="177"/>
        <v>MARCH11</v>
      </c>
      <c r="CD143" s="104" t="s">
        <v>26947</v>
      </c>
      <c r="CE143" s="106">
        <f t="shared" si="150"/>
        <v>4.7634273974598811</v>
      </c>
      <c r="CF143" s="106">
        <f t="shared" si="151"/>
        <v>5.0280534980873073</v>
      </c>
      <c r="CG143" s="106">
        <f t="shared" si="152"/>
        <v>4.7568284600108957</v>
      </c>
      <c r="CH143" s="106" t="str">
        <f t="shared" si="153"/>
        <v/>
      </c>
      <c r="CI143" s="106" t="str">
        <f t="shared" si="154"/>
        <v/>
      </c>
      <c r="CJ143" s="106" t="str">
        <f t="shared" si="155"/>
        <v/>
      </c>
      <c r="CK143" s="106" t="str">
        <f t="shared" si="156"/>
        <v/>
      </c>
      <c r="CL143" s="106" t="str">
        <f t="shared" si="157"/>
        <v/>
      </c>
      <c r="CM143" s="106" t="str">
        <f t="shared" si="158"/>
        <v/>
      </c>
      <c r="CN143" s="106" t="str">
        <f t="shared" si="159"/>
        <v/>
      </c>
      <c r="CO143" s="119" t="str">
        <f t="shared" si="178"/>
        <v/>
      </c>
      <c r="CP143" s="119" t="str">
        <f t="shared" si="179"/>
        <v/>
      </c>
      <c r="CQ143" s="106">
        <f t="shared" si="160"/>
        <v>47.242060981850635</v>
      </c>
      <c r="CR143" s="106">
        <f t="shared" si="161"/>
        <v>44.693713038956687</v>
      </c>
      <c r="CS143" s="106">
        <f t="shared" si="162"/>
        <v>43.713288216140676</v>
      </c>
      <c r="CT143" s="106" t="str">
        <f t="shared" si="163"/>
        <v/>
      </c>
      <c r="CU143" s="106" t="str">
        <f t="shared" si="164"/>
        <v/>
      </c>
      <c r="CV143" s="106" t="str">
        <f t="shared" si="165"/>
        <v/>
      </c>
      <c r="CW143" s="106" t="str">
        <f t="shared" si="166"/>
        <v/>
      </c>
      <c r="CX143" s="106" t="str">
        <f t="shared" si="167"/>
        <v/>
      </c>
      <c r="CY143" s="106" t="str">
        <f t="shared" si="168"/>
        <v/>
      </c>
      <c r="CZ143" s="106" t="str">
        <f t="shared" si="169"/>
        <v/>
      </c>
      <c r="DA143" s="119" t="str">
        <f t="shared" si="180"/>
        <v/>
      </c>
      <c r="DB143" s="119" t="str">
        <f t="shared" si="181"/>
        <v/>
      </c>
    </row>
    <row r="144" spans="1:106" ht="15" customHeight="1" x14ac:dyDescent="0.3">
      <c r="A144" s="135" t="str">
        <f>'Gene Table'!D143</f>
        <v>MARCH2</v>
      </c>
      <c r="B144" s="104" t="s">
        <v>26948</v>
      </c>
      <c r="C144" s="105">
        <f>IF('Test Sample Data'!C143="","",IF(SUM('Test Sample Data'!C$3:C$386)&gt;10,IF(AND(ISNUMBER('Test Sample Data'!C143),'Test Sample Data'!C143&lt;$C$389, 'Test Sample Data'!C143&gt;0),'Test Sample Data'!C143,$C$389),""))</f>
        <v>35</v>
      </c>
      <c r="D144" s="105">
        <f>IF('Test Sample Data'!D143="","",IF(SUM('Test Sample Data'!D$3:D$386)&gt;10,IF(AND(ISNUMBER('Test Sample Data'!D143),'Test Sample Data'!D143&lt;$C$389, 'Test Sample Data'!D143&gt;0),'Test Sample Data'!D143,$C$389),""))</f>
        <v>35</v>
      </c>
      <c r="E144" s="105">
        <f>IF('Test Sample Data'!E143="","",IF(SUM('Test Sample Data'!E$3:E$386)&gt;10,IF(AND(ISNUMBER('Test Sample Data'!E143),'Test Sample Data'!E143&lt;$C$389, 'Test Sample Data'!E143&gt;0),'Test Sample Data'!E143,$C$389),""))</f>
        <v>35</v>
      </c>
      <c r="F144" s="105" t="str">
        <f>IF('Test Sample Data'!F143="","",IF(SUM('Test Sample Data'!F$3:F$386)&gt;10,IF(AND(ISNUMBER('Test Sample Data'!F143),'Test Sample Data'!F143&lt;$C$389, 'Test Sample Data'!F143&gt;0),'Test Sample Data'!F143,$C$389),""))</f>
        <v/>
      </c>
      <c r="G144" s="105" t="str">
        <f>IF('Test Sample Data'!G143="","",IF(SUM('Test Sample Data'!G$3:G$386)&gt;10,IF(AND(ISNUMBER('Test Sample Data'!G143),'Test Sample Data'!G143&lt;$C$389, 'Test Sample Data'!G143&gt;0),'Test Sample Data'!G143,$C$389),""))</f>
        <v/>
      </c>
      <c r="H144" s="105" t="str">
        <f>IF('Test Sample Data'!H143="","",IF(SUM('Test Sample Data'!H$3:H$386)&gt;10,IF(AND(ISNUMBER('Test Sample Data'!H143),'Test Sample Data'!H143&lt;$C$389, 'Test Sample Data'!H143&gt;0),'Test Sample Data'!H143,$C$389),""))</f>
        <v/>
      </c>
      <c r="I144" s="105" t="str">
        <f>IF('Test Sample Data'!I143="","",IF(SUM('Test Sample Data'!I$3:I$386)&gt;10,IF(AND(ISNUMBER('Test Sample Data'!I143),'Test Sample Data'!I143&lt;$C$389, 'Test Sample Data'!I143&gt;0),'Test Sample Data'!I143,$C$389),""))</f>
        <v/>
      </c>
      <c r="J144" s="105" t="str">
        <f>IF('Test Sample Data'!J143="","",IF(SUM('Test Sample Data'!J$3:J$386)&gt;10,IF(AND(ISNUMBER('Test Sample Data'!J143),'Test Sample Data'!J143&lt;$C$389, 'Test Sample Data'!J143&gt;0),'Test Sample Data'!J143,$C$389),""))</f>
        <v/>
      </c>
      <c r="K144" s="105" t="str">
        <f>IF('Test Sample Data'!K143="","",IF(SUM('Test Sample Data'!K$3:K$386)&gt;10,IF(AND(ISNUMBER('Test Sample Data'!K143),'Test Sample Data'!K143&lt;$C$389, 'Test Sample Data'!K143&gt;0),'Test Sample Data'!K143,$C$389),""))</f>
        <v/>
      </c>
      <c r="L144" s="105" t="str">
        <f>IF('Test Sample Data'!L143="","",IF(SUM('Test Sample Data'!L$3:L$386)&gt;10,IF(AND(ISNUMBER('Test Sample Data'!L143),'Test Sample Data'!L143&lt;$C$389, 'Test Sample Data'!L143&gt;0),'Test Sample Data'!L143,$C$389),""))</f>
        <v/>
      </c>
      <c r="M144" s="105" t="str">
        <f>IF('Test Sample Data'!M143="","",IF(SUM('Test Sample Data'!M$3:M$386)&gt;10,IF(AND(ISNUMBER('Test Sample Data'!M143),'Test Sample Data'!M143&lt;$C$389, 'Test Sample Data'!M143&gt;0),'Test Sample Data'!M143,$C$389),""))</f>
        <v/>
      </c>
      <c r="N144" s="105" t="str">
        <f>IF('Test Sample Data'!N143="","",IF(SUM('Test Sample Data'!N$3:N$386)&gt;10,IF(AND(ISNUMBER('Test Sample Data'!N143),'Test Sample Data'!N143&lt;$C$389, 'Test Sample Data'!N143&gt;0),'Test Sample Data'!N143,$C$389),""))</f>
        <v/>
      </c>
      <c r="O144" s="105" t="str">
        <f>'Gene Table'!D143</f>
        <v>MARCH2</v>
      </c>
      <c r="P144" s="104" t="s">
        <v>26948</v>
      </c>
      <c r="Q144" s="105">
        <f>IF('Control Sample Data'!C143="","",IF(SUM('Control Sample Data'!C$3:C$386)&gt;10,IF(AND(ISNUMBER('Control Sample Data'!C143),'Control Sample Data'!C143&lt;$C$389, 'Control Sample Data'!C143&gt;0),'Control Sample Data'!C143,$C$389),""))</f>
        <v>35</v>
      </c>
      <c r="R144" s="105">
        <f>IF('Control Sample Data'!D143="","",IF(SUM('Control Sample Data'!D$3:D$386)&gt;10,IF(AND(ISNUMBER('Control Sample Data'!D143),'Control Sample Data'!D143&lt;$C$389, 'Control Sample Data'!D143&gt;0),'Control Sample Data'!D143,$C$389),""))</f>
        <v>35</v>
      </c>
      <c r="S144" s="105">
        <f>IF('Control Sample Data'!E143="","",IF(SUM('Control Sample Data'!E$3:E$386)&gt;10,IF(AND(ISNUMBER('Control Sample Data'!E143),'Control Sample Data'!E143&lt;$C$389, 'Control Sample Data'!E143&gt;0),'Control Sample Data'!E143,$C$389),""))</f>
        <v>35</v>
      </c>
      <c r="T144" s="105" t="str">
        <f>IF('Control Sample Data'!F143="","",IF(SUM('Control Sample Data'!F$3:F$386)&gt;10,IF(AND(ISNUMBER('Control Sample Data'!F143),'Control Sample Data'!F143&lt;$C$389, 'Control Sample Data'!F143&gt;0),'Control Sample Data'!F143,$C$389),""))</f>
        <v/>
      </c>
      <c r="U144" s="105" t="str">
        <f>IF('Control Sample Data'!G143="","",IF(SUM('Control Sample Data'!G$3:G$386)&gt;10,IF(AND(ISNUMBER('Control Sample Data'!G143),'Control Sample Data'!G143&lt;$C$389, 'Control Sample Data'!G143&gt;0),'Control Sample Data'!G143,$C$389),""))</f>
        <v/>
      </c>
      <c r="V144" s="105" t="str">
        <f>IF('Control Sample Data'!H143="","",IF(SUM('Control Sample Data'!H$3:H$386)&gt;10,IF(AND(ISNUMBER('Control Sample Data'!H143),'Control Sample Data'!H143&lt;$C$389, 'Control Sample Data'!H143&gt;0),'Control Sample Data'!H143,$C$389),""))</f>
        <v/>
      </c>
      <c r="W144" s="105" t="str">
        <f>IF('Control Sample Data'!I143="","",IF(SUM('Control Sample Data'!I$3:I$386)&gt;10,IF(AND(ISNUMBER('Control Sample Data'!I143),'Control Sample Data'!I143&lt;$C$389, 'Control Sample Data'!I143&gt;0),'Control Sample Data'!I143,$C$389),""))</f>
        <v/>
      </c>
      <c r="X144" s="105" t="str">
        <f>IF('Control Sample Data'!J143="","",IF(SUM('Control Sample Data'!J$3:J$386)&gt;10,IF(AND(ISNUMBER('Control Sample Data'!J143),'Control Sample Data'!J143&lt;$C$389, 'Control Sample Data'!J143&gt;0),'Control Sample Data'!J143,$C$389),""))</f>
        <v/>
      </c>
      <c r="Y144" s="105" t="str">
        <f>IF('Control Sample Data'!K143="","",IF(SUM('Control Sample Data'!K$3:K$386)&gt;10,IF(AND(ISNUMBER('Control Sample Data'!K143),'Control Sample Data'!K143&lt;$C$389, 'Control Sample Data'!K143&gt;0),'Control Sample Data'!K143,$C$389),""))</f>
        <v/>
      </c>
      <c r="Z144" s="105" t="str">
        <f>IF('Control Sample Data'!L143="","",IF(SUM('Control Sample Data'!L$3:L$386)&gt;10,IF(AND(ISNUMBER('Control Sample Data'!L143),'Control Sample Data'!L143&lt;$C$389, 'Control Sample Data'!L143&gt;0),'Control Sample Data'!L143,$C$389),""))</f>
        <v/>
      </c>
      <c r="AA144" s="105" t="str">
        <f>IF('Control Sample Data'!M143="","",IF(SUM('Control Sample Data'!M$3:M$386)&gt;10,IF(AND(ISNUMBER('Control Sample Data'!M143),'Control Sample Data'!M143&lt;$C$389, 'Control Sample Data'!M143&gt;0),'Control Sample Data'!M143,$C$389),""))</f>
        <v/>
      </c>
      <c r="AB144" s="136" t="str">
        <f>IF('Control Sample Data'!N143="","",IF(SUM('Control Sample Data'!N$3:N$386)&gt;10,IF(AND(ISNUMBER('Control Sample Data'!N143),'Control Sample Data'!N143&lt;$C$389, 'Control Sample Data'!N143&gt;0),'Control Sample Data'!N143,$C$389),""))</f>
        <v/>
      </c>
      <c r="BA144" s="101" t="str">
        <f t="shared" si="170"/>
        <v>MARCH2</v>
      </c>
      <c r="BB144" s="104" t="s">
        <v>26948</v>
      </c>
      <c r="BC144" s="105">
        <f t="shared" si="130"/>
        <v>14.007999999999999</v>
      </c>
      <c r="BD144" s="105">
        <f t="shared" si="131"/>
        <v>14.05</v>
      </c>
      <c r="BE144" s="105">
        <f t="shared" si="132"/>
        <v>14.119999999999997</v>
      </c>
      <c r="BF144" s="105" t="str">
        <f t="shared" si="133"/>
        <v/>
      </c>
      <c r="BG144" s="105" t="str">
        <f t="shared" si="134"/>
        <v/>
      </c>
      <c r="BH144" s="105" t="str">
        <f t="shared" si="135"/>
        <v/>
      </c>
      <c r="BI144" s="105" t="str">
        <f t="shared" si="136"/>
        <v/>
      </c>
      <c r="BJ144" s="105" t="str">
        <f t="shared" si="137"/>
        <v/>
      </c>
      <c r="BK144" s="105" t="str">
        <f t="shared" si="138"/>
        <v/>
      </c>
      <c r="BL144" s="105" t="str">
        <f t="shared" si="139"/>
        <v/>
      </c>
      <c r="BM144" s="102" t="str">
        <f t="shared" si="171"/>
        <v/>
      </c>
      <c r="BN144" s="102" t="str">
        <f t="shared" si="172"/>
        <v/>
      </c>
      <c r="BO144" s="105">
        <f t="shared" si="140"/>
        <v>13.858000000000001</v>
      </c>
      <c r="BP144" s="105">
        <f t="shared" si="141"/>
        <v>13.948</v>
      </c>
      <c r="BQ144" s="105">
        <f t="shared" si="142"/>
        <v>13.79</v>
      </c>
      <c r="BR144" s="105" t="str">
        <f t="shared" si="143"/>
        <v/>
      </c>
      <c r="BS144" s="105" t="str">
        <f t="shared" si="144"/>
        <v/>
      </c>
      <c r="BT144" s="105" t="str">
        <f t="shared" si="145"/>
        <v/>
      </c>
      <c r="BU144" s="105" t="str">
        <f t="shared" si="146"/>
        <v/>
      </c>
      <c r="BV144" s="105" t="str">
        <f t="shared" si="147"/>
        <v/>
      </c>
      <c r="BW144" s="105" t="str">
        <f t="shared" si="148"/>
        <v/>
      </c>
      <c r="BX144" s="105" t="str">
        <f t="shared" si="149"/>
        <v/>
      </c>
      <c r="BY144" s="102" t="str">
        <f t="shared" si="173"/>
        <v/>
      </c>
      <c r="BZ144" s="102" t="str">
        <f t="shared" si="174"/>
        <v/>
      </c>
      <c r="CA144" s="70">
        <f t="shared" si="175"/>
        <v>14.059333333333333</v>
      </c>
      <c r="CB144" s="70">
        <f t="shared" si="176"/>
        <v>13.865333333333334</v>
      </c>
      <c r="CC144" s="103" t="str">
        <f t="shared" si="177"/>
        <v>MARCH2</v>
      </c>
      <c r="CD144" s="104" t="s">
        <v>26948</v>
      </c>
      <c r="CE144" s="106">
        <f t="shared" si="150"/>
        <v>6.0697642130933602E-5</v>
      </c>
      <c r="CF144" s="106">
        <f t="shared" si="151"/>
        <v>5.8956074763479352E-5</v>
      </c>
      <c r="CG144" s="106">
        <f t="shared" si="152"/>
        <v>5.6163797035209816E-5</v>
      </c>
      <c r="CH144" s="106" t="str">
        <f t="shared" si="153"/>
        <v/>
      </c>
      <c r="CI144" s="106" t="str">
        <f t="shared" si="154"/>
        <v/>
      </c>
      <c r="CJ144" s="106" t="str">
        <f t="shared" si="155"/>
        <v/>
      </c>
      <c r="CK144" s="106" t="str">
        <f t="shared" si="156"/>
        <v/>
      </c>
      <c r="CL144" s="106" t="str">
        <f t="shared" si="157"/>
        <v/>
      </c>
      <c r="CM144" s="106" t="str">
        <f t="shared" si="158"/>
        <v/>
      </c>
      <c r="CN144" s="106" t="str">
        <f t="shared" si="159"/>
        <v/>
      </c>
      <c r="CO144" s="119" t="str">
        <f t="shared" si="178"/>
        <v/>
      </c>
      <c r="CP144" s="119" t="str">
        <f t="shared" si="179"/>
        <v/>
      </c>
      <c r="CQ144" s="106">
        <f t="shared" si="160"/>
        <v>6.7348250734982831E-5</v>
      </c>
      <c r="CR144" s="106">
        <f t="shared" si="161"/>
        <v>6.3275213685285673E-5</v>
      </c>
      <c r="CS144" s="106">
        <f t="shared" si="162"/>
        <v>7.0598644037188073E-5</v>
      </c>
      <c r="CT144" s="106" t="str">
        <f t="shared" si="163"/>
        <v/>
      </c>
      <c r="CU144" s="106" t="str">
        <f t="shared" si="164"/>
        <v/>
      </c>
      <c r="CV144" s="106" t="str">
        <f t="shared" si="165"/>
        <v/>
      </c>
      <c r="CW144" s="106" t="str">
        <f t="shared" si="166"/>
        <v/>
      </c>
      <c r="CX144" s="106" t="str">
        <f t="shared" si="167"/>
        <v/>
      </c>
      <c r="CY144" s="106" t="str">
        <f t="shared" si="168"/>
        <v/>
      </c>
      <c r="CZ144" s="106" t="str">
        <f t="shared" si="169"/>
        <v/>
      </c>
      <c r="DA144" s="119" t="str">
        <f t="shared" si="180"/>
        <v/>
      </c>
      <c r="DB144" s="119" t="str">
        <f t="shared" si="181"/>
        <v/>
      </c>
    </row>
    <row r="145" spans="1:106" ht="15" customHeight="1" x14ac:dyDescent="0.3">
      <c r="A145" s="135" t="str">
        <f>'Gene Table'!D144</f>
        <v>MARCH3</v>
      </c>
      <c r="B145" s="104" t="s">
        <v>26949</v>
      </c>
      <c r="C145" s="105">
        <f>IF('Test Sample Data'!C144="","",IF(SUM('Test Sample Data'!C$3:C$386)&gt;10,IF(AND(ISNUMBER('Test Sample Data'!C144),'Test Sample Data'!C144&lt;$C$389, 'Test Sample Data'!C144&gt;0),'Test Sample Data'!C144,$C$389),""))</f>
        <v>27.76</v>
      </c>
      <c r="D145" s="105">
        <f>IF('Test Sample Data'!D144="","",IF(SUM('Test Sample Data'!D$3:D$386)&gt;10,IF(AND(ISNUMBER('Test Sample Data'!D144),'Test Sample Data'!D144&lt;$C$389, 'Test Sample Data'!D144&gt;0),'Test Sample Data'!D144,$C$389),""))</f>
        <v>28.03</v>
      </c>
      <c r="E145" s="105">
        <f>IF('Test Sample Data'!E144="","",IF(SUM('Test Sample Data'!E$3:E$386)&gt;10,IF(AND(ISNUMBER('Test Sample Data'!E144),'Test Sample Data'!E144&lt;$C$389, 'Test Sample Data'!E144&gt;0),'Test Sample Data'!E144,$C$389),""))</f>
        <v>27.73</v>
      </c>
      <c r="F145" s="105" t="str">
        <f>IF('Test Sample Data'!F144="","",IF(SUM('Test Sample Data'!F$3:F$386)&gt;10,IF(AND(ISNUMBER('Test Sample Data'!F144),'Test Sample Data'!F144&lt;$C$389, 'Test Sample Data'!F144&gt;0),'Test Sample Data'!F144,$C$389),""))</f>
        <v/>
      </c>
      <c r="G145" s="105" t="str">
        <f>IF('Test Sample Data'!G144="","",IF(SUM('Test Sample Data'!G$3:G$386)&gt;10,IF(AND(ISNUMBER('Test Sample Data'!G144),'Test Sample Data'!G144&lt;$C$389, 'Test Sample Data'!G144&gt;0),'Test Sample Data'!G144,$C$389),""))</f>
        <v/>
      </c>
      <c r="H145" s="105" t="str">
        <f>IF('Test Sample Data'!H144="","",IF(SUM('Test Sample Data'!H$3:H$386)&gt;10,IF(AND(ISNUMBER('Test Sample Data'!H144),'Test Sample Data'!H144&lt;$C$389, 'Test Sample Data'!H144&gt;0),'Test Sample Data'!H144,$C$389),""))</f>
        <v/>
      </c>
      <c r="I145" s="105" t="str">
        <f>IF('Test Sample Data'!I144="","",IF(SUM('Test Sample Data'!I$3:I$386)&gt;10,IF(AND(ISNUMBER('Test Sample Data'!I144),'Test Sample Data'!I144&lt;$C$389, 'Test Sample Data'!I144&gt;0),'Test Sample Data'!I144,$C$389),""))</f>
        <v/>
      </c>
      <c r="J145" s="105" t="str">
        <f>IF('Test Sample Data'!J144="","",IF(SUM('Test Sample Data'!J$3:J$386)&gt;10,IF(AND(ISNUMBER('Test Sample Data'!J144),'Test Sample Data'!J144&lt;$C$389, 'Test Sample Data'!J144&gt;0),'Test Sample Data'!J144,$C$389),""))</f>
        <v/>
      </c>
      <c r="K145" s="105" t="str">
        <f>IF('Test Sample Data'!K144="","",IF(SUM('Test Sample Data'!K$3:K$386)&gt;10,IF(AND(ISNUMBER('Test Sample Data'!K144),'Test Sample Data'!K144&lt;$C$389, 'Test Sample Data'!K144&gt;0),'Test Sample Data'!K144,$C$389),""))</f>
        <v/>
      </c>
      <c r="L145" s="105" t="str">
        <f>IF('Test Sample Data'!L144="","",IF(SUM('Test Sample Data'!L$3:L$386)&gt;10,IF(AND(ISNUMBER('Test Sample Data'!L144),'Test Sample Data'!L144&lt;$C$389, 'Test Sample Data'!L144&gt;0),'Test Sample Data'!L144,$C$389),""))</f>
        <v/>
      </c>
      <c r="M145" s="105" t="str">
        <f>IF('Test Sample Data'!M144="","",IF(SUM('Test Sample Data'!M$3:M$386)&gt;10,IF(AND(ISNUMBER('Test Sample Data'!M144),'Test Sample Data'!M144&lt;$C$389, 'Test Sample Data'!M144&gt;0),'Test Sample Data'!M144,$C$389),""))</f>
        <v/>
      </c>
      <c r="N145" s="105" t="str">
        <f>IF('Test Sample Data'!N144="","",IF(SUM('Test Sample Data'!N$3:N$386)&gt;10,IF(AND(ISNUMBER('Test Sample Data'!N144),'Test Sample Data'!N144&lt;$C$389, 'Test Sample Data'!N144&gt;0),'Test Sample Data'!N144,$C$389),""))</f>
        <v/>
      </c>
      <c r="O145" s="105" t="str">
        <f>'Gene Table'!D144</f>
        <v>MARCH3</v>
      </c>
      <c r="P145" s="104" t="s">
        <v>26949</v>
      </c>
      <c r="Q145" s="105">
        <f>IF('Control Sample Data'!C144="","",IF(SUM('Control Sample Data'!C$3:C$386)&gt;10,IF(AND(ISNUMBER('Control Sample Data'!C144),'Control Sample Data'!C144&lt;$C$389, 'Control Sample Data'!C144&gt;0),'Control Sample Data'!C144,$C$389),""))</f>
        <v>28.59</v>
      </c>
      <c r="R145" s="105">
        <f>IF('Control Sample Data'!D144="","",IF(SUM('Control Sample Data'!D$3:D$386)&gt;10,IF(AND(ISNUMBER('Control Sample Data'!D144),'Control Sample Data'!D144&lt;$C$389, 'Control Sample Data'!D144&gt;0),'Control Sample Data'!D144,$C$389),""))</f>
        <v>29.01</v>
      </c>
      <c r="S145" s="105">
        <f>IF('Control Sample Data'!E144="","",IF(SUM('Control Sample Data'!E$3:E$386)&gt;10,IF(AND(ISNUMBER('Control Sample Data'!E144),'Control Sample Data'!E144&lt;$C$389, 'Control Sample Data'!E144&gt;0),'Control Sample Data'!E144,$C$389),""))</f>
        <v>29.01</v>
      </c>
      <c r="T145" s="105" t="str">
        <f>IF('Control Sample Data'!F144="","",IF(SUM('Control Sample Data'!F$3:F$386)&gt;10,IF(AND(ISNUMBER('Control Sample Data'!F144),'Control Sample Data'!F144&lt;$C$389, 'Control Sample Data'!F144&gt;0),'Control Sample Data'!F144,$C$389),""))</f>
        <v/>
      </c>
      <c r="U145" s="105" t="str">
        <f>IF('Control Sample Data'!G144="","",IF(SUM('Control Sample Data'!G$3:G$386)&gt;10,IF(AND(ISNUMBER('Control Sample Data'!G144),'Control Sample Data'!G144&lt;$C$389, 'Control Sample Data'!G144&gt;0),'Control Sample Data'!G144,$C$389),""))</f>
        <v/>
      </c>
      <c r="V145" s="105" t="str">
        <f>IF('Control Sample Data'!H144="","",IF(SUM('Control Sample Data'!H$3:H$386)&gt;10,IF(AND(ISNUMBER('Control Sample Data'!H144),'Control Sample Data'!H144&lt;$C$389, 'Control Sample Data'!H144&gt;0),'Control Sample Data'!H144,$C$389),""))</f>
        <v/>
      </c>
      <c r="W145" s="105" t="str">
        <f>IF('Control Sample Data'!I144="","",IF(SUM('Control Sample Data'!I$3:I$386)&gt;10,IF(AND(ISNUMBER('Control Sample Data'!I144),'Control Sample Data'!I144&lt;$C$389, 'Control Sample Data'!I144&gt;0),'Control Sample Data'!I144,$C$389),""))</f>
        <v/>
      </c>
      <c r="X145" s="105" t="str">
        <f>IF('Control Sample Data'!J144="","",IF(SUM('Control Sample Data'!J$3:J$386)&gt;10,IF(AND(ISNUMBER('Control Sample Data'!J144),'Control Sample Data'!J144&lt;$C$389, 'Control Sample Data'!J144&gt;0),'Control Sample Data'!J144,$C$389),""))</f>
        <v/>
      </c>
      <c r="Y145" s="105" t="str">
        <f>IF('Control Sample Data'!K144="","",IF(SUM('Control Sample Data'!K$3:K$386)&gt;10,IF(AND(ISNUMBER('Control Sample Data'!K144),'Control Sample Data'!K144&lt;$C$389, 'Control Sample Data'!K144&gt;0),'Control Sample Data'!K144,$C$389),""))</f>
        <v/>
      </c>
      <c r="Z145" s="105" t="str">
        <f>IF('Control Sample Data'!L144="","",IF(SUM('Control Sample Data'!L$3:L$386)&gt;10,IF(AND(ISNUMBER('Control Sample Data'!L144),'Control Sample Data'!L144&lt;$C$389, 'Control Sample Data'!L144&gt;0),'Control Sample Data'!L144,$C$389),""))</f>
        <v/>
      </c>
      <c r="AA145" s="105" t="str">
        <f>IF('Control Sample Data'!M144="","",IF(SUM('Control Sample Data'!M$3:M$386)&gt;10,IF(AND(ISNUMBER('Control Sample Data'!M144),'Control Sample Data'!M144&lt;$C$389, 'Control Sample Data'!M144&gt;0),'Control Sample Data'!M144,$C$389),""))</f>
        <v/>
      </c>
      <c r="AB145" s="136" t="str">
        <f>IF('Control Sample Data'!N144="","",IF(SUM('Control Sample Data'!N$3:N$386)&gt;10,IF(AND(ISNUMBER('Control Sample Data'!N144),'Control Sample Data'!N144&lt;$C$389, 'Control Sample Data'!N144&gt;0),'Control Sample Data'!N144,$C$389),""))</f>
        <v/>
      </c>
      <c r="BA145" s="101" t="str">
        <f t="shared" si="170"/>
        <v>MARCH3</v>
      </c>
      <c r="BB145" s="104" t="s">
        <v>26949</v>
      </c>
      <c r="BC145" s="105">
        <f t="shared" si="130"/>
        <v>6.7680000000000007</v>
      </c>
      <c r="BD145" s="105">
        <f t="shared" si="131"/>
        <v>7.0800000000000018</v>
      </c>
      <c r="BE145" s="105">
        <f t="shared" si="132"/>
        <v>6.8499999999999979</v>
      </c>
      <c r="BF145" s="105" t="str">
        <f t="shared" si="133"/>
        <v/>
      </c>
      <c r="BG145" s="105" t="str">
        <f t="shared" si="134"/>
        <v/>
      </c>
      <c r="BH145" s="105" t="str">
        <f t="shared" si="135"/>
        <v/>
      </c>
      <c r="BI145" s="105" t="str">
        <f t="shared" si="136"/>
        <v/>
      </c>
      <c r="BJ145" s="105" t="str">
        <f t="shared" si="137"/>
        <v/>
      </c>
      <c r="BK145" s="105" t="str">
        <f t="shared" si="138"/>
        <v/>
      </c>
      <c r="BL145" s="105" t="str">
        <f t="shared" si="139"/>
        <v/>
      </c>
      <c r="BM145" s="102" t="str">
        <f t="shared" si="171"/>
        <v/>
      </c>
      <c r="BN145" s="102" t="str">
        <f t="shared" si="172"/>
        <v/>
      </c>
      <c r="BO145" s="105">
        <f t="shared" si="140"/>
        <v>7.4480000000000004</v>
      </c>
      <c r="BP145" s="105">
        <f t="shared" si="141"/>
        <v>7.958000000000002</v>
      </c>
      <c r="BQ145" s="105">
        <f t="shared" si="142"/>
        <v>7.8000000000000007</v>
      </c>
      <c r="BR145" s="105" t="str">
        <f t="shared" si="143"/>
        <v/>
      </c>
      <c r="BS145" s="105" t="str">
        <f t="shared" si="144"/>
        <v/>
      </c>
      <c r="BT145" s="105" t="str">
        <f t="shared" si="145"/>
        <v/>
      </c>
      <c r="BU145" s="105" t="str">
        <f t="shared" si="146"/>
        <v/>
      </c>
      <c r="BV145" s="105" t="str">
        <f t="shared" si="147"/>
        <v/>
      </c>
      <c r="BW145" s="105" t="str">
        <f t="shared" si="148"/>
        <v/>
      </c>
      <c r="BX145" s="105" t="str">
        <f t="shared" si="149"/>
        <v/>
      </c>
      <c r="BY145" s="102" t="str">
        <f t="shared" si="173"/>
        <v/>
      </c>
      <c r="BZ145" s="102" t="str">
        <f t="shared" si="174"/>
        <v/>
      </c>
      <c r="CA145" s="70">
        <f t="shared" si="175"/>
        <v>6.8993333333333338</v>
      </c>
      <c r="CB145" s="70">
        <f t="shared" si="176"/>
        <v>7.7353333333333341</v>
      </c>
      <c r="CC145" s="103" t="str">
        <f t="shared" si="177"/>
        <v>MARCH3</v>
      </c>
      <c r="CD145" s="104" t="s">
        <v>26949</v>
      </c>
      <c r="CE145" s="106">
        <f t="shared" si="150"/>
        <v>9.1754841501066661E-3</v>
      </c>
      <c r="CF145" s="106">
        <f t="shared" si="151"/>
        <v>7.391075365043711E-3</v>
      </c>
      <c r="CG145" s="106">
        <f t="shared" si="152"/>
        <v>8.6685115005300534E-3</v>
      </c>
      <c r="CH145" s="106" t="str">
        <f t="shared" si="153"/>
        <v/>
      </c>
      <c r="CI145" s="106" t="str">
        <f t="shared" si="154"/>
        <v/>
      </c>
      <c r="CJ145" s="106" t="str">
        <f t="shared" si="155"/>
        <v/>
      </c>
      <c r="CK145" s="106" t="str">
        <f t="shared" si="156"/>
        <v/>
      </c>
      <c r="CL145" s="106" t="str">
        <f t="shared" si="157"/>
        <v/>
      </c>
      <c r="CM145" s="106" t="str">
        <f t="shared" si="158"/>
        <v/>
      </c>
      <c r="CN145" s="106" t="str">
        <f t="shared" si="159"/>
        <v/>
      </c>
      <c r="CO145" s="119" t="str">
        <f t="shared" si="178"/>
        <v/>
      </c>
      <c r="CP145" s="119" t="str">
        <f t="shared" si="179"/>
        <v/>
      </c>
      <c r="CQ145" s="106">
        <f t="shared" si="160"/>
        <v>5.7270185827703454E-3</v>
      </c>
      <c r="CR145" s="106">
        <f t="shared" si="161"/>
        <v>4.021640950914048E-3</v>
      </c>
      <c r="CS145" s="106">
        <f t="shared" si="162"/>
        <v>4.4871029492071649E-3</v>
      </c>
      <c r="CT145" s="106" t="str">
        <f t="shared" si="163"/>
        <v/>
      </c>
      <c r="CU145" s="106" t="str">
        <f t="shared" si="164"/>
        <v/>
      </c>
      <c r="CV145" s="106" t="str">
        <f t="shared" si="165"/>
        <v/>
      </c>
      <c r="CW145" s="106" t="str">
        <f t="shared" si="166"/>
        <v/>
      </c>
      <c r="CX145" s="106" t="str">
        <f t="shared" si="167"/>
        <v/>
      </c>
      <c r="CY145" s="106" t="str">
        <f t="shared" si="168"/>
        <v/>
      </c>
      <c r="CZ145" s="106" t="str">
        <f t="shared" si="169"/>
        <v/>
      </c>
      <c r="DA145" s="119" t="str">
        <f t="shared" si="180"/>
        <v/>
      </c>
      <c r="DB145" s="119" t="str">
        <f t="shared" si="181"/>
        <v/>
      </c>
    </row>
    <row r="146" spans="1:106" ht="15" customHeight="1" x14ac:dyDescent="0.3">
      <c r="A146" s="135" t="str">
        <f>'Gene Table'!D145</f>
        <v>MARCH5</v>
      </c>
      <c r="B146" s="104" t="s">
        <v>26950</v>
      </c>
      <c r="C146" s="105">
        <f>IF('Test Sample Data'!C145="","",IF(SUM('Test Sample Data'!C$3:C$386)&gt;10,IF(AND(ISNUMBER('Test Sample Data'!C145),'Test Sample Data'!C145&lt;$C$389, 'Test Sample Data'!C145&gt;0),'Test Sample Data'!C145,$C$389),""))</f>
        <v>30.64</v>
      </c>
      <c r="D146" s="105">
        <f>IF('Test Sample Data'!D145="","",IF(SUM('Test Sample Data'!D$3:D$386)&gt;10,IF(AND(ISNUMBER('Test Sample Data'!D145),'Test Sample Data'!D145&lt;$C$389, 'Test Sample Data'!D145&gt;0),'Test Sample Data'!D145,$C$389),""))</f>
        <v>30.07</v>
      </c>
      <c r="E146" s="105">
        <f>IF('Test Sample Data'!E145="","",IF(SUM('Test Sample Data'!E$3:E$386)&gt;10,IF(AND(ISNUMBER('Test Sample Data'!E145),'Test Sample Data'!E145&lt;$C$389, 'Test Sample Data'!E145&gt;0),'Test Sample Data'!E145,$C$389),""))</f>
        <v>30.14</v>
      </c>
      <c r="F146" s="105" t="str">
        <f>IF('Test Sample Data'!F145="","",IF(SUM('Test Sample Data'!F$3:F$386)&gt;10,IF(AND(ISNUMBER('Test Sample Data'!F145),'Test Sample Data'!F145&lt;$C$389, 'Test Sample Data'!F145&gt;0),'Test Sample Data'!F145,$C$389),""))</f>
        <v/>
      </c>
      <c r="G146" s="105" t="str">
        <f>IF('Test Sample Data'!G145="","",IF(SUM('Test Sample Data'!G$3:G$386)&gt;10,IF(AND(ISNUMBER('Test Sample Data'!G145),'Test Sample Data'!G145&lt;$C$389, 'Test Sample Data'!G145&gt;0),'Test Sample Data'!G145,$C$389),""))</f>
        <v/>
      </c>
      <c r="H146" s="105" t="str">
        <f>IF('Test Sample Data'!H145="","",IF(SUM('Test Sample Data'!H$3:H$386)&gt;10,IF(AND(ISNUMBER('Test Sample Data'!H145),'Test Sample Data'!H145&lt;$C$389, 'Test Sample Data'!H145&gt;0),'Test Sample Data'!H145,$C$389),""))</f>
        <v/>
      </c>
      <c r="I146" s="105" t="str">
        <f>IF('Test Sample Data'!I145="","",IF(SUM('Test Sample Data'!I$3:I$386)&gt;10,IF(AND(ISNUMBER('Test Sample Data'!I145),'Test Sample Data'!I145&lt;$C$389, 'Test Sample Data'!I145&gt;0),'Test Sample Data'!I145,$C$389),""))</f>
        <v/>
      </c>
      <c r="J146" s="105" t="str">
        <f>IF('Test Sample Data'!J145="","",IF(SUM('Test Sample Data'!J$3:J$386)&gt;10,IF(AND(ISNUMBER('Test Sample Data'!J145),'Test Sample Data'!J145&lt;$C$389, 'Test Sample Data'!J145&gt;0),'Test Sample Data'!J145,$C$389),""))</f>
        <v/>
      </c>
      <c r="K146" s="105" t="str">
        <f>IF('Test Sample Data'!K145="","",IF(SUM('Test Sample Data'!K$3:K$386)&gt;10,IF(AND(ISNUMBER('Test Sample Data'!K145),'Test Sample Data'!K145&lt;$C$389, 'Test Sample Data'!K145&gt;0),'Test Sample Data'!K145,$C$389),""))</f>
        <v/>
      </c>
      <c r="L146" s="105" t="str">
        <f>IF('Test Sample Data'!L145="","",IF(SUM('Test Sample Data'!L$3:L$386)&gt;10,IF(AND(ISNUMBER('Test Sample Data'!L145),'Test Sample Data'!L145&lt;$C$389, 'Test Sample Data'!L145&gt;0),'Test Sample Data'!L145,$C$389),""))</f>
        <v/>
      </c>
      <c r="M146" s="105" t="str">
        <f>IF('Test Sample Data'!M145="","",IF(SUM('Test Sample Data'!M$3:M$386)&gt;10,IF(AND(ISNUMBER('Test Sample Data'!M145),'Test Sample Data'!M145&lt;$C$389, 'Test Sample Data'!M145&gt;0),'Test Sample Data'!M145,$C$389),""))</f>
        <v/>
      </c>
      <c r="N146" s="105" t="str">
        <f>IF('Test Sample Data'!N145="","",IF(SUM('Test Sample Data'!N$3:N$386)&gt;10,IF(AND(ISNUMBER('Test Sample Data'!N145),'Test Sample Data'!N145&lt;$C$389, 'Test Sample Data'!N145&gt;0),'Test Sample Data'!N145,$C$389),""))</f>
        <v/>
      </c>
      <c r="O146" s="105" t="str">
        <f>'Gene Table'!D145</f>
        <v>MARCH5</v>
      </c>
      <c r="P146" s="104" t="s">
        <v>26950</v>
      </c>
      <c r="Q146" s="105">
        <f>IF('Control Sample Data'!C145="","",IF(SUM('Control Sample Data'!C$3:C$386)&gt;10,IF(AND(ISNUMBER('Control Sample Data'!C145),'Control Sample Data'!C145&lt;$C$389, 'Control Sample Data'!C145&gt;0),'Control Sample Data'!C145,$C$389),""))</f>
        <v>29.41</v>
      </c>
      <c r="R146" s="105">
        <f>IF('Control Sample Data'!D145="","",IF(SUM('Control Sample Data'!D$3:D$386)&gt;10,IF(AND(ISNUMBER('Control Sample Data'!D145),'Control Sample Data'!D145&lt;$C$389, 'Control Sample Data'!D145&gt;0),'Control Sample Data'!D145,$C$389),""))</f>
        <v>29.55</v>
      </c>
      <c r="S146" s="105">
        <f>IF('Control Sample Data'!E145="","",IF(SUM('Control Sample Data'!E$3:E$386)&gt;10,IF(AND(ISNUMBER('Control Sample Data'!E145),'Control Sample Data'!E145&lt;$C$389, 'Control Sample Data'!E145&gt;0),'Control Sample Data'!E145,$C$389),""))</f>
        <v>30.21</v>
      </c>
      <c r="T146" s="105" t="str">
        <f>IF('Control Sample Data'!F145="","",IF(SUM('Control Sample Data'!F$3:F$386)&gt;10,IF(AND(ISNUMBER('Control Sample Data'!F145),'Control Sample Data'!F145&lt;$C$389, 'Control Sample Data'!F145&gt;0),'Control Sample Data'!F145,$C$389),""))</f>
        <v/>
      </c>
      <c r="U146" s="105" t="str">
        <f>IF('Control Sample Data'!G145="","",IF(SUM('Control Sample Data'!G$3:G$386)&gt;10,IF(AND(ISNUMBER('Control Sample Data'!G145),'Control Sample Data'!G145&lt;$C$389, 'Control Sample Data'!G145&gt;0),'Control Sample Data'!G145,$C$389),""))</f>
        <v/>
      </c>
      <c r="V146" s="105" t="str">
        <f>IF('Control Sample Data'!H145="","",IF(SUM('Control Sample Data'!H$3:H$386)&gt;10,IF(AND(ISNUMBER('Control Sample Data'!H145),'Control Sample Data'!H145&lt;$C$389, 'Control Sample Data'!H145&gt;0),'Control Sample Data'!H145,$C$389),""))</f>
        <v/>
      </c>
      <c r="W146" s="105" t="str">
        <f>IF('Control Sample Data'!I145="","",IF(SUM('Control Sample Data'!I$3:I$386)&gt;10,IF(AND(ISNUMBER('Control Sample Data'!I145),'Control Sample Data'!I145&lt;$C$389, 'Control Sample Data'!I145&gt;0),'Control Sample Data'!I145,$C$389),""))</f>
        <v/>
      </c>
      <c r="X146" s="105" t="str">
        <f>IF('Control Sample Data'!J145="","",IF(SUM('Control Sample Data'!J$3:J$386)&gt;10,IF(AND(ISNUMBER('Control Sample Data'!J145),'Control Sample Data'!J145&lt;$C$389, 'Control Sample Data'!J145&gt;0),'Control Sample Data'!J145,$C$389),""))</f>
        <v/>
      </c>
      <c r="Y146" s="105" t="str">
        <f>IF('Control Sample Data'!K145="","",IF(SUM('Control Sample Data'!K$3:K$386)&gt;10,IF(AND(ISNUMBER('Control Sample Data'!K145),'Control Sample Data'!K145&lt;$C$389, 'Control Sample Data'!K145&gt;0),'Control Sample Data'!K145,$C$389),""))</f>
        <v/>
      </c>
      <c r="Z146" s="105" t="str">
        <f>IF('Control Sample Data'!L145="","",IF(SUM('Control Sample Data'!L$3:L$386)&gt;10,IF(AND(ISNUMBER('Control Sample Data'!L145),'Control Sample Data'!L145&lt;$C$389, 'Control Sample Data'!L145&gt;0),'Control Sample Data'!L145,$C$389),""))</f>
        <v/>
      </c>
      <c r="AA146" s="105" t="str">
        <f>IF('Control Sample Data'!M145="","",IF(SUM('Control Sample Data'!M$3:M$386)&gt;10,IF(AND(ISNUMBER('Control Sample Data'!M145),'Control Sample Data'!M145&lt;$C$389, 'Control Sample Data'!M145&gt;0),'Control Sample Data'!M145,$C$389),""))</f>
        <v/>
      </c>
      <c r="AB146" s="136" t="str">
        <f>IF('Control Sample Data'!N145="","",IF(SUM('Control Sample Data'!N$3:N$386)&gt;10,IF(AND(ISNUMBER('Control Sample Data'!N145),'Control Sample Data'!N145&lt;$C$389, 'Control Sample Data'!N145&gt;0),'Control Sample Data'!N145,$C$389),""))</f>
        <v/>
      </c>
      <c r="BA146" s="101" t="str">
        <f t="shared" si="170"/>
        <v>MARCH5</v>
      </c>
      <c r="BB146" s="104" t="s">
        <v>26950</v>
      </c>
      <c r="BC146" s="105">
        <f t="shared" si="130"/>
        <v>9.6479999999999997</v>
      </c>
      <c r="BD146" s="105">
        <f t="shared" si="131"/>
        <v>9.120000000000001</v>
      </c>
      <c r="BE146" s="105">
        <f t="shared" si="132"/>
        <v>9.259999999999998</v>
      </c>
      <c r="BF146" s="105" t="str">
        <f t="shared" si="133"/>
        <v/>
      </c>
      <c r="BG146" s="105" t="str">
        <f t="shared" si="134"/>
        <v/>
      </c>
      <c r="BH146" s="105" t="str">
        <f t="shared" si="135"/>
        <v/>
      </c>
      <c r="BI146" s="105" t="str">
        <f t="shared" si="136"/>
        <v/>
      </c>
      <c r="BJ146" s="105" t="str">
        <f t="shared" si="137"/>
        <v/>
      </c>
      <c r="BK146" s="105" t="str">
        <f t="shared" si="138"/>
        <v/>
      </c>
      <c r="BL146" s="105" t="str">
        <f t="shared" si="139"/>
        <v/>
      </c>
      <c r="BM146" s="102" t="str">
        <f t="shared" si="171"/>
        <v/>
      </c>
      <c r="BN146" s="102" t="str">
        <f t="shared" si="172"/>
        <v/>
      </c>
      <c r="BO146" s="105">
        <f t="shared" si="140"/>
        <v>8.2680000000000007</v>
      </c>
      <c r="BP146" s="105">
        <f t="shared" si="141"/>
        <v>8.4980000000000011</v>
      </c>
      <c r="BQ146" s="105">
        <f t="shared" si="142"/>
        <v>9</v>
      </c>
      <c r="BR146" s="105" t="str">
        <f t="shared" si="143"/>
        <v/>
      </c>
      <c r="BS146" s="105" t="str">
        <f t="shared" si="144"/>
        <v/>
      </c>
      <c r="BT146" s="105" t="str">
        <f t="shared" si="145"/>
        <v/>
      </c>
      <c r="BU146" s="105" t="str">
        <f t="shared" si="146"/>
        <v/>
      </c>
      <c r="BV146" s="105" t="str">
        <f t="shared" si="147"/>
        <v/>
      </c>
      <c r="BW146" s="105" t="str">
        <f t="shared" si="148"/>
        <v/>
      </c>
      <c r="BX146" s="105" t="str">
        <f t="shared" si="149"/>
        <v/>
      </c>
      <c r="BY146" s="102" t="str">
        <f t="shared" si="173"/>
        <v/>
      </c>
      <c r="BZ146" s="102" t="str">
        <f t="shared" si="174"/>
        <v/>
      </c>
      <c r="CA146" s="70">
        <f t="shared" si="175"/>
        <v>9.3426666666666662</v>
      </c>
      <c r="CB146" s="70">
        <f t="shared" si="176"/>
        <v>8.5886666666666667</v>
      </c>
      <c r="CC146" s="103" t="str">
        <f t="shared" si="177"/>
        <v>MARCH5</v>
      </c>
      <c r="CD146" s="104" t="s">
        <v>26950</v>
      </c>
      <c r="CE146" s="106">
        <f t="shared" si="150"/>
        <v>1.2464148133095245E-3</v>
      </c>
      <c r="CF146" s="106">
        <f t="shared" si="151"/>
        <v>1.7972415051267082E-3</v>
      </c>
      <c r="CG146" s="106">
        <f t="shared" si="152"/>
        <v>1.6310310926335374E-3</v>
      </c>
      <c r="CH146" s="106" t="str">
        <f t="shared" si="153"/>
        <v/>
      </c>
      <c r="CI146" s="106" t="str">
        <f t="shared" si="154"/>
        <v/>
      </c>
      <c r="CJ146" s="106" t="str">
        <f t="shared" si="155"/>
        <v/>
      </c>
      <c r="CK146" s="106" t="str">
        <f t="shared" si="156"/>
        <v/>
      </c>
      <c r="CL146" s="106" t="str">
        <f t="shared" si="157"/>
        <v/>
      </c>
      <c r="CM146" s="106" t="str">
        <f t="shared" si="158"/>
        <v/>
      </c>
      <c r="CN146" s="106" t="str">
        <f t="shared" si="159"/>
        <v/>
      </c>
      <c r="CO146" s="119" t="str">
        <f t="shared" si="178"/>
        <v/>
      </c>
      <c r="CP146" s="119" t="str">
        <f t="shared" si="179"/>
        <v/>
      </c>
      <c r="CQ146" s="106">
        <f t="shared" si="160"/>
        <v>3.2440235316050546E-3</v>
      </c>
      <c r="CR146" s="106">
        <f t="shared" si="161"/>
        <v>2.7659676527627807E-3</v>
      </c>
      <c r="CS146" s="106">
        <f t="shared" si="162"/>
        <v>1.953125E-3</v>
      </c>
      <c r="CT146" s="106" t="str">
        <f t="shared" si="163"/>
        <v/>
      </c>
      <c r="CU146" s="106" t="str">
        <f t="shared" si="164"/>
        <v/>
      </c>
      <c r="CV146" s="106" t="str">
        <f t="shared" si="165"/>
        <v/>
      </c>
      <c r="CW146" s="106" t="str">
        <f t="shared" si="166"/>
        <v/>
      </c>
      <c r="CX146" s="106" t="str">
        <f t="shared" si="167"/>
        <v/>
      </c>
      <c r="CY146" s="106" t="str">
        <f t="shared" si="168"/>
        <v/>
      </c>
      <c r="CZ146" s="106" t="str">
        <f t="shared" si="169"/>
        <v/>
      </c>
      <c r="DA146" s="119" t="str">
        <f t="shared" si="180"/>
        <v/>
      </c>
      <c r="DB146" s="119" t="str">
        <f t="shared" si="181"/>
        <v/>
      </c>
    </row>
    <row r="147" spans="1:106" ht="15" customHeight="1" x14ac:dyDescent="0.3">
      <c r="A147" s="135" t="str">
        <f>'Gene Table'!D146</f>
        <v>MARCH6</v>
      </c>
      <c r="B147" s="104" t="s">
        <v>26951</v>
      </c>
      <c r="C147" s="105">
        <f>IF('Test Sample Data'!C146="","",IF(SUM('Test Sample Data'!C$3:C$386)&gt;10,IF(AND(ISNUMBER('Test Sample Data'!C146),'Test Sample Data'!C146&lt;$C$389, 'Test Sample Data'!C146&gt;0),'Test Sample Data'!C146,$C$389),""))</f>
        <v>34.08</v>
      </c>
      <c r="D147" s="105">
        <f>IF('Test Sample Data'!D146="","",IF(SUM('Test Sample Data'!D$3:D$386)&gt;10,IF(AND(ISNUMBER('Test Sample Data'!D146),'Test Sample Data'!D146&lt;$C$389, 'Test Sample Data'!D146&gt;0),'Test Sample Data'!D146,$C$389),""))</f>
        <v>35</v>
      </c>
      <c r="E147" s="105">
        <f>IF('Test Sample Data'!E146="","",IF(SUM('Test Sample Data'!E$3:E$386)&gt;10,IF(AND(ISNUMBER('Test Sample Data'!E146),'Test Sample Data'!E146&lt;$C$389, 'Test Sample Data'!E146&gt;0),'Test Sample Data'!E146,$C$389),""))</f>
        <v>34.479999999999997</v>
      </c>
      <c r="F147" s="105" t="str">
        <f>IF('Test Sample Data'!F146="","",IF(SUM('Test Sample Data'!F$3:F$386)&gt;10,IF(AND(ISNUMBER('Test Sample Data'!F146),'Test Sample Data'!F146&lt;$C$389, 'Test Sample Data'!F146&gt;0),'Test Sample Data'!F146,$C$389),""))</f>
        <v/>
      </c>
      <c r="G147" s="105" t="str">
        <f>IF('Test Sample Data'!G146="","",IF(SUM('Test Sample Data'!G$3:G$386)&gt;10,IF(AND(ISNUMBER('Test Sample Data'!G146),'Test Sample Data'!G146&lt;$C$389, 'Test Sample Data'!G146&gt;0),'Test Sample Data'!G146,$C$389),""))</f>
        <v/>
      </c>
      <c r="H147" s="105" t="str">
        <f>IF('Test Sample Data'!H146="","",IF(SUM('Test Sample Data'!H$3:H$386)&gt;10,IF(AND(ISNUMBER('Test Sample Data'!H146),'Test Sample Data'!H146&lt;$C$389, 'Test Sample Data'!H146&gt;0),'Test Sample Data'!H146,$C$389),""))</f>
        <v/>
      </c>
      <c r="I147" s="105" t="str">
        <f>IF('Test Sample Data'!I146="","",IF(SUM('Test Sample Data'!I$3:I$386)&gt;10,IF(AND(ISNUMBER('Test Sample Data'!I146),'Test Sample Data'!I146&lt;$C$389, 'Test Sample Data'!I146&gt;0),'Test Sample Data'!I146,$C$389),""))</f>
        <v/>
      </c>
      <c r="J147" s="105" t="str">
        <f>IF('Test Sample Data'!J146="","",IF(SUM('Test Sample Data'!J$3:J$386)&gt;10,IF(AND(ISNUMBER('Test Sample Data'!J146),'Test Sample Data'!J146&lt;$C$389, 'Test Sample Data'!J146&gt;0),'Test Sample Data'!J146,$C$389),""))</f>
        <v/>
      </c>
      <c r="K147" s="105" t="str">
        <f>IF('Test Sample Data'!K146="","",IF(SUM('Test Sample Data'!K$3:K$386)&gt;10,IF(AND(ISNUMBER('Test Sample Data'!K146),'Test Sample Data'!K146&lt;$C$389, 'Test Sample Data'!K146&gt;0),'Test Sample Data'!K146,$C$389),""))</f>
        <v/>
      </c>
      <c r="L147" s="105" t="str">
        <f>IF('Test Sample Data'!L146="","",IF(SUM('Test Sample Data'!L$3:L$386)&gt;10,IF(AND(ISNUMBER('Test Sample Data'!L146),'Test Sample Data'!L146&lt;$C$389, 'Test Sample Data'!L146&gt;0),'Test Sample Data'!L146,$C$389),""))</f>
        <v/>
      </c>
      <c r="M147" s="105" t="str">
        <f>IF('Test Sample Data'!M146="","",IF(SUM('Test Sample Data'!M$3:M$386)&gt;10,IF(AND(ISNUMBER('Test Sample Data'!M146),'Test Sample Data'!M146&lt;$C$389, 'Test Sample Data'!M146&gt;0),'Test Sample Data'!M146,$C$389),""))</f>
        <v/>
      </c>
      <c r="N147" s="105" t="str">
        <f>IF('Test Sample Data'!N146="","",IF(SUM('Test Sample Data'!N$3:N$386)&gt;10,IF(AND(ISNUMBER('Test Sample Data'!N146),'Test Sample Data'!N146&lt;$C$389, 'Test Sample Data'!N146&gt;0),'Test Sample Data'!N146,$C$389),""))</f>
        <v/>
      </c>
      <c r="O147" s="105" t="str">
        <f>'Gene Table'!D146</f>
        <v>MARCH6</v>
      </c>
      <c r="P147" s="104" t="s">
        <v>26951</v>
      </c>
      <c r="Q147" s="105">
        <f>IF('Control Sample Data'!C146="","",IF(SUM('Control Sample Data'!C$3:C$386)&gt;10,IF(AND(ISNUMBER('Control Sample Data'!C146),'Control Sample Data'!C146&lt;$C$389, 'Control Sample Data'!C146&gt;0),'Control Sample Data'!C146,$C$389),""))</f>
        <v>31.5</v>
      </c>
      <c r="R147" s="105">
        <f>IF('Control Sample Data'!D146="","",IF(SUM('Control Sample Data'!D$3:D$386)&gt;10,IF(AND(ISNUMBER('Control Sample Data'!D146),'Control Sample Data'!D146&lt;$C$389, 'Control Sample Data'!D146&gt;0),'Control Sample Data'!D146,$C$389),""))</f>
        <v>30.32</v>
      </c>
      <c r="S147" s="105">
        <f>IF('Control Sample Data'!E146="","",IF(SUM('Control Sample Data'!E$3:E$386)&gt;10,IF(AND(ISNUMBER('Control Sample Data'!E146),'Control Sample Data'!E146&lt;$C$389, 'Control Sample Data'!E146&gt;0),'Control Sample Data'!E146,$C$389),""))</f>
        <v>30.7</v>
      </c>
      <c r="T147" s="105" t="str">
        <f>IF('Control Sample Data'!F146="","",IF(SUM('Control Sample Data'!F$3:F$386)&gt;10,IF(AND(ISNUMBER('Control Sample Data'!F146),'Control Sample Data'!F146&lt;$C$389, 'Control Sample Data'!F146&gt;0),'Control Sample Data'!F146,$C$389),""))</f>
        <v/>
      </c>
      <c r="U147" s="105" t="str">
        <f>IF('Control Sample Data'!G146="","",IF(SUM('Control Sample Data'!G$3:G$386)&gt;10,IF(AND(ISNUMBER('Control Sample Data'!G146),'Control Sample Data'!G146&lt;$C$389, 'Control Sample Data'!G146&gt;0),'Control Sample Data'!G146,$C$389),""))</f>
        <v/>
      </c>
      <c r="V147" s="105" t="str">
        <f>IF('Control Sample Data'!H146="","",IF(SUM('Control Sample Data'!H$3:H$386)&gt;10,IF(AND(ISNUMBER('Control Sample Data'!H146),'Control Sample Data'!H146&lt;$C$389, 'Control Sample Data'!H146&gt;0),'Control Sample Data'!H146,$C$389),""))</f>
        <v/>
      </c>
      <c r="W147" s="105" t="str">
        <f>IF('Control Sample Data'!I146="","",IF(SUM('Control Sample Data'!I$3:I$386)&gt;10,IF(AND(ISNUMBER('Control Sample Data'!I146),'Control Sample Data'!I146&lt;$C$389, 'Control Sample Data'!I146&gt;0),'Control Sample Data'!I146,$C$389),""))</f>
        <v/>
      </c>
      <c r="X147" s="105" t="str">
        <f>IF('Control Sample Data'!J146="","",IF(SUM('Control Sample Data'!J$3:J$386)&gt;10,IF(AND(ISNUMBER('Control Sample Data'!J146),'Control Sample Data'!J146&lt;$C$389, 'Control Sample Data'!J146&gt;0),'Control Sample Data'!J146,$C$389),""))</f>
        <v/>
      </c>
      <c r="Y147" s="105" t="str">
        <f>IF('Control Sample Data'!K146="","",IF(SUM('Control Sample Data'!K$3:K$386)&gt;10,IF(AND(ISNUMBER('Control Sample Data'!K146),'Control Sample Data'!K146&lt;$C$389, 'Control Sample Data'!K146&gt;0),'Control Sample Data'!K146,$C$389),""))</f>
        <v/>
      </c>
      <c r="Z147" s="105" t="str">
        <f>IF('Control Sample Data'!L146="","",IF(SUM('Control Sample Data'!L$3:L$386)&gt;10,IF(AND(ISNUMBER('Control Sample Data'!L146),'Control Sample Data'!L146&lt;$C$389, 'Control Sample Data'!L146&gt;0),'Control Sample Data'!L146,$C$389),""))</f>
        <v/>
      </c>
      <c r="AA147" s="105" t="str">
        <f>IF('Control Sample Data'!M146="","",IF(SUM('Control Sample Data'!M$3:M$386)&gt;10,IF(AND(ISNUMBER('Control Sample Data'!M146),'Control Sample Data'!M146&lt;$C$389, 'Control Sample Data'!M146&gt;0),'Control Sample Data'!M146,$C$389),""))</f>
        <v/>
      </c>
      <c r="AB147" s="136" t="str">
        <f>IF('Control Sample Data'!N146="","",IF(SUM('Control Sample Data'!N$3:N$386)&gt;10,IF(AND(ISNUMBER('Control Sample Data'!N146),'Control Sample Data'!N146&lt;$C$389, 'Control Sample Data'!N146&gt;0),'Control Sample Data'!N146,$C$389),""))</f>
        <v/>
      </c>
      <c r="BA147" s="101" t="str">
        <f t="shared" si="170"/>
        <v>MARCH6</v>
      </c>
      <c r="BB147" s="104" t="s">
        <v>26951</v>
      </c>
      <c r="BC147" s="105">
        <f t="shared" si="130"/>
        <v>13.087999999999997</v>
      </c>
      <c r="BD147" s="105">
        <f t="shared" si="131"/>
        <v>14.05</v>
      </c>
      <c r="BE147" s="105">
        <f t="shared" si="132"/>
        <v>13.599999999999994</v>
      </c>
      <c r="BF147" s="105" t="str">
        <f t="shared" si="133"/>
        <v/>
      </c>
      <c r="BG147" s="105" t="str">
        <f t="shared" si="134"/>
        <v/>
      </c>
      <c r="BH147" s="105" t="str">
        <f t="shared" si="135"/>
        <v/>
      </c>
      <c r="BI147" s="105" t="str">
        <f t="shared" si="136"/>
        <v/>
      </c>
      <c r="BJ147" s="105" t="str">
        <f t="shared" si="137"/>
        <v/>
      </c>
      <c r="BK147" s="105" t="str">
        <f t="shared" si="138"/>
        <v/>
      </c>
      <c r="BL147" s="105" t="str">
        <f t="shared" si="139"/>
        <v/>
      </c>
      <c r="BM147" s="102" t="str">
        <f t="shared" si="171"/>
        <v/>
      </c>
      <c r="BN147" s="102" t="str">
        <f t="shared" si="172"/>
        <v/>
      </c>
      <c r="BO147" s="105">
        <f t="shared" si="140"/>
        <v>10.358000000000001</v>
      </c>
      <c r="BP147" s="105">
        <f t="shared" si="141"/>
        <v>9.2680000000000007</v>
      </c>
      <c r="BQ147" s="105">
        <f t="shared" si="142"/>
        <v>9.4899999999999984</v>
      </c>
      <c r="BR147" s="105" t="str">
        <f t="shared" si="143"/>
        <v/>
      </c>
      <c r="BS147" s="105" t="str">
        <f t="shared" si="144"/>
        <v/>
      </c>
      <c r="BT147" s="105" t="str">
        <f t="shared" si="145"/>
        <v/>
      </c>
      <c r="BU147" s="105" t="str">
        <f t="shared" si="146"/>
        <v/>
      </c>
      <c r="BV147" s="105" t="str">
        <f t="shared" si="147"/>
        <v/>
      </c>
      <c r="BW147" s="105" t="str">
        <f t="shared" si="148"/>
        <v/>
      </c>
      <c r="BX147" s="105" t="str">
        <f t="shared" si="149"/>
        <v/>
      </c>
      <c r="BY147" s="102" t="str">
        <f t="shared" si="173"/>
        <v/>
      </c>
      <c r="BZ147" s="102" t="str">
        <f t="shared" si="174"/>
        <v/>
      </c>
      <c r="CA147" s="70">
        <f t="shared" si="175"/>
        <v>13.579333333333331</v>
      </c>
      <c r="CB147" s="70">
        <f t="shared" si="176"/>
        <v>9.7053333333333338</v>
      </c>
      <c r="CC147" s="103" t="str">
        <f t="shared" si="177"/>
        <v>MARCH6</v>
      </c>
      <c r="CD147" s="104" t="s">
        <v>26951</v>
      </c>
      <c r="CE147" s="106">
        <f t="shared" si="150"/>
        <v>1.1484693695236683E-4</v>
      </c>
      <c r="CF147" s="106">
        <f t="shared" si="151"/>
        <v>5.8956074763479352E-5</v>
      </c>
      <c r="CG147" s="106">
        <f t="shared" si="152"/>
        <v>8.0536371507134995E-5</v>
      </c>
      <c r="CH147" s="106" t="str">
        <f t="shared" si="153"/>
        <v/>
      </c>
      <c r="CI147" s="106" t="str">
        <f t="shared" si="154"/>
        <v/>
      </c>
      <c r="CJ147" s="106" t="str">
        <f t="shared" si="155"/>
        <v/>
      </c>
      <c r="CK147" s="106" t="str">
        <f t="shared" si="156"/>
        <v/>
      </c>
      <c r="CL147" s="106" t="str">
        <f t="shared" si="157"/>
        <v/>
      </c>
      <c r="CM147" s="106" t="str">
        <f t="shared" si="158"/>
        <v/>
      </c>
      <c r="CN147" s="106" t="str">
        <f t="shared" si="159"/>
        <v/>
      </c>
      <c r="CO147" s="119" t="str">
        <f t="shared" si="178"/>
        <v/>
      </c>
      <c r="CP147" s="119" t="str">
        <f t="shared" si="179"/>
        <v/>
      </c>
      <c r="CQ147" s="106">
        <f t="shared" si="160"/>
        <v>7.6195847673213226E-4</v>
      </c>
      <c r="CR147" s="106">
        <f t="shared" si="161"/>
        <v>1.6220117658025273E-3</v>
      </c>
      <c r="CS147" s="106">
        <f t="shared" si="162"/>
        <v>1.3906740191377671E-3</v>
      </c>
      <c r="CT147" s="106" t="str">
        <f t="shared" si="163"/>
        <v/>
      </c>
      <c r="CU147" s="106" t="str">
        <f t="shared" si="164"/>
        <v/>
      </c>
      <c r="CV147" s="106" t="str">
        <f t="shared" si="165"/>
        <v/>
      </c>
      <c r="CW147" s="106" t="str">
        <f t="shared" si="166"/>
        <v/>
      </c>
      <c r="CX147" s="106" t="str">
        <f t="shared" si="167"/>
        <v/>
      </c>
      <c r="CY147" s="106" t="str">
        <f t="shared" si="168"/>
        <v/>
      </c>
      <c r="CZ147" s="106" t="str">
        <f t="shared" si="169"/>
        <v/>
      </c>
      <c r="DA147" s="119" t="str">
        <f t="shared" si="180"/>
        <v/>
      </c>
      <c r="DB147" s="119" t="str">
        <f t="shared" si="181"/>
        <v/>
      </c>
    </row>
    <row r="148" spans="1:106" ht="15" customHeight="1" x14ac:dyDescent="0.3">
      <c r="A148" s="135" t="str">
        <f>'Gene Table'!D147</f>
        <v>MARCH7</v>
      </c>
      <c r="B148" s="104" t="s">
        <v>341</v>
      </c>
      <c r="C148" s="105">
        <f>IF('Test Sample Data'!C147="","",IF(SUM('Test Sample Data'!C$3:C$386)&gt;10,IF(AND(ISNUMBER('Test Sample Data'!C147),'Test Sample Data'!C147&lt;$C$389, 'Test Sample Data'!C147&gt;0),'Test Sample Data'!C147,$C$389),""))</f>
        <v>33.35</v>
      </c>
      <c r="D148" s="105">
        <f>IF('Test Sample Data'!D147="","",IF(SUM('Test Sample Data'!D$3:D$386)&gt;10,IF(AND(ISNUMBER('Test Sample Data'!D147),'Test Sample Data'!D147&lt;$C$389, 'Test Sample Data'!D147&gt;0),'Test Sample Data'!D147,$C$389),""))</f>
        <v>32.33</v>
      </c>
      <c r="E148" s="105">
        <f>IF('Test Sample Data'!E147="","",IF(SUM('Test Sample Data'!E$3:E$386)&gt;10,IF(AND(ISNUMBER('Test Sample Data'!E147),'Test Sample Data'!E147&lt;$C$389, 'Test Sample Data'!E147&gt;0),'Test Sample Data'!E147,$C$389),""))</f>
        <v>33.56</v>
      </c>
      <c r="F148" s="105" t="str">
        <f>IF('Test Sample Data'!F147="","",IF(SUM('Test Sample Data'!F$3:F$386)&gt;10,IF(AND(ISNUMBER('Test Sample Data'!F147),'Test Sample Data'!F147&lt;$C$389, 'Test Sample Data'!F147&gt;0),'Test Sample Data'!F147,$C$389),""))</f>
        <v/>
      </c>
      <c r="G148" s="105" t="str">
        <f>IF('Test Sample Data'!G147="","",IF(SUM('Test Sample Data'!G$3:G$386)&gt;10,IF(AND(ISNUMBER('Test Sample Data'!G147),'Test Sample Data'!G147&lt;$C$389, 'Test Sample Data'!G147&gt;0),'Test Sample Data'!G147,$C$389),""))</f>
        <v/>
      </c>
      <c r="H148" s="105" t="str">
        <f>IF('Test Sample Data'!H147="","",IF(SUM('Test Sample Data'!H$3:H$386)&gt;10,IF(AND(ISNUMBER('Test Sample Data'!H147),'Test Sample Data'!H147&lt;$C$389, 'Test Sample Data'!H147&gt;0),'Test Sample Data'!H147,$C$389),""))</f>
        <v/>
      </c>
      <c r="I148" s="105" t="str">
        <f>IF('Test Sample Data'!I147="","",IF(SUM('Test Sample Data'!I$3:I$386)&gt;10,IF(AND(ISNUMBER('Test Sample Data'!I147),'Test Sample Data'!I147&lt;$C$389, 'Test Sample Data'!I147&gt;0),'Test Sample Data'!I147,$C$389),""))</f>
        <v/>
      </c>
      <c r="J148" s="105" t="str">
        <f>IF('Test Sample Data'!J147="","",IF(SUM('Test Sample Data'!J$3:J$386)&gt;10,IF(AND(ISNUMBER('Test Sample Data'!J147),'Test Sample Data'!J147&lt;$C$389, 'Test Sample Data'!J147&gt;0),'Test Sample Data'!J147,$C$389),""))</f>
        <v/>
      </c>
      <c r="K148" s="105" t="str">
        <f>IF('Test Sample Data'!K147="","",IF(SUM('Test Sample Data'!K$3:K$386)&gt;10,IF(AND(ISNUMBER('Test Sample Data'!K147),'Test Sample Data'!K147&lt;$C$389, 'Test Sample Data'!K147&gt;0),'Test Sample Data'!K147,$C$389),""))</f>
        <v/>
      </c>
      <c r="L148" s="105" t="str">
        <f>IF('Test Sample Data'!L147="","",IF(SUM('Test Sample Data'!L$3:L$386)&gt;10,IF(AND(ISNUMBER('Test Sample Data'!L147),'Test Sample Data'!L147&lt;$C$389, 'Test Sample Data'!L147&gt;0),'Test Sample Data'!L147,$C$389),""))</f>
        <v/>
      </c>
      <c r="M148" s="105" t="str">
        <f>IF('Test Sample Data'!M147="","",IF(SUM('Test Sample Data'!M$3:M$386)&gt;10,IF(AND(ISNUMBER('Test Sample Data'!M147),'Test Sample Data'!M147&lt;$C$389, 'Test Sample Data'!M147&gt;0),'Test Sample Data'!M147,$C$389),""))</f>
        <v/>
      </c>
      <c r="N148" s="105" t="str">
        <f>IF('Test Sample Data'!N147="","",IF(SUM('Test Sample Data'!N$3:N$386)&gt;10,IF(AND(ISNUMBER('Test Sample Data'!N147),'Test Sample Data'!N147&lt;$C$389, 'Test Sample Data'!N147&gt;0),'Test Sample Data'!N147,$C$389),""))</f>
        <v/>
      </c>
      <c r="O148" s="105" t="str">
        <f>'Gene Table'!D147</f>
        <v>MARCH7</v>
      </c>
      <c r="P148" s="104" t="s">
        <v>341</v>
      </c>
      <c r="Q148" s="105">
        <f>IF('Control Sample Data'!C147="","",IF(SUM('Control Sample Data'!C$3:C$386)&gt;10,IF(AND(ISNUMBER('Control Sample Data'!C147),'Control Sample Data'!C147&lt;$C$389, 'Control Sample Data'!C147&gt;0),'Control Sample Data'!C147,$C$389),""))</f>
        <v>32.74</v>
      </c>
      <c r="R148" s="105">
        <f>IF('Control Sample Data'!D147="","",IF(SUM('Control Sample Data'!D$3:D$386)&gt;10,IF(AND(ISNUMBER('Control Sample Data'!D147),'Control Sample Data'!D147&lt;$C$389, 'Control Sample Data'!D147&gt;0),'Control Sample Data'!D147,$C$389),""))</f>
        <v>35</v>
      </c>
      <c r="S148" s="105">
        <f>IF('Control Sample Data'!E147="","",IF(SUM('Control Sample Data'!E$3:E$386)&gt;10,IF(AND(ISNUMBER('Control Sample Data'!E147),'Control Sample Data'!E147&lt;$C$389, 'Control Sample Data'!E147&gt;0),'Control Sample Data'!E147,$C$389),""))</f>
        <v>33.520000000000003</v>
      </c>
      <c r="T148" s="105" t="str">
        <f>IF('Control Sample Data'!F147="","",IF(SUM('Control Sample Data'!F$3:F$386)&gt;10,IF(AND(ISNUMBER('Control Sample Data'!F147),'Control Sample Data'!F147&lt;$C$389, 'Control Sample Data'!F147&gt;0),'Control Sample Data'!F147,$C$389),""))</f>
        <v/>
      </c>
      <c r="U148" s="105" t="str">
        <f>IF('Control Sample Data'!G147="","",IF(SUM('Control Sample Data'!G$3:G$386)&gt;10,IF(AND(ISNUMBER('Control Sample Data'!G147),'Control Sample Data'!G147&lt;$C$389, 'Control Sample Data'!G147&gt;0),'Control Sample Data'!G147,$C$389),""))</f>
        <v/>
      </c>
      <c r="V148" s="105" t="str">
        <f>IF('Control Sample Data'!H147="","",IF(SUM('Control Sample Data'!H$3:H$386)&gt;10,IF(AND(ISNUMBER('Control Sample Data'!H147),'Control Sample Data'!H147&lt;$C$389, 'Control Sample Data'!H147&gt;0),'Control Sample Data'!H147,$C$389),""))</f>
        <v/>
      </c>
      <c r="W148" s="105" t="str">
        <f>IF('Control Sample Data'!I147="","",IF(SUM('Control Sample Data'!I$3:I$386)&gt;10,IF(AND(ISNUMBER('Control Sample Data'!I147),'Control Sample Data'!I147&lt;$C$389, 'Control Sample Data'!I147&gt;0),'Control Sample Data'!I147,$C$389),""))</f>
        <v/>
      </c>
      <c r="X148" s="105" t="str">
        <f>IF('Control Sample Data'!J147="","",IF(SUM('Control Sample Data'!J$3:J$386)&gt;10,IF(AND(ISNUMBER('Control Sample Data'!J147),'Control Sample Data'!J147&lt;$C$389, 'Control Sample Data'!J147&gt;0),'Control Sample Data'!J147,$C$389),""))</f>
        <v/>
      </c>
      <c r="Y148" s="105" t="str">
        <f>IF('Control Sample Data'!K147="","",IF(SUM('Control Sample Data'!K$3:K$386)&gt;10,IF(AND(ISNUMBER('Control Sample Data'!K147),'Control Sample Data'!K147&lt;$C$389, 'Control Sample Data'!K147&gt;0),'Control Sample Data'!K147,$C$389),""))</f>
        <v/>
      </c>
      <c r="Z148" s="105" t="str">
        <f>IF('Control Sample Data'!L147="","",IF(SUM('Control Sample Data'!L$3:L$386)&gt;10,IF(AND(ISNUMBER('Control Sample Data'!L147),'Control Sample Data'!L147&lt;$C$389, 'Control Sample Data'!L147&gt;0),'Control Sample Data'!L147,$C$389),""))</f>
        <v/>
      </c>
      <c r="AA148" s="105" t="str">
        <f>IF('Control Sample Data'!M147="","",IF(SUM('Control Sample Data'!M$3:M$386)&gt;10,IF(AND(ISNUMBER('Control Sample Data'!M147),'Control Sample Data'!M147&lt;$C$389, 'Control Sample Data'!M147&gt;0),'Control Sample Data'!M147,$C$389),""))</f>
        <v/>
      </c>
      <c r="AB148" s="136" t="str">
        <f>IF('Control Sample Data'!N147="","",IF(SUM('Control Sample Data'!N$3:N$386)&gt;10,IF(AND(ISNUMBER('Control Sample Data'!N147),'Control Sample Data'!N147&lt;$C$389, 'Control Sample Data'!N147&gt;0),'Control Sample Data'!N147,$C$389),""))</f>
        <v/>
      </c>
      <c r="BA148" s="101" t="str">
        <f t="shared" si="170"/>
        <v>MARCH7</v>
      </c>
      <c r="BB148" s="104" t="s">
        <v>341</v>
      </c>
      <c r="BC148" s="105">
        <f t="shared" si="130"/>
        <v>12.358000000000001</v>
      </c>
      <c r="BD148" s="105">
        <f t="shared" si="131"/>
        <v>11.379999999999999</v>
      </c>
      <c r="BE148" s="105">
        <f t="shared" si="132"/>
        <v>12.68</v>
      </c>
      <c r="BF148" s="105" t="str">
        <f t="shared" si="133"/>
        <v/>
      </c>
      <c r="BG148" s="105" t="str">
        <f t="shared" si="134"/>
        <v/>
      </c>
      <c r="BH148" s="105" t="str">
        <f t="shared" si="135"/>
        <v/>
      </c>
      <c r="BI148" s="105" t="str">
        <f t="shared" si="136"/>
        <v/>
      </c>
      <c r="BJ148" s="105" t="str">
        <f t="shared" si="137"/>
        <v/>
      </c>
      <c r="BK148" s="105" t="str">
        <f t="shared" si="138"/>
        <v/>
      </c>
      <c r="BL148" s="105" t="str">
        <f t="shared" si="139"/>
        <v/>
      </c>
      <c r="BM148" s="102" t="str">
        <f t="shared" si="171"/>
        <v/>
      </c>
      <c r="BN148" s="102" t="str">
        <f t="shared" si="172"/>
        <v/>
      </c>
      <c r="BO148" s="105">
        <f t="shared" si="140"/>
        <v>11.598000000000003</v>
      </c>
      <c r="BP148" s="105">
        <f t="shared" si="141"/>
        <v>13.948</v>
      </c>
      <c r="BQ148" s="105">
        <f t="shared" si="142"/>
        <v>12.310000000000002</v>
      </c>
      <c r="BR148" s="105" t="str">
        <f t="shared" si="143"/>
        <v/>
      </c>
      <c r="BS148" s="105" t="str">
        <f t="shared" si="144"/>
        <v/>
      </c>
      <c r="BT148" s="105" t="str">
        <f t="shared" si="145"/>
        <v/>
      </c>
      <c r="BU148" s="105" t="str">
        <f t="shared" si="146"/>
        <v/>
      </c>
      <c r="BV148" s="105" t="str">
        <f t="shared" si="147"/>
        <v/>
      </c>
      <c r="BW148" s="105" t="str">
        <f t="shared" si="148"/>
        <v/>
      </c>
      <c r="BX148" s="105" t="str">
        <f t="shared" si="149"/>
        <v/>
      </c>
      <c r="BY148" s="102" t="str">
        <f t="shared" si="173"/>
        <v/>
      </c>
      <c r="BZ148" s="102" t="str">
        <f t="shared" si="174"/>
        <v/>
      </c>
      <c r="CA148" s="70">
        <f t="shared" si="175"/>
        <v>12.139333333333333</v>
      </c>
      <c r="CB148" s="70">
        <f t="shared" si="176"/>
        <v>12.61866666666667</v>
      </c>
      <c r="CC148" s="103" t="str">
        <f t="shared" si="177"/>
        <v>MARCH7</v>
      </c>
      <c r="CD148" s="104" t="s">
        <v>341</v>
      </c>
      <c r="CE148" s="106">
        <f t="shared" si="150"/>
        <v>1.904896191830332E-4</v>
      </c>
      <c r="CF148" s="106">
        <f t="shared" si="151"/>
        <v>3.7521366730664413E-4</v>
      </c>
      <c r="CG148" s="106">
        <f t="shared" si="152"/>
        <v>1.5238410020771635E-4</v>
      </c>
      <c r="CH148" s="106" t="str">
        <f t="shared" si="153"/>
        <v/>
      </c>
      <c r="CI148" s="106" t="str">
        <f t="shared" si="154"/>
        <v/>
      </c>
      <c r="CJ148" s="106" t="str">
        <f t="shared" si="155"/>
        <v/>
      </c>
      <c r="CK148" s="106" t="str">
        <f t="shared" si="156"/>
        <v/>
      </c>
      <c r="CL148" s="106" t="str">
        <f t="shared" si="157"/>
        <v/>
      </c>
      <c r="CM148" s="106" t="str">
        <f t="shared" si="158"/>
        <v/>
      </c>
      <c r="CN148" s="106" t="str">
        <f t="shared" si="159"/>
        <v/>
      </c>
      <c r="CO148" s="119" t="str">
        <f t="shared" si="178"/>
        <v/>
      </c>
      <c r="CP148" s="119" t="str">
        <f t="shared" si="179"/>
        <v/>
      </c>
      <c r="CQ148" s="106">
        <f t="shared" si="160"/>
        <v>3.2259238419391167E-4</v>
      </c>
      <c r="CR148" s="106">
        <f t="shared" si="161"/>
        <v>6.3275213685285673E-5</v>
      </c>
      <c r="CS148" s="106">
        <f t="shared" si="162"/>
        <v>1.9693402324758917E-4</v>
      </c>
      <c r="CT148" s="106" t="str">
        <f t="shared" si="163"/>
        <v/>
      </c>
      <c r="CU148" s="106" t="str">
        <f t="shared" si="164"/>
        <v/>
      </c>
      <c r="CV148" s="106" t="str">
        <f t="shared" si="165"/>
        <v/>
      </c>
      <c r="CW148" s="106" t="str">
        <f t="shared" si="166"/>
        <v/>
      </c>
      <c r="CX148" s="106" t="str">
        <f t="shared" si="167"/>
        <v/>
      </c>
      <c r="CY148" s="106" t="str">
        <f t="shared" si="168"/>
        <v/>
      </c>
      <c r="CZ148" s="106" t="str">
        <f t="shared" si="169"/>
        <v/>
      </c>
      <c r="DA148" s="119" t="str">
        <f t="shared" si="180"/>
        <v/>
      </c>
      <c r="DB148" s="119" t="str">
        <f t="shared" si="181"/>
        <v/>
      </c>
    </row>
    <row r="149" spans="1:106" ht="15" customHeight="1" x14ac:dyDescent="0.3">
      <c r="A149" s="135" t="str">
        <f>'Gene Table'!D148</f>
        <v>MARCH8</v>
      </c>
      <c r="B149" s="104" t="s">
        <v>342</v>
      </c>
      <c r="C149" s="105">
        <f>IF('Test Sample Data'!C148="","",IF(SUM('Test Sample Data'!C$3:C$386)&gt;10,IF(AND(ISNUMBER('Test Sample Data'!C148),'Test Sample Data'!C148&lt;$C$389, 'Test Sample Data'!C148&gt;0),'Test Sample Data'!C148,$C$389),""))</f>
        <v>29.61</v>
      </c>
      <c r="D149" s="105">
        <f>IF('Test Sample Data'!D148="","",IF(SUM('Test Sample Data'!D$3:D$386)&gt;10,IF(AND(ISNUMBER('Test Sample Data'!D148),'Test Sample Data'!D148&lt;$C$389, 'Test Sample Data'!D148&gt;0),'Test Sample Data'!D148,$C$389),""))</f>
        <v>30.04</v>
      </c>
      <c r="E149" s="105">
        <f>IF('Test Sample Data'!E148="","",IF(SUM('Test Sample Data'!E$3:E$386)&gt;10,IF(AND(ISNUMBER('Test Sample Data'!E148),'Test Sample Data'!E148&lt;$C$389, 'Test Sample Data'!E148&gt;0),'Test Sample Data'!E148,$C$389),""))</f>
        <v>29.42</v>
      </c>
      <c r="F149" s="105" t="str">
        <f>IF('Test Sample Data'!F148="","",IF(SUM('Test Sample Data'!F$3:F$386)&gt;10,IF(AND(ISNUMBER('Test Sample Data'!F148),'Test Sample Data'!F148&lt;$C$389, 'Test Sample Data'!F148&gt;0),'Test Sample Data'!F148,$C$389),""))</f>
        <v/>
      </c>
      <c r="G149" s="105" t="str">
        <f>IF('Test Sample Data'!G148="","",IF(SUM('Test Sample Data'!G$3:G$386)&gt;10,IF(AND(ISNUMBER('Test Sample Data'!G148),'Test Sample Data'!G148&lt;$C$389, 'Test Sample Data'!G148&gt;0),'Test Sample Data'!G148,$C$389),""))</f>
        <v/>
      </c>
      <c r="H149" s="105" t="str">
        <f>IF('Test Sample Data'!H148="","",IF(SUM('Test Sample Data'!H$3:H$386)&gt;10,IF(AND(ISNUMBER('Test Sample Data'!H148),'Test Sample Data'!H148&lt;$C$389, 'Test Sample Data'!H148&gt;0),'Test Sample Data'!H148,$C$389),""))</f>
        <v/>
      </c>
      <c r="I149" s="105" t="str">
        <f>IF('Test Sample Data'!I148="","",IF(SUM('Test Sample Data'!I$3:I$386)&gt;10,IF(AND(ISNUMBER('Test Sample Data'!I148),'Test Sample Data'!I148&lt;$C$389, 'Test Sample Data'!I148&gt;0),'Test Sample Data'!I148,$C$389),""))</f>
        <v/>
      </c>
      <c r="J149" s="105" t="str">
        <f>IF('Test Sample Data'!J148="","",IF(SUM('Test Sample Data'!J$3:J$386)&gt;10,IF(AND(ISNUMBER('Test Sample Data'!J148),'Test Sample Data'!J148&lt;$C$389, 'Test Sample Data'!J148&gt;0),'Test Sample Data'!J148,$C$389),""))</f>
        <v/>
      </c>
      <c r="K149" s="105" t="str">
        <f>IF('Test Sample Data'!K148="","",IF(SUM('Test Sample Data'!K$3:K$386)&gt;10,IF(AND(ISNUMBER('Test Sample Data'!K148),'Test Sample Data'!K148&lt;$C$389, 'Test Sample Data'!K148&gt;0),'Test Sample Data'!K148,$C$389),""))</f>
        <v/>
      </c>
      <c r="L149" s="105" t="str">
        <f>IF('Test Sample Data'!L148="","",IF(SUM('Test Sample Data'!L$3:L$386)&gt;10,IF(AND(ISNUMBER('Test Sample Data'!L148),'Test Sample Data'!L148&lt;$C$389, 'Test Sample Data'!L148&gt;0),'Test Sample Data'!L148,$C$389),""))</f>
        <v/>
      </c>
      <c r="M149" s="105" t="str">
        <f>IF('Test Sample Data'!M148="","",IF(SUM('Test Sample Data'!M$3:M$386)&gt;10,IF(AND(ISNUMBER('Test Sample Data'!M148),'Test Sample Data'!M148&lt;$C$389, 'Test Sample Data'!M148&gt;0),'Test Sample Data'!M148,$C$389),""))</f>
        <v/>
      </c>
      <c r="N149" s="105" t="str">
        <f>IF('Test Sample Data'!N148="","",IF(SUM('Test Sample Data'!N$3:N$386)&gt;10,IF(AND(ISNUMBER('Test Sample Data'!N148),'Test Sample Data'!N148&lt;$C$389, 'Test Sample Data'!N148&gt;0),'Test Sample Data'!N148,$C$389),""))</f>
        <v/>
      </c>
      <c r="O149" s="105" t="str">
        <f>'Gene Table'!D148</f>
        <v>MARCH8</v>
      </c>
      <c r="P149" s="104" t="s">
        <v>342</v>
      </c>
      <c r="Q149" s="105">
        <f>IF('Control Sample Data'!C148="","",IF(SUM('Control Sample Data'!C$3:C$386)&gt;10,IF(AND(ISNUMBER('Control Sample Data'!C148),'Control Sample Data'!C148&lt;$C$389, 'Control Sample Data'!C148&gt;0),'Control Sample Data'!C148,$C$389),""))</f>
        <v>24.63</v>
      </c>
      <c r="R149" s="105">
        <f>IF('Control Sample Data'!D148="","",IF(SUM('Control Sample Data'!D$3:D$386)&gt;10,IF(AND(ISNUMBER('Control Sample Data'!D148),'Control Sample Data'!D148&lt;$C$389, 'Control Sample Data'!D148&gt;0),'Control Sample Data'!D148,$C$389),""))</f>
        <v>24.58</v>
      </c>
      <c r="S149" s="105">
        <f>IF('Control Sample Data'!E148="","",IF(SUM('Control Sample Data'!E$3:E$386)&gt;10,IF(AND(ISNUMBER('Control Sample Data'!E148),'Control Sample Data'!E148&lt;$C$389, 'Control Sample Data'!E148&gt;0),'Control Sample Data'!E148,$C$389),""))</f>
        <v>35</v>
      </c>
      <c r="T149" s="105" t="str">
        <f>IF('Control Sample Data'!F148="","",IF(SUM('Control Sample Data'!F$3:F$386)&gt;10,IF(AND(ISNUMBER('Control Sample Data'!F148),'Control Sample Data'!F148&lt;$C$389, 'Control Sample Data'!F148&gt;0),'Control Sample Data'!F148,$C$389),""))</f>
        <v/>
      </c>
      <c r="U149" s="105" t="str">
        <f>IF('Control Sample Data'!G148="","",IF(SUM('Control Sample Data'!G$3:G$386)&gt;10,IF(AND(ISNUMBER('Control Sample Data'!G148),'Control Sample Data'!G148&lt;$C$389, 'Control Sample Data'!G148&gt;0),'Control Sample Data'!G148,$C$389),""))</f>
        <v/>
      </c>
      <c r="V149" s="105" t="str">
        <f>IF('Control Sample Data'!H148="","",IF(SUM('Control Sample Data'!H$3:H$386)&gt;10,IF(AND(ISNUMBER('Control Sample Data'!H148),'Control Sample Data'!H148&lt;$C$389, 'Control Sample Data'!H148&gt;0),'Control Sample Data'!H148,$C$389),""))</f>
        <v/>
      </c>
      <c r="W149" s="105" t="str">
        <f>IF('Control Sample Data'!I148="","",IF(SUM('Control Sample Data'!I$3:I$386)&gt;10,IF(AND(ISNUMBER('Control Sample Data'!I148),'Control Sample Data'!I148&lt;$C$389, 'Control Sample Data'!I148&gt;0),'Control Sample Data'!I148,$C$389),""))</f>
        <v/>
      </c>
      <c r="X149" s="105" t="str">
        <f>IF('Control Sample Data'!J148="","",IF(SUM('Control Sample Data'!J$3:J$386)&gt;10,IF(AND(ISNUMBER('Control Sample Data'!J148),'Control Sample Data'!J148&lt;$C$389, 'Control Sample Data'!J148&gt;0),'Control Sample Data'!J148,$C$389),""))</f>
        <v/>
      </c>
      <c r="Y149" s="105" t="str">
        <f>IF('Control Sample Data'!K148="","",IF(SUM('Control Sample Data'!K$3:K$386)&gt;10,IF(AND(ISNUMBER('Control Sample Data'!K148),'Control Sample Data'!K148&lt;$C$389, 'Control Sample Data'!K148&gt;0),'Control Sample Data'!K148,$C$389),""))</f>
        <v/>
      </c>
      <c r="Z149" s="105" t="str">
        <f>IF('Control Sample Data'!L148="","",IF(SUM('Control Sample Data'!L$3:L$386)&gt;10,IF(AND(ISNUMBER('Control Sample Data'!L148),'Control Sample Data'!L148&lt;$C$389, 'Control Sample Data'!L148&gt;0),'Control Sample Data'!L148,$C$389),""))</f>
        <v/>
      </c>
      <c r="AA149" s="105" t="str">
        <f>IF('Control Sample Data'!M148="","",IF(SUM('Control Sample Data'!M$3:M$386)&gt;10,IF(AND(ISNUMBER('Control Sample Data'!M148),'Control Sample Data'!M148&lt;$C$389, 'Control Sample Data'!M148&gt;0),'Control Sample Data'!M148,$C$389),""))</f>
        <v/>
      </c>
      <c r="AB149" s="136" t="str">
        <f>IF('Control Sample Data'!N148="","",IF(SUM('Control Sample Data'!N$3:N$386)&gt;10,IF(AND(ISNUMBER('Control Sample Data'!N148),'Control Sample Data'!N148&lt;$C$389, 'Control Sample Data'!N148&gt;0),'Control Sample Data'!N148,$C$389),""))</f>
        <v/>
      </c>
      <c r="BA149" s="101" t="str">
        <f t="shared" si="170"/>
        <v>MARCH8</v>
      </c>
      <c r="BB149" s="104" t="s">
        <v>342</v>
      </c>
      <c r="BC149" s="105">
        <f t="shared" si="130"/>
        <v>8.6179999999999986</v>
      </c>
      <c r="BD149" s="105">
        <f t="shared" si="131"/>
        <v>9.09</v>
      </c>
      <c r="BE149" s="105">
        <f t="shared" si="132"/>
        <v>8.5399999999999991</v>
      </c>
      <c r="BF149" s="105" t="str">
        <f t="shared" si="133"/>
        <v/>
      </c>
      <c r="BG149" s="105" t="str">
        <f t="shared" si="134"/>
        <v/>
      </c>
      <c r="BH149" s="105" t="str">
        <f t="shared" si="135"/>
        <v/>
      </c>
      <c r="BI149" s="105" t="str">
        <f t="shared" si="136"/>
        <v/>
      </c>
      <c r="BJ149" s="105" t="str">
        <f t="shared" si="137"/>
        <v/>
      </c>
      <c r="BK149" s="105" t="str">
        <f t="shared" si="138"/>
        <v/>
      </c>
      <c r="BL149" s="105" t="str">
        <f t="shared" si="139"/>
        <v/>
      </c>
      <c r="BM149" s="102" t="str">
        <f t="shared" si="171"/>
        <v/>
      </c>
      <c r="BN149" s="102" t="str">
        <f t="shared" si="172"/>
        <v/>
      </c>
      <c r="BO149" s="105">
        <f t="shared" si="140"/>
        <v>3.4879999999999995</v>
      </c>
      <c r="BP149" s="105">
        <f t="shared" si="141"/>
        <v>3.5279999999999987</v>
      </c>
      <c r="BQ149" s="105">
        <f t="shared" si="142"/>
        <v>13.79</v>
      </c>
      <c r="BR149" s="105" t="str">
        <f t="shared" si="143"/>
        <v/>
      </c>
      <c r="BS149" s="105" t="str">
        <f t="shared" si="144"/>
        <v/>
      </c>
      <c r="BT149" s="105" t="str">
        <f t="shared" si="145"/>
        <v/>
      </c>
      <c r="BU149" s="105" t="str">
        <f t="shared" si="146"/>
        <v/>
      </c>
      <c r="BV149" s="105" t="str">
        <f t="shared" si="147"/>
        <v/>
      </c>
      <c r="BW149" s="105" t="str">
        <f t="shared" si="148"/>
        <v/>
      </c>
      <c r="BX149" s="105" t="str">
        <f t="shared" si="149"/>
        <v/>
      </c>
      <c r="BY149" s="102" t="str">
        <f t="shared" si="173"/>
        <v/>
      </c>
      <c r="BZ149" s="102" t="str">
        <f t="shared" si="174"/>
        <v/>
      </c>
      <c r="CA149" s="70">
        <f t="shared" si="175"/>
        <v>8.7493333333333325</v>
      </c>
      <c r="CB149" s="70">
        <f t="shared" si="176"/>
        <v>6.9353333333333325</v>
      </c>
      <c r="CC149" s="103" t="str">
        <f t="shared" si="177"/>
        <v>MARCH8</v>
      </c>
      <c r="CD149" s="104" t="s">
        <v>342</v>
      </c>
      <c r="CE149" s="106">
        <f t="shared" si="150"/>
        <v>2.5452092761001862E-3</v>
      </c>
      <c r="CF149" s="106">
        <f t="shared" si="151"/>
        <v>1.8350053695586172E-3</v>
      </c>
      <c r="CG149" s="106">
        <f t="shared" si="152"/>
        <v>2.6866051135541894E-3</v>
      </c>
      <c r="CH149" s="106" t="str">
        <f t="shared" si="153"/>
        <v/>
      </c>
      <c r="CI149" s="106" t="str">
        <f t="shared" si="154"/>
        <v/>
      </c>
      <c r="CJ149" s="106" t="str">
        <f t="shared" si="155"/>
        <v/>
      </c>
      <c r="CK149" s="106" t="str">
        <f t="shared" si="156"/>
        <v/>
      </c>
      <c r="CL149" s="106" t="str">
        <f t="shared" si="157"/>
        <v/>
      </c>
      <c r="CM149" s="106" t="str">
        <f t="shared" si="158"/>
        <v/>
      </c>
      <c r="CN149" s="106" t="str">
        <f t="shared" si="159"/>
        <v/>
      </c>
      <c r="CO149" s="119" t="str">
        <f t="shared" si="178"/>
        <v/>
      </c>
      <c r="CP149" s="119" t="str">
        <f t="shared" si="179"/>
        <v/>
      </c>
      <c r="CQ149" s="106">
        <f t="shared" si="160"/>
        <v>8.9126607335258845E-2</v>
      </c>
      <c r="CR149" s="106">
        <f t="shared" si="161"/>
        <v>8.668943557071164E-2</v>
      </c>
      <c r="CS149" s="106">
        <f t="shared" si="162"/>
        <v>7.0598644037188073E-5</v>
      </c>
      <c r="CT149" s="106" t="str">
        <f t="shared" si="163"/>
        <v/>
      </c>
      <c r="CU149" s="106" t="str">
        <f t="shared" si="164"/>
        <v/>
      </c>
      <c r="CV149" s="106" t="str">
        <f t="shared" si="165"/>
        <v/>
      </c>
      <c r="CW149" s="106" t="str">
        <f t="shared" si="166"/>
        <v/>
      </c>
      <c r="CX149" s="106" t="str">
        <f t="shared" si="167"/>
        <v/>
      </c>
      <c r="CY149" s="106" t="str">
        <f t="shared" si="168"/>
        <v/>
      </c>
      <c r="CZ149" s="106" t="str">
        <f t="shared" si="169"/>
        <v/>
      </c>
      <c r="DA149" s="119" t="str">
        <f t="shared" si="180"/>
        <v/>
      </c>
      <c r="DB149" s="119" t="str">
        <f t="shared" si="181"/>
        <v/>
      </c>
    </row>
    <row r="150" spans="1:106" ht="15" customHeight="1" x14ac:dyDescent="0.3">
      <c r="A150" s="135" t="str">
        <f>'Gene Table'!D149</f>
        <v>MDM2</v>
      </c>
      <c r="B150" s="104" t="s">
        <v>343</v>
      </c>
      <c r="C150" s="105">
        <f>IF('Test Sample Data'!C149="","",IF(SUM('Test Sample Data'!C$3:C$386)&gt;10,IF(AND(ISNUMBER('Test Sample Data'!C149),'Test Sample Data'!C149&lt;$C$389, 'Test Sample Data'!C149&gt;0),'Test Sample Data'!C149,$C$389),""))</f>
        <v>14.54</v>
      </c>
      <c r="D150" s="105">
        <f>IF('Test Sample Data'!D149="","",IF(SUM('Test Sample Data'!D$3:D$386)&gt;10,IF(AND(ISNUMBER('Test Sample Data'!D149),'Test Sample Data'!D149&lt;$C$389, 'Test Sample Data'!D149&gt;0),'Test Sample Data'!D149,$C$389),""))</f>
        <v>14.7</v>
      </c>
      <c r="E150" s="105">
        <f>IF('Test Sample Data'!E149="","",IF(SUM('Test Sample Data'!E$3:E$386)&gt;10,IF(AND(ISNUMBER('Test Sample Data'!E149),'Test Sample Data'!E149&lt;$C$389, 'Test Sample Data'!E149&gt;0),'Test Sample Data'!E149,$C$389),""))</f>
        <v>14.68</v>
      </c>
      <c r="F150" s="105" t="str">
        <f>IF('Test Sample Data'!F149="","",IF(SUM('Test Sample Data'!F$3:F$386)&gt;10,IF(AND(ISNUMBER('Test Sample Data'!F149),'Test Sample Data'!F149&lt;$C$389, 'Test Sample Data'!F149&gt;0),'Test Sample Data'!F149,$C$389),""))</f>
        <v/>
      </c>
      <c r="G150" s="105" t="str">
        <f>IF('Test Sample Data'!G149="","",IF(SUM('Test Sample Data'!G$3:G$386)&gt;10,IF(AND(ISNUMBER('Test Sample Data'!G149),'Test Sample Data'!G149&lt;$C$389, 'Test Sample Data'!G149&gt;0),'Test Sample Data'!G149,$C$389),""))</f>
        <v/>
      </c>
      <c r="H150" s="105" t="str">
        <f>IF('Test Sample Data'!H149="","",IF(SUM('Test Sample Data'!H$3:H$386)&gt;10,IF(AND(ISNUMBER('Test Sample Data'!H149),'Test Sample Data'!H149&lt;$C$389, 'Test Sample Data'!H149&gt;0),'Test Sample Data'!H149,$C$389),""))</f>
        <v/>
      </c>
      <c r="I150" s="105" t="str">
        <f>IF('Test Sample Data'!I149="","",IF(SUM('Test Sample Data'!I$3:I$386)&gt;10,IF(AND(ISNUMBER('Test Sample Data'!I149),'Test Sample Data'!I149&lt;$C$389, 'Test Sample Data'!I149&gt;0),'Test Sample Data'!I149,$C$389),""))</f>
        <v/>
      </c>
      <c r="J150" s="105" t="str">
        <f>IF('Test Sample Data'!J149="","",IF(SUM('Test Sample Data'!J$3:J$386)&gt;10,IF(AND(ISNUMBER('Test Sample Data'!J149),'Test Sample Data'!J149&lt;$C$389, 'Test Sample Data'!J149&gt;0),'Test Sample Data'!J149,$C$389),""))</f>
        <v/>
      </c>
      <c r="K150" s="105" t="str">
        <f>IF('Test Sample Data'!K149="","",IF(SUM('Test Sample Data'!K$3:K$386)&gt;10,IF(AND(ISNUMBER('Test Sample Data'!K149),'Test Sample Data'!K149&lt;$C$389, 'Test Sample Data'!K149&gt;0),'Test Sample Data'!K149,$C$389),""))</f>
        <v/>
      </c>
      <c r="L150" s="105" t="str">
        <f>IF('Test Sample Data'!L149="","",IF(SUM('Test Sample Data'!L$3:L$386)&gt;10,IF(AND(ISNUMBER('Test Sample Data'!L149),'Test Sample Data'!L149&lt;$C$389, 'Test Sample Data'!L149&gt;0),'Test Sample Data'!L149,$C$389),""))</f>
        <v/>
      </c>
      <c r="M150" s="105" t="str">
        <f>IF('Test Sample Data'!M149="","",IF(SUM('Test Sample Data'!M$3:M$386)&gt;10,IF(AND(ISNUMBER('Test Sample Data'!M149),'Test Sample Data'!M149&lt;$C$389, 'Test Sample Data'!M149&gt;0),'Test Sample Data'!M149,$C$389),""))</f>
        <v/>
      </c>
      <c r="N150" s="105" t="str">
        <f>IF('Test Sample Data'!N149="","",IF(SUM('Test Sample Data'!N$3:N$386)&gt;10,IF(AND(ISNUMBER('Test Sample Data'!N149),'Test Sample Data'!N149&lt;$C$389, 'Test Sample Data'!N149&gt;0),'Test Sample Data'!N149,$C$389),""))</f>
        <v/>
      </c>
      <c r="O150" s="105" t="str">
        <f>'Gene Table'!D149</f>
        <v>MDM2</v>
      </c>
      <c r="P150" s="104" t="s">
        <v>343</v>
      </c>
      <c r="Q150" s="105">
        <f>IF('Control Sample Data'!C149="","",IF(SUM('Control Sample Data'!C$3:C$386)&gt;10,IF(AND(ISNUMBER('Control Sample Data'!C149),'Control Sample Data'!C149&lt;$C$389, 'Control Sample Data'!C149&gt;0),'Control Sample Data'!C149,$C$389),""))</f>
        <v>29.72</v>
      </c>
      <c r="R150" s="105">
        <f>IF('Control Sample Data'!D149="","",IF(SUM('Control Sample Data'!D$3:D$386)&gt;10,IF(AND(ISNUMBER('Control Sample Data'!D149),'Control Sample Data'!D149&lt;$C$389, 'Control Sample Data'!D149&gt;0),'Control Sample Data'!D149,$C$389),""))</f>
        <v>30.18</v>
      </c>
      <c r="S150" s="105">
        <f>IF('Control Sample Data'!E149="","",IF(SUM('Control Sample Data'!E$3:E$386)&gt;10,IF(AND(ISNUMBER('Control Sample Data'!E149),'Control Sample Data'!E149&lt;$C$389, 'Control Sample Data'!E149&gt;0),'Control Sample Data'!E149,$C$389),""))</f>
        <v>30.07</v>
      </c>
      <c r="T150" s="105" t="str">
        <f>IF('Control Sample Data'!F149="","",IF(SUM('Control Sample Data'!F$3:F$386)&gt;10,IF(AND(ISNUMBER('Control Sample Data'!F149),'Control Sample Data'!F149&lt;$C$389, 'Control Sample Data'!F149&gt;0),'Control Sample Data'!F149,$C$389),""))</f>
        <v/>
      </c>
      <c r="U150" s="105" t="str">
        <f>IF('Control Sample Data'!G149="","",IF(SUM('Control Sample Data'!G$3:G$386)&gt;10,IF(AND(ISNUMBER('Control Sample Data'!G149),'Control Sample Data'!G149&lt;$C$389, 'Control Sample Data'!G149&gt;0),'Control Sample Data'!G149,$C$389),""))</f>
        <v/>
      </c>
      <c r="V150" s="105" t="str">
        <f>IF('Control Sample Data'!H149="","",IF(SUM('Control Sample Data'!H$3:H$386)&gt;10,IF(AND(ISNUMBER('Control Sample Data'!H149),'Control Sample Data'!H149&lt;$C$389, 'Control Sample Data'!H149&gt;0),'Control Sample Data'!H149,$C$389),""))</f>
        <v/>
      </c>
      <c r="W150" s="105" t="str">
        <f>IF('Control Sample Data'!I149="","",IF(SUM('Control Sample Data'!I$3:I$386)&gt;10,IF(AND(ISNUMBER('Control Sample Data'!I149),'Control Sample Data'!I149&lt;$C$389, 'Control Sample Data'!I149&gt;0),'Control Sample Data'!I149,$C$389),""))</f>
        <v/>
      </c>
      <c r="X150" s="105" t="str">
        <f>IF('Control Sample Data'!J149="","",IF(SUM('Control Sample Data'!J$3:J$386)&gt;10,IF(AND(ISNUMBER('Control Sample Data'!J149),'Control Sample Data'!J149&lt;$C$389, 'Control Sample Data'!J149&gt;0),'Control Sample Data'!J149,$C$389),""))</f>
        <v/>
      </c>
      <c r="Y150" s="105" t="str">
        <f>IF('Control Sample Data'!K149="","",IF(SUM('Control Sample Data'!K$3:K$386)&gt;10,IF(AND(ISNUMBER('Control Sample Data'!K149),'Control Sample Data'!K149&lt;$C$389, 'Control Sample Data'!K149&gt;0),'Control Sample Data'!K149,$C$389),""))</f>
        <v/>
      </c>
      <c r="Z150" s="105" t="str">
        <f>IF('Control Sample Data'!L149="","",IF(SUM('Control Sample Data'!L$3:L$386)&gt;10,IF(AND(ISNUMBER('Control Sample Data'!L149),'Control Sample Data'!L149&lt;$C$389, 'Control Sample Data'!L149&gt;0),'Control Sample Data'!L149,$C$389),""))</f>
        <v/>
      </c>
      <c r="AA150" s="105" t="str">
        <f>IF('Control Sample Data'!M149="","",IF(SUM('Control Sample Data'!M$3:M$386)&gt;10,IF(AND(ISNUMBER('Control Sample Data'!M149),'Control Sample Data'!M149&lt;$C$389, 'Control Sample Data'!M149&gt;0),'Control Sample Data'!M149,$C$389),""))</f>
        <v/>
      </c>
      <c r="AB150" s="136" t="str">
        <f>IF('Control Sample Data'!N149="","",IF(SUM('Control Sample Data'!N$3:N$386)&gt;10,IF(AND(ISNUMBER('Control Sample Data'!N149),'Control Sample Data'!N149&lt;$C$389, 'Control Sample Data'!N149&gt;0),'Control Sample Data'!N149,$C$389),""))</f>
        <v/>
      </c>
      <c r="BA150" s="101" t="str">
        <f t="shared" si="170"/>
        <v>MDM2</v>
      </c>
      <c r="BB150" s="104" t="s">
        <v>343</v>
      </c>
      <c r="BC150" s="105">
        <f t="shared" si="130"/>
        <v>-6.4520000000000017</v>
      </c>
      <c r="BD150" s="105">
        <f t="shared" si="131"/>
        <v>-6.25</v>
      </c>
      <c r="BE150" s="105">
        <f t="shared" si="132"/>
        <v>-6.2000000000000028</v>
      </c>
      <c r="BF150" s="105" t="str">
        <f t="shared" si="133"/>
        <v/>
      </c>
      <c r="BG150" s="105" t="str">
        <f t="shared" si="134"/>
        <v/>
      </c>
      <c r="BH150" s="105" t="str">
        <f t="shared" si="135"/>
        <v/>
      </c>
      <c r="BI150" s="105" t="str">
        <f t="shared" si="136"/>
        <v/>
      </c>
      <c r="BJ150" s="105" t="str">
        <f t="shared" si="137"/>
        <v/>
      </c>
      <c r="BK150" s="105" t="str">
        <f t="shared" si="138"/>
        <v/>
      </c>
      <c r="BL150" s="105" t="str">
        <f t="shared" si="139"/>
        <v/>
      </c>
      <c r="BM150" s="102" t="str">
        <f t="shared" si="171"/>
        <v/>
      </c>
      <c r="BN150" s="102" t="str">
        <f t="shared" si="172"/>
        <v/>
      </c>
      <c r="BO150" s="105">
        <f t="shared" si="140"/>
        <v>8.5779999999999994</v>
      </c>
      <c r="BP150" s="105">
        <f t="shared" si="141"/>
        <v>9.1280000000000001</v>
      </c>
      <c r="BQ150" s="105">
        <f t="shared" si="142"/>
        <v>8.86</v>
      </c>
      <c r="BR150" s="105" t="str">
        <f t="shared" si="143"/>
        <v/>
      </c>
      <c r="BS150" s="105" t="str">
        <f t="shared" si="144"/>
        <v/>
      </c>
      <c r="BT150" s="105" t="str">
        <f t="shared" si="145"/>
        <v/>
      </c>
      <c r="BU150" s="105" t="str">
        <f t="shared" si="146"/>
        <v/>
      </c>
      <c r="BV150" s="105" t="str">
        <f t="shared" si="147"/>
        <v/>
      </c>
      <c r="BW150" s="105" t="str">
        <f t="shared" si="148"/>
        <v/>
      </c>
      <c r="BX150" s="105" t="str">
        <f t="shared" si="149"/>
        <v/>
      </c>
      <c r="BY150" s="102" t="str">
        <f t="shared" si="173"/>
        <v/>
      </c>
      <c r="BZ150" s="102" t="str">
        <f t="shared" si="174"/>
        <v/>
      </c>
      <c r="CA150" s="70">
        <f t="shared" si="175"/>
        <v>-6.3006666666666682</v>
      </c>
      <c r="CB150" s="70">
        <f t="shared" si="176"/>
        <v>8.8553333333333324</v>
      </c>
      <c r="CC150" s="103" t="str">
        <f t="shared" si="177"/>
        <v>MDM2</v>
      </c>
      <c r="CD150" s="104" t="s">
        <v>343</v>
      </c>
      <c r="CE150" s="106">
        <f t="shared" si="150"/>
        <v>87.547859449759486</v>
      </c>
      <c r="CF150" s="106">
        <f t="shared" si="151"/>
        <v>76.10925536017416</v>
      </c>
      <c r="CG150" s="106">
        <f t="shared" si="152"/>
        <v>73.516694719810346</v>
      </c>
      <c r="CH150" s="106" t="str">
        <f t="shared" si="153"/>
        <v/>
      </c>
      <c r="CI150" s="106" t="str">
        <f t="shared" si="154"/>
        <v/>
      </c>
      <c r="CJ150" s="106" t="str">
        <f t="shared" si="155"/>
        <v/>
      </c>
      <c r="CK150" s="106" t="str">
        <f t="shared" si="156"/>
        <v/>
      </c>
      <c r="CL150" s="106" t="str">
        <f t="shared" si="157"/>
        <v/>
      </c>
      <c r="CM150" s="106" t="str">
        <f t="shared" si="158"/>
        <v/>
      </c>
      <c r="CN150" s="106" t="str">
        <f t="shared" si="159"/>
        <v/>
      </c>
      <c r="CO150" s="119" t="str">
        <f t="shared" si="178"/>
        <v/>
      </c>
      <c r="CP150" s="119" t="str">
        <f t="shared" si="179"/>
        <v/>
      </c>
      <c r="CQ150" s="106">
        <f t="shared" si="160"/>
        <v>2.616764848491878E-3</v>
      </c>
      <c r="CR150" s="106">
        <f t="shared" si="161"/>
        <v>1.7873030627498601E-3</v>
      </c>
      <c r="CS150" s="106">
        <f t="shared" si="162"/>
        <v>2.1521584294465061E-3</v>
      </c>
      <c r="CT150" s="106" t="str">
        <f t="shared" si="163"/>
        <v/>
      </c>
      <c r="CU150" s="106" t="str">
        <f t="shared" si="164"/>
        <v/>
      </c>
      <c r="CV150" s="106" t="str">
        <f t="shared" si="165"/>
        <v/>
      </c>
      <c r="CW150" s="106" t="str">
        <f t="shared" si="166"/>
        <v/>
      </c>
      <c r="CX150" s="106" t="str">
        <f t="shared" si="167"/>
        <v/>
      </c>
      <c r="CY150" s="106" t="str">
        <f t="shared" si="168"/>
        <v/>
      </c>
      <c r="CZ150" s="106" t="str">
        <f t="shared" si="169"/>
        <v/>
      </c>
      <c r="DA150" s="119" t="str">
        <f t="shared" si="180"/>
        <v/>
      </c>
      <c r="DB150" s="119" t="str">
        <f t="shared" si="181"/>
        <v/>
      </c>
    </row>
    <row r="151" spans="1:106" ht="15" customHeight="1" x14ac:dyDescent="0.3">
      <c r="A151" s="135" t="str">
        <f>'Gene Table'!D150</f>
        <v>MDM4</v>
      </c>
      <c r="B151" s="104" t="s">
        <v>344</v>
      </c>
      <c r="C151" s="105">
        <f>IF('Test Sample Data'!C150="","",IF(SUM('Test Sample Data'!C$3:C$386)&gt;10,IF(AND(ISNUMBER('Test Sample Data'!C150),'Test Sample Data'!C150&lt;$C$389, 'Test Sample Data'!C150&gt;0),'Test Sample Data'!C150,$C$389),""))</f>
        <v>32.15</v>
      </c>
      <c r="D151" s="105">
        <f>IF('Test Sample Data'!D150="","",IF(SUM('Test Sample Data'!D$3:D$386)&gt;10,IF(AND(ISNUMBER('Test Sample Data'!D150),'Test Sample Data'!D150&lt;$C$389, 'Test Sample Data'!D150&gt;0),'Test Sample Data'!D150,$C$389),""))</f>
        <v>31.35</v>
      </c>
      <c r="E151" s="105">
        <f>IF('Test Sample Data'!E150="","",IF(SUM('Test Sample Data'!E$3:E$386)&gt;10,IF(AND(ISNUMBER('Test Sample Data'!E150),'Test Sample Data'!E150&lt;$C$389, 'Test Sample Data'!E150&gt;0),'Test Sample Data'!E150,$C$389),""))</f>
        <v>31.75</v>
      </c>
      <c r="F151" s="105" t="str">
        <f>IF('Test Sample Data'!F150="","",IF(SUM('Test Sample Data'!F$3:F$386)&gt;10,IF(AND(ISNUMBER('Test Sample Data'!F150),'Test Sample Data'!F150&lt;$C$389, 'Test Sample Data'!F150&gt;0),'Test Sample Data'!F150,$C$389),""))</f>
        <v/>
      </c>
      <c r="G151" s="105" t="str">
        <f>IF('Test Sample Data'!G150="","",IF(SUM('Test Sample Data'!G$3:G$386)&gt;10,IF(AND(ISNUMBER('Test Sample Data'!G150),'Test Sample Data'!G150&lt;$C$389, 'Test Sample Data'!G150&gt;0),'Test Sample Data'!G150,$C$389),""))</f>
        <v/>
      </c>
      <c r="H151" s="105" t="str">
        <f>IF('Test Sample Data'!H150="","",IF(SUM('Test Sample Data'!H$3:H$386)&gt;10,IF(AND(ISNUMBER('Test Sample Data'!H150),'Test Sample Data'!H150&lt;$C$389, 'Test Sample Data'!H150&gt;0),'Test Sample Data'!H150,$C$389),""))</f>
        <v/>
      </c>
      <c r="I151" s="105" t="str">
        <f>IF('Test Sample Data'!I150="","",IF(SUM('Test Sample Data'!I$3:I$386)&gt;10,IF(AND(ISNUMBER('Test Sample Data'!I150),'Test Sample Data'!I150&lt;$C$389, 'Test Sample Data'!I150&gt;0),'Test Sample Data'!I150,$C$389),""))</f>
        <v/>
      </c>
      <c r="J151" s="105" t="str">
        <f>IF('Test Sample Data'!J150="","",IF(SUM('Test Sample Data'!J$3:J$386)&gt;10,IF(AND(ISNUMBER('Test Sample Data'!J150),'Test Sample Data'!J150&lt;$C$389, 'Test Sample Data'!J150&gt;0),'Test Sample Data'!J150,$C$389),""))</f>
        <v/>
      </c>
      <c r="K151" s="105" t="str">
        <f>IF('Test Sample Data'!K150="","",IF(SUM('Test Sample Data'!K$3:K$386)&gt;10,IF(AND(ISNUMBER('Test Sample Data'!K150),'Test Sample Data'!K150&lt;$C$389, 'Test Sample Data'!K150&gt;0),'Test Sample Data'!K150,$C$389),""))</f>
        <v/>
      </c>
      <c r="L151" s="105" t="str">
        <f>IF('Test Sample Data'!L150="","",IF(SUM('Test Sample Data'!L$3:L$386)&gt;10,IF(AND(ISNUMBER('Test Sample Data'!L150),'Test Sample Data'!L150&lt;$C$389, 'Test Sample Data'!L150&gt;0),'Test Sample Data'!L150,$C$389),""))</f>
        <v/>
      </c>
      <c r="M151" s="105" t="str">
        <f>IF('Test Sample Data'!M150="","",IF(SUM('Test Sample Data'!M$3:M$386)&gt;10,IF(AND(ISNUMBER('Test Sample Data'!M150),'Test Sample Data'!M150&lt;$C$389, 'Test Sample Data'!M150&gt;0),'Test Sample Data'!M150,$C$389),""))</f>
        <v/>
      </c>
      <c r="N151" s="105" t="str">
        <f>IF('Test Sample Data'!N150="","",IF(SUM('Test Sample Data'!N$3:N$386)&gt;10,IF(AND(ISNUMBER('Test Sample Data'!N150),'Test Sample Data'!N150&lt;$C$389, 'Test Sample Data'!N150&gt;0),'Test Sample Data'!N150,$C$389),""))</f>
        <v/>
      </c>
      <c r="O151" s="105" t="str">
        <f>'Gene Table'!D150</f>
        <v>MDM4</v>
      </c>
      <c r="P151" s="104" t="s">
        <v>344</v>
      </c>
      <c r="Q151" s="105">
        <f>IF('Control Sample Data'!C150="","",IF(SUM('Control Sample Data'!C$3:C$386)&gt;10,IF(AND(ISNUMBER('Control Sample Data'!C150),'Control Sample Data'!C150&lt;$C$389, 'Control Sample Data'!C150&gt;0),'Control Sample Data'!C150,$C$389),""))</f>
        <v>32.549999999999997</v>
      </c>
      <c r="R151" s="105">
        <f>IF('Control Sample Data'!D150="","",IF(SUM('Control Sample Data'!D$3:D$386)&gt;10,IF(AND(ISNUMBER('Control Sample Data'!D150),'Control Sample Data'!D150&lt;$C$389, 'Control Sample Data'!D150&gt;0),'Control Sample Data'!D150,$C$389),""))</f>
        <v>32.47</v>
      </c>
      <c r="S151" s="105">
        <f>IF('Control Sample Data'!E150="","",IF(SUM('Control Sample Data'!E$3:E$386)&gt;10,IF(AND(ISNUMBER('Control Sample Data'!E150),'Control Sample Data'!E150&lt;$C$389, 'Control Sample Data'!E150&gt;0),'Control Sample Data'!E150,$C$389),""))</f>
        <v>32.65</v>
      </c>
      <c r="T151" s="105" t="str">
        <f>IF('Control Sample Data'!F150="","",IF(SUM('Control Sample Data'!F$3:F$386)&gt;10,IF(AND(ISNUMBER('Control Sample Data'!F150),'Control Sample Data'!F150&lt;$C$389, 'Control Sample Data'!F150&gt;0),'Control Sample Data'!F150,$C$389),""))</f>
        <v/>
      </c>
      <c r="U151" s="105" t="str">
        <f>IF('Control Sample Data'!G150="","",IF(SUM('Control Sample Data'!G$3:G$386)&gt;10,IF(AND(ISNUMBER('Control Sample Data'!G150),'Control Sample Data'!G150&lt;$C$389, 'Control Sample Data'!G150&gt;0),'Control Sample Data'!G150,$C$389),""))</f>
        <v/>
      </c>
      <c r="V151" s="105" t="str">
        <f>IF('Control Sample Data'!H150="","",IF(SUM('Control Sample Data'!H$3:H$386)&gt;10,IF(AND(ISNUMBER('Control Sample Data'!H150),'Control Sample Data'!H150&lt;$C$389, 'Control Sample Data'!H150&gt;0),'Control Sample Data'!H150,$C$389),""))</f>
        <v/>
      </c>
      <c r="W151" s="105" t="str">
        <f>IF('Control Sample Data'!I150="","",IF(SUM('Control Sample Data'!I$3:I$386)&gt;10,IF(AND(ISNUMBER('Control Sample Data'!I150),'Control Sample Data'!I150&lt;$C$389, 'Control Sample Data'!I150&gt;0),'Control Sample Data'!I150,$C$389),""))</f>
        <v/>
      </c>
      <c r="X151" s="105" t="str">
        <f>IF('Control Sample Data'!J150="","",IF(SUM('Control Sample Data'!J$3:J$386)&gt;10,IF(AND(ISNUMBER('Control Sample Data'!J150),'Control Sample Data'!J150&lt;$C$389, 'Control Sample Data'!J150&gt;0),'Control Sample Data'!J150,$C$389),""))</f>
        <v/>
      </c>
      <c r="Y151" s="105" t="str">
        <f>IF('Control Sample Data'!K150="","",IF(SUM('Control Sample Data'!K$3:K$386)&gt;10,IF(AND(ISNUMBER('Control Sample Data'!K150),'Control Sample Data'!K150&lt;$C$389, 'Control Sample Data'!K150&gt;0),'Control Sample Data'!K150,$C$389),""))</f>
        <v/>
      </c>
      <c r="Z151" s="105" t="str">
        <f>IF('Control Sample Data'!L150="","",IF(SUM('Control Sample Data'!L$3:L$386)&gt;10,IF(AND(ISNUMBER('Control Sample Data'!L150),'Control Sample Data'!L150&lt;$C$389, 'Control Sample Data'!L150&gt;0),'Control Sample Data'!L150,$C$389),""))</f>
        <v/>
      </c>
      <c r="AA151" s="105" t="str">
        <f>IF('Control Sample Data'!M150="","",IF(SUM('Control Sample Data'!M$3:M$386)&gt;10,IF(AND(ISNUMBER('Control Sample Data'!M150),'Control Sample Data'!M150&lt;$C$389, 'Control Sample Data'!M150&gt;0),'Control Sample Data'!M150,$C$389),""))</f>
        <v/>
      </c>
      <c r="AB151" s="136" t="str">
        <f>IF('Control Sample Data'!N150="","",IF(SUM('Control Sample Data'!N$3:N$386)&gt;10,IF(AND(ISNUMBER('Control Sample Data'!N150),'Control Sample Data'!N150&lt;$C$389, 'Control Sample Data'!N150&gt;0),'Control Sample Data'!N150,$C$389),""))</f>
        <v/>
      </c>
      <c r="BA151" s="101" t="str">
        <f t="shared" si="170"/>
        <v>MDM4</v>
      </c>
      <c r="BB151" s="104" t="s">
        <v>344</v>
      </c>
      <c r="BC151" s="105">
        <f t="shared" si="130"/>
        <v>11.157999999999998</v>
      </c>
      <c r="BD151" s="105">
        <f t="shared" si="131"/>
        <v>10.400000000000002</v>
      </c>
      <c r="BE151" s="105">
        <f t="shared" si="132"/>
        <v>10.869999999999997</v>
      </c>
      <c r="BF151" s="105" t="str">
        <f t="shared" si="133"/>
        <v/>
      </c>
      <c r="BG151" s="105" t="str">
        <f t="shared" si="134"/>
        <v/>
      </c>
      <c r="BH151" s="105" t="str">
        <f t="shared" si="135"/>
        <v/>
      </c>
      <c r="BI151" s="105" t="str">
        <f t="shared" si="136"/>
        <v/>
      </c>
      <c r="BJ151" s="105" t="str">
        <f t="shared" si="137"/>
        <v/>
      </c>
      <c r="BK151" s="105" t="str">
        <f t="shared" si="138"/>
        <v/>
      </c>
      <c r="BL151" s="105" t="str">
        <f t="shared" si="139"/>
        <v/>
      </c>
      <c r="BM151" s="102" t="str">
        <f t="shared" si="171"/>
        <v/>
      </c>
      <c r="BN151" s="102" t="str">
        <f t="shared" si="172"/>
        <v/>
      </c>
      <c r="BO151" s="105">
        <f t="shared" si="140"/>
        <v>11.407999999999998</v>
      </c>
      <c r="BP151" s="105">
        <f t="shared" si="141"/>
        <v>11.417999999999999</v>
      </c>
      <c r="BQ151" s="105">
        <f t="shared" si="142"/>
        <v>11.439999999999998</v>
      </c>
      <c r="BR151" s="105" t="str">
        <f t="shared" si="143"/>
        <v/>
      </c>
      <c r="BS151" s="105" t="str">
        <f t="shared" si="144"/>
        <v/>
      </c>
      <c r="BT151" s="105" t="str">
        <f t="shared" si="145"/>
        <v/>
      </c>
      <c r="BU151" s="105" t="str">
        <f t="shared" si="146"/>
        <v/>
      </c>
      <c r="BV151" s="105" t="str">
        <f t="shared" si="147"/>
        <v/>
      </c>
      <c r="BW151" s="105" t="str">
        <f t="shared" si="148"/>
        <v/>
      </c>
      <c r="BX151" s="105" t="str">
        <f t="shared" si="149"/>
        <v/>
      </c>
      <c r="BY151" s="102" t="str">
        <f t="shared" si="173"/>
        <v/>
      </c>
      <c r="BZ151" s="102" t="str">
        <f t="shared" si="174"/>
        <v/>
      </c>
      <c r="CA151" s="70">
        <f t="shared" si="175"/>
        <v>10.809333333333333</v>
      </c>
      <c r="CB151" s="70">
        <f t="shared" si="176"/>
        <v>11.421999999999997</v>
      </c>
      <c r="CC151" s="103" t="str">
        <f t="shared" si="177"/>
        <v>MDM4</v>
      </c>
      <c r="CD151" s="104" t="s">
        <v>344</v>
      </c>
      <c r="CE151" s="106">
        <f t="shared" si="150"/>
        <v>4.3763022439912417E-4</v>
      </c>
      <c r="CF151" s="106">
        <f t="shared" si="151"/>
        <v>7.4009597974140462E-4</v>
      </c>
      <c r="CG151" s="106">
        <f t="shared" si="152"/>
        <v>5.343230963187213E-4</v>
      </c>
      <c r="CH151" s="106" t="str">
        <f t="shared" si="153"/>
        <v/>
      </c>
      <c r="CI151" s="106" t="str">
        <f t="shared" si="154"/>
        <v/>
      </c>
      <c r="CJ151" s="106" t="str">
        <f t="shared" si="155"/>
        <v/>
      </c>
      <c r="CK151" s="106" t="str">
        <f t="shared" si="156"/>
        <v/>
      </c>
      <c r="CL151" s="106" t="str">
        <f t="shared" si="157"/>
        <v/>
      </c>
      <c r="CM151" s="106" t="str">
        <f t="shared" si="158"/>
        <v/>
      </c>
      <c r="CN151" s="106" t="str">
        <f t="shared" si="159"/>
        <v/>
      </c>
      <c r="CO151" s="119" t="str">
        <f t="shared" si="178"/>
        <v/>
      </c>
      <c r="CP151" s="119" t="str">
        <f t="shared" si="179"/>
        <v/>
      </c>
      <c r="CQ151" s="106">
        <f t="shared" si="160"/>
        <v>3.6800168690390232E-4</v>
      </c>
      <c r="CR151" s="106">
        <f t="shared" si="161"/>
        <v>3.6545971357243475E-4</v>
      </c>
      <c r="CS151" s="106">
        <f t="shared" si="162"/>
        <v>3.5992900812771079E-4</v>
      </c>
      <c r="CT151" s="106" t="str">
        <f t="shared" si="163"/>
        <v/>
      </c>
      <c r="CU151" s="106" t="str">
        <f t="shared" si="164"/>
        <v/>
      </c>
      <c r="CV151" s="106" t="str">
        <f t="shared" si="165"/>
        <v/>
      </c>
      <c r="CW151" s="106" t="str">
        <f t="shared" si="166"/>
        <v/>
      </c>
      <c r="CX151" s="106" t="str">
        <f t="shared" si="167"/>
        <v/>
      </c>
      <c r="CY151" s="106" t="str">
        <f t="shared" si="168"/>
        <v/>
      </c>
      <c r="CZ151" s="106" t="str">
        <f t="shared" si="169"/>
        <v/>
      </c>
      <c r="DA151" s="119" t="str">
        <f t="shared" si="180"/>
        <v/>
      </c>
      <c r="DB151" s="119" t="str">
        <f t="shared" si="181"/>
        <v/>
      </c>
    </row>
    <row r="152" spans="1:106" ht="15" customHeight="1" x14ac:dyDescent="0.3">
      <c r="A152" s="135" t="str">
        <f>'Gene Table'!D151</f>
        <v>MEX3A</v>
      </c>
      <c r="B152" s="104" t="s">
        <v>345</v>
      </c>
      <c r="C152" s="105">
        <f>IF('Test Sample Data'!C151="","",IF(SUM('Test Sample Data'!C$3:C$386)&gt;10,IF(AND(ISNUMBER('Test Sample Data'!C151),'Test Sample Data'!C151&lt;$C$389, 'Test Sample Data'!C151&gt;0),'Test Sample Data'!C151,$C$389),""))</f>
        <v>19.64</v>
      </c>
      <c r="D152" s="105">
        <f>IF('Test Sample Data'!D151="","",IF(SUM('Test Sample Data'!D$3:D$386)&gt;10,IF(AND(ISNUMBER('Test Sample Data'!D151),'Test Sample Data'!D151&lt;$C$389, 'Test Sample Data'!D151&gt;0),'Test Sample Data'!D151,$C$389),""))</f>
        <v>19.850000000000001</v>
      </c>
      <c r="E152" s="105">
        <f>IF('Test Sample Data'!E151="","",IF(SUM('Test Sample Data'!E$3:E$386)&gt;10,IF(AND(ISNUMBER('Test Sample Data'!E151),'Test Sample Data'!E151&lt;$C$389, 'Test Sample Data'!E151&gt;0),'Test Sample Data'!E151,$C$389),""))</f>
        <v>19.78</v>
      </c>
      <c r="F152" s="105" t="str">
        <f>IF('Test Sample Data'!F151="","",IF(SUM('Test Sample Data'!F$3:F$386)&gt;10,IF(AND(ISNUMBER('Test Sample Data'!F151),'Test Sample Data'!F151&lt;$C$389, 'Test Sample Data'!F151&gt;0),'Test Sample Data'!F151,$C$389),""))</f>
        <v/>
      </c>
      <c r="G152" s="105" t="str">
        <f>IF('Test Sample Data'!G151="","",IF(SUM('Test Sample Data'!G$3:G$386)&gt;10,IF(AND(ISNUMBER('Test Sample Data'!G151),'Test Sample Data'!G151&lt;$C$389, 'Test Sample Data'!G151&gt;0),'Test Sample Data'!G151,$C$389),""))</f>
        <v/>
      </c>
      <c r="H152" s="105" t="str">
        <f>IF('Test Sample Data'!H151="","",IF(SUM('Test Sample Data'!H$3:H$386)&gt;10,IF(AND(ISNUMBER('Test Sample Data'!H151),'Test Sample Data'!H151&lt;$C$389, 'Test Sample Data'!H151&gt;0),'Test Sample Data'!H151,$C$389),""))</f>
        <v/>
      </c>
      <c r="I152" s="105" t="str">
        <f>IF('Test Sample Data'!I151="","",IF(SUM('Test Sample Data'!I$3:I$386)&gt;10,IF(AND(ISNUMBER('Test Sample Data'!I151),'Test Sample Data'!I151&lt;$C$389, 'Test Sample Data'!I151&gt;0),'Test Sample Data'!I151,$C$389),""))</f>
        <v/>
      </c>
      <c r="J152" s="105" t="str">
        <f>IF('Test Sample Data'!J151="","",IF(SUM('Test Sample Data'!J$3:J$386)&gt;10,IF(AND(ISNUMBER('Test Sample Data'!J151),'Test Sample Data'!J151&lt;$C$389, 'Test Sample Data'!J151&gt;0),'Test Sample Data'!J151,$C$389),""))</f>
        <v/>
      </c>
      <c r="K152" s="105" t="str">
        <f>IF('Test Sample Data'!K151="","",IF(SUM('Test Sample Data'!K$3:K$386)&gt;10,IF(AND(ISNUMBER('Test Sample Data'!K151),'Test Sample Data'!K151&lt;$C$389, 'Test Sample Data'!K151&gt;0),'Test Sample Data'!K151,$C$389),""))</f>
        <v/>
      </c>
      <c r="L152" s="105" t="str">
        <f>IF('Test Sample Data'!L151="","",IF(SUM('Test Sample Data'!L$3:L$386)&gt;10,IF(AND(ISNUMBER('Test Sample Data'!L151),'Test Sample Data'!L151&lt;$C$389, 'Test Sample Data'!L151&gt;0),'Test Sample Data'!L151,$C$389),""))</f>
        <v/>
      </c>
      <c r="M152" s="105" t="str">
        <f>IF('Test Sample Data'!M151="","",IF(SUM('Test Sample Data'!M$3:M$386)&gt;10,IF(AND(ISNUMBER('Test Sample Data'!M151),'Test Sample Data'!M151&lt;$C$389, 'Test Sample Data'!M151&gt;0),'Test Sample Data'!M151,$C$389),""))</f>
        <v/>
      </c>
      <c r="N152" s="105" t="str">
        <f>IF('Test Sample Data'!N151="","",IF(SUM('Test Sample Data'!N$3:N$386)&gt;10,IF(AND(ISNUMBER('Test Sample Data'!N151),'Test Sample Data'!N151&lt;$C$389, 'Test Sample Data'!N151&gt;0),'Test Sample Data'!N151,$C$389),""))</f>
        <v/>
      </c>
      <c r="O152" s="105" t="str">
        <f>'Gene Table'!D151</f>
        <v>MEX3A</v>
      </c>
      <c r="P152" s="104" t="s">
        <v>345</v>
      </c>
      <c r="Q152" s="105">
        <f>IF('Control Sample Data'!C151="","",IF(SUM('Control Sample Data'!C$3:C$386)&gt;10,IF(AND(ISNUMBER('Control Sample Data'!C151),'Control Sample Data'!C151&lt;$C$389, 'Control Sample Data'!C151&gt;0),'Control Sample Data'!C151,$C$389),""))</f>
        <v>30.32</v>
      </c>
      <c r="R152" s="105">
        <f>IF('Control Sample Data'!D151="","",IF(SUM('Control Sample Data'!D$3:D$386)&gt;10,IF(AND(ISNUMBER('Control Sample Data'!D151),'Control Sample Data'!D151&lt;$C$389, 'Control Sample Data'!D151&gt;0),'Control Sample Data'!D151,$C$389),""))</f>
        <v>29.85</v>
      </c>
      <c r="S152" s="105">
        <f>IF('Control Sample Data'!E151="","",IF(SUM('Control Sample Data'!E$3:E$386)&gt;10,IF(AND(ISNUMBER('Control Sample Data'!E151),'Control Sample Data'!E151&lt;$C$389, 'Control Sample Data'!E151&gt;0),'Control Sample Data'!E151,$C$389),""))</f>
        <v>30.23</v>
      </c>
      <c r="T152" s="105" t="str">
        <f>IF('Control Sample Data'!F151="","",IF(SUM('Control Sample Data'!F$3:F$386)&gt;10,IF(AND(ISNUMBER('Control Sample Data'!F151),'Control Sample Data'!F151&lt;$C$389, 'Control Sample Data'!F151&gt;0),'Control Sample Data'!F151,$C$389),""))</f>
        <v/>
      </c>
      <c r="U152" s="105" t="str">
        <f>IF('Control Sample Data'!G151="","",IF(SUM('Control Sample Data'!G$3:G$386)&gt;10,IF(AND(ISNUMBER('Control Sample Data'!G151),'Control Sample Data'!G151&lt;$C$389, 'Control Sample Data'!G151&gt;0),'Control Sample Data'!G151,$C$389),""))</f>
        <v/>
      </c>
      <c r="V152" s="105" t="str">
        <f>IF('Control Sample Data'!H151="","",IF(SUM('Control Sample Data'!H$3:H$386)&gt;10,IF(AND(ISNUMBER('Control Sample Data'!H151),'Control Sample Data'!H151&lt;$C$389, 'Control Sample Data'!H151&gt;0),'Control Sample Data'!H151,$C$389),""))</f>
        <v/>
      </c>
      <c r="W152" s="105" t="str">
        <f>IF('Control Sample Data'!I151="","",IF(SUM('Control Sample Data'!I$3:I$386)&gt;10,IF(AND(ISNUMBER('Control Sample Data'!I151),'Control Sample Data'!I151&lt;$C$389, 'Control Sample Data'!I151&gt;0),'Control Sample Data'!I151,$C$389),""))</f>
        <v/>
      </c>
      <c r="X152" s="105" t="str">
        <f>IF('Control Sample Data'!J151="","",IF(SUM('Control Sample Data'!J$3:J$386)&gt;10,IF(AND(ISNUMBER('Control Sample Data'!J151),'Control Sample Data'!J151&lt;$C$389, 'Control Sample Data'!J151&gt;0),'Control Sample Data'!J151,$C$389),""))</f>
        <v/>
      </c>
      <c r="Y152" s="105" t="str">
        <f>IF('Control Sample Data'!K151="","",IF(SUM('Control Sample Data'!K$3:K$386)&gt;10,IF(AND(ISNUMBER('Control Sample Data'!K151),'Control Sample Data'!K151&lt;$C$389, 'Control Sample Data'!K151&gt;0),'Control Sample Data'!K151,$C$389),""))</f>
        <v/>
      </c>
      <c r="Z152" s="105" t="str">
        <f>IF('Control Sample Data'!L151="","",IF(SUM('Control Sample Data'!L$3:L$386)&gt;10,IF(AND(ISNUMBER('Control Sample Data'!L151),'Control Sample Data'!L151&lt;$C$389, 'Control Sample Data'!L151&gt;0),'Control Sample Data'!L151,$C$389),""))</f>
        <v/>
      </c>
      <c r="AA152" s="105" t="str">
        <f>IF('Control Sample Data'!M151="","",IF(SUM('Control Sample Data'!M$3:M$386)&gt;10,IF(AND(ISNUMBER('Control Sample Data'!M151),'Control Sample Data'!M151&lt;$C$389, 'Control Sample Data'!M151&gt;0),'Control Sample Data'!M151,$C$389),""))</f>
        <v/>
      </c>
      <c r="AB152" s="136" t="str">
        <f>IF('Control Sample Data'!N151="","",IF(SUM('Control Sample Data'!N$3:N$386)&gt;10,IF(AND(ISNUMBER('Control Sample Data'!N151),'Control Sample Data'!N151&lt;$C$389, 'Control Sample Data'!N151&gt;0),'Control Sample Data'!N151,$C$389),""))</f>
        <v/>
      </c>
      <c r="BA152" s="101" t="str">
        <f t="shared" si="170"/>
        <v>MEX3A</v>
      </c>
      <c r="BB152" s="104" t="s">
        <v>345</v>
      </c>
      <c r="BC152" s="105">
        <f t="shared" si="130"/>
        <v>-1.3520000000000003</v>
      </c>
      <c r="BD152" s="105">
        <f t="shared" si="131"/>
        <v>-1.0999999999999979</v>
      </c>
      <c r="BE152" s="105">
        <f t="shared" si="132"/>
        <v>-1.1000000000000014</v>
      </c>
      <c r="BF152" s="105" t="str">
        <f t="shared" si="133"/>
        <v/>
      </c>
      <c r="BG152" s="105" t="str">
        <f t="shared" si="134"/>
        <v/>
      </c>
      <c r="BH152" s="105" t="str">
        <f t="shared" si="135"/>
        <v/>
      </c>
      <c r="BI152" s="105" t="str">
        <f t="shared" si="136"/>
        <v/>
      </c>
      <c r="BJ152" s="105" t="str">
        <f t="shared" si="137"/>
        <v/>
      </c>
      <c r="BK152" s="105" t="str">
        <f t="shared" si="138"/>
        <v/>
      </c>
      <c r="BL152" s="105" t="str">
        <f t="shared" si="139"/>
        <v/>
      </c>
      <c r="BM152" s="102" t="str">
        <f t="shared" si="171"/>
        <v/>
      </c>
      <c r="BN152" s="102" t="str">
        <f t="shared" si="172"/>
        <v/>
      </c>
      <c r="BO152" s="105">
        <f t="shared" si="140"/>
        <v>9.1780000000000008</v>
      </c>
      <c r="BP152" s="105">
        <f t="shared" si="141"/>
        <v>8.7980000000000018</v>
      </c>
      <c r="BQ152" s="105">
        <f t="shared" si="142"/>
        <v>9.02</v>
      </c>
      <c r="BR152" s="105" t="str">
        <f t="shared" si="143"/>
        <v/>
      </c>
      <c r="BS152" s="105" t="str">
        <f t="shared" si="144"/>
        <v/>
      </c>
      <c r="BT152" s="105" t="str">
        <f t="shared" si="145"/>
        <v/>
      </c>
      <c r="BU152" s="105" t="str">
        <f t="shared" si="146"/>
        <v/>
      </c>
      <c r="BV152" s="105" t="str">
        <f t="shared" si="147"/>
        <v/>
      </c>
      <c r="BW152" s="105" t="str">
        <f t="shared" si="148"/>
        <v/>
      </c>
      <c r="BX152" s="105" t="str">
        <f t="shared" si="149"/>
        <v/>
      </c>
      <c r="BY152" s="102" t="str">
        <f t="shared" si="173"/>
        <v/>
      </c>
      <c r="BZ152" s="102" t="str">
        <f t="shared" si="174"/>
        <v/>
      </c>
      <c r="CA152" s="70">
        <f t="shared" si="175"/>
        <v>-1.1839999999999999</v>
      </c>
      <c r="CB152" s="70">
        <f t="shared" si="176"/>
        <v>8.9986666666666668</v>
      </c>
      <c r="CC152" s="103" t="str">
        <f t="shared" si="177"/>
        <v>MEX3A</v>
      </c>
      <c r="CD152" s="104" t="s">
        <v>345</v>
      </c>
      <c r="CE152" s="106">
        <f t="shared" si="150"/>
        <v>2.5526575376579062</v>
      </c>
      <c r="CF152" s="106">
        <f t="shared" si="151"/>
        <v>2.1435469250725832</v>
      </c>
      <c r="CG152" s="106">
        <f t="shared" si="152"/>
        <v>2.1435469250725885</v>
      </c>
      <c r="CH152" s="106" t="str">
        <f t="shared" si="153"/>
        <v/>
      </c>
      <c r="CI152" s="106" t="str">
        <f t="shared" si="154"/>
        <v/>
      </c>
      <c r="CJ152" s="106" t="str">
        <f t="shared" si="155"/>
        <v/>
      </c>
      <c r="CK152" s="106" t="str">
        <f t="shared" si="156"/>
        <v/>
      </c>
      <c r="CL152" s="106" t="str">
        <f t="shared" si="157"/>
        <v/>
      </c>
      <c r="CM152" s="106" t="str">
        <f t="shared" si="158"/>
        <v/>
      </c>
      <c r="CN152" s="106" t="str">
        <f t="shared" si="159"/>
        <v/>
      </c>
      <c r="CO152" s="119" t="str">
        <f t="shared" si="178"/>
        <v/>
      </c>
      <c r="CP152" s="119" t="str">
        <f t="shared" si="179"/>
        <v/>
      </c>
      <c r="CQ152" s="106">
        <f t="shared" si="160"/>
        <v>1.7264209591087319E-3</v>
      </c>
      <c r="CR152" s="106">
        <f t="shared" si="161"/>
        <v>2.2466638542003982E-3</v>
      </c>
      <c r="CS152" s="106">
        <f t="shared" si="162"/>
        <v>1.9262357509635931E-3</v>
      </c>
      <c r="CT152" s="106" t="str">
        <f t="shared" si="163"/>
        <v/>
      </c>
      <c r="CU152" s="106" t="str">
        <f t="shared" si="164"/>
        <v/>
      </c>
      <c r="CV152" s="106" t="str">
        <f t="shared" si="165"/>
        <v/>
      </c>
      <c r="CW152" s="106" t="str">
        <f t="shared" si="166"/>
        <v/>
      </c>
      <c r="CX152" s="106" t="str">
        <f t="shared" si="167"/>
        <v/>
      </c>
      <c r="CY152" s="106" t="str">
        <f t="shared" si="168"/>
        <v/>
      </c>
      <c r="CZ152" s="106" t="str">
        <f t="shared" si="169"/>
        <v/>
      </c>
      <c r="DA152" s="119" t="str">
        <f t="shared" si="180"/>
        <v/>
      </c>
      <c r="DB152" s="119" t="str">
        <f t="shared" si="181"/>
        <v/>
      </c>
    </row>
    <row r="153" spans="1:106" ht="15" customHeight="1" x14ac:dyDescent="0.3">
      <c r="A153" s="135" t="str">
        <f>'Gene Table'!D152</f>
        <v>MEX3C</v>
      </c>
      <c r="B153" s="104" t="s">
        <v>346</v>
      </c>
      <c r="C153" s="105">
        <f>IF('Test Sample Data'!C152="","",IF(SUM('Test Sample Data'!C$3:C$386)&gt;10,IF(AND(ISNUMBER('Test Sample Data'!C152),'Test Sample Data'!C152&lt;$C$389, 'Test Sample Data'!C152&gt;0),'Test Sample Data'!C152,$C$389),""))</f>
        <v>21.06</v>
      </c>
      <c r="D153" s="105">
        <f>IF('Test Sample Data'!D152="","",IF(SUM('Test Sample Data'!D$3:D$386)&gt;10,IF(AND(ISNUMBER('Test Sample Data'!D152),'Test Sample Data'!D152&lt;$C$389, 'Test Sample Data'!D152&gt;0),'Test Sample Data'!D152,$C$389),""))</f>
        <v>21.1</v>
      </c>
      <c r="E153" s="105">
        <f>IF('Test Sample Data'!E152="","",IF(SUM('Test Sample Data'!E$3:E$386)&gt;10,IF(AND(ISNUMBER('Test Sample Data'!E152),'Test Sample Data'!E152&lt;$C$389, 'Test Sample Data'!E152&gt;0),'Test Sample Data'!E152,$C$389),""))</f>
        <v>21.07</v>
      </c>
      <c r="F153" s="105" t="str">
        <f>IF('Test Sample Data'!F152="","",IF(SUM('Test Sample Data'!F$3:F$386)&gt;10,IF(AND(ISNUMBER('Test Sample Data'!F152),'Test Sample Data'!F152&lt;$C$389, 'Test Sample Data'!F152&gt;0),'Test Sample Data'!F152,$C$389),""))</f>
        <v/>
      </c>
      <c r="G153" s="105" t="str">
        <f>IF('Test Sample Data'!G152="","",IF(SUM('Test Sample Data'!G$3:G$386)&gt;10,IF(AND(ISNUMBER('Test Sample Data'!G152),'Test Sample Data'!G152&lt;$C$389, 'Test Sample Data'!G152&gt;0),'Test Sample Data'!G152,$C$389),""))</f>
        <v/>
      </c>
      <c r="H153" s="105" t="str">
        <f>IF('Test Sample Data'!H152="","",IF(SUM('Test Sample Data'!H$3:H$386)&gt;10,IF(AND(ISNUMBER('Test Sample Data'!H152),'Test Sample Data'!H152&lt;$C$389, 'Test Sample Data'!H152&gt;0),'Test Sample Data'!H152,$C$389),""))</f>
        <v/>
      </c>
      <c r="I153" s="105" t="str">
        <f>IF('Test Sample Data'!I152="","",IF(SUM('Test Sample Data'!I$3:I$386)&gt;10,IF(AND(ISNUMBER('Test Sample Data'!I152),'Test Sample Data'!I152&lt;$C$389, 'Test Sample Data'!I152&gt;0),'Test Sample Data'!I152,$C$389),""))</f>
        <v/>
      </c>
      <c r="J153" s="105" t="str">
        <f>IF('Test Sample Data'!J152="","",IF(SUM('Test Sample Data'!J$3:J$386)&gt;10,IF(AND(ISNUMBER('Test Sample Data'!J152),'Test Sample Data'!J152&lt;$C$389, 'Test Sample Data'!J152&gt;0),'Test Sample Data'!J152,$C$389),""))</f>
        <v/>
      </c>
      <c r="K153" s="105" t="str">
        <f>IF('Test Sample Data'!K152="","",IF(SUM('Test Sample Data'!K$3:K$386)&gt;10,IF(AND(ISNUMBER('Test Sample Data'!K152),'Test Sample Data'!K152&lt;$C$389, 'Test Sample Data'!K152&gt;0),'Test Sample Data'!K152,$C$389),""))</f>
        <v/>
      </c>
      <c r="L153" s="105" t="str">
        <f>IF('Test Sample Data'!L152="","",IF(SUM('Test Sample Data'!L$3:L$386)&gt;10,IF(AND(ISNUMBER('Test Sample Data'!L152),'Test Sample Data'!L152&lt;$C$389, 'Test Sample Data'!L152&gt;0),'Test Sample Data'!L152,$C$389),""))</f>
        <v/>
      </c>
      <c r="M153" s="105" t="str">
        <f>IF('Test Sample Data'!M152="","",IF(SUM('Test Sample Data'!M$3:M$386)&gt;10,IF(AND(ISNUMBER('Test Sample Data'!M152),'Test Sample Data'!M152&lt;$C$389, 'Test Sample Data'!M152&gt;0),'Test Sample Data'!M152,$C$389),""))</f>
        <v/>
      </c>
      <c r="N153" s="105" t="str">
        <f>IF('Test Sample Data'!N152="","",IF(SUM('Test Sample Data'!N$3:N$386)&gt;10,IF(AND(ISNUMBER('Test Sample Data'!N152),'Test Sample Data'!N152&lt;$C$389, 'Test Sample Data'!N152&gt;0),'Test Sample Data'!N152,$C$389),""))</f>
        <v/>
      </c>
      <c r="O153" s="105" t="str">
        <f>'Gene Table'!D152</f>
        <v>MEX3C</v>
      </c>
      <c r="P153" s="104" t="s">
        <v>346</v>
      </c>
      <c r="Q153" s="105">
        <f>IF('Control Sample Data'!C152="","",IF(SUM('Control Sample Data'!C$3:C$386)&gt;10,IF(AND(ISNUMBER('Control Sample Data'!C152),'Control Sample Data'!C152&lt;$C$389, 'Control Sample Data'!C152&gt;0),'Control Sample Data'!C152,$C$389),""))</f>
        <v>34.14</v>
      </c>
      <c r="R153" s="105">
        <f>IF('Control Sample Data'!D152="","",IF(SUM('Control Sample Data'!D$3:D$386)&gt;10,IF(AND(ISNUMBER('Control Sample Data'!D152),'Control Sample Data'!D152&lt;$C$389, 'Control Sample Data'!D152&gt;0),'Control Sample Data'!D152,$C$389),""))</f>
        <v>34.4</v>
      </c>
      <c r="S153" s="105">
        <f>IF('Control Sample Data'!E152="","",IF(SUM('Control Sample Data'!E$3:E$386)&gt;10,IF(AND(ISNUMBER('Control Sample Data'!E152),'Control Sample Data'!E152&lt;$C$389, 'Control Sample Data'!E152&gt;0),'Control Sample Data'!E152,$C$389),""))</f>
        <v>33.89</v>
      </c>
      <c r="T153" s="105" t="str">
        <f>IF('Control Sample Data'!F152="","",IF(SUM('Control Sample Data'!F$3:F$386)&gt;10,IF(AND(ISNUMBER('Control Sample Data'!F152),'Control Sample Data'!F152&lt;$C$389, 'Control Sample Data'!F152&gt;0),'Control Sample Data'!F152,$C$389),""))</f>
        <v/>
      </c>
      <c r="U153" s="105" t="str">
        <f>IF('Control Sample Data'!G152="","",IF(SUM('Control Sample Data'!G$3:G$386)&gt;10,IF(AND(ISNUMBER('Control Sample Data'!G152),'Control Sample Data'!G152&lt;$C$389, 'Control Sample Data'!G152&gt;0),'Control Sample Data'!G152,$C$389),""))</f>
        <v/>
      </c>
      <c r="V153" s="105" t="str">
        <f>IF('Control Sample Data'!H152="","",IF(SUM('Control Sample Data'!H$3:H$386)&gt;10,IF(AND(ISNUMBER('Control Sample Data'!H152),'Control Sample Data'!H152&lt;$C$389, 'Control Sample Data'!H152&gt;0),'Control Sample Data'!H152,$C$389),""))</f>
        <v/>
      </c>
      <c r="W153" s="105" t="str">
        <f>IF('Control Sample Data'!I152="","",IF(SUM('Control Sample Data'!I$3:I$386)&gt;10,IF(AND(ISNUMBER('Control Sample Data'!I152),'Control Sample Data'!I152&lt;$C$389, 'Control Sample Data'!I152&gt;0),'Control Sample Data'!I152,$C$389),""))</f>
        <v/>
      </c>
      <c r="X153" s="105" t="str">
        <f>IF('Control Sample Data'!J152="","",IF(SUM('Control Sample Data'!J$3:J$386)&gt;10,IF(AND(ISNUMBER('Control Sample Data'!J152),'Control Sample Data'!J152&lt;$C$389, 'Control Sample Data'!J152&gt;0),'Control Sample Data'!J152,$C$389),""))</f>
        <v/>
      </c>
      <c r="Y153" s="105" t="str">
        <f>IF('Control Sample Data'!K152="","",IF(SUM('Control Sample Data'!K$3:K$386)&gt;10,IF(AND(ISNUMBER('Control Sample Data'!K152),'Control Sample Data'!K152&lt;$C$389, 'Control Sample Data'!K152&gt;0),'Control Sample Data'!K152,$C$389),""))</f>
        <v/>
      </c>
      <c r="Z153" s="105" t="str">
        <f>IF('Control Sample Data'!L152="","",IF(SUM('Control Sample Data'!L$3:L$386)&gt;10,IF(AND(ISNUMBER('Control Sample Data'!L152),'Control Sample Data'!L152&lt;$C$389, 'Control Sample Data'!L152&gt;0),'Control Sample Data'!L152,$C$389),""))</f>
        <v/>
      </c>
      <c r="AA153" s="105" t="str">
        <f>IF('Control Sample Data'!M152="","",IF(SUM('Control Sample Data'!M$3:M$386)&gt;10,IF(AND(ISNUMBER('Control Sample Data'!M152),'Control Sample Data'!M152&lt;$C$389, 'Control Sample Data'!M152&gt;0),'Control Sample Data'!M152,$C$389),""))</f>
        <v/>
      </c>
      <c r="AB153" s="136" t="str">
        <f>IF('Control Sample Data'!N152="","",IF(SUM('Control Sample Data'!N$3:N$386)&gt;10,IF(AND(ISNUMBER('Control Sample Data'!N152),'Control Sample Data'!N152&lt;$C$389, 'Control Sample Data'!N152&gt;0),'Control Sample Data'!N152,$C$389),""))</f>
        <v/>
      </c>
      <c r="BA153" s="101" t="str">
        <f t="shared" si="170"/>
        <v>MEX3C</v>
      </c>
      <c r="BB153" s="104" t="s">
        <v>346</v>
      </c>
      <c r="BC153" s="105">
        <f t="shared" si="130"/>
        <v>6.799999999999784E-2</v>
      </c>
      <c r="BD153" s="105">
        <f t="shared" si="131"/>
        <v>0.15000000000000213</v>
      </c>
      <c r="BE153" s="105">
        <f t="shared" si="132"/>
        <v>0.18999999999999773</v>
      </c>
      <c r="BF153" s="105" t="str">
        <f t="shared" si="133"/>
        <v/>
      </c>
      <c r="BG153" s="105" t="str">
        <f t="shared" si="134"/>
        <v/>
      </c>
      <c r="BH153" s="105" t="str">
        <f t="shared" si="135"/>
        <v/>
      </c>
      <c r="BI153" s="105" t="str">
        <f t="shared" si="136"/>
        <v/>
      </c>
      <c r="BJ153" s="105" t="str">
        <f t="shared" si="137"/>
        <v/>
      </c>
      <c r="BK153" s="105" t="str">
        <f t="shared" si="138"/>
        <v/>
      </c>
      <c r="BL153" s="105" t="str">
        <f t="shared" si="139"/>
        <v/>
      </c>
      <c r="BM153" s="102" t="str">
        <f t="shared" si="171"/>
        <v/>
      </c>
      <c r="BN153" s="102" t="str">
        <f t="shared" si="172"/>
        <v/>
      </c>
      <c r="BO153" s="105">
        <f t="shared" si="140"/>
        <v>12.998000000000001</v>
      </c>
      <c r="BP153" s="105">
        <f t="shared" si="141"/>
        <v>13.347999999999999</v>
      </c>
      <c r="BQ153" s="105">
        <f t="shared" si="142"/>
        <v>12.68</v>
      </c>
      <c r="BR153" s="105" t="str">
        <f t="shared" si="143"/>
        <v/>
      </c>
      <c r="BS153" s="105" t="str">
        <f t="shared" si="144"/>
        <v/>
      </c>
      <c r="BT153" s="105" t="str">
        <f t="shared" si="145"/>
        <v/>
      </c>
      <c r="BU153" s="105" t="str">
        <f t="shared" si="146"/>
        <v/>
      </c>
      <c r="BV153" s="105" t="str">
        <f t="shared" si="147"/>
        <v/>
      </c>
      <c r="BW153" s="105" t="str">
        <f t="shared" si="148"/>
        <v/>
      </c>
      <c r="BX153" s="105" t="str">
        <f t="shared" si="149"/>
        <v/>
      </c>
      <c r="BY153" s="102" t="str">
        <f t="shared" si="173"/>
        <v/>
      </c>
      <c r="BZ153" s="102" t="str">
        <f t="shared" si="174"/>
        <v/>
      </c>
      <c r="CA153" s="70">
        <f t="shared" si="175"/>
        <v>0.13599999999999923</v>
      </c>
      <c r="CB153" s="70">
        <f t="shared" si="176"/>
        <v>13.008666666666665</v>
      </c>
      <c r="CC153" s="103" t="str">
        <f t="shared" si="177"/>
        <v>MEX3C</v>
      </c>
      <c r="CD153" s="104" t="s">
        <v>346</v>
      </c>
      <c r="CE153" s="106">
        <f t="shared" si="150"/>
        <v>0.95395955054755954</v>
      </c>
      <c r="CF153" s="106">
        <f t="shared" si="151"/>
        <v>0.90125046261082897</v>
      </c>
      <c r="CG153" s="106">
        <f t="shared" si="152"/>
        <v>0.87660572131603642</v>
      </c>
      <c r="CH153" s="106" t="str">
        <f t="shared" si="153"/>
        <v/>
      </c>
      <c r="CI153" s="106" t="str">
        <f t="shared" si="154"/>
        <v/>
      </c>
      <c r="CJ153" s="106" t="str">
        <f t="shared" si="155"/>
        <v/>
      </c>
      <c r="CK153" s="106" t="str">
        <f t="shared" si="156"/>
        <v/>
      </c>
      <c r="CL153" s="106" t="str">
        <f t="shared" si="157"/>
        <v/>
      </c>
      <c r="CM153" s="106" t="str">
        <f t="shared" si="158"/>
        <v/>
      </c>
      <c r="CN153" s="106" t="str">
        <f t="shared" si="159"/>
        <v/>
      </c>
      <c r="CO153" s="119" t="str">
        <f t="shared" si="178"/>
        <v/>
      </c>
      <c r="CP153" s="119" t="str">
        <f t="shared" si="179"/>
        <v/>
      </c>
      <c r="CQ153" s="106">
        <f t="shared" si="160"/>
        <v>1.2223965523819994E-4</v>
      </c>
      <c r="CR153" s="106">
        <f t="shared" si="161"/>
        <v>9.5907289632273136E-5</v>
      </c>
      <c r="CS153" s="106">
        <f t="shared" si="162"/>
        <v>1.5238410020771635E-4</v>
      </c>
      <c r="CT153" s="106" t="str">
        <f t="shared" si="163"/>
        <v/>
      </c>
      <c r="CU153" s="106" t="str">
        <f t="shared" si="164"/>
        <v/>
      </c>
      <c r="CV153" s="106" t="str">
        <f t="shared" si="165"/>
        <v/>
      </c>
      <c r="CW153" s="106" t="str">
        <f t="shared" si="166"/>
        <v/>
      </c>
      <c r="CX153" s="106" t="str">
        <f t="shared" si="167"/>
        <v/>
      </c>
      <c r="CY153" s="106" t="str">
        <f t="shared" si="168"/>
        <v/>
      </c>
      <c r="CZ153" s="106" t="str">
        <f t="shared" si="169"/>
        <v/>
      </c>
      <c r="DA153" s="119" t="str">
        <f t="shared" si="180"/>
        <v/>
      </c>
      <c r="DB153" s="119" t="str">
        <f t="shared" si="181"/>
        <v/>
      </c>
    </row>
    <row r="154" spans="1:106" ht="15" customHeight="1" x14ac:dyDescent="0.3">
      <c r="A154" s="135" t="str">
        <f>'Gene Table'!D153</f>
        <v>MEX3D</v>
      </c>
      <c r="B154" s="104" t="s">
        <v>347</v>
      </c>
      <c r="C154" s="105">
        <f>IF('Test Sample Data'!C153="","",IF(SUM('Test Sample Data'!C$3:C$386)&gt;10,IF(AND(ISNUMBER('Test Sample Data'!C153),'Test Sample Data'!C153&lt;$C$389, 'Test Sample Data'!C153&gt;0),'Test Sample Data'!C153,$C$389),""))</f>
        <v>24.96</v>
      </c>
      <c r="D154" s="105">
        <f>IF('Test Sample Data'!D153="","",IF(SUM('Test Sample Data'!D$3:D$386)&gt;10,IF(AND(ISNUMBER('Test Sample Data'!D153),'Test Sample Data'!D153&lt;$C$389, 'Test Sample Data'!D153&gt;0),'Test Sample Data'!D153,$C$389),""))</f>
        <v>25.11</v>
      </c>
      <c r="E154" s="105">
        <f>IF('Test Sample Data'!E153="","",IF(SUM('Test Sample Data'!E$3:E$386)&gt;10,IF(AND(ISNUMBER('Test Sample Data'!E153),'Test Sample Data'!E153&lt;$C$389, 'Test Sample Data'!E153&gt;0),'Test Sample Data'!E153,$C$389),""))</f>
        <v>24.83</v>
      </c>
      <c r="F154" s="105" t="str">
        <f>IF('Test Sample Data'!F153="","",IF(SUM('Test Sample Data'!F$3:F$386)&gt;10,IF(AND(ISNUMBER('Test Sample Data'!F153),'Test Sample Data'!F153&lt;$C$389, 'Test Sample Data'!F153&gt;0),'Test Sample Data'!F153,$C$389),""))</f>
        <v/>
      </c>
      <c r="G154" s="105" t="str">
        <f>IF('Test Sample Data'!G153="","",IF(SUM('Test Sample Data'!G$3:G$386)&gt;10,IF(AND(ISNUMBER('Test Sample Data'!G153),'Test Sample Data'!G153&lt;$C$389, 'Test Sample Data'!G153&gt;0),'Test Sample Data'!G153,$C$389),""))</f>
        <v/>
      </c>
      <c r="H154" s="105" t="str">
        <f>IF('Test Sample Data'!H153="","",IF(SUM('Test Sample Data'!H$3:H$386)&gt;10,IF(AND(ISNUMBER('Test Sample Data'!H153),'Test Sample Data'!H153&lt;$C$389, 'Test Sample Data'!H153&gt;0),'Test Sample Data'!H153,$C$389),""))</f>
        <v/>
      </c>
      <c r="I154" s="105" t="str">
        <f>IF('Test Sample Data'!I153="","",IF(SUM('Test Sample Data'!I$3:I$386)&gt;10,IF(AND(ISNUMBER('Test Sample Data'!I153),'Test Sample Data'!I153&lt;$C$389, 'Test Sample Data'!I153&gt;0),'Test Sample Data'!I153,$C$389),""))</f>
        <v/>
      </c>
      <c r="J154" s="105" t="str">
        <f>IF('Test Sample Data'!J153="","",IF(SUM('Test Sample Data'!J$3:J$386)&gt;10,IF(AND(ISNUMBER('Test Sample Data'!J153),'Test Sample Data'!J153&lt;$C$389, 'Test Sample Data'!J153&gt;0),'Test Sample Data'!J153,$C$389),""))</f>
        <v/>
      </c>
      <c r="K154" s="105" t="str">
        <f>IF('Test Sample Data'!K153="","",IF(SUM('Test Sample Data'!K$3:K$386)&gt;10,IF(AND(ISNUMBER('Test Sample Data'!K153),'Test Sample Data'!K153&lt;$C$389, 'Test Sample Data'!K153&gt;0),'Test Sample Data'!K153,$C$389),""))</f>
        <v/>
      </c>
      <c r="L154" s="105" t="str">
        <f>IF('Test Sample Data'!L153="","",IF(SUM('Test Sample Data'!L$3:L$386)&gt;10,IF(AND(ISNUMBER('Test Sample Data'!L153),'Test Sample Data'!L153&lt;$C$389, 'Test Sample Data'!L153&gt;0),'Test Sample Data'!L153,$C$389),""))</f>
        <v/>
      </c>
      <c r="M154" s="105" t="str">
        <f>IF('Test Sample Data'!M153="","",IF(SUM('Test Sample Data'!M$3:M$386)&gt;10,IF(AND(ISNUMBER('Test Sample Data'!M153),'Test Sample Data'!M153&lt;$C$389, 'Test Sample Data'!M153&gt;0),'Test Sample Data'!M153,$C$389),""))</f>
        <v/>
      </c>
      <c r="N154" s="105" t="str">
        <f>IF('Test Sample Data'!N153="","",IF(SUM('Test Sample Data'!N$3:N$386)&gt;10,IF(AND(ISNUMBER('Test Sample Data'!N153),'Test Sample Data'!N153&lt;$C$389, 'Test Sample Data'!N153&gt;0),'Test Sample Data'!N153,$C$389),""))</f>
        <v/>
      </c>
      <c r="O154" s="105" t="str">
        <f>'Gene Table'!D153</f>
        <v>MEX3D</v>
      </c>
      <c r="P154" s="104" t="s">
        <v>347</v>
      </c>
      <c r="Q154" s="105">
        <f>IF('Control Sample Data'!C153="","",IF(SUM('Control Sample Data'!C$3:C$386)&gt;10,IF(AND(ISNUMBER('Control Sample Data'!C153),'Control Sample Data'!C153&lt;$C$389, 'Control Sample Data'!C153&gt;0),'Control Sample Data'!C153,$C$389),""))</f>
        <v>25.09</v>
      </c>
      <c r="R154" s="105">
        <f>IF('Control Sample Data'!D153="","",IF(SUM('Control Sample Data'!D$3:D$386)&gt;10,IF(AND(ISNUMBER('Control Sample Data'!D153),'Control Sample Data'!D153&lt;$C$389, 'Control Sample Data'!D153&gt;0),'Control Sample Data'!D153,$C$389),""))</f>
        <v>25.03</v>
      </c>
      <c r="S154" s="105">
        <f>IF('Control Sample Data'!E153="","",IF(SUM('Control Sample Data'!E$3:E$386)&gt;10,IF(AND(ISNUMBER('Control Sample Data'!E153),'Control Sample Data'!E153&lt;$C$389, 'Control Sample Data'!E153&gt;0),'Control Sample Data'!E153,$C$389),""))</f>
        <v>25.04</v>
      </c>
      <c r="T154" s="105" t="str">
        <f>IF('Control Sample Data'!F153="","",IF(SUM('Control Sample Data'!F$3:F$386)&gt;10,IF(AND(ISNUMBER('Control Sample Data'!F153),'Control Sample Data'!F153&lt;$C$389, 'Control Sample Data'!F153&gt;0),'Control Sample Data'!F153,$C$389),""))</f>
        <v/>
      </c>
      <c r="U154" s="105" t="str">
        <f>IF('Control Sample Data'!G153="","",IF(SUM('Control Sample Data'!G$3:G$386)&gt;10,IF(AND(ISNUMBER('Control Sample Data'!G153),'Control Sample Data'!G153&lt;$C$389, 'Control Sample Data'!G153&gt;0),'Control Sample Data'!G153,$C$389),""))</f>
        <v/>
      </c>
      <c r="V154" s="105" t="str">
        <f>IF('Control Sample Data'!H153="","",IF(SUM('Control Sample Data'!H$3:H$386)&gt;10,IF(AND(ISNUMBER('Control Sample Data'!H153),'Control Sample Data'!H153&lt;$C$389, 'Control Sample Data'!H153&gt;0),'Control Sample Data'!H153,$C$389),""))</f>
        <v/>
      </c>
      <c r="W154" s="105" t="str">
        <f>IF('Control Sample Data'!I153="","",IF(SUM('Control Sample Data'!I$3:I$386)&gt;10,IF(AND(ISNUMBER('Control Sample Data'!I153),'Control Sample Data'!I153&lt;$C$389, 'Control Sample Data'!I153&gt;0),'Control Sample Data'!I153,$C$389),""))</f>
        <v/>
      </c>
      <c r="X154" s="105" t="str">
        <f>IF('Control Sample Data'!J153="","",IF(SUM('Control Sample Data'!J$3:J$386)&gt;10,IF(AND(ISNUMBER('Control Sample Data'!J153),'Control Sample Data'!J153&lt;$C$389, 'Control Sample Data'!J153&gt;0),'Control Sample Data'!J153,$C$389),""))</f>
        <v/>
      </c>
      <c r="Y154" s="105" t="str">
        <f>IF('Control Sample Data'!K153="","",IF(SUM('Control Sample Data'!K$3:K$386)&gt;10,IF(AND(ISNUMBER('Control Sample Data'!K153),'Control Sample Data'!K153&lt;$C$389, 'Control Sample Data'!K153&gt;0),'Control Sample Data'!K153,$C$389),""))</f>
        <v/>
      </c>
      <c r="Z154" s="105" t="str">
        <f>IF('Control Sample Data'!L153="","",IF(SUM('Control Sample Data'!L$3:L$386)&gt;10,IF(AND(ISNUMBER('Control Sample Data'!L153),'Control Sample Data'!L153&lt;$C$389, 'Control Sample Data'!L153&gt;0),'Control Sample Data'!L153,$C$389),""))</f>
        <v/>
      </c>
      <c r="AA154" s="105" t="str">
        <f>IF('Control Sample Data'!M153="","",IF(SUM('Control Sample Data'!M$3:M$386)&gt;10,IF(AND(ISNUMBER('Control Sample Data'!M153),'Control Sample Data'!M153&lt;$C$389, 'Control Sample Data'!M153&gt;0),'Control Sample Data'!M153,$C$389),""))</f>
        <v/>
      </c>
      <c r="AB154" s="136" t="str">
        <f>IF('Control Sample Data'!N153="","",IF(SUM('Control Sample Data'!N$3:N$386)&gt;10,IF(AND(ISNUMBER('Control Sample Data'!N153),'Control Sample Data'!N153&lt;$C$389, 'Control Sample Data'!N153&gt;0),'Control Sample Data'!N153,$C$389),""))</f>
        <v/>
      </c>
      <c r="BA154" s="101" t="str">
        <f t="shared" si="170"/>
        <v>MEX3D</v>
      </c>
      <c r="BB154" s="104" t="s">
        <v>347</v>
      </c>
      <c r="BC154" s="105">
        <f t="shared" si="130"/>
        <v>3.968</v>
      </c>
      <c r="BD154" s="105">
        <f t="shared" si="131"/>
        <v>4.16</v>
      </c>
      <c r="BE154" s="105">
        <f t="shared" si="132"/>
        <v>3.9499999999999957</v>
      </c>
      <c r="BF154" s="105" t="str">
        <f t="shared" si="133"/>
        <v/>
      </c>
      <c r="BG154" s="105" t="str">
        <f t="shared" si="134"/>
        <v/>
      </c>
      <c r="BH154" s="105" t="str">
        <f t="shared" si="135"/>
        <v/>
      </c>
      <c r="BI154" s="105" t="str">
        <f t="shared" si="136"/>
        <v/>
      </c>
      <c r="BJ154" s="105" t="str">
        <f t="shared" si="137"/>
        <v/>
      </c>
      <c r="BK154" s="105" t="str">
        <f t="shared" si="138"/>
        <v/>
      </c>
      <c r="BL154" s="105" t="str">
        <f t="shared" si="139"/>
        <v/>
      </c>
      <c r="BM154" s="102" t="str">
        <f t="shared" si="171"/>
        <v/>
      </c>
      <c r="BN154" s="102" t="str">
        <f t="shared" si="172"/>
        <v/>
      </c>
      <c r="BO154" s="105">
        <f t="shared" si="140"/>
        <v>3.9480000000000004</v>
      </c>
      <c r="BP154" s="105">
        <f t="shared" si="141"/>
        <v>3.9780000000000015</v>
      </c>
      <c r="BQ154" s="105">
        <f t="shared" si="142"/>
        <v>3.8299999999999983</v>
      </c>
      <c r="BR154" s="105" t="str">
        <f t="shared" si="143"/>
        <v/>
      </c>
      <c r="BS154" s="105" t="str">
        <f t="shared" si="144"/>
        <v/>
      </c>
      <c r="BT154" s="105" t="str">
        <f t="shared" si="145"/>
        <v/>
      </c>
      <c r="BU154" s="105" t="str">
        <f t="shared" si="146"/>
        <v/>
      </c>
      <c r="BV154" s="105" t="str">
        <f t="shared" si="147"/>
        <v/>
      </c>
      <c r="BW154" s="105" t="str">
        <f t="shared" si="148"/>
        <v/>
      </c>
      <c r="BX154" s="105" t="str">
        <f t="shared" si="149"/>
        <v/>
      </c>
      <c r="BY154" s="102" t="str">
        <f t="shared" si="173"/>
        <v/>
      </c>
      <c r="BZ154" s="102" t="str">
        <f t="shared" si="174"/>
        <v/>
      </c>
      <c r="CA154" s="70">
        <f t="shared" si="175"/>
        <v>4.0259999999999989</v>
      </c>
      <c r="CB154" s="70">
        <f t="shared" si="176"/>
        <v>3.9186666666666667</v>
      </c>
      <c r="CC154" s="103" t="str">
        <f t="shared" si="177"/>
        <v>MEX3D</v>
      </c>
      <c r="CD154" s="104" t="s">
        <v>347</v>
      </c>
      <c r="CE154" s="106">
        <f t="shared" si="150"/>
        <v>6.390178316312016E-2</v>
      </c>
      <c r="CF154" s="106">
        <f t="shared" si="151"/>
        <v>5.5939066932998265E-2</v>
      </c>
      <c r="CG154" s="106">
        <f t="shared" si="152"/>
        <v>6.4704057740086293E-2</v>
      </c>
      <c r="CH154" s="106" t="str">
        <f t="shared" si="153"/>
        <v/>
      </c>
      <c r="CI154" s="106" t="str">
        <f t="shared" si="154"/>
        <v/>
      </c>
      <c r="CJ154" s="106" t="str">
        <f t="shared" si="155"/>
        <v/>
      </c>
      <c r="CK154" s="106" t="str">
        <f t="shared" si="156"/>
        <v/>
      </c>
      <c r="CL154" s="106" t="str">
        <f t="shared" si="157"/>
        <v/>
      </c>
      <c r="CM154" s="106" t="str">
        <f t="shared" si="158"/>
        <v/>
      </c>
      <c r="CN154" s="106" t="str">
        <f t="shared" si="159"/>
        <v/>
      </c>
      <c r="CO154" s="119" t="str">
        <f t="shared" si="178"/>
        <v/>
      </c>
      <c r="CP154" s="119" t="str">
        <f t="shared" si="179"/>
        <v/>
      </c>
      <c r="CQ154" s="106">
        <f t="shared" si="160"/>
        <v>6.4793818813732529E-2</v>
      </c>
      <c r="CR154" s="106">
        <f t="shared" si="161"/>
        <v>6.3460381304339286E-2</v>
      </c>
      <c r="CS154" s="106">
        <f t="shared" si="162"/>
        <v>7.0316155293050658E-2</v>
      </c>
      <c r="CT154" s="106" t="str">
        <f t="shared" si="163"/>
        <v/>
      </c>
      <c r="CU154" s="106" t="str">
        <f t="shared" si="164"/>
        <v/>
      </c>
      <c r="CV154" s="106" t="str">
        <f t="shared" si="165"/>
        <v/>
      </c>
      <c r="CW154" s="106" t="str">
        <f t="shared" si="166"/>
        <v/>
      </c>
      <c r="CX154" s="106" t="str">
        <f t="shared" si="167"/>
        <v/>
      </c>
      <c r="CY154" s="106" t="str">
        <f t="shared" si="168"/>
        <v/>
      </c>
      <c r="CZ154" s="106" t="str">
        <f t="shared" si="169"/>
        <v/>
      </c>
      <c r="DA154" s="119" t="str">
        <f t="shared" si="180"/>
        <v/>
      </c>
      <c r="DB154" s="119" t="str">
        <f t="shared" si="181"/>
        <v/>
      </c>
    </row>
    <row r="155" spans="1:106" ht="15" customHeight="1" x14ac:dyDescent="0.3">
      <c r="A155" s="135" t="str">
        <f>'Gene Table'!D154</f>
        <v>MGRN1</v>
      </c>
      <c r="B155" s="104" t="s">
        <v>348</v>
      </c>
      <c r="C155" s="105">
        <f>IF('Test Sample Data'!C154="","",IF(SUM('Test Sample Data'!C$3:C$386)&gt;10,IF(AND(ISNUMBER('Test Sample Data'!C154),'Test Sample Data'!C154&lt;$C$389, 'Test Sample Data'!C154&gt;0),'Test Sample Data'!C154,$C$389),""))</f>
        <v>19.45</v>
      </c>
      <c r="D155" s="105">
        <f>IF('Test Sample Data'!D154="","",IF(SUM('Test Sample Data'!D$3:D$386)&gt;10,IF(AND(ISNUMBER('Test Sample Data'!D154),'Test Sample Data'!D154&lt;$C$389, 'Test Sample Data'!D154&gt;0),'Test Sample Data'!D154,$C$389),""))</f>
        <v>19.559999999999999</v>
      </c>
      <c r="E155" s="105">
        <f>IF('Test Sample Data'!E154="","",IF(SUM('Test Sample Data'!E$3:E$386)&gt;10,IF(AND(ISNUMBER('Test Sample Data'!E154),'Test Sample Data'!E154&lt;$C$389, 'Test Sample Data'!E154&gt;0),'Test Sample Data'!E154,$C$389),""))</f>
        <v>19.579999999999998</v>
      </c>
      <c r="F155" s="105" t="str">
        <f>IF('Test Sample Data'!F154="","",IF(SUM('Test Sample Data'!F$3:F$386)&gt;10,IF(AND(ISNUMBER('Test Sample Data'!F154),'Test Sample Data'!F154&lt;$C$389, 'Test Sample Data'!F154&gt;0),'Test Sample Data'!F154,$C$389),""))</f>
        <v/>
      </c>
      <c r="G155" s="105" t="str">
        <f>IF('Test Sample Data'!G154="","",IF(SUM('Test Sample Data'!G$3:G$386)&gt;10,IF(AND(ISNUMBER('Test Sample Data'!G154),'Test Sample Data'!G154&lt;$C$389, 'Test Sample Data'!G154&gt;0),'Test Sample Data'!G154,$C$389),""))</f>
        <v/>
      </c>
      <c r="H155" s="105" t="str">
        <f>IF('Test Sample Data'!H154="","",IF(SUM('Test Sample Data'!H$3:H$386)&gt;10,IF(AND(ISNUMBER('Test Sample Data'!H154),'Test Sample Data'!H154&lt;$C$389, 'Test Sample Data'!H154&gt;0),'Test Sample Data'!H154,$C$389),""))</f>
        <v/>
      </c>
      <c r="I155" s="105" t="str">
        <f>IF('Test Sample Data'!I154="","",IF(SUM('Test Sample Data'!I$3:I$386)&gt;10,IF(AND(ISNUMBER('Test Sample Data'!I154),'Test Sample Data'!I154&lt;$C$389, 'Test Sample Data'!I154&gt;0),'Test Sample Data'!I154,$C$389),""))</f>
        <v/>
      </c>
      <c r="J155" s="105" t="str">
        <f>IF('Test Sample Data'!J154="","",IF(SUM('Test Sample Data'!J$3:J$386)&gt;10,IF(AND(ISNUMBER('Test Sample Data'!J154),'Test Sample Data'!J154&lt;$C$389, 'Test Sample Data'!J154&gt;0),'Test Sample Data'!J154,$C$389),""))</f>
        <v/>
      </c>
      <c r="K155" s="105" t="str">
        <f>IF('Test Sample Data'!K154="","",IF(SUM('Test Sample Data'!K$3:K$386)&gt;10,IF(AND(ISNUMBER('Test Sample Data'!K154),'Test Sample Data'!K154&lt;$C$389, 'Test Sample Data'!K154&gt;0),'Test Sample Data'!K154,$C$389),""))</f>
        <v/>
      </c>
      <c r="L155" s="105" t="str">
        <f>IF('Test Sample Data'!L154="","",IF(SUM('Test Sample Data'!L$3:L$386)&gt;10,IF(AND(ISNUMBER('Test Sample Data'!L154),'Test Sample Data'!L154&lt;$C$389, 'Test Sample Data'!L154&gt;0),'Test Sample Data'!L154,$C$389),""))</f>
        <v/>
      </c>
      <c r="M155" s="105" t="str">
        <f>IF('Test Sample Data'!M154="","",IF(SUM('Test Sample Data'!M$3:M$386)&gt;10,IF(AND(ISNUMBER('Test Sample Data'!M154),'Test Sample Data'!M154&lt;$C$389, 'Test Sample Data'!M154&gt;0),'Test Sample Data'!M154,$C$389),""))</f>
        <v/>
      </c>
      <c r="N155" s="105" t="str">
        <f>IF('Test Sample Data'!N154="","",IF(SUM('Test Sample Data'!N$3:N$386)&gt;10,IF(AND(ISNUMBER('Test Sample Data'!N154),'Test Sample Data'!N154&lt;$C$389, 'Test Sample Data'!N154&gt;0),'Test Sample Data'!N154,$C$389),""))</f>
        <v/>
      </c>
      <c r="O155" s="105" t="str">
        <f>'Gene Table'!D154</f>
        <v>MGRN1</v>
      </c>
      <c r="P155" s="104" t="s">
        <v>348</v>
      </c>
      <c r="Q155" s="105">
        <f>IF('Control Sample Data'!C154="","",IF(SUM('Control Sample Data'!C$3:C$386)&gt;10,IF(AND(ISNUMBER('Control Sample Data'!C154),'Control Sample Data'!C154&lt;$C$389, 'Control Sample Data'!C154&gt;0),'Control Sample Data'!C154,$C$389),""))</f>
        <v>35</v>
      </c>
      <c r="R155" s="105">
        <f>IF('Control Sample Data'!D154="","",IF(SUM('Control Sample Data'!D$3:D$386)&gt;10,IF(AND(ISNUMBER('Control Sample Data'!D154),'Control Sample Data'!D154&lt;$C$389, 'Control Sample Data'!D154&gt;0),'Control Sample Data'!D154,$C$389),""))</f>
        <v>34.299999999999997</v>
      </c>
      <c r="S155" s="105">
        <f>IF('Control Sample Data'!E154="","",IF(SUM('Control Sample Data'!E$3:E$386)&gt;10,IF(AND(ISNUMBER('Control Sample Data'!E154),'Control Sample Data'!E154&lt;$C$389, 'Control Sample Data'!E154&gt;0),'Control Sample Data'!E154,$C$389),""))</f>
        <v>34.369999999999997</v>
      </c>
      <c r="T155" s="105" t="str">
        <f>IF('Control Sample Data'!F154="","",IF(SUM('Control Sample Data'!F$3:F$386)&gt;10,IF(AND(ISNUMBER('Control Sample Data'!F154),'Control Sample Data'!F154&lt;$C$389, 'Control Sample Data'!F154&gt;0),'Control Sample Data'!F154,$C$389),""))</f>
        <v/>
      </c>
      <c r="U155" s="105" t="str">
        <f>IF('Control Sample Data'!G154="","",IF(SUM('Control Sample Data'!G$3:G$386)&gt;10,IF(AND(ISNUMBER('Control Sample Data'!G154),'Control Sample Data'!G154&lt;$C$389, 'Control Sample Data'!G154&gt;0),'Control Sample Data'!G154,$C$389),""))</f>
        <v/>
      </c>
      <c r="V155" s="105" t="str">
        <f>IF('Control Sample Data'!H154="","",IF(SUM('Control Sample Data'!H$3:H$386)&gt;10,IF(AND(ISNUMBER('Control Sample Data'!H154),'Control Sample Data'!H154&lt;$C$389, 'Control Sample Data'!H154&gt;0),'Control Sample Data'!H154,$C$389),""))</f>
        <v/>
      </c>
      <c r="W155" s="105" t="str">
        <f>IF('Control Sample Data'!I154="","",IF(SUM('Control Sample Data'!I$3:I$386)&gt;10,IF(AND(ISNUMBER('Control Sample Data'!I154),'Control Sample Data'!I154&lt;$C$389, 'Control Sample Data'!I154&gt;0),'Control Sample Data'!I154,$C$389),""))</f>
        <v/>
      </c>
      <c r="X155" s="105" t="str">
        <f>IF('Control Sample Data'!J154="","",IF(SUM('Control Sample Data'!J$3:J$386)&gt;10,IF(AND(ISNUMBER('Control Sample Data'!J154),'Control Sample Data'!J154&lt;$C$389, 'Control Sample Data'!J154&gt;0),'Control Sample Data'!J154,$C$389),""))</f>
        <v/>
      </c>
      <c r="Y155" s="105" t="str">
        <f>IF('Control Sample Data'!K154="","",IF(SUM('Control Sample Data'!K$3:K$386)&gt;10,IF(AND(ISNUMBER('Control Sample Data'!K154),'Control Sample Data'!K154&lt;$C$389, 'Control Sample Data'!K154&gt;0),'Control Sample Data'!K154,$C$389),""))</f>
        <v/>
      </c>
      <c r="Z155" s="105" t="str">
        <f>IF('Control Sample Data'!L154="","",IF(SUM('Control Sample Data'!L$3:L$386)&gt;10,IF(AND(ISNUMBER('Control Sample Data'!L154),'Control Sample Data'!L154&lt;$C$389, 'Control Sample Data'!L154&gt;0),'Control Sample Data'!L154,$C$389),""))</f>
        <v/>
      </c>
      <c r="AA155" s="105" t="str">
        <f>IF('Control Sample Data'!M154="","",IF(SUM('Control Sample Data'!M$3:M$386)&gt;10,IF(AND(ISNUMBER('Control Sample Data'!M154),'Control Sample Data'!M154&lt;$C$389, 'Control Sample Data'!M154&gt;0),'Control Sample Data'!M154,$C$389),""))</f>
        <v/>
      </c>
      <c r="AB155" s="136" t="str">
        <f>IF('Control Sample Data'!N154="","",IF(SUM('Control Sample Data'!N$3:N$386)&gt;10,IF(AND(ISNUMBER('Control Sample Data'!N154),'Control Sample Data'!N154&lt;$C$389, 'Control Sample Data'!N154&gt;0),'Control Sample Data'!N154,$C$389),""))</f>
        <v/>
      </c>
      <c r="BA155" s="101" t="str">
        <f t="shared" si="170"/>
        <v>MGRN1</v>
      </c>
      <c r="BB155" s="104" t="s">
        <v>348</v>
      </c>
      <c r="BC155" s="105">
        <f t="shared" si="130"/>
        <v>-1.5420000000000016</v>
      </c>
      <c r="BD155" s="105">
        <f t="shared" si="131"/>
        <v>-1.3900000000000006</v>
      </c>
      <c r="BE155" s="105">
        <f t="shared" si="132"/>
        <v>-1.3000000000000043</v>
      </c>
      <c r="BF155" s="105" t="str">
        <f t="shared" si="133"/>
        <v/>
      </c>
      <c r="BG155" s="105" t="str">
        <f t="shared" si="134"/>
        <v/>
      </c>
      <c r="BH155" s="105" t="str">
        <f t="shared" si="135"/>
        <v/>
      </c>
      <c r="BI155" s="105" t="str">
        <f t="shared" si="136"/>
        <v/>
      </c>
      <c r="BJ155" s="105" t="str">
        <f t="shared" si="137"/>
        <v/>
      </c>
      <c r="BK155" s="105" t="str">
        <f t="shared" si="138"/>
        <v/>
      </c>
      <c r="BL155" s="105" t="str">
        <f t="shared" si="139"/>
        <v/>
      </c>
      <c r="BM155" s="102" t="str">
        <f t="shared" si="171"/>
        <v/>
      </c>
      <c r="BN155" s="102" t="str">
        <f t="shared" si="172"/>
        <v/>
      </c>
      <c r="BO155" s="105">
        <f t="shared" si="140"/>
        <v>13.858000000000001</v>
      </c>
      <c r="BP155" s="105">
        <f t="shared" si="141"/>
        <v>13.247999999999998</v>
      </c>
      <c r="BQ155" s="105">
        <f t="shared" si="142"/>
        <v>13.159999999999997</v>
      </c>
      <c r="BR155" s="105" t="str">
        <f t="shared" si="143"/>
        <v/>
      </c>
      <c r="BS155" s="105" t="str">
        <f t="shared" si="144"/>
        <v/>
      </c>
      <c r="BT155" s="105" t="str">
        <f t="shared" si="145"/>
        <v/>
      </c>
      <c r="BU155" s="105" t="str">
        <f t="shared" si="146"/>
        <v/>
      </c>
      <c r="BV155" s="105" t="str">
        <f t="shared" si="147"/>
        <v/>
      </c>
      <c r="BW155" s="105" t="str">
        <f t="shared" si="148"/>
        <v/>
      </c>
      <c r="BX155" s="105" t="str">
        <f t="shared" si="149"/>
        <v/>
      </c>
      <c r="BY155" s="102" t="str">
        <f t="shared" si="173"/>
        <v/>
      </c>
      <c r="BZ155" s="102" t="str">
        <f t="shared" si="174"/>
        <v/>
      </c>
      <c r="CA155" s="70">
        <f t="shared" si="175"/>
        <v>-1.4106666666666687</v>
      </c>
      <c r="CB155" s="70">
        <f t="shared" si="176"/>
        <v>13.421999999999997</v>
      </c>
      <c r="CC155" s="103" t="str">
        <f t="shared" si="177"/>
        <v>MGRN1</v>
      </c>
      <c r="CD155" s="104" t="s">
        <v>348</v>
      </c>
      <c r="CE155" s="106">
        <f t="shared" si="150"/>
        <v>2.9119790979981763</v>
      </c>
      <c r="CF155" s="106">
        <f t="shared" si="151"/>
        <v>2.6207868077167276</v>
      </c>
      <c r="CG155" s="106">
        <f t="shared" si="152"/>
        <v>2.4622888266898397</v>
      </c>
      <c r="CH155" s="106" t="str">
        <f t="shared" si="153"/>
        <v/>
      </c>
      <c r="CI155" s="106" t="str">
        <f t="shared" si="154"/>
        <v/>
      </c>
      <c r="CJ155" s="106" t="str">
        <f t="shared" si="155"/>
        <v/>
      </c>
      <c r="CK155" s="106" t="str">
        <f t="shared" si="156"/>
        <v/>
      </c>
      <c r="CL155" s="106" t="str">
        <f t="shared" si="157"/>
        <v/>
      </c>
      <c r="CM155" s="106" t="str">
        <f t="shared" si="158"/>
        <v/>
      </c>
      <c r="CN155" s="106" t="str">
        <f t="shared" si="159"/>
        <v/>
      </c>
      <c r="CO155" s="119" t="str">
        <f t="shared" si="178"/>
        <v/>
      </c>
      <c r="CP155" s="119" t="str">
        <f t="shared" si="179"/>
        <v/>
      </c>
      <c r="CQ155" s="106">
        <f t="shared" si="160"/>
        <v>6.7348250734982831E-5</v>
      </c>
      <c r="CR155" s="106">
        <f t="shared" si="161"/>
        <v>1.0279088789165261E-4</v>
      </c>
      <c r="CS155" s="106">
        <f t="shared" si="162"/>
        <v>1.0925599010351264E-4</v>
      </c>
      <c r="CT155" s="106" t="str">
        <f t="shared" si="163"/>
        <v/>
      </c>
      <c r="CU155" s="106" t="str">
        <f t="shared" si="164"/>
        <v/>
      </c>
      <c r="CV155" s="106" t="str">
        <f t="shared" si="165"/>
        <v/>
      </c>
      <c r="CW155" s="106" t="str">
        <f t="shared" si="166"/>
        <v/>
      </c>
      <c r="CX155" s="106" t="str">
        <f t="shared" si="167"/>
        <v/>
      </c>
      <c r="CY155" s="106" t="str">
        <f t="shared" si="168"/>
        <v/>
      </c>
      <c r="CZ155" s="106" t="str">
        <f t="shared" si="169"/>
        <v/>
      </c>
      <c r="DA155" s="119" t="str">
        <f t="shared" si="180"/>
        <v/>
      </c>
      <c r="DB155" s="119" t="str">
        <f t="shared" si="181"/>
        <v/>
      </c>
    </row>
    <row r="156" spans="1:106" ht="15" customHeight="1" x14ac:dyDescent="0.3">
      <c r="A156" s="135" t="str">
        <f>'Gene Table'!D155</f>
        <v>MIB1</v>
      </c>
      <c r="B156" s="104" t="s">
        <v>349</v>
      </c>
      <c r="C156" s="105">
        <f>IF('Test Sample Data'!C155="","",IF(SUM('Test Sample Data'!C$3:C$386)&gt;10,IF(AND(ISNUMBER('Test Sample Data'!C155),'Test Sample Data'!C155&lt;$C$389, 'Test Sample Data'!C155&gt;0),'Test Sample Data'!C155,$C$389),""))</f>
        <v>32.04</v>
      </c>
      <c r="D156" s="105">
        <f>IF('Test Sample Data'!D155="","",IF(SUM('Test Sample Data'!D$3:D$386)&gt;10,IF(AND(ISNUMBER('Test Sample Data'!D155),'Test Sample Data'!D155&lt;$C$389, 'Test Sample Data'!D155&gt;0),'Test Sample Data'!D155,$C$389),""))</f>
        <v>32.61</v>
      </c>
      <c r="E156" s="105">
        <f>IF('Test Sample Data'!E155="","",IF(SUM('Test Sample Data'!E$3:E$386)&gt;10,IF(AND(ISNUMBER('Test Sample Data'!E155),'Test Sample Data'!E155&lt;$C$389, 'Test Sample Data'!E155&gt;0),'Test Sample Data'!E155,$C$389),""))</f>
        <v>31.34</v>
      </c>
      <c r="F156" s="105" t="str">
        <f>IF('Test Sample Data'!F155="","",IF(SUM('Test Sample Data'!F$3:F$386)&gt;10,IF(AND(ISNUMBER('Test Sample Data'!F155),'Test Sample Data'!F155&lt;$C$389, 'Test Sample Data'!F155&gt;0),'Test Sample Data'!F155,$C$389),""))</f>
        <v/>
      </c>
      <c r="G156" s="105" t="str">
        <f>IF('Test Sample Data'!G155="","",IF(SUM('Test Sample Data'!G$3:G$386)&gt;10,IF(AND(ISNUMBER('Test Sample Data'!G155),'Test Sample Data'!G155&lt;$C$389, 'Test Sample Data'!G155&gt;0),'Test Sample Data'!G155,$C$389),""))</f>
        <v/>
      </c>
      <c r="H156" s="105" t="str">
        <f>IF('Test Sample Data'!H155="","",IF(SUM('Test Sample Data'!H$3:H$386)&gt;10,IF(AND(ISNUMBER('Test Sample Data'!H155),'Test Sample Data'!H155&lt;$C$389, 'Test Sample Data'!H155&gt;0),'Test Sample Data'!H155,$C$389),""))</f>
        <v/>
      </c>
      <c r="I156" s="105" t="str">
        <f>IF('Test Sample Data'!I155="","",IF(SUM('Test Sample Data'!I$3:I$386)&gt;10,IF(AND(ISNUMBER('Test Sample Data'!I155),'Test Sample Data'!I155&lt;$C$389, 'Test Sample Data'!I155&gt;0),'Test Sample Data'!I155,$C$389),""))</f>
        <v/>
      </c>
      <c r="J156" s="105" t="str">
        <f>IF('Test Sample Data'!J155="","",IF(SUM('Test Sample Data'!J$3:J$386)&gt;10,IF(AND(ISNUMBER('Test Sample Data'!J155),'Test Sample Data'!J155&lt;$C$389, 'Test Sample Data'!J155&gt;0),'Test Sample Data'!J155,$C$389),""))</f>
        <v/>
      </c>
      <c r="K156" s="105" t="str">
        <f>IF('Test Sample Data'!K155="","",IF(SUM('Test Sample Data'!K$3:K$386)&gt;10,IF(AND(ISNUMBER('Test Sample Data'!K155),'Test Sample Data'!K155&lt;$C$389, 'Test Sample Data'!K155&gt;0),'Test Sample Data'!K155,$C$389),""))</f>
        <v/>
      </c>
      <c r="L156" s="105" t="str">
        <f>IF('Test Sample Data'!L155="","",IF(SUM('Test Sample Data'!L$3:L$386)&gt;10,IF(AND(ISNUMBER('Test Sample Data'!L155),'Test Sample Data'!L155&lt;$C$389, 'Test Sample Data'!L155&gt;0),'Test Sample Data'!L155,$C$389),""))</f>
        <v/>
      </c>
      <c r="M156" s="105" t="str">
        <f>IF('Test Sample Data'!M155="","",IF(SUM('Test Sample Data'!M$3:M$386)&gt;10,IF(AND(ISNUMBER('Test Sample Data'!M155),'Test Sample Data'!M155&lt;$C$389, 'Test Sample Data'!M155&gt;0),'Test Sample Data'!M155,$C$389),""))</f>
        <v/>
      </c>
      <c r="N156" s="105" t="str">
        <f>IF('Test Sample Data'!N155="","",IF(SUM('Test Sample Data'!N$3:N$386)&gt;10,IF(AND(ISNUMBER('Test Sample Data'!N155),'Test Sample Data'!N155&lt;$C$389, 'Test Sample Data'!N155&gt;0),'Test Sample Data'!N155,$C$389),""))</f>
        <v/>
      </c>
      <c r="O156" s="105" t="str">
        <f>'Gene Table'!D155</f>
        <v>MIB1</v>
      </c>
      <c r="P156" s="104" t="s">
        <v>349</v>
      </c>
      <c r="Q156" s="105">
        <f>IF('Control Sample Data'!C155="","",IF(SUM('Control Sample Data'!C$3:C$386)&gt;10,IF(AND(ISNUMBER('Control Sample Data'!C155),'Control Sample Data'!C155&lt;$C$389, 'Control Sample Data'!C155&gt;0),'Control Sample Data'!C155,$C$389),""))</f>
        <v>32.04</v>
      </c>
      <c r="R156" s="105">
        <f>IF('Control Sample Data'!D155="","",IF(SUM('Control Sample Data'!D$3:D$386)&gt;10,IF(AND(ISNUMBER('Control Sample Data'!D155),'Control Sample Data'!D155&lt;$C$389, 'Control Sample Data'!D155&gt;0),'Control Sample Data'!D155,$C$389),""))</f>
        <v>31.94</v>
      </c>
      <c r="S156" s="105">
        <f>IF('Control Sample Data'!E155="","",IF(SUM('Control Sample Data'!E$3:E$386)&gt;10,IF(AND(ISNUMBER('Control Sample Data'!E155),'Control Sample Data'!E155&lt;$C$389, 'Control Sample Data'!E155&gt;0),'Control Sample Data'!E155,$C$389),""))</f>
        <v>32.94</v>
      </c>
      <c r="T156" s="105" t="str">
        <f>IF('Control Sample Data'!F155="","",IF(SUM('Control Sample Data'!F$3:F$386)&gt;10,IF(AND(ISNUMBER('Control Sample Data'!F155),'Control Sample Data'!F155&lt;$C$389, 'Control Sample Data'!F155&gt;0),'Control Sample Data'!F155,$C$389),""))</f>
        <v/>
      </c>
      <c r="U156" s="105" t="str">
        <f>IF('Control Sample Data'!G155="","",IF(SUM('Control Sample Data'!G$3:G$386)&gt;10,IF(AND(ISNUMBER('Control Sample Data'!G155),'Control Sample Data'!G155&lt;$C$389, 'Control Sample Data'!G155&gt;0),'Control Sample Data'!G155,$C$389),""))</f>
        <v/>
      </c>
      <c r="V156" s="105" t="str">
        <f>IF('Control Sample Data'!H155="","",IF(SUM('Control Sample Data'!H$3:H$386)&gt;10,IF(AND(ISNUMBER('Control Sample Data'!H155),'Control Sample Data'!H155&lt;$C$389, 'Control Sample Data'!H155&gt;0),'Control Sample Data'!H155,$C$389),""))</f>
        <v/>
      </c>
      <c r="W156" s="105" t="str">
        <f>IF('Control Sample Data'!I155="","",IF(SUM('Control Sample Data'!I$3:I$386)&gt;10,IF(AND(ISNUMBER('Control Sample Data'!I155),'Control Sample Data'!I155&lt;$C$389, 'Control Sample Data'!I155&gt;0),'Control Sample Data'!I155,$C$389),""))</f>
        <v/>
      </c>
      <c r="X156" s="105" t="str">
        <f>IF('Control Sample Data'!J155="","",IF(SUM('Control Sample Data'!J$3:J$386)&gt;10,IF(AND(ISNUMBER('Control Sample Data'!J155),'Control Sample Data'!J155&lt;$C$389, 'Control Sample Data'!J155&gt;0),'Control Sample Data'!J155,$C$389),""))</f>
        <v/>
      </c>
      <c r="Y156" s="105" t="str">
        <f>IF('Control Sample Data'!K155="","",IF(SUM('Control Sample Data'!K$3:K$386)&gt;10,IF(AND(ISNUMBER('Control Sample Data'!K155),'Control Sample Data'!K155&lt;$C$389, 'Control Sample Data'!K155&gt;0),'Control Sample Data'!K155,$C$389),""))</f>
        <v/>
      </c>
      <c r="Z156" s="105" t="str">
        <f>IF('Control Sample Data'!L155="","",IF(SUM('Control Sample Data'!L$3:L$386)&gt;10,IF(AND(ISNUMBER('Control Sample Data'!L155),'Control Sample Data'!L155&lt;$C$389, 'Control Sample Data'!L155&gt;0),'Control Sample Data'!L155,$C$389),""))</f>
        <v/>
      </c>
      <c r="AA156" s="105" t="str">
        <f>IF('Control Sample Data'!M155="","",IF(SUM('Control Sample Data'!M$3:M$386)&gt;10,IF(AND(ISNUMBER('Control Sample Data'!M155),'Control Sample Data'!M155&lt;$C$389, 'Control Sample Data'!M155&gt;0),'Control Sample Data'!M155,$C$389),""))</f>
        <v/>
      </c>
      <c r="AB156" s="136" t="str">
        <f>IF('Control Sample Data'!N155="","",IF(SUM('Control Sample Data'!N$3:N$386)&gt;10,IF(AND(ISNUMBER('Control Sample Data'!N155),'Control Sample Data'!N155&lt;$C$389, 'Control Sample Data'!N155&gt;0),'Control Sample Data'!N155,$C$389),""))</f>
        <v/>
      </c>
      <c r="BA156" s="101" t="str">
        <f t="shared" si="170"/>
        <v>MIB1</v>
      </c>
      <c r="BB156" s="104" t="s">
        <v>349</v>
      </c>
      <c r="BC156" s="105">
        <f t="shared" si="130"/>
        <v>11.047999999999998</v>
      </c>
      <c r="BD156" s="105">
        <f t="shared" si="131"/>
        <v>11.66</v>
      </c>
      <c r="BE156" s="105">
        <f t="shared" si="132"/>
        <v>10.459999999999997</v>
      </c>
      <c r="BF156" s="105" t="str">
        <f t="shared" si="133"/>
        <v/>
      </c>
      <c r="BG156" s="105" t="str">
        <f t="shared" si="134"/>
        <v/>
      </c>
      <c r="BH156" s="105" t="str">
        <f t="shared" si="135"/>
        <v/>
      </c>
      <c r="BI156" s="105" t="str">
        <f t="shared" si="136"/>
        <v/>
      </c>
      <c r="BJ156" s="105" t="str">
        <f t="shared" si="137"/>
        <v/>
      </c>
      <c r="BK156" s="105" t="str">
        <f t="shared" si="138"/>
        <v/>
      </c>
      <c r="BL156" s="105" t="str">
        <f t="shared" si="139"/>
        <v/>
      </c>
      <c r="BM156" s="102" t="str">
        <f t="shared" si="171"/>
        <v/>
      </c>
      <c r="BN156" s="102" t="str">
        <f t="shared" si="172"/>
        <v/>
      </c>
      <c r="BO156" s="105">
        <f t="shared" si="140"/>
        <v>10.898</v>
      </c>
      <c r="BP156" s="105">
        <f t="shared" si="141"/>
        <v>10.888000000000002</v>
      </c>
      <c r="BQ156" s="105">
        <f t="shared" si="142"/>
        <v>11.729999999999997</v>
      </c>
      <c r="BR156" s="105" t="str">
        <f t="shared" si="143"/>
        <v/>
      </c>
      <c r="BS156" s="105" t="str">
        <f t="shared" si="144"/>
        <v/>
      </c>
      <c r="BT156" s="105" t="str">
        <f t="shared" si="145"/>
        <v/>
      </c>
      <c r="BU156" s="105" t="str">
        <f t="shared" si="146"/>
        <v/>
      </c>
      <c r="BV156" s="105" t="str">
        <f t="shared" si="147"/>
        <v/>
      </c>
      <c r="BW156" s="105" t="str">
        <f t="shared" si="148"/>
        <v/>
      </c>
      <c r="BX156" s="105" t="str">
        <f t="shared" si="149"/>
        <v/>
      </c>
      <c r="BY156" s="102" t="str">
        <f t="shared" si="173"/>
        <v/>
      </c>
      <c r="BZ156" s="102" t="str">
        <f t="shared" si="174"/>
        <v/>
      </c>
      <c r="CA156" s="70">
        <f t="shared" si="175"/>
        <v>11.055999999999997</v>
      </c>
      <c r="CB156" s="70">
        <f t="shared" si="176"/>
        <v>11.171999999999999</v>
      </c>
      <c r="CC156" s="103" t="str">
        <f t="shared" si="177"/>
        <v>MIB1</v>
      </c>
      <c r="CD156" s="104" t="s">
        <v>349</v>
      </c>
      <c r="CE156" s="106">
        <f t="shared" si="150"/>
        <v>4.7230289531930363E-4</v>
      </c>
      <c r="CF156" s="106">
        <f t="shared" si="151"/>
        <v>3.0902260594977565E-4</v>
      </c>
      <c r="CG156" s="106">
        <f t="shared" si="152"/>
        <v>7.0994751822280923E-4</v>
      </c>
      <c r="CH156" s="106" t="str">
        <f t="shared" si="153"/>
        <v/>
      </c>
      <c r="CI156" s="106" t="str">
        <f t="shared" si="154"/>
        <v/>
      </c>
      <c r="CJ156" s="106" t="str">
        <f t="shared" si="155"/>
        <v/>
      </c>
      <c r="CK156" s="106" t="str">
        <f t="shared" si="156"/>
        <v/>
      </c>
      <c r="CL156" s="106" t="str">
        <f t="shared" si="157"/>
        <v/>
      </c>
      <c r="CM156" s="106" t="str">
        <f t="shared" si="158"/>
        <v/>
      </c>
      <c r="CN156" s="106" t="str">
        <f t="shared" si="159"/>
        <v/>
      </c>
      <c r="CO156" s="119" t="str">
        <f t="shared" si="178"/>
        <v/>
      </c>
      <c r="CP156" s="119" t="str">
        <f t="shared" si="179"/>
        <v/>
      </c>
      <c r="CQ156" s="106">
        <f t="shared" si="160"/>
        <v>5.2405287421555368E-4</v>
      </c>
      <c r="CR156" s="106">
        <f t="shared" si="161"/>
        <v>5.2769795021452657E-4</v>
      </c>
      <c r="CS156" s="106">
        <f t="shared" si="162"/>
        <v>2.9438667668231505E-4</v>
      </c>
      <c r="CT156" s="106" t="str">
        <f t="shared" si="163"/>
        <v/>
      </c>
      <c r="CU156" s="106" t="str">
        <f t="shared" si="164"/>
        <v/>
      </c>
      <c r="CV156" s="106" t="str">
        <f t="shared" si="165"/>
        <v/>
      </c>
      <c r="CW156" s="106" t="str">
        <f t="shared" si="166"/>
        <v/>
      </c>
      <c r="CX156" s="106" t="str">
        <f t="shared" si="167"/>
        <v/>
      </c>
      <c r="CY156" s="106" t="str">
        <f t="shared" si="168"/>
        <v/>
      </c>
      <c r="CZ156" s="106" t="str">
        <f t="shared" si="169"/>
        <v/>
      </c>
      <c r="DA156" s="119" t="str">
        <f t="shared" si="180"/>
        <v/>
      </c>
      <c r="DB156" s="119" t="str">
        <f t="shared" si="181"/>
        <v/>
      </c>
    </row>
    <row r="157" spans="1:106" ht="15" customHeight="1" x14ac:dyDescent="0.3">
      <c r="A157" s="135" t="str">
        <f>'Gene Table'!D156</f>
        <v>MIB2</v>
      </c>
      <c r="B157" s="104" t="s">
        <v>350</v>
      </c>
      <c r="C157" s="105">
        <f>IF('Test Sample Data'!C156="","",IF(SUM('Test Sample Data'!C$3:C$386)&gt;10,IF(AND(ISNUMBER('Test Sample Data'!C156),'Test Sample Data'!C156&lt;$C$389, 'Test Sample Data'!C156&gt;0),'Test Sample Data'!C156,$C$389),""))</f>
        <v>21.76</v>
      </c>
      <c r="D157" s="105">
        <f>IF('Test Sample Data'!D156="","",IF(SUM('Test Sample Data'!D$3:D$386)&gt;10,IF(AND(ISNUMBER('Test Sample Data'!D156),'Test Sample Data'!D156&lt;$C$389, 'Test Sample Data'!D156&gt;0),'Test Sample Data'!D156,$C$389),""))</f>
        <v>22.03</v>
      </c>
      <c r="E157" s="105">
        <f>IF('Test Sample Data'!E156="","",IF(SUM('Test Sample Data'!E$3:E$386)&gt;10,IF(AND(ISNUMBER('Test Sample Data'!E156),'Test Sample Data'!E156&lt;$C$389, 'Test Sample Data'!E156&gt;0),'Test Sample Data'!E156,$C$389),""))</f>
        <v>21.87</v>
      </c>
      <c r="F157" s="105" t="str">
        <f>IF('Test Sample Data'!F156="","",IF(SUM('Test Sample Data'!F$3:F$386)&gt;10,IF(AND(ISNUMBER('Test Sample Data'!F156),'Test Sample Data'!F156&lt;$C$389, 'Test Sample Data'!F156&gt;0),'Test Sample Data'!F156,$C$389),""))</f>
        <v/>
      </c>
      <c r="G157" s="105" t="str">
        <f>IF('Test Sample Data'!G156="","",IF(SUM('Test Sample Data'!G$3:G$386)&gt;10,IF(AND(ISNUMBER('Test Sample Data'!G156),'Test Sample Data'!G156&lt;$C$389, 'Test Sample Data'!G156&gt;0),'Test Sample Data'!G156,$C$389),""))</f>
        <v/>
      </c>
      <c r="H157" s="105" t="str">
        <f>IF('Test Sample Data'!H156="","",IF(SUM('Test Sample Data'!H$3:H$386)&gt;10,IF(AND(ISNUMBER('Test Sample Data'!H156),'Test Sample Data'!H156&lt;$C$389, 'Test Sample Data'!H156&gt;0),'Test Sample Data'!H156,$C$389),""))</f>
        <v/>
      </c>
      <c r="I157" s="105" t="str">
        <f>IF('Test Sample Data'!I156="","",IF(SUM('Test Sample Data'!I$3:I$386)&gt;10,IF(AND(ISNUMBER('Test Sample Data'!I156),'Test Sample Data'!I156&lt;$C$389, 'Test Sample Data'!I156&gt;0),'Test Sample Data'!I156,$C$389),""))</f>
        <v/>
      </c>
      <c r="J157" s="105" t="str">
        <f>IF('Test Sample Data'!J156="","",IF(SUM('Test Sample Data'!J$3:J$386)&gt;10,IF(AND(ISNUMBER('Test Sample Data'!J156),'Test Sample Data'!J156&lt;$C$389, 'Test Sample Data'!J156&gt;0),'Test Sample Data'!J156,$C$389),""))</f>
        <v/>
      </c>
      <c r="K157" s="105" t="str">
        <f>IF('Test Sample Data'!K156="","",IF(SUM('Test Sample Data'!K$3:K$386)&gt;10,IF(AND(ISNUMBER('Test Sample Data'!K156),'Test Sample Data'!K156&lt;$C$389, 'Test Sample Data'!K156&gt;0),'Test Sample Data'!K156,$C$389),""))</f>
        <v/>
      </c>
      <c r="L157" s="105" t="str">
        <f>IF('Test Sample Data'!L156="","",IF(SUM('Test Sample Data'!L$3:L$386)&gt;10,IF(AND(ISNUMBER('Test Sample Data'!L156),'Test Sample Data'!L156&lt;$C$389, 'Test Sample Data'!L156&gt;0),'Test Sample Data'!L156,$C$389),""))</f>
        <v/>
      </c>
      <c r="M157" s="105" t="str">
        <f>IF('Test Sample Data'!M156="","",IF(SUM('Test Sample Data'!M$3:M$386)&gt;10,IF(AND(ISNUMBER('Test Sample Data'!M156),'Test Sample Data'!M156&lt;$C$389, 'Test Sample Data'!M156&gt;0),'Test Sample Data'!M156,$C$389),""))</f>
        <v/>
      </c>
      <c r="N157" s="105" t="str">
        <f>IF('Test Sample Data'!N156="","",IF(SUM('Test Sample Data'!N$3:N$386)&gt;10,IF(AND(ISNUMBER('Test Sample Data'!N156),'Test Sample Data'!N156&lt;$C$389, 'Test Sample Data'!N156&gt;0),'Test Sample Data'!N156,$C$389),""))</f>
        <v/>
      </c>
      <c r="O157" s="105" t="str">
        <f>'Gene Table'!D156</f>
        <v>MIB2</v>
      </c>
      <c r="P157" s="104" t="s">
        <v>350</v>
      </c>
      <c r="Q157" s="105">
        <f>IF('Control Sample Data'!C156="","",IF(SUM('Control Sample Data'!C$3:C$386)&gt;10,IF(AND(ISNUMBER('Control Sample Data'!C156),'Control Sample Data'!C156&lt;$C$389, 'Control Sample Data'!C156&gt;0),'Control Sample Data'!C156,$C$389),""))</f>
        <v>29.53</v>
      </c>
      <c r="R157" s="105">
        <f>IF('Control Sample Data'!D156="","",IF(SUM('Control Sample Data'!D$3:D$386)&gt;10,IF(AND(ISNUMBER('Control Sample Data'!D156),'Control Sample Data'!D156&lt;$C$389, 'Control Sample Data'!D156&gt;0),'Control Sample Data'!D156,$C$389),""))</f>
        <v>29.42</v>
      </c>
      <c r="S157" s="105">
        <f>IF('Control Sample Data'!E156="","",IF(SUM('Control Sample Data'!E$3:E$386)&gt;10,IF(AND(ISNUMBER('Control Sample Data'!E156),'Control Sample Data'!E156&lt;$C$389, 'Control Sample Data'!E156&gt;0),'Control Sample Data'!E156,$C$389),""))</f>
        <v>29.24</v>
      </c>
      <c r="T157" s="105" t="str">
        <f>IF('Control Sample Data'!F156="","",IF(SUM('Control Sample Data'!F$3:F$386)&gt;10,IF(AND(ISNUMBER('Control Sample Data'!F156),'Control Sample Data'!F156&lt;$C$389, 'Control Sample Data'!F156&gt;0),'Control Sample Data'!F156,$C$389),""))</f>
        <v/>
      </c>
      <c r="U157" s="105" t="str">
        <f>IF('Control Sample Data'!G156="","",IF(SUM('Control Sample Data'!G$3:G$386)&gt;10,IF(AND(ISNUMBER('Control Sample Data'!G156),'Control Sample Data'!G156&lt;$C$389, 'Control Sample Data'!G156&gt;0),'Control Sample Data'!G156,$C$389),""))</f>
        <v/>
      </c>
      <c r="V157" s="105" t="str">
        <f>IF('Control Sample Data'!H156="","",IF(SUM('Control Sample Data'!H$3:H$386)&gt;10,IF(AND(ISNUMBER('Control Sample Data'!H156),'Control Sample Data'!H156&lt;$C$389, 'Control Sample Data'!H156&gt;0),'Control Sample Data'!H156,$C$389),""))</f>
        <v/>
      </c>
      <c r="W157" s="105" t="str">
        <f>IF('Control Sample Data'!I156="","",IF(SUM('Control Sample Data'!I$3:I$386)&gt;10,IF(AND(ISNUMBER('Control Sample Data'!I156),'Control Sample Data'!I156&lt;$C$389, 'Control Sample Data'!I156&gt;0),'Control Sample Data'!I156,$C$389),""))</f>
        <v/>
      </c>
      <c r="X157" s="105" t="str">
        <f>IF('Control Sample Data'!J156="","",IF(SUM('Control Sample Data'!J$3:J$386)&gt;10,IF(AND(ISNUMBER('Control Sample Data'!J156),'Control Sample Data'!J156&lt;$C$389, 'Control Sample Data'!J156&gt;0),'Control Sample Data'!J156,$C$389),""))</f>
        <v/>
      </c>
      <c r="Y157" s="105" t="str">
        <f>IF('Control Sample Data'!K156="","",IF(SUM('Control Sample Data'!K$3:K$386)&gt;10,IF(AND(ISNUMBER('Control Sample Data'!K156),'Control Sample Data'!K156&lt;$C$389, 'Control Sample Data'!K156&gt;0),'Control Sample Data'!K156,$C$389),""))</f>
        <v/>
      </c>
      <c r="Z157" s="105" t="str">
        <f>IF('Control Sample Data'!L156="","",IF(SUM('Control Sample Data'!L$3:L$386)&gt;10,IF(AND(ISNUMBER('Control Sample Data'!L156),'Control Sample Data'!L156&lt;$C$389, 'Control Sample Data'!L156&gt;0),'Control Sample Data'!L156,$C$389),""))</f>
        <v/>
      </c>
      <c r="AA157" s="105" t="str">
        <f>IF('Control Sample Data'!M156="","",IF(SUM('Control Sample Data'!M$3:M$386)&gt;10,IF(AND(ISNUMBER('Control Sample Data'!M156),'Control Sample Data'!M156&lt;$C$389, 'Control Sample Data'!M156&gt;0),'Control Sample Data'!M156,$C$389),""))</f>
        <v/>
      </c>
      <c r="AB157" s="136" t="str">
        <f>IF('Control Sample Data'!N156="","",IF(SUM('Control Sample Data'!N$3:N$386)&gt;10,IF(AND(ISNUMBER('Control Sample Data'!N156),'Control Sample Data'!N156&lt;$C$389, 'Control Sample Data'!N156&gt;0),'Control Sample Data'!N156,$C$389),""))</f>
        <v/>
      </c>
      <c r="BA157" s="101" t="str">
        <f t="shared" si="170"/>
        <v>MIB2</v>
      </c>
      <c r="BB157" s="104" t="s">
        <v>350</v>
      </c>
      <c r="BC157" s="105">
        <f t="shared" si="130"/>
        <v>0.76800000000000068</v>
      </c>
      <c r="BD157" s="105">
        <f t="shared" si="131"/>
        <v>1.0800000000000018</v>
      </c>
      <c r="BE157" s="105">
        <f t="shared" si="132"/>
        <v>0.98999999999999844</v>
      </c>
      <c r="BF157" s="105" t="str">
        <f t="shared" si="133"/>
        <v/>
      </c>
      <c r="BG157" s="105" t="str">
        <f t="shared" si="134"/>
        <v/>
      </c>
      <c r="BH157" s="105" t="str">
        <f t="shared" si="135"/>
        <v/>
      </c>
      <c r="BI157" s="105" t="str">
        <f t="shared" si="136"/>
        <v/>
      </c>
      <c r="BJ157" s="105" t="str">
        <f t="shared" si="137"/>
        <v/>
      </c>
      <c r="BK157" s="105" t="str">
        <f t="shared" si="138"/>
        <v/>
      </c>
      <c r="BL157" s="105" t="str">
        <f t="shared" si="139"/>
        <v/>
      </c>
      <c r="BM157" s="102" t="str">
        <f t="shared" si="171"/>
        <v/>
      </c>
      <c r="BN157" s="102" t="str">
        <f t="shared" si="172"/>
        <v/>
      </c>
      <c r="BO157" s="105">
        <f t="shared" si="140"/>
        <v>8.3880000000000017</v>
      </c>
      <c r="BP157" s="105">
        <f t="shared" si="141"/>
        <v>8.3680000000000021</v>
      </c>
      <c r="BQ157" s="105">
        <f t="shared" si="142"/>
        <v>8.0299999999999976</v>
      </c>
      <c r="BR157" s="105" t="str">
        <f t="shared" si="143"/>
        <v/>
      </c>
      <c r="BS157" s="105" t="str">
        <f t="shared" si="144"/>
        <v/>
      </c>
      <c r="BT157" s="105" t="str">
        <f t="shared" si="145"/>
        <v/>
      </c>
      <c r="BU157" s="105" t="str">
        <f t="shared" si="146"/>
        <v/>
      </c>
      <c r="BV157" s="105" t="str">
        <f t="shared" si="147"/>
        <v/>
      </c>
      <c r="BW157" s="105" t="str">
        <f t="shared" si="148"/>
        <v/>
      </c>
      <c r="BX157" s="105" t="str">
        <f t="shared" si="149"/>
        <v/>
      </c>
      <c r="BY157" s="102" t="str">
        <f t="shared" si="173"/>
        <v/>
      </c>
      <c r="BZ157" s="102" t="str">
        <f t="shared" si="174"/>
        <v/>
      </c>
      <c r="CA157" s="70">
        <f t="shared" si="175"/>
        <v>0.94600000000000029</v>
      </c>
      <c r="CB157" s="70">
        <f t="shared" si="176"/>
        <v>8.2620000000000005</v>
      </c>
      <c r="CC157" s="103" t="str">
        <f t="shared" si="177"/>
        <v>MIB2</v>
      </c>
      <c r="CD157" s="104" t="s">
        <v>350</v>
      </c>
      <c r="CE157" s="106">
        <f t="shared" si="150"/>
        <v>0.58723098560682641</v>
      </c>
      <c r="CF157" s="106">
        <f t="shared" si="151"/>
        <v>0.47302882336279739</v>
      </c>
      <c r="CG157" s="106">
        <f t="shared" si="152"/>
        <v>0.50347777502836</v>
      </c>
      <c r="CH157" s="106" t="str">
        <f t="shared" si="153"/>
        <v/>
      </c>
      <c r="CI157" s="106" t="str">
        <f t="shared" si="154"/>
        <v/>
      </c>
      <c r="CJ157" s="106" t="str">
        <f t="shared" si="155"/>
        <v/>
      </c>
      <c r="CK157" s="106" t="str">
        <f t="shared" si="156"/>
        <v/>
      </c>
      <c r="CL157" s="106" t="str">
        <f t="shared" si="157"/>
        <v/>
      </c>
      <c r="CM157" s="106" t="str">
        <f t="shared" si="158"/>
        <v/>
      </c>
      <c r="CN157" s="106" t="str">
        <f t="shared" si="159"/>
        <v/>
      </c>
      <c r="CO157" s="119" t="str">
        <f t="shared" si="178"/>
        <v/>
      </c>
      <c r="CP157" s="119" t="str">
        <f t="shared" si="179"/>
        <v/>
      </c>
      <c r="CQ157" s="106">
        <f t="shared" si="160"/>
        <v>2.9851103921194637E-3</v>
      </c>
      <c r="CR157" s="106">
        <f t="shared" si="161"/>
        <v>3.0267809803092602E-3</v>
      </c>
      <c r="CS157" s="106">
        <f t="shared" si="162"/>
        <v>3.8258605374489412E-3</v>
      </c>
      <c r="CT157" s="106" t="str">
        <f t="shared" si="163"/>
        <v/>
      </c>
      <c r="CU157" s="106" t="str">
        <f t="shared" si="164"/>
        <v/>
      </c>
      <c r="CV157" s="106" t="str">
        <f t="shared" si="165"/>
        <v/>
      </c>
      <c r="CW157" s="106" t="str">
        <f t="shared" si="166"/>
        <v/>
      </c>
      <c r="CX157" s="106" t="str">
        <f t="shared" si="167"/>
        <v/>
      </c>
      <c r="CY157" s="106" t="str">
        <f t="shared" si="168"/>
        <v/>
      </c>
      <c r="CZ157" s="106" t="str">
        <f t="shared" si="169"/>
        <v/>
      </c>
      <c r="DA157" s="119" t="str">
        <f t="shared" si="180"/>
        <v/>
      </c>
      <c r="DB157" s="119" t="str">
        <f t="shared" si="181"/>
        <v/>
      </c>
    </row>
    <row r="158" spans="1:106" ht="15" customHeight="1" x14ac:dyDescent="0.3">
      <c r="A158" s="135" t="str">
        <f>'Gene Table'!D157</f>
        <v>MID1</v>
      </c>
      <c r="B158" s="104" t="s">
        <v>351</v>
      </c>
      <c r="C158" s="105">
        <f>IF('Test Sample Data'!C157="","",IF(SUM('Test Sample Data'!C$3:C$386)&gt;10,IF(AND(ISNUMBER('Test Sample Data'!C157),'Test Sample Data'!C157&lt;$C$389, 'Test Sample Data'!C157&gt;0),'Test Sample Data'!C157,$C$389),""))</f>
        <v>18.64</v>
      </c>
      <c r="D158" s="105">
        <f>IF('Test Sample Data'!D157="","",IF(SUM('Test Sample Data'!D$3:D$386)&gt;10,IF(AND(ISNUMBER('Test Sample Data'!D157),'Test Sample Data'!D157&lt;$C$389, 'Test Sample Data'!D157&gt;0),'Test Sample Data'!D157,$C$389),""))</f>
        <v>18.88</v>
      </c>
      <c r="E158" s="105">
        <f>IF('Test Sample Data'!E157="","",IF(SUM('Test Sample Data'!E$3:E$386)&gt;10,IF(AND(ISNUMBER('Test Sample Data'!E157),'Test Sample Data'!E157&lt;$C$389, 'Test Sample Data'!E157&gt;0),'Test Sample Data'!E157,$C$389),""))</f>
        <v>18.79</v>
      </c>
      <c r="F158" s="105" t="str">
        <f>IF('Test Sample Data'!F157="","",IF(SUM('Test Sample Data'!F$3:F$386)&gt;10,IF(AND(ISNUMBER('Test Sample Data'!F157),'Test Sample Data'!F157&lt;$C$389, 'Test Sample Data'!F157&gt;0),'Test Sample Data'!F157,$C$389),""))</f>
        <v/>
      </c>
      <c r="G158" s="105" t="str">
        <f>IF('Test Sample Data'!G157="","",IF(SUM('Test Sample Data'!G$3:G$386)&gt;10,IF(AND(ISNUMBER('Test Sample Data'!G157),'Test Sample Data'!G157&lt;$C$389, 'Test Sample Data'!G157&gt;0),'Test Sample Data'!G157,$C$389),""))</f>
        <v/>
      </c>
      <c r="H158" s="105" t="str">
        <f>IF('Test Sample Data'!H157="","",IF(SUM('Test Sample Data'!H$3:H$386)&gt;10,IF(AND(ISNUMBER('Test Sample Data'!H157),'Test Sample Data'!H157&lt;$C$389, 'Test Sample Data'!H157&gt;0),'Test Sample Data'!H157,$C$389),""))</f>
        <v/>
      </c>
      <c r="I158" s="105" t="str">
        <f>IF('Test Sample Data'!I157="","",IF(SUM('Test Sample Data'!I$3:I$386)&gt;10,IF(AND(ISNUMBER('Test Sample Data'!I157),'Test Sample Data'!I157&lt;$C$389, 'Test Sample Data'!I157&gt;0),'Test Sample Data'!I157,$C$389),""))</f>
        <v/>
      </c>
      <c r="J158" s="105" t="str">
        <f>IF('Test Sample Data'!J157="","",IF(SUM('Test Sample Data'!J$3:J$386)&gt;10,IF(AND(ISNUMBER('Test Sample Data'!J157),'Test Sample Data'!J157&lt;$C$389, 'Test Sample Data'!J157&gt;0),'Test Sample Data'!J157,$C$389),""))</f>
        <v/>
      </c>
      <c r="K158" s="105" t="str">
        <f>IF('Test Sample Data'!K157="","",IF(SUM('Test Sample Data'!K$3:K$386)&gt;10,IF(AND(ISNUMBER('Test Sample Data'!K157),'Test Sample Data'!K157&lt;$C$389, 'Test Sample Data'!K157&gt;0),'Test Sample Data'!K157,$C$389),""))</f>
        <v/>
      </c>
      <c r="L158" s="105" t="str">
        <f>IF('Test Sample Data'!L157="","",IF(SUM('Test Sample Data'!L$3:L$386)&gt;10,IF(AND(ISNUMBER('Test Sample Data'!L157),'Test Sample Data'!L157&lt;$C$389, 'Test Sample Data'!L157&gt;0),'Test Sample Data'!L157,$C$389),""))</f>
        <v/>
      </c>
      <c r="M158" s="105" t="str">
        <f>IF('Test Sample Data'!M157="","",IF(SUM('Test Sample Data'!M$3:M$386)&gt;10,IF(AND(ISNUMBER('Test Sample Data'!M157),'Test Sample Data'!M157&lt;$C$389, 'Test Sample Data'!M157&gt;0),'Test Sample Data'!M157,$C$389),""))</f>
        <v/>
      </c>
      <c r="N158" s="105" t="str">
        <f>IF('Test Sample Data'!N157="","",IF(SUM('Test Sample Data'!N$3:N$386)&gt;10,IF(AND(ISNUMBER('Test Sample Data'!N157),'Test Sample Data'!N157&lt;$C$389, 'Test Sample Data'!N157&gt;0),'Test Sample Data'!N157,$C$389),""))</f>
        <v/>
      </c>
      <c r="O158" s="105" t="str">
        <f>'Gene Table'!D157</f>
        <v>MID1</v>
      </c>
      <c r="P158" s="104" t="s">
        <v>351</v>
      </c>
      <c r="Q158" s="105">
        <f>IF('Control Sample Data'!C157="","",IF(SUM('Control Sample Data'!C$3:C$386)&gt;10,IF(AND(ISNUMBER('Control Sample Data'!C157),'Control Sample Data'!C157&lt;$C$389, 'Control Sample Data'!C157&gt;0),'Control Sample Data'!C157,$C$389),""))</f>
        <v>19.84</v>
      </c>
      <c r="R158" s="105">
        <f>IF('Control Sample Data'!D157="","",IF(SUM('Control Sample Data'!D$3:D$386)&gt;10,IF(AND(ISNUMBER('Control Sample Data'!D157),'Control Sample Data'!D157&lt;$C$389, 'Control Sample Data'!D157&gt;0),'Control Sample Data'!D157,$C$389),""))</f>
        <v>19.79</v>
      </c>
      <c r="S158" s="105">
        <f>IF('Control Sample Data'!E157="","",IF(SUM('Control Sample Data'!E$3:E$386)&gt;10,IF(AND(ISNUMBER('Control Sample Data'!E157),'Control Sample Data'!E157&lt;$C$389, 'Control Sample Data'!E157&gt;0),'Control Sample Data'!E157,$C$389),""))</f>
        <v>20</v>
      </c>
      <c r="T158" s="105" t="str">
        <f>IF('Control Sample Data'!F157="","",IF(SUM('Control Sample Data'!F$3:F$386)&gt;10,IF(AND(ISNUMBER('Control Sample Data'!F157),'Control Sample Data'!F157&lt;$C$389, 'Control Sample Data'!F157&gt;0),'Control Sample Data'!F157,$C$389),""))</f>
        <v/>
      </c>
      <c r="U158" s="105" t="str">
        <f>IF('Control Sample Data'!G157="","",IF(SUM('Control Sample Data'!G$3:G$386)&gt;10,IF(AND(ISNUMBER('Control Sample Data'!G157),'Control Sample Data'!G157&lt;$C$389, 'Control Sample Data'!G157&gt;0),'Control Sample Data'!G157,$C$389),""))</f>
        <v/>
      </c>
      <c r="V158" s="105" t="str">
        <f>IF('Control Sample Data'!H157="","",IF(SUM('Control Sample Data'!H$3:H$386)&gt;10,IF(AND(ISNUMBER('Control Sample Data'!H157),'Control Sample Data'!H157&lt;$C$389, 'Control Sample Data'!H157&gt;0),'Control Sample Data'!H157,$C$389),""))</f>
        <v/>
      </c>
      <c r="W158" s="105" t="str">
        <f>IF('Control Sample Data'!I157="","",IF(SUM('Control Sample Data'!I$3:I$386)&gt;10,IF(AND(ISNUMBER('Control Sample Data'!I157),'Control Sample Data'!I157&lt;$C$389, 'Control Sample Data'!I157&gt;0),'Control Sample Data'!I157,$C$389),""))</f>
        <v/>
      </c>
      <c r="X158" s="105" t="str">
        <f>IF('Control Sample Data'!J157="","",IF(SUM('Control Sample Data'!J$3:J$386)&gt;10,IF(AND(ISNUMBER('Control Sample Data'!J157),'Control Sample Data'!J157&lt;$C$389, 'Control Sample Data'!J157&gt;0),'Control Sample Data'!J157,$C$389),""))</f>
        <v/>
      </c>
      <c r="Y158" s="105" t="str">
        <f>IF('Control Sample Data'!K157="","",IF(SUM('Control Sample Data'!K$3:K$386)&gt;10,IF(AND(ISNUMBER('Control Sample Data'!K157),'Control Sample Data'!K157&lt;$C$389, 'Control Sample Data'!K157&gt;0),'Control Sample Data'!K157,$C$389),""))</f>
        <v/>
      </c>
      <c r="Z158" s="105" t="str">
        <f>IF('Control Sample Data'!L157="","",IF(SUM('Control Sample Data'!L$3:L$386)&gt;10,IF(AND(ISNUMBER('Control Sample Data'!L157),'Control Sample Data'!L157&lt;$C$389, 'Control Sample Data'!L157&gt;0),'Control Sample Data'!L157,$C$389),""))</f>
        <v/>
      </c>
      <c r="AA158" s="105" t="str">
        <f>IF('Control Sample Data'!M157="","",IF(SUM('Control Sample Data'!M$3:M$386)&gt;10,IF(AND(ISNUMBER('Control Sample Data'!M157),'Control Sample Data'!M157&lt;$C$389, 'Control Sample Data'!M157&gt;0),'Control Sample Data'!M157,$C$389),""))</f>
        <v/>
      </c>
      <c r="AB158" s="136" t="str">
        <f>IF('Control Sample Data'!N157="","",IF(SUM('Control Sample Data'!N$3:N$386)&gt;10,IF(AND(ISNUMBER('Control Sample Data'!N157),'Control Sample Data'!N157&lt;$C$389, 'Control Sample Data'!N157&gt;0),'Control Sample Data'!N157,$C$389),""))</f>
        <v/>
      </c>
      <c r="BA158" s="101" t="str">
        <f t="shared" si="170"/>
        <v>MID1</v>
      </c>
      <c r="BB158" s="104" t="s">
        <v>351</v>
      </c>
      <c r="BC158" s="105">
        <f t="shared" si="130"/>
        <v>-2.3520000000000003</v>
      </c>
      <c r="BD158" s="105">
        <f t="shared" si="131"/>
        <v>-2.0700000000000003</v>
      </c>
      <c r="BE158" s="105">
        <f t="shared" si="132"/>
        <v>-2.0900000000000034</v>
      </c>
      <c r="BF158" s="105" t="str">
        <f t="shared" si="133"/>
        <v/>
      </c>
      <c r="BG158" s="105" t="str">
        <f t="shared" si="134"/>
        <v/>
      </c>
      <c r="BH158" s="105" t="str">
        <f t="shared" si="135"/>
        <v/>
      </c>
      <c r="BI158" s="105" t="str">
        <f t="shared" si="136"/>
        <v/>
      </c>
      <c r="BJ158" s="105" t="str">
        <f t="shared" si="137"/>
        <v/>
      </c>
      <c r="BK158" s="105" t="str">
        <f t="shared" si="138"/>
        <v/>
      </c>
      <c r="BL158" s="105" t="str">
        <f t="shared" si="139"/>
        <v/>
      </c>
      <c r="BM158" s="102" t="str">
        <f t="shared" si="171"/>
        <v/>
      </c>
      <c r="BN158" s="102" t="str">
        <f t="shared" si="172"/>
        <v/>
      </c>
      <c r="BO158" s="105">
        <f t="shared" si="140"/>
        <v>-1.3019999999999996</v>
      </c>
      <c r="BP158" s="105">
        <f t="shared" si="141"/>
        <v>-1.2620000000000005</v>
      </c>
      <c r="BQ158" s="105">
        <f t="shared" si="142"/>
        <v>-1.2100000000000009</v>
      </c>
      <c r="BR158" s="105" t="str">
        <f t="shared" si="143"/>
        <v/>
      </c>
      <c r="BS158" s="105" t="str">
        <f t="shared" si="144"/>
        <v/>
      </c>
      <c r="BT158" s="105" t="str">
        <f t="shared" si="145"/>
        <v/>
      </c>
      <c r="BU158" s="105" t="str">
        <f t="shared" si="146"/>
        <v/>
      </c>
      <c r="BV158" s="105" t="str">
        <f t="shared" si="147"/>
        <v/>
      </c>
      <c r="BW158" s="105" t="str">
        <f t="shared" si="148"/>
        <v/>
      </c>
      <c r="BX158" s="105" t="str">
        <f t="shared" si="149"/>
        <v/>
      </c>
      <c r="BY158" s="102" t="str">
        <f t="shared" si="173"/>
        <v/>
      </c>
      <c r="BZ158" s="102" t="str">
        <f t="shared" si="174"/>
        <v/>
      </c>
      <c r="CA158" s="70">
        <f t="shared" si="175"/>
        <v>-2.1706666666666679</v>
      </c>
      <c r="CB158" s="70">
        <f t="shared" si="176"/>
        <v>-1.2580000000000002</v>
      </c>
      <c r="CC158" s="103" t="str">
        <f t="shared" si="177"/>
        <v>MID1</v>
      </c>
      <c r="CD158" s="104" t="s">
        <v>351</v>
      </c>
      <c r="CE158" s="106">
        <f t="shared" si="150"/>
        <v>5.1053150753158123</v>
      </c>
      <c r="CF158" s="106">
        <f t="shared" si="151"/>
        <v>4.1988667344922694</v>
      </c>
      <c r="CG158" s="106">
        <f t="shared" si="152"/>
        <v>4.2574807298134498</v>
      </c>
      <c r="CH158" s="106" t="str">
        <f t="shared" si="153"/>
        <v/>
      </c>
      <c r="CI158" s="106" t="str">
        <f t="shared" si="154"/>
        <v/>
      </c>
      <c r="CJ158" s="106" t="str">
        <f t="shared" si="155"/>
        <v/>
      </c>
      <c r="CK158" s="106" t="str">
        <f t="shared" si="156"/>
        <v/>
      </c>
      <c r="CL158" s="106" t="str">
        <f t="shared" si="157"/>
        <v/>
      </c>
      <c r="CM158" s="106" t="str">
        <f t="shared" si="158"/>
        <v/>
      </c>
      <c r="CN158" s="106" t="str">
        <f t="shared" si="159"/>
        <v/>
      </c>
      <c r="CO158" s="119" t="str">
        <f t="shared" si="178"/>
        <v/>
      </c>
      <c r="CP158" s="119" t="str">
        <f t="shared" si="179"/>
        <v/>
      </c>
      <c r="CQ158" s="106">
        <f t="shared" si="160"/>
        <v>2.4657046509276124</v>
      </c>
      <c r="CR158" s="106">
        <f t="shared" si="161"/>
        <v>2.3982798275822264</v>
      </c>
      <c r="CS158" s="106">
        <f t="shared" si="162"/>
        <v>2.3133763678105761</v>
      </c>
      <c r="CT158" s="106" t="str">
        <f t="shared" si="163"/>
        <v/>
      </c>
      <c r="CU158" s="106" t="str">
        <f t="shared" si="164"/>
        <v/>
      </c>
      <c r="CV158" s="106" t="str">
        <f t="shared" si="165"/>
        <v/>
      </c>
      <c r="CW158" s="106" t="str">
        <f t="shared" si="166"/>
        <v/>
      </c>
      <c r="CX158" s="106" t="str">
        <f t="shared" si="167"/>
        <v/>
      </c>
      <c r="CY158" s="106" t="str">
        <f t="shared" si="168"/>
        <v/>
      </c>
      <c r="CZ158" s="106" t="str">
        <f t="shared" si="169"/>
        <v/>
      </c>
      <c r="DA158" s="119" t="str">
        <f t="shared" si="180"/>
        <v/>
      </c>
      <c r="DB158" s="119" t="str">
        <f t="shared" si="181"/>
        <v/>
      </c>
    </row>
    <row r="159" spans="1:106" ht="15" customHeight="1" x14ac:dyDescent="0.3">
      <c r="A159" s="135" t="str">
        <f>'Gene Table'!D158</f>
        <v>MID2</v>
      </c>
      <c r="B159" s="104" t="s">
        <v>352</v>
      </c>
      <c r="C159" s="105">
        <f>IF('Test Sample Data'!C158="","",IF(SUM('Test Sample Data'!C$3:C$386)&gt;10,IF(AND(ISNUMBER('Test Sample Data'!C158),'Test Sample Data'!C158&lt;$C$389, 'Test Sample Data'!C158&gt;0),'Test Sample Data'!C158,$C$389),""))</f>
        <v>24.04</v>
      </c>
      <c r="D159" s="105">
        <f>IF('Test Sample Data'!D158="","",IF(SUM('Test Sample Data'!D$3:D$386)&gt;10,IF(AND(ISNUMBER('Test Sample Data'!D158),'Test Sample Data'!D158&lt;$C$389, 'Test Sample Data'!D158&gt;0),'Test Sample Data'!D158,$C$389),""))</f>
        <v>23.96</v>
      </c>
      <c r="E159" s="105">
        <f>IF('Test Sample Data'!E158="","",IF(SUM('Test Sample Data'!E$3:E$386)&gt;10,IF(AND(ISNUMBER('Test Sample Data'!E158),'Test Sample Data'!E158&lt;$C$389, 'Test Sample Data'!E158&gt;0),'Test Sample Data'!E158,$C$389),""))</f>
        <v>23.84</v>
      </c>
      <c r="F159" s="105" t="str">
        <f>IF('Test Sample Data'!F158="","",IF(SUM('Test Sample Data'!F$3:F$386)&gt;10,IF(AND(ISNUMBER('Test Sample Data'!F158),'Test Sample Data'!F158&lt;$C$389, 'Test Sample Data'!F158&gt;0),'Test Sample Data'!F158,$C$389),""))</f>
        <v/>
      </c>
      <c r="G159" s="105" t="str">
        <f>IF('Test Sample Data'!G158="","",IF(SUM('Test Sample Data'!G$3:G$386)&gt;10,IF(AND(ISNUMBER('Test Sample Data'!G158),'Test Sample Data'!G158&lt;$C$389, 'Test Sample Data'!G158&gt;0),'Test Sample Data'!G158,$C$389),""))</f>
        <v/>
      </c>
      <c r="H159" s="105" t="str">
        <f>IF('Test Sample Data'!H158="","",IF(SUM('Test Sample Data'!H$3:H$386)&gt;10,IF(AND(ISNUMBER('Test Sample Data'!H158),'Test Sample Data'!H158&lt;$C$389, 'Test Sample Data'!H158&gt;0),'Test Sample Data'!H158,$C$389),""))</f>
        <v/>
      </c>
      <c r="I159" s="105" t="str">
        <f>IF('Test Sample Data'!I158="","",IF(SUM('Test Sample Data'!I$3:I$386)&gt;10,IF(AND(ISNUMBER('Test Sample Data'!I158),'Test Sample Data'!I158&lt;$C$389, 'Test Sample Data'!I158&gt;0),'Test Sample Data'!I158,$C$389),""))</f>
        <v/>
      </c>
      <c r="J159" s="105" t="str">
        <f>IF('Test Sample Data'!J158="","",IF(SUM('Test Sample Data'!J$3:J$386)&gt;10,IF(AND(ISNUMBER('Test Sample Data'!J158),'Test Sample Data'!J158&lt;$C$389, 'Test Sample Data'!J158&gt;0),'Test Sample Data'!J158,$C$389),""))</f>
        <v/>
      </c>
      <c r="K159" s="105" t="str">
        <f>IF('Test Sample Data'!K158="","",IF(SUM('Test Sample Data'!K$3:K$386)&gt;10,IF(AND(ISNUMBER('Test Sample Data'!K158),'Test Sample Data'!K158&lt;$C$389, 'Test Sample Data'!K158&gt;0),'Test Sample Data'!K158,$C$389),""))</f>
        <v/>
      </c>
      <c r="L159" s="105" t="str">
        <f>IF('Test Sample Data'!L158="","",IF(SUM('Test Sample Data'!L$3:L$386)&gt;10,IF(AND(ISNUMBER('Test Sample Data'!L158),'Test Sample Data'!L158&lt;$C$389, 'Test Sample Data'!L158&gt;0),'Test Sample Data'!L158,$C$389),""))</f>
        <v/>
      </c>
      <c r="M159" s="105" t="str">
        <f>IF('Test Sample Data'!M158="","",IF(SUM('Test Sample Data'!M$3:M$386)&gt;10,IF(AND(ISNUMBER('Test Sample Data'!M158),'Test Sample Data'!M158&lt;$C$389, 'Test Sample Data'!M158&gt;0),'Test Sample Data'!M158,$C$389),""))</f>
        <v/>
      </c>
      <c r="N159" s="105" t="str">
        <f>IF('Test Sample Data'!N158="","",IF(SUM('Test Sample Data'!N$3:N$386)&gt;10,IF(AND(ISNUMBER('Test Sample Data'!N158),'Test Sample Data'!N158&lt;$C$389, 'Test Sample Data'!N158&gt;0),'Test Sample Data'!N158,$C$389),""))</f>
        <v/>
      </c>
      <c r="O159" s="105" t="str">
        <f>'Gene Table'!D158</f>
        <v>MID2</v>
      </c>
      <c r="P159" s="104" t="s">
        <v>352</v>
      </c>
      <c r="Q159" s="105">
        <f>IF('Control Sample Data'!C158="","",IF(SUM('Control Sample Data'!C$3:C$386)&gt;10,IF(AND(ISNUMBER('Control Sample Data'!C158),'Control Sample Data'!C158&lt;$C$389, 'Control Sample Data'!C158&gt;0),'Control Sample Data'!C158,$C$389),""))</f>
        <v>24.25</v>
      </c>
      <c r="R159" s="105">
        <f>IF('Control Sample Data'!D158="","",IF(SUM('Control Sample Data'!D$3:D$386)&gt;10,IF(AND(ISNUMBER('Control Sample Data'!D158),'Control Sample Data'!D158&lt;$C$389, 'Control Sample Data'!D158&gt;0),'Control Sample Data'!D158,$C$389),""))</f>
        <v>24.34</v>
      </c>
      <c r="S159" s="105">
        <f>IF('Control Sample Data'!E158="","",IF(SUM('Control Sample Data'!E$3:E$386)&gt;10,IF(AND(ISNUMBER('Control Sample Data'!E158),'Control Sample Data'!E158&lt;$C$389, 'Control Sample Data'!E158&gt;0),'Control Sample Data'!E158,$C$389),""))</f>
        <v>24.52</v>
      </c>
      <c r="T159" s="105" t="str">
        <f>IF('Control Sample Data'!F158="","",IF(SUM('Control Sample Data'!F$3:F$386)&gt;10,IF(AND(ISNUMBER('Control Sample Data'!F158),'Control Sample Data'!F158&lt;$C$389, 'Control Sample Data'!F158&gt;0),'Control Sample Data'!F158,$C$389),""))</f>
        <v/>
      </c>
      <c r="U159" s="105" t="str">
        <f>IF('Control Sample Data'!G158="","",IF(SUM('Control Sample Data'!G$3:G$386)&gt;10,IF(AND(ISNUMBER('Control Sample Data'!G158),'Control Sample Data'!G158&lt;$C$389, 'Control Sample Data'!G158&gt;0),'Control Sample Data'!G158,$C$389),""))</f>
        <v/>
      </c>
      <c r="V159" s="105" t="str">
        <f>IF('Control Sample Data'!H158="","",IF(SUM('Control Sample Data'!H$3:H$386)&gt;10,IF(AND(ISNUMBER('Control Sample Data'!H158),'Control Sample Data'!H158&lt;$C$389, 'Control Sample Data'!H158&gt;0),'Control Sample Data'!H158,$C$389),""))</f>
        <v/>
      </c>
      <c r="W159" s="105" t="str">
        <f>IF('Control Sample Data'!I158="","",IF(SUM('Control Sample Data'!I$3:I$386)&gt;10,IF(AND(ISNUMBER('Control Sample Data'!I158),'Control Sample Data'!I158&lt;$C$389, 'Control Sample Data'!I158&gt;0),'Control Sample Data'!I158,$C$389),""))</f>
        <v/>
      </c>
      <c r="X159" s="105" t="str">
        <f>IF('Control Sample Data'!J158="","",IF(SUM('Control Sample Data'!J$3:J$386)&gt;10,IF(AND(ISNUMBER('Control Sample Data'!J158),'Control Sample Data'!J158&lt;$C$389, 'Control Sample Data'!J158&gt;0),'Control Sample Data'!J158,$C$389),""))</f>
        <v/>
      </c>
      <c r="Y159" s="105" t="str">
        <f>IF('Control Sample Data'!K158="","",IF(SUM('Control Sample Data'!K$3:K$386)&gt;10,IF(AND(ISNUMBER('Control Sample Data'!K158),'Control Sample Data'!K158&lt;$C$389, 'Control Sample Data'!K158&gt;0),'Control Sample Data'!K158,$C$389),""))</f>
        <v/>
      </c>
      <c r="Z159" s="105" t="str">
        <f>IF('Control Sample Data'!L158="","",IF(SUM('Control Sample Data'!L$3:L$386)&gt;10,IF(AND(ISNUMBER('Control Sample Data'!L158),'Control Sample Data'!L158&lt;$C$389, 'Control Sample Data'!L158&gt;0),'Control Sample Data'!L158,$C$389),""))</f>
        <v/>
      </c>
      <c r="AA159" s="105" t="str">
        <f>IF('Control Sample Data'!M158="","",IF(SUM('Control Sample Data'!M$3:M$386)&gt;10,IF(AND(ISNUMBER('Control Sample Data'!M158),'Control Sample Data'!M158&lt;$C$389, 'Control Sample Data'!M158&gt;0),'Control Sample Data'!M158,$C$389),""))</f>
        <v/>
      </c>
      <c r="AB159" s="136" t="str">
        <f>IF('Control Sample Data'!N158="","",IF(SUM('Control Sample Data'!N$3:N$386)&gt;10,IF(AND(ISNUMBER('Control Sample Data'!N158),'Control Sample Data'!N158&lt;$C$389, 'Control Sample Data'!N158&gt;0),'Control Sample Data'!N158,$C$389),""))</f>
        <v/>
      </c>
      <c r="BA159" s="101" t="str">
        <f t="shared" si="170"/>
        <v>MID2</v>
      </c>
      <c r="BB159" s="104" t="s">
        <v>352</v>
      </c>
      <c r="BC159" s="105">
        <f t="shared" si="130"/>
        <v>3.0479999999999983</v>
      </c>
      <c r="BD159" s="105">
        <f t="shared" si="131"/>
        <v>3.0100000000000016</v>
      </c>
      <c r="BE159" s="105">
        <f t="shared" si="132"/>
        <v>2.9599999999999973</v>
      </c>
      <c r="BF159" s="105" t="str">
        <f t="shared" si="133"/>
        <v/>
      </c>
      <c r="BG159" s="105" t="str">
        <f t="shared" si="134"/>
        <v/>
      </c>
      <c r="BH159" s="105" t="str">
        <f t="shared" si="135"/>
        <v/>
      </c>
      <c r="BI159" s="105" t="str">
        <f t="shared" si="136"/>
        <v/>
      </c>
      <c r="BJ159" s="105" t="str">
        <f t="shared" si="137"/>
        <v/>
      </c>
      <c r="BK159" s="105" t="str">
        <f t="shared" si="138"/>
        <v/>
      </c>
      <c r="BL159" s="105" t="str">
        <f t="shared" si="139"/>
        <v/>
      </c>
      <c r="BM159" s="102" t="str">
        <f t="shared" si="171"/>
        <v/>
      </c>
      <c r="BN159" s="102" t="str">
        <f t="shared" si="172"/>
        <v/>
      </c>
      <c r="BO159" s="105">
        <f t="shared" si="140"/>
        <v>3.1080000000000005</v>
      </c>
      <c r="BP159" s="105">
        <f t="shared" si="141"/>
        <v>3.2880000000000003</v>
      </c>
      <c r="BQ159" s="105">
        <f t="shared" si="142"/>
        <v>3.3099999999999987</v>
      </c>
      <c r="BR159" s="105" t="str">
        <f t="shared" si="143"/>
        <v/>
      </c>
      <c r="BS159" s="105" t="str">
        <f t="shared" si="144"/>
        <v/>
      </c>
      <c r="BT159" s="105" t="str">
        <f t="shared" si="145"/>
        <v/>
      </c>
      <c r="BU159" s="105" t="str">
        <f t="shared" si="146"/>
        <v/>
      </c>
      <c r="BV159" s="105" t="str">
        <f t="shared" si="147"/>
        <v/>
      </c>
      <c r="BW159" s="105" t="str">
        <f t="shared" si="148"/>
        <v/>
      </c>
      <c r="BX159" s="105" t="str">
        <f t="shared" si="149"/>
        <v/>
      </c>
      <c r="BY159" s="102" t="str">
        <f t="shared" si="173"/>
        <v/>
      </c>
      <c r="BZ159" s="102" t="str">
        <f t="shared" si="174"/>
        <v/>
      </c>
      <c r="CA159" s="70">
        <f t="shared" si="175"/>
        <v>3.0059999999999989</v>
      </c>
      <c r="CB159" s="70">
        <f t="shared" si="176"/>
        <v>3.2353333333333332</v>
      </c>
      <c r="CC159" s="103" t="str">
        <f t="shared" si="177"/>
        <v>MID2</v>
      </c>
      <c r="CD159" s="104" t="s">
        <v>352</v>
      </c>
      <c r="CE159" s="106">
        <f t="shared" si="150"/>
        <v>0.12090954120174166</v>
      </c>
      <c r="CF159" s="106">
        <f t="shared" si="151"/>
        <v>0.12413656192962937</v>
      </c>
      <c r="CG159" s="106">
        <f t="shared" si="152"/>
        <v>0.1285142283320086</v>
      </c>
      <c r="CH159" s="106" t="str">
        <f t="shared" si="153"/>
        <v/>
      </c>
      <c r="CI159" s="106" t="str">
        <f t="shared" si="154"/>
        <v/>
      </c>
      <c r="CJ159" s="106" t="str">
        <f t="shared" si="155"/>
        <v/>
      </c>
      <c r="CK159" s="106" t="str">
        <f t="shared" si="156"/>
        <v/>
      </c>
      <c r="CL159" s="106" t="str">
        <f t="shared" si="157"/>
        <v/>
      </c>
      <c r="CM159" s="106" t="str">
        <f t="shared" si="158"/>
        <v/>
      </c>
      <c r="CN159" s="106" t="str">
        <f t="shared" si="159"/>
        <v/>
      </c>
      <c r="CO159" s="119" t="str">
        <f t="shared" si="178"/>
        <v/>
      </c>
      <c r="CP159" s="119" t="str">
        <f t="shared" si="179"/>
        <v/>
      </c>
      <c r="CQ159" s="106">
        <f t="shared" si="160"/>
        <v>0.11598418455891028</v>
      </c>
      <c r="CR159" s="106">
        <f t="shared" si="161"/>
        <v>0.10237958723247848</v>
      </c>
      <c r="CS159" s="106">
        <f t="shared" si="162"/>
        <v>0.10083021990276587</v>
      </c>
      <c r="CT159" s="106" t="str">
        <f t="shared" si="163"/>
        <v/>
      </c>
      <c r="CU159" s="106" t="str">
        <f t="shared" si="164"/>
        <v/>
      </c>
      <c r="CV159" s="106" t="str">
        <f t="shared" si="165"/>
        <v/>
      </c>
      <c r="CW159" s="106" t="str">
        <f t="shared" si="166"/>
        <v/>
      </c>
      <c r="CX159" s="106" t="str">
        <f t="shared" si="167"/>
        <v/>
      </c>
      <c r="CY159" s="106" t="str">
        <f t="shared" si="168"/>
        <v/>
      </c>
      <c r="CZ159" s="106" t="str">
        <f t="shared" si="169"/>
        <v/>
      </c>
      <c r="DA159" s="119" t="str">
        <f t="shared" si="180"/>
        <v/>
      </c>
      <c r="DB159" s="119" t="str">
        <f t="shared" si="181"/>
        <v/>
      </c>
    </row>
    <row r="160" spans="1:106" ht="15" customHeight="1" x14ac:dyDescent="0.3">
      <c r="A160" s="135" t="str">
        <f>'Gene Table'!D159</f>
        <v>MKRN1</v>
      </c>
      <c r="B160" s="104" t="s">
        <v>26952</v>
      </c>
      <c r="C160" s="105">
        <f>IF('Test Sample Data'!C159="","",IF(SUM('Test Sample Data'!C$3:C$386)&gt;10,IF(AND(ISNUMBER('Test Sample Data'!C159),'Test Sample Data'!C159&lt;$C$389, 'Test Sample Data'!C159&gt;0),'Test Sample Data'!C159,$C$389),""))</f>
        <v>14.68</v>
      </c>
      <c r="D160" s="105">
        <f>IF('Test Sample Data'!D159="","",IF(SUM('Test Sample Data'!D$3:D$386)&gt;10,IF(AND(ISNUMBER('Test Sample Data'!D159),'Test Sample Data'!D159&lt;$C$389, 'Test Sample Data'!D159&gt;0),'Test Sample Data'!D159,$C$389),""))</f>
        <v>14.86</v>
      </c>
      <c r="E160" s="105">
        <f>IF('Test Sample Data'!E159="","",IF(SUM('Test Sample Data'!E$3:E$386)&gt;10,IF(AND(ISNUMBER('Test Sample Data'!E159),'Test Sample Data'!E159&lt;$C$389, 'Test Sample Data'!E159&gt;0),'Test Sample Data'!E159,$C$389),""))</f>
        <v>14.85</v>
      </c>
      <c r="F160" s="105" t="str">
        <f>IF('Test Sample Data'!F159="","",IF(SUM('Test Sample Data'!F$3:F$386)&gt;10,IF(AND(ISNUMBER('Test Sample Data'!F159),'Test Sample Data'!F159&lt;$C$389, 'Test Sample Data'!F159&gt;0),'Test Sample Data'!F159,$C$389),""))</f>
        <v/>
      </c>
      <c r="G160" s="105" t="str">
        <f>IF('Test Sample Data'!G159="","",IF(SUM('Test Sample Data'!G$3:G$386)&gt;10,IF(AND(ISNUMBER('Test Sample Data'!G159),'Test Sample Data'!G159&lt;$C$389, 'Test Sample Data'!G159&gt;0),'Test Sample Data'!G159,$C$389),""))</f>
        <v/>
      </c>
      <c r="H160" s="105" t="str">
        <f>IF('Test Sample Data'!H159="","",IF(SUM('Test Sample Data'!H$3:H$386)&gt;10,IF(AND(ISNUMBER('Test Sample Data'!H159),'Test Sample Data'!H159&lt;$C$389, 'Test Sample Data'!H159&gt;0),'Test Sample Data'!H159,$C$389),""))</f>
        <v/>
      </c>
      <c r="I160" s="105" t="str">
        <f>IF('Test Sample Data'!I159="","",IF(SUM('Test Sample Data'!I$3:I$386)&gt;10,IF(AND(ISNUMBER('Test Sample Data'!I159),'Test Sample Data'!I159&lt;$C$389, 'Test Sample Data'!I159&gt;0),'Test Sample Data'!I159,$C$389),""))</f>
        <v/>
      </c>
      <c r="J160" s="105" t="str">
        <f>IF('Test Sample Data'!J159="","",IF(SUM('Test Sample Data'!J$3:J$386)&gt;10,IF(AND(ISNUMBER('Test Sample Data'!J159),'Test Sample Data'!J159&lt;$C$389, 'Test Sample Data'!J159&gt;0),'Test Sample Data'!J159,$C$389),""))</f>
        <v/>
      </c>
      <c r="K160" s="105" t="str">
        <f>IF('Test Sample Data'!K159="","",IF(SUM('Test Sample Data'!K$3:K$386)&gt;10,IF(AND(ISNUMBER('Test Sample Data'!K159),'Test Sample Data'!K159&lt;$C$389, 'Test Sample Data'!K159&gt;0),'Test Sample Data'!K159,$C$389),""))</f>
        <v/>
      </c>
      <c r="L160" s="105" t="str">
        <f>IF('Test Sample Data'!L159="","",IF(SUM('Test Sample Data'!L$3:L$386)&gt;10,IF(AND(ISNUMBER('Test Sample Data'!L159),'Test Sample Data'!L159&lt;$C$389, 'Test Sample Data'!L159&gt;0),'Test Sample Data'!L159,$C$389),""))</f>
        <v/>
      </c>
      <c r="M160" s="105" t="str">
        <f>IF('Test Sample Data'!M159="","",IF(SUM('Test Sample Data'!M$3:M$386)&gt;10,IF(AND(ISNUMBER('Test Sample Data'!M159),'Test Sample Data'!M159&lt;$C$389, 'Test Sample Data'!M159&gt;0),'Test Sample Data'!M159,$C$389),""))</f>
        <v/>
      </c>
      <c r="N160" s="105" t="str">
        <f>IF('Test Sample Data'!N159="","",IF(SUM('Test Sample Data'!N$3:N$386)&gt;10,IF(AND(ISNUMBER('Test Sample Data'!N159),'Test Sample Data'!N159&lt;$C$389, 'Test Sample Data'!N159&gt;0),'Test Sample Data'!N159,$C$389),""))</f>
        <v/>
      </c>
      <c r="O160" s="105" t="str">
        <f>'Gene Table'!D159</f>
        <v>MKRN1</v>
      </c>
      <c r="P160" s="104" t="s">
        <v>26952</v>
      </c>
      <c r="Q160" s="105">
        <f>IF('Control Sample Data'!C159="","",IF(SUM('Control Sample Data'!C$3:C$386)&gt;10,IF(AND(ISNUMBER('Control Sample Data'!C159),'Control Sample Data'!C159&lt;$C$389, 'Control Sample Data'!C159&gt;0),'Control Sample Data'!C159,$C$389),""))</f>
        <v>14.89</v>
      </c>
      <c r="R160" s="105">
        <f>IF('Control Sample Data'!D159="","",IF(SUM('Control Sample Data'!D$3:D$386)&gt;10,IF(AND(ISNUMBER('Control Sample Data'!D159),'Control Sample Data'!D159&lt;$C$389, 'Control Sample Data'!D159&gt;0),'Control Sample Data'!D159,$C$389),""))</f>
        <v>14.87</v>
      </c>
      <c r="S160" s="105">
        <f>IF('Control Sample Data'!E159="","",IF(SUM('Control Sample Data'!E$3:E$386)&gt;10,IF(AND(ISNUMBER('Control Sample Data'!E159),'Control Sample Data'!E159&lt;$C$389, 'Control Sample Data'!E159&gt;0),'Control Sample Data'!E159,$C$389),""))</f>
        <v>15.05</v>
      </c>
      <c r="T160" s="105" t="str">
        <f>IF('Control Sample Data'!F159="","",IF(SUM('Control Sample Data'!F$3:F$386)&gt;10,IF(AND(ISNUMBER('Control Sample Data'!F159),'Control Sample Data'!F159&lt;$C$389, 'Control Sample Data'!F159&gt;0),'Control Sample Data'!F159,$C$389),""))</f>
        <v/>
      </c>
      <c r="U160" s="105" t="str">
        <f>IF('Control Sample Data'!G159="","",IF(SUM('Control Sample Data'!G$3:G$386)&gt;10,IF(AND(ISNUMBER('Control Sample Data'!G159),'Control Sample Data'!G159&lt;$C$389, 'Control Sample Data'!G159&gt;0),'Control Sample Data'!G159,$C$389),""))</f>
        <v/>
      </c>
      <c r="V160" s="105" t="str">
        <f>IF('Control Sample Data'!H159="","",IF(SUM('Control Sample Data'!H$3:H$386)&gt;10,IF(AND(ISNUMBER('Control Sample Data'!H159),'Control Sample Data'!H159&lt;$C$389, 'Control Sample Data'!H159&gt;0),'Control Sample Data'!H159,$C$389),""))</f>
        <v/>
      </c>
      <c r="W160" s="105" t="str">
        <f>IF('Control Sample Data'!I159="","",IF(SUM('Control Sample Data'!I$3:I$386)&gt;10,IF(AND(ISNUMBER('Control Sample Data'!I159),'Control Sample Data'!I159&lt;$C$389, 'Control Sample Data'!I159&gt;0),'Control Sample Data'!I159,$C$389),""))</f>
        <v/>
      </c>
      <c r="X160" s="105" t="str">
        <f>IF('Control Sample Data'!J159="","",IF(SUM('Control Sample Data'!J$3:J$386)&gt;10,IF(AND(ISNUMBER('Control Sample Data'!J159),'Control Sample Data'!J159&lt;$C$389, 'Control Sample Data'!J159&gt;0),'Control Sample Data'!J159,$C$389),""))</f>
        <v/>
      </c>
      <c r="Y160" s="105" t="str">
        <f>IF('Control Sample Data'!K159="","",IF(SUM('Control Sample Data'!K$3:K$386)&gt;10,IF(AND(ISNUMBER('Control Sample Data'!K159),'Control Sample Data'!K159&lt;$C$389, 'Control Sample Data'!K159&gt;0),'Control Sample Data'!K159,$C$389),""))</f>
        <v/>
      </c>
      <c r="Z160" s="105" t="str">
        <f>IF('Control Sample Data'!L159="","",IF(SUM('Control Sample Data'!L$3:L$386)&gt;10,IF(AND(ISNUMBER('Control Sample Data'!L159),'Control Sample Data'!L159&lt;$C$389, 'Control Sample Data'!L159&gt;0),'Control Sample Data'!L159,$C$389),""))</f>
        <v/>
      </c>
      <c r="AA160" s="105" t="str">
        <f>IF('Control Sample Data'!M159="","",IF(SUM('Control Sample Data'!M$3:M$386)&gt;10,IF(AND(ISNUMBER('Control Sample Data'!M159),'Control Sample Data'!M159&lt;$C$389, 'Control Sample Data'!M159&gt;0),'Control Sample Data'!M159,$C$389),""))</f>
        <v/>
      </c>
      <c r="AB160" s="136" t="str">
        <f>IF('Control Sample Data'!N159="","",IF(SUM('Control Sample Data'!N$3:N$386)&gt;10,IF(AND(ISNUMBER('Control Sample Data'!N159),'Control Sample Data'!N159&lt;$C$389, 'Control Sample Data'!N159&gt;0),'Control Sample Data'!N159,$C$389),""))</f>
        <v/>
      </c>
      <c r="BA160" s="101" t="str">
        <f t="shared" si="170"/>
        <v>MKRN1</v>
      </c>
      <c r="BB160" s="104" t="s">
        <v>26952</v>
      </c>
      <c r="BC160" s="105">
        <f t="shared" si="130"/>
        <v>-6.3120000000000012</v>
      </c>
      <c r="BD160" s="105">
        <f t="shared" si="131"/>
        <v>-6.09</v>
      </c>
      <c r="BE160" s="105">
        <f t="shared" si="132"/>
        <v>-6.0300000000000029</v>
      </c>
      <c r="BF160" s="105" t="str">
        <f t="shared" si="133"/>
        <v/>
      </c>
      <c r="BG160" s="105" t="str">
        <f t="shared" si="134"/>
        <v/>
      </c>
      <c r="BH160" s="105" t="str">
        <f t="shared" si="135"/>
        <v/>
      </c>
      <c r="BI160" s="105" t="str">
        <f t="shared" si="136"/>
        <v/>
      </c>
      <c r="BJ160" s="105" t="str">
        <f t="shared" si="137"/>
        <v/>
      </c>
      <c r="BK160" s="105" t="str">
        <f t="shared" si="138"/>
        <v/>
      </c>
      <c r="BL160" s="105" t="str">
        <f t="shared" si="139"/>
        <v/>
      </c>
      <c r="BM160" s="102" t="str">
        <f t="shared" si="171"/>
        <v/>
      </c>
      <c r="BN160" s="102" t="str">
        <f t="shared" si="172"/>
        <v/>
      </c>
      <c r="BO160" s="105">
        <f t="shared" si="140"/>
        <v>-6.2519999999999989</v>
      </c>
      <c r="BP160" s="105">
        <f t="shared" si="141"/>
        <v>-6.1820000000000004</v>
      </c>
      <c r="BQ160" s="105">
        <f t="shared" si="142"/>
        <v>-6.16</v>
      </c>
      <c r="BR160" s="105" t="str">
        <f t="shared" si="143"/>
        <v/>
      </c>
      <c r="BS160" s="105" t="str">
        <f t="shared" si="144"/>
        <v/>
      </c>
      <c r="BT160" s="105" t="str">
        <f t="shared" si="145"/>
        <v/>
      </c>
      <c r="BU160" s="105" t="str">
        <f t="shared" si="146"/>
        <v/>
      </c>
      <c r="BV160" s="105" t="str">
        <f t="shared" si="147"/>
        <v/>
      </c>
      <c r="BW160" s="105" t="str">
        <f t="shared" si="148"/>
        <v/>
      </c>
      <c r="BX160" s="105" t="str">
        <f t="shared" si="149"/>
        <v/>
      </c>
      <c r="BY160" s="102" t="str">
        <f t="shared" si="173"/>
        <v/>
      </c>
      <c r="BZ160" s="102" t="str">
        <f t="shared" si="174"/>
        <v/>
      </c>
      <c r="CA160" s="70">
        <f t="shared" si="175"/>
        <v>-6.144000000000001</v>
      </c>
      <c r="CB160" s="70">
        <f t="shared" si="176"/>
        <v>-6.1980000000000004</v>
      </c>
      <c r="CC160" s="103" t="str">
        <f t="shared" si="177"/>
        <v>MKRN1</v>
      </c>
      <c r="CD160" s="104" t="s">
        <v>26952</v>
      </c>
      <c r="CE160" s="106">
        <f t="shared" si="150"/>
        <v>79.451359457671231</v>
      </c>
      <c r="CF160" s="106">
        <f t="shared" si="151"/>
        <v>68.119691677014984</v>
      </c>
      <c r="CG160" s="106">
        <f t="shared" si="152"/>
        <v>65.344776045260517</v>
      </c>
      <c r="CH160" s="106" t="str">
        <f t="shared" si="153"/>
        <v/>
      </c>
      <c r="CI160" s="106" t="str">
        <f t="shared" si="154"/>
        <v/>
      </c>
      <c r="CJ160" s="106" t="str">
        <f t="shared" si="155"/>
        <v/>
      </c>
      <c r="CK160" s="106" t="str">
        <f t="shared" si="156"/>
        <v/>
      </c>
      <c r="CL160" s="106" t="str">
        <f t="shared" si="157"/>
        <v/>
      </c>
      <c r="CM160" s="106" t="str">
        <f t="shared" si="158"/>
        <v/>
      </c>
      <c r="CN160" s="106" t="str">
        <f t="shared" si="159"/>
        <v/>
      </c>
      <c r="CO160" s="119" t="str">
        <f t="shared" si="178"/>
        <v/>
      </c>
      <c r="CP160" s="119" t="str">
        <f t="shared" si="179"/>
        <v/>
      </c>
      <c r="CQ160" s="106">
        <f t="shared" si="160"/>
        <v>76.214838359357884</v>
      </c>
      <c r="CR160" s="106">
        <f t="shared" si="161"/>
        <v>72.605151035901045</v>
      </c>
      <c r="CS160" s="106">
        <f t="shared" si="162"/>
        <v>71.50637683662211</v>
      </c>
      <c r="CT160" s="106" t="str">
        <f t="shared" si="163"/>
        <v/>
      </c>
      <c r="CU160" s="106" t="str">
        <f t="shared" si="164"/>
        <v/>
      </c>
      <c r="CV160" s="106" t="str">
        <f t="shared" si="165"/>
        <v/>
      </c>
      <c r="CW160" s="106" t="str">
        <f t="shared" si="166"/>
        <v/>
      </c>
      <c r="CX160" s="106" t="str">
        <f t="shared" si="167"/>
        <v/>
      </c>
      <c r="CY160" s="106" t="str">
        <f t="shared" si="168"/>
        <v/>
      </c>
      <c r="CZ160" s="106" t="str">
        <f t="shared" si="169"/>
        <v/>
      </c>
      <c r="DA160" s="119" t="str">
        <f t="shared" si="180"/>
        <v/>
      </c>
      <c r="DB160" s="119" t="str">
        <f t="shared" si="181"/>
        <v/>
      </c>
    </row>
    <row r="161" spans="1:106" ht="15" customHeight="1" x14ac:dyDescent="0.3">
      <c r="A161" s="135" t="str">
        <f>'Gene Table'!D160</f>
        <v>MKRN2</v>
      </c>
      <c r="B161" s="104" t="s">
        <v>26953</v>
      </c>
      <c r="C161" s="105">
        <f>IF('Test Sample Data'!C160="","",IF(SUM('Test Sample Data'!C$3:C$386)&gt;10,IF(AND(ISNUMBER('Test Sample Data'!C160),'Test Sample Data'!C160&lt;$C$389, 'Test Sample Data'!C160&gt;0),'Test Sample Data'!C160,$C$389),""))</f>
        <v>23.48</v>
      </c>
      <c r="D161" s="105">
        <f>IF('Test Sample Data'!D160="","",IF(SUM('Test Sample Data'!D$3:D$386)&gt;10,IF(AND(ISNUMBER('Test Sample Data'!D160),'Test Sample Data'!D160&lt;$C$389, 'Test Sample Data'!D160&gt;0),'Test Sample Data'!D160,$C$389),""))</f>
        <v>23.48</v>
      </c>
      <c r="E161" s="105">
        <f>IF('Test Sample Data'!E160="","",IF(SUM('Test Sample Data'!E$3:E$386)&gt;10,IF(AND(ISNUMBER('Test Sample Data'!E160),'Test Sample Data'!E160&lt;$C$389, 'Test Sample Data'!E160&gt;0),'Test Sample Data'!E160,$C$389),""))</f>
        <v>23.51</v>
      </c>
      <c r="F161" s="105" t="str">
        <f>IF('Test Sample Data'!F160="","",IF(SUM('Test Sample Data'!F$3:F$386)&gt;10,IF(AND(ISNUMBER('Test Sample Data'!F160),'Test Sample Data'!F160&lt;$C$389, 'Test Sample Data'!F160&gt;0),'Test Sample Data'!F160,$C$389),""))</f>
        <v/>
      </c>
      <c r="G161" s="105" t="str">
        <f>IF('Test Sample Data'!G160="","",IF(SUM('Test Sample Data'!G$3:G$386)&gt;10,IF(AND(ISNUMBER('Test Sample Data'!G160),'Test Sample Data'!G160&lt;$C$389, 'Test Sample Data'!G160&gt;0),'Test Sample Data'!G160,$C$389),""))</f>
        <v/>
      </c>
      <c r="H161" s="105" t="str">
        <f>IF('Test Sample Data'!H160="","",IF(SUM('Test Sample Data'!H$3:H$386)&gt;10,IF(AND(ISNUMBER('Test Sample Data'!H160),'Test Sample Data'!H160&lt;$C$389, 'Test Sample Data'!H160&gt;0),'Test Sample Data'!H160,$C$389),""))</f>
        <v/>
      </c>
      <c r="I161" s="105" t="str">
        <f>IF('Test Sample Data'!I160="","",IF(SUM('Test Sample Data'!I$3:I$386)&gt;10,IF(AND(ISNUMBER('Test Sample Data'!I160),'Test Sample Data'!I160&lt;$C$389, 'Test Sample Data'!I160&gt;0),'Test Sample Data'!I160,$C$389),""))</f>
        <v/>
      </c>
      <c r="J161" s="105" t="str">
        <f>IF('Test Sample Data'!J160="","",IF(SUM('Test Sample Data'!J$3:J$386)&gt;10,IF(AND(ISNUMBER('Test Sample Data'!J160),'Test Sample Data'!J160&lt;$C$389, 'Test Sample Data'!J160&gt;0),'Test Sample Data'!J160,$C$389),""))</f>
        <v/>
      </c>
      <c r="K161" s="105" t="str">
        <f>IF('Test Sample Data'!K160="","",IF(SUM('Test Sample Data'!K$3:K$386)&gt;10,IF(AND(ISNUMBER('Test Sample Data'!K160),'Test Sample Data'!K160&lt;$C$389, 'Test Sample Data'!K160&gt;0),'Test Sample Data'!K160,$C$389),""))</f>
        <v/>
      </c>
      <c r="L161" s="105" t="str">
        <f>IF('Test Sample Data'!L160="","",IF(SUM('Test Sample Data'!L$3:L$386)&gt;10,IF(AND(ISNUMBER('Test Sample Data'!L160),'Test Sample Data'!L160&lt;$C$389, 'Test Sample Data'!L160&gt;0),'Test Sample Data'!L160,$C$389),""))</f>
        <v/>
      </c>
      <c r="M161" s="105" t="str">
        <f>IF('Test Sample Data'!M160="","",IF(SUM('Test Sample Data'!M$3:M$386)&gt;10,IF(AND(ISNUMBER('Test Sample Data'!M160),'Test Sample Data'!M160&lt;$C$389, 'Test Sample Data'!M160&gt;0),'Test Sample Data'!M160,$C$389),""))</f>
        <v/>
      </c>
      <c r="N161" s="105" t="str">
        <f>IF('Test Sample Data'!N160="","",IF(SUM('Test Sample Data'!N$3:N$386)&gt;10,IF(AND(ISNUMBER('Test Sample Data'!N160),'Test Sample Data'!N160&lt;$C$389, 'Test Sample Data'!N160&gt;0),'Test Sample Data'!N160,$C$389),""))</f>
        <v/>
      </c>
      <c r="O161" s="105" t="str">
        <f>'Gene Table'!D160</f>
        <v>MKRN2</v>
      </c>
      <c r="P161" s="104" t="s">
        <v>26953</v>
      </c>
      <c r="Q161" s="105">
        <f>IF('Control Sample Data'!C160="","",IF(SUM('Control Sample Data'!C$3:C$386)&gt;10,IF(AND(ISNUMBER('Control Sample Data'!C160),'Control Sample Data'!C160&lt;$C$389, 'Control Sample Data'!C160&gt;0),'Control Sample Data'!C160,$C$389),""))</f>
        <v>35</v>
      </c>
      <c r="R161" s="105">
        <f>IF('Control Sample Data'!D160="","",IF(SUM('Control Sample Data'!D$3:D$386)&gt;10,IF(AND(ISNUMBER('Control Sample Data'!D160),'Control Sample Data'!D160&lt;$C$389, 'Control Sample Data'!D160&gt;0),'Control Sample Data'!D160,$C$389),""))</f>
        <v>35</v>
      </c>
      <c r="S161" s="105">
        <f>IF('Control Sample Data'!E160="","",IF(SUM('Control Sample Data'!E$3:E$386)&gt;10,IF(AND(ISNUMBER('Control Sample Data'!E160),'Control Sample Data'!E160&lt;$C$389, 'Control Sample Data'!E160&gt;0),'Control Sample Data'!E160,$C$389),""))</f>
        <v>35</v>
      </c>
      <c r="T161" s="105" t="str">
        <f>IF('Control Sample Data'!F160="","",IF(SUM('Control Sample Data'!F$3:F$386)&gt;10,IF(AND(ISNUMBER('Control Sample Data'!F160),'Control Sample Data'!F160&lt;$C$389, 'Control Sample Data'!F160&gt;0),'Control Sample Data'!F160,$C$389),""))</f>
        <v/>
      </c>
      <c r="U161" s="105" t="str">
        <f>IF('Control Sample Data'!G160="","",IF(SUM('Control Sample Data'!G$3:G$386)&gt;10,IF(AND(ISNUMBER('Control Sample Data'!G160),'Control Sample Data'!G160&lt;$C$389, 'Control Sample Data'!G160&gt;0),'Control Sample Data'!G160,$C$389),""))</f>
        <v/>
      </c>
      <c r="V161" s="105" t="str">
        <f>IF('Control Sample Data'!H160="","",IF(SUM('Control Sample Data'!H$3:H$386)&gt;10,IF(AND(ISNUMBER('Control Sample Data'!H160),'Control Sample Data'!H160&lt;$C$389, 'Control Sample Data'!H160&gt;0),'Control Sample Data'!H160,$C$389),""))</f>
        <v/>
      </c>
      <c r="W161" s="105" t="str">
        <f>IF('Control Sample Data'!I160="","",IF(SUM('Control Sample Data'!I$3:I$386)&gt;10,IF(AND(ISNUMBER('Control Sample Data'!I160),'Control Sample Data'!I160&lt;$C$389, 'Control Sample Data'!I160&gt;0),'Control Sample Data'!I160,$C$389),""))</f>
        <v/>
      </c>
      <c r="X161" s="105" t="str">
        <f>IF('Control Sample Data'!J160="","",IF(SUM('Control Sample Data'!J$3:J$386)&gt;10,IF(AND(ISNUMBER('Control Sample Data'!J160),'Control Sample Data'!J160&lt;$C$389, 'Control Sample Data'!J160&gt;0),'Control Sample Data'!J160,$C$389),""))</f>
        <v/>
      </c>
      <c r="Y161" s="105" t="str">
        <f>IF('Control Sample Data'!K160="","",IF(SUM('Control Sample Data'!K$3:K$386)&gt;10,IF(AND(ISNUMBER('Control Sample Data'!K160),'Control Sample Data'!K160&lt;$C$389, 'Control Sample Data'!K160&gt;0),'Control Sample Data'!K160,$C$389),""))</f>
        <v/>
      </c>
      <c r="Z161" s="105" t="str">
        <f>IF('Control Sample Data'!L160="","",IF(SUM('Control Sample Data'!L$3:L$386)&gt;10,IF(AND(ISNUMBER('Control Sample Data'!L160),'Control Sample Data'!L160&lt;$C$389, 'Control Sample Data'!L160&gt;0),'Control Sample Data'!L160,$C$389),""))</f>
        <v/>
      </c>
      <c r="AA161" s="105" t="str">
        <f>IF('Control Sample Data'!M160="","",IF(SUM('Control Sample Data'!M$3:M$386)&gt;10,IF(AND(ISNUMBER('Control Sample Data'!M160),'Control Sample Data'!M160&lt;$C$389, 'Control Sample Data'!M160&gt;0),'Control Sample Data'!M160,$C$389),""))</f>
        <v/>
      </c>
      <c r="AB161" s="136" t="str">
        <f>IF('Control Sample Data'!N160="","",IF(SUM('Control Sample Data'!N$3:N$386)&gt;10,IF(AND(ISNUMBER('Control Sample Data'!N160),'Control Sample Data'!N160&lt;$C$389, 'Control Sample Data'!N160&gt;0),'Control Sample Data'!N160,$C$389),""))</f>
        <v/>
      </c>
      <c r="BA161" s="101" t="str">
        <f t="shared" si="170"/>
        <v>MKRN2</v>
      </c>
      <c r="BB161" s="104" t="s">
        <v>26953</v>
      </c>
      <c r="BC161" s="105">
        <f t="shared" si="130"/>
        <v>2.4879999999999995</v>
      </c>
      <c r="BD161" s="105">
        <f t="shared" si="131"/>
        <v>2.5300000000000011</v>
      </c>
      <c r="BE161" s="105">
        <f t="shared" si="132"/>
        <v>2.629999999999999</v>
      </c>
      <c r="BF161" s="105" t="str">
        <f t="shared" si="133"/>
        <v/>
      </c>
      <c r="BG161" s="105" t="str">
        <f t="shared" si="134"/>
        <v/>
      </c>
      <c r="BH161" s="105" t="str">
        <f t="shared" si="135"/>
        <v/>
      </c>
      <c r="BI161" s="105" t="str">
        <f t="shared" si="136"/>
        <v/>
      </c>
      <c r="BJ161" s="105" t="str">
        <f t="shared" si="137"/>
        <v/>
      </c>
      <c r="BK161" s="105" t="str">
        <f t="shared" si="138"/>
        <v/>
      </c>
      <c r="BL161" s="105" t="str">
        <f t="shared" si="139"/>
        <v/>
      </c>
      <c r="BM161" s="102" t="str">
        <f t="shared" si="171"/>
        <v/>
      </c>
      <c r="BN161" s="102" t="str">
        <f t="shared" si="172"/>
        <v/>
      </c>
      <c r="BO161" s="105">
        <f t="shared" si="140"/>
        <v>13.858000000000001</v>
      </c>
      <c r="BP161" s="105">
        <f t="shared" si="141"/>
        <v>13.948</v>
      </c>
      <c r="BQ161" s="105">
        <f t="shared" si="142"/>
        <v>13.79</v>
      </c>
      <c r="BR161" s="105" t="str">
        <f t="shared" si="143"/>
        <v/>
      </c>
      <c r="BS161" s="105" t="str">
        <f t="shared" si="144"/>
        <v/>
      </c>
      <c r="BT161" s="105" t="str">
        <f t="shared" si="145"/>
        <v/>
      </c>
      <c r="BU161" s="105" t="str">
        <f t="shared" si="146"/>
        <v/>
      </c>
      <c r="BV161" s="105" t="str">
        <f t="shared" si="147"/>
        <v/>
      </c>
      <c r="BW161" s="105" t="str">
        <f t="shared" si="148"/>
        <v/>
      </c>
      <c r="BX161" s="105" t="str">
        <f t="shared" si="149"/>
        <v/>
      </c>
      <c r="BY161" s="102" t="str">
        <f t="shared" si="173"/>
        <v/>
      </c>
      <c r="BZ161" s="102" t="str">
        <f t="shared" si="174"/>
        <v/>
      </c>
      <c r="CA161" s="70">
        <f t="shared" si="175"/>
        <v>2.5493333333333332</v>
      </c>
      <c r="CB161" s="70">
        <f t="shared" si="176"/>
        <v>13.865333333333334</v>
      </c>
      <c r="CC161" s="103" t="str">
        <f t="shared" si="177"/>
        <v>MKRN2</v>
      </c>
      <c r="CD161" s="104" t="s">
        <v>26953</v>
      </c>
      <c r="CE161" s="106">
        <f t="shared" si="150"/>
        <v>0.17825321467051766</v>
      </c>
      <c r="CF161" s="106">
        <f t="shared" si="151"/>
        <v>0.17313868351386544</v>
      </c>
      <c r="CG161" s="106">
        <f t="shared" si="152"/>
        <v>0.16154410382968665</v>
      </c>
      <c r="CH161" s="106" t="str">
        <f t="shared" si="153"/>
        <v/>
      </c>
      <c r="CI161" s="106" t="str">
        <f t="shared" si="154"/>
        <v/>
      </c>
      <c r="CJ161" s="106" t="str">
        <f t="shared" si="155"/>
        <v/>
      </c>
      <c r="CK161" s="106" t="str">
        <f t="shared" si="156"/>
        <v/>
      </c>
      <c r="CL161" s="106" t="str">
        <f t="shared" si="157"/>
        <v/>
      </c>
      <c r="CM161" s="106" t="str">
        <f t="shared" si="158"/>
        <v/>
      </c>
      <c r="CN161" s="106" t="str">
        <f t="shared" si="159"/>
        <v/>
      </c>
      <c r="CO161" s="119" t="str">
        <f t="shared" si="178"/>
        <v/>
      </c>
      <c r="CP161" s="119" t="str">
        <f t="shared" si="179"/>
        <v/>
      </c>
      <c r="CQ161" s="106">
        <f t="shared" si="160"/>
        <v>6.7348250734982831E-5</v>
      </c>
      <c r="CR161" s="106">
        <f t="shared" si="161"/>
        <v>6.3275213685285673E-5</v>
      </c>
      <c r="CS161" s="106">
        <f t="shared" si="162"/>
        <v>7.0598644037188073E-5</v>
      </c>
      <c r="CT161" s="106" t="str">
        <f t="shared" si="163"/>
        <v/>
      </c>
      <c r="CU161" s="106" t="str">
        <f t="shared" si="164"/>
        <v/>
      </c>
      <c r="CV161" s="106" t="str">
        <f t="shared" si="165"/>
        <v/>
      </c>
      <c r="CW161" s="106" t="str">
        <f t="shared" si="166"/>
        <v/>
      </c>
      <c r="CX161" s="106" t="str">
        <f t="shared" si="167"/>
        <v/>
      </c>
      <c r="CY161" s="106" t="str">
        <f t="shared" si="168"/>
        <v/>
      </c>
      <c r="CZ161" s="106" t="str">
        <f t="shared" si="169"/>
        <v/>
      </c>
      <c r="DA161" s="119" t="str">
        <f t="shared" si="180"/>
        <v/>
      </c>
      <c r="DB161" s="119" t="str">
        <f t="shared" si="181"/>
        <v/>
      </c>
    </row>
    <row r="162" spans="1:106" ht="15" customHeight="1" x14ac:dyDescent="0.3">
      <c r="A162" s="135" t="str">
        <f>'Gene Table'!D161</f>
        <v>MNAT1</v>
      </c>
      <c r="B162" s="104" t="s">
        <v>26954</v>
      </c>
      <c r="C162" s="105">
        <f>IF('Test Sample Data'!C161="","",IF(SUM('Test Sample Data'!C$3:C$386)&gt;10,IF(AND(ISNUMBER('Test Sample Data'!C161),'Test Sample Data'!C161&lt;$C$389, 'Test Sample Data'!C161&gt;0),'Test Sample Data'!C161,$C$389),""))</f>
        <v>35</v>
      </c>
      <c r="D162" s="105">
        <f>IF('Test Sample Data'!D161="","",IF(SUM('Test Sample Data'!D$3:D$386)&gt;10,IF(AND(ISNUMBER('Test Sample Data'!D161),'Test Sample Data'!D161&lt;$C$389, 'Test Sample Data'!D161&gt;0),'Test Sample Data'!D161,$C$389),""))</f>
        <v>35</v>
      </c>
      <c r="E162" s="105">
        <f>IF('Test Sample Data'!E161="","",IF(SUM('Test Sample Data'!E$3:E$386)&gt;10,IF(AND(ISNUMBER('Test Sample Data'!E161),'Test Sample Data'!E161&lt;$C$389, 'Test Sample Data'!E161&gt;0),'Test Sample Data'!E161,$C$389),""))</f>
        <v>35</v>
      </c>
      <c r="F162" s="105" t="str">
        <f>IF('Test Sample Data'!F161="","",IF(SUM('Test Sample Data'!F$3:F$386)&gt;10,IF(AND(ISNUMBER('Test Sample Data'!F161),'Test Sample Data'!F161&lt;$C$389, 'Test Sample Data'!F161&gt;0),'Test Sample Data'!F161,$C$389),""))</f>
        <v/>
      </c>
      <c r="G162" s="105" t="str">
        <f>IF('Test Sample Data'!G161="","",IF(SUM('Test Sample Data'!G$3:G$386)&gt;10,IF(AND(ISNUMBER('Test Sample Data'!G161),'Test Sample Data'!G161&lt;$C$389, 'Test Sample Data'!G161&gt;0),'Test Sample Data'!G161,$C$389),""))</f>
        <v/>
      </c>
      <c r="H162" s="105" t="str">
        <f>IF('Test Sample Data'!H161="","",IF(SUM('Test Sample Data'!H$3:H$386)&gt;10,IF(AND(ISNUMBER('Test Sample Data'!H161),'Test Sample Data'!H161&lt;$C$389, 'Test Sample Data'!H161&gt;0),'Test Sample Data'!H161,$C$389),""))</f>
        <v/>
      </c>
      <c r="I162" s="105" t="str">
        <f>IF('Test Sample Data'!I161="","",IF(SUM('Test Sample Data'!I$3:I$386)&gt;10,IF(AND(ISNUMBER('Test Sample Data'!I161),'Test Sample Data'!I161&lt;$C$389, 'Test Sample Data'!I161&gt;0),'Test Sample Data'!I161,$C$389),""))</f>
        <v/>
      </c>
      <c r="J162" s="105" t="str">
        <f>IF('Test Sample Data'!J161="","",IF(SUM('Test Sample Data'!J$3:J$386)&gt;10,IF(AND(ISNUMBER('Test Sample Data'!J161),'Test Sample Data'!J161&lt;$C$389, 'Test Sample Data'!J161&gt;0),'Test Sample Data'!J161,$C$389),""))</f>
        <v/>
      </c>
      <c r="K162" s="105" t="str">
        <f>IF('Test Sample Data'!K161="","",IF(SUM('Test Sample Data'!K$3:K$386)&gt;10,IF(AND(ISNUMBER('Test Sample Data'!K161),'Test Sample Data'!K161&lt;$C$389, 'Test Sample Data'!K161&gt;0),'Test Sample Data'!K161,$C$389),""))</f>
        <v/>
      </c>
      <c r="L162" s="105" t="str">
        <f>IF('Test Sample Data'!L161="","",IF(SUM('Test Sample Data'!L$3:L$386)&gt;10,IF(AND(ISNUMBER('Test Sample Data'!L161),'Test Sample Data'!L161&lt;$C$389, 'Test Sample Data'!L161&gt;0),'Test Sample Data'!L161,$C$389),""))</f>
        <v/>
      </c>
      <c r="M162" s="105" t="str">
        <f>IF('Test Sample Data'!M161="","",IF(SUM('Test Sample Data'!M$3:M$386)&gt;10,IF(AND(ISNUMBER('Test Sample Data'!M161),'Test Sample Data'!M161&lt;$C$389, 'Test Sample Data'!M161&gt;0),'Test Sample Data'!M161,$C$389),""))</f>
        <v/>
      </c>
      <c r="N162" s="105" t="str">
        <f>IF('Test Sample Data'!N161="","",IF(SUM('Test Sample Data'!N$3:N$386)&gt;10,IF(AND(ISNUMBER('Test Sample Data'!N161),'Test Sample Data'!N161&lt;$C$389, 'Test Sample Data'!N161&gt;0),'Test Sample Data'!N161,$C$389),""))</f>
        <v/>
      </c>
      <c r="O162" s="105" t="str">
        <f>'Gene Table'!D161</f>
        <v>MNAT1</v>
      </c>
      <c r="P162" s="104" t="s">
        <v>26954</v>
      </c>
      <c r="Q162" s="105">
        <f>IF('Control Sample Data'!C161="","",IF(SUM('Control Sample Data'!C$3:C$386)&gt;10,IF(AND(ISNUMBER('Control Sample Data'!C161),'Control Sample Data'!C161&lt;$C$389, 'Control Sample Data'!C161&gt;0),'Control Sample Data'!C161,$C$389),""))</f>
        <v>35</v>
      </c>
      <c r="R162" s="105">
        <f>IF('Control Sample Data'!D161="","",IF(SUM('Control Sample Data'!D$3:D$386)&gt;10,IF(AND(ISNUMBER('Control Sample Data'!D161),'Control Sample Data'!D161&lt;$C$389, 'Control Sample Data'!D161&gt;0),'Control Sample Data'!D161,$C$389),""))</f>
        <v>35</v>
      </c>
      <c r="S162" s="105">
        <f>IF('Control Sample Data'!E161="","",IF(SUM('Control Sample Data'!E$3:E$386)&gt;10,IF(AND(ISNUMBER('Control Sample Data'!E161),'Control Sample Data'!E161&lt;$C$389, 'Control Sample Data'!E161&gt;0),'Control Sample Data'!E161,$C$389),""))</f>
        <v>35</v>
      </c>
      <c r="T162" s="105" t="str">
        <f>IF('Control Sample Data'!F161="","",IF(SUM('Control Sample Data'!F$3:F$386)&gt;10,IF(AND(ISNUMBER('Control Sample Data'!F161),'Control Sample Data'!F161&lt;$C$389, 'Control Sample Data'!F161&gt;0),'Control Sample Data'!F161,$C$389),""))</f>
        <v/>
      </c>
      <c r="U162" s="105" t="str">
        <f>IF('Control Sample Data'!G161="","",IF(SUM('Control Sample Data'!G$3:G$386)&gt;10,IF(AND(ISNUMBER('Control Sample Data'!G161),'Control Sample Data'!G161&lt;$C$389, 'Control Sample Data'!G161&gt;0),'Control Sample Data'!G161,$C$389),""))</f>
        <v/>
      </c>
      <c r="V162" s="105" t="str">
        <f>IF('Control Sample Data'!H161="","",IF(SUM('Control Sample Data'!H$3:H$386)&gt;10,IF(AND(ISNUMBER('Control Sample Data'!H161),'Control Sample Data'!H161&lt;$C$389, 'Control Sample Data'!H161&gt;0),'Control Sample Data'!H161,$C$389),""))</f>
        <v/>
      </c>
      <c r="W162" s="105" t="str">
        <f>IF('Control Sample Data'!I161="","",IF(SUM('Control Sample Data'!I$3:I$386)&gt;10,IF(AND(ISNUMBER('Control Sample Data'!I161),'Control Sample Data'!I161&lt;$C$389, 'Control Sample Data'!I161&gt;0),'Control Sample Data'!I161,$C$389),""))</f>
        <v/>
      </c>
      <c r="X162" s="105" t="str">
        <f>IF('Control Sample Data'!J161="","",IF(SUM('Control Sample Data'!J$3:J$386)&gt;10,IF(AND(ISNUMBER('Control Sample Data'!J161),'Control Sample Data'!J161&lt;$C$389, 'Control Sample Data'!J161&gt;0),'Control Sample Data'!J161,$C$389),""))</f>
        <v/>
      </c>
      <c r="Y162" s="105" t="str">
        <f>IF('Control Sample Data'!K161="","",IF(SUM('Control Sample Data'!K$3:K$386)&gt;10,IF(AND(ISNUMBER('Control Sample Data'!K161),'Control Sample Data'!K161&lt;$C$389, 'Control Sample Data'!K161&gt;0),'Control Sample Data'!K161,$C$389),""))</f>
        <v/>
      </c>
      <c r="Z162" s="105" t="str">
        <f>IF('Control Sample Data'!L161="","",IF(SUM('Control Sample Data'!L$3:L$386)&gt;10,IF(AND(ISNUMBER('Control Sample Data'!L161),'Control Sample Data'!L161&lt;$C$389, 'Control Sample Data'!L161&gt;0),'Control Sample Data'!L161,$C$389),""))</f>
        <v/>
      </c>
      <c r="AA162" s="105" t="str">
        <f>IF('Control Sample Data'!M161="","",IF(SUM('Control Sample Data'!M$3:M$386)&gt;10,IF(AND(ISNUMBER('Control Sample Data'!M161),'Control Sample Data'!M161&lt;$C$389, 'Control Sample Data'!M161&gt;0),'Control Sample Data'!M161,$C$389),""))</f>
        <v/>
      </c>
      <c r="AB162" s="136" t="str">
        <f>IF('Control Sample Data'!N161="","",IF(SUM('Control Sample Data'!N$3:N$386)&gt;10,IF(AND(ISNUMBER('Control Sample Data'!N161),'Control Sample Data'!N161&lt;$C$389, 'Control Sample Data'!N161&gt;0),'Control Sample Data'!N161,$C$389),""))</f>
        <v/>
      </c>
      <c r="BA162" s="101" t="str">
        <f t="shared" si="170"/>
        <v>MNAT1</v>
      </c>
      <c r="BB162" s="104" t="s">
        <v>26954</v>
      </c>
      <c r="BC162" s="105">
        <f t="shared" si="130"/>
        <v>14.007999999999999</v>
      </c>
      <c r="BD162" s="105">
        <f t="shared" si="131"/>
        <v>14.05</v>
      </c>
      <c r="BE162" s="105">
        <f t="shared" si="132"/>
        <v>14.119999999999997</v>
      </c>
      <c r="BF162" s="105" t="str">
        <f t="shared" si="133"/>
        <v/>
      </c>
      <c r="BG162" s="105" t="str">
        <f t="shared" si="134"/>
        <v/>
      </c>
      <c r="BH162" s="105" t="str">
        <f t="shared" si="135"/>
        <v/>
      </c>
      <c r="BI162" s="105" t="str">
        <f t="shared" si="136"/>
        <v/>
      </c>
      <c r="BJ162" s="105" t="str">
        <f t="shared" si="137"/>
        <v/>
      </c>
      <c r="BK162" s="105" t="str">
        <f t="shared" si="138"/>
        <v/>
      </c>
      <c r="BL162" s="105" t="str">
        <f t="shared" si="139"/>
        <v/>
      </c>
      <c r="BM162" s="102" t="str">
        <f t="shared" si="171"/>
        <v/>
      </c>
      <c r="BN162" s="102" t="str">
        <f t="shared" si="172"/>
        <v/>
      </c>
      <c r="BO162" s="105">
        <f t="shared" si="140"/>
        <v>13.858000000000001</v>
      </c>
      <c r="BP162" s="105">
        <f t="shared" si="141"/>
        <v>13.948</v>
      </c>
      <c r="BQ162" s="105">
        <f t="shared" si="142"/>
        <v>13.79</v>
      </c>
      <c r="BR162" s="105" t="str">
        <f t="shared" si="143"/>
        <v/>
      </c>
      <c r="BS162" s="105" t="str">
        <f t="shared" si="144"/>
        <v/>
      </c>
      <c r="BT162" s="105" t="str">
        <f t="shared" si="145"/>
        <v/>
      </c>
      <c r="BU162" s="105" t="str">
        <f t="shared" si="146"/>
        <v/>
      </c>
      <c r="BV162" s="105" t="str">
        <f t="shared" si="147"/>
        <v/>
      </c>
      <c r="BW162" s="105" t="str">
        <f t="shared" si="148"/>
        <v/>
      </c>
      <c r="BX162" s="105" t="str">
        <f t="shared" si="149"/>
        <v/>
      </c>
      <c r="BY162" s="102" t="str">
        <f t="shared" si="173"/>
        <v/>
      </c>
      <c r="BZ162" s="102" t="str">
        <f t="shared" si="174"/>
        <v/>
      </c>
      <c r="CA162" s="70">
        <f t="shared" si="175"/>
        <v>14.059333333333333</v>
      </c>
      <c r="CB162" s="70">
        <f t="shared" si="176"/>
        <v>13.865333333333334</v>
      </c>
      <c r="CC162" s="103" t="str">
        <f t="shared" si="177"/>
        <v>MNAT1</v>
      </c>
      <c r="CD162" s="104" t="s">
        <v>26954</v>
      </c>
      <c r="CE162" s="106">
        <f t="shared" si="150"/>
        <v>6.0697642130933602E-5</v>
      </c>
      <c r="CF162" s="106">
        <f t="shared" si="151"/>
        <v>5.8956074763479352E-5</v>
      </c>
      <c r="CG162" s="106">
        <f t="shared" si="152"/>
        <v>5.6163797035209816E-5</v>
      </c>
      <c r="CH162" s="106" t="str">
        <f t="shared" si="153"/>
        <v/>
      </c>
      <c r="CI162" s="106" t="str">
        <f t="shared" si="154"/>
        <v/>
      </c>
      <c r="CJ162" s="106" t="str">
        <f t="shared" si="155"/>
        <v/>
      </c>
      <c r="CK162" s="106" t="str">
        <f t="shared" si="156"/>
        <v/>
      </c>
      <c r="CL162" s="106" t="str">
        <f t="shared" si="157"/>
        <v/>
      </c>
      <c r="CM162" s="106" t="str">
        <f t="shared" si="158"/>
        <v/>
      </c>
      <c r="CN162" s="106" t="str">
        <f t="shared" si="159"/>
        <v/>
      </c>
      <c r="CO162" s="119" t="str">
        <f t="shared" si="178"/>
        <v/>
      </c>
      <c r="CP162" s="119" t="str">
        <f t="shared" si="179"/>
        <v/>
      </c>
      <c r="CQ162" s="106">
        <f t="shared" si="160"/>
        <v>6.7348250734982831E-5</v>
      </c>
      <c r="CR162" s="106">
        <f t="shared" si="161"/>
        <v>6.3275213685285673E-5</v>
      </c>
      <c r="CS162" s="106">
        <f t="shared" si="162"/>
        <v>7.0598644037188073E-5</v>
      </c>
      <c r="CT162" s="106" t="str">
        <f t="shared" si="163"/>
        <v/>
      </c>
      <c r="CU162" s="106" t="str">
        <f t="shared" si="164"/>
        <v/>
      </c>
      <c r="CV162" s="106" t="str">
        <f t="shared" si="165"/>
        <v/>
      </c>
      <c r="CW162" s="106" t="str">
        <f t="shared" si="166"/>
        <v/>
      </c>
      <c r="CX162" s="106" t="str">
        <f t="shared" si="167"/>
        <v/>
      </c>
      <c r="CY162" s="106" t="str">
        <f t="shared" si="168"/>
        <v/>
      </c>
      <c r="CZ162" s="106" t="str">
        <f t="shared" si="169"/>
        <v/>
      </c>
      <c r="DA162" s="119" t="str">
        <f t="shared" si="180"/>
        <v/>
      </c>
      <c r="DB162" s="119" t="str">
        <f t="shared" si="181"/>
        <v/>
      </c>
    </row>
    <row r="163" spans="1:106" ht="15" customHeight="1" x14ac:dyDescent="0.3">
      <c r="A163" s="135" t="str">
        <f>'Gene Table'!D162</f>
        <v>MSL2</v>
      </c>
      <c r="B163" s="104" t="s">
        <v>26955</v>
      </c>
      <c r="C163" s="105">
        <f>IF('Test Sample Data'!C162="","",IF(SUM('Test Sample Data'!C$3:C$386)&gt;10,IF(AND(ISNUMBER('Test Sample Data'!C162),'Test Sample Data'!C162&lt;$C$389, 'Test Sample Data'!C162&gt;0),'Test Sample Data'!C162,$C$389),""))</f>
        <v>21.61</v>
      </c>
      <c r="D163" s="105">
        <f>IF('Test Sample Data'!D162="","",IF(SUM('Test Sample Data'!D$3:D$386)&gt;10,IF(AND(ISNUMBER('Test Sample Data'!D162),'Test Sample Data'!D162&lt;$C$389, 'Test Sample Data'!D162&gt;0),'Test Sample Data'!D162,$C$389),""))</f>
        <v>21.64</v>
      </c>
      <c r="E163" s="105">
        <f>IF('Test Sample Data'!E162="","",IF(SUM('Test Sample Data'!E$3:E$386)&gt;10,IF(AND(ISNUMBER('Test Sample Data'!E162),'Test Sample Data'!E162&lt;$C$389, 'Test Sample Data'!E162&gt;0),'Test Sample Data'!E162,$C$389),""))</f>
        <v>21.59</v>
      </c>
      <c r="F163" s="105" t="str">
        <f>IF('Test Sample Data'!F162="","",IF(SUM('Test Sample Data'!F$3:F$386)&gt;10,IF(AND(ISNUMBER('Test Sample Data'!F162),'Test Sample Data'!F162&lt;$C$389, 'Test Sample Data'!F162&gt;0),'Test Sample Data'!F162,$C$389),""))</f>
        <v/>
      </c>
      <c r="G163" s="105" t="str">
        <f>IF('Test Sample Data'!G162="","",IF(SUM('Test Sample Data'!G$3:G$386)&gt;10,IF(AND(ISNUMBER('Test Sample Data'!G162),'Test Sample Data'!G162&lt;$C$389, 'Test Sample Data'!G162&gt;0),'Test Sample Data'!G162,$C$389),""))</f>
        <v/>
      </c>
      <c r="H163" s="105" t="str">
        <f>IF('Test Sample Data'!H162="","",IF(SUM('Test Sample Data'!H$3:H$386)&gt;10,IF(AND(ISNUMBER('Test Sample Data'!H162),'Test Sample Data'!H162&lt;$C$389, 'Test Sample Data'!H162&gt;0),'Test Sample Data'!H162,$C$389),""))</f>
        <v/>
      </c>
      <c r="I163" s="105" t="str">
        <f>IF('Test Sample Data'!I162="","",IF(SUM('Test Sample Data'!I$3:I$386)&gt;10,IF(AND(ISNUMBER('Test Sample Data'!I162),'Test Sample Data'!I162&lt;$C$389, 'Test Sample Data'!I162&gt;0),'Test Sample Data'!I162,$C$389),""))</f>
        <v/>
      </c>
      <c r="J163" s="105" t="str">
        <f>IF('Test Sample Data'!J162="","",IF(SUM('Test Sample Data'!J$3:J$386)&gt;10,IF(AND(ISNUMBER('Test Sample Data'!J162),'Test Sample Data'!J162&lt;$C$389, 'Test Sample Data'!J162&gt;0),'Test Sample Data'!J162,$C$389),""))</f>
        <v/>
      </c>
      <c r="K163" s="105" t="str">
        <f>IF('Test Sample Data'!K162="","",IF(SUM('Test Sample Data'!K$3:K$386)&gt;10,IF(AND(ISNUMBER('Test Sample Data'!K162),'Test Sample Data'!K162&lt;$C$389, 'Test Sample Data'!K162&gt;0),'Test Sample Data'!K162,$C$389),""))</f>
        <v/>
      </c>
      <c r="L163" s="105" t="str">
        <f>IF('Test Sample Data'!L162="","",IF(SUM('Test Sample Data'!L$3:L$386)&gt;10,IF(AND(ISNUMBER('Test Sample Data'!L162),'Test Sample Data'!L162&lt;$C$389, 'Test Sample Data'!L162&gt;0),'Test Sample Data'!L162,$C$389),""))</f>
        <v/>
      </c>
      <c r="M163" s="105" t="str">
        <f>IF('Test Sample Data'!M162="","",IF(SUM('Test Sample Data'!M$3:M$386)&gt;10,IF(AND(ISNUMBER('Test Sample Data'!M162),'Test Sample Data'!M162&lt;$C$389, 'Test Sample Data'!M162&gt;0),'Test Sample Data'!M162,$C$389),""))</f>
        <v/>
      </c>
      <c r="N163" s="105" t="str">
        <f>IF('Test Sample Data'!N162="","",IF(SUM('Test Sample Data'!N$3:N$386)&gt;10,IF(AND(ISNUMBER('Test Sample Data'!N162),'Test Sample Data'!N162&lt;$C$389, 'Test Sample Data'!N162&gt;0),'Test Sample Data'!N162,$C$389),""))</f>
        <v/>
      </c>
      <c r="O163" s="105" t="str">
        <f>'Gene Table'!D162</f>
        <v>MSL2</v>
      </c>
      <c r="P163" s="104" t="s">
        <v>26955</v>
      </c>
      <c r="Q163" s="105">
        <f>IF('Control Sample Data'!C162="","",IF(SUM('Control Sample Data'!C$3:C$386)&gt;10,IF(AND(ISNUMBER('Control Sample Data'!C162),'Control Sample Data'!C162&lt;$C$389, 'Control Sample Data'!C162&gt;0),'Control Sample Data'!C162,$C$389),""))</f>
        <v>23.21</v>
      </c>
      <c r="R163" s="105">
        <f>IF('Control Sample Data'!D162="","",IF(SUM('Control Sample Data'!D$3:D$386)&gt;10,IF(AND(ISNUMBER('Control Sample Data'!D162),'Control Sample Data'!D162&lt;$C$389, 'Control Sample Data'!D162&gt;0),'Control Sample Data'!D162,$C$389),""))</f>
        <v>23.16</v>
      </c>
      <c r="S163" s="105">
        <f>IF('Control Sample Data'!E162="","",IF(SUM('Control Sample Data'!E$3:E$386)&gt;10,IF(AND(ISNUMBER('Control Sample Data'!E162),'Control Sample Data'!E162&lt;$C$389, 'Control Sample Data'!E162&gt;0),'Control Sample Data'!E162,$C$389),""))</f>
        <v>23.2</v>
      </c>
      <c r="T163" s="105" t="str">
        <f>IF('Control Sample Data'!F162="","",IF(SUM('Control Sample Data'!F$3:F$386)&gt;10,IF(AND(ISNUMBER('Control Sample Data'!F162),'Control Sample Data'!F162&lt;$C$389, 'Control Sample Data'!F162&gt;0),'Control Sample Data'!F162,$C$389),""))</f>
        <v/>
      </c>
      <c r="U163" s="105" t="str">
        <f>IF('Control Sample Data'!G162="","",IF(SUM('Control Sample Data'!G$3:G$386)&gt;10,IF(AND(ISNUMBER('Control Sample Data'!G162),'Control Sample Data'!G162&lt;$C$389, 'Control Sample Data'!G162&gt;0),'Control Sample Data'!G162,$C$389),""))</f>
        <v/>
      </c>
      <c r="V163" s="105" t="str">
        <f>IF('Control Sample Data'!H162="","",IF(SUM('Control Sample Data'!H$3:H$386)&gt;10,IF(AND(ISNUMBER('Control Sample Data'!H162),'Control Sample Data'!H162&lt;$C$389, 'Control Sample Data'!H162&gt;0),'Control Sample Data'!H162,$C$389),""))</f>
        <v/>
      </c>
      <c r="W163" s="105" t="str">
        <f>IF('Control Sample Data'!I162="","",IF(SUM('Control Sample Data'!I$3:I$386)&gt;10,IF(AND(ISNUMBER('Control Sample Data'!I162),'Control Sample Data'!I162&lt;$C$389, 'Control Sample Data'!I162&gt;0),'Control Sample Data'!I162,$C$389),""))</f>
        <v/>
      </c>
      <c r="X163" s="105" t="str">
        <f>IF('Control Sample Data'!J162="","",IF(SUM('Control Sample Data'!J$3:J$386)&gt;10,IF(AND(ISNUMBER('Control Sample Data'!J162),'Control Sample Data'!J162&lt;$C$389, 'Control Sample Data'!J162&gt;0),'Control Sample Data'!J162,$C$389),""))</f>
        <v/>
      </c>
      <c r="Y163" s="105" t="str">
        <f>IF('Control Sample Data'!K162="","",IF(SUM('Control Sample Data'!K$3:K$386)&gt;10,IF(AND(ISNUMBER('Control Sample Data'!K162),'Control Sample Data'!K162&lt;$C$389, 'Control Sample Data'!K162&gt;0),'Control Sample Data'!K162,$C$389),""))</f>
        <v/>
      </c>
      <c r="Z163" s="105" t="str">
        <f>IF('Control Sample Data'!L162="","",IF(SUM('Control Sample Data'!L$3:L$386)&gt;10,IF(AND(ISNUMBER('Control Sample Data'!L162),'Control Sample Data'!L162&lt;$C$389, 'Control Sample Data'!L162&gt;0),'Control Sample Data'!L162,$C$389),""))</f>
        <v/>
      </c>
      <c r="AA163" s="105" t="str">
        <f>IF('Control Sample Data'!M162="","",IF(SUM('Control Sample Data'!M$3:M$386)&gt;10,IF(AND(ISNUMBER('Control Sample Data'!M162),'Control Sample Data'!M162&lt;$C$389, 'Control Sample Data'!M162&gt;0),'Control Sample Data'!M162,$C$389),""))</f>
        <v/>
      </c>
      <c r="AB163" s="136" t="str">
        <f>IF('Control Sample Data'!N162="","",IF(SUM('Control Sample Data'!N$3:N$386)&gt;10,IF(AND(ISNUMBER('Control Sample Data'!N162),'Control Sample Data'!N162&lt;$C$389, 'Control Sample Data'!N162&gt;0),'Control Sample Data'!N162,$C$389),""))</f>
        <v/>
      </c>
      <c r="BA163" s="101" t="str">
        <f t="shared" si="170"/>
        <v>MSL2</v>
      </c>
      <c r="BB163" s="104" t="s">
        <v>26955</v>
      </c>
      <c r="BC163" s="105">
        <f t="shared" si="130"/>
        <v>0.61799999999999855</v>
      </c>
      <c r="BD163" s="105">
        <f t="shared" si="131"/>
        <v>0.69000000000000128</v>
      </c>
      <c r="BE163" s="105">
        <f t="shared" si="132"/>
        <v>0.7099999999999973</v>
      </c>
      <c r="BF163" s="105" t="str">
        <f t="shared" si="133"/>
        <v/>
      </c>
      <c r="BG163" s="105" t="str">
        <f t="shared" si="134"/>
        <v/>
      </c>
      <c r="BH163" s="105" t="str">
        <f t="shared" si="135"/>
        <v/>
      </c>
      <c r="BI163" s="105" t="str">
        <f t="shared" si="136"/>
        <v/>
      </c>
      <c r="BJ163" s="105" t="str">
        <f t="shared" si="137"/>
        <v/>
      </c>
      <c r="BK163" s="105" t="str">
        <f t="shared" si="138"/>
        <v/>
      </c>
      <c r="BL163" s="105" t="str">
        <f t="shared" si="139"/>
        <v/>
      </c>
      <c r="BM163" s="102" t="str">
        <f t="shared" si="171"/>
        <v/>
      </c>
      <c r="BN163" s="102" t="str">
        <f t="shared" si="172"/>
        <v/>
      </c>
      <c r="BO163" s="105">
        <f t="shared" si="140"/>
        <v>2.0680000000000014</v>
      </c>
      <c r="BP163" s="105">
        <f t="shared" si="141"/>
        <v>2.1080000000000005</v>
      </c>
      <c r="BQ163" s="105">
        <f t="shared" si="142"/>
        <v>1.9899999999999984</v>
      </c>
      <c r="BR163" s="105" t="str">
        <f t="shared" si="143"/>
        <v/>
      </c>
      <c r="BS163" s="105" t="str">
        <f t="shared" si="144"/>
        <v/>
      </c>
      <c r="BT163" s="105" t="str">
        <f t="shared" si="145"/>
        <v/>
      </c>
      <c r="BU163" s="105" t="str">
        <f t="shared" si="146"/>
        <v/>
      </c>
      <c r="BV163" s="105" t="str">
        <f t="shared" si="147"/>
        <v/>
      </c>
      <c r="BW163" s="105" t="str">
        <f t="shared" si="148"/>
        <v/>
      </c>
      <c r="BX163" s="105" t="str">
        <f t="shared" si="149"/>
        <v/>
      </c>
      <c r="BY163" s="102" t="str">
        <f t="shared" si="173"/>
        <v/>
      </c>
      <c r="BZ163" s="102" t="str">
        <f t="shared" si="174"/>
        <v/>
      </c>
      <c r="CA163" s="70">
        <f t="shared" si="175"/>
        <v>0.67266666666666575</v>
      </c>
      <c r="CB163" s="70">
        <f t="shared" si="176"/>
        <v>2.0553333333333335</v>
      </c>
      <c r="CC163" s="103" t="str">
        <f t="shared" si="177"/>
        <v>MSL2</v>
      </c>
      <c r="CD163" s="104" t="s">
        <v>26955</v>
      </c>
      <c r="CE163" s="106">
        <f t="shared" si="150"/>
        <v>0.65157357468164767</v>
      </c>
      <c r="CF163" s="106">
        <f t="shared" si="151"/>
        <v>0.61985384996949278</v>
      </c>
      <c r="CG163" s="106">
        <f t="shared" si="152"/>
        <v>0.61132013884603542</v>
      </c>
      <c r="CH163" s="106" t="str">
        <f t="shared" si="153"/>
        <v/>
      </c>
      <c r="CI163" s="106" t="str">
        <f t="shared" si="154"/>
        <v/>
      </c>
      <c r="CJ163" s="106" t="str">
        <f t="shared" si="155"/>
        <v/>
      </c>
      <c r="CK163" s="106" t="str">
        <f t="shared" si="156"/>
        <v/>
      </c>
      <c r="CL163" s="106" t="str">
        <f t="shared" si="157"/>
        <v/>
      </c>
      <c r="CM163" s="106" t="str">
        <f t="shared" si="158"/>
        <v/>
      </c>
      <c r="CN163" s="106" t="str">
        <f t="shared" si="159"/>
        <v/>
      </c>
      <c r="CO163" s="119" t="str">
        <f t="shared" si="178"/>
        <v/>
      </c>
      <c r="CP163" s="119" t="str">
        <f t="shared" si="179"/>
        <v/>
      </c>
      <c r="CQ163" s="106">
        <f t="shared" si="160"/>
        <v>0.23848988763688928</v>
      </c>
      <c r="CR163" s="106">
        <f t="shared" si="161"/>
        <v>0.23196836911782062</v>
      </c>
      <c r="CS163" s="106">
        <f t="shared" si="162"/>
        <v>0.25173888751418</v>
      </c>
      <c r="CT163" s="106" t="str">
        <f t="shared" si="163"/>
        <v/>
      </c>
      <c r="CU163" s="106" t="str">
        <f t="shared" si="164"/>
        <v/>
      </c>
      <c r="CV163" s="106" t="str">
        <f t="shared" si="165"/>
        <v/>
      </c>
      <c r="CW163" s="106" t="str">
        <f t="shared" si="166"/>
        <v/>
      </c>
      <c r="CX163" s="106" t="str">
        <f t="shared" si="167"/>
        <v/>
      </c>
      <c r="CY163" s="106" t="str">
        <f t="shared" si="168"/>
        <v/>
      </c>
      <c r="CZ163" s="106" t="str">
        <f t="shared" si="169"/>
        <v/>
      </c>
      <c r="DA163" s="119" t="str">
        <f t="shared" si="180"/>
        <v/>
      </c>
      <c r="DB163" s="119" t="str">
        <f t="shared" si="181"/>
        <v/>
      </c>
    </row>
    <row r="164" spans="1:106" ht="15" customHeight="1" x14ac:dyDescent="0.3">
      <c r="A164" s="135" t="str">
        <f>'Gene Table'!D163</f>
        <v>MYCBP2</v>
      </c>
      <c r="B164" s="104" t="s">
        <v>26956</v>
      </c>
      <c r="C164" s="105">
        <f>IF('Test Sample Data'!C163="","",IF(SUM('Test Sample Data'!C$3:C$386)&gt;10,IF(AND(ISNUMBER('Test Sample Data'!C163),'Test Sample Data'!C163&lt;$C$389, 'Test Sample Data'!C163&gt;0),'Test Sample Data'!C163,$C$389),""))</f>
        <v>35</v>
      </c>
      <c r="D164" s="105">
        <f>IF('Test Sample Data'!D163="","",IF(SUM('Test Sample Data'!D$3:D$386)&gt;10,IF(AND(ISNUMBER('Test Sample Data'!D163),'Test Sample Data'!D163&lt;$C$389, 'Test Sample Data'!D163&gt;0),'Test Sample Data'!D163,$C$389),""))</f>
        <v>35</v>
      </c>
      <c r="E164" s="105">
        <f>IF('Test Sample Data'!E163="","",IF(SUM('Test Sample Data'!E$3:E$386)&gt;10,IF(AND(ISNUMBER('Test Sample Data'!E163),'Test Sample Data'!E163&lt;$C$389, 'Test Sample Data'!E163&gt;0),'Test Sample Data'!E163,$C$389),""))</f>
        <v>35</v>
      </c>
      <c r="F164" s="105" t="str">
        <f>IF('Test Sample Data'!F163="","",IF(SUM('Test Sample Data'!F$3:F$386)&gt;10,IF(AND(ISNUMBER('Test Sample Data'!F163),'Test Sample Data'!F163&lt;$C$389, 'Test Sample Data'!F163&gt;0),'Test Sample Data'!F163,$C$389),""))</f>
        <v/>
      </c>
      <c r="G164" s="105" t="str">
        <f>IF('Test Sample Data'!G163="","",IF(SUM('Test Sample Data'!G$3:G$386)&gt;10,IF(AND(ISNUMBER('Test Sample Data'!G163),'Test Sample Data'!G163&lt;$C$389, 'Test Sample Data'!G163&gt;0),'Test Sample Data'!G163,$C$389),""))</f>
        <v/>
      </c>
      <c r="H164" s="105" t="str">
        <f>IF('Test Sample Data'!H163="","",IF(SUM('Test Sample Data'!H$3:H$386)&gt;10,IF(AND(ISNUMBER('Test Sample Data'!H163),'Test Sample Data'!H163&lt;$C$389, 'Test Sample Data'!H163&gt;0),'Test Sample Data'!H163,$C$389),""))</f>
        <v/>
      </c>
      <c r="I164" s="105" t="str">
        <f>IF('Test Sample Data'!I163="","",IF(SUM('Test Sample Data'!I$3:I$386)&gt;10,IF(AND(ISNUMBER('Test Sample Data'!I163),'Test Sample Data'!I163&lt;$C$389, 'Test Sample Data'!I163&gt;0),'Test Sample Data'!I163,$C$389),""))</f>
        <v/>
      </c>
      <c r="J164" s="105" t="str">
        <f>IF('Test Sample Data'!J163="","",IF(SUM('Test Sample Data'!J$3:J$386)&gt;10,IF(AND(ISNUMBER('Test Sample Data'!J163),'Test Sample Data'!J163&lt;$C$389, 'Test Sample Data'!J163&gt;0),'Test Sample Data'!J163,$C$389),""))</f>
        <v/>
      </c>
      <c r="K164" s="105" t="str">
        <f>IF('Test Sample Data'!K163="","",IF(SUM('Test Sample Data'!K$3:K$386)&gt;10,IF(AND(ISNUMBER('Test Sample Data'!K163),'Test Sample Data'!K163&lt;$C$389, 'Test Sample Data'!K163&gt;0),'Test Sample Data'!K163,$C$389),""))</f>
        <v/>
      </c>
      <c r="L164" s="105" t="str">
        <f>IF('Test Sample Data'!L163="","",IF(SUM('Test Sample Data'!L$3:L$386)&gt;10,IF(AND(ISNUMBER('Test Sample Data'!L163),'Test Sample Data'!L163&lt;$C$389, 'Test Sample Data'!L163&gt;0),'Test Sample Data'!L163,$C$389),""))</f>
        <v/>
      </c>
      <c r="M164" s="105" t="str">
        <f>IF('Test Sample Data'!M163="","",IF(SUM('Test Sample Data'!M$3:M$386)&gt;10,IF(AND(ISNUMBER('Test Sample Data'!M163),'Test Sample Data'!M163&lt;$C$389, 'Test Sample Data'!M163&gt;0),'Test Sample Data'!M163,$C$389),""))</f>
        <v/>
      </c>
      <c r="N164" s="105" t="str">
        <f>IF('Test Sample Data'!N163="","",IF(SUM('Test Sample Data'!N$3:N$386)&gt;10,IF(AND(ISNUMBER('Test Sample Data'!N163),'Test Sample Data'!N163&lt;$C$389, 'Test Sample Data'!N163&gt;0),'Test Sample Data'!N163,$C$389),""))</f>
        <v/>
      </c>
      <c r="O164" s="105" t="str">
        <f>'Gene Table'!D163</f>
        <v>MYCBP2</v>
      </c>
      <c r="P164" s="104" t="s">
        <v>26956</v>
      </c>
      <c r="Q164" s="105">
        <f>IF('Control Sample Data'!C163="","",IF(SUM('Control Sample Data'!C$3:C$386)&gt;10,IF(AND(ISNUMBER('Control Sample Data'!C163),'Control Sample Data'!C163&lt;$C$389, 'Control Sample Data'!C163&gt;0),'Control Sample Data'!C163,$C$389),""))</f>
        <v>35</v>
      </c>
      <c r="R164" s="105">
        <f>IF('Control Sample Data'!D163="","",IF(SUM('Control Sample Data'!D$3:D$386)&gt;10,IF(AND(ISNUMBER('Control Sample Data'!D163),'Control Sample Data'!D163&lt;$C$389, 'Control Sample Data'!D163&gt;0),'Control Sample Data'!D163,$C$389),""))</f>
        <v>35</v>
      </c>
      <c r="S164" s="105">
        <f>IF('Control Sample Data'!E163="","",IF(SUM('Control Sample Data'!E$3:E$386)&gt;10,IF(AND(ISNUMBER('Control Sample Data'!E163),'Control Sample Data'!E163&lt;$C$389, 'Control Sample Data'!E163&gt;0),'Control Sample Data'!E163,$C$389),""))</f>
        <v>35</v>
      </c>
      <c r="T164" s="105" t="str">
        <f>IF('Control Sample Data'!F163="","",IF(SUM('Control Sample Data'!F$3:F$386)&gt;10,IF(AND(ISNUMBER('Control Sample Data'!F163),'Control Sample Data'!F163&lt;$C$389, 'Control Sample Data'!F163&gt;0),'Control Sample Data'!F163,$C$389),""))</f>
        <v/>
      </c>
      <c r="U164" s="105" t="str">
        <f>IF('Control Sample Data'!G163="","",IF(SUM('Control Sample Data'!G$3:G$386)&gt;10,IF(AND(ISNUMBER('Control Sample Data'!G163),'Control Sample Data'!G163&lt;$C$389, 'Control Sample Data'!G163&gt;0),'Control Sample Data'!G163,$C$389),""))</f>
        <v/>
      </c>
      <c r="V164" s="105" t="str">
        <f>IF('Control Sample Data'!H163="","",IF(SUM('Control Sample Data'!H$3:H$386)&gt;10,IF(AND(ISNUMBER('Control Sample Data'!H163),'Control Sample Data'!H163&lt;$C$389, 'Control Sample Data'!H163&gt;0),'Control Sample Data'!H163,$C$389),""))</f>
        <v/>
      </c>
      <c r="W164" s="105" t="str">
        <f>IF('Control Sample Data'!I163="","",IF(SUM('Control Sample Data'!I$3:I$386)&gt;10,IF(AND(ISNUMBER('Control Sample Data'!I163),'Control Sample Data'!I163&lt;$C$389, 'Control Sample Data'!I163&gt;0),'Control Sample Data'!I163,$C$389),""))</f>
        <v/>
      </c>
      <c r="X164" s="105" t="str">
        <f>IF('Control Sample Data'!J163="","",IF(SUM('Control Sample Data'!J$3:J$386)&gt;10,IF(AND(ISNUMBER('Control Sample Data'!J163),'Control Sample Data'!J163&lt;$C$389, 'Control Sample Data'!J163&gt;0),'Control Sample Data'!J163,$C$389),""))</f>
        <v/>
      </c>
      <c r="Y164" s="105" t="str">
        <f>IF('Control Sample Data'!K163="","",IF(SUM('Control Sample Data'!K$3:K$386)&gt;10,IF(AND(ISNUMBER('Control Sample Data'!K163),'Control Sample Data'!K163&lt;$C$389, 'Control Sample Data'!K163&gt;0),'Control Sample Data'!K163,$C$389),""))</f>
        <v/>
      </c>
      <c r="Z164" s="105" t="str">
        <f>IF('Control Sample Data'!L163="","",IF(SUM('Control Sample Data'!L$3:L$386)&gt;10,IF(AND(ISNUMBER('Control Sample Data'!L163),'Control Sample Data'!L163&lt;$C$389, 'Control Sample Data'!L163&gt;0),'Control Sample Data'!L163,$C$389),""))</f>
        <v/>
      </c>
      <c r="AA164" s="105" t="str">
        <f>IF('Control Sample Data'!M163="","",IF(SUM('Control Sample Data'!M$3:M$386)&gt;10,IF(AND(ISNUMBER('Control Sample Data'!M163),'Control Sample Data'!M163&lt;$C$389, 'Control Sample Data'!M163&gt;0),'Control Sample Data'!M163,$C$389),""))</f>
        <v/>
      </c>
      <c r="AB164" s="136" t="str">
        <f>IF('Control Sample Data'!N163="","",IF(SUM('Control Sample Data'!N$3:N$386)&gt;10,IF(AND(ISNUMBER('Control Sample Data'!N163),'Control Sample Data'!N163&lt;$C$389, 'Control Sample Data'!N163&gt;0),'Control Sample Data'!N163,$C$389),""))</f>
        <v/>
      </c>
      <c r="BA164" s="101" t="str">
        <f t="shared" si="170"/>
        <v>MYCBP2</v>
      </c>
      <c r="BB164" s="104" t="s">
        <v>26956</v>
      </c>
      <c r="BC164" s="105">
        <f t="shared" ref="BC164:BC227" si="182">IF(ISERROR(C164-AC$26),"",C164-AC$26)</f>
        <v>14.007999999999999</v>
      </c>
      <c r="BD164" s="105">
        <f t="shared" ref="BD164:BD227" si="183">IF(ISERROR(D164-AD$26),"",D164-AD$26)</f>
        <v>14.05</v>
      </c>
      <c r="BE164" s="105">
        <f t="shared" ref="BE164:BE227" si="184">IF(ISERROR(E164-AE$26),"",E164-AE$26)</f>
        <v>14.119999999999997</v>
      </c>
      <c r="BF164" s="105" t="str">
        <f t="shared" ref="BF164:BF227" si="185">IF(ISERROR(F164-AF$26),"",F164-AF$26)</f>
        <v/>
      </c>
      <c r="BG164" s="105" t="str">
        <f t="shared" ref="BG164:BG227" si="186">IF(ISERROR(G164-AG$26),"",G164-AG$26)</f>
        <v/>
      </c>
      <c r="BH164" s="105" t="str">
        <f t="shared" ref="BH164:BH227" si="187">IF(ISERROR(H164-AH$26),"",H164-AH$26)</f>
        <v/>
      </c>
      <c r="BI164" s="105" t="str">
        <f t="shared" ref="BI164:BI227" si="188">IF(ISERROR(I164-AI$26),"",I164-AI$26)</f>
        <v/>
      </c>
      <c r="BJ164" s="105" t="str">
        <f t="shared" ref="BJ164:BJ227" si="189">IF(ISERROR(J164-AJ$26),"",J164-AJ$26)</f>
        <v/>
      </c>
      <c r="BK164" s="105" t="str">
        <f t="shared" ref="BK164:BK227" si="190">IF(ISERROR(K164-AK$26),"",K164-AK$26)</f>
        <v/>
      </c>
      <c r="BL164" s="105" t="str">
        <f t="shared" ref="BL164:BL227" si="191">IF(ISERROR(L164-AL$26),"",L164-AL$26)</f>
        <v/>
      </c>
      <c r="BM164" s="102" t="str">
        <f t="shared" si="171"/>
        <v/>
      </c>
      <c r="BN164" s="102" t="str">
        <f t="shared" si="172"/>
        <v/>
      </c>
      <c r="BO164" s="105">
        <f t="shared" ref="BO164:BO227" si="192">IF(ISERROR(Q164-AO$26),"",Q164-AO$26)</f>
        <v>13.858000000000001</v>
      </c>
      <c r="BP164" s="105">
        <f t="shared" ref="BP164:BP227" si="193">IF(ISERROR(R164-AP$26),"",R164-AP$26)</f>
        <v>13.948</v>
      </c>
      <c r="BQ164" s="105">
        <f t="shared" ref="BQ164:BQ227" si="194">IF(ISERROR(S164-AQ$26),"",S164-AQ$26)</f>
        <v>13.79</v>
      </c>
      <c r="BR164" s="105" t="str">
        <f t="shared" ref="BR164:BR227" si="195">IF(ISERROR(T164-AR$26),"",T164-AR$26)</f>
        <v/>
      </c>
      <c r="BS164" s="105" t="str">
        <f t="shared" ref="BS164:BS227" si="196">IF(ISERROR(U164-AS$26),"",U164-AS$26)</f>
        <v/>
      </c>
      <c r="BT164" s="105" t="str">
        <f t="shared" ref="BT164:BT227" si="197">IF(ISERROR(V164-AT$26),"",V164-AT$26)</f>
        <v/>
      </c>
      <c r="BU164" s="105" t="str">
        <f t="shared" ref="BU164:BU227" si="198">IF(ISERROR(W164-AU$26),"",W164-AU$26)</f>
        <v/>
      </c>
      <c r="BV164" s="105" t="str">
        <f t="shared" ref="BV164:BV227" si="199">IF(ISERROR(X164-AV$26),"",X164-AV$26)</f>
        <v/>
      </c>
      <c r="BW164" s="105" t="str">
        <f t="shared" ref="BW164:BW227" si="200">IF(ISERROR(Y164-AW$26),"",Y164-AW$26)</f>
        <v/>
      </c>
      <c r="BX164" s="105" t="str">
        <f t="shared" ref="BX164:BX227" si="201">IF(ISERROR(Z164-AX$26),"",Z164-AX$26)</f>
        <v/>
      </c>
      <c r="BY164" s="102" t="str">
        <f t="shared" si="173"/>
        <v/>
      </c>
      <c r="BZ164" s="102" t="str">
        <f t="shared" si="174"/>
        <v/>
      </c>
      <c r="CA164" s="70">
        <f t="shared" si="175"/>
        <v>14.059333333333333</v>
      </c>
      <c r="CB164" s="70">
        <f t="shared" si="176"/>
        <v>13.865333333333334</v>
      </c>
      <c r="CC164" s="103" t="str">
        <f t="shared" si="177"/>
        <v>MYCBP2</v>
      </c>
      <c r="CD164" s="104" t="s">
        <v>26956</v>
      </c>
      <c r="CE164" s="106">
        <f t="shared" ref="CE164:CE227" si="202">IF(BC164="","",POWER(2, -BC164))</f>
        <v>6.0697642130933602E-5</v>
      </c>
      <c r="CF164" s="106">
        <f t="shared" ref="CF164:CF227" si="203">IF(BD164="","",POWER(2, -BD164))</f>
        <v>5.8956074763479352E-5</v>
      </c>
      <c r="CG164" s="106">
        <f t="shared" ref="CG164:CG227" si="204">IF(BE164="","",POWER(2, -BE164))</f>
        <v>5.6163797035209816E-5</v>
      </c>
      <c r="CH164" s="106" t="str">
        <f t="shared" ref="CH164:CH227" si="205">IF(BF164="","",POWER(2, -BF164))</f>
        <v/>
      </c>
      <c r="CI164" s="106" t="str">
        <f t="shared" ref="CI164:CI227" si="206">IF(BG164="","",POWER(2, -BG164))</f>
        <v/>
      </c>
      <c r="CJ164" s="106" t="str">
        <f t="shared" ref="CJ164:CJ227" si="207">IF(BH164="","",POWER(2, -BH164))</f>
        <v/>
      </c>
      <c r="CK164" s="106" t="str">
        <f t="shared" ref="CK164:CK227" si="208">IF(BI164="","",POWER(2, -BI164))</f>
        <v/>
      </c>
      <c r="CL164" s="106" t="str">
        <f t="shared" ref="CL164:CL227" si="209">IF(BJ164="","",POWER(2, -BJ164))</f>
        <v/>
      </c>
      <c r="CM164" s="106" t="str">
        <f t="shared" ref="CM164:CM227" si="210">IF(BK164="","",POWER(2, -BK164))</f>
        <v/>
      </c>
      <c r="CN164" s="106" t="str">
        <f t="shared" ref="CN164:CN227" si="211">IF(BL164="","",POWER(2, -BL164))</f>
        <v/>
      </c>
      <c r="CO164" s="119" t="str">
        <f t="shared" si="178"/>
        <v/>
      </c>
      <c r="CP164" s="119" t="str">
        <f t="shared" si="179"/>
        <v/>
      </c>
      <c r="CQ164" s="106">
        <f t="shared" ref="CQ164:CQ227" si="212">IF(BO164="","",POWER(2, -BO164))</f>
        <v>6.7348250734982831E-5</v>
      </c>
      <c r="CR164" s="106">
        <f t="shared" ref="CR164:CR227" si="213">IF(BP164="","",POWER(2, -BP164))</f>
        <v>6.3275213685285673E-5</v>
      </c>
      <c r="CS164" s="106">
        <f t="shared" ref="CS164:CS227" si="214">IF(BQ164="","",POWER(2, -BQ164))</f>
        <v>7.0598644037188073E-5</v>
      </c>
      <c r="CT164" s="106" t="str">
        <f t="shared" ref="CT164:CT227" si="215">IF(BR164="","",POWER(2, -BR164))</f>
        <v/>
      </c>
      <c r="CU164" s="106" t="str">
        <f t="shared" ref="CU164:CU227" si="216">IF(BS164="","",POWER(2, -BS164))</f>
        <v/>
      </c>
      <c r="CV164" s="106" t="str">
        <f t="shared" ref="CV164:CV227" si="217">IF(BT164="","",POWER(2, -BT164))</f>
        <v/>
      </c>
      <c r="CW164" s="106" t="str">
        <f t="shared" ref="CW164:CW227" si="218">IF(BU164="","",POWER(2, -BU164))</f>
        <v/>
      </c>
      <c r="CX164" s="106" t="str">
        <f t="shared" ref="CX164:CX227" si="219">IF(BV164="","",POWER(2, -BV164))</f>
        <v/>
      </c>
      <c r="CY164" s="106" t="str">
        <f t="shared" ref="CY164:CY227" si="220">IF(BW164="","",POWER(2, -BW164))</f>
        <v/>
      </c>
      <c r="CZ164" s="106" t="str">
        <f t="shared" ref="CZ164:CZ227" si="221">IF(BX164="","",POWER(2, -BX164))</f>
        <v/>
      </c>
      <c r="DA164" s="119" t="str">
        <f t="shared" si="180"/>
        <v/>
      </c>
      <c r="DB164" s="119" t="str">
        <f t="shared" si="181"/>
        <v/>
      </c>
    </row>
    <row r="165" spans="1:106" ht="15" customHeight="1" x14ac:dyDescent="0.3">
      <c r="A165" s="135" t="str">
        <f>'Gene Table'!D164</f>
        <v>MYLIP</v>
      </c>
      <c r="B165" s="104" t="s">
        <v>26957</v>
      </c>
      <c r="C165" s="105">
        <f>IF('Test Sample Data'!C164="","",IF(SUM('Test Sample Data'!C$3:C$386)&gt;10,IF(AND(ISNUMBER('Test Sample Data'!C164),'Test Sample Data'!C164&lt;$C$389, 'Test Sample Data'!C164&gt;0),'Test Sample Data'!C164,$C$389),""))</f>
        <v>22.27</v>
      </c>
      <c r="D165" s="105">
        <f>IF('Test Sample Data'!D164="","",IF(SUM('Test Sample Data'!D$3:D$386)&gt;10,IF(AND(ISNUMBER('Test Sample Data'!D164),'Test Sample Data'!D164&lt;$C$389, 'Test Sample Data'!D164&gt;0),'Test Sample Data'!D164,$C$389),""))</f>
        <v>22.15</v>
      </c>
      <c r="E165" s="105">
        <f>IF('Test Sample Data'!E164="","",IF(SUM('Test Sample Data'!E$3:E$386)&gt;10,IF(AND(ISNUMBER('Test Sample Data'!E164),'Test Sample Data'!E164&lt;$C$389, 'Test Sample Data'!E164&gt;0),'Test Sample Data'!E164,$C$389),""))</f>
        <v>22.14</v>
      </c>
      <c r="F165" s="105" t="str">
        <f>IF('Test Sample Data'!F164="","",IF(SUM('Test Sample Data'!F$3:F$386)&gt;10,IF(AND(ISNUMBER('Test Sample Data'!F164),'Test Sample Data'!F164&lt;$C$389, 'Test Sample Data'!F164&gt;0),'Test Sample Data'!F164,$C$389),""))</f>
        <v/>
      </c>
      <c r="G165" s="105" t="str">
        <f>IF('Test Sample Data'!G164="","",IF(SUM('Test Sample Data'!G$3:G$386)&gt;10,IF(AND(ISNUMBER('Test Sample Data'!G164),'Test Sample Data'!G164&lt;$C$389, 'Test Sample Data'!G164&gt;0),'Test Sample Data'!G164,$C$389),""))</f>
        <v/>
      </c>
      <c r="H165" s="105" t="str">
        <f>IF('Test Sample Data'!H164="","",IF(SUM('Test Sample Data'!H$3:H$386)&gt;10,IF(AND(ISNUMBER('Test Sample Data'!H164),'Test Sample Data'!H164&lt;$C$389, 'Test Sample Data'!H164&gt;0),'Test Sample Data'!H164,$C$389),""))</f>
        <v/>
      </c>
      <c r="I165" s="105" t="str">
        <f>IF('Test Sample Data'!I164="","",IF(SUM('Test Sample Data'!I$3:I$386)&gt;10,IF(AND(ISNUMBER('Test Sample Data'!I164),'Test Sample Data'!I164&lt;$C$389, 'Test Sample Data'!I164&gt;0),'Test Sample Data'!I164,$C$389),""))</f>
        <v/>
      </c>
      <c r="J165" s="105" t="str">
        <f>IF('Test Sample Data'!J164="","",IF(SUM('Test Sample Data'!J$3:J$386)&gt;10,IF(AND(ISNUMBER('Test Sample Data'!J164),'Test Sample Data'!J164&lt;$C$389, 'Test Sample Data'!J164&gt;0),'Test Sample Data'!J164,$C$389),""))</f>
        <v/>
      </c>
      <c r="K165" s="105" t="str">
        <f>IF('Test Sample Data'!K164="","",IF(SUM('Test Sample Data'!K$3:K$386)&gt;10,IF(AND(ISNUMBER('Test Sample Data'!K164),'Test Sample Data'!K164&lt;$C$389, 'Test Sample Data'!K164&gt;0),'Test Sample Data'!K164,$C$389),""))</f>
        <v/>
      </c>
      <c r="L165" s="105" t="str">
        <f>IF('Test Sample Data'!L164="","",IF(SUM('Test Sample Data'!L$3:L$386)&gt;10,IF(AND(ISNUMBER('Test Sample Data'!L164),'Test Sample Data'!L164&lt;$C$389, 'Test Sample Data'!L164&gt;0),'Test Sample Data'!L164,$C$389),""))</f>
        <v/>
      </c>
      <c r="M165" s="105" t="str">
        <f>IF('Test Sample Data'!M164="","",IF(SUM('Test Sample Data'!M$3:M$386)&gt;10,IF(AND(ISNUMBER('Test Sample Data'!M164),'Test Sample Data'!M164&lt;$C$389, 'Test Sample Data'!M164&gt;0),'Test Sample Data'!M164,$C$389),""))</f>
        <v/>
      </c>
      <c r="N165" s="105" t="str">
        <f>IF('Test Sample Data'!N164="","",IF(SUM('Test Sample Data'!N$3:N$386)&gt;10,IF(AND(ISNUMBER('Test Sample Data'!N164),'Test Sample Data'!N164&lt;$C$389, 'Test Sample Data'!N164&gt;0),'Test Sample Data'!N164,$C$389),""))</f>
        <v/>
      </c>
      <c r="O165" s="105" t="str">
        <f>'Gene Table'!D164</f>
        <v>MYLIP</v>
      </c>
      <c r="P165" s="104" t="s">
        <v>26957</v>
      </c>
      <c r="Q165" s="105">
        <f>IF('Control Sample Data'!C164="","",IF(SUM('Control Sample Data'!C$3:C$386)&gt;10,IF(AND(ISNUMBER('Control Sample Data'!C164),'Control Sample Data'!C164&lt;$C$389, 'Control Sample Data'!C164&gt;0),'Control Sample Data'!C164,$C$389),""))</f>
        <v>24.97</v>
      </c>
      <c r="R165" s="105">
        <f>IF('Control Sample Data'!D164="","",IF(SUM('Control Sample Data'!D$3:D$386)&gt;10,IF(AND(ISNUMBER('Control Sample Data'!D164),'Control Sample Data'!D164&lt;$C$389, 'Control Sample Data'!D164&gt;0),'Control Sample Data'!D164,$C$389),""))</f>
        <v>25.02</v>
      </c>
      <c r="S165" s="105">
        <f>IF('Control Sample Data'!E164="","",IF(SUM('Control Sample Data'!E$3:E$386)&gt;10,IF(AND(ISNUMBER('Control Sample Data'!E164),'Control Sample Data'!E164&lt;$C$389, 'Control Sample Data'!E164&gt;0),'Control Sample Data'!E164,$C$389),""))</f>
        <v>25.19</v>
      </c>
      <c r="T165" s="105" t="str">
        <f>IF('Control Sample Data'!F164="","",IF(SUM('Control Sample Data'!F$3:F$386)&gt;10,IF(AND(ISNUMBER('Control Sample Data'!F164),'Control Sample Data'!F164&lt;$C$389, 'Control Sample Data'!F164&gt;0),'Control Sample Data'!F164,$C$389),""))</f>
        <v/>
      </c>
      <c r="U165" s="105" t="str">
        <f>IF('Control Sample Data'!G164="","",IF(SUM('Control Sample Data'!G$3:G$386)&gt;10,IF(AND(ISNUMBER('Control Sample Data'!G164),'Control Sample Data'!G164&lt;$C$389, 'Control Sample Data'!G164&gt;0),'Control Sample Data'!G164,$C$389),""))</f>
        <v/>
      </c>
      <c r="V165" s="105" t="str">
        <f>IF('Control Sample Data'!H164="","",IF(SUM('Control Sample Data'!H$3:H$386)&gt;10,IF(AND(ISNUMBER('Control Sample Data'!H164),'Control Sample Data'!H164&lt;$C$389, 'Control Sample Data'!H164&gt;0),'Control Sample Data'!H164,$C$389),""))</f>
        <v/>
      </c>
      <c r="W165" s="105" t="str">
        <f>IF('Control Sample Data'!I164="","",IF(SUM('Control Sample Data'!I$3:I$386)&gt;10,IF(AND(ISNUMBER('Control Sample Data'!I164),'Control Sample Data'!I164&lt;$C$389, 'Control Sample Data'!I164&gt;0),'Control Sample Data'!I164,$C$389),""))</f>
        <v/>
      </c>
      <c r="X165" s="105" t="str">
        <f>IF('Control Sample Data'!J164="","",IF(SUM('Control Sample Data'!J$3:J$386)&gt;10,IF(AND(ISNUMBER('Control Sample Data'!J164),'Control Sample Data'!J164&lt;$C$389, 'Control Sample Data'!J164&gt;0),'Control Sample Data'!J164,$C$389),""))</f>
        <v/>
      </c>
      <c r="Y165" s="105" t="str">
        <f>IF('Control Sample Data'!K164="","",IF(SUM('Control Sample Data'!K$3:K$386)&gt;10,IF(AND(ISNUMBER('Control Sample Data'!K164),'Control Sample Data'!K164&lt;$C$389, 'Control Sample Data'!K164&gt;0),'Control Sample Data'!K164,$C$389),""))</f>
        <v/>
      </c>
      <c r="Z165" s="105" t="str">
        <f>IF('Control Sample Data'!L164="","",IF(SUM('Control Sample Data'!L$3:L$386)&gt;10,IF(AND(ISNUMBER('Control Sample Data'!L164),'Control Sample Data'!L164&lt;$C$389, 'Control Sample Data'!L164&gt;0),'Control Sample Data'!L164,$C$389),""))</f>
        <v/>
      </c>
      <c r="AA165" s="105" t="str">
        <f>IF('Control Sample Data'!M164="","",IF(SUM('Control Sample Data'!M$3:M$386)&gt;10,IF(AND(ISNUMBER('Control Sample Data'!M164),'Control Sample Data'!M164&lt;$C$389, 'Control Sample Data'!M164&gt;0),'Control Sample Data'!M164,$C$389),""))</f>
        <v/>
      </c>
      <c r="AB165" s="136" t="str">
        <f>IF('Control Sample Data'!N164="","",IF(SUM('Control Sample Data'!N$3:N$386)&gt;10,IF(AND(ISNUMBER('Control Sample Data'!N164),'Control Sample Data'!N164&lt;$C$389, 'Control Sample Data'!N164&gt;0),'Control Sample Data'!N164,$C$389),""))</f>
        <v/>
      </c>
      <c r="BA165" s="101" t="str">
        <f t="shared" si="170"/>
        <v>MYLIP</v>
      </c>
      <c r="BB165" s="104" t="s">
        <v>26957</v>
      </c>
      <c r="BC165" s="105">
        <f t="shared" si="182"/>
        <v>1.2779999999999987</v>
      </c>
      <c r="BD165" s="105">
        <f t="shared" si="183"/>
        <v>1.1999999999999993</v>
      </c>
      <c r="BE165" s="105">
        <f t="shared" si="184"/>
        <v>1.259999999999998</v>
      </c>
      <c r="BF165" s="105" t="str">
        <f t="shared" si="185"/>
        <v/>
      </c>
      <c r="BG165" s="105" t="str">
        <f t="shared" si="186"/>
        <v/>
      </c>
      <c r="BH165" s="105" t="str">
        <f t="shared" si="187"/>
        <v/>
      </c>
      <c r="BI165" s="105" t="str">
        <f t="shared" si="188"/>
        <v/>
      </c>
      <c r="BJ165" s="105" t="str">
        <f t="shared" si="189"/>
        <v/>
      </c>
      <c r="BK165" s="105" t="str">
        <f t="shared" si="190"/>
        <v/>
      </c>
      <c r="BL165" s="105" t="str">
        <f t="shared" si="191"/>
        <v/>
      </c>
      <c r="BM165" s="102" t="str">
        <f t="shared" si="171"/>
        <v/>
      </c>
      <c r="BN165" s="102" t="str">
        <f t="shared" si="172"/>
        <v/>
      </c>
      <c r="BO165" s="105">
        <f t="shared" si="192"/>
        <v>3.8279999999999994</v>
      </c>
      <c r="BP165" s="105">
        <f t="shared" si="193"/>
        <v>3.968</v>
      </c>
      <c r="BQ165" s="105">
        <f t="shared" si="194"/>
        <v>3.9800000000000004</v>
      </c>
      <c r="BR165" s="105" t="str">
        <f t="shared" si="195"/>
        <v/>
      </c>
      <c r="BS165" s="105" t="str">
        <f t="shared" si="196"/>
        <v/>
      </c>
      <c r="BT165" s="105" t="str">
        <f t="shared" si="197"/>
        <v/>
      </c>
      <c r="BU165" s="105" t="str">
        <f t="shared" si="198"/>
        <v/>
      </c>
      <c r="BV165" s="105" t="str">
        <f t="shared" si="199"/>
        <v/>
      </c>
      <c r="BW165" s="105" t="str">
        <f t="shared" si="200"/>
        <v/>
      </c>
      <c r="BX165" s="105" t="str">
        <f t="shared" si="201"/>
        <v/>
      </c>
      <c r="BY165" s="102" t="str">
        <f t="shared" si="173"/>
        <v/>
      </c>
      <c r="BZ165" s="102" t="str">
        <f t="shared" si="174"/>
        <v/>
      </c>
      <c r="CA165" s="70">
        <f t="shared" si="175"/>
        <v>1.2459999999999987</v>
      </c>
      <c r="CB165" s="70">
        <f t="shared" si="176"/>
        <v>3.9253333333333331</v>
      </c>
      <c r="CC165" s="103" t="str">
        <f t="shared" si="177"/>
        <v>MYLIP</v>
      </c>
      <c r="CD165" s="104" t="s">
        <v>26957</v>
      </c>
      <c r="CE165" s="106">
        <f t="shared" si="202"/>
        <v>0.41236677430504109</v>
      </c>
      <c r="CF165" s="106">
        <f t="shared" si="203"/>
        <v>0.43527528164806228</v>
      </c>
      <c r="CG165" s="106">
        <f t="shared" si="204"/>
        <v>0.41754395971418523</v>
      </c>
      <c r="CH165" s="106" t="str">
        <f t="shared" si="205"/>
        <v/>
      </c>
      <c r="CI165" s="106" t="str">
        <f t="shared" si="206"/>
        <v/>
      </c>
      <c r="CJ165" s="106" t="str">
        <f t="shared" si="207"/>
        <v/>
      </c>
      <c r="CK165" s="106" t="str">
        <f t="shared" si="208"/>
        <v/>
      </c>
      <c r="CL165" s="106" t="str">
        <f t="shared" si="209"/>
        <v/>
      </c>
      <c r="CM165" s="106" t="str">
        <f t="shared" si="210"/>
        <v/>
      </c>
      <c r="CN165" s="106" t="str">
        <f t="shared" si="211"/>
        <v/>
      </c>
      <c r="CO165" s="119" t="str">
        <f t="shared" si="178"/>
        <v/>
      </c>
      <c r="CP165" s="119" t="str">
        <f t="shared" si="179"/>
        <v/>
      </c>
      <c r="CQ165" s="106">
        <f t="shared" si="212"/>
        <v>7.0413701781079988E-2</v>
      </c>
      <c r="CR165" s="106">
        <f t="shared" si="213"/>
        <v>6.390178316312016E-2</v>
      </c>
      <c r="CS165" s="106">
        <f t="shared" si="214"/>
        <v>6.3372467486876805E-2</v>
      </c>
      <c r="CT165" s="106" t="str">
        <f t="shared" si="215"/>
        <v/>
      </c>
      <c r="CU165" s="106" t="str">
        <f t="shared" si="216"/>
        <v/>
      </c>
      <c r="CV165" s="106" t="str">
        <f t="shared" si="217"/>
        <v/>
      </c>
      <c r="CW165" s="106" t="str">
        <f t="shared" si="218"/>
        <v/>
      </c>
      <c r="CX165" s="106" t="str">
        <f t="shared" si="219"/>
        <v/>
      </c>
      <c r="CY165" s="106" t="str">
        <f t="shared" si="220"/>
        <v/>
      </c>
      <c r="CZ165" s="106" t="str">
        <f t="shared" si="221"/>
        <v/>
      </c>
      <c r="DA165" s="119" t="str">
        <f t="shared" si="180"/>
        <v/>
      </c>
      <c r="DB165" s="119" t="str">
        <f t="shared" si="181"/>
        <v/>
      </c>
    </row>
    <row r="166" spans="1:106" ht="15" customHeight="1" x14ac:dyDescent="0.3">
      <c r="A166" s="135" t="str">
        <f>'Gene Table'!D165</f>
        <v>NEDD4</v>
      </c>
      <c r="B166" s="104" t="s">
        <v>26958</v>
      </c>
      <c r="C166" s="105">
        <f>IF('Test Sample Data'!C165="","",IF(SUM('Test Sample Data'!C$3:C$386)&gt;10,IF(AND(ISNUMBER('Test Sample Data'!C165),'Test Sample Data'!C165&lt;$C$389, 'Test Sample Data'!C165&gt;0),'Test Sample Data'!C165,$C$389),""))</f>
        <v>22.15</v>
      </c>
      <c r="D166" s="105">
        <f>IF('Test Sample Data'!D165="","",IF(SUM('Test Sample Data'!D$3:D$386)&gt;10,IF(AND(ISNUMBER('Test Sample Data'!D165),'Test Sample Data'!D165&lt;$C$389, 'Test Sample Data'!D165&gt;0),'Test Sample Data'!D165,$C$389),""))</f>
        <v>22.28</v>
      </c>
      <c r="E166" s="105">
        <f>IF('Test Sample Data'!E165="","",IF(SUM('Test Sample Data'!E$3:E$386)&gt;10,IF(AND(ISNUMBER('Test Sample Data'!E165),'Test Sample Data'!E165&lt;$C$389, 'Test Sample Data'!E165&gt;0),'Test Sample Data'!E165,$C$389),""))</f>
        <v>22.24</v>
      </c>
      <c r="F166" s="105" t="str">
        <f>IF('Test Sample Data'!F165="","",IF(SUM('Test Sample Data'!F$3:F$386)&gt;10,IF(AND(ISNUMBER('Test Sample Data'!F165),'Test Sample Data'!F165&lt;$C$389, 'Test Sample Data'!F165&gt;0),'Test Sample Data'!F165,$C$389),""))</f>
        <v/>
      </c>
      <c r="G166" s="105" t="str">
        <f>IF('Test Sample Data'!G165="","",IF(SUM('Test Sample Data'!G$3:G$386)&gt;10,IF(AND(ISNUMBER('Test Sample Data'!G165),'Test Sample Data'!G165&lt;$C$389, 'Test Sample Data'!G165&gt;0),'Test Sample Data'!G165,$C$389),""))</f>
        <v/>
      </c>
      <c r="H166" s="105" t="str">
        <f>IF('Test Sample Data'!H165="","",IF(SUM('Test Sample Data'!H$3:H$386)&gt;10,IF(AND(ISNUMBER('Test Sample Data'!H165),'Test Sample Data'!H165&lt;$C$389, 'Test Sample Data'!H165&gt;0),'Test Sample Data'!H165,$C$389),""))</f>
        <v/>
      </c>
      <c r="I166" s="105" t="str">
        <f>IF('Test Sample Data'!I165="","",IF(SUM('Test Sample Data'!I$3:I$386)&gt;10,IF(AND(ISNUMBER('Test Sample Data'!I165),'Test Sample Data'!I165&lt;$C$389, 'Test Sample Data'!I165&gt;0),'Test Sample Data'!I165,$C$389),""))</f>
        <v/>
      </c>
      <c r="J166" s="105" t="str">
        <f>IF('Test Sample Data'!J165="","",IF(SUM('Test Sample Data'!J$3:J$386)&gt;10,IF(AND(ISNUMBER('Test Sample Data'!J165),'Test Sample Data'!J165&lt;$C$389, 'Test Sample Data'!J165&gt;0),'Test Sample Data'!J165,$C$389),""))</f>
        <v/>
      </c>
      <c r="K166" s="105" t="str">
        <f>IF('Test Sample Data'!K165="","",IF(SUM('Test Sample Data'!K$3:K$386)&gt;10,IF(AND(ISNUMBER('Test Sample Data'!K165),'Test Sample Data'!K165&lt;$C$389, 'Test Sample Data'!K165&gt;0),'Test Sample Data'!K165,$C$389),""))</f>
        <v/>
      </c>
      <c r="L166" s="105" t="str">
        <f>IF('Test Sample Data'!L165="","",IF(SUM('Test Sample Data'!L$3:L$386)&gt;10,IF(AND(ISNUMBER('Test Sample Data'!L165),'Test Sample Data'!L165&lt;$C$389, 'Test Sample Data'!L165&gt;0),'Test Sample Data'!L165,$C$389),""))</f>
        <v/>
      </c>
      <c r="M166" s="105" t="str">
        <f>IF('Test Sample Data'!M165="","",IF(SUM('Test Sample Data'!M$3:M$386)&gt;10,IF(AND(ISNUMBER('Test Sample Data'!M165),'Test Sample Data'!M165&lt;$C$389, 'Test Sample Data'!M165&gt;0),'Test Sample Data'!M165,$C$389),""))</f>
        <v/>
      </c>
      <c r="N166" s="105" t="str">
        <f>IF('Test Sample Data'!N165="","",IF(SUM('Test Sample Data'!N$3:N$386)&gt;10,IF(AND(ISNUMBER('Test Sample Data'!N165),'Test Sample Data'!N165&lt;$C$389, 'Test Sample Data'!N165&gt;0),'Test Sample Data'!N165,$C$389),""))</f>
        <v/>
      </c>
      <c r="O166" s="105" t="str">
        <f>'Gene Table'!D165</f>
        <v>NEDD4</v>
      </c>
      <c r="P166" s="104" t="s">
        <v>26958</v>
      </c>
      <c r="Q166" s="105">
        <f>IF('Control Sample Data'!C165="","",IF(SUM('Control Sample Data'!C$3:C$386)&gt;10,IF(AND(ISNUMBER('Control Sample Data'!C165),'Control Sample Data'!C165&lt;$C$389, 'Control Sample Data'!C165&gt;0),'Control Sample Data'!C165,$C$389),""))</f>
        <v>21.45</v>
      </c>
      <c r="R166" s="105">
        <f>IF('Control Sample Data'!D165="","",IF(SUM('Control Sample Data'!D$3:D$386)&gt;10,IF(AND(ISNUMBER('Control Sample Data'!D165),'Control Sample Data'!D165&lt;$C$389, 'Control Sample Data'!D165&gt;0),'Control Sample Data'!D165,$C$389),""))</f>
        <v>21.55</v>
      </c>
      <c r="S166" s="105">
        <f>IF('Control Sample Data'!E165="","",IF(SUM('Control Sample Data'!E$3:E$386)&gt;10,IF(AND(ISNUMBER('Control Sample Data'!E165),'Control Sample Data'!E165&lt;$C$389, 'Control Sample Data'!E165&gt;0),'Control Sample Data'!E165,$C$389),""))</f>
        <v>21.4</v>
      </c>
      <c r="T166" s="105" t="str">
        <f>IF('Control Sample Data'!F165="","",IF(SUM('Control Sample Data'!F$3:F$386)&gt;10,IF(AND(ISNUMBER('Control Sample Data'!F165),'Control Sample Data'!F165&lt;$C$389, 'Control Sample Data'!F165&gt;0),'Control Sample Data'!F165,$C$389),""))</f>
        <v/>
      </c>
      <c r="U166" s="105" t="str">
        <f>IF('Control Sample Data'!G165="","",IF(SUM('Control Sample Data'!G$3:G$386)&gt;10,IF(AND(ISNUMBER('Control Sample Data'!G165),'Control Sample Data'!G165&lt;$C$389, 'Control Sample Data'!G165&gt;0),'Control Sample Data'!G165,$C$389),""))</f>
        <v/>
      </c>
      <c r="V166" s="105" t="str">
        <f>IF('Control Sample Data'!H165="","",IF(SUM('Control Sample Data'!H$3:H$386)&gt;10,IF(AND(ISNUMBER('Control Sample Data'!H165),'Control Sample Data'!H165&lt;$C$389, 'Control Sample Data'!H165&gt;0),'Control Sample Data'!H165,$C$389),""))</f>
        <v/>
      </c>
      <c r="W166" s="105" t="str">
        <f>IF('Control Sample Data'!I165="","",IF(SUM('Control Sample Data'!I$3:I$386)&gt;10,IF(AND(ISNUMBER('Control Sample Data'!I165),'Control Sample Data'!I165&lt;$C$389, 'Control Sample Data'!I165&gt;0),'Control Sample Data'!I165,$C$389),""))</f>
        <v/>
      </c>
      <c r="X166" s="105" t="str">
        <f>IF('Control Sample Data'!J165="","",IF(SUM('Control Sample Data'!J$3:J$386)&gt;10,IF(AND(ISNUMBER('Control Sample Data'!J165),'Control Sample Data'!J165&lt;$C$389, 'Control Sample Data'!J165&gt;0),'Control Sample Data'!J165,$C$389),""))</f>
        <v/>
      </c>
      <c r="Y166" s="105" t="str">
        <f>IF('Control Sample Data'!K165="","",IF(SUM('Control Sample Data'!K$3:K$386)&gt;10,IF(AND(ISNUMBER('Control Sample Data'!K165),'Control Sample Data'!K165&lt;$C$389, 'Control Sample Data'!K165&gt;0),'Control Sample Data'!K165,$C$389),""))</f>
        <v/>
      </c>
      <c r="Z166" s="105" t="str">
        <f>IF('Control Sample Data'!L165="","",IF(SUM('Control Sample Data'!L$3:L$386)&gt;10,IF(AND(ISNUMBER('Control Sample Data'!L165),'Control Sample Data'!L165&lt;$C$389, 'Control Sample Data'!L165&gt;0),'Control Sample Data'!L165,$C$389),""))</f>
        <v/>
      </c>
      <c r="AA166" s="105" t="str">
        <f>IF('Control Sample Data'!M165="","",IF(SUM('Control Sample Data'!M$3:M$386)&gt;10,IF(AND(ISNUMBER('Control Sample Data'!M165),'Control Sample Data'!M165&lt;$C$389, 'Control Sample Data'!M165&gt;0),'Control Sample Data'!M165,$C$389),""))</f>
        <v/>
      </c>
      <c r="AB166" s="136" t="str">
        <f>IF('Control Sample Data'!N165="","",IF(SUM('Control Sample Data'!N$3:N$386)&gt;10,IF(AND(ISNUMBER('Control Sample Data'!N165),'Control Sample Data'!N165&lt;$C$389, 'Control Sample Data'!N165&gt;0),'Control Sample Data'!N165,$C$389),""))</f>
        <v/>
      </c>
      <c r="BA166" s="101" t="str">
        <f t="shared" si="170"/>
        <v>NEDD4</v>
      </c>
      <c r="BB166" s="104" t="s">
        <v>26958</v>
      </c>
      <c r="BC166" s="105">
        <f t="shared" si="182"/>
        <v>1.1579999999999977</v>
      </c>
      <c r="BD166" s="105">
        <f t="shared" si="183"/>
        <v>1.3300000000000018</v>
      </c>
      <c r="BE166" s="105">
        <f t="shared" si="184"/>
        <v>1.3599999999999959</v>
      </c>
      <c r="BF166" s="105" t="str">
        <f t="shared" si="185"/>
        <v/>
      </c>
      <c r="BG166" s="105" t="str">
        <f t="shared" si="186"/>
        <v/>
      </c>
      <c r="BH166" s="105" t="str">
        <f t="shared" si="187"/>
        <v/>
      </c>
      <c r="BI166" s="105" t="str">
        <f t="shared" si="188"/>
        <v/>
      </c>
      <c r="BJ166" s="105" t="str">
        <f t="shared" si="189"/>
        <v/>
      </c>
      <c r="BK166" s="105" t="str">
        <f t="shared" si="190"/>
        <v/>
      </c>
      <c r="BL166" s="105" t="str">
        <f t="shared" si="191"/>
        <v/>
      </c>
      <c r="BM166" s="102" t="str">
        <f t="shared" si="171"/>
        <v/>
      </c>
      <c r="BN166" s="102" t="str">
        <f t="shared" si="172"/>
        <v/>
      </c>
      <c r="BO166" s="105">
        <f t="shared" si="192"/>
        <v>0.30799999999999983</v>
      </c>
      <c r="BP166" s="105">
        <f t="shared" si="193"/>
        <v>0.49800000000000111</v>
      </c>
      <c r="BQ166" s="105">
        <f t="shared" si="194"/>
        <v>0.18999999999999773</v>
      </c>
      <c r="BR166" s="105" t="str">
        <f t="shared" si="195"/>
        <v/>
      </c>
      <c r="BS166" s="105" t="str">
        <f t="shared" si="196"/>
        <v/>
      </c>
      <c r="BT166" s="105" t="str">
        <f t="shared" si="197"/>
        <v/>
      </c>
      <c r="BU166" s="105" t="str">
        <f t="shared" si="198"/>
        <v/>
      </c>
      <c r="BV166" s="105" t="str">
        <f t="shared" si="199"/>
        <v/>
      </c>
      <c r="BW166" s="105" t="str">
        <f t="shared" si="200"/>
        <v/>
      </c>
      <c r="BX166" s="105" t="str">
        <f t="shared" si="201"/>
        <v/>
      </c>
      <c r="BY166" s="102" t="str">
        <f t="shared" si="173"/>
        <v/>
      </c>
      <c r="BZ166" s="102" t="str">
        <f t="shared" si="174"/>
        <v/>
      </c>
      <c r="CA166" s="70">
        <f t="shared" si="175"/>
        <v>1.2826666666666651</v>
      </c>
      <c r="CB166" s="70">
        <f t="shared" si="176"/>
        <v>0.33199999999999957</v>
      </c>
      <c r="CC166" s="103" t="str">
        <f t="shared" si="177"/>
        <v>NEDD4</v>
      </c>
      <c r="CD166" s="104" t="s">
        <v>26958</v>
      </c>
      <c r="CE166" s="106">
        <f t="shared" si="202"/>
        <v>0.44813334978470315</v>
      </c>
      <c r="CF166" s="106">
        <f t="shared" si="203"/>
        <v>0.39776824187745885</v>
      </c>
      <c r="CG166" s="106">
        <f t="shared" si="204"/>
        <v>0.38958228983025106</v>
      </c>
      <c r="CH166" s="106" t="str">
        <f t="shared" si="205"/>
        <v/>
      </c>
      <c r="CI166" s="106" t="str">
        <f t="shared" si="206"/>
        <v/>
      </c>
      <c r="CJ166" s="106" t="str">
        <f t="shared" si="207"/>
        <v/>
      </c>
      <c r="CK166" s="106" t="str">
        <f t="shared" si="208"/>
        <v/>
      </c>
      <c r="CL166" s="106" t="str">
        <f t="shared" si="209"/>
        <v/>
      </c>
      <c r="CM166" s="106" t="str">
        <f t="shared" si="210"/>
        <v/>
      </c>
      <c r="CN166" s="106" t="str">
        <f t="shared" si="211"/>
        <v/>
      </c>
      <c r="CO166" s="119" t="str">
        <f t="shared" si="178"/>
        <v/>
      </c>
      <c r="CP166" s="119" t="str">
        <f t="shared" si="179"/>
        <v/>
      </c>
      <c r="CQ166" s="106">
        <f t="shared" si="212"/>
        <v>0.80776077760960829</v>
      </c>
      <c r="CR166" s="106">
        <f t="shared" si="213"/>
        <v>0.70808771910727142</v>
      </c>
      <c r="CS166" s="106">
        <f t="shared" si="214"/>
        <v>0.87660572131603642</v>
      </c>
      <c r="CT166" s="106" t="str">
        <f t="shared" si="215"/>
        <v/>
      </c>
      <c r="CU166" s="106" t="str">
        <f t="shared" si="216"/>
        <v/>
      </c>
      <c r="CV166" s="106" t="str">
        <f t="shared" si="217"/>
        <v/>
      </c>
      <c r="CW166" s="106" t="str">
        <f t="shared" si="218"/>
        <v/>
      </c>
      <c r="CX166" s="106" t="str">
        <f t="shared" si="219"/>
        <v/>
      </c>
      <c r="CY166" s="106" t="str">
        <f t="shared" si="220"/>
        <v/>
      </c>
      <c r="CZ166" s="106" t="str">
        <f t="shared" si="221"/>
        <v/>
      </c>
      <c r="DA166" s="119" t="str">
        <f t="shared" si="180"/>
        <v/>
      </c>
      <c r="DB166" s="119" t="str">
        <f t="shared" si="181"/>
        <v/>
      </c>
    </row>
    <row r="167" spans="1:106" ht="15" customHeight="1" x14ac:dyDescent="0.3">
      <c r="A167" s="135" t="str">
        <f>'Gene Table'!D166</f>
        <v>NEDD4L</v>
      </c>
      <c r="B167" s="104" t="s">
        <v>26959</v>
      </c>
      <c r="C167" s="105">
        <f>IF('Test Sample Data'!C166="","",IF(SUM('Test Sample Data'!C$3:C$386)&gt;10,IF(AND(ISNUMBER('Test Sample Data'!C166),'Test Sample Data'!C166&lt;$C$389, 'Test Sample Data'!C166&gt;0),'Test Sample Data'!C166,$C$389),""))</f>
        <v>35</v>
      </c>
      <c r="D167" s="105">
        <f>IF('Test Sample Data'!D166="","",IF(SUM('Test Sample Data'!D$3:D$386)&gt;10,IF(AND(ISNUMBER('Test Sample Data'!D166),'Test Sample Data'!D166&lt;$C$389, 'Test Sample Data'!D166&gt;0),'Test Sample Data'!D166,$C$389),""))</f>
        <v>35</v>
      </c>
      <c r="E167" s="105">
        <f>IF('Test Sample Data'!E166="","",IF(SUM('Test Sample Data'!E$3:E$386)&gt;10,IF(AND(ISNUMBER('Test Sample Data'!E166),'Test Sample Data'!E166&lt;$C$389, 'Test Sample Data'!E166&gt;0),'Test Sample Data'!E166,$C$389),""))</f>
        <v>35</v>
      </c>
      <c r="F167" s="105" t="str">
        <f>IF('Test Sample Data'!F166="","",IF(SUM('Test Sample Data'!F$3:F$386)&gt;10,IF(AND(ISNUMBER('Test Sample Data'!F166),'Test Sample Data'!F166&lt;$C$389, 'Test Sample Data'!F166&gt;0),'Test Sample Data'!F166,$C$389),""))</f>
        <v/>
      </c>
      <c r="G167" s="105" t="str">
        <f>IF('Test Sample Data'!G166="","",IF(SUM('Test Sample Data'!G$3:G$386)&gt;10,IF(AND(ISNUMBER('Test Sample Data'!G166),'Test Sample Data'!G166&lt;$C$389, 'Test Sample Data'!G166&gt;0),'Test Sample Data'!G166,$C$389),""))</f>
        <v/>
      </c>
      <c r="H167" s="105" t="str">
        <f>IF('Test Sample Data'!H166="","",IF(SUM('Test Sample Data'!H$3:H$386)&gt;10,IF(AND(ISNUMBER('Test Sample Data'!H166),'Test Sample Data'!H166&lt;$C$389, 'Test Sample Data'!H166&gt;0),'Test Sample Data'!H166,$C$389),""))</f>
        <v/>
      </c>
      <c r="I167" s="105" t="str">
        <f>IF('Test Sample Data'!I166="","",IF(SUM('Test Sample Data'!I$3:I$386)&gt;10,IF(AND(ISNUMBER('Test Sample Data'!I166),'Test Sample Data'!I166&lt;$C$389, 'Test Sample Data'!I166&gt;0),'Test Sample Data'!I166,$C$389),""))</f>
        <v/>
      </c>
      <c r="J167" s="105" t="str">
        <f>IF('Test Sample Data'!J166="","",IF(SUM('Test Sample Data'!J$3:J$386)&gt;10,IF(AND(ISNUMBER('Test Sample Data'!J166),'Test Sample Data'!J166&lt;$C$389, 'Test Sample Data'!J166&gt;0),'Test Sample Data'!J166,$C$389),""))</f>
        <v/>
      </c>
      <c r="K167" s="105" t="str">
        <f>IF('Test Sample Data'!K166="","",IF(SUM('Test Sample Data'!K$3:K$386)&gt;10,IF(AND(ISNUMBER('Test Sample Data'!K166),'Test Sample Data'!K166&lt;$C$389, 'Test Sample Data'!K166&gt;0),'Test Sample Data'!K166,$C$389),""))</f>
        <v/>
      </c>
      <c r="L167" s="105" t="str">
        <f>IF('Test Sample Data'!L166="","",IF(SUM('Test Sample Data'!L$3:L$386)&gt;10,IF(AND(ISNUMBER('Test Sample Data'!L166),'Test Sample Data'!L166&lt;$C$389, 'Test Sample Data'!L166&gt;0),'Test Sample Data'!L166,$C$389),""))</f>
        <v/>
      </c>
      <c r="M167" s="105" t="str">
        <f>IF('Test Sample Data'!M166="","",IF(SUM('Test Sample Data'!M$3:M$386)&gt;10,IF(AND(ISNUMBER('Test Sample Data'!M166),'Test Sample Data'!M166&lt;$C$389, 'Test Sample Data'!M166&gt;0),'Test Sample Data'!M166,$C$389),""))</f>
        <v/>
      </c>
      <c r="N167" s="105" t="str">
        <f>IF('Test Sample Data'!N166="","",IF(SUM('Test Sample Data'!N$3:N$386)&gt;10,IF(AND(ISNUMBER('Test Sample Data'!N166),'Test Sample Data'!N166&lt;$C$389, 'Test Sample Data'!N166&gt;0),'Test Sample Data'!N166,$C$389),""))</f>
        <v/>
      </c>
      <c r="O167" s="105" t="str">
        <f>'Gene Table'!D166</f>
        <v>NEDD4L</v>
      </c>
      <c r="P167" s="104" t="s">
        <v>26959</v>
      </c>
      <c r="Q167" s="105">
        <f>IF('Control Sample Data'!C166="","",IF(SUM('Control Sample Data'!C$3:C$386)&gt;10,IF(AND(ISNUMBER('Control Sample Data'!C166),'Control Sample Data'!C166&lt;$C$389, 'Control Sample Data'!C166&gt;0),'Control Sample Data'!C166,$C$389),""))</f>
        <v>35</v>
      </c>
      <c r="R167" s="105">
        <f>IF('Control Sample Data'!D166="","",IF(SUM('Control Sample Data'!D$3:D$386)&gt;10,IF(AND(ISNUMBER('Control Sample Data'!D166),'Control Sample Data'!D166&lt;$C$389, 'Control Sample Data'!D166&gt;0),'Control Sample Data'!D166,$C$389),""))</f>
        <v>35</v>
      </c>
      <c r="S167" s="105">
        <f>IF('Control Sample Data'!E166="","",IF(SUM('Control Sample Data'!E$3:E$386)&gt;10,IF(AND(ISNUMBER('Control Sample Data'!E166),'Control Sample Data'!E166&lt;$C$389, 'Control Sample Data'!E166&gt;0),'Control Sample Data'!E166,$C$389),""))</f>
        <v>35</v>
      </c>
      <c r="T167" s="105" t="str">
        <f>IF('Control Sample Data'!F166="","",IF(SUM('Control Sample Data'!F$3:F$386)&gt;10,IF(AND(ISNUMBER('Control Sample Data'!F166),'Control Sample Data'!F166&lt;$C$389, 'Control Sample Data'!F166&gt;0),'Control Sample Data'!F166,$C$389),""))</f>
        <v/>
      </c>
      <c r="U167" s="105" t="str">
        <f>IF('Control Sample Data'!G166="","",IF(SUM('Control Sample Data'!G$3:G$386)&gt;10,IF(AND(ISNUMBER('Control Sample Data'!G166),'Control Sample Data'!G166&lt;$C$389, 'Control Sample Data'!G166&gt;0),'Control Sample Data'!G166,$C$389),""))</f>
        <v/>
      </c>
      <c r="V167" s="105" t="str">
        <f>IF('Control Sample Data'!H166="","",IF(SUM('Control Sample Data'!H$3:H$386)&gt;10,IF(AND(ISNUMBER('Control Sample Data'!H166),'Control Sample Data'!H166&lt;$C$389, 'Control Sample Data'!H166&gt;0),'Control Sample Data'!H166,$C$389),""))</f>
        <v/>
      </c>
      <c r="W167" s="105" t="str">
        <f>IF('Control Sample Data'!I166="","",IF(SUM('Control Sample Data'!I$3:I$386)&gt;10,IF(AND(ISNUMBER('Control Sample Data'!I166),'Control Sample Data'!I166&lt;$C$389, 'Control Sample Data'!I166&gt;0),'Control Sample Data'!I166,$C$389),""))</f>
        <v/>
      </c>
      <c r="X167" s="105" t="str">
        <f>IF('Control Sample Data'!J166="","",IF(SUM('Control Sample Data'!J$3:J$386)&gt;10,IF(AND(ISNUMBER('Control Sample Data'!J166),'Control Sample Data'!J166&lt;$C$389, 'Control Sample Data'!J166&gt;0),'Control Sample Data'!J166,$C$389),""))</f>
        <v/>
      </c>
      <c r="Y167" s="105" t="str">
        <f>IF('Control Sample Data'!K166="","",IF(SUM('Control Sample Data'!K$3:K$386)&gt;10,IF(AND(ISNUMBER('Control Sample Data'!K166),'Control Sample Data'!K166&lt;$C$389, 'Control Sample Data'!K166&gt;0),'Control Sample Data'!K166,$C$389),""))</f>
        <v/>
      </c>
      <c r="Z167" s="105" t="str">
        <f>IF('Control Sample Data'!L166="","",IF(SUM('Control Sample Data'!L$3:L$386)&gt;10,IF(AND(ISNUMBER('Control Sample Data'!L166),'Control Sample Data'!L166&lt;$C$389, 'Control Sample Data'!L166&gt;0),'Control Sample Data'!L166,$C$389),""))</f>
        <v/>
      </c>
      <c r="AA167" s="105" t="str">
        <f>IF('Control Sample Data'!M166="","",IF(SUM('Control Sample Data'!M$3:M$386)&gt;10,IF(AND(ISNUMBER('Control Sample Data'!M166),'Control Sample Data'!M166&lt;$C$389, 'Control Sample Data'!M166&gt;0),'Control Sample Data'!M166,$C$389),""))</f>
        <v/>
      </c>
      <c r="AB167" s="136" t="str">
        <f>IF('Control Sample Data'!N166="","",IF(SUM('Control Sample Data'!N$3:N$386)&gt;10,IF(AND(ISNUMBER('Control Sample Data'!N166),'Control Sample Data'!N166&lt;$C$389, 'Control Sample Data'!N166&gt;0),'Control Sample Data'!N166,$C$389),""))</f>
        <v/>
      </c>
      <c r="BA167" s="101" t="str">
        <f t="shared" si="170"/>
        <v>NEDD4L</v>
      </c>
      <c r="BB167" s="104" t="s">
        <v>26959</v>
      </c>
      <c r="BC167" s="105">
        <f t="shared" si="182"/>
        <v>14.007999999999999</v>
      </c>
      <c r="BD167" s="105">
        <f t="shared" si="183"/>
        <v>14.05</v>
      </c>
      <c r="BE167" s="105">
        <f t="shared" si="184"/>
        <v>14.119999999999997</v>
      </c>
      <c r="BF167" s="105" t="str">
        <f t="shared" si="185"/>
        <v/>
      </c>
      <c r="BG167" s="105" t="str">
        <f t="shared" si="186"/>
        <v/>
      </c>
      <c r="BH167" s="105" t="str">
        <f t="shared" si="187"/>
        <v/>
      </c>
      <c r="BI167" s="105" t="str">
        <f t="shared" si="188"/>
        <v/>
      </c>
      <c r="BJ167" s="105" t="str">
        <f t="shared" si="189"/>
        <v/>
      </c>
      <c r="BK167" s="105" t="str">
        <f t="shared" si="190"/>
        <v/>
      </c>
      <c r="BL167" s="105" t="str">
        <f t="shared" si="191"/>
        <v/>
      </c>
      <c r="BM167" s="102" t="str">
        <f t="shared" si="171"/>
        <v/>
      </c>
      <c r="BN167" s="102" t="str">
        <f t="shared" si="172"/>
        <v/>
      </c>
      <c r="BO167" s="105">
        <f t="shared" si="192"/>
        <v>13.858000000000001</v>
      </c>
      <c r="BP167" s="105">
        <f t="shared" si="193"/>
        <v>13.948</v>
      </c>
      <c r="BQ167" s="105">
        <f t="shared" si="194"/>
        <v>13.79</v>
      </c>
      <c r="BR167" s="105" t="str">
        <f t="shared" si="195"/>
        <v/>
      </c>
      <c r="BS167" s="105" t="str">
        <f t="shared" si="196"/>
        <v/>
      </c>
      <c r="BT167" s="105" t="str">
        <f t="shared" si="197"/>
        <v/>
      </c>
      <c r="BU167" s="105" t="str">
        <f t="shared" si="198"/>
        <v/>
      </c>
      <c r="BV167" s="105" t="str">
        <f t="shared" si="199"/>
        <v/>
      </c>
      <c r="BW167" s="105" t="str">
        <f t="shared" si="200"/>
        <v/>
      </c>
      <c r="BX167" s="105" t="str">
        <f t="shared" si="201"/>
        <v/>
      </c>
      <c r="BY167" s="102" t="str">
        <f t="shared" si="173"/>
        <v/>
      </c>
      <c r="BZ167" s="102" t="str">
        <f t="shared" si="174"/>
        <v/>
      </c>
      <c r="CA167" s="70">
        <f t="shared" si="175"/>
        <v>14.059333333333333</v>
      </c>
      <c r="CB167" s="70">
        <f t="shared" si="176"/>
        <v>13.865333333333334</v>
      </c>
      <c r="CC167" s="103" t="str">
        <f t="shared" si="177"/>
        <v>NEDD4L</v>
      </c>
      <c r="CD167" s="104" t="s">
        <v>26959</v>
      </c>
      <c r="CE167" s="106">
        <f t="shared" si="202"/>
        <v>6.0697642130933602E-5</v>
      </c>
      <c r="CF167" s="106">
        <f t="shared" si="203"/>
        <v>5.8956074763479352E-5</v>
      </c>
      <c r="CG167" s="106">
        <f t="shared" si="204"/>
        <v>5.6163797035209816E-5</v>
      </c>
      <c r="CH167" s="106" t="str">
        <f t="shared" si="205"/>
        <v/>
      </c>
      <c r="CI167" s="106" t="str">
        <f t="shared" si="206"/>
        <v/>
      </c>
      <c r="CJ167" s="106" t="str">
        <f t="shared" si="207"/>
        <v/>
      </c>
      <c r="CK167" s="106" t="str">
        <f t="shared" si="208"/>
        <v/>
      </c>
      <c r="CL167" s="106" t="str">
        <f t="shared" si="209"/>
        <v/>
      </c>
      <c r="CM167" s="106" t="str">
        <f t="shared" si="210"/>
        <v/>
      </c>
      <c r="CN167" s="106" t="str">
        <f t="shared" si="211"/>
        <v/>
      </c>
      <c r="CO167" s="119" t="str">
        <f t="shared" si="178"/>
        <v/>
      </c>
      <c r="CP167" s="119" t="str">
        <f t="shared" si="179"/>
        <v/>
      </c>
      <c r="CQ167" s="106">
        <f t="shared" si="212"/>
        <v>6.7348250734982831E-5</v>
      </c>
      <c r="CR167" s="106">
        <f t="shared" si="213"/>
        <v>6.3275213685285673E-5</v>
      </c>
      <c r="CS167" s="106">
        <f t="shared" si="214"/>
        <v>7.0598644037188073E-5</v>
      </c>
      <c r="CT167" s="106" t="str">
        <f t="shared" si="215"/>
        <v/>
      </c>
      <c r="CU167" s="106" t="str">
        <f t="shared" si="216"/>
        <v/>
      </c>
      <c r="CV167" s="106" t="str">
        <f t="shared" si="217"/>
        <v/>
      </c>
      <c r="CW167" s="106" t="str">
        <f t="shared" si="218"/>
        <v/>
      </c>
      <c r="CX167" s="106" t="str">
        <f t="shared" si="219"/>
        <v/>
      </c>
      <c r="CY167" s="106" t="str">
        <f t="shared" si="220"/>
        <v/>
      </c>
      <c r="CZ167" s="106" t="str">
        <f t="shared" si="221"/>
        <v/>
      </c>
      <c r="DA167" s="119" t="str">
        <f t="shared" si="180"/>
        <v/>
      </c>
      <c r="DB167" s="119" t="str">
        <f t="shared" si="181"/>
        <v/>
      </c>
    </row>
    <row r="168" spans="1:106" ht="15" customHeight="1" x14ac:dyDescent="0.3">
      <c r="A168" s="135" t="str">
        <f>'Gene Table'!D167</f>
        <v>NEURL1</v>
      </c>
      <c r="B168" s="104" t="s">
        <v>26960</v>
      </c>
      <c r="C168" s="105">
        <f>IF('Test Sample Data'!C167="","",IF(SUM('Test Sample Data'!C$3:C$386)&gt;10,IF(AND(ISNUMBER('Test Sample Data'!C167),'Test Sample Data'!C167&lt;$C$389, 'Test Sample Data'!C167&gt;0),'Test Sample Data'!C167,$C$389),""))</f>
        <v>24.12</v>
      </c>
      <c r="D168" s="105">
        <f>IF('Test Sample Data'!D167="","",IF(SUM('Test Sample Data'!D$3:D$386)&gt;10,IF(AND(ISNUMBER('Test Sample Data'!D167),'Test Sample Data'!D167&lt;$C$389, 'Test Sample Data'!D167&gt;0),'Test Sample Data'!D167,$C$389),""))</f>
        <v>24.24</v>
      </c>
      <c r="E168" s="105">
        <f>IF('Test Sample Data'!E167="","",IF(SUM('Test Sample Data'!E$3:E$386)&gt;10,IF(AND(ISNUMBER('Test Sample Data'!E167),'Test Sample Data'!E167&lt;$C$389, 'Test Sample Data'!E167&gt;0),'Test Sample Data'!E167,$C$389),""))</f>
        <v>24.15</v>
      </c>
      <c r="F168" s="105" t="str">
        <f>IF('Test Sample Data'!F167="","",IF(SUM('Test Sample Data'!F$3:F$386)&gt;10,IF(AND(ISNUMBER('Test Sample Data'!F167),'Test Sample Data'!F167&lt;$C$389, 'Test Sample Data'!F167&gt;0),'Test Sample Data'!F167,$C$389),""))</f>
        <v/>
      </c>
      <c r="G168" s="105" t="str">
        <f>IF('Test Sample Data'!G167="","",IF(SUM('Test Sample Data'!G$3:G$386)&gt;10,IF(AND(ISNUMBER('Test Sample Data'!G167),'Test Sample Data'!G167&lt;$C$389, 'Test Sample Data'!G167&gt;0),'Test Sample Data'!G167,$C$389),""))</f>
        <v/>
      </c>
      <c r="H168" s="105" t="str">
        <f>IF('Test Sample Data'!H167="","",IF(SUM('Test Sample Data'!H$3:H$386)&gt;10,IF(AND(ISNUMBER('Test Sample Data'!H167),'Test Sample Data'!H167&lt;$C$389, 'Test Sample Data'!H167&gt;0),'Test Sample Data'!H167,$C$389),""))</f>
        <v/>
      </c>
      <c r="I168" s="105" t="str">
        <f>IF('Test Sample Data'!I167="","",IF(SUM('Test Sample Data'!I$3:I$386)&gt;10,IF(AND(ISNUMBER('Test Sample Data'!I167),'Test Sample Data'!I167&lt;$C$389, 'Test Sample Data'!I167&gt;0),'Test Sample Data'!I167,$C$389),""))</f>
        <v/>
      </c>
      <c r="J168" s="105" t="str">
        <f>IF('Test Sample Data'!J167="","",IF(SUM('Test Sample Data'!J$3:J$386)&gt;10,IF(AND(ISNUMBER('Test Sample Data'!J167),'Test Sample Data'!J167&lt;$C$389, 'Test Sample Data'!J167&gt;0),'Test Sample Data'!J167,$C$389),""))</f>
        <v/>
      </c>
      <c r="K168" s="105" t="str">
        <f>IF('Test Sample Data'!K167="","",IF(SUM('Test Sample Data'!K$3:K$386)&gt;10,IF(AND(ISNUMBER('Test Sample Data'!K167),'Test Sample Data'!K167&lt;$C$389, 'Test Sample Data'!K167&gt;0),'Test Sample Data'!K167,$C$389),""))</f>
        <v/>
      </c>
      <c r="L168" s="105" t="str">
        <f>IF('Test Sample Data'!L167="","",IF(SUM('Test Sample Data'!L$3:L$386)&gt;10,IF(AND(ISNUMBER('Test Sample Data'!L167),'Test Sample Data'!L167&lt;$C$389, 'Test Sample Data'!L167&gt;0),'Test Sample Data'!L167,$C$389),""))</f>
        <v/>
      </c>
      <c r="M168" s="105" t="str">
        <f>IF('Test Sample Data'!M167="","",IF(SUM('Test Sample Data'!M$3:M$386)&gt;10,IF(AND(ISNUMBER('Test Sample Data'!M167),'Test Sample Data'!M167&lt;$C$389, 'Test Sample Data'!M167&gt;0),'Test Sample Data'!M167,$C$389),""))</f>
        <v/>
      </c>
      <c r="N168" s="105" t="str">
        <f>IF('Test Sample Data'!N167="","",IF(SUM('Test Sample Data'!N$3:N$386)&gt;10,IF(AND(ISNUMBER('Test Sample Data'!N167),'Test Sample Data'!N167&lt;$C$389, 'Test Sample Data'!N167&gt;0),'Test Sample Data'!N167,$C$389),""))</f>
        <v/>
      </c>
      <c r="O168" s="105" t="str">
        <f>'Gene Table'!D167</f>
        <v>NEURL1</v>
      </c>
      <c r="P168" s="104" t="s">
        <v>26960</v>
      </c>
      <c r="Q168" s="105">
        <f>IF('Control Sample Data'!C167="","",IF(SUM('Control Sample Data'!C$3:C$386)&gt;10,IF(AND(ISNUMBER('Control Sample Data'!C167),'Control Sample Data'!C167&lt;$C$389, 'Control Sample Data'!C167&gt;0),'Control Sample Data'!C167,$C$389),""))</f>
        <v>29.15</v>
      </c>
      <c r="R168" s="105">
        <f>IF('Control Sample Data'!D167="","",IF(SUM('Control Sample Data'!D$3:D$386)&gt;10,IF(AND(ISNUMBER('Control Sample Data'!D167),'Control Sample Data'!D167&lt;$C$389, 'Control Sample Data'!D167&gt;0),'Control Sample Data'!D167,$C$389),""))</f>
        <v>28.79</v>
      </c>
      <c r="S168" s="105">
        <f>IF('Control Sample Data'!E167="","",IF(SUM('Control Sample Data'!E$3:E$386)&gt;10,IF(AND(ISNUMBER('Control Sample Data'!E167),'Control Sample Data'!E167&lt;$C$389, 'Control Sample Data'!E167&gt;0),'Control Sample Data'!E167,$C$389),""))</f>
        <v>28.59</v>
      </c>
      <c r="T168" s="105" t="str">
        <f>IF('Control Sample Data'!F167="","",IF(SUM('Control Sample Data'!F$3:F$386)&gt;10,IF(AND(ISNUMBER('Control Sample Data'!F167),'Control Sample Data'!F167&lt;$C$389, 'Control Sample Data'!F167&gt;0),'Control Sample Data'!F167,$C$389),""))</f>
        <v/>
      </c>
      <c r="U168" s="105" t="str">
        <f>IF('Control Sample Data'!G167="","",IF(SUM('Control Sample Data'!G$3:G$386)&gt;10,IF(AND(ISNUMBER('Control Sample Data'!G167),'Control Sample Data'!G167&lt;$C$389, 'Control Sample Data'!G167&gt;0),'Control Sample Data'!G167,$C$389),""))</f>
        <v/>
      </c>
      <c r="V168" s="105" t="str">
        <f>IF('Control Sample Data'!H167="","",IF(SUM('Control Sample Data'!H$3:H$386)&gt;10,IF(AND(ISNUMBER('Control Sample Data'!H167),'Control Sample Data'!H167&lt;$C$389, 'Control Sample Data'!H167&gt;0),'Control Sample Data'!H167,$C$389),""))</f>
        <v/>
      </c>
      <c r="W168" s="105" t="str">
        <f>IF('Control Sample Data'!I167="","",IF(SUM('Control Sample Data'!I$3:I$386)&gt;10,IF(AND(ISNUMBER('Control Sample Data'!I167),'Control Sample Data'!I167&lt;$C$389, 'Control Sample Data'!I167&gt;0),'Control Sample Data'!I167,$C$389),""))</f>
        <v/>
      </c>
      <c r="X168" s="105" t="str">
        <f>IF('Control Sample Data'!J167="","",IF(SUM('Control Sample Data'!J$3:J$386)&gt;10,IF(AND(ISNUMBER('Control Sample Data'!J167),'Control Sample Data'!J167&lt;$C$389, 'Control Sample Data'!J167&gt;0),'Control Sample Data'!J167,$C$389),""))</f>
        <v/>
      </c>
      <c r="Y168" s="105" t="str">
        <f>IF('Control Sample Data'!K167="","",IF(SUM('Control Sample Data'!K$3:K$386)&gt;10,IF(AND(ISNUMBER('Control Sample Data'!K167),'Control Sample Data'!K167&lt;$C$389, 'Control Sample Data'!K167&gt;0),'Control Sample Data'!K167,$C$389),""))</f>
        <v/>
      </c>
      <c r="Z168" s="105" t="str">
        <f>IF('Control Sample Data'!L167="","",IF(SUM('Control Sample Data'!L$3:L$386)&gt;10,IF(AND(ISNUMBER('Control Sample Data'!L167),'Control Sample Data'!L167&lt;$C$389, 'Control Sample Data'!L167&gt;0),'Control Sample Data'!L167,$C$389),""))</f>
        <v/>
      </c>
      <c r="AA168" s="105" t="str">
        <f>IF('Control Sample Data'!M167="","",IF(SUM('Control Sample Data'!M$3:M$386)&gt;10,IF(AND(ISNUMBER('Control Sample Data'!M167),'Control Sample Data'!M167&lt;$C$389, 'Control Sample Data'!M167&gt;0),'Control Sample Data'!M167,$C$389),""))</f>
        <v/>
      </c>
      <c r="AB168" s="136" t="str">
        <f>IF('Control Sample Data'!N167="","",IF(SUM('Control Sample Data'!N$3:N$386)&gt;10,IF(AND(ISNUMBER('Control Sample Data'!N167),'Control Sample Data'!N167&lt;$C$389, 'Control Sample Data'!N167&gt;0),'Control Sample Data'!N167,$C$389),""))</f>
        <v/>
      </c>
      <c r="BA168" s="101" t="str">
        <f t="shared" si="170"/>
        <v>NEURL1</v>
      </c>
      <c r="BB168" s="104" t="s">
        <v>26960</v>
      </c>
      <c r="BC168" s="105">
        <f t="shared" si="182"/>
        <v>3.1280000000000001</v>
      </c>
      <c r="BD168" s="105">
        <f t="shared" si="183"/>
        <v>3.2899999999999991</v>
      </c>
      <c r="BE168" s="105">
        <f t="shared" si="184"/>
        <v>3.269999999999996</v>
      </c>
      <c r="BF168" s="105" t="str">
        <f t="shared" si="185"/>
        <v/>
      </c>
      <c r="BG168" s="105" t="str">
        <f t="shared" si="186"/>
        <v/>
      </c>
      <c r="BH168" s="105" t="str">
        <f t="shared" si="187"/>
        <v/>
      </c>
      <c r="BI168" s="105" t="str">
        <f t="shared" si="188"/>
        <v/>
      </c>
      <c r="BJ168" s="105" t="str">
        <f t="shared" si="189"/>
        <v/>
      </c>
      <c r="BK168" s="105" t="str">
        <f t="shared" si="190"/>
        <v/>
      </c>
      <c r="BL168" s="105" t="str">
        <f t="shared" si="191"/>
        <v/>
      </c>
      <c r="BM168" s="102" t="str">
        <f t="shared" si="171"/>
        <v/>
      </c>
      <c r="BN168" s="102" t="str">
        <f t="shared" si="172"/>
        <v/>
      </c>
      <c r="BO168" s="105">
        <f t="shared" si="192"/>
        <v>8.0079999999999991</v>
      </c>
      <c r="BP168" s="105">
        <f t="shared" si="193"/>
        <v>7.7379999999999995</v>
      </c>
      <c r="BQ168" s="105">
        <f t="shared" si="194"/>
        <v>7.379999999999999</v>
      </c>
      <c r="BR168" s="105" t="str">
        <f t="shared" si="195"/>
        <v/>
      </c>
      <c r="BS168" s="105" t="str">
        <f t="shared" si="196"/>
        <v/>
      </c>
      <c r="BT168" s="105" t="str">
        <f t="shared" si="197"/>
        <v/>
      </c>
      <c r="BU168" s="105" t="str">
        <f t="shared" si="198"/>
        <v/>
      </c>
      <c r="BV168" s="105" t="str">
        <f t="shared" si="199"/>
        <v/>
      </c>
      <c r="BW168" s="105" t="str">
        <f t="shared" si="200"/>
        <v/>
      </c>
      <c r="BX168" s="105" t="str">
        <f t="shared" si="201"/>
        <v/>
      </c>
      <c r="BY168" s="102" t="str">
        <f t="shared" si="173"/>
        <v/>
      </c>
      <c r="BZ168" s="102" t="str">
        <f t="shared" si="174"/>
        <v/>
      </c>
      <c r="CA168" s="70">
        <f t="shared" si="175"/>
        <v>3.2293333333333316</v>
      </c>
      <c r="CB168" s="70">
        <f t="shared" si="176"/>
        <v>7.7086666666666659</v>
      </c>
      <c r="CC168" s="103" t="str">
        <f t="shared" si="177"/>
        <v>NEURL1</v>
      </c>
      <c r="CD168" s="104" t="s">
        <v>26960</v>
      </c>
      <c r="CE168" s="106">
        <f t="shared" si="202"/>
        <v>0.11438739601599104</v>
      </c>
      <c r="CF168" s="106">
        <f t="shared" si="203"/>
        <v>0.10223775731972272</v>
      </c>
      <c r="CG168" s="106">
        <f t="shared" si="204"/>
        <v>0.1036649432268055</v>
      </c>
      <c r="CH168" s="106" t="str">
        <f t="shared" si="205"/>
        <v/>
      </c>
      <c r="CI168" s="106" t="str">
        <f t="shared" si="206"/>
        <v/>
      </c>
      <c r="CJ168" s="106" t="str">
        <f t="shared" si="207"/>
        <v/>
      </c>
      <c r="CK168" s="106" t="str">
        <f t="shared" si="208"/>
        <v/>
      </c>
      <c r="CL168" s="106" t="str">
        <f t="shared" si="209"/>
        <v/>
      </c>
      <c r="CM168" s="106" t="str">
        <f t="shared" si="210"/>
        <v/>
      </c>
      <c r="CN168" s="106" t="str">
        <f t="shared" si="211"/>
        <v/>
      </c>
      <c r="CO168" s="119" t="str">
        <f t="shared" si="178"/>
        <v/>
      </c>
      <c r="CP168" s="119" t="str">
        <f t="shared" si="179"/>
        <v/>
      </c>
      <c r="CQ168" s="106">
        <f t="shared" si="212"/>
        <v>3.8846490963797453E-3</v>
      </c>
      <c r="CR168" s="106">
        <f t="shared" si="213"/>
        <v>4.6841402882465367E-3</v>
      </c>
      <c r="CS168" s="106">
        <f t="shared" si="214"/>
        <v>6.0034186769063035E-3</v>
      </c>
      <c r="CT168" s="106" t="str">
        <f t="shared" si="215"/>
        <v/>
      </c>
      <c r="CU168" s="106" t="str">
        <f t="shared" si="216"/>
        <v/>
      </c>
      <c r="CV168" s="106" t="str">
        <f t="shared" si="217"/>
        <v/>
      </c>
      <c r="CW168" s="106" t="str">
        <f t="shared" si="218"/>
        <v/>
      </c>
      <c r="CX168" s="106" t="str">
        <f t="shared" si="219"/>
        <v/>
      </c>
      <c r="CY168" s="106" t="str">
        <f t="shared" si="220"/>
        <v/>
      </c>
      <c r="CZ168" s="106" t="str">
        <f t="shared" si="221"/>
        <v/>
      </c>
      <c r="DA168" s="119" t="str">
        <f t="shared" si="180"/>
        <v/>
      </c>
      <c r="DB168" s="119" t="str">
        <f t="shared" si="181"/>
        <v/>
      </c>
    </row>
    <row r="169" spans="1:106" ht="15" customHeight="1" x14ac:dyDescent="0.3">
      <c r="A169" s="135" t="str">
        <f>'Gene Table'!D168</f>
        <v>NFX1</v>
      </c>
      <c r="B169" s="104" t="s">
        <v>26961</v>
      </c>
      <c r="C169" s="105">
        <f>IF('Test Sample Data'!C168="","",IF(SUM('Test Sample Data'!C$3:C$386)&gt;10,IF(AND(ISNUMBER('Test Sample Data'!C168),'Test Sample Data'!C168&lt;$C$389, 'Test Sample Data'!C168&gt;0),'Test Sample Data'!C168,$C$389),""))</f>
        <v>29.33</v>
      </c>
      <c r="D169" s="105">
        <f>IF('Test Sample Data'!D168="","",IF(SUM('Test Sample Data'!D$3:D$386)&gt;10,IF(AND(ISNUMBER('Test Sample Data'!D168),'Test Sample Data'!D168&lt;$C$389, 'Test Sample Data'!D168&gt;0),'Test Sample Data'!D168,$C$389),""))</f>
        <v>29.46</v>
      </c>
      <c r="E169" s="105">
        <f>IF('Test Sample Data'!E168="","",IF(SUM('Test Sample Data'!E$3:E$386)&gt;10,IF(AND(ISNUMBER('Test Sample Data'!E168),'Test Sample Data'!E168&lt;$C$389, 'Test Sample Data'!E168&gt;0),'Test Sample Data'!E168,$C$389),""))</f>
        <v>29.07</v>
      </c>
      <c r="F169" s="105" t="str">
        <f>IF('Test Sample Data'!F168="","",IF(SUM('Test Sample Data'!F$3:F$386)&gt;10,IF(AND(ISNUMBER('Test Sample Data'!F168),'Test Sample Data'!F168&lt;$C$389, 'Test Sample Data'!F168&gt;0),'Test Sample Data'!F168,$C$389),""))</f>
        <v/>
      </c>
      <c r="G169" s="105" t="str">
        <f>IF('Test Sample Data'!G168="","",IF(SUM('Test Sample Data'!G$3:G$386)&gt;10,IF(AND(ISNUMBER('Test Sample Data'!G168),'Test Sample Data'!G168&lt;$C$389, 'Test Sample Data'!G168&gt;0),'Test Sample Data'!G168,$C$389),""))</f>
        <v/>
      </c>
      <c r="H169" s="105" t="str">
        <f>IF('Test Sample Data'!H168="","",IF(SUM('Test Sample Data'!H$3:H$386)&gt;10,IF(AND(ISNUMBER('Test Sample Data'!H168),'Test Sample Data'!H168&lt;$C$389, 'Test Sample Data'!H168&gt;0),'Test Sample Data'!H168,$C$389),""))</f>
        <v/>
      </c>
      <c r="I169" s="105" t="str">
        <f>IF('Test Sample Data'!I168="","",IF(SUM('Test Sample Data'!I$3:I$386)&gt;10,IF(AND(ISNUMBER('Test Sample Data'!I168),'Test Sample Data'!I168&lt;$C$389, 'Test Sample Data'!I168&gt;0),'Test Sample Data'!I168,$C$389),""))</f>
        <v/>
      </c>
      <c r="J169" s="105" t="str">
        <f>IF('Test Sample Data'!J168="","",IF(SUM('Test Sample Data'!J$3:J$386)&gt;10,IF(AND(ISNUMBER('Test Sample Data'!J168),'Test Sample Data'!J168&lt;$C$389, 'Test Sample Data'!J168&gt;0),'Test Sample Data'!J168,$C$389),""))</f>
        <v/>
      </c>
      <c r="K169" s="105" t="str">
        <f>IF('Test Sample Data'!K168="","",IF(SUM('Test Sample Data'!K$3:K$386)&gt;10,IF(AND(ISNUMBER('Test Sample Data'!K168),'Test Sample Data'!K168&lt;$C$389, 'Test Sample Data'!K168&gt;0),'Test Sample Data'!K168,$C$389),""))</f>
        <v/>
      </c>
      <c r="L169" s="105" t="str">
        <f>IF('Test Sample Data'!L168="","",IF(SUM('Test Sample Data'!L$3:L$386)&gt;10,IF(AND(ISNUMBER('Test Sample Data'!L168),'Test Sample Data'!L168&lt;$C$389, 'Test Sample Data'!L168&gt;0),'Test Sample Data'!L168,$C$389),""))</f>
        <v/>
      </c>
      <c r="M169" s="105" t="str">
        <f>IF('Test Sample Data'!M168="","",IF(SUM('Test Sample Data'!M$3:M$386)&gt;10,IF(AND(ISNUMBER('Test Sample Data'!M168),'Test Sample Data'!M168&lt;$C$389, 'Test Sample Data'!M168&gt;0),'Test Sample Data'!M168,$C$389),""))</f>
        <v/>
      </c>
      <c r="N169" s="105" t="str">
        <f>IF('Test Sample Data'!N168="","",IF(SUM('Test Sample Data'!N$3:N$386)&gt;10,IF(AND(ISNUMBER('Test Sample Data'!N168),'Test Sample Data'!N168&lt;$C$389, 'Test Sample Data'!N168&gt;0),'Test Sample Data'!N168,$C$389),""))</f>
        <v/>
      </c>
      <c r="O169" s="105" t="str">
        <f>'Gene Table'!D168</f>
        <v>NFX1</v>
      </c>
      <c r="P169" s="104" t="s">
        <v>26961</v>
      </c>
      <c r="Q169" s="105">
        <f>IF('Control Sample Data'!C168="","",IF(SUM('Control Sample Data'!C$3:C$386)&gt;10,IF(AND(ISNUMBER('Control Sample Data'!C168),'Control Sample Data'!C168&lt;$C$389, 'Control Sample Data'!C168&gt;0),'Control Sample Data'!C168,$C$389),""))</f>
        <v>26.9</v>
      </c>
      <c r="R169" s="105">
        <f>IF('Control Sample Data'!D168="","",IF(SUM('Control Sample Data'!D$3:D$386)&gt;10,IF(AND(ISNUMBER('Control Sample Data'!D168),'Control Sample Data'!D168&lt;$C$389, 'Control Sample Data'!D168&gt;0),'Control Sample Data'!D168,$C$389),""))</f>
        <v>26.75</v>
      </c>
      <c r="S169" s="105">
        <f>IF('Control Sample Data'!E168="","",IF(SUM('Control Sample Data'!E$3:E$386)&gt;10,IF(AND(ISNUMBER('Control Sample Data'!E168),'Control Sample Data'!E168&lt;$C$389, 'Control Sample Data'!E168&gt;0),'Control Sample Data'!E168,$C$389),""))</f>
        <v>27.12</v>
      </c>
      <c r="T169" s="105" t="str">
        <f>IF('Control Sample Data'!F168="","",IF(SUM('Control Sample Data'!F$3:F$386)&gt;10,IF(AND(ISNUMBER('Control Sample Data'!F168),'Control Sample Data'!F168&lt;$C$389, 'Control Sample Data'!F168&gt;0),'Control Sample Data'!F168,$C$389),""))</f>
        <v/>
      </c>
      <c r="U169" s="105" t="str">
        <f>IF('Control Sample Data'!G168="","",IF(SUM('Control Sample Data'!G$3:G$386)&gt;10,IF(AND(ISNUMBER('Control Sample Data'!G168),'Control Sample Data'!G168&lt;$C$389, 'Control Sample Data'!G168&gt;0),'Control Sample Data'!G168,$C$389),""))</f>
        <v/>
      </c>
      <c r="V169" s="105" t="str">
        <f>IF('Control Sample Data'!H168="","",IF(SUM('Control Sample Data'!H$3:H$386)&gt;10,IF(AND(ISNUMBER('Control Sample Data'!H168),'Control Sample Data'!H168&lt;$C$389, 'Control Sample Data'!H168&gt;0),'Control Sample Data'!H168,$C$389),""))</f>
        <v/>
      </c>
      <c r="W169" s="105" t="str">
        <f>IF('Control Sample Data'!I168="","",IF(SUM('Control Sample Data'!I$3:I$386)&gt;10,IF(AND(ISNUMBER('Control Sample Data'!I168),'Control Sample Data'!I168&lt;$C$389, 'Control Sample Data'!I168&gt;0),'Control Sample Data'!I168,$C$389),""))</f>
        <v/>
      </c>
      <c r="X169" s="105" t="str">
        <f>IF('Control Sample Data'!J168="","",IF(SUM('Control Sample Data'!J$3:J$386)&gt;10,IF(AND(ISNUMBER('Control Sample Data'!J168),'Control Sample Data'!J168&lt;$C$389, 'Control Sample Data'!J168&gt;0),'Control Sample Data'!J168,$C$389),""))</f>
        <v/>
      </c>
      <c r="Y169" s="105" t="str">
        <f>IF('Control Sample Data'!K168="","",IF(SUM('Control Sample Data'!K$3:K$386)&gt;10,IF(AND(ISNUMBER('Control Sample Data'!K168),'Control Sample Data'!K168&lt;$C$389, 'Control Sample Data'!K168&gt;0),'Control Sample Data'!K168,$C$389),""))</f>
        <v/>
      </c>
      <c r="Z169" s="105" t="str">
        <f>IF('Control Sample Data'!L168="","",IF(SUM('Control Sample Data'!L$3:L$386)&gt;10,IF(AND(ISNUMBER('Control Sample Data'!L168),'Control Sample Data'!L168&lt;$C$389, 'Control Sample Data'!L168&gt;0),'Control Sample Data'!L168,$C$389),""))</f>
        <v/>
      </c>
      <c r="AA169" s="105" t="str">
        <f>IF('Control Sample Data'!M168="","",IF(SUM('Control Sample Data'!M$3:M$386)&gt;10,IF(AND(ISNUMBER('Control Sample Data'!M168),'Control Sample Data'!M168&lt;$C$389, 'Control Sample Data'!M168&gt;0),'Control Sample Data'!M168,$C$389),""))</f>
        <v/>
      </c>
      <c r="AB169" s="136" t="str">
        <f>IF('Control Sample Data'!N168="","",IF(SUM('Control Sample Data'!N$3:N$386)&gt;10,IF(AND(ISNUMBER('Control Sample Data'!N168),'Control Sample Data'!N168&lt;$C$389, 'Control Sample Data'!N168&gt;0),'Control Sample Data'!N168,$C$389),""))</f>
        <v/>
      </c>
      <c r="BA169" s="101" t="str">
        <f t="shared" si="170"/>
        <v>NFX1</v>
      </c>
      <c r="BB169" s="104" t="s">
        <v>26961</v>
      </c>
      <c r="BC169" s="105">
        <f t="shared" si="182"/>
        <v>8.3379999999999974</v>
      </c>
      <c r="BD169" s="105">
        <f t="shared" si="183"/>
        <v>8.5100000000000016</v>
      </c>
      <c r="BE169" s="105">
        <f t="shared" si="184"/>
        <v>8.1899999999999977</v>
      </c>
      <c r="BF169" s="105" t="str">
        <f t="shared" si="185"/>
        <v/>
      </c>
      <c r="BG169" s="105" t="str">
        <f t="shared" si="186"/>
        <v/>
      </c>
      <c r="BH169" s="105" t="str">
        <f t="shared" si="187"/>
        <v/>
      </c>
      <c r="BI169" s="105" t="str">
        <f t="shared" si="188"/>
        <v/>
      </c>
      <c r="BJ169" s="105" t="str">
        <f t="shared" si="189"/>
        <v/>
      </c>
      <c r="BK169" s="105" t="str">
        <f t="shared" si="190"/>
        <v/>
      </c>
      <c r="BL169" s="105" t="str">
        <f t="shared" si="191"/>
        <v/>
      </c>
      <c r="BM169" s="102" t="str">
        <f t="shared" si="171"/>
        <v/>
      </c>
      <c r="BN169" s="102" t="str">
        <f t="shared" si="172"/>
        <v/>
      </c>
      <c r="BO169" s="105">
        <f t="shared" si="192"/>
        <v>5.7579999999999991</v>
      </c>
      <c r="BP169" s="105">
        <f t="shared" si="193"/>
        <v>5.6980000000000004</v>
      </c>
      <c r="BQ169" s="105">
        <f t="shared" si="194"/>
        <v>5.91</v>
      </c>
      <c r="BR169" s="105" t="str">
        <f t="shared" si="195"/>
        <v/>
      </c>
      <c r="BS169" s="105" t="str">
        <f t="shared" si="196"/>
        <v/>
      </c>
      <c r="BT169" s="105" t="str">
        <f t="shared" si="197"/>
        <v/>
      </c>
      <c r="BU169" s="105" t="str">
        <f t="shared" si="198"/>
        <v/>
      </c>
      <c r="BV169" s="105" t="str">
        <f t="shared" si="199"/>
        <v/>
      </c>
      <c r="BW169" s="105" t="str">
        <f t="shared" si="200"/>
        <v/>
      </c>
      <c r="BX169" s="105" t="str">
        <f t="shared" si="201"/>
        <v/>
      </c>
      <c r="BY169" s="102" t="str">
        <f t="shared" si="173"/>
        <v/>
      </c>
      <c r="BZ169" s="102" t="str">
        <f t="shared" si="174"/>
        <v/>
      </c>
      <c r="CA169" s="70">
        <f t="shared" si="175"/>
        <v>8.3459999999999983</v>
      </c>
      <c r="CB169" s="70">
        <f t="shared" si="176"/>
        <v>5.7886666666666668</v>
      </c>
      <c r="CC169" s="103" t="str">
        <f t="shared" si="177"/>
        <v>NFX1</v>
      </c>
      <c r="CD169" s="104" t="s">
        <v>26961</v>
      </c>
      <c r="CE169" s="106">
        <f t="shared" si="202"/>
        <v>3.0903800827556706E-3</v>
      </c>
      <c r="CF169" s="106">
        <f t="shared" si="203"/>
        <v>2.7430563979257729E-3</v>
      </c>
      <c r="CG169" s="106">
        <f t="shared" si="204"/>
        <v>3.4242410988907668E-3</v>
      </c>
      <c r="CH169" s="106" t="str">
        <f t="shared" si="205"/>
        <v/>
      </c>
      <c r="CI169" s="106" t="str">
        <f t="shared" si="206"/>
        <v/>
      </c>
      <c r="CJ169" s="106" t="str">
        <f t="shared" si="207"/>
        <v/>
      </c>
      <c r="CK169" s="106" t="str">
        <f t="shared" si="208"/>
        <v/>
      </c>
      <c r="CL169" s="106" t="str">
        <f t="shared" si="209"/>
        <v/>
      </c>
      <c r="CM169" s="106" t="str">
        <f t="shared" si="210"/>
        <v/>
      </c>
      <c r="CN169" s="106" t="str">
        <f t="shared" si="211"/>
        <v/>
      </c>
      <c r="CO169" s="119" t="str">
        <f t="shared" si="178"/>
        <v/>
      </c>
      <c r="CP169" s="119" t="str">
        <f t="shared" si="179"/>
        <v/>
      </c>
      <c r="CQ169" s="106">
        <f t="shared" si="212"/>
        <v>1.8478609378814743E-2</v>
      </c>
      <c r="CR169" s="106">
        <f t="shared" si="213"/>
        <v>1.9263317585371972E-2</v>
      </c>
      <c r="CS169" s="106">
        <f t="shared" si="214"/>
        <v>1.663078410083375E-2</v>
      </c>
      <c r="CT169" s="106" t="str">
        <f t="shared" si="215"/>
        <v/>
      </c>
      <c r="CU169" s="106" t="str">
        <f t="shared" si="216"/>
        <v/>
      </c>
      <c r="CV169" s="106" t="str">
        <f t="shared" si="217"/>
        <v/>
      </c>
      <c r="CW169" s="106" t="str">
        <f t="shared" si="218"/>
        <v/>
      </c>
      <c r="CX169" s="106" t="str">
        <f t="shared" si="219"/>
        <v/>
      </c>
      <c r="CY169" s="106" t="str">
        <f t="shared" si="220"/>
        <v/>
      </c>
      <c r="CZ169" s="106" t="str">
        <f t="shared" si="221"/>
        <v/>
      </c>
      <c r="DA169" s="119" t="str">
        <f t="shared" si="180"/>
        <v/>
      </c>
      <c r="DB169" s="119" t="str">
        <f t="shared" si="181"/>
        <v/>
      </c>
    </row>
    <row r="170" spans="1:106" ht="15" customHeight="1" x14ac:dyDescent="0.3">
      <c r="A170" s="135" t="str">
        <f>'Gene Table'!D169</f>
        <v>NFXL1</v>
      </c>
      <c r="B170" s="104" t="s">
        <v>26962</v>
      </c>
      <c r="C170" s="105">
        <f>IF('Test Sample Data'!C169="","",IF(SUM('Test Sample Data'!C$3:C$386)&gt;10,IF(AND(ISNUMBER('Test Sample Data'!C169),'Test Sample Data'!C169&lt;$C$389, 'Test Sample Data'!C169&gt;0),'Test Sample Data'!C169,$C$389),""))</f>
        <v>18.23</v>
      </c>
      <c r="D170" s="105">
        <f>IF('Test Sample Data'!D169="","",IF(SUM('Test Sample Data'!D$3:D$386)&gt;10,IF(AND(ISNUMBER('Test Sample Data'!D169),'Test Sample Data'!D169&lt;$C$389, 'Test Sample Data'!D169&gt;0),'Test Sample Data'!D169,$C$389),""))</f>
        <v>18.260000000000002</v>
      </c>
      <c r="E170" s="105">
        <f>IF('Test Sample Data'!E169="","",IF(SUM('Test Sample Data'!E$3:E$386)&gt;10,IF(AND(ISNUMBER('Test Sample Data'!E169),'Test Sample Data'!E169&lt;$C$389, 'Test Sample Data'!E169&gt;0),'Test Sample Data'!E169,$C$389),""))</f>
        <v>18.21</v>
      </c>
      <c r="F170" s="105" t="str">
        <f>IF('Test Sample Data'!F169="","",IF(SUM('Test Sample Data'!F$3:F$386)&gt;10,IF(AND(ISNUMBER('Test Sample Data'!F169),'Test Sample Data'!F169&lt;$C$389, 'Test Sample Data'!F169&gt;0),'Test Sample Data'!F169,$C$389),""))</f>
        <v/>
      </c>
      <c r="G170" s="105" t="str">
        <f>IF('Test Sample Data'!G169="","",IF(SUM('Test Sample Data'!G$3:G$386)&gt;10,IF(AND(ISNUMBER('Test Sample Data'!G169),'Test Sample Data'!G169&lt;$C$389, 'Test Sample Data'!G169&gt;0),'Test Sample Data'!G169,$C$389),""))</f>
        <v/>
      </c>
      <c r="H170" s="105" t="str">
        <f>IF('Test Sample Data'!H169="","",IF(SUM('Test Sample Data'!H$3:H$386)&gt;10,IF(AND(ISNUMBER('Test Sample Data'!H169),'Test Sample Data'!H169&lt;$C$389, 'Test Sample Data'!H169&gt;0),'Test Sample Data'!H169,$C$389),""))</f>
        <v/>
      </c>
      <c r="I170" s="105" t="str">
        <f>IF('Test Sample Data'!I169="","",IF(SUM('Test Sample Data'!I$3:I$386)&gt;10,IF(AND(ISNUMBER('Test Sample Data'!I169),'Test Sample Data'!I169&lt;$C$389, 'Test Sample Data'!I169&gt;0),'Test Sample Data'!I169,$C$389),""))</f>
        <v/>
      </c>
      <c r="J170" s="105" t="str">
        <f>IF('Test Sample Data'!J169="","",IF(SUM('Test Sample Data'!J$3:J$386)&gt;10,IF(AND(ISNUMBER('Test Sample Data'!J169),'Test Sample Data'!J169&lt;$C$389, 'Test Sample Data'!J169&gt;0),'Test Sample Data'!J169,$C$389),""))</f>
        <v/>
      </c>
      <c r="K170" s="105" t="str">
        <f>IF('Test Sample Data'!K169="","",IF(SUM('Test Sample Data'!K$3:K$386)&gt;10,IF(AND(ISNUMBER('Test Sample Data'!K169),'Test Sample Data'!K169&lt;$C$389, 'Test Sample Data'!K169&gt;0),'Test Sample Data'!K169,$C$389),""))</f>
        <v/>
      </c>
      <c r="L170" s="105" t="str">
        <f>IF('Test Sample Data'!L169="","",IF(SUM('Test Sample Data'!L$3:L$386)&gt;10,IF(AND(ISNUMBER('Test Sample Data'!L169),'Test Sample Data'!L169&lt;$C$389, 'Test Sample Data'!L169&gt;0),'Test Sample Data'!L169,$C$389),""))</f>
        <v/>
      </c>
      <c r="M170" s="105" t="str">
        <f>IF('Test Sample Data'!M169="","",IF(SUM('Test Sample Data'!M$3:M$386)&gt;10,IF(AND(ISNUMBER('Test Sample Data'!M169),'Test Sample Data'!M169&lt;$C$389, 'Test Sample Data'!M169&gt;0),'Test Sample Data'!M169,$C$389),""))</f>
        <v/>
      </c>
      <c r="N170" s="105" t="str">
        <f>IF('Test Sample Data'!N169="","",IF(SUM('Test Sample Data'!N$3:N$386)&gt;10,IF(AND(ISNUMBER('Test Sample Data'!N169),'Test Sample Data'!N169&lt;$C$389, 'Test Sample Data'!N169&gt;0),'Test Sample Data'!N169,$C$389),""))</f>
        <v/>
      </c>
      <c r="O170" s="105" t="str">
        <f>'Gene Table'!D169</f>
        <v>NFXL1</v>
      </c>
      <c r="P170" s="104" t="s">
        <v>26962</v>
      </c>
      <c r="Q170" s="105">
        <f>IF('Control Sample Data'!C169="","",IF(SUM('Control Sample Data'!C$3:C$386)&gt;10,IF(AND(ISNUMBER('Control Sample Data'!C169),'Control Sample Data'!C169&lt;$C$389, 'Control Sample Data'!C169&gt;0),'Control Sample Data'!C169,$C$389),""))</f>
        <v>18.66</v>
      </c>
      <c r="R170" s="105">
        <f>IF('Control Sample Data'!D169="","",IF(SUM('Control Sample Data'!D$3:D$386)&gt;10,IF(AND(ISNUMBER('Control Sample Data'!D169),'Control Sample Data'!D169&lt;$C$389, 'Control Sample Data'!D169&gt;0),'Control Sample Data'!D169,$C$389),""))</f>
        <v>18.59</v>
      </c>
      <c r="S170" s="105">
        <f>IF('Control Sample Data'!E169="","",IF(SUM('Control Sample Data'!E$3:E$386)&gt;10,IF(AND(ISNUMBER('Control Sample Data'!E169),'Control Sample Data'!E169&lt;$C$389, 'Control Sample Data'!E169&gt;0),'Control Sample Data'!E169,$C$389),""))</f>
        <v>18.46</v>
      </c>
      <c r="T170" s="105" t="str">
        <f>IF('Control Sample Data'!F169="","",IF(SUM('Control Sample Data'!F$3:F$386)&gt;10,IF(AND(ISNUMBER('Control Sample Data'!F169),'Control Sample Data'!F169&lt;$C$389, 'Control Sample Data'!F169&gt;0),'Control Sample Data'!F169,$C$389),""))</f>
        <v/>
      </c>
      <c r="U170" s="105" t="str">
        <f>IF('Control Sample Data'!G169="","",IF(SUM('Control Sample Data'!G$3:G$386)&gt;10,IF(AND(ISNUMBER('Control Sample Data'!G169),'Control Sample Data'!G169&lt;$C$389, 'Control Sample Data'!G169&gt;0),'Control Sample Data'!G169,$C$389),""))</f>
        <v/>
      </c>
      <c r="V170" s="105" t="str">
        <f>IF('Control Sample Data'!H169="","",IF(SUM('Control Sample Data'!H$3:H$386)&gt;10,IF(AND(ISNUMBER('Control Sample Data'!H169),'Control Sample Data'!H169&lt;$C$389, 'Control Sample Data'!H169&gt;0),'Control Sample Data'!H169,$C$389),""))</f>
        <v/>
      </c>
      <c r="W170" s="105" t="str">
        <f>IF('Control Sample Data'!I169="","",IF(SUM('Control Sample Data'!I$3:I$386)&gt;10,IF(AND(ISNUMBER('Control Sample Data'!I169),'Control Sample Data'!I169&lt;$C$389, 'Control Sample Data'!I169&gt;0),'Control Sample Data'!I169,$C$389),""))</f>
        <v/>
      </c>
      <c r="X170" s="105" t="str">
        <f>IF('Control Sample Data'!J169="","",IF(SUM('Control Sample Data'!J$3:J$386)&gt;10,IF(AND(ISNUMBER('Control Sample Data'!J169),'Control Sample Data'!J169&lt;$C$389, 'Control Sample Data'!J169&gt;0),'Control Sample Data'!J169,$C$389),""))</f>
        <v/>
      </c>
      <c r="Y170" s="105" t="str">
        <f>IF('Control Sample Data'!K169="","",IF(SUM('Control Sample Data'!K$3:K$386)&gt;10,IF(AND(ISNUMBER('Control Sample Data'!K169),'Control Sample Data'!K169&lt;$C$389, 'Control Sample Data'!K169&gt;0),'Control Sample Data'!K169,$C$389),""))</f>
        <v/>
      </c>
      <c r="Z170" s="105" t="str">
        <f>IF('Control Sample Data'!L169="","",IF(SUM('Control Sample Data'!L$3:L$386)&gt;10,IF(AND(ISNUMBER('Control Sample Data'!L169),'Control Sample Data'!L169&lt;$C$389, 'Control Sample Data'!L169&gt;0),'Control Sample Data'!L169,$C$389),""))</f>
        <v/>
      </c>
      <c r="AA170" s="105" t="str">
        <f>IF('Control Sample Data'!M169="","",IF(SUM('Control Sample Data'!M$3:M$386)&gt;10,IF(AND(ISNUMBER('Control Sample Data'!M169),'Control Sample Data'!M169&lt;$C$389, 'Control Sample Data'!M169&gt;0),'Control Sample Data'!M169,$C$389),""))</f>
        <v/>
      </c>
      <c r="AB170" s="136" t="str">
        <f>IF('Control Sample Data'!N169="","",IF(SUM('Control Sample Data'!N$3:N$386)&gt;10,IF(AND(ISNUMBER('Control Sample Data'!N169),'Control Sample Data'!N169&lt;$C$389, 'Control Sample Data'!N169&gt;0),'Control Sample Data'!N169,$C$389),""))</f>
        <v/>
      </c>
      <c r="BA170" s="101" t="str">
        <f t="shared" si="170"/>
        <v>NFXL1</v>
      </c>
      <c r="BB170" s="104" t="s">
        <v>26962</v>
      </c>
      <c r="BC170" s="105">
        <f t="shared" si="182"/>
        <v>-2.7620000000000005</v>
      </c>
      <c r="BD170" s="105">
        <f t="shared" si="183"/>
        <v>-2.6899999999999977</v>
      </c>
      <c r="BE170" s="105">
        <f t="shared" si="184"/>
        <v>-2.6700000000000017</v>
      </c>
      <c r="BF170" s="105" t="str">
        <f t="shared" si="185"/>
        <v/>
      </c>
      <c r="BG170" s="105" t="str">
        <f t="shared" si="186"/>
        <v/>
      </c>
      <c r="BH170" s="105" t="str">
        <f t="shared" si="187"/>
        <v/>
      </c>
      <c r="BI170" s="105" t="str">
        <f t="shared" si="188"/>
        <v/>
      </c>
      <c r="BJ170" s="105" t="str">
        <f t="shared" si="189"/>
        <v/>
      </c>
      <c r="BK170" s="105" t="str">
        <f t="shared" si="190"/>
        <v/>
      </c>
      <c r="BL170" s="105" t="str">
        <f t="shared" si="191"/>
        <v/>
      </c>
      <c r="BM170" s="102" t="str">
        <f t="shared" si="171"/>
        <v/>
      </c>
      <c r="BN170" s="102" t="str">
        <f t="shared" si="172"/>
        <v/>
      </c>
      <c r="BO170" s="105">
        <f t="shared" si="192"/>
        <v>-2.4819999999999993</v>
      </c>
      <c r="BP170" s="105">
        <f t="shared" si="193"/>
        <v>-2.4619999999999997</v>
      </c>
      <c r="BQ170" s="105">
        <f t="shared" si="194"/>
        <v>-2.75</v>
      </c>
      <c r="BR170" s="105" t="str">
        <f t="shared" si="195"/>
        <v/>
      </c>
      <c r="BS170" s="105" t="str">
        <f t="shared" si="196"/>
        <v/>
      </c>
      <c r="BT170" s="105" t="str">
        <f t="shared" si="197"/>
        <v/>
      </c>
      <c r="BU170" s="105" t="str">
        <f t="shared" si="198"/>
        <v/>
      </c>
      <c r="BV170" s="105" t="str">
        <f t="shared" si="199"/>
        <v/>
      </c>
      <c r="BW170" s="105" t="str">
        <f t="shared" si="200"/>
        <v/>
      </c>
      <c r="BX170" s="105" t="str">
        <f t="shared" si="201"/>
        <v/>
      </c>
      <c r="BY170" s="102" t="str">
        <f t="shared" si="173"/>
        <v/>
      </c>
      <c r="BZ170" s="102" t="str">
        <f t="shared" si="174"/>
        <v/>
      </c>
      <c r="CA170" s="70">
        <f t="shared" si="175"/>
        <v>-2.7073333333333331</v>
      </c>
      <c r="CB170" s="70">
        <f t="shared" si="176"/>
        <v>-2.5646666666666662</v>
      </c>
      <c r="CC170" s="103" t="str">
        <f t="shared" si="177"/>
        <v>NFXL1</v>
      </c>
      <c r="CD170" s="104" t="s">
        <v>26962</v>
      </c>
      <c r="CE170" s="106">
        <f t="shared" si="202"/>
        <v>6.783359717065184</v>
      </c>
      <c r="CF170" s="106">
        <f t="shared" si="203"/>
        <v>6.453134073777</v>
      </c>
      <c r="CG170" s="106">
        <f t="shared" si="204"/>
        <v>6.3642918700393567</v>
      </c>
      <c r="CH170" s="106" t="str">
        <f t="shared" si="205"/>
        <v/>
      </c>
      <c r="CI170" s="106" t="str">
        <f t="shared" si="206"/>
        <v/>
      </c>
      <c r="CJ170" s="106" t="str">
        <f t="shared" si="207"/>
        <v/>
      </c>
      <c r="CK170" s="106" t="str">
        <f t="shared" si="208"/>
        <v/>
      </c>
      <c r="CL170" s="106" t="str">
        <f t="shared" si="209"/>
        <v/>
      </c>
      <c r="CM170" s="106" t="str">
        <f t="shared" si="210"/>
        <v/>
      </c>
      <c r="CN170" s="106" t="str">
        <f t="shared" si="211"/>
        <v/>
      </c>
      <c r="CO170" s="119" t="str">
        <f t="shared" si="178"/>
        <v/>
      </c>
      <c r="CP170" s="119" t="str">
        <f t="shared" si="179"/>
        <v/>
      </c>
      <c r="CQ170" s="106">
        <f t="shared" si="212"/>
        <v>5.5867141298695877</v>
      </c>
      <c r="CR170" s="106">
        <f t="shared" si="213"/>
        <v>5.5098001855325487</v>
      </c>
      <c r="CS170" s="106">
        <f t="shared" si="214"/>
        <v>6.7271713220297169</v>
      </c>
      <c r="CT170" s="106" t="str">
        <f t="shared" si="215"/>
        <v/>
      </c>
      <c r="CU170" s="106" t="str">
        <f t="shared" si="216"/>
        <v/>
      </c>
      <c r="CV170" s="106" t="str">
        <f t="shared" si="217"/>
        <v/>
      </c>
      <c r="CW170" s="106" t="str">
        <f t="shared" si="218"/>
        <v/>
      </c>
      <c r="CX170" s="106" t="str">
        <f t="shared" si="219"/>
        <v/>
      </c>
      <c r="CY170" s="106" t="str">
        <f t="shared" si="220"/>
        <v/>
      </c>
      <c r="CZ170" s="106" t="str">
        <f t="shared" si="221"/>
        <v/>
      </c>
      <c r="DA170" s="119" t="str">
        <f t="shared" si="180"/>
        <v/>
      </c>
      <c r="DB170" s="119" t="str">
        <f t="shared" si="181"/>
        <v/>
      </c>
    </row>
    <row r="171" spans="1:106" ht="15" customHeight="1" x14ac:dyDescent="0.3">
      <c r="A171" s="135" t="str">
        <f>'Gene Table'!D170</f>
        <v>NHLRC1</v>
      </c>
      <c r="B171" s="104" t="s">
        <v>26963</v>
      </c>
      <c r="C171" s="105">
        <f>IF('Test Sample Data'!C170="","",IF(SUM('Test Sample Data'!C$3:C$386)&gt;10,IF(AND(ISNUMBER('Test Sample Data'!C170),'Test Sample Data'!C170&lt;$C$389, 'Test Sample Data'!C170&gt;0),'Test Sample Data'!C170,$C$389),""))</f>
        <v>28.88</v>
      </c>
      <c r="D171" s="105">
        <f>IF('Test Sample Data'!D170="","",IF(SUM('Test Sample Data'!D$3:D$386)&gt;10,IF(AND(ISNUMBER('Test Sample Data'!D170),'Test Sample Data'!D170&lt;$C$389, 'Test Sample Data'!D170&gt;0),'Test Sample Data'!D170,$C$389),""))</f>
        <v>29.09</v>
      </c>
      <c r="E171" s="105">
        <f>IF('Test Sample Data'!E170="","",IF(SUM('Test Sample Data'!E$3:E$386)&gt;10,IF(AND(ISNUMBER('Test Sample Data'!E170),'Test Sample Data'!E170&lt;$C$389, 'Test Sample Data'!E170&gt;0),'Test Sample Data'!E170,$C$389),""))</f>
        <v>28.98</v>
      </c>
      <c r="F171" s="105" t="str">
        <f>IF('Test Sample Data'!F170="","",IF(SUM('Test Sample Data'!F$3:F$386)&gt;10,IF(AND(ISNUMBER('Test Sample Data'!F170),'Test Sample Data'!F170&lt;$C$389, 'Test Sample Data'!F170&gt;0),'Test Sample Data'!F170,$C$389),""))</f>
        <v/>
      </c>
      <c r="G171" s="105" t="str">
        <f>IF('Test Sample Data'!G170="","",IF(SUM('Test Sample Data'!G$3:G$386)&gt;10,IF(AND(ISNUMBER('Test Sample Data'!G170),'Test Sample Data'!G170&lt;$C$389, 'Test Sample Data'!G170&gt;0),'Test Sample Data'!G170,$C$389),""))</f>
        <v/>
      </c>
      <c r="H171" s="105" t="str">
        <f>IF('Test Sample Data'!H170="","",IF(SUM('Test Sample Data'!H$3:H$386)&gt;10,IF(AND(ISNUMBER('Test Sample Data'!H170),'Test Sample Data'!H170&lt;$C$389, 'Test Sample Data'!H170&gt;0),'Test Sample Data'!H170,$C$389),""))</f>
        <v/>
      </c>
      <c r="I171" s="105" t="str">
        <f>IF('Test Sample Data'!I170="","",IF(SUM('Test Sample Data'!I$3:I$386)&gt;10,IF(AND(ISNUMBER('Test Sample Data'!I170),'Test Sample Data'!I170&lt;$C$389, 'Test Sample Data'!I170&gt;0),'Test Sample Data'!I170,$C$389),""))</f>
        <v/>
      </c>
      <c r="J171" s="105" t="str">
        <f>IF('Test Sample Data'!J170="","",IF(SUM('Test Sample Data'!J$3:J$386)&gt;10,IF(AND(ISNUMBER('Test Sample Data'!J170),'Test Sample Data'!J170&lt;$C$389, 'Test Sample Data'!J170&gt;0),'Test Sample Data'!J170,$C$389),""))</f>
        <v/>
      </c>
      <c r="K171" s="105" t="str">
        <f>IF('Test Sample Data'!K170="","",IF(SUM('Test Sample Data'!K$3:K$386)&gt;10,IF(AND(ISNUMBER('Test Sample Data'!K170),'Test Sample Data'!K170&lt;$C$389, 'Test Sample Data'!K170&gt;0),'Test Sample Data'!K170,$C$389),""))</f>
        <v/>
      </c>
      <c r="L171" s="105" t="str">
        <f>IF('Test Sample Data'!L170="","",IF(SUM('Test Sample Data'!L$3:L$386)&gt;10,IF(AND(ISNUMBER('Test Sample Data'!L170),'Test Sample Data'!L170&lt;$C$389, 'Test Sample Data'!L170&gt;0),'Test Sample Data'!L170,$C$389),""))</f>
        <v/>
      </c>
      <c r="M171" s="105" t="str">
        <f>IF('Test Sample Data'!M170="","",IF(SUM('Test Sample Data'!M$3:M$386)&gt;10,IF(AND(ISNUMBER('Test Sample Data'!M170),'Test Sample Data'!M170&lt;$C$389, 'Test Sample Data'!M170&gt;0),'Test Sample Data'!M170,$C$389),""))</f>
        <v/>
      </c>
      <c r="N171" s="105" t="str">
        <f>IF('Test Sample Data'!N170="","",IF(SUM('Test Sample Data'!N$3:N$386)&gt;10,IF(AND(ISNUMBER('Test Sample Data'!N170),'Test Sample Data'!N170&lt;$C$389, 'Test Sample Data'!N170&gt;0),'Test Sample Data'!N170,$C$389),""))</f>
        <v/>
      </c>
      <c r="O171" s="105" t="str">
        <f>'Gene Table'!D170</f>
        <v>NHLRC1</v>
      </c>
      <c r="P171" s="104" t="s">
        <v>26963</v>
      </c>
      <c r="Q171" s="105">
        <f>IF('Control Sample Data'!C170="","",IF(SUM('Control Sample Data'!C$3:C$386)&gt;10,IF(AND(ISNUMBER('Control Sample Data'!C170),'Control Sample Data'!C170&lt;$C$389, 'Control Sample Data'!C170&gt;0),'Control Sample Data'!C170,$C$389),""))</f>
        <v>31.03</v>
      </c>
      <c r="R171" s="105">
        <f>IF('Control Sample Data'!D170="","",IF(SUM('Control Sample Data'!D$3:D$386)&gt;10,IF(AND(ISNUMBER('Control Sample Data'!D170),'Control Sample Data'!D170&lt;$C$389, 'Control Sample Data'!D170&gt;0),'Control Sample Data'!D170,$C$389),""))</f>
        <v>31.22</v>
      </c>
      <c r="S171" s="105">
        <f>IF('Control Sample Data'!E170="","",IF(SUM('Control Sample Data'!E$3:E$386)&gt;10,IF(AND(ISNUMBER('Control Sample Data'!E170),'Control Sample Data'!E170&lt;$C$389, 'Control Sample Data'!E170&gt;0),'Control Sample Data'!E170,$C$389),""))</f>
        <v>31.44</v>
      </c>
      <c r="T171" s="105" t="str">
        <f>IF('Control Sample Data'!F170="","",IF(SUM('Control Sample Data'!F$3:F$386)&gt;10,IF(AND(ISNUMBER('Control Sample Data'!F170),'Control Sample Data'!F170&lt;$C$389, 'Control Sample Data'!F170&gt;0),'Control Sample Data'!F170,$C$389),""))</f>
        <v/>
      </c>
      <c r="U171" s="105" t="str">
        <f>IF('Control Sample Data'!G170="","",IF(SUM('Control Sample Data'!G$3:G$386)&gt;10,IF(AND(ISNUMBER('Control Sample Data'!G170),'Control Sample Data'!G170&lt;$C$389, 'Control Sample Data'!G170&gt;0),'Control Sample Data'!G170,$C$389),""))</f>
        <v/>
      </c>
      <c r="V171" s="105" t="str">
        <f>IF('Control Sample Data'!H170="","",IF(SUM('Control Sample Data'!H$3:H$386)&gt;10,IF(AND(ISNUMBER('Control Sample Data'!H170),'Control Sample Data'!H170&lt;$C$389, 'Control Sample Data'!H170&gt;0),'Control Sample Data'!H170,$C$389),""))</f>
        <v/>
      </c>
      <c r="W171" s="105" t="str">
        <f>IF('Control Sample Data'!I170="","",IF(SUM('Control Sample Data'!I$3:I$386)&gt;10,IF(AND(ISNUMBER('Control Sample Data'!I170),'Control Sample Data'!I170&lt;$C$389, 'Control Sample Data'!I170&gt;0),'Control Sample Data'!I170,$C$389),""))</f>
        <v/>
      </c>
      <c r="X171" s="105" t="str">
        <f>IF('Control Sample Data'!J170="","",IF(SUM('Control Sample Data'!J$3:J$386)&gt;10,IF(AND(ISNUMBER('Control Sample Data'!J170),'Control Sample Data'!J170&lt;$C$389, 'Control Sample Data'!J170&gt;0),'Control Sample Data'!J170,$C$389),""))</f>
        <v/>
      </c>
      <c r="Y171" s="105" t="str">
        <f>IF('Control Sample Data'!K170="","",IF(SUM('Control Sample Data'!K$3:K$386)&gt;10,IF(AND(ISNUMBER('Control Sample Data'!K170),'Control Sample Data'!K170&lt;$C$389, 'Control Sample Data'!K170&gt;0),'Control Sample Data'!K170,$C$389),""))</f>
        <v/>
      </c>
      <c r="Z171" s="105" t="str">
        <f>IF('Control Sample Data'!L170="","",IF(SUM('Control Sample Data'!L$3:L$386)&gt;10,IF(AND(ISNUMBER('Control Sample Data'!L170),'Control Sample Data'!L170&lt;$C$389, 'Control Sample Data'!L170&gt;0),'Control Sample Data'!L170,$C$389),""))</f>
        <v/>
      </c>
      <c r="AA171" s="105" t="str">
        <f>IF('Control Sample Data'!M170="","",IF(SUM('Control Sample Data'!M$3:M$386)&gt;10,IF(AND(ISNUMBER('Control Sample Data'!M170),'Control Sample Data'!M170&lt;$C$389, 'Control Sample Data'!M170&gt;0),'Control Sample Data'!M170,$C$389),""))</f>
        <v/>
      </c>
      <c r="AB171" s="136" t="str">
        <f>IF('Control Sample Data'!N170="","",IF(SUM('Control Sample Data'!N$3:N$386)&gt;10,IF(AND(ISNUMBER('Control Sample Data'!N170),'Control Sample Data'!N170&lt;$C$389, 'Control Sample Data'!N170&gt;0),'Control Sample Data'!N170,$C$389),""))</f>
        <v/>
      </c>
      <c r="BA171" s="101" t="str">
        <f t="shared" si="170"/>
        <v>NHLRC1</v>
      </c>
      <c r="BB171" s="104" t="s">
        <v>26963</v>
      </c>
      <c r="BC171" s="105">
        <f t="shared" si="182"/>
        <v>7.8879999999999981</v>
      </c>
      <c r="BD171" s="105">
        <f t="shared" si="183"/>
        <v>8.14</v>
      </c>
      <c r="BE171" s="105">
        <f t="shared" si="184"/>
        <v>8.0999999999999979</v>
      </c>
      <c r="BF171" s="105" t="str">
        <f t="shared" si="185"/>
        <v/>
      </c>
      <c r="BG171" s="105" t="str">
        <f t="shared" si="186"/>
        <v/>
      </c>
      <c r="BH171" s="105" t="str">
        <f t="shared" si="187"/>
        <v/>
      </c>
      <c r="BI171" s="105" t="str">
        <f t="shared" si="188"/>
        <v/>
      </c>
      <c r="BJ171" s="105" t="str">
        <f t="shared" si="189"/>
        <v/>
      </c>
      <c r="BK171" s="105" t="str">
        <f t="shared" si="190"/>
        <v/>
      </c>
      <c r="BL171" s="105" t="str">
        <f t="shared" si="191"/>
        <v/>
      </c>
      <c r="BM171" s="102" t="str">
        <f t="shared" si="171"/>
        <v/>
      </c>
      <c r="BN171" s="102" t="str">
        <f t="shared" si="172"/>
        <v/>
      </c>
      <c r="BO171" s="105">
        <f t="shared" si="192"/>
        <v>9.8880000000000017</v>
      </c>
      <c r="BP171" s="105">
        <f t="shared" si="193"/>
        <v>10.167999999999999</v>
      </c>
      <c r="BQ171" s="105">
        <f t="shared" si="194"/>
        <v>10.23</v>
      </c>
      <c r="BR171" s="105" t="str">
        <f t="shared" si="195"/>
        <v/>
      </c>
      <c r="BS171" s="105" t="str">
        <f t="shared" si="196"/>
        <v/>
      </c>
      <c r="BT171" s="105" t="str">
        <f t="shared" si="197"/>
        <v/>
      </c>
      <c r="BU171" s="105" t="str">
        <f t="shared" si="198"/>
        <v/>
      </c>
      <c r="BV171" s="105" t="str">
        <f t="shared" si="199"/>
        <v/>
      </c>
      <c r="BW171" s="105" t="str">
        <f t="shared" si="200"/>
        <v/>
      </c>
      <c r="BX171" s="105" t="str">
        <f t="shared" si="201"/>
        <v/>
      </c>
      <c r="BY171" s="102" t="str">
        <f t="shared" si="173"/>
        <v/>
      </c>
      <c r="BZ171" s="102" t="str">
        <f t="shared" si="174"/>
        <v/>
      </c>
      <c r="CA171" s="70">
        <f t="shared" si="175"/>
        <v>8.0426666666666655</v>
      </c>
      <c r="CB171" s="70">
        <f t="shared" si="176"/>
        <v>10.095333333333334</v>
      </c>
      <c r="CC171" s="103" t="str">
        <f t="shared" si="177"/>
        <v>NHLRC1</v>
      </c>
      <c r="CD171" s="104" t="s">
        <v>26963</v>
      </c>
      <c r="CE171" s="106">
        <f t="shared" si="202"/>
        <v>4.2215836017162212E-3</v>
      </c>
      <c r="CF171" s="106">
        <f t="shared" si="203"/>
        <v>3.5449967004576597E-3</v>
      </c>
      <c r="CG171" s="106">
        <f t="shared" si="204"/>
        <v>3.6446601231906609E-3</v>
      </c>
      <c r="CH171" s="106" t="str">
        <f t="shared" si="205"/>
        <v/>
      </c>
      <c r="CI171" s="106" t="str">
        <f t="shared" si="206"/>
        <v/>
      </c>
      <c r="CJ171" s="106" t="str">
        <f t="shared" si="207"/>
        <v/>
      </c>
      <c r="CK171" s="106" t="str">
        <f t="shared" si="208"/>
        <v/>
      </c>
      <c r="CL171" s="106" t="str">
        <f t="shared" si="209"/>
        <v/>
      </c>
      <c r="CM171" s="106" t="str">
        <f t="shared" si="210"/>
        <v/>
      </c>
      <c r="CN171" s="106" t="str">
        <f t="shared" si="211"/>
        <v/>
      </c>
      <c r="CO171" s="119" t="str">
        <f t="shared" si="178"/>
        <v/>
      </c>
      <c r="CP171" s="119" t="str">
        <f t="shared" si="179"/>
        <v/>
      </c>
      <c r="CQ171" s="106">
        <f t="shared" si="212"/>
        <v>1.0553959004290531E-3</v>
      </c>
      <c r="CR171" s="106">
        <f t="shared" si="213"/>
        <v>8.692145832543915E-4</v>
      </c>
      <c r="CS171" s="106">
        <f t="shared" si="214"/>
        <v>8.3265126149214522E-4</v>
      </c>
      <c r="CT171" s="106" t="str">
        <f t="shared" si="215"/>
        <v/>
      </c>
      <c r="CU171" s="106" t="str">
        <f t="shared" si="216"/>
        <v/>
      </c>
      <c r="CV171" s="106" t="str">
        <f t="shared" si="217"/>
        <v/>
      </c>
      <c r="CW171" s="106" t="str">
        <f t="shared" si="218"/>
        <v/>
      </c>
      <c r="CX171" s="106" t="str">
        <f t="shared" si="219"/>
        <v/>
      </c>
      <c r="CY171" s="106" t="str">
        <f t="shared" si="220"/>
        <v/>
      </c>
      <c r="CZ171" s="106" t="str">
        <f t="shared" si="221"/>
        <v/>
      </c>
      <c r="DA171" s="119" t="str">
        <f t="shared" si="180"/>
        <v/>
      </c>
      <c r="DB171" s="119" t="str">
        <f t="shared" si="181"/>
        <v/>
      </c>
    </row>
    <row r="172" spans="1:106" ht="15" customHeight="1" x14ac:dyDescent="0.3">
      <c r="A172" s="135" t="str">
        <f>'Gene Table'!D171</f>
        <v>NOSIP</v>
      </c>
      <c r="B172" s="104" t="s">
        <v>35</v>
      </c>
      <c r="C172" s="105">
        <f>IF('Test Sample Data'!C171="","",IF(SUM('Test Sample Data'!C$3:C$386)&gt;10,IF(AND(ISNUMBER('Test Sample Data'!C171),'Test Sample Data'!C171&lt;$C$389, 'Test Sample Data'!C171&gt;0),'Test Sample Data'!C171,$C$389),""))</f>
        <v>28.56</v>
      </c>
      <c r="D172" s="105">
        <f>IF('Test Sample Data'!D171="","",IF(SUM('Test Sample Data'!D$3:D$386)&gt;10,IF(AND(ISNUMBER('Test Sample Data'!D171),'Test Sample Data'!D171&lt;$C$389, 'Test Sample Data'!D171&gt;0),'Test Sample Data'!D171,$C$389),""))</f>
        <v>28.4</v>
      </c>
      <c r="E172" s="105">
        <f>IF('Test Sample Data'!E171="","",IF(SUM('Test Sample Data'!E$3:E$386)&gt;10,IF(AND(ISNUMBER('Test Sample Data'!E171),'Test Sample Data'!E171&lt;$C$389, 'Test Sample Data'!E171&gt;0),'Test Sample Data'!E171,$C$389),""))</f>
        <v>28.45</v>
      </c>
      <c r="F172" s="105" t="str">
        <f>IF('Test Sample Data'!F171="","",IF(SUM('Test Sample Data'!F$3:F$386)&gt;10,IF(AND(ISNUMBER('Test Sample Data'!F171),'Test Sample Data'!F171&lt;$C$389, 'Test Sample Data'!F171&gt;0),'Test Sample Data'!F171,$C$389),""))</f>
        <v/>
      </c>
      <c r="G172" s="105" t="str">
        <f>IF('Test Sample Data'!G171="","",IF(SUM('Test Sample Data'!G$3:G$386)&gt;10,IF(AND(ISNUMBER('Test Sample Data'!G171),'Test Sample Data'!G171&lt;$C$389, 'Test Sample Data'!G171&gt;0),'Test Sample Data'!G171,$C$389),""))</f>
        <v/>
      </c>
      <c r="H172" s="105" t="str">
        <f>IF('Test Sample Data'!H171="","",IF(SUM('Test Sample Data'!H$3:H$386)&gt;10,IF(AND(ISNUMBER('Test Sample Data'!H171),'Test Sample Data'!H171&lt;$C$389, 'Test Sample Data'!H171&gt;0),'Test Sample Data'!H171,$C$389),""))</f>
        <v/>
      </c>
      <c r="I172" s="105" t="str">
        <f>IF('Test Sample Data'!I171="","",IF(SUM('Test Sample Data'!I$3:I$386)&gt;10,IF(AND(ISNUMBER('Test Sample Data'!I171),'Test Sample Data'!I171&lt;$C$389, 'Test Sample Data'!I171&gt;0),'Test Sample Data'!I171,$C$389),""))</f>
        <v/>
      </c>
      <c r="J172" s="105" t="str">
        <f>IF('Test Sample Data'!J171="","",IF(SUM('Test Sample Data'!J$3:J$386)&gt;10,IF(AND(ISNUMBER('Test Sample Data'!J171),'Test Sample Data'!J171&lt;$C$389, 'Test Sample Data'!J171&gt;0),'Test Sample Data'!J171,$C$389),""))</f>
        <v/>
      </c>
      <c r="K172" s="105" t="str">
        <f>IF('Test Sample Data'!K171="","",IF(SUM('Test Sample Data'!K$3:K$386)&gt;10,IF(AND(ISNUMBER('Test Sample Data'!K171),'Test Sample Data'!K171&lt;$C$389, 'Test Sample Data'!K171&gt;0),'Test Sample Data'!K171,$C$389),""))</f>
        <v/>
      </c>
      <c r="L172" s="105" t="str">
        <f>IF('Test Sample Data'!L171="","",IF(SUM('Test Sample Data'!L$3:L$386)&gt;10,IF(AND(ISNUMBER('Test Sample Data'!L171),'Test Sample Data'!L171&lt;$C$389, 'Test Sample Data'!L171&gt;0),'Test Sample Data'!L171,$C$389),""))</f>
        <v/>
      </c>
      <c r="M172" s="105" t="str">
        <f>IF('Test Sample Data'!M171="","",IF(SUM('Test Sample Data'!M$3:M$386)&gt;10,IF(AND(ISNUMBER('Test Sample Data'!M171),'Test Sample Data'!M171&lt;$C$389, 'Test Sample Data'!M171&gt;0),'Test Sample Data'!M171,$C$389),""))</f>
        <v/>
      </c>
      <c r="N172" s="105" t="str">
        <f>IF('Test Sample Data'!N171="","",IF(SUM('Test Sample Data'!N$3:N$386)&gt;10,IF(AND(ISNUMBER('Test Sample Data'!N171),'Test Sample Data'!N171&lt;$C$389, 'Test Sample Data'!N171&gt;0),'Test Sample Data'!N171,$C$389),""))</f>
        <v/>
      </c>
      <c r="O172" s="105" t="str">
        <f>'Gene Table'!D171</f>
        <v>NOSIP</v>
      </c>
      <c r="P172" s="104" t="s">
        <v>35</v>
      </c>
      <c r="Q172" s="105">
        <f>IF('Control Sample Data'!C171="","",IF(SUM('Control Sample Data'!C$3:C$386)&gt;10,IF(AND(ISNUMBER('Control Sample Data'!C171),'Control Sample Data'!C171&lt;$C$389, 'Control Sample Data'!C171&gt;0),'Control Sample Data'!C171,$C$389),""))</f>
        <v>28.25</v>
      </c>
      <c r="R172" s="105">
        <f>IF('Control Sample Data'!D171="","",IF(SUM('Control Sample Data'!D$3:D$386)&gt;10,IF(AND(ISNUMBER('Control Sample Data'!D171),'Control Sample Data'!D171&lt;$C$389, 'Control Sample Data'!D171&gt;0),'Control Sample Data'!D171,$C$389),""))</f>
        <v>27.77</v>
      </c>
      <c r="S172" s="105">
        <f>IF('Control Sample Data'!E171="","",IF(SUM('Control Sample Data'!E$3:E$386)&gt;10,IF(AND(ISNUMBER('Control Sample Data'!E171),'Control Sample Data'!E171&lt;$C$389, 'Control Sample Data'!E171&gt;0),'Control Sample Data'!E171,$C$389),""))</f>
        <v>28.31</v>
      </c>
      <c r="T172" s="105" t="str">
        <f>IF('Control Sample Data'!F171="","",IF(SUM('Control Sample Data'!F$3:F$386)&gt;10,IF(AND(ISNUMBER('Control Sample Data'!F171),'Control Sample Data'!F171&lt;$C$389, 'Control Sample Data'!F171&gt;0),'Control Sample Data'!F171,$C$389),""))</f>
        <v/>
      </c>
      <c r="U172" s="105" t="str">
        <f>IF('Control Sample Data'!G171="","",IF(SUM('Control Sample Data'!G$3:G$386)&gt;10,IF(AND(ISNUMBER('Control Sample Data'!G171),'Control Sample Data'!G171&lt;$C$389, 'Control Sample Data'!G171&gt;0),'Control Sample Data'!G171,$C$389),""))</f>
        <v/>
      </c>
      <c r="V172" s="105" t="str">
        <f>IF('Control Sample Data'!H171="","",IF(SUM('Control Sample Data'!H$3:H$386)&gt;10,IF(AND(ISNUMBER('Control Sample Data'!H171),'Control Sample Data'!H171&lt;$C$389, 'Control Sample Data'!H171&gt;0),'Control Sample Data'!H171,$C$389),""))</f>
        <v/>
      </c>
      <c r="W172" s="105" t="str">
        <f>IF('Control Sample Data'!I171="","",IF(SUM('Control Sample Data'!I$3:I$386)&gt;10,IF(AND(ISNUMBER('Control Sample Data'!I171),'Control Sample Data'!I171&lt;$C$389, 'Control Sample Data'!I171&gt;0),'Control Sample Data'!I171,$C$389),""))</f>
        <v/>
      </c>
      <c r="X172" s="105" t="str">
        <f>IF('Control Sample Data'!J171="","",IF(SUM('Control Sample Data'!J$3:J$386)&gt;10,IF(AND(ISNUMBER('Control Sample Data'!J171),'Control Sample Data'!J171&lt;$C$389, 'Control Sample Data'!J171&gt;0),'Control Sample Data'!J171,$C$389),""))</f>
        <v/>
      </c>
      <c r="Y172" s="105" t="str">
        <f>IF('Control Sample Data'!K171="","",IF(SUM('Control Sample Data'!K$3:K$386)&gt;10,IF(AND(ISNUMBER('Control Sample Data'!K171),'Control Sample Data'!K171&lt;$C$389, 'Control Sample Data'!K171&gt;0),'Control Sample Data'!K171,$C$389),""))</f>
        <v/>
      </c>
      <c r="Z172" s="105" t="str">
        <f>IF('Control Sample Data'!L171="","",IF(SUM('Control Sample Data'!L$3:L$386)&gt;10,IF(AND(ISNUMBER('Control Sample Data'!L171),'Control Sample Data'!L171&lt;$C$389, 'Control Sample Data'!L171&gt;0),'Control Sample Data'!L171,$C$389),""))</f>
        <v/>
      </c>
      <c r="AA172" s="105" t="str">
        <f>IF('Control Sample Data'!M171="","",IF(SUM('Control Sample Data'!M$3:M$386)&gt;10,IF(AND(ISNUMBER('Control Sample Data'!M171),'Control Sample Data'!M171&lt;$C$389, 'Control Sample Data'!M171&gt;0),'Control Sample Data'!M171,$C$389),""))</f>
        <v/>
      </c>
      <c r="AB172" s="136" t="str">
        <f>IF('Control Sample Data'!N171="","",IF(SUM('Control Sample Data'!N$3:N$386)&gt;10,IF(AND(ISNUMBER('Control Sample Data'!N171),'Control Sample Data'!N171&lt;$C$389, 'Control Sample Data'!N171&gt;0),'Control Sample Data'!N171,$C$389),""))</f>
        <v/>
      </c>
      <c r="BA172" s="101" t="str">
        <f t="shared" si="170"/>
        <v>NOSIP</v>
      </c>
      <c r="BB172" s="104" t="s">
        <v>35</v>
      </c>
      <c r="BC172" s="105">
        <f t="shared" si="182"/>
        <v>7.5679999999999978</v>
      </c>
      <c r="BD172" s="105">
        <f t="shared" si="183"/>
        <v>7.4499999999999993</v>
      </c>
      <c r="BE172" s="105">
        <f t="shared" si="184"/>
        <v>7.5699999999999967</v>
      </c>
      <c r="BF172" s="105" t="str">
        <f t="shared" si="185"/>
        <v/>
      </c>
      <c r="BG172" s="105" t="str">
        <f t="shared" si="186"/>
        <v/>
      </c>
      <c r="BH172" s="105" t="str">
        <f t="shared" si="187"/>
        <v/>
      </c>
      <c r="BI172" s="105" t="str">
        <f t="shared" si="188"/>
        <v/>
      </c>
      <c r="BJ172" s="105" t="str">
        <f t="shared" si="189"/>
        <v/>
      </c>
      <c r="BK172" s="105" t="str">
        <f t="shared" si="190"/>
        <v/>
      </c>
      <c r="BL172" s="105" t="str">
        <f t="shared" si="191"/>
        <v/>
      </c>
      <c r="BM172" s="102" t="str">
        <f t="shared" si="171"/>
        <v/>
      </c>
      <c r="BN172" s="102" t="str">
        <f t="shared" si="172"/>
        <v/>
      </c>
      <c r="BO172" s="105">
        <f t="shared" si="192"/>
        <v>7.1080000000000005</v>
      </c>
      <c r="BP172" s="105">
        <f t="shared" si="193"/>
        <v>6.718</v>
      </c>
      <c r="BQ172" s="105">
        <f t="shared" si="194"/>
        <v>7.0999999999999979</v>
      </c>
      <c r="BR172" s="105" t="str">
        <f t="shared" si="195"/>
        <v/>
      </c>
      <c r="BS172" s="105" t="str">
        <f t="shared" si="196"/>
        <v/>
      </c>
      <c r="BT172" s="105" t="str">
        <f t="shared" si="197"/>
        <v/>
      </c>
      <c r="BU172" s="105" t="str">
        <f t="shared" si="198"/>
        <v/>
      </c>
      <c r="BV172" s="105" t="str">
        <f t="shared" si="199"/>
        <v/>
      </c>
      <c r="BW172" s="105" t="str">
        <f t="shared" si="200"/>
        <v/>
      </c>
      <c r="BX172" s="105" t="str">
        <f t="shared" si="201"/>
        <v/>
      </c>
      <c r="BY172" s="102" t="str">
        <f t="shared" si="173"/>
        <v/>
      </c>
      <c r="BZ172" s="102" t="str">
        <f t="shared" si="174"/>
        <v/>
      </c>
      <c r="CA172" s="70">
        <f t="shared" si="175"/>
        <v>7.529333333333331</v>
      </c>
      <c r="CB172" s="70">
        <f t="shared" si="176"/>
        <v>6.9753333333333325</v>
      </c>
      <c r="CC172" s="103" t="str">
        <f t="shared" si="177"/>
        <v>NOSIP</v>
      </c>
      <c r="CD172" s="104" t="s">
        <v>35</v>
      </c>
      <c r="CE172" s="106">
        <f t="shared" si="202"/>
        <v>5.2699317747644569E-3</v>
      </c>
      <c r="CF172" s="106">
        <f t="shared" si="203"/>
        <v>5.7190847497876037E-3</v>
      </c>
      <c r="CG172" s="106">
        <f t="shared" si="204"/>
        <v>5.2626311596316172E-3</v>
      </c>
      <c r="CH172" s="106" t="str">
        <f t="shared" si="205"/>
        <v/>
      </c>
      <c r="CI172" s="106" t="str">
        <f t="shared" si="206"/>
        <v/>
      </c>
      <c r="CJ172" s="106" t="str">
        <f t="shared" si="207"/>
        <v/>
      </c>
      <c r="CK172" s="106" t="str">
        <f t="shared" si="208"/>
        <v/>
      </c>
      <c r="CL172" s="106" t="str">
        <f t="shared" si="209"/>
        <v/>
      </c>
      <c r="CM172" s="106" t="str">
        <f t="shared" si="210"/>
        <v/>
      </c>
      <c r="CN172" s="106" t="str">
        <f t="shared" si="211"/>
        <v/>
      </c>
      <c r="CO172" s="119" t="str">
        <f t="shared" si="178"/>
        <v/>
      </c>
      <c r="CP172" s="119" t="str">
        <f t="shared" si="179"/>
        <v/>
      </c>
      <c r="CQ172" s="106">
        <f t="shared" si="212"/>
        <v>7.2490115349318944E-3</v>
      </c>
      <c r="CR172" s="106">
        <f t="shared" si="213"/>
        <v>9.4990568998679498E-3</v>
      </c>
      <c r="CS172" s="106">
        <f t="shared" si="214"/>
        <v>7.2893202463813235E-3</v>
      </c>
      <c r="CT172" s="106" t="str">
        <f t="shared" si="215"/>
        <v/>
      </c>
      <c r="CU172" s="106" t="str">
        <f t="shared" si="216"/>
        <v/>
      </c>
      <c r="CV172" s="106" t="str">
        <f t="shared" si="217"/>
        <v/>
      </c>
      <c r="CW172" s="106" t="str">
        <f t="shared" si="218"/>
        <v/>
      </c>
      <c r="CX172" s="106" t="str">
        <f t="shared" si="219"/>
        <v/>
      </c>
      <c r="CY172" s="106" t="str">
        <f t="shared" si="220"/>
        <v/>
      </c>
      <c r="CZ172" s="106" t="str">
        <f t="shared" si="221"/>
        <v/>
      </c>
      <c r="DA172" s="119" t="str">
        <f t="shared" si="180"/>
        <v/>
      </c>
      <c r="DB172" s="119" t="str">
        <f t="shared" si="181"/>
        <v/>
      </c>
    </row>
    <row r="173" spans="1:106" ht="15" customHeight="1" x14ac:dyDescent="0.3">
      <c r="A173" s="135" t="str">
        <f>'Gene Table'!D172</f>
        <v>OSTM1</v>
      </c>
      <c r="B173" s="104" t="s">
        <v>37</v>
      </c>
      <c r="C173" s="105">
        <f>IF('Test Sample Data'!C172="","",IF(SUM('Test Sample Data'!C$3:C$386)&gt;10,IF(AND(ISNUMBER('Test Sample Data'!C172),'Test Sample Data'!C172&lt;$C$389, 'Test Sample Data'!C172&gt;0),'Test Sample Data'!C172,$C$389),""))</f>
        <v>17.89</v>
      </c>
      <c r="D173" s="105">
        <f>IF('Test Sample Data'!D172="","",IF(SUM('Test Sample Data'!D$3:D$386)&gt;10,IF(AND(ISNUMBER('Test Sample Data'!D172),'Test Sample Data'!D172&lt;$C$389, 'Test Sample Data'!D172&gt;0),'Test Sample Data'!D172,$C$389),""))</f>
        <v>18.02</v>
      </c>
      <c r="E173" s="105">
        <f>IF('Test Sample Data'!E172="","",IF(SUM('Test Sample Data'!E$3:E$386)&gt;10,IF(AND(ISNUMBER('Test Sample Data'!E172),'Test Sample Data'!E172&lt;$C$389, 'Test Sample Data'!E172&gt;0),'Test Sample Data'!E172,$C$389),""))</f>
        <v>17.82</v>
      </c>
      <c r="F173" s="105" t="str">
        <f>IF('Test Sample Data'!F172="","",IF(SUM('Test Sample Data'!F$3:F$386)&gt;10,IF(AND(ISNUMBER('Test Sample Data'!F172),'Test Sample Data'!F172&lt;$C$389, 'Test Sample Data'!F172&gt;0),'Test Sample Data'!F172,$C$389),""))</f>
        <v/>
      </c>
      <c r="G173" s="105" t="str">
        <f>IF('Test Sample Data'!G172="","",IF(SUM('Test Sample Data'!G$3:G$386)&gt;10,IF(AND(ISNUMBER('Test Sample Data'!G172),'Test Sample Data'!G172&lt;$C$389, 'Test Sample Data'!G172&gt;0),'Test Sample Data'!G172,$C$389),""))</f>
        <v/>
      </c>
      <c r="H173" s="105" t="str">
        <f>IF('Test Sample Data'!H172="","",IF(SUM('Test Sample Data'!H$3:H$386)&gt;10,IF(AND(ISNUMBER('Test Sample Data'!H172),'Test Sample Data'!H172&lt;$C$389, 'Test Sample Data'!H172&gt;0),'Test Sample Data'!H172,$C$389),""))</f>
        <v/>
      </c>
      <c r="I173" s="105" t="str">
        <f>IF('Test Sample Data'!I172="","",IF(SUM('Test Sample Data'!I$3:I$386)&gt;10,IF(AND(ISNUMBER('Test Sample Data'!I172),'Test Sample Data'!I172&lt;$C$389, 'Test Sample Data'!I172&gt;0),'Test Sample Data'!I172,$C$389),""))</f>
        <v/>
      </c>
      <c r="J173" s="105" t="str">
        <f>IF('Test Sample Data'!J172="","",IF(SUM('Test Sample Data'!J$3:J$386)&gt;10,IF(AND(ISNUMBER('Test Sample Data'!J172),'Test Sample Data'!J172&lt;$C$389, 'Test Sample Data'!J172&gt;0),'Test Sample Data'!J172,$C$389),""))</f>
        <v/>
      </c>
      <c r="K173" s="105" t="str">
        <f>IF('Test Sample Data'!K172="","",IF(SUM('Test Sample Data'!K$3:K$386)&gt;10,IF(AND(ISNUMBER('Test Sample Data'!K172),'Test Sample Data'!K172&lt;$C$389, 'Test Sample Data'!K172&gt;0),'Test Sample Data'!K172,$C$389),""))</f>
        <v/>
      </c>
      <c r="L173" s="105" t="str">
        <f>IF('Test Sample Data'!L172="","",IF(SUM('Test Sample Data'!L$3:L$386)&gt;10,IF(AND(ISNUMBER('Test Sample Data'!L172),'Test Sample Data'!L172&lt;$C$389, 'Test Sample Data'!L172&gt;0),'Test Sample Data'!L172,$C$389),""))</f>
        <v/>
      </c>
      <c r="M173" s="105" t="str">
        <f>IF('Test Sample Data'!M172="","",IF(SUM('Test Sample Data'!M$3:M$386)&gt;10,IF(AND(ISNUMBER('Test Sample Data'!M172),'Test Sample Data'!M172&lt;$C$389, 'Test Sample Data'!M172&gt;0),'Test Sample Data'!M172,$C$389),""))</f>
        <v/>
      </c>
      <c r="N173" s="105" t="str">
        <f>IF('Test Sample Data'!N172="","",IF(SUM('Test Sample Data'!N$3:N$386)&gt;10,IF(AND(ISNUMBER('Test Sample Data'!N172),'Test Sample Data'!N172&lt;$C$389, 'Test Sample Data'!N172&gt;0),'Test Sample Data'!N172,$C$389),""))</f>
        <v/>
      </c>
      <c r="O173" s="105" t="str">
        <f>'Gene Table'!D172</f>
        <v>OSTM1</v>
      </c>
      <c r="P173" s="104" t="s">
        <v>37</v>
      </c>
      <c r="Q173" s="105">
        <f>IF('Control Sample Data'!C172="","",IF(SUM('Control Sample Data'!C$3:C$386)&gt;10,IF(AND(ISNUMBER('Control Sample Data'!C172),'Control Sample Data'!C172&lt;$C$389, 'Control Sample Data'!C172&gt;0),'Control Sample Data'!C172,$C$389),""))</f>
        <v>22.99</v>
      </c>
      <c r="R173" s="105">
        <f>IF('Control Sample Data'!D172="","",IF(SUM('Control Sample Data'!D$3:D$386)&gt;10,IF(AND(ISNUMBER('Control Sample Data'!D172),'Control Sample Data'!D172&lt;$C$389, 'Control Sample Data'!D172&gt;0),'Control Sample Data'!D172,$C$389),""))</f>
        <v>22.89</v>
      </c>
      <c r="S173" s="105">
        <f>IF('Control Sample Data'!E172="","",IF(SUM('Control Sample Data'!E$3:E$386)&gt;10,IF(AND(ISNUMBER('Control Sample Data'!E172),'Control Sample Data'!E172&lt;$C$389, 'Control Sample Data'!E172&gt;0),'Control Sample Data'!E172,$C$389),""))</f>
        <v>23.23</v>
      </c>
      <c r="T173" s="105" t="str">
        <f>IF('Control Sample Data'!F172="","",IF(SUM('Control Sample Data'!F$3:F$386)&gt;10,IF(AND(ISNUMBER('Control Sample Data'!F172),'Control Sample Data'!F172&lt;$C$389, 'Control Sample Data'!F172&gt;0),'Control Sample Data'!F172,$C$389),""))</f>
        <v/>
      </c>
      <c r="U173" s="105" t="str">
        <f>IF('Control Sample Data'!G172="","",IF(SUM('Control Sample Data'!G$3:G$386)&gt;10,IF(AND(ISNUMBER('Control Sample Data'!G172),'Control Sample Data'!G172&lt;$C$389, 'Control Sample Data'!G172&gt;0),'Control Sample Data'!G172,$C$389),""))</f>
        <v/>
      </c>
      <c r="V173" s="105" t="str">
        <f>IF('Control Sample Data'!H172="","",IF(SUM('Control Sample Data'!H$3:H$386)&gt;10,IF(AND(ISNUMBER('Control Sample Data'!H172),'Control Sample Data'!H172&lt;$C$389, 'Control Sample Data'!H172&gt;0),'Control Sample Data'!H172,$C$389),""))</f>
        <v/>
      </c>
      <c r="W173" s="105" t="str">
        <f>IF('Control Sample Data'!I172="","",IF(SUM('Control Sample Data'!I$3:I$386)&gt;10,IF(AND(ISNUMBER('Control Sample Data'!I172),'Control Sample Data'!I172&lt;$C$389, 'Control Sample Data'!I172&gt;0),'Control Sample Data'!I172,$C$389),""))</f>
        <v/>
      </c>
      <c r="X173" s="105" t="str">
        <f>IF('Control Sample Data'!J172="","",IF(SUM('Control Sample Data'!J$3:J$386)&gt;10,IF(AND(ISNUMBER('Control Sample Data'!J172),'Control Sample Data'!J172&lt;$C$389, 'Control Sample Data'!J172&gt;0),'Control Sample Data'!J172,$C$389),""))</f>
        <v/>
      </c>
      <c r="Y173" s="105" t="str">
        <f>IF('Control Sample Data'!K172="","",IF(SUM('Control Sample Data'!K$3:K$386)&gt;10,IF(AND(ISNUMBER('Control Sample Data'!K172),'Control Sample Data'!K172&lt;$C$389, 'Control Sample Data'!K172&gt;0),'Control Sample Data'!K172,$C$389),""))</f>
        <v/>
      </c>
      <c r="Z173" s="105" t="str">
        <f>IF('Control Sample Data'!L172="","",IF(SUM('Control Sample Data'!L$3:L$386)&gt;10,IF(AND(ISNUMBER('Control Sample Data'!L172),'Control Sample Data'!L172&lt;$C$389, 'Control Sample Data'!L172&gt;0),'Control Sample Data'!L172,$C$389),""))</f>
        <v/>
      </c>
      <c r="AA173" s="105" t="str">
        <f>IF('Control Sample Data'!M172="","",IF(SUM('Control Sample Data'!M$3:M$386)&gt;10,IF(AND(ISNUMBER('Control Sample Data'!M172),'Control Sample Data'!M172&lt;$C$389, 'Control Sample Data'!M172&gt;0),'Control Sample Data'!M172,$C$389),""))</f>
        <v/>
      </c>
      <c r="AB173" s="136" t="str">
        <f>IF('Control Sample Data'!N172="","",IF(SUM('Control Sample Data'!N$3:N$386)&gt;10,IF(AND(ISNUMBER('Control Sample Data'!N172),'Control Sample Data'!N172&lt;$C$389, 'Control Sample Data'!N172&gt;0),'Control Sample Data'!N172,$C$389),""))</f>
        <v/>
      </c>
      <c r="BA173" s="101" t="str">
        <f t="shared" si="170"/>
        <v>OSTM1</v>
      </c>
      <c r="BB173" s="104" t="s">
        <v>37</v>
      </c>
      <c r="BC173" s="105">
        <f t="shared" si="182"/>
        <v>-3.1020000000000003</v>
      </c>
      <c r="BD173" s="105">
        <f t="shared" si="183"/>
        <v>-2.9299999999999997</v>
      </c>
      <c r="BE173" s="105">
        <f t="shared" si="184"/>
        <v>-3.0600000000000023</v>
      </c>
      <c r="BF173" s="105" t="str">
        <f t="shared" si="185"/>
        <v/>
      </c>
      <c r="BG173" s="105" t="str">
        <f t="shared" si="186"/>
        <v/>
      </c>
      <c r="BH173" s="105" t="str">
        <f t="shared" si="187"/>
        <v/>
      </c>
      <c r="BI173" s="105" t="str">
        <f t="shared" si="188"/>
        <v/>
      </c>
      <c r="BJ173" s="105" t="str">
        <f t="shared" si="189"/>
        <v/>
      </c>
      <c r="BK173" s="105" t="str">
        <f t="shared" si="190"/>
        <v/>
      </c>
      <c r="BL173" s="105" t="str">
        <f t="shared" si="191"/>
        <v/>
      </c>
      <c r="BM173" s="102" t="str">
        <f t="shared" si="171"/>
        <v/>
      </c>
      <c r="BN173" s="102" t="str">
        <f t="shared" si="172"/>
        <v/>
      </c>
      <c r="BO173" s="105">
        <f t="shared" si="192"/>
        <v>1.847999999999999</v>
      </c>
      <c r="BP173" s="105">
        <f t="shared" si="193"/>
        <v>1.838000000000001</v>
      </c>
      <c r="BQ173" s="105">
        <f t="shared" si="194"/>
        <v>2.0199999999999996</v>
      </c>
      <c r="BR173" s="105" t="str">
        <f t="shared" si="195"/>
        <v/>
      </c>
      <c r="BS173" s="105" t="str">
        <f t="shared" si="196"/>
        <v/>
      </c>
      <c r="BT173" s="105" t="str">
        <f t="shared" si="197"/>
        <v/>
      </c>
      <c r="BU173" s="105" t="str">
        <f t="shared" si="198"/>
        <v/>
      </c>
      <c r="BV173" s="105" t="str">
        <f t="shared" si="199"/>
        <v/>
      </c>
      <c r="BW173" s="105" t="str">
        <f t="shared" si="200"/>
        <v/>
      </c>
      <c r="BX173" s="105" t="str">
        <f t="shared" si="201"/>
        <v/>
      </c>
      <c r="BY173" s="102" t="str">
        <f t="shared" si="173"/>
        <v/>
      </c>
      <c r="BZ173" s="102" t="str">
        <f t="shared" si="174"/>
        <v/>
      </c>
      <c r="CA173" s="70">
        <f t="shared" si="175"/>
        <v>-3.0306666666666673</v>
      </c>
      <c r="CB173" s="70">
        <f t="shared" si="176"/>
        <v>1.9019999999999999</v>
      </c>
      <c r="CC173" s="103" t="str">
        <f t="shared" si="177"/>
        <v>OSTM1</v>
      </c>
      <c r="CD173" s="104" t="s">
        <v>37</v>
      </c>
      <c r="CE173" s="106">
        <f t="shared" si="202"/>
        <v>8.586082291147628</v>
      </c>
      <c r="CF173" s="106">
        <f t="shared" si="203"/>
        <v>7.6211039843514969</v>
      </c>
      <c r="CG173" s="106">
        <f t="shared" si="204"/>
        <v>8.3397260867289837</v>
      </c>
      <c r="CH173" s="106" t="str">
        <f t="shared" si="205"/>
        <v/>
      </c>
      <c r="CI173" s="106" t="str">
        <f t="shared" si="206"/>
        <v/>
      </c>
      <c r="CJ173" s="106" t="str">
        <f t="shared" si="207"/>
        <v/>
      </c>
      <c r="CK173" s="106" t="str">
        <f t="shared" si="208"/>
        <v/>
      </c>
      <c r="CL173" s="106" t="str">
        <f t="shared" si="209"/>
        <v/>
      </c>
      <c r="CM173" s="106" t="str">
        <f t="shared" si="210"/>
        <v/>
      </c>
      <c r="CN173" s="106" t="str">
        <f t="shared" si="211"/>
        <v/>
      </c>
      <c r="CO173" s="119" t="str">
        <f t="shared" si="178"/>
        <v/>
      </c>
      <c r="CP173" s="119" t="str">
        <f t="shared" si="179"/>
        <v/>
      </c>
      <c r="CQ173" s="106">
        <f t="shared" si="212"/>
        <v>0.27777718216377356</v>
      </c>
      <c r="CR173" s="106">
        <f t="shared" si="213"/>
        <v>0.27970927525892764</v>
      </c>
      <c r="CS173" s="106">
        <f t="shared" si="214"/>
        <v>0.24655817612333991</v>
      </c>
      <c r="CT173" s="106" t="str">
        <f t="shared" si="215"/>
        <v/>
      </c>
      <c r="CU173" s="106" t="str">
        <f t="shared" si="216"/>
        <v/>
      </c>
      <c r="CV173" s="106" t="str">
        <f t="shared" si="217"/>
        <v/>
      </c>
      <c r="CW173" s="106" t="str">
        <f t="shared" si="218"/>
        <v/>
      </c>
      <c r="CX173" s="106" t="str">
        <f t="shared" si="219"/>
        <v/>
      </c>
      <c r="CY173" s="106" t="str">
        <f t="shared" si="220"/>
        <v/>
      </c>
      <c r="CZ173" s="106" t="str">
        <f t="shared" si="221"/>
        <v/>
      </c>
      <c r="DA173" s="119" t="str">
        <f t="shared" si="180"/>
        <v/>
      </c>
      <c r="DB173" s="119" t="str">
        <f t="shared" si="181"/>
        <v/>
      </c>
    </row>
    <row r="174" spans="1:106" ht="15" customHeight="1" x14ac:dyDescent="0.3">
      <c r="A174" s="135" t="str">
        <f>'Gene Table'!D173</f>
        <v>PARK2</v>
      </c>
      <c r="B174" s="104" t="s">
        <v>39</v>
      </c>
      <c r="C174" s="105">
        <f>IF('Test Sample Data'!C173="","",IF(SUM('Test Sample Data'!C$3:C$386)&gt;10,IF(AND(ISNUMBER('Test Sample Data'!C173),'Test Sample Data'!C173&lt;$C$389, 'Test Sample Data'!C173&gt;0),'Test Sample Data'!C173,$C$389),""))</f>
        <v>30.63</v>
      </c>
      <c r="D174" s="105">
        <f>IF('Test Sample Data'!D173="","",IF(SUM('Test Sample Data'!D$3:D$386)&gt;10,IF(AND(ISNUMBER('Test Sample Data'!D173),'Test Sample Data'!D173&lt;$C$389, 'Test Sample Data'!D173&gt;0),'Test Sample Data'!D173,$C$389),""))</f>
        <v>30.45</v>
      </c>
      <c r="E174" s="105">
        <f>IF('Test Sample Data'!E173="","",IF(SUM('Test Sample Data'!E$3:E$386)&gt;10,IF(AND(ISNUMBER('Test Sample Data'!E173),'Test Sample Data'!E173&lt;$C$389, 'Test Sample Data'!E173&gt;0),'Test Sample Data'!E173,$C$389),""))</f>
        <v>30.09</v>
      </c>
      <c r="F174" s="105" t="str">
        <f>IF('Test Sample Data'!F173="","",IF(SUM('Test Sample Data'!F$3:F$386)&gt;10,IF(AND(ISNUMBER('Test Sample Data'!F173),'Test Sample Data'!F173&lt;$C$389, 'Test Sample Data'!F173&gt;0),'Test Sample Data'!F173,$C$389),""))</f>
        <v/>
      </c>
      <c r="G174" s="105" t="str">
        <f>IF('Test Sample Data'!G173="","",IF(SUM('Test Sample Data'!G$3:G$386)&gt;10,IF(AND(ISNUMBER('Test Sample Data'!G173),'Test Sample Data'!G173&lt;$C$389, 'Test Sample Data'!G173&gt;0),'Test Sample Data'!G173,$C$389),""))</f>
        <v/>
      </c>
      <c r="H174" s="105" t="str">
        <f>IF('Test Sample Data'!H173="","",IF(SUM('Test Sample Data'!H$3:H$386)&gt;10,IF(AND(ISNUMBER('Test Sample Data'!H173),'Test Sample Data'!H173&lt;$C$389, 'Test Sample Data'!H173&gt;0),'Test Sample Data'!H173,$C$389),""))</f>
        <v/>
      </c>
      <c r="I174" s="105" t="str">
        <f>IF('Test Sample Data'!I173="","",IF(SUM('Test Sample Data'!I$3:I$386)&gt;10,IF(AND(ISNUMBER('Test Sample Data'!I173),'Test Sample Data'!I173&lt;$C$389, 'Test Sample Data'!I173&gt;0),'Test Sample Data'!I173,$C$389),""))</f>
        <v/>
      </c>
      <c r="J174" s="105" t="str">
        <f>IF('Test Sample Data'!J173="","",IF(SUM('Test Sample Data'!J$3:J$386)&gt;10,IF(AND(ISNUMBER('Test Sample Data'!J173),'Test Sample Data'!J173&lt;$C$389, 'Test Sample Data'!J173&gt;0),'Test Sample Data'!J173,$C$389),""))</f>
        <v/>
      </c>
      <c r="K174" s="105" t="str">
        <f>IF('Test Sample Data'!K173="","",IF(SUM('Test Sample Data'!K$3:K$386)&gt;10,IF(AND(ISNUMBER('Test Sample Data'!K173),'Test Sample Data'!K173&lt;$C$389, 'Test Sample Data'!K173&gt;0),'Test Sample Data'!K173,$C$389),""))</f>
        <v/>
      </c>
      <c r="L174" s="105" t="str">
        <f>IF('Test Sample Data'!L173="","",IF(SUM('Test Sample Data'!L$3:L$386)&gt;10,IF(AND(ISNUMBER('Test Sample Data'!L173),'Test Sample Data'!L173&lt;$C$389, 'Test Sample Data'!L173&gt;0),'Test Sample Data'!L173,$C$389),""))</f>
        <v/>
      </c>
      <c r="M174" s="105" t="str">
        <f>IF('Test Sample Data'!M173="","",IF(SUM('Test Sample Data'!M$3:M$386)&gt;10,IF(AND(ISNUMBER('Test Sample Data'!M173),'Test Sample Data'!M173&lt;$C$389, 'Test Sample Data'!M173&gt;0),'Test Sample Data'!M173,$C$389),""))</f>
        <v/>
      </c>
      <c r="N174" s="105" t="str">
        <f>IF('Test Sample Data'!N173="","",IF(SUM('Test Sample Data'!N$3:N$386)&gt;10,IF(AND(ISNUMBER('Test Sample Data'!N173),'Test Sample Data'!N173&lt;$C$389, 'Test Sample Data'!N173&gt;0),'Test Sample Data'!N173,$C$389),""))</f>
        <v/>
      </c>
      <c r="O174" s="105" t="str">
        <f>'Gene Table'!D173</f>
        <v>PARK2</v>
      </c>
      <c r="P174" s="104" t="s">
        <v>39</v>
      </c>
      <c r="Q174" s="105">
        <f>IF('Control Sample Data'!C173="","",IF(SUM('Control Sample Data'!C$3:C$386)&gt;10,IF(AND(ISNUMBER('Control Sample Data'!C173),'Control Sample Data'!C173&lt;$C$389, 'Control Sample Data'!C173&gt;0),'Control Sample Data'!C173,$C$389),""))</f>
        <v>34.1</v>
      </c>
      <c r="R174" s="105">
        <f>IF('Control Sample Data'!D173="","",IF(SUM('Control Sample Data'!D$3:D$386)&gt;10,IF(AND(ISNUMBER('Control Sample Data'!D173),'Control Sample Data'!D173&lt;$C$389, 'Control Sample Data'!D173&gt;0),'Control Sample Data'!D173,$C$389),""))</f>
        <v>34.729999999999997</v>
      </c>
      <c r="S174" s="105">
        <f>IF('Control Sample Data'!E173="","",IF(SUM('Control Sample Data'!E$3:E$386)&gt;10,IF(AND(ISNUMBER('Control Sample Data'!E173),'Control Sample Data'!E173&lt;$C$389, 'Control Sample Data'!E173&gt;0),'Control Sample Data'!E173,$C$389),""))</f>
        <v>33.92</v>
      </c>
      <c r="T174" s="105" t="str">
        <f>IF('Control Sample Data'!F173="","",IF(SUM('Control Sample Data'!F$3:F$386)&gt;10,IF(AND(ISNUMBER('Control Sample Data'!F173),'Control Sample Data'!F173&lt;$C$389, 'Control Sample Data'!F173&gt;0),'Control Sample Data'!F173,$C$389),""))</f>
        <v/>
      </c>
      <c r="U174" s="105" t="str">
        <f>IF('Control Sample Data'!G173="","",IF(SUM('Control Sample Data'!G$3:G$386)&gt;10,IF(AND(ISNUMBER('Control Sample Data'!G173),'Control Sample Data'!G173&lt;$C$389, 'Control Sample Data'!G173&gt;0),'Control Sample Data'!G173,$C$389),""))</f>
        <v/>
      </c>
      <c r="V174" s="105" t="str">
        <f>IF('Control Sample Data'!H173="","",IF(SUM('Control Sample Data'!H$3:H$386)&gt;10,IF(AND(ISNUMBER('Control Sample Data'!H173),'Control Sample Data'!H173&lt;$C$389, 'Control Sample Data'!H173&gt;0),'Control Sample Data'!H173,$C$389),""))</f>
        <v/>
      </c>
      <c r="W174" s="105" t="str">
        <f>IF('Control Sample Data'!I173="","",IF(SUM('Control Sample Data'!I$3:I$386)&gt;10,IF(AND(ISNUMBER('Control Sample Data'!I173),'Control Sample Data'!I173&lt;$C$389, 'Control Sample Data'!I173&gt;0),'Control Sample Data'!I173,$C$389),""))</f>
        <v/>
      </c>
      <c r="X174" s="105" t="str">
        <f>IF('Control Sample Data'!J173="","",IF(SUM('Control Sample Data'!J$3:J$386)&gt;10,IF(AND(ISNUMBER('Control Sample Data'!J173),'Control Sample Data'!J173&lt;$C$389, 'Control Sample Data'!J173&gt;0),'Control Sample Data'!J173,$C$389),""))</f>
        <v/>
      </c>
      <c r="Y174" s="105" t="str">
        <f>IF('Control Sample Data'!K173="","",IF(SUM('Control Sample Data'!K$3:K$386)&gt;10,IF(AND(ISNUMBER('Control Sample Data'!K173),'Control Sample Data'!K173&lt;$C$389, 'Control Sample Data'!K173&gt;0),'Control Sample Data'!K173,$C$389),""))</f>
        <v/>
      </c>
      <c r="Z174" s="105" t="str">
        <f>IF('Control Sample Data'!L173="","",IF(SUM('Control Sample Data'!L$3:L$386)&gt;10,IF(AND(ISNUMBER('Control Sample Data'!L173),'Control Sample Data'!L173&lt;$C$389, 'Control Sample Data'!L173&gt;0),'Control Sample Data'!L173,$C$389),""))</f>
        <v/>
      </c>
      <c r="AA174" s="105" t="str">
        <f>IF('Control Sample Data'!M173="","",IF(SUM('Control Sample Data'!M$3:M$386)&gt;10,IF(AND(ISNUMBER('Control Sample Data'!M173),'Control Sample Data'!M173&lt;$C$389, 'Control Sample Data'!M173&gt;0),'Control Sample Data'!M173,$C$389),""))</f>
        <v/>
      </c>
      <c r="AB174" s="136" t="str">
        <f>IF('Control Sample Data'!N173="","",IF(SUM('Control Sample Data'!N$3:N$386)&gt;10,IF(AND(ISNUMBER('Control Sample Data'!N173),'Control Sample Data'!N173&lt;$C$389, 'Control Sample Data'!N173&gt;0),'Control Sample Data'!N173,$C$389),""))</f>
        <v/>
      </c>
      <c r="BA174" s="101" t="str">
        <f t="shared" si="170"/>
        <v>PARK2</v>
      </c>
      <c r="BB174" s="104" t="s">
        <v>39</v>
      </c>
      <c r="BC174" s="105">
        <f t="shared" si="182"/>
        <v>9.6379999999999981</v>
      </c>
      <c r="BD174" s="105">
        <f t="shared" si="183"/>
        <v>9.5</v>
      </c>
      <c r="BE174" s="105">
        <f t="shared" si="184"/>
        <v>9.2099999999999973</v>
      </c>
      <c r="BF174" s="105" t="str">
        <f t="shared" si="185"/>
        <v/>
      </c>
      <c r="BG174" s="105" t="str">
        <f t="shared" si="186"/>
        <v/>
      </c>
      <c r="BH174" s="105" t="str">
        <f t="shared" si="187"/>
        <v/>
      </c>
      <c r="BI174" s="105" t="str">
        <f t="shared" si="188"/>
        <v/>
      </c>
      <c r="BJ174" s="105" t="str">
        <f t="shared" si="189"/>
        <v/>
      </c>
      <c r="BK174" s="105" t="str">
        <f t="shared" si="190"/>
        <v/>
      </c>
      <c r="BL174" s="105" t="str">
        <f t="shared" si="191"/>
        <v/>
      </c>
      <c r="BM174" s="102" t="str">
        <f t="shared" si="171"/>
        <v/>
      </c>
      <c r="BN174" s="102" t="str">
        <f t="shared" si="172"/>
        <v/>
      </c>
      <c r="BO174" s="105">
        <f t="shared" si="192"/>
        <v>12.958000000000002</v>
      </c>
      <c r="BP174" s="105">
        <f t="shared" si="193"/>
        <v>13.677999999999997</v>
      </c>
      <c r="BQ174" s="105">
        <f t="shared" si="194"/>
        <v>12.71</v>
      </c>
      <c r="BR174" s="105" t="str">
        <f t="shared" si="195"/>
        <v/>
      </c>
      <c r="BS174" s="105" t="str">
        <f t="shared" si="196"/>
        <v/>
      </c>
      <c r="BT174" s="105" t="str">
        <f t="shared" si="197"/>
        <v/>
      </c>
      <c r="BU174" s="105" t="str">
        <f t="shared" si="198"/>
        <v/>
      </c>
      <c r="BV174" s="105" t="str">
        <f t="shared" si="199"/>
        <v/>
      </c>
      <c r="BW174" s="105" t="str">
        <f t="shared" si="200"/>
        <v/>
      </c>
      <c r="BX174" s="105" t="str">
        <f t="shared" si="201"/>
        <v/>
      </c>
      <c r="BY174" s="102" t="str">
        <f t="shared" si="173"/>
        <v/>
      </c>
      <c r="BZ174" s="102" t="str">
        <f t="shared" si="174"/>
        <v/>
      </c>
      <c r="CA174" s="70">
        <f t="shared" si="175"/>
        <v>9.4493333333333318</v>
      </c>
      <c r="CB174" s="70">
        <f t="shared" si="176"/>
        <v>13.115333333333334</v>
      </c>
      <c r="CC174" s="103" t="str">
        <f t="shared" si="177"/>
        <v>PARK2</v>
      </c>
      <c r="CD174" s="104" t="s">
        <v>39</v>
      </c>
      <c r="CE174" s="106">
        <f t="shared" si="202"/>
        <v>1.2550843139349363E-3</v>
      </c>
      <c r="CF174" s="106">
        <f t="shared" si="203"/>
        <v>1.3810679320049757E-3</v>
      </c>
      <c r="CG174" s="106">
        <f t="shared" si="204"/>
        <v>1.6885492798981785E-3</v>
      </c>
      <c r="CH174" s="106" t="str">
        <f t="shared" si="205"/>
        <v/>
      </c>
      <c r="CI174" s="106" t="str">
        <f t="shared" si="206"/>
        <v/>
      </c>
      <c r="CJ174" s="106" t="str">
        <f t="shared" si="207"/>
        <v/>
      </c>
      <c r="CK174" s="106" t="str">
        <f t="shared" si="208"/>
        <v/>
      </c>
      <c r="CL174" s="106" t="str">
        <f t="shared" si="209"/>
        <v/>
      </c>
      <c r="CM174" s="106" t="str">
        <f t="shared" si="210"/>
        <v/>
      </c>
      <c r="CN174" s="106" t="str">
        <f t="shared" si="211"/>
        <v/>
      </c>
      <c r="CO174" s="119" t="str">
        <f t="shared" si="178"/>
        <v/>
      </c>
      <c r="CP174" s="119" t="str">
        <f t="shared" si="179"/>
        <v/>
      </c>
      <c r="CQ174" s="106">
        <f t="shared" si="212"/>
        <v>1.2567627971606394E-4</v>
      </c>
      <c r="CR174" s="106">
        <f t="shared" si="213"/>
        <v>7.6297747960523207E-5</v>
      </c>
      <c r="CS174" s="106">
        <f t="shared" si="214"/>
        <v>1.4924808077295765E-4</v>
      </c>
      <c r="CT174" s="106" t="str">
        <f t="shared" si="215"/>
        <v/>
      </c>
      <c r="CU174" s="106" t="str">
        <f t="shared" si="216"/>
        <v/>
      </c>
      <c r="CV174" s="106" t="str">
        <f t="shared" si="217"/>
        <v/>
      </c>
      <c r="CW174" s="106" t="str">
        <f t="shared" si="218"/>
        <v/>
      </c>
      <c r="CX174" s="106" t="str">
        <f t="shared" si="219"/>
        <v/>
      </c>
      <c r="CY174" s="106" t="str">
        <f t="shared" si="220"/>
        <v/>
      </c>
      <c r="CZ174" s="106" t="str">
        <f t="shared" si="221"/>
        <v/>
      </c>
      <c r="DA174" s="119" t="str">
        <f t="shared" si="180"/>
        <v/>
      </c>
      <c r="DB174" s="119" t="str">
        <f t="shared" si="181"/>
        <v/>
      </c>
    </row>
    <row r="175" spans="1:106" ht="15" customHeight="1" x14ac:dyDescent="0.3">
      <c r="A175" s="135" t="str">
        <f>'Gene Table'!D174</f>
        <v>PAX6</v>
      </c>
      <c r="B175" s="104" t="s">
        <v>41</v>
      </c>
      <c r="C175" s="105">
        <f>IF('Test Sample Data'!C174="","",IF(SUM('Test Sample Data'!C$3:C$386)&gt;10,IF(AND(ISNUMBER('Test Sample Data'!C174),'Test Sample Data'!C174&lt;$C$389, 'Test Sample Data'!C174&gt;0),'Test Sample Data'!C174,$C$389),""))</f>
        <v>26.31</v>
      </c>
      <c r="D175" s="105">
        <f>IF('Test Sample Data'!D174="","",IF(SUM('Test Sample Data'!D$3:D$386)&gt;10,IF(AND(ISNUMBER('Test Sample Data'!D174),'Test Sample Data'!D174&lt;$C$389, 'Test Sample Data'!D174&gt;0),'Test Sample Data'!D174,$C$389),""))</f>
        <v>26.14</v>
      </c>
      <c r="E175" s="105">
        <f>IF('Test Sample Data'!E174="","",IF(SUM('Test Sample Data'!E$3:E$386)&gt;10,IF(AND(ISNUMBER('Test Sample Data'!E174),'Test Sample Data'!E174&lt;$C$389, 'Test Sample Data'!E174&gt;0),'Test Sample Data'!E174,$C$389),""))</f>
        <v>26.02</v>
      </c>
      <c r="F175" s="105" t="str">
        <f>IF('Test Sample Data'!F174="","",IF(SUM('Test Sample Data'!F$3:F$386)&gt;10,IF(AND(ISNUMBER('Test Sample Data'!F174),'Test Sample Data'!F174&lt;$C$389, 'Test Sample Data'!F174&gt;0),'Test Sample Data'!F174,$C$389),""))</f>
        <v/>
      </c>
      <c r="G175" s="105" t="str">
        <f>IF('Test Sample Data'!G174="","",IF(SUM('Test Sample Data'!G$3:G$386)&gt;10,IF(AND(ISNUMBER('Test Sample Data'!G174),'Test Sample Data'!G174&lt;$C$389, 'Test Sample Data'!G174&gt;0),'Test Sample Data'!G174,$C$389),""))</f>
        <v/>
      </c>
      <c r="H175" s="105" t="str">
        <f>IF('Test Sample Data'!H174="","",IF(SUM('Test Sample Data'!H$3:H$386)&gt;10,IF(AND(ISNUMBER('Test Sample Data'!H174),'Test Sample Data'!H174&lt;$C$389, 'Test Sample Data'!H174&gt;0),'Test Sample Data'!H174,$C$389),""))</f>
        <v/>
      </c>
      <c r="I175" s="105" t="str">
        <f>IF('Test Sample Data'!I174="","",IF(SUM('Test Sample Data'!I$3:I$386)&gt;10,IF(AND(ISNUMBER('Test Sample Data'!I174),'Test Sample Data'!I174&lt;$C$389, 'Test Sample Data'!I174&gt;0),'Test Sample Data'!I174,$C$389),""))</f>
        <v/>
      </c>
      <c r="J175" s="105" t="str">
        <f>IF('Test Sample Data'!J174="","",IF(SUM('Test Sample Data'!J$3:J$386)&gt;10,IF(AND(ISNUMBER('Test Sample Data'!J174),'Test Sample Data'!J174&lt;$C$389, 'Test Sample Data'!J174&gt;0),'Test Sample Data'!J174,$C$389),""))</f>
        <v/>
      </c>
      <c r="K175" s="105" t="str">
        <f>IF('Test Sample Data'!K174="","",IF(SUM('Test Sample Data'!K$3:K$386)&gt;10,IF(AND(ISNUMBER('Test Sample Data'!K174),'Test Sample Data'!K174&lt;$C$389, 'Test Sample Data'!K174&gt;0),'Test Sample Data'!K174,$C$389),""))</f>
        <v/>
      </c>
      <c r="L175" s="105" t="str">
        <f>IF('Test Sample Data'!L174="","",IF(SUM('Test Sample Data'!L$3:L$386)&gt;10,IF(AND(ISNUMBER('Test Sample Data'!L174),'Test Sample Data'!L174&lt;$C$389, 'Test Sample Data'!L174&gt;0),'Test Sample Data'!L174,$C$389),""))</f>
        <v/>
      </c>
      <c r="M175" s="105" t="str">
        <f>IF('Test Sample Data'!M174="","",IF(SUM('Test Sample Data'!M$3:M$386)&gt;10,IF(AND(ISNUMBER('Test Sample Data'!M174),'Test Sample Data'!M174&lt;$C$389, 'Test Sample Data'!M174&gt;0),'Test Sample Data'!M174,$C$389),""))</f>
        <v/>
      </c>
      <c r="N175" s="105" t="str">
        <f>IF('Test Sample Data'!N174="","",IF(SUM('Test Sample Data'!N$3:N$386)&gt;10,IF(AND(ISNUMBER('Test Sample Data'!N174),'Test Sample Data'!N174&lt;$C$389, 'Test Sample Data'!N174&gt;0),'Test Sample Data'!N174,$C$389),""))</f>
        <v/>
      </c>
      <c r="O175" s="105" t="str">
        <f>'Gene Table'!D174</f>
        <v>PAX6</v>
      </c>
      <c r="P175" s="104" t="s">
        <v>41</v>
      </c>
      <c r="Q175" s="105">
        <f>IF('Control Sample Data'!C174="","",IF(SUM('Control Sample Data'!C$3:C$386)&gt;10,IF(AND(ISNUMBER('Control Sample Data'!C174),'Control Sample Data'!C174&lt;$C$389, 'Control Sample Data'!C174&gt;0),'Control Sample Data'!C174,$C$389),""))</f>
        <v>21.65</v>
      </c>
      <c r="R175" s="105">
        <f>IF('Control Sample Data'!D174="","",IF(SUM('Control Sample Data'!D$3:D$386)&gt;10,IF(AND(ISNUMBER('Control Sample Data'!D174),'Control Sample Data'!D174&lt;$C$389, 'Control Sample Data'!D174&gt;0),'Control Sample Data'!D174,$C$389),""))</f>
        <v>21.51</v>
      </c>
      <c r="S175" s="105">
        <f>IF('Control Sample Data'!E174="","",IF(SUM('Control Sample Data'!E$3:E$386)&gt;10,IF(AND(ISNUMBER('Control Sample Data'!E174),'Control Sample Data'!E174&lt;$C$389, 'Control Sample Data'!E174&gt;0),'Control Sample Data'!E174,$C$389),""))</f>
        <v>21.93</v>
      </c>
      <c r="T175" s="105" t="str">
        <f>IF('Control Sample Data'!F174="","",IF(SUM('Control Sample Data'!F$3:F$386)&gt;10,IF(AND(ISNUMBER('Control Sample Data'!F174),'Control Sample Data'!F174&lt;$C$389, 'Control Sample Data'!F174&gt;0),'Control Sample Data'!F174,$C$389),""))</f>
        <v/>
      </c>
      <c r="U175" s="105" t="str">
        <f>IF('Control Sample Data'!G174="","",IF(SUM('Control Sample Data'!G$3:G$386)&gt;10,IF(AND(ISNUMBER('Control Sample Data'!G174),'Control Sample Data'!G174&lt;$C$389, 'Control Sample Data'!G174&gt;0),'Control Sample Data'!G174,$C$389),""))</f>
        <v/>
      </c>
      <c r="V175" s="105" t="str">
        <f>IF('Control Sample Data'!H174="","",IF(SUM('Control Sample Data'!H$3:H$386)&gt;10,IF(AND(ISNUMBER('Control Sample Data'!H174),'Control Sample Data'!H174&lt;$C$389, 'Control Sample Data'!H174&gt;0),'Control Sample Data'!H174,$C$389),""))</f>
        <v/>
      </c>
      <c r="W175" s="105" t="str">
        <f>IF('Control Sample Data'!I174="","",IF(SUM('Control Sample Data'!I$3:I$386)&gt;10,IF(AND(ISNUMBER('Control Sample Data'!I174),'Control Sample Data'!I174&lt;$C$389, 'Control Sample Data'!I174&gt;0),'Control Sample Data'!I174,$C$389),""))</f>
        <v/>
      </c>
      <c r="X175" s="105" t="str">
        <f>IF('Control Sample Data'!J174="","",IF(SUM('Control Sample Data'!J$3:J$386)&gt;10,IF(AND(ISNUMBER('Control Sample Data'!J174),'Control Sample Data'!J174&lt;$C$389, 'Control Sample Data'!J174&gt;0),'Control Sample Data'!J174,$C$389),""))</f>
        <v/>
      </c>
      <c r="Y175" s="105" t="str">
        <f>IF('Control Sample Data'!K174="","",IF(SUM('Control Sample Data'!K$3:K$386)&gt;10,IF(AND(ISNUMBER('Control Sample Data'!K174),'Control Sample Data'!K174&lt;$C$389, 'Control Sample Data'!K174&gt;0),'Control Sample Data'!K174,$C$389),""))</f>
        <v/>
      </c>
      <c r="Z175" s="105" t="str">
        <f>IF('Control Sample Data'!L174="","",IF(SUM('Control Sample Data'!L$3:L$386)&gt;10,IF(AND(ISNUMBER('Control Sample Data'!L174),'Control Sample Data'!L174&lt;$C$389, 'Control Sample Data'!L174&gt;0),'Control Sample Data'!L174,$C$389),""))</f>
        <v/>
      </c>
      <c r="AA175" s="105" t="str">
        <f>IF('Control Sample Data'!M174="","",IF(SUM('Control Sample Data'!M$3:M$386)&gt;10,IF(AND(ISNUMBER('Control Sample Data'!M174),'Control Sample Data'!M174&lt;$C$389, 'Control Sample Data'!M174&gt;0),'Control Sample Data'!M174,$C$389),""))</f>
        <v/>
      </c>
      <c r="AB175" s="136" t="str">
        <f>IF('Control Sample Data'!N174="","",IF(SUM('Control Sample Data'!N$3:N$386)&gt;10,IF(AND(ISNUMBER('Control Sample Data'!N174),'Control Sample Data'!N174&lt;$C$389, 'Control Sample Data'!N174&gt;0),'Control Sample Data'!N174,$C$389),""))</f>
        <v/>
      </c>
      <c r="BA175" s="101" t="str">
        <f t="shared" si="170"/>
        <v>PAX6</v>
      </c>
      <c r="BB175" s="104" t="s">
        <v>41</v>
      </c>
      <c r="BC175" s="105">
        <f t="shared" si="182"/>
        <v>5.3179999999999978</v>
      </c>
      <c r="BD175" s="105">
        <f t="shared" si="183"/>
        <v>5.1900000000000013</v>
      </c>
      <c r="BE175" s="105">
        <f t="shared" si="184"/>
        <v>5.139999999999997</v>
      </c>
      <c r="BF175" s="105" t="str">
        <f t="shared" si="185"/>
        <v/>
      </c>
      <c r="BG175" s="105" t="str">
        <f t="shared" si="186"/>
        <v/>
      </c>
      <c r="BH175" s="105" t="str">
        <f t="shared" si="187"/>
        <v/>
      </c>
      <c r="BI175" s="105" t="str">
        <f t="shared" si="188"/>
        <v/>
      </c>
      <c r="BJ175" s="105" t="str">
        <f t="shared" si="189"/>
        <v/>
      </c>
      <c r="BK175" s="105" t="str">
        <f t="shared" si="190"/>
        <v/>
      </c>
      <c r="BL175" s="105" t="str">
        <f t="shared" si="191"/>
        <v/>
      </c>
      <c r="BM175" s="102" t="str">
        <f t="shared" si="171"/>
        <v/>
      </c>
      <c r="BN175" s="102" t="str">
        <f t="shared" si="172"/>
        <v/>
      </c>
      <c r="BO175" s="105">
        <f t="shared" si="192"/>
        <v>0.50799999999999912</v>
      </c>
      <c r="BP175" s="105">
        <f t="shared" si="193"/>
        <v>0.45800000000000196</v>
      </c>
      <c r="BQ175" s="105">
        <f t="shared" si="194"/>
        <v>0.71999999999999886</v>
      </c>
      <c r="BR175" s="105" t="str">
        <f t="shared" si="195"/>
        <v/>
      </c>
      <c r="BS175" s="105" t="str">
        <f t="shared" si="196"/>
        <v/>
      </c>
      <c r="BT175" s="105" t="str">
        <f t="shared" si="197"/>
        <v/>
      </c>
      <c r="BU175" s="105" t="str">
        <f t="shared" si="198"/>
        <v/>
      </c>
      <c r="BV175" s="105" t="str">
        <f t="shared" si="199"/>
        <v/>
      </c>
      <c r="BW175" s="105" t="str">
        <f t="shared" si="200"/>
        <v/>
      </c>
      <c r="BX175" s="105" t="str">
        <f t="shared" si="201"/>
        <v/>
      </c>
      <c r="BY175" s="102" t="str">
        <f t="shared" si="173"/>
        <v/>
      </c>
      <c r="BZ175" s="102" t="str">
        <f t="shared" si="174"/>
        <v/>
      </c>
      <c r="CA175" s="70">
        <f t="shared" si="175"/>
        <v>5.2159999999999984</v>
      </c>
      <c r="CB175" s="70">
        <f t="shared" si="176"/>
        <v>0.56199999999999994</v>
      </c>
      <c r="CC175" s="103" t="str">
        <f t="shared" si="177"/>
        <v>PAX6</v>
      </c>
      <c r="CD175" s="104" t="s">
        <v>41</v>
      </c>
      <c r="CE175" s="106">
        <f t="shared" si="202"/>
        <v>2.5068161448515241E-2</v>
      </c>
      <c r="CF175" s="106">
        <f t="shared" si="203"/>
        <v>2.7393928791126079E-2</v>
      </c>
      <c r="CG175" s="106">
        <f t="shared" si="204"/>
        <v>2.8359973603661336E-2</v>
      </c>
      <c r="CH175" s="106" t="str">
        <f t="shared" si="205"/>
        <v/>
      </c>
      <c r="CI175" s="106" t="str">
        <f t="shared" si="206"/>
        <v/>
      </c>
      <c r="CJ175" s="106" t="str">
        <f t="shared" si="207"/>
        <v/>
      </c>
      <c r="CK175" s="106" t="str">
        <f t="shared" si="208"/>
        <v/>
      </c>
      <c r="CL175" s="106" t="str">
        <f t="shared" si="209"/>
        <v/>
      </c>
      <c r="CM175" s="106" t="str">
        <f t="shared" si="210"/>
        <v/>
      </c>
      <c r="CN175" s="106" t="str">
        <f t="shared" si="211"/>
        <v/>
      </c>
      <c r="CO175" s="119" t="str">
        <f t="shared" si="178"/>
        <v/>
      </c>
      <c r="CP175" s="119" t="str">
        <f t="shared" si="179"/>
        <v/>
      </c>
      <c r="CQ175" s="106">
        <f t="shared" si="212"/>
        <v>0.70319659995656014</v>
      </c>
      <c r="CR175" s="106">
        <f t="shared" si="213"/>
        <v>0.72799477449954242</v>
      </c>
      <c r="CS175" s="106">
        <f t="shared" si="214"/>
        <v>0.60709744219752393</v>
      </c>
      <c r="CT175" s="106" t="str">
        <f t="shared" si="215"/>
        <v/>
      </c>
      <c r="CU175" s="106" t="str">
        <f t="shared" si="216"/>
        <v/>
      </c>
      <c r="CV175" s="106" t="str">
        <f t="shared" si="217"/>
        <v/>
      </c>
      <c r="CW175" s="106" t="str">
        <f t="shared" si="218"/>
        <v/>
      </c>
      <c r="CX175" s="106" t="str">
        <f t="shared" si="219"/>
        <v/>
      </c>
      <c r="CY175" s="106" t="str">
        <f t="shared" si="220"/>
        <v/>
      </c>
      <c r="CZ175" s="106" t="str">
        <f t="shared" si="221"/>
        <v/>
      </c>
      <c r="DA175" s="119" t="str">
        <f t="shared" si="180"/>
        <v/>
      </c>
      <c r="DB175" s="119" t="str">
        <f t="shared" si="181"/>
        <v/>
      </c>
    </row>
    <row r="176" spans="1:106" ht="15" customHeight="1" x14ac:dyDescent="0.3">
      <c r="A176" s="135" t="str">
        <f>'Gene Table'!D175</f>
        <v>PCGF2</v>
      </c>
      <c r="B176" s="104" t="s">
        <v>42</v>
      </c>
      <c r="C176" s="105">
        <f>IF('Test Sample Data'!C175="","",IF(SUM('Test Sample Data'!C$3:C$386)&gt;10,IF(AND(ISNUMBER('Test Sample Data'!C175),'Test Sample Data'!C175&lt;$C$389, 'Test Sample Data'!C175&gt;0),'Test Sample Data'!C175,$C$389),""))</f>
        <v>26.92</v>
      </c>
      <c r="D176" s="105">
        <f>IF('Test Sample Data'!D175="","",IF(SUM('Test Sample Data'!D$3:D$386)&gt;10,IF(AND(ISNUMBER('Test Sample Data'!D175),'Test Sample Data'!D175&lt;$C$389, 'Test Sample Data'!D175&gt;0),'Test Sample Data'!D175,$C$389),""))</f>
        <v>26.46</v>
      </c>
      <c r="E176" s="105">
        <f>IF('Test Sample Data'!E175="","",IF(SUM('Test Sample Data'!E$3:E$386)&gt;10,IF(AND(ISNUMBER('Test Sample Data'!E175),'Test Sample Data'!E175&lt;$C$389, 'Test Sample Data'!E175&gt;0),'Test Sample Data'!E175,$C$389),""))</f>
        <v>26.46</v>
      </c>
      <c r="F176" s="105" t="str">
        <f>IF('Test Sample Data'!F175="","",IF(SUM('Test Sample Data'!F$3:F$386)&gt;10,IF(AND(ISNUMBER('Test Sample Data'!F175),'Test Sample Data'!F175&lt;$C$389, 'Test Sample Data'!F175&gt;0),'Test Sample Data'!F175,$C$389),""))</f>
        <v/>
      </c>
      <c r="G176" s="105" t="str">
        <f>IF('Test Sample Data'!G175="","",IF(SUM('Test Sample Data'!G$3:G$386)&gt;10,IF(AND(ISNUMBER('Test Sample Data'!G175),'Test Sample Data'!G175&lt;$C$389, 'Test Sample Data'!G175&gt;0),'Test Sample Data'!G175,$C$389),""))</f>
        <v/>
      </c>
      <c r="H176" s="105" t="str">
        <f>IF('Test Sample Data'!H175="","",IF(SUM('Test Sample Data'!H$3:H$386)&gt;10,IF(AND(ISNUMBER('Test Sample Data'!H175),'Test Sample Data'!H175&lt;$C$389, 'Test Sample Data'!H175&gt;0),'Test Sample Data'!H175,$C$389),""))</f>
        <v/>
      </c>
      <c r="I176" s="105" t="str">
        <f>IF('Test Sample Data'!I175="","",IF(SUM('Test Sample Data'!I$3:I$386)&gt;10,IF(AND(ISNUMBER('Test Sample Data'!I175),'Test Sample Data'!I175&lt;$C$389, 'Test Sample Data'!I175&gt;0),'Test Sample Data'!I175,$C$389),""))</f>
        <v/>
      </c>
      <c r="J176" s="105" t="str">
        <f>IF('Test Sample Data'!J175="","",IF(SUM('Test Sample Data'!J$3:J$386)&gt;10,IF(AND(ISNUMBER('Test Sample Data'!J175),'Test Sample Data'!J175&lt;$C$389, 'Test Sample Data'!J175&gt;0),'Test Sample Data'!J175,$C$389),""))</f>
        <v/>
      </c>
      <c r="K176" s="105" t="str">
        <f>IF('Test Sample Data'!K175="","",IF(SUM('Test Sample Data'!K$3:K$386)&gt;10,IF(AND(ISNUMBER('Test Sample Data'!K175),'Test Sample Data'!K175&lt;$C$389, 'Test Sample Data'!K175&gt;0),'Test Sample Data'!K175,$C$389),""))</f>
        <v/>
      </c>
      <c r="L176" s="105" t="str">
        <f>IF('Test Sample Data'!L175="","",IF(SUM('Test Sample Data'!L$3:L$386)&gt;10,IF(AND(ISNUMBER('Test Sample Data'!L175),'Test Sample Data'!L175&lt;$C$389, 'Test Sample Data'!L175&gt;0),'Test Sample Data'!L175,$C$389),""))</f>
        <v/>
      </c>
      <c r="M176" s="105" t="str">
        <f>IF('Test Sample Data'!M175="","",IF(SUM('Test Sample Data'!M$3:M$386)&gt;10,IF(AND(ISNUMBER('Test Sample Data'!M175),'Test Sample Data'!M175&lt;$C$389, 'Test Sample Data'!M175&gt;0),'Test Sample Data'!M175,$C$389),""))</f>
        <v/>
      </c>
      <c r="N176" s="105" t="str">
        <f>IF('Test Sample Data'!N175="","",IF(SUM('Test Sample Data'!N$3:N$386)&gt;10,IF(AND(ISNUMBER('Test Sample Data'!N175),'Test Sample Data'!N175&lt;$C$389, 'Test Sample Data'!N175&gt;0),'Test Sample Data'!N175,$C$389),""))</f>
        <v/>
      </c>
      <c r="O176" s="105" t="str">
        <f>'Gene Table'!D175</f>
        <v>PCGF2</v>
      </c>
      <c r="P176" s="104" t="s">
        <v>42</v>
      </c>
      <c r="Q176" s="105">
        <f>IF('Control Sample Data'!C175="","",IF(SUM('Control Sample Data'!C$3:C$386)&gt;10,IF(AND(ISNUMBER('Control Sample Data'!C175),'Control Sample Data'!C175&lt;$C$389, 'Control Sample Data'!C175&gt;0),'Control Sample Data'!C175,$C$389),""))</f>
        <v>29.08</v>
      </c>
      <c r="R176" s="105">
        <f>IF('Control Sample Data'!D175="","",IF(SUM('Control Sample Data'!D$3:D$386)&gt;10,IF(AND(ISNUMBER('Control Sample Data'!D175),'Control Sample Data'!D175&lt;$C$389, 'Control Sample Data'!D175&gt;0),'Control Sample Data'!D175,$C$389),""))</f>
        <v>28.85</v>
      </c>
      <c r="S176" s="105">
        <f>IF('Control Sample Data'!E175="","",IF(SUM('Control Sample Data'!E$3:E$386)&gt;10,IF(AND(ISNUMBER('Control Sample Data'!E175),'Control Sample Data'!E175&lt;$C$389, 'Control Sample Data'!E175&gt;0),'Control Sample Data'!E175,$C$389),""))</f>
        <v>29.36</v>
      </c>
      <c r="T176" s="105" t="str">
        <f>IF('Control Sample Data'!F175="","",IF(SUM('Control Sample Data'!F$3:F$386)&gt;10,IF(AND(ISNUMBER('Control Sample Data'!F175),'Control Sample Data'!F175&lt;$C$389, 'Control Sample Data'!F175&gt;0),'Control Sample Data'!F175,$C$389),""))</f>
        <v/>
      </c>
      <c r="U176" s="105" t="str">
        <f>IF('Control Sample Data'!G175="","",IF(SUM('Control Sample Data'!G$3:G$386)&gt;10,IF(AND(ISNUMBER('Control Sample Data'!G175),'Control Sample Data'!G175&lt;$C$389, 'Control Sample Data'!G175&gt;0),'Control Sample Data'!G175,$C$389),""))</f>
        <v/>
      </c>
      <c r="V176" s="105" t="str">
        <f>IF('Control Sample Data'!H175="","",IF(SUM('Control Sample Data'!H$3:H$386)&gt;10,IF(AND(ISNUMBER('Control Sample Data'!H175),'Control Sample Data'!H175&lt;$C$389, 'Control Sample Data'!H175&gt;0),'Control Sample Data'!H175,$C$389),""))</f>
        <v/>
      </c>
      <c r="W176" s="105" t="str">
        <f>IF('Control Sample Data'!I175="","",IF(SUM('Control Sample Data'!I$3:I$386)&gt;10,IF(AND(ISNUMBER('Control Sample Data'!I175),'Control Sample Data'!I175&lt;$C$389, 'Control Sample Data'!I175&gt;0),'Control Sample Data'!I175,$C$389),""))</f>
        <v/>
      </c>
      <c r="X176" s="105" t="str">
        <f>IF('Control Sample Data'!J175="","",IF(SUM('Control Sample Data'!J$3:J$386)&gt;10,IF(AND(ISNUMBER('Control Sample Data'!J175),'Control Sample Data'!J175&lt;$C$389, 'Control Sample Data'!J175&gt;0),'Control Sample Data'!J175,$C$389),""))</f>
        <v/>
      </c>
      <c r="Y176" s="105" t="str">
        <f>IF('Control Sample Data'!K175="","",IF(SUM('Control Sample Data'!K$3:K$386)&gt;10,IF(AND(ISNUMBER('Control Sample Data'!K175),'Control Sample Data'!K175&lt;$C$389, 'Control Sample Data'!K175&gt;0),'Control Sample Data'!K175,$C$389),""))</f>
        <v/>
      </c>
      <c r="Z176" s="105" t="str">
        <f>IF('Control Sample Data'!L175="","",IF(SUM('Control Sample Data'!L$3:L$386)&gt;10,IF(AND(ISNUMBER('Control Sample Data'!L175),'Control Sample Data'!L175&lt;$C$389, 'Control Sample Data'!L175&gt;0),'Control Sample Data'!L175,$C$389),""))</f>
        <v/>
      </c>
      <c r="AA176" s="105" t="str">
        <f>IF('Control Sample Data'!M175="","",IF(SUM('Control Sample Data'!M$3:M$386)&gt;10,IF(AND(ISNUMBER('Control Sample Data'!M175),'Control Sample Data'!M175&lt;$C$389, 'Control Sample Data'!M175&gt;0),'Control Sample Data'!M175,$C$389),""))</f>
        <v/>
      </c>
      <c r="AB176" s="136" t="str">
        <f>IF('Control Sample Data'!N175="","",IF(SUM('Control Sample Data'!N$3:N$386)&gt;10,IF(AND(ISNUMBER('Control Sample Data'!N175),'Control Sample Data'!N175&lt;$C$389, 'Control Sample Data'!N175&gt;0),'Control Sample Data'!N175,$C$389),""))</f>
        <v/>
      </c>
      <c r="BA176" s="101" t="str">
        <f t="shared" si="170"/>
        <v>PCGF2</v>
      </c>
      <c r="BB176" s="104" t="s">
        <v>42</v>
      </c>
      <c r="BC176" s="105">
        <f t="shared" si="182"/>
        <v>5.9280000000000008</v>
      </c>
      <c r="BD176" s="105">
        <f t="shared" si="183"/>
        <v>5.5100000000000016</v>
      </c>
      <c r="BE176" s="105">
        <f t="shared" si="184"/>
        <v>5.5799999999999983</v>
      </c>
      <c r="BF176" s="105" t="str">
        <f t="shared" si="185"/>
        <v/>
      </c>
      <c r="BG176" s="105" t="str">
        <f t="shared" si="186"/>
        <v/>
      </c>
      <c r="BH176" s="105" t="str">
        <f t="shared" si="187"/>
        <v/>
      </c>
      <c r="BI176" s="105" t="str">
        <f t="shared" si="188"/>
        <v/>
      </c>
      <c r="BJ176" s="105" t="str">
        <f t="shared" si="189"/>
        <v/>
      </c>
      <c r="BK176" s="105" t="str">
        <f t="shared" si="190"/>
        <v/>
      </c>
      <c r="BL176" s="105" t="str">
        <f t="shared" si="191"/>
        <v/>
      </c>
      <c r="BM176" s="102" t="str">
        <f t="shared" si="171"/>
        <v/>
      </c>
      <c r="BN176" s="102" t="str">
        <f t="shared" si="172"/>
        <v/>
      </c>
      <c r="BO176" s="105">
        <f t="shared" si="192"/>
        <v>7.9379999999999988</v>
      </c>
      <c r="BP176" s="105">
        <f t="shared" si="193"/>
        <v>7.7980000000000018</v>
      </c>
      <c r="BQ176" s="105">
        <f t="shared" si="194"/>
        <v>8.1499999999999986</v>
      </c>
      <c r="BR176" s="105" t="str">
        <f t="shared" si="195"/>
        <v/>
      </c>
      <c r="BS176" s="105" t="str">
        <f t="shared" si="196"/>
        <v/>
      </c>
      <c r="BT176" s="105" t="str">
        <f t="shared" si="197"/>
        <v/>
      </c>
      <c r="BU176" s="105" t="str">
        <f t="shared" si="198"/>
        <v/>
      </c>
      <c r="BV176" s="105" t="str">
        <f t="shared" si="199"/>
        <v/>
      </c>
      <c r="BW176" s="105" t="str">
        <f t="shared" si="200"/>
        <v/>
      </c>
      <c r="BX176" s="105" t="str">
        <f t="shared" si="201"/>
        <v/>
      </c>
      <c r="BY176" s="102" t="str">
        <f t="shared" si="173"/>
        <v/>
      </c>
      <c r="BZ176" s="102" t="str">
        <f t="shared" si="174"/>
        <v/>
      </c>
      <c r="CA176" s="70">
        <f t="shared" si="175"/>
        <v>5.6726666666666672</v>
      </c>
      <c r="CB176" s="70">
        <f t="shared" si="176"/>
        <v>7.9619999999999997</v>
      </c>
      <c r="CC176" s="103" t="str">
        <f t="shared" si="177"/>
        <v>PCGF2</v>
      </c>
      <c r="CD176" s="104" t="s">
        <v>42</v>
      </c>
      <c r="CE176" s="106">
        <f t="shared" si="202"/>
        <v>1.6424576704495403E-2</v>
      </c>
      <c r="CF176" s="106">
        <f t="shared" si="203"/>
        <v>2.194445118340619E-2</v>
      </c>
      <c r="CG176" s="106">
        <f t="shared" si="204"/>
        <v>2.0905118043533032E-2</v>
      </c>
      <c r="CH176" s="106" t="str">
        <f t="shared" si="205"/>
        <v/>
      </c>
      <c r="CI176" s="106" t="str">
        <f t="shared" si="206"/>
        <v/>
      </c>
      <c r="CJ176" s="106" t="str">
        <f t="shared" si="207"/>
        <v/>
      </c>
      <c r="CK176" s="106" t="str">
        <f t="shared" si="208"/>
        <v/>
      </c>
      <c r="CL176" s="106" t="str">
        <f t="shared" si="209"/>
        <v/>
      </c>
      <c r="CM176" s="106" t="str">
        <f t="shared" si="210"/>
        <v/>
      </c>
      <c r="CN176" s="106" t="str">
        <f t="shared" si="211"/>
        <v/>
      </c>
      <c r="CO176" s="119" t="str">
        <f t="shared" si="178"/>
        <v/>
      </c>
      <c r="CP176" s="119" t="str">
        <f t="shared" si="179"/>
        <v/>
      </c>
      <c r="CQ176" s="106">
        <f t="shared" si="212"/>
        <v>4.0777809664910916E-3</v>
      </c>
      <c r="CR176" s="106">
        <f t="shared" si="213"/>
        <v>4.4933277084007973E-3</v>
      </c>
      <c r="CS176" s="106">
        <f t="shared" si="214"/>
        <v>3.5205096195735611E-3</v>
      </c>
      <c r="CT176" s="106" t="str">
        <f t="shared" si="215"/>
        <v/>
      </c>
      <c r="CU176" s="106" t="str">
        <f t="shared" si="216"/>
        <v/>
      </c>
      <c r="CV176" s="106" t="str">
        <f t="shared" si="217"/>
        <v/>
      </c>
      <c r="CW176" s="106" t="str">
        <f t="shared" si="218"/>
        <v/>
      </c>
      <c r="CX176" s="106" t="str">
        <f t="shared" si="219"/>
        <v/>
      </c>
      <c r="CY176" s="106" t="str">
        <f t="shared" si="220"/>
        <v/>
      </c>
      <c r="CZ176" s="106" t="str">
        <f t="shared" si="221"/>
        <v/>
      </c>
      <c r="DA176" s="119" t="str">
        <f t="shared" si="180"/>
        <v/>
      </c>
      <c r="DB176" s="119" t="str">
        <f t="shared" si="181"/>
        <v/>
      </c>
    </row>
    <row r="177" spans="1:106" ht="15" customHeight="1" x14ac:dyDescent="0.3">
      <c r="A177" s="135" t="str">
        <f>'Gene Table'!D176</f>
        <v>PCGF3</v>
      </c>
      <c r="B177" s="104" t="s">
        <v>353</v>
      </c>
      <c r="C177" s="105">
        <f>IF('Test Sample Data'!C176="","",IF(SUM('Test Sample Data'!C$3:C$386)&gt;10,IF(AND(ISNUMBER('Test Sample Data'!C176),'Test Sample Data'!C176&lt;$C$389, 'Test Sample Data'!C176&gt;0),'Test Sample Data'!C176,$C$389),""))</f>
        <v>26.03</v>
      </c>
      <c r="D177" s="105">
        <f>IF('Test Sample Data'!D176="","",IF(SUM('Test Sample Data'!D$3:D$386)&gt;10,IF(AND(ISNUMBER('Test Sample Data'!D176),'Test Sample Data'!D176&lt;$C$389, 'Test Sample Data'!D176&gt;0),'Test Sample Data'!D176,$C$389),""))</f>
        <v>26.09</v>
      </c>
      <c r="E177" s="105">
        <f>IF('Test Sample Data'!E176="","",IF(SUM('Test Sample Data'!E$3:E$386)&gt;10,IF(AND(ISNUMBER('Test Sample Data'!E176),'Test Sample Data'!E176&lt;$C$389, 'Test Sample Data'!E176&gt;0),'Test Sample Data'!E176,$C$389),""))</f>
        <v>26.02</v>
      </c>
      <c r="F177" s="105" t="str">
        <f>IF('Test Sample Data'!F176="","",IF(SUM('Test Sample Data'!F$3:F$386)&gt;10,IF(AND(ISNUMBER('Test Sample Data'!F176),'Test Sample Data'!F176&lt;$C$389, 'Test Sample Data'!F176&gt;0),'Test Sample Data'!F176,$C$389),""))</f>
        <v/>
      </c>
      <c r="G177" s="105" t="str">
        <f>IF('Test Sample Data'!G176="","",IF(SUM('Test Sample Data'!G$3:G$386)&gt;10,IF(AND(ISNUMBER('Test Sample Data'!G176),'Test Sample Data'!G176&lt;$C$389, 'Test Sample Data'!G176&gt;0),'Test Sample Data'!G176,$C$389),""))</f>
        <v/>
      </c>
      <c r="H177" s="105" t="str">
        <f>IF('Test Sample Data'!H176="","",IF(SUM('Test Sample Data'!H$3:H$386)&gt;10,IF(AND(ISNUMBER('Test Sample Data'!H176),'Test Sample Data'!H176&lt;$C$389, 'Test Sample Data'!H176&gt;0),'Test Sample Data'!H176,$C$389),""))</f>
        <v/>
      </c>
      <c r="I177" s="105" t="str">
        <f>IF('Test Sample Data'!I176="","",IF(SUM('Test Sample Data'!I$3:I$386)&gt;10,IF(AND(ISNUMBER('Test Sample Data'!I176),'Test Sample Data'!I176&lt;$C$389, 'Test Sample Data'!I176&gt;0),'Test Sample Data'!I176,$C$389),""))</f>
        <v/>
      </c>
      <c r="J177" s="105" t="str">
        <f>IF('Test Sample Data'!J176="","",IF(SUM('Test Sample Data'!J$3:J$386)&gt;10,IF(AND(ISNUMBER('Test Sample Data'!J176),'Test Sample Data'!J176&lt;$C$389, 'Test Sample Data'!J176&gt;0),'Test Sample Data'!J176,$C$389),""))</f>
        <v/>
      </c>
      <c r="K177" s="105" t="str">
        <f>IF('Test Sample Data'!K176="","",IF(SUM('Test Sample Data'!K$3:K$386)&gt;10,IF(AND(ISNUMBER('Test Sample Data'!K176),'Test Sample Data'!K176&lt;$C$389, 'Test Sample Data'!K176&gt;0),'Test Sample Data'!K176,$C$389),""))</f>
        <v/>
      </c>
      <c r="L177" s="105" t="str">
        <f>IF('Test Sample Data'!L176="","",IF(SUM('Test Sample Data'!L$3:L$386)&gt;10,IF(AND(ISNUMBER('Test Sample Data'!L176),'Test Sample Data'!L176&lt;$C$389, 'Test Sample Data'!L176&gt;0),'Test Sample Data'!L176,$C$389),""))</f>
        <v/>
      </c>
      <c r="M177" s="105" t="str">
        <f>IF('Test Sample Data'!M176="","",IF(SUM('Test Sample Data'!M$3:M$386)&gt;10,IF(AND(ISNUMBER('Test Sample Data'!M176),'Test Sample Data'!M176&lt;$C$389, 'Test Sample Data'!M176&gt;0),'Test Sample Data'!M176,$C$389),""))</f>
        <v/>
      </c>
      <c r="N177" s="105" t="str">
        <f>IF('Test Sample Data'!N176="","",IF(SUM('Test Sample Data'!N$3:N$386)&gt;10,IF(AND(ISNUMBER('Test Sample Data'!N176),'Test Sample Data'!N176&lt;$C$389, 'Test Sample Data'!N176&gt;0),'Test Sample Data'!N176,$C$389),""))</f>
        <v/>
      </c>
      <c r="O177" s="105" t="str">
        <f>'Gene Table'!D176</f>
        <v>PCGF3</v>
      </c>
      <c r="P177" s="104" t="s">
        <v>353</v>
      </c>
      <c r="Q177" s="105">
        <f>IF('Control Sample Data'!C176="","",IF(SUM('Control Sample Data'!C$3:C$386)&gt;10,IF(AND(ISNUMBER('Control Sample Data'!C176),'Control Sample Data'!C176&lt;$C$389, 'Control Sample Data'!C176&gt;0),'Control Sample Data'!C176,$C$389),""))</f>
        <v>26.16</v>
      </c>
      <c r="R177" s="105">
        <f>IF('Control Sample Data'!D176="","",IF(SUM('Control Sample Data'!D$3:D$386)&gt;10,IF(AND(ISNUMBER('Control Sample Data'!D176),'Control Sample Data'!D176&lt;$C$389, 'Control Sample Data'!D176&gt;0),'Control Sample Data'!D176,$C$389),""))</f>
        <v>26.25</v>
      </c>
      <c r="S177" s="105">
        <f>IF('Control Sample Data'!E176="","",IF(SUM('Control Sample Data'!E$3:E$386)&gt;10,IF(AND(ISNUMBER('Control Sample Data'!E176),'Control Sample Data'!E176&lt;$C$389, 'Control Sample Data'!E176&gt;0),'Control Sample Data'!E176,$C$389),""))</f>
        <v>26.33</v>
      </c>
      <c r="T177" s="105" t="str">
        <f>IF('Control Sample Data'!F176="","",IF(SUM('Control Sample Data'!F$3:F$386)&gt;10,IF(AND(ISNUMBER('Control Sample Data'!F176),'Control Sample Data'!F176&lt;$C$389, 'Control Sample Data'!F176&gt;0),'Control Sample Data'!F176,$C$389),""))</f>
        <v/>
      </c>
      <c r="U177" s="105" t="str">
        <f>IF('Control Sample Data'!G176="","",IF(SUM('Control Sample Data'!G$3:G$386)&gt;10,IF(AND(ISNUMBER('Control Sample Data'!G176),'Control Sample Data'!G176&lt;$C$389, 'Control Sample Data'!G176&gt;0),'Control Sample Data'!G176,$C$389),""))</f>
        <v/>
      </c>
      <c r="V177" s="105" t="str">
        <f>IF('Control Sample Data'!H176="","",IF(SUM('Control Sample Data'!H$3:H$386)&gt;10,IF(AND(ISNUMBER('Control Sample Data'!H176),'Control Sample Data'!H176&lt;$C$389, 'Control Sample Data'!H176&gt;0),'Control Sample Data'!H176,$C$389),""))</f>
        <v/>
      </c>
      <c r="W177" s="105" t="str">
        <f>IF('Control Sample Data'!I176="","",IF(SUM('Control Sample Data'!I$3:I$386)&gt;10,IF(AND(ISNUMBER('Control Sample Data'!I176),'Control Sample Data'!I176&lt;$C$389, 'Control Sample Data'!I176&gt;0),'Control Sample Data'!I176,$C$389),""))</f>
        <v/>
      </c>
      <c r="X177" s="105" t="str">
        <f>IF('Control Sample Data'!J176="","",IF(SUM('Control Sample Data'!J$3:J$386)&gt;10,IF(AND(ISNUMBER('Control Sample Data'!J176),'Control Sample Data'!J176&lt;$C$389, 'Control Sample Data'!J176&gt;0),'Control Sample Data'!J176,$C$389),""))</f>
        <v/>
      </c>
      <c r="Y177" s="105" t="str">
        <f>IF('Control Sample Data'!K176="","",IF(SUM('Control Sample Data'!K$3:K$386)&gt;10,IF(AND(ISNUMBER('Control Sample Data'!K176),'Control Sample Data'!K176&lt;$C$389, 'Control Sample Data'!K176&gt;0),'Control Sample Data'!K176,$C$389),""))</f>
        <v/>
      </c>
      <c r="Z177" s="105" t="str">
        <f>IF('Control Sample Data'!L176="","",IF(SUM('Control Sample Data'!L$3:L$386)&gt;10,IF(AND(ISNUMBER('Control Sample Data'!L176),'Control Sample Data'!L176&lt;$C$389, 'Control Sample Data'!L176&gt;0),'Control Sample Data'!L176,$C$389),""))</f>
        <v/>
      </c>
      <c r="AA177" s="105" t="str">
        <f>IF('Control Sample Data'!M176="","",IF(SUM('Control Sample Data'!M$3:M$386)&gt;10,IF(AND(ISNUMBER('Control Sample Data'!M176),'Control Sample Data'!M176&lt;$C$389, 'Control Sample Data'!M176&gt;0),'Control Sample Data'!M176,$C$389),""))</f>
        <v/>
      </c>
      <c r="AB177" s="136" t="str">
        <f>IF('Control Sample Data'!N176="","",IF(SUM('Control Sample Data'!N$3:N$386)&gt;10,IF(AND(ISNUMBER('Control Sample Data'!N176),'Control Sample Data'!N176&lt;$C$389, 'Control Sample Data'!N176&gt;0),'Control Sample Data'!N176,$C$389),""))</f>
        <v/>
      </c>
      <c r="BA177" s="101" t="str">
        <f t="shared" si="170"/>
        <v>PCGF3</v>
      </c>
      <c r="BB177" s="104" t="s">
        <v>353</v>
      </c>
      <c r="BC177" s="105">
        <f t="shared" si="182"/>
        <v>5.0380000000000003</v>
      </c>
      <c r="BD177" s="105">
        <f t="shared" si="183"/>
        <v>5.1400000000000006</v>
      </c>
      <c r="BE177" s="105">
        <f t="shared" si="184"/>
        <v>5.139999999999997</v>
      </c>
      <c r="BF177" s="105" t="str">
        <f t="shared" si="185"/>
        <v/>
      </c>
      <c r="BG177" s="105" t="str">
        <f t="shared" si="186"/>
        <v/>
      </c>
      <c r="BH177" s="105" t="str">
        <f t="shared" si="187"/>
        <v/>
      </c>
      <c r="BI177" s="105" t="str">
        <f t="shared" si="188"/>
        <v/>
      </c>
      <c r="BJ177" s="105" t="str">
        <f t="shared" si="189"/>
        <v/>
      </c>
      <c r="BK177" s="105" t="str">
        <f t="shared" si="190"/>
        <v/>
      </c>
      <c r="BL177" s="105" t="str">
        <f t="shared" si="191"/>
        <v/>
      </c>
      <c r="BM177" s="102" t="str">
        <f t="shared" si="171"/>
        <v/>
      </c>
      <c r="BN177" s="102" t="str">
        <f t="shared" si="172"/>
        <v/>
      </c>
      <c r="BO177" s="105">
        <f t="shared" si="192"/>
        <v>5.0180000000000007</v>
      </c>
      <c r="BP177" s="105">
        <f t="shared" si="193"/>
        <v>5.1980000000000004</v>
      </c>
      <c r="BQ177" s="105">
        <f t="shared" si="194"/>
        <v>5.1199999999999974</v>
      </c>
      <c r="BR177" s="105" t="str">
        <f t="shared" si="195"/>
        <v/>
      </c>
      <c r="BS177" s="105" t="str">
        <f t="shared" si="196"/>
        <v/>
      </c>
      <c r="BT177" s="105" t="str">
        <f t="shared" si="197"/>
        <v/>
      </c>
      <c r="BU177" s="105" t="str">
        <f t="shared" si="198"/>
        <v/>
      </c>
      <c r="BV177" s="105" t="str">
        <f t="shared" si="199"/>
        <v/>
      </c>
      <c r="BW177" s="105" t="str">
        <f t="shared" si="200"/>
        <v/>
      </c>
      <c r="BX177" s="105" t="str">
        <f t="shared" si="201"/>
        <v/>
      </c>
      <c r="BY177" s="102" t="str">
        <f t="shared" si="173"/>
        <v/>
      </c>
      <c r="BZ177" s="102" t="str">
        <f t="shared" si="174"/>
        <v/>
      </c>
      <c r="CA177" s="70">
        <f t="shared" si="175"/>
        <v>5.105999999999999</v>
      </c>
      <c r="CB177" s="70">
        <f t="shared" si="176"/>
        <v>5.1119999999999992</v>
      </c>
      <c r="CC177" s="103" t="str">
        <f t="shared" si="177"/>
        <v>PCGF3</v>
      </c>
      <c r="CD177" s="104" t="s">
        <v>353</v>
      </c>
      <c r="CE177" s="106">
        <f t="shared" si="202"/>
        <v>3.0437633391976283E-2</v>
      </c>
      <c r="CF177" s="106">
        <f t="shared" si="203"/>
        <v>2.835997360366127E-2</v>
      </c>
      <c r="CG177" s="106">
        <f t="shared" si="204"/>
        <v>2.8359973603661336E-2</v>
      </c>
      <c r="CH177" s="106" t="str">
        <f t="shared" si="205"/>
        <v/>
      </c>
      <c r="CI177" s="106" t="str">
        <f t="shared" si="206"/>
        <v/>
      </c>
      <c r="CJ177" s="106" t="str">
        <f t="shared" si="207"/>
        <v/>
      </c>
      <c r="CK177" s="106" t="str">
        <f t="shared" si="208"/>
        <v/>
      </c>
      <c r="CL177" s="106" t="str">
        <f t="shared" si="209"/>
        <v/>
      </c>
      <c r="CM177" s="106" t="str">
        <f t="shared" si="210"/>
        <v/>
      </c>
      <c r="CN177" s="106" t="str">
        <f t="shared" si="211"/>
        <v/>
      </c>
      <c r="CO177" s="119" t="str">
        <f t="shared" si="178"/>
        <v/>
      </c>
      <c r="CP177" s="119" t="str">
        <f t="shared" si="179"/>
        <v/>
      </c>
      <c r="CQ177" s="106">
        <f t="shared" si="212"/>
        <v>3.0862526920167881E-2</v>
      </c>
      <c r="CR177" s="106">
        <f t="shared" si="213"/>
        <v>2.7242444985533184E-2</v>
      </c>
      <c r="CS177" s="106">
        <f t="shared" si="214"/>
        <v>2.8755864082027394E-2</v>
      </c>
      <c r="CT177" s="106" t="str">
        <f t="shared" si="215"/>
        <v/>
      </c>
      <c r="CU177" s="106" t="str">
        <f t="shared" si="216"/>
        <v/>
      </c>
      <c r="CV177" s="106" t="str">
        <f t="shared" si="217"/>
        <v/>
      </c>
      <c r="CW177" s="106" t="str">
        <f t="shared" si="218"/>
        <v/>
      </c>
      <c r="CX177" s="106" t="str">
        <f t="shared" si="219"/>
        <v/>
      </c>
      <c r="CY177" s="106" t="str">
        <f t="shared" si="220"/>
        <v/>
      </c>
      <c r="CZ177" s="106" t="str">
        <f t="shared" si="221"/>
        <v/>
      </c>
      <c r="DA177" s="119" t="str">
        <f t="shared" si="180"/>
        <v/>
      </c>
      <c r="DB177" s="119" t="str">
        <f t="shared" si="181"/>
        <v/>
      </c>
    </row>
    <row r="178" spans="1:106" ht="15" customHeight="1" x14ac:dyDescent="0.3">
      <c r="A178" s="135" t="str">
        <f>'Gene Table'!D177</f>
        <v>PCGF5</v>
      </c>
      <c r="B178" s="104" t="s">
        <v>354</v>
      </c>
      <c r="C178" s="105">
        <f>IF('Test Sample Data'!C177="","",IF(SUM('Test Sample Data'!C$3:C$386)&gt;10,IF(AND(ISNUMBER('Test Sample Data'!C177),'Test Sample Data'!C177&lt;$C$389, 'Test Sample Data'!C177&gt;0),'Test Sample Data'!C177,$C$389),""))</f>
        <v>29.15</v>
      </c>
      <c r="D178" s="105">
        <f>IF('Test Sample Data'!D177="","",IF(SUM('Test Sample Data'!D$3:D$386)&gt;10,IF(AND(ISNUMBER('Test Sample Data'!D177),'Test Sample Data'!D177&lt;$C$389, 'Test Sample Data'!D177&gt;0),'Test Sample Data'!D177,$C$389),""))</f>
        <v>29.29</v>
      </c>
      <c r="E178" s="105">
        <f>IF('Test Sample Data'!E177="","",IF(SUM('Test Sample Data'!E$3:E$386)&gt;10,IF(AND(ISNUMBER('Test Sample Data'!E177),'Test Sample Data'!E177&lt;$C$389, 'Test Sample Data'!E177&gt;0),'Test Sample Data'!E177,$C$389),""))</f>
        <v>29.16</v>
      </c>
      <c r="F178" s="105" t="str">
        <f>IF('Test Sample Data'!F177="","",IF(SUM('Test Sample Data'!F$3:F$386)&gt;10,IF(AND(ISNUMBER('Test Sample Data'!F177),'Test Sample Data'!F177&lt;$C$389, 'Test Sample Data'!F177&gt;0),'Test Sample Data'!F177,$C$389),""))</f>
        <v/>
      </c>
      <c r="G178" s="105" t="str">
        <f>IF('Test Sample Data'!G177="","",IF(SUM('Test Sample Data'!G$3:G$386)&gt;10,IF(AND(ISNUMBER('Test Sample Data'!G177),'Test Sample Data'!G177&lt;$C$389, 'Test Sample Data'!G177&gt;0),'Test Sample Data'!G177,$C$389),""))</f>
        <v/>
      </c>
      <c r="H178" s="105" t="str">
        <f>IF('Test Sample Data'!H177="","",IF(SUM('Test Sample Data'!H$3:H$386)&gt;10,IF(AND(ISNUMBER('Test Sample Data'!H177),'Test Sample Data'!H177&lt;$C$389, 'Test Sample Data'!H177&gt;0),'Test Sample Data'!H177,$C$389),""))</f>
        <v/>
      </c>
      <c r="I178" s="105" t="str">
        <f>IF('Test Sample Data'!I177="","",IF(SUM('Test Sample Data'!I$3:I$386)&gt;10,IF(AND(ISNUMBER('Test Sample Data'!I177),'Test Sample Data'!I177&lt;$C$389, 'Test Sample Data'!I177&gt;0),'Test Sample Data'!I177,$C$389),""))</f>
        <v/>
      </c>
      <c r="J178" s="105" t="str">
        <f>IF('Test Sample Data'!J177="","",IF(SUM('Test Sample Data'!J$3:J$386)&gt;10,IF(AND(ISNUMBER('Test Sample Data'!J177),'Test Sample Data'!J177&lt;$C$389, 'Test Sample Data'!J177&gt;0),'Test Sample Data'!J177,$C$389),""))</f>
        <v/>
      </c>
      <c r="K178" s="105" t="str">
        <f>IF('Test Sample Data'!K177="","",IF(SUM('Test Sample Data'!K$3:K$386)&gt;10,IF(AND(ISNUMBER('Test Sample Data'!K177),'Test Sample Data'!K177&lt;$C$389, 'Test Sample Data'!K177&gt;0),'Test Sample Data'!K177,$C$389),""))</f>
        <v/>
      </c>
      <c r="L178" s="105" t="str">
        <f>IF('Test Sample Data'!L177="","",IF(SUM('Test Sample Data'!L$3:L$386)&gt;10,IF(AND(ISNUMBER('Test Sample Data'!L177),'Test Sample Data'!L177&lt;$C$389, 'Test Sample Data'!L177&gt;0),'Test Sample Data'!L177,$C$389),""))</f>
        <v/>
      </c>
      <c r="M178" s="105" t="str">
        <f>IF('Test Sample Data'!M177="","",IF(SUM('Test Sample Data'!M$3:M$386)&gt;10,IF(AND(ISNUMBER('Test Sample Data'!M177),'Test Sample Data'!M177&lt;$C$389, 'Test Sample Data'!M177&gt;0),'Test Sample Data'!M177,$C$389),""))</f>
        <v/>
      </c>
      <c r="N178" s="105" t="str">
        <f>IF('Test Sample Data'!N177="","",IF(SUM('Test Sample Data'!N$3:N$386)&gt;10,IF(AND(ISNUMBER('Test Sample Data'!N177),'Test Sample Data'!N177&lt;$C$389, 'Test Sample Data'!N177&gt;0),'Test Sample Data'!N177,$C$389),""))</f>
        <v/>
      </c>
      <c r="O178" s="105" t="str">
        <f>'Gene Table'!D177</f>
        <v>PCGF5</v>
      </c>
      <c r="P178" s="104" t="s">
        <v>354</v>
      </c>
      <c r="Q178" s="105">
        <f>IF('Control Sample Data'!C177="","",IF(SUM('Control Sample Data'!C$3:C$386)&gt;10,IF(AND(ISNUMBER('Control Sample Data'!C177),'Control Sample Data'!C177&lt;$C$389, 'Control Sample Data'!C177&gt;0),'Control Sample Data'!C177,$C$389),""))</f>
        <v>30.43</v>
      </c>
      <c r="R178" s="105">
        <f>IF('Control Sample Data'!D177="","",IF(SUM('Control Sample Data'!D$3:D$386)&gt;10,IF(AND(ISNUMBER('Control Sample Data'!D177),'Control Sample Data'!D177&lt;$C$389, 'Control Sample Data'!D177&gt;0),'Control Sample Data'!D177,$C$389),""))</f>
        <v>30.3</v>
      </c>
      <c r="S178" s="105">
        <f>IF('Control Sample Data'!E177="","",IF(SUM('Control Sample Data'!E$3:E$386)&gt;10,IF(AND(ISNUMBER('Control Sample Data'!E177),'Control Sample Data'!E177&lt;$C$389, 'Control Sample Data'!E177&gt;0),'Control Sample Data'!E177,$C$389),""))</f>
        <v>30.42</v>
      </c>
      <c r="T178" s="105" t="str">
        <f>IF('Control Sample Data'!F177="","",IF(SUM('Control Sample Data'!F$3:F$386)&gt;10,IF(AND(ISNUMBER('Control Sample Data'!F177),'Control Sample Data'!F177&lt;$C$389, 'Control Sample Data'!F177&gt;0),'Control Sample Data'!F177,$C$389),""))</f>
        <v/>
      </c>
      <c r="U178" s="105" t="str">
        <f>IF('Control Sample Data'!G177="","",IF(SUM('Control Sample Data'!G$3:G$386)&gt;10,IF(AND(ISNUMBER('Control Sample Data'!G177),'Control Sample Data'!G177&lt;$C$389, 'Control Sample Data'!G177&gt;0),'Control Sample Data'!G177,$C$389),""))</f>
        <v/>
      </c>
      <c r="V178" s="105" t="str">
        <f>IF('Control Sample Data'!H177="","",IF(SUM('Control Sample Data'!H$3:H$386)&gt;10,IF(AND(ISNUMBER('Control Sample Data'!H177),'Control Sample Data'!H177&lt;$C$389, 'Control Sample Data'!H177&gt;0),'Control Sample Data'!H177,$C$389),""))</f>
        <v/>
      </c>
      <c r="W178" s="105" t="str">
        <f>IF('Control Sample Data'!I177="","",IF(SUM('Control Sample Data'!I$3:I$386)&gt;10,IF(AND(ISNUMBER('Control Sample Data'!I177),'Control Sample Data'!I177&lt;$C$389, 'Control Sample Data'!I177&gt;0),'Control Sample Data'!I177,$C$389),""))</f>
        <v/>
      </c>
      <c r="X178" s="105" t="str">
        <f>IF('Control Sample Data'!J177="","",IF(SUM('Control Sample Data'!J$3:J$386)&gt;10,IF(AND(ISNUMBER('Control Sample Data'!J177),'Control Sample Data'!J177&lt;$C$389, 'Control Sample Data'!J177&gt;0),'Control Sample Data'!J177,$C$389),""))</f>
        <v/>
      </c>
      <c r="Y178" s="105" t="str">
        <f>IF('Control Sample Data'!K177="","",IF(SUM('Control Sample Data'!K$3:K$386)&gt;10,IF(AND(ISNUMBER('Control Sample Data'!K177),'Control Sample Data'!K177&lt;$C$389, 'Control Sample Data'!K177&gt;0),'Control Sample Data'!K177,$C$389),""))</f>
        <v/>
      </c>
      <c r="Z178" s="105" t="str">
        <f>IF('Control Sample Data'!L177="","",IF(SUM('Control Sample Data'!L$3:L$386)&gt;10,IF(AND(ISNUMBER('Control Sample Data'!L177),'Control Sample Data'!L177&lt;$C$389, 'Control Sample Data'!L177&gt;0),'Control Sample Data'!L177,$C$389),""))</f>
        <v/>
      </c>
      <c r="AA178" s="105" t="str">
        <f>IF('Control Sample Data'!M177="","",IF(SUM('Control Sample Data'!M$3:M$386)&gt;10,IF(AND(ISNUMBER('Control Sample Data'!M177),'Control Sample Data'!M177&lt;$C$389, 'Control Sample Data'!M177&gt;0),'Control Sample Data'!M177,$C$389),""))</f>
        <v/>
      </c>
      <c r="AB178" s="136" t="str">
        <f>IF('Control Sample Data'!N177="","",IF(SUM('Control Sample Data'!N$3:N$386)&gt;10,IF(AND(ISNUMBER('Control Sample Data'!N177),'Control Sample Data'!N177&lt;$C$389, 'Control Sample Data'!N177&gt;0),'Control Sample Data'!N177,$C$389),""))</f>
        <v/>
      </c>
      <c r="BA178" s="101" t="str">
        <f t="shared" si="170"/>
        <v>PCGF5</v>
      </c>
      <c r="BB178" s="104" t="s">
        <v>354</v>
      </c>
      <c r="BC178" s="105">
        <f t="shared" si="182"/>
        <v>8.1579999999999977</v>
      </c>
      <c r="BD178" s="105">
        <f t="shared" si="183"/>
        <v>8.34</v>
      </c>
      <c r="BE178" s="105">
        <f t="shared" si="184"/>
        <v>8.2799999999999976</v>
      </c>
      <c r="BF178" s="105" t="str">
        <f t="shared" si="185"/>
        <v/>
      </c>
      <c r="BG178" s="105" t="str">
        <f t="shared" si="186"/>
        <v/>
      </c>
      <c r="BH178" s="105" t="str">
        <f t="shared" si="187"/>
        <v/>
      </c>
      <c r="BI178" s="105" t="str">
        <f t="shared" si="188"/>
        <v/>
      </c>
      <c r="BJ178" s="105" t="str">
        <f t="shared" si="189"/>
        <v/>
      </c>
      <c r="BK178" s="105" t="str">
        <f t="shared" si="190"/>
        <v/>
      </c>
      <c r="BL178" s="105" t="str">
        <f t="shared" si="191"/>
        <v/>
      </c>
      <c r="BM178" s="102" t="str">
        <f t="shared" si="171"/>
        <v/>
      </c>
      <c r="BN178" s="102" t="str">
        <f t="shared" si="172"/>
        <v/>
      </c>
      <c r="BO178" s="105">
        <f t="shared" si="192"/>
        <v>9.2880000000000003</v>
      </c>
      <c r="BP178" s="105">
        <f t="shared" si="193"/>
        <v>9.2480000000000011</v>
      </c>
      <c r="BQ178" s="105">
        <f t="shared" si="194"/>
        <v>9.2100000000000009</v>
      </c>
      <c r="BR178" s="105" t="str">
        <f t="shared" si="195"/>
        <v/>
      </c>
      <c r="BS178" s="105" t="str">
        <f t="shared" si="196"/>
        <v/>
      </c>
      <c r="BT178" s="105" t="str">
        <f t="shared" si="197"/>
        <v/>
      </c>
      <c r="BU178" s="105" t="str">
        <f t="shared" si="198"/>
        <v/>
      </c>
      <c r="BV178" s="105" t="str">
        <f t="shared" si="199"/>
        <v/>
      </c>
      <c r="BW178" s="105" t="str">
        <f t="shared" si="200"/>
        <v/>
      </c>
      <c r="BX178" s="105" t="str">
        <f t="shared" si="201"/>
        <v/>
      </c>
      <c r="BY178" s="102" t="str">
        <f t="shared" si="173"/>
        <v/>
      </c>
      <c r="BZ178" s="102" t="str">
        <f t="shared" si="174"/>
        <v/>
      </c>
      <c r="CA178" s="70">
        <f t="shared" si="175"/>
        <v>8.2593333333333323</v>
      </c>
      <c r="CB178" s="70">
        <f t="shared" si="176"/>
        <v>9.2486666666666668</v>
      </c>
      <c r="CC178" s="103" t="str">
        <f t="shared" si="177"/>
        <v>PCGF5</v>
      </c>
      <c r="CD178" s="104" t="s">
        <v>354</v>
      </c>
      <c r="CE178" s="106">
        <f t="shared" si="202"/>
        <v>3.5010417951929942E-3</v>
      </c>
      <c r="CF178" s="106">
        <f t="shared" si="203"/>
        <v>3.0860988744663169E-3</v>
      </c>
      <c r="CG178" s="106">
        <f t="shared" si="204"/>
        <v>3.2171524112014627E-3</v>
      </c>
      <c r="CH178" s="106" t="str">
        <f t="shared" si="205"/>
        <v/>
      </c>
      <c r="CI178" s="106" t="str">
        <f t="shared" si="206"/>
        <v/>
      </c>
      <c r="CJ178" s="106" t="str">
        <f t="shared" si="207"/>
        <v/>
      </c>
      <c r="CK178" s="106" t="str">
        <f t="shared" si="208"/>
        <v/>
      </c>
      <c r="CL178" s="106" t="str">
        <f t="shared" si="209"/>
        <v/>
      </c>
      <c r="CM178" s="106" t="str">
        <f t="shared" si="210"/>
        <v/>
      </c>
      <c r="CN178" s="106" t="str">
        <f t="shared" si="211"/>
        <v/>
      </c>
      <c r="CO178" s="119" t="str">
        <f t="shared" si="178"/>
        <v/>
      </c>
      <c r="CP178" s="119" t="str">
        <f t="shared" si="179"/>
        <v/>
      </c>
      <c r="CQ178" s="106">
        <f t="shared" si="212"/>
        <v>1.599681050507476E-3</v>
      </c>
      <c r="CR178" s="106">
        <f t="shared" si="213"/>
        <v>1.6446542062664366E-3</v>
      </c>
      <c r="CS178" s="106">
        <f t="shared" si="214"/>
        <v>1.688549279898174E-3</v>
      </c>
      <c r="CT178" s="106" t="str">
        <f t="shared" si="215"/>
        <v/>
      </c>
      <c r="CU178" s="106" t="str">
        <f t="shared" si="216"/>
        <v/>
      </c>
      <c r="CV178" s="106" t="str">
        <f t="shared" si="217"/>
        <v/>
      </c>
      <c r="CW178" s="106" t="str">
        <f t="shared" si="218"/>
        <v/>
      </c>
      <c r="CX178" s="106" t="str">
        <f t="shared" si="219"/>
        <v/>
      </c>
      <c r="CY178" s="106" t="str">
        <f t="shared" si="220"/>
        <v/>
      </c>
      <c r="CZ178" s="106" t="str">
        <f t="shared" si="221"/>
        <v/>
      </c>
      <c r="DA178" s="119" t="str">
        <f t="shared" si="180"/>
        <v/>
      </c>
      <c r="DB178" s="119" t="str">
        <f t="shared" si="181"/>
        <v/>
      </c>
    </row>
    <row r="179" spans="1:106" ht="15" customHeight="1" x14ac:dyDescent="0.3">
      <c r="A179" s="135" t="str">
        <f>'Gene Table'!D178</f>
        <v>PDZRN3</v>
      </c>
      <c r="B179" s="104" t="s">
        <v>355</v>
      </c>
      <c r="C179" s="105">
        <f>IF('Test Sample Data'!C178="","",IF(SUM('Test Sample Data'!C$3:C$386)&gt;10,IF(AND(ISNUMBER('Test Sample Data'!C178),'Test Sample Data'!C178&lt;$C$389, 'Test Sample Data'!C178&gt;0),'Test Sample Data'!C178,$C$389),""))</f>
        <v>30.05</v>
      </c>
      <c r="D179" s="105">
        <f>IF('Test Sample Data'!D178="","",IF(SUM('Test Sample Data'!D$3:D$386)&gt;10,IF(AND(ISNUMBER('Test Sample Data'!D178),'Test Sample Data'!D178&lt;$C$389, 'Test Sample Data'!D178&gt;0),'Test Sample Data'!D178,$C$389),""))</f>
        <v>29.82</v>
      </c>
      <c r="E179" s="105">
        <f>IF('Test Sample Data'!E178="","",IF(SUM('Test Sample Data'!E$3:E$386)&gt;10,IF(AND(ISNUMBER('Test Sample Data'!E178),'Test Sample Data'!E178&lt;$C$389, 'Test Sample Data'!E178&gt;0),'Test Sample Data'!E178,$C$389),""))</f>
        <v>29.16</v>
      </c>
      <c r="F179" s="105" t="str">
        <f>IF('Test Sample Data'!F178="","",IF(SUM('Test Sample Data'!F$3:F$386)&gt;10,IF(AND(ISNUMBER('Test Sample Data'!F178),'Test Sample Data'!F178&lt;$C$389, 'Test Sample Data'!F178&gt;0),'Test Sample Data'!F178,$C$389),""))</f>
        <v/>
      </c>
      <c r="G179" s="105" t="str">
        <f>IF('Test Sample Data'!G178="","",IF(SUM('Test Sample Data'!G$3:G$386)&gt;10,IF(AND(ISNUMBER('Test Sample Data'!G178),'Test Sample Data'!G178&lt;$C$389, 'Test Sample Data'!G178&gt;0),'Test Sample Data'!G178,$C$389),""))</f>
        <v/>
      </c>
      <c r="H179" s="105" t="str">
        <f>IF('Test Sample Data'!H178="","",IF(SUM('Test Sample Data'!H$3:H$386)&gt;10,IF(AND(ISNUMBER('Test Sample Data'!H178),'Test Sample Data'!H178&lt;$C$389, 'Test Sample Data'!H178&gt;0),'Test Sample Data'!H178,$C$389),""))</f>
        <v/>
      </c>
      <c r="I179" s="105" t="str">
        <f>IF('Test Sample Data'!I178="","",IF(SUM('Test Sample Data'!I$3:I$386)&gt;10,IF(AND(ISNUMBER('Test Sample Data'!I178),'Test Sample Data'!I178&lt;$C$389, 'Test Sample Data'!I178&gt;0),'Test Sample Data'!I178,$C$389),""))</f>
        <v/>
      </c>
      <c r="J179" s="105" t="str">
        <f>IF('Test Sample Data'!J178="","",IF(SUM('Test Sample Data'!J$3:J$386)&gt;10,IF(AND(ISNUMBER('Test Sample Data'!J178),'Test Sample Data'!J178&lt;$C$389, 'Test Sample Data'!J178&gt;0),'Test Sample Data'!J178,$C$389),""))</f>
        <v/>
      </c>
      <c r="K179" s="105" t="str">
        <f>IF('Test Sample Data'!K178="","",IF(SUM('Test Sample Data'!K$3:K$386)&gt;10,IF(AND(ISNUMBER('Test Sample Data'!K178),'Test Sample Data'!K178&lt;$C$389, 'Test Sample Data'!K178&gt;0),'Test Sample Data'!K178,$C$389),""))</f>
        <v/>
      </c>
      <c r="L179" s="105" t="str">
        <f>IF('Test Sample Data'!L178="","",IF(SUM('Test Sample Data'!L$3:L$386)&gt;10,IF(AND(ISNUMBER('Test Sample Data'!L178),'Test Sample Data'!L178&lt;$C$389, 'Test Sample Data'!L178&gt;0),'Test Sample Data'!L178,$C$389),""))</f>
        <v/>
      </c>
      <c r="M179" s="105" t="str">
        <f>IF('Test Sample Data'!M178="","",IF(SUM('Test Sample Data'!M$3:M$386)&gt;10,IF(AND(ISNUMBER('Test Sample Data'!M178),'Test Sample Data'!M178&lt;$C$389, 'Test Sample Data'!M178&gt;0),'Test Sample Data'!M178,$C$389),""))</f>
        <v/>
      </c>
      <c r="N179" s="105" t="str">
        <f>IF('Test Sample Data'!N178="","",IF(SUM('Test Sample Data'!N$3:N$386)&gt;10,IF(AND(ISNUMBER('Test Sample Data'!N178),'Test Sample Data'!N178&lt;$C$389, 'Test Sample Data'!N178&gt;0),'Test Sample Data'!N178,$C$389),""))</f>
        <v/>
      </c>
      <c r="O179" s="105" t="str">
        <f>'Gene Table'!D178</f>
        <v>PDZRN3</v>
      </c>
      <c r="P179" s="104" t="s">
        <v>355</v>
      </c>
      <c r="Q179" s="105">
        <f>IF('Control Sample Data'!C178="","",IF(SUM('Control Sample Data'!C$3:C$386)&gt;10,IF(AND(ISNUMBER('Control Sample Data'!C178),'Control Sample Data'!C178&lt;$C$389, 'Control Sample Data'!C178&gt;0),'Control Sample Data'!C178,$C$389),""))</f>
        <v>24.92</v>
      </c>
      <c r="R179" s="105">
        <f>IF('Control Sample Data'!D178="","",IF(SUM('Control Sample Data'!D$3:D$386)&gt;10,IF(AND(ISNUMBER('Control Sample Data'!D178),'Control Sample Data'!D178&lt;$C$389, 'Control Sample Data'!D178&gt;0),'Control Sample Data'!D178,$C$389),""))</f>
        <v>24.76</v>
      </c>
      <c r="S179" s="105">
        <f>IF('Control Sample Data'!E178="","",IF(SUM('Control Sample Data'!E$3:E$386)&gt;10,IF(AND(ISNUMBER('Control Sample Data'!E178),'Control Sample Data'!E178&lt;$C$389, 'Control Sample Data'!E178&gt;0),'Control Sample Data'!E178,$C$389),""))</f>
        <v>24.56</v>
      </c>
      <c r="T179" s="105" t="str">
        <f>IF('Control Sample Data'!F178="","",IF(SUM('Control Sample Data'!F$3:F$386)&gt;10,IF(AND(ISNUMBER('Control Sample Data'!F178),'Control Sample Data'!F178&lt;$C$389, 'Control Sample Data'!F178&gt;0),'Control Sample Data'!F178,$C$389),""))</f>
        <v/>
      </c>
      <c r="U179" s="105" t="str">
        <f>IF('Control Sample Data'!G178="","",IF(SUM('Control Sample Data'!G$3:G$386)&gt;10,IF(AND(ISNUMBER('Control Sample Data'!G178),'Control Sample Data'!G178&lt;$C$389, 'Control Sample Data'!G178&gt;0),'Control Sample Data'!G178,$C$389),""))</f>
        <v/>
      </c>
      <c r="V179" s="105" t="str">
        <f>IF('Control Sample Data'!H178="","",IF(SUM('Control Sample Data'!H$3:H$386)&gt;10,IF(AND(ISNUMBER('Control Sample Data'!H178),'Control Sample Data'!H178&lt;$C$389, 'Control Sample Data'!H178&gt;0),'Control Sample Data'!H178,$C$389),""))</f>
        <v/>
      </c>
      <c r="W179" s="105" t="str">
        <f>IF('Control Sample Data'!I178="","",IF(SUM('Control Sample Data'!I$3:I$386)&gt;10,IF(AND(ISNUMBER('Control Sample Data'!I178),'Control Sample Data'!I178&lt;$C$389, 'Control Sample Data'!I178&gt;0),'Control Sample Data'!I178,$C$389),""))</f>
        <v/>
      </c>
      <c r="X179" s="105" t="str">
        <f>IF('Control Sample Data'!J178="","",IF(SUM('Control Sample Data'!J$3:J$386)&gt;10,IF(AND(ISNUMBER('Control Sample Data'!J178),'Control Sample Data'!J178&lt;$C$389, 'Control Sample Data'!J178&gt;0),'Control Sample Data'!J178,$C$389),""))</f>
        <v/>
      </c>
      <c r="Y179" s="105" t="str">
        <f>IF('Control Sample Data'!K178="","",IF(SUM('Control Sample Data'!K$3:K$386)&gt;10,IF(AND(ISNUMBER('Control Sample Data'!K178),'Control Sample Data'!K178&lt;$C$389, 'Control Sample Data'!K178&gt;0),'Control Sample Data'!K178,$C$389),""))</f>
        <v/>
      </c>
      <c r="Z179" s="105" t="str">
        <f>IF('Control Sample Data'!L178="","",IF(SUM('Control Sample Data'!L$3:L$386)&gt;10,IF(AND(ISNUMBER('Control Sample Data'!L178),'Control Sample Data'!L178&lt;$C$389, 'Control Sample Data'!L178&gt;0),'Control Sample Data'!L178,$C$389),""))</f>
        <v/>
      </c>
      <c r="AA179" s="105" t="str">
        <f>IF('Control Sample Data'!M178="","",IF(SUM('Control Sample Data'!M$3:M$386)&gt;10,IF(AND(ISNUMBER('Control Sample Data'!M178),'Control Sample Data'!M178&lt;$C$389, 'Control Sample Data'!M178&gt;0),'Control Sample Data'!M178,$C$389),""))</f>
        <v/>
      </c>
      <c r="AB179" s="136" t="str">
        <f>IF('Control Sample Data'!N178="","",IF(SUM('Control Sample Data'!N$3:N$386)&gt;10,IF(AND(ISNUMBER('Control Sample Data'!N178),'Control Sample Data'!N178&lt;$C$389, 'Control Sample Data'!N178&gt;0),'Control Sample Data'!N178,$C$389),""))</f>
        <v/>
      </c>
      <c r="BA179" s="101" t="str">
        <f t="shared" si="170"/>
        <v>PDZRN3</v>
      </c>
      <c r="BB179" s="104" t="s">
        <v>355</v>
      </c>
      <c r="BC179" s="105">
        <f t="shared" si="182"/>
        <v>9.0579999999999998</v>
      </c>
      <c r="BD179" s="105">
        <f t="shared" si="183"/>
        <v>8.870000000000001</v>
      </c>
      <c r="BE179" s="105">
        <f t="shared" si="184"/>
        <v>8.2799999999999976</v>
      </c>
      <c r="BF179" s="105" t="str">
        <f t="shared" si="185"/>
        <v/>
      </c>
      <c r="BG179" s="105" t="str">
        <f t="shared" si="186"/>
        <v/>
      </c>
      <c r="BH179" s="105" t="str">
        <f t="shared" si="187"/>
        <v/>
      </c>
      <c r="BI179" s="105" t="str">
        <f t="shared" si="188"/>
        <v/>
      </c>
      <c r="BJ179" s="105" t="str">
        <f t="shared" si="189"/>
        <v/>
      </c>
      <c r="BK179" s="105" t="str">
        <f t="shared" si="190"/>
        <v/>
      </c>
      <c r="BL179" s="105" t="str">
        <f t="shared" si="191"/>
        <v/>
      </c>
      <c r="BM179" s="102" t="str">
        <f t="shared" si="171"/>
        <v/>
      </c>
      <c r="BN179" s="102" t="str">
        <f t="shared" si="172"/>
        <v/>
      </c>
      <c r="BO179" s="105">
        <f t="shared" si="192"/>
        <v>3.7780000000000022</v>
      </c>
      <c r="BP179" s="105">
        <f t="shared" si="193"/>
        <v>3.708000000000002</v>
      </c>
      <c r="BQ179" s="105">
        <f t="shared" si="194"/>
        <v>3.3499999999999979</v>
      </c>
      <c r="BR179" s="105" t="str">
        <f t="shared" si="195"/>
        <v/>
      </c>
      <c r="BS179" s="105" t="str">
        <f t="shared" si="196"/>
        <v/>
      </c>
      <c r="BT179" s="105" t="str">
        <f t="shared" si="197"/>
        <v/>
      </c>
      <c r="BU179" s="105" t="str">
        <f t="shared" si="198"/>
        <v/>
      </c>
      <c r="BV179" s="105" t="str">
        <f t="shared" si="199"/>
        <v/>
      </c>
      <c r="BW179" s="105" t="str">
        <f t="shared" si="200"/>
        <v/>
      </c>
      <c r="BX179" s="105" t="str">
        <f t="shared" si="201"/>
        <v/>
      </c>
      <c r="BY179" s="102" t="str">
        <f t="shared" si="173"/>
        <v/>
      </c>
      <c r="BZ179" s="102" t="str">
        <f t="shared" si="174"/>
        <v/>
      </c>
      <c r="CA179" s="70">
        <f t="shared" si="175"/>
        <v>8.7359999999999989</v>
      </c>
      <c r="CB179" s="70">
        <f t="shared" si="176"/>
        <v>3.6120000000000005</v>
      </c>
      <c r="CC179" s="103" t="str">
        <f t="shared" si="177"/>
        <v>PDZRN3</v>
      </c>
      <c r="CD179" s="104" t="s">
        <v>355</v>
      </c>
      <c r="CE179" s="106">
        <f t="shared" si="202"/>
        <v>1.876161843659134E-3</v>
      </c>
      <c r="CF179" s="106">
        <f t="shared" si="203"/>
        <v>2.13729238527488E-3</v>
      </c>
      <c r="CG179" s="106">
        <f t="shared" si="204"/>
        <v>3.2171524112014627E-3</v>
      </c>
      <c r="CH179" s="106" t="str">
        <f t="shared" si="205"/>
        <v/>
      </c>
      <c r="CI179" s="106" t="str">
        <f t="shared" si="206"/>
        <v/>
      </c>
      <c r="CJ179" s="106" t="str">
        <f t="shared" si="207"/>
        <v/>
      </c>
      <c r="CK179" s="106" t="str">
        <f t="shared" si="208"/>
        <v/>
      </c>
      <c r="CL179" s="106" t="str">
        <f t="shared" si="209"/>
        <v/>
      </c>
      <c r="CM179" s="106" t="str">
        <f t="shared" si="210"/>
        <v/>
      </c>
      <c r="CN179" s="106" t="str">
        <f t="shared" si="211"/>
        <v/>
      </c>
      <c r="CO179" s="119" t="str">
        <f t="shared" si="178"/>
        <v/>
      </c>
      <c r="CP179" s="119" t="str">
        <f t="shared" si="179"/>
        <v/>
      </c>
      <c r="CQ179" s="106">
        <f t="shared" si="212"/>
        <v>7.2896835611779107E-2</v>
      </c>
      <c r="CR179" s="106">
        <f t="shared" si="213"/>
        <v>7.6521024525012679E-2</v>
      </c>
      <c r="CS179" s="106">
        <f t="shared" si="214"/>
        <v>9.8073012237093984E-2</v>
      </c>
      <c r="CT179" s="106" t="str">
        <f t="shared" si="215"/>
        <v/>
      </c>
      <c r="CU179" s="106" t="str">
        <f t="shared" si="216"/>
        <v/>
      </c>
      <c r="CV179" s="106" t="str">
        <f t="shared" si="217"/>
        <v/>
      </c>
      <c r="CW179" s="106" t="str">
        <f t="shared" si="218"/>
        <v/>
      </c>
      <c r="CX179" s="106" t="str">
        <f t="shared" si="219"/>
        <v/>
      </c>
      <c r="CY179" s="106" t="str">
        <f t="shared" si="220"/>
        <v/>
      </c>
      <c r="CZ179" s="106" t="str">
        <f t="shared" si="221"/>
        <v/>
      </c>
      <c r="DA179" s="119" t="str">
        <f t="shared" si="180"/>
        <v/>
      </c>
      <c r="DB179" s="119" t="str">
        <f t="shared" si="181"/>
        <v/>
      </c>
    </row>
    <row r="180" spans="1:106" ht="15" customHeight="1" x14ac:dyDescent="0.3">
      <c r="A180" s="135" t="str">
        <f>'Gene Table'!D179</f>
        <v>PDZRN4</v>
      </c>
      <c r="B180" s="104" t="s">
        <v>356</v>
      </c>
      <c r="C180" s="105">
        <f>IF('Test Sample Data'!C179="","",IF(SUM('Test Sample Data'!C$3:C$386)&gt;10,IF(AND(ISNUMBER('Test Sample Data'!C179),'Test Sample Data'!C179&lt;$C$389, 'Test Sample Data'!C179&gt;0),'Test Sample Data'!C179,$C$389),""))</f>
        <v>33.11</v>
      </c>
      <c r="D180" s="105">
        <f>IF('Test Sample Data'!D179="","",IF(SUM('Test Sample Data'!D$3:D$386)&gt;10,IF(AND(ISNUMBER('Test Sample Data'!D179),'Test Sample Data'!D179&lt;$C$389, 'Test Sample Data'!D179&gt;0),'Test Sample Data'!D179,$C$389),""))</f>
        <v>32.26</v>
      </c>
      <c r="E180" s="105">
        <f>IF('Test Sample Data'!E179="","",IF(SUM('Test Sample Data'!E$3:E$386)&gt;10,IF(AND(ISNUMBER('Test Sample Data'!E179),'Test Sample Data'!E179&lt;$C$389, 'Test Sample Data'!E179&gt;0),'Test Sample Data'!E179,$C$389),""))</f>
        <v>32.94</v>
      </c>
      <c r="F180" s="105" t="str">
        <f>IF('Test Sample Data'!F179="","",IF(SUM('Test Sample Data'!F$3:F$386)&gt;10,IF(AND(ISNUMBER('Test Sample Data'!F179),'Test Sample Data'!F179&lt;$C$389, 'Test Sample Data'!F179&gt;0),'Test Sample Data'!F179,$C$389),""))</f>
        <v/>
      </c>
      <c r="G180" s="105" t="str">
        <f>IF('Test Sample Data'!G179="","",IF(SUM('Test Sample Data'!G$3:G$386)&gt;10,IF(AND(ISNUMBER('Test Sample Data'!G179),'Test Sample Data'!G179&lt;$C$389, 'Test Sample Data'!G179&gt;0),'Test Sample Data'!G179,$C$389),""))</f>
        <v/>
      </c>
      <c r="H180" s="105" t="str">
        <f>IF('Test Sample Data'!H179="","",IF(SUM('Test Sample Data'!H$3:H$386)&gt;10,IF(AND(ISNUMBER('Test Sample Data'!H179),'Test Sample Data'!H179&lt;$C$389, 'Test Sample Data'!H179&gt;0),'Test Sample Data'!H179,$C$389),""))</f>
        <v/>
      </c>
      <c r="I180" s="105" t="str">
        <f>IF('Test Sample Data'!I179="","",IF(SUM('Test Sample Data'!I$3:I$386)&gt;10,IF(AND(ISNUMBER('Test Sample Data'!I179),'Test Sample Data'!I179&lt;$C$389, 'Test Sample Data'!I179&gt;0),'Test Sample Data'!I179,$C$389),""))</f>
        <v/>
      </c>
      <c r="J180" s="105" t="str">
        <f>IF('Test Sample Data'!J179="","",IF(SUM('Test Sample Data'!J$3:J$386)&gt;10,IF(AND(ISNUMBER('Test Sample Data'!J179),'Test Sample Data'!J179&lt;$C$389, 'Test Sample Data'!J179&gt;0),'Test Sample Data'!J179,$C$389),""))</f>
        <v/>
      </c>
      <c r="K180" s="105" t="str">
        <f>IF('Test Sample Data'!K179="","",IF(SUM('Test Sample Data'!K$3:K$386)&gt;10,IF(AND(ISNUMBER('Test Sample Data'!K179),'Test Sample Data'!K179&lt;$C$389, 'Test Sample Data'!K179&gt;0),'Test Sample Data'!K179,$C$389),""))</f>
        <v/>
      </c>
      <c r="L180" s="105" t="str">
        <f>IF('Test Sample Data'!L179="","",IF(SUM('Test Sample Data'!L$3:L$386)&gt;10,IF(AND(ISNUMBER('Test Sample Data'!L179),'Test Sample Data'!L179&lt;$C$389, 'Test Sample Data'!L179&gt;0),'Test Sample Data'!L179,$C$389),""))</f>
        <v/>
      </c>
      <c r="M180" s="105" t="str">
        <f>IF('Test Sample Data'!M179="","",IF(SUM('Test Sample Data'!M$3:M$386)&gt;10,IF(AND(ISNUMBER('Test Sample Data'!M179),'Test Sample Data'!M179&lt;$C$389, 'Test Sample Data'!M179&gt;0),'Test Sample Data'!M179,$C$389),""))</f>
        <v/>
      </c>
      <c r="N180" s="105" t="str">
        <f>IF('Test Sample Data'!N179="","",IF(SUM('Test Sample Data'!N$3:N$386)&gt;10,IF(AND(ISNUMBER('Test Sample Data'!N179),'Test Sample Data'!N179&lt;$C$389, 'Test Sample Data'!N179&gt;0),'Test Sample Data'!N179,$C$389),""))</f>
        <v/>
      </c>
      <c r="O180" s="105" t="str">
        <f>'Gene Table'!D179</f>
        <v>PDZRN4</v>
      </c>
      <c r="P180" s="104" t="s">
        <v>356</v>
      </c>
      <c r="Q180" s="105">
        <f>IF('Control Sample Data'!C179="","",IF(SUM('Control Sample Data'!C$3:C$386)&gt;10,IF(AND(ISNUMBER('Control Sample Data'!C179),'Control Sample Data'!C179&lt;$C$389, 'Control Sample Data'!C179&gt;0),'Control Sample Data'!C179,$C$389),""))</f>
        <v>35</v>
      </c>
      <c r="R180" s="105">
        <f>IF('Control Sample Data'!D179="","",IF(SUM('Control Sample Data'!D$3:D$386)&gt;10,IF(AND(ISNUMBER('Control Sample Data'!D179),'Control Sample Data'!D179&lt;$C$389, 'Control Sample Data'!D179&gt;0),'Control Sample Data'!D179,$C$389),""))</f>
        <v>35</v>
      </c>
      <c r="S180" s="105">
        <f>IF('Control Sample Data'!E179="","",IF(SUM('Control Sample Data'!E$3:E$386)&gt;10,IF(AND(ISNUMBER('Control Sample Data'!E179),'Control Sample Data'!E179&lt;$C$389, 'Control Sample Data'!E179&gt;0),'Control Sample Data'!E179,$C$389),""))</f>
        <v>35</v>
      </c>
      <c r="T180" s="105" t="str">
        <f>IF('Control Sample Data'!F179="","",IF(SUM('Control Sample Data'!F$3:F$386)&gt;10,IF(AND(ISNUMBER('Control Sample Data'!F179),'Control Sample Data'!F179&lt;$C$389, 'Control Sample Data'!F179&gt;0),'Control Sample Data'!F179,$C$389),""))</f>
        <v/>
      </c>
      <c r="U180" s="105" t="str">
        <f>IF('Control Sample Data'!G179="","",IF(SUM('Control Sample Data'!G$3:G$386)&gt;10,IF(AND(ISNUMBER('Control Sample Data'!G179),'Control Sample Data'!G179&lt;$C$389, 'Control Sample Data'!G179&gt;0),'Control Sample Data'!G179,$C$389),""))</f>
        <v/>
      </c>
      <c r="V180" s="105" t="str">
        <f>IF('Control Sample Data'!H179="","",IF(SUM('Control Sample Data'!H$3:H$386)&gt;10,IF(AND(ISNUMBER('Control Sample Data'!H179),'Control Sample Data'!H179&lt;$C$389, 'Control Sample Data'!H179&gt;0),'Control Sample Data'!H179,$C$389),""))</f>
        <v/>
      </c>
      <c r="W180" s="105" t="str">
        <f>IF('Control Sample Data'!I179="","",IF(SUM('Control Sample Data'!I$3:I$386)&gt;10,IF(AND(ISNUMBER('Control Sample Data'!I179),'Control Sample Data'!I179&lt;$C$389, 'Control Sample Data'!I179&gt;0),'Control Sample Data'!I179,$C$389),""))</f>
        <v/>
      </c>
      <c r="X180" s="105" t="str">
        <f>IF('Control Sample Data'!J179="","",IF(SUM('Control Sample Data'!J$3:J$386)&gt;10,IF(AND(ISNUMBER('Control Sample Data'!J179),'Control Sample Data'!J179&lt;$C$389, 'Control Sample Data'!J179&gt;0),'Control Sample Data'!J179,$C$389),""))</f>
        <v/>
      </c>
      <c r="Y180" s="105" t="str">
        <f>IF('Control Sample Data'!K179="","",IF(SUM('Control Sample Data'!K$3:K$386)&gt;10,IF(AND(ISNUMBER('Control Sample Data'!K179),'Control Sample Data'!K179&lt;$C$389, 'Control Sample Data'!K179&gt;0),'Control Sample Data'!K179,$C$389),""))</f>
        <v/>
      </c>
      <c r="Z180" s="105" t="str">
        <f>IF('Control Sample Data'!L179="","",IF(SUM('Control Sample Data'!L$3:L$386)&gt;10,IF(AND(ISNUMBER('Control Sample Data'!L179),'Control Sample Data'!L179&lt;$C$389, 'Control Sample Data'!L179&gt;0),'Control Sample Data'!L179,$C$389),""))</f>
        <v/>
      </c>
      <c r="AA180" s="105" t="str">
        <f>IF('Control Sample Data'!M179="","",IF(SUM('Control Sample Data'!M$3:M$386)&gt;10,IF(AND(ISNUMBER('Control Sample Data'!M179),'Control Sample Data'!M179&lt;$C$389, 'Control Sample Data'!M179&gt;0),'Control Sample Data'!M179,$C$389),""))</f>
        <v/>
      </c>
      <c r="AB180" s="136" t="str">
        <f>IF('Control Sample Data'!N179="","",IF(SUM('Control Sample Data'!N$3:N$386)&gt;10,IF(AND(ISNUMBER('Control Sample Data'!N179),'Control Sample Data'!N179&lt;$C$389, 'Control Sample Data'!N179&gt;0),'Control Sample Data'!N179,$C$389),""))</f>
        <v/>
      </c>
      <c r="BA180" s="101" t="str">
        <f t="shared" si="170"/>
        <v>PDZRN4</v>
      </c>
      <c r="BB180" s="104" t="s">
        <v>356</v>
      </c>
      <c r="BC180" s="105">
        <f t="shared" si="182"/>
        <v>12.117999999999999</v>
      </c>
      <c r="BD180" s="105">
        <f t="shared" si="183"/>
        <v>11.309999999999999</v>
      </c>
      <c r="BE180" s="105">
        <f t="shared" si="184"/>
        <v>12.059999999999995</v>
      </c>
      <c r="BF180" s="105" t="str">
        <f t="shared" si="185"/>
        <v/>
      </c>
      <c r="BG180" s="105" t="str">
        <f t="shared" si="186"/>
        <v/>
      </c>
      <c r="BH180" s="105" t="str">
        <f t="shared" si="187"/>
        <v/>
      </c>
      <c r="BI180" s="105" t="str">
        <f t="shared" si="188"/>
        <v/>
      </c>
      <c r="BJ180" s="105" t="str">
        <f t="shared" si="189"/>
        <v/>
      </c>
      <c r="BK180" s="105" t="str">
        <f t="shared" si="190"/>
        <v/>
      </c>
      <c r="BL180" s="105" t="str">
        <f t="shared" si="191"/>
        <v/>
      </c>
      <c r="BM180" s="102" t="str">
        <f t="shared" si="171"/>
        <v/>
      </c>
      <c r="BN180" s="102" t="str">
        <f t="shared" si="172"/>
        <v/>
      </c>
      <c r="BO180" s="105">
        <f t="shared" si="192"/>
        <v>13.858000000000001</v>
      </c>
      <c r="BP180" s="105">
        <f t="shared" si="193"/>
        <v>13.948</v>
      </c>
      <c r="BQ180" s="105">
        <f t="shared" si="194"/>
        <v>13.79</v>
      </c>
      <c r="BR180" s="105" t="str">
        <f t="shared" si="195"/>
        <v/>
      </c>
      <c r="BS180" s="105" t="str">
        <f t="shared" si="196"/>
        <v/>
      </c>
      <c r="BT180" s="105" t="str">
        <f t="shared" si="197"/>
        <v/>
      </c>
      <c r="BU180" s="105" t="str">
        <f t="shared" si="198"/>
        <v/>
      </c>
      <c r="BV180" s="105" t="str">
        <f t="shared" si="199"/>
        <v/>
      </c>
      <c r="BW180" s="105" t="str">
        <f t="shared" si="200"/>
        <v/>
      </c>
      <c r="BX180" s="105" t="str">
        <f t="shared" si="201"/>
        <v/>
      </c>
      <c r="BY180" s="102" t="str">
        <f t="shared" si="173"/>
        <v/>
      </c>
      <c r="BZ180" s="102" t="str">
        <f t="shared" si="174"/>
        <v/>
      </c>
      <c r="CA180" s="70">
        <f t="shared" si="175"/>
        <v>11.829333333333331</v>
      </c>
      <c r="CB180" s="70">
        <f t="shared" si="176"/>
        <v>13.865333333333334</v>
      </c>
      <c r="CC180" s="103" t="str">
        <f t="shared" si="177"/>
        <v>PDZRN4</v>
      </c>
      <c r="CD180" s="104" t="s">
        <v>356</v>
      </c>
      <c r="CE180" s="106">
        <f t="shared" si="202"/>
        <v>2.2496684233366831E-4</v>
      </c>
      <c r="CF180" s="106">
        <f t="shared" si="203"/>
        <v>3.9386804649517941E-4</v>
      </c>
      <c r="CG180" s="106">
        <f t="shared" si="204"/>
        <v>2.3419534163214567E-4</v>
      </c>
      <c r="CH180" s="106" t="str">
        <f t="shared" si="205"/>
        <v/>
      </c>
      <c r="CI180" s="106" t="str">
        <f t="shared" si="206"/>
        <v/>
      </c>
      <c r="CJ180" s="106" t="str">
        <f t="shared" si="207"/>
        <v/>
      </c>
      <c r="CK180" s="106" t="str">
        <f t="shared" si="208"/>
        <v/>
      </c>
      <c r="CL180" s="106" t="str">
        <f t="shared" si="209"/>
        <v/>
      </c>
      <c r="CM180" s="106" t="str">
        <f t="shared" si="210"/>
        <v/>
      </c>
      <c r="CN180" s="106" t="str">
        <f t="shared" si="211"/>
        <v/>
      </c>
      <c r="CO180" s="119" t="str">
        <f t="shared" si="178"/>
        <v/>
      </c>
      <c r="CP180" s="119" t="str">
        <f t="shared" si="179"/>
        <v/>
      </c>
      <c r="CQ180" s="106">
        <f t="shared" si="212"/>
        <v>6.7348250734982831E-5</v>
      </c>
      <c r="CR180" s="106">
        <f t="shared" si="213"/>
        <v>6.3275213685285673E-5</v>
      </c>
      <c r="CS180" s="106">
        <f t="shared" si="214"/>
        <v>7.0598644037188073E-5</v>
      </c>
      <c r="CT180" s="106" t="str">
        <f t="shared" si="215"/>
        <v/>
      </c>
      <c r="CU180" s="106" t="str">
        <f t="shared" si="216"/>
        <v/>
      </c>
      <c r="CV180" s="106" t="str">
        <f t="shared" si="217"/>
        <v/>
      </c>
      <c r="CW180" s="106" t="str">
        <f t="shared" si="218"/>
        <v/>
      </c>
      <c r="CX180" s="106" t="str">
        <f t="shared" si="219"/>
        <v/>
      </c>
      <c r="CY180" s="106" t="str">
        <f t="shared" si="220"/>
        <v/>
      </c>
      <c r="CZ180" s="106" t="str">
        <f t="shared" si="221"/>
        <v/>
      </c>
      <c r="DA180" s="119" t="str">
        <f t="shared" si="180"/>
        <v/>
      </c>
      <c r="DB180" s="119" t="str">
        <f t="shared" si="181"/>
        <v/>
      </c>
    </row>
    <row r="181" spans="1:106" ht="15" customHeight="1" x14ac:dyDescent="0.3">
      <c r="A181" s="135" t="str">
        <f>'Gene Table'!D180</f>
        <v>PELI1</v>
      </c>
      <c r="B181" s="104" t="s">
        <v>357</v>
      </c>
      <c r="C181" s="105">
        <f>IF('Test Sample Data'!C180="","",IF(SUM('Test Sample Data'!C$3:C$386)&gt;10,IF(AND(ISNUMBER('Test Sample Data'!C180),'Test Sample Data'!C180&lt;$C$389, 'Test Sample Data'!C180&gt;0),'Test Sample Data'!C180,$C$389),""))</f>
        <v>28.33</v>
      </c>
      <c r="D181" s="105">
        <f>IF('Test Sample Data'!D180="","",IF(SUM('Test Sample Data'!D$3:D$386)&gt;10,IF(AND(ISNUMBER('Test Sample Data'!D180),'Test Sample Data'!D180&lt;$C$389, 'Test Sample Data'!D180&gt;0),'Test Sample Data'!D180,$C$389),""))</f>
        <v>28.56</v>
      </c>
      <c r="E181" s="105">
        <f>IF('Test Sample Data'!E180="","",IF(SUM('Test Sample Data'!E$3:E$386)&gt;10,IF(AND(ISNUMBER('Test Sample Data'!E180),'Test Sample Data'!E180&lt;$C$389, 'Test Sample Data'!E180&gt;0),'Test Sample Data'!E180,$C$389),""))</f>
        <v>28.39</v>
      </c>
      <c r="F181" s="105" t="str">
        <f>IF('Test Sample Data'!F180="","",IF(SUM('Test Sample Data'!F$3:F$386)&gt;10,IF(AND(ISNUMBER('Test Sample Data'!F180),'Test Sample Data'!F180&lt;$C$389, 'Test Sample Data'!F180&gt;0),'Test Sample Data'!F180,$C$389),""))</f>
        <v/>
      </c>
      <c r="G181" s="105" t="str">
        <f>IF('Test Sample Data'!G180="","",IF(SUM('Test Sample Data'!G$3:G$386)&gt;10,IF(AND(ISNUMBER('Test Sample Data'!G180),'Test Sample Data'!G180&lt;$C$389, 'Test Sample Data'!G180&gt;0),'Test Sample Data'!G180,$C$389),""))</f>
        <v/>
      </c>
      <c r="H181" s="105" t="str">
        <f>IF('Test Sample Data'!H180="","",IF(SUM('Test Sample Data'!H$3:H$386)&gt;10,IF(AND(ISNUMBER('Test Sample Data'!H180),'Test Sample Data'!H180&lt;$C$389, 'Test Sample Data'!H180&gt;0),'Test Sample Data'!H180,$C$389),""))</f>
        <v/>
      </c>
      <c r="I181" s="105" t="str">
        <f>IF('Test Sample Data'!I180="","",IF(SUM('Test Sample Data'!I$3:I$386)&gt;10,IF(AND(ISNUMBER('Test Sample Data'!I180),'Test Sample Data'!I180&lt;$C$389, 'Test Sample Data'!I180&gt;0),'Test Sample Data'!I180,$C$389),""))</f>
        <v/>
      </c>
      <c r="J181" s="105" t="str">
        <f>IF('Test Sample Data'!J180="","",IF(SUM('Test Sample Data'!J$3:J$386)&gt;10,IF(AND(ISNUMBER('Test Sample Data'!J180),'Test Sample Data'!J180&lt;$C$389, 'Test Sample Data'!J180&gt;0),'Test Sample Data'!J180,$C$389),""))</f>
        <v/>
      </c>
      <c r="K181" s="105" t="str">
        <f>IF('Test Sample Data'!K180="","",IF(SUM('Test Sample Data'!K$3:K$386)&gt;10,IF(AND(ISNUMBER('Test Sample Data'!K180),'Test Sample Data'!K180&lt;$C$389, 'Test Sample Data'!K180&gt;0),'Test Sample Data'!K180,$C$389),""))</f>
        <v/>
      </c>
      <c r="L181" s="105" t="str">
        <f>IF('Test Sample Data'!L180="","",IF(SUM('Test Sample Data'!L$3:L$386)&gt;10,IF(AND(ISNUMBER('Test Sample Data'!L180),'Test Sample Data'!L180&lt;$C$389, 'Test Sample Data'!L180&gt;0),'Test Sample Data'!L180,$C$389),""))</f>
        <v/>
      </c>
      <c r="M181" s="105" t="str">
        <f>IF('Test Sample Data'!M180="","",IF(SUM('Test Sample Data'!M$3:M$386)&gt;10,IF(AND(ISNUMBER('Test Sample Data'!M180),'Test Sample Data'!M180&lt;$C$389, 'Test Sample Data'!M180&gt;0),'Test Sample Data'!M180,$C$389),""))</f>
        <v/>
      </c>
      <c r="N181" s="105" t="str">
        <f>IF('Test Sample Data'!N180="","",IF(SUM('Test Sample Data'!N$3:N$386)&gt;10,IF(AND(ISNUMBER('Test Sample Data'!N180),'Test Sample Data'!N180&lt;$C$389, 'Test Sample Data'!N180&gt;0),'Test Sample Data'!N180,$C$389),""))</f>
        <v/>
      </c>
      <c r="O181" s="105" t="str">
        <f>'Gene Table'!D180</f>
        <v>PELI1</v>
      </c>
      <c r="P181" s="104" t="s">
        <v>357</v>
      </c>
      <c r="Q181" s="105">
        <f>IF('Control Sample Data'!C180="","",IF(SUM('Control Sample Data'!C$3:C$386)&gt;10,IF(AND(ISNUMBER('Control Sample Data'!C180),'Control Sample Data'!C180&lt;$C$389, 'Control Sample Data'!C180&gt;0),'Control Sample Data'!C180,$C$389),""))</f>
        <v>26.77</v>
      </c>
      <c r="R181" s="105">
        <f>IF('Control Sample Data'!D180="","",IF(SUM('Control Sample Data'!D$3:D$386)&gt;10,IF(AND(ISNUMBER('Control Sample Data'!D180),'Control Sample Data'!D180&lt;$C$389, 'Control Sample Data'!D180&gt;0),'Control Sample Data'!D180,$C$389),""))</f>
        <v>26.85</v>
      </c>
      <c r="S181" s="105">
        <f>IF('Control Sample Data'!E180="","",IF(SUM('Control Sample Data'!E$3:E$386)&gt;10,IF(AND(ISNUMBER('Control Sample Data'!E180),'Control Sample Data'!E180&lt;$C$389, 'Control Sample Data'!E180&gt;0),'Control Sample Data'!E180,$C$389),""))</f>
        <v>27.04</v>
      </c>
      <c r="T181" s="105" t="str">
        <f>IF('Control Sample Data'!F180="","",IF(SUM('Control Sample Data'!F$3:F$386)&gt;10,IF(AND(ISNUMBER('Control Sample Data'!F180),'Control Sample Data'!F180&lt;$C$389, 'Control Sample Data'!F180&gt;0),'Control Sample Data'!F180,$C$389),""))</f>
        <v/>
      </c>
      <c r="U181" s="105" t="str">
        <f>IF('Control Sample Data'!G180="","",IF(SUM('Control Sample Data'!G$3:G$386)&gt;10,IF(AND(ISNUMBER('Control Sample Data'!G180),'Control Sample Data'!G180&lt;$C$389, 'Control Sample Data'!G180&gt;0),'Control Sample Data'!G180,$C$389),""))</f>
        <v/>
      </c>
      <c r="V181" s="105" t="str">
        <f>IF('Control Sample Data'!H180="","",IF(SUM('Control Sample Data'!H$3:H$386)&gt;10,IF(AND(ISNUMBER('Control Sample Data'!H180),'Control Sample Data'!H180&lt;$C$389, 'Control Sample Data'!H180&gt;0),'Control Sample Data'!H180,$C$389),""))</f>
        <v/>
      </c>
      <c r="W181" s="105" t="str">
        <f>IF('Control Sample Data'!I180="","",IF(SUM('Control Sample Data'!I$3:I$386)&gt;10,IF(AND(ISNUMBER('Control Sample Data'!I180),'Control Sample Data'!I180&lt;$C$389, 'Control Sample Data'!I180&gt;0),'Control Sample Data'!I180,$C$389),""))</f>
        <v/>
      </c>
      <c r="X181" s="105" t="str">
        <f>IF('Control Sample Data'!J180="","",IF(SUM('Control Sample Data'!J$3:J$386)&gt;10,IF(AND(ISNUMBER('Control Sample Data'!J180),'Control Sample Data'!J180&lt;$C$389, 'Control Sample Data'!J180&gt;0),'Control Sample Data'!J180,$C$389),""))</f>
        <v/>
      </c>
      <c r="Y181" s="105" t="str">
        <f>IF('Control Sample Data'!K180="","",IF(SUM('Control Sample Data'!K$3:K$386)&gt;10,IF(AND(ISNUMBER('Control Sample Data'!K180),'Control Sample Data'!K180&lt;$C$389, 'Control Sample Data'!K180&gt;0),'Control Sample Data'!K180,$C$389),""))</f>
        <v/>
      </c>
      <c r="Z181" s="105" t="str">
        <f>IF('Control Sample Data'!L180="","",IF(SUM('Control Sample Data'!L$3:L$386)&gt;10,IF(AND(ISNUMBER('Control Sample Data'!L180),'Control Sample Data'!L180&lt;$C$389, 'Control Sample Data'!L180&gt;0),'Control Sample Data'!L180,$C$389),""))</f>
        <v/>
      </c>
      <c r="AA181" s="105" t="str">
        <f>IF('Control Sample Data'!M180="","",IF(SUM('Control Sample Data'!M$3:M$386)&gt;10,IF(AND(ISNUMBER('Control Sample Data'!M180),'Control Sample Data'!M180&lt;$C$389, 'Control Sample Data'!M180&gt;0),'Control Sample Data'!M180,$C$389),""))</f>
        <v/>
      </c>
      <c r="AB181" s="136" t="str">
        <f>IF('Control Sample Data'!N180="","",IF(SUM('Control Sample Data'!N$3:N$386)&gt;10,IF(AND(ISNUMBER('Control Sample Data'!N180),'Control Sample Data'!N180&lt;$C$389, 'Control Sample Data'!N180&gt;0),'Control Sample Data'!N180,$C$389),""))</f>
        <v/>
      </c>
      <c r="BA181" s="101" t="str">
        <f t="shared" si="170"/>
        <v>PELI1</v>
      </c>
      <c r="BB181" s="104" t="s">
        <v>357</v>
      </c>
      <c r="BC181" s="105">
        <f t="shared" si="182"/>
        <v>7.3379999999999974</v>
      </c>
      <c r="BD181" s="105">
        <f t="shared" si="183"/>
        <v>7.6099999999999994</v>
      </c>
      <c r="BE181" s="105">
        <f t="shared" si="184"/>
        <v>7.509999999999998</v>
      </c>
      <c r="BF181" s="105" t="str">
        <f t="shared" si="185"/>
        <v/>
      </c>
      <c r="BG181" s="105" t="str">
        <f t="shared" si="186"/>
        <v/>
      </c>
      <c r="BH181" s="105" t="str">
        <f t="shared" si="187"/>
        <v/>
      </c>
      <c r="BI181" s="105" t="str">
        <f t="shared" si="188"/>
        <v/>
      </c>
      <c r="BJ181" s="105" t="str">
        <f t="shared" si="189"/>
        <v/>
      </c>
      <c r="BK181" s="105" t="str">
        <f t="shared" si="190"/>
        <v/>
      </c>
      <c r="BL181" s="105" t="str">
        <f t="shared" si="191"/>
        <v/>
      </c>
      <c r="BM181" s="102" t="str">
        <f t="shared" si="171"/>
        <v/>
      </c>
      <c r="BN181" s="102" t="str">
        <f t="shared" si="172"/>
        <v/>
      </c>
      <c r="BO181" s="105">
        <f t="shared" si="192"/>
        <v>5.6280000000000001</v>
      </c>
      <c r="BP181" s="105">
        <f t="shared" si="193"/>
        <v>5.7980000000000018</v>
      </c>
      <c r="BQ181" s="105">
        <f t="shared" si="194"/>
        <v>5.8299999999999983</v>
      </c>
      <c r="BR181" s="105" t="str">
        <f t="shared" si="195"/>
        <v/>
      </c>
      <c r="BS181" s="105" t="str">
        <f t="shared" si="196"/>
        <v/>
      </c>
      <c r="BT181" s="105" t="str">
        <f t="shared" si="197"/>
        <v/>
      </c>
      <c r="BU181" s="105" t="str">
        <f t="shared" si="198"/>
        <v/>
      </c>
      <c r="BV181" s="105" t="str">
        <f t="shared" si="199"/>
        <v/>
      </c>
      <c r="BW181" s="105" t="str">
        <f t="shared" si="200"/>
        <v/>
      </c>
      <c r="BX181" s="105" t="str">
        <f t="shared" si="201"/>
        <v/>
      </c>
      <c r="BY181" s="102" t="str">
        <f t="shared" si="173"/>
        <v/>
      </c>
      <c r="BZ181" s="102" t="str">
        <f t="shared" si="174"/>
        <v/>
      </c>
      <c r="CA181" s="70">
        <f t="shared" si="175"/>
        <v>7.485999999999998</v>
      </c>
      <c r="CB181" s="70">
        <f t="shared" si="176"/>
        <v>5.7519999999999998</v>
      </c>
      <c r="CC181" s="103" t="str">
        <f t="shared" si="177"/>
        <v>PELI1</v>
      </c>
      <c r="CD181" s="104" t="s">
        <v>357</v>
      </c>
      <c r="CE181" s="106">
        <f t="shared" si="202"/>
        <v>6.1807601655113368E-3</v>
      </c>
      <c r="CF181" s="106">
        <f t="shared" si="203"/>
        <v>5.1187242338217361E-3</v>
      </c>
      <c r="CG181" s="106">
        <f t="shared" si="204"/>
        <v>5.4861127958515613E-3</v>
      </c>
      <c r="CH181" s="106" t="str">
        <f t="shared" si="205"/>
        <v/>
      </c>
      <c r="CI181" s="106" t="str">
        <f t="shared" si="206"/>
        <v/>
      </c>
      <c r="CJ181" s="106" t="str">
        <f t="shared" si="207"/>
        <v/>
      </c>
      <c r="CK181" s="106" t="str">
        <f t="shared" si="208"/>
        <v/>
      </c>
      <c r="CL181" s="106" t="str">
        <f t="shared" si="209"/>
        <v/>
      </c>
      <c r="CM181" s="106" t="str">
        <f t="shared" si="210"/>
        <v/>
      </c>
      <c r="CN181" s="106" t="str">
        <f t="shared" si="211"/>
        <v/>
      </c>
      <c r="CO181" s="119" t="str">
        <f t="shared" si="178"/>
        <v/>
      </c>
      <c r="CP181" s="119" t="str">
        <f t="shared" si="179"/>
        <v/>
      </c>
      <c r="CQ181" s="106">
        <f t="shared" si="212"/>
        <v>2.0221025851294587E-2</v>
      </c>
      <c r="CR181" s="106">
        <f t="shared" si="213"/>
        <v>1.7973310833603193E-2</v>
      </c>
      <c r="CS181" s="106">
        <f t="shared" si="214"/>
        <v>1.7579038823262672E-2</v>
      </c>
      <c r="CT181" s="106" t="str">
        <f t="shared" si="215"/>
        <v/>
      </c>
      <c r="CU181" s="106" t="str">
        <f t="shared" si="216"/>
        <v/>
      </c>
      <c r="CV181" s="106" t="str">
        <f t="shared" si="217"/>
        <v/>
      </c>
      <c r="CW181" s="106" t="str">
        <f t="shared" si="218"/>
        <v/>
      </c>
      <c r="CX181" s="106" t="str">
        <f t="shared" si="219"/>
        <v/>
      </c>
      <c r="CY181" s="106" t="str">
        <f t="shared" si="220"/>
        <v/>
      </c>
      <c r="CZ181" s="106" t="str">
        <f t="shared" si="221"/>
        <v/>
      </c>
      <c r="DA181" s="119" t="str">
        <f t="shared" si="180"/>
        <v/>
      </c>
      <c r="DB181" s="119" t="str">
        <f t="shared" si="181"/>
        <v/>
      </c>
    </row>
    <row r="182" spans="1:106" ht="15" customHeight="1" x14ac:dyDescent="0.3">
      <c r="A182" s="135" t="str">
        <f>'Gene Table'!D181</f>
        <v>PELI2</v>
      </c>
      <c r="B182" s="104" t="s">
        <v>358</v>
      </c>
      <c r="C182" s="105">
        <f>IF('Test Sample Data'!C181="","",IF(SUM('Test Sample Data'!C$3:C$386)&gt;10,IF(AND(ISNUMBER('Test Sample Data'!C181),'Test Sample Data'!C181&lt;$C$389, 'Test Sample Data'!C181&gt;0),'Test Sample Data'!C181,$C$389),""))</f>
        <v>26.64</v>
      </c>
      <c r="D182" s="105">
        <f>IF('Test Sample Data'!D181="","",IF(SUM('Test Sample Data'!D$3:D$386)&gt;10,IF(AND(ISNUMBER('Test Sample Data'!D181),'Test Sample Data'!D181&lt;$C$389, 'Test Sample Data'!D181&gt;0),'Test Sample Data'!D181,$C$389),""))</f>
        <v>26.73</v>
      </c>
      <c r="E182" s="105">
        <f>IF('Test Sample Data'!E181="","",IF(SUM('Test Sample Data'!E$3:E$386)&gt;10,IF(AND(ISNUMBER('Test Sample Data'!E181),'Test Sample Data'!E181&lt;$C$389, 'Test Sample Data'!E181&gt;0),'Test Sample Data'!E181,$C$389),""))</f>
        <v>26.7</v>
      </c>
      <c r="F182" s="105" t="str">
        <f>IF('Test Sample Data'!F181="","",IF(SUM('Test Sample Data'!F$3:F$386)&gt;10,IF(AND(ISNUMBER('Test Sample Data'!F181),'Test Sample Data'!F181&lt;$C$389, 'Test Sample Data'!F181&gt;0),'Test Sample Data'!F181,$C$389),""))</f>
        <v/>
      </c>
      <c r="G182" s="105" t="str">
        <f>IF('Test Sample Data'!G181="","",IF(SUM('Test Sample Data'!G$3:G$386)&gt;10,IF(AND(ISNUMBER('Test Sample Data'!G181),'Test Sample Data'!G181&lt;$C$389, 'Test Sample Data'!G181&gt;0),'Test Sample Data'!G181,$C$389),""))</f>
        <v/>
      </c>
      <c r="H182" s="105" t="str">
        <f>IF('Test Sample Data'!H181="","",IF(SUM('Test Sample Data'!H$3:H$386)&gt;10,IF(AND(ISNUMBER('Test Sample Data'!H181),'Test Sample Data'!H181&lt;$C$389, 'Test Sample Data'!H181&gt;0),'Test Sample Data'!H181,$C$389),""))</f>
        <v/>
      </c>
      <c r="I182" s="105" t="str">
        <f>IF('Test Sample Data'!I181="","",IF(SUM('Test Sample Data'!I$3:I$386)&gt;10,IF(AND(ISNUMBER('Test Sample Data'!I181),'Test Sample Data'!I181&lt;$C$389, 'Test Sample Data'!I181&gt;0),'Test Sample Data'!I181,$C$389),""))</f>
        <v/>
      </c>
      <c r="J182" s="105" t="str">
        <f>IF('Test Sample Data'!J181="","",IF(SUM('Test Sample Data'!J$3:J$386)&gt;10,IF(AND(ISNUMBER('Test Sample Data'!J181),'Test Sample Data'!J181&lt;$C$389, 'Test Sample Data'!J181&gt;0),'Test Sample Data'!J181,$C$389),""))</f>
        <v/>
      </c>
      <c r="K182" s="105" t="str">
        <f>IF('Test Sample Data'!K181="","",IF(SUM('Test Sample Data'!K$3:K$386)&gt;10,IF(AND(ISNUMBER('Test Sample Data'!K181),'Test Sample Data'!K181&lt;$C$389, 'Test Sample Data'!K181&gt;0),'Test Sample Data'!K181,$C$389),""))</f>
        <v/>
      </c>
      <c r="L182" s="105" t="str">
        <f>IF('Test Sample Data'!L181="","",IF(SUM('Test Sample Data'!L$3:L$386)&gt;10,IF(AND(ISNUMBER('Test Sample Data'!L181),'Test Sample Data'!L181&lt;$C$389, 'Test Sample Data'!L181&gt;0),'Test Sample Data'!L181,$C$389),""))</f>
        <v/>
      </c>
      <c r="M182" s="105" t="str">
        <f>IF('Test Sample Data'!M181="","",IF(SUM('Test Sample Data'!M$3:M$386)&gt;10,IF(AND(ISNUMBER('Test Sample Data'!M181),'Test Sample Data'!M181&lt;$C$389, 'Test Sample Data'!M181&gt;0),'Test Sample Data'!M181,$C$389),""))</f>
        <v/>
      </c>
      <c r="N182" s="105" t="str">
        <f>IF('Test Sample Data'!N181="","",IF(SUM('Test Sample Data'!N$3:N$386)&gt;10,IF(AND(ISNUMBER('Test Sample Data'!N181),'Test Sample Data'!N181&lt;$C$389, 'Test Sample Data'!N181&gt;0),'Test Sample Data'!N181,$C$389),""))</f>
        <v/>
      </c>
      <c r="O182" s="105" t="str">
        <f>'Gene Table'!D181</f>
        <v>PELI2</v>
      </c>
      <c r="P182" s="104" t="s">
        <v>358</v>
      </c>
      <c r="Q182" s="105">
        <f>IF('Control Sample Data'!C181="","",IF(SUM('Control Sample Data'!C$3:C$386)&gt;10,IF(AND(ISNUMBER('Control Sample Data'!C181),'Control Sample Data'!C181&lt;$C$389, 'Control Sample Data'!C181&gt;0),'Control Sample Data'!C181,$C$389),""))</f>
        <v>26.25</v>
      </c>
      <c r="R182" s="105">
        <f>IF('Control Sample Data'!D181="","",IF(SUM('Control Sample Data'!D$3:D$386)&gt;10,IF(AND(ISNUMBER('Control Sample Data'!D181),'Control Sample Data'!D181&lt;$C$389, 'Control Sample Data'!D181&gt;0),'Control Sample Data'!D181,$C$389),""))</f>
        <v>26.23</v>
      </c>
      <c r="S182" s="105">
        <f>IF('Control Sample Data'!E181="","",IF(SUM('Control Sample Data'!E$3:E$386)&gt;10,IF(AND(ISNUMBER('Control Sample Data'!E181),'Control Sample Data'!E181&lt;$C$389, 'Control Sample Data'!E181&gt;0),'Control Sample Data'!E181,$C$389),""))</f>
        <v>26.38</v>
      </c>
      <c r="T182" s="105" t="str">
        <f>IF('Control Sample Data'!F181="","",IF(SUM('Control Sample Data'!F$3:F$386)&gt;10,IF(AND(ISNUMBER('Control Sample Data'!F181),'Control Sample Data'!F181&lt;$C$389, 'Control Sample Data'!F181&gt;0),'Control Sample Data'!F181,$C$389),""))</f>
        <v/>
      </c>
      <c r="U182" s="105" t="str">
        <f>IF('Control Sample Data'!G181="","",IF(SUM('Control Sample Data'!G$3:G$386)&gt;10,IF(AND(ISNUMBER('Control Sample Data'!G181),'Control Sample Data'!G181&lt;$C$389, 'Control Sample Data'!G181&gt;0),'Control Sample Data'!G181,$C$389),""))</f>
        <v/>
      </c>
      <c r="V182" s="105" t="str">
        <f>IF('Control Sample Data'!H181="","",IF(SUM('Control Sample Data'!H$3:H$386)&gt;10,IF(AND(ISNUMBER('Control Sample Data'!H181),'Control Sample Data'!H181&lt;$C$389, 'Control Sample Data'!H181&gt;0),'Control Sample Data'!H181,$C$389),""))</f>
        <v/>
      </c>
      <c r="W182" s="105" t="str">
        <f>IF('Control Sample Data'!I181="","",IF(SUM('Control Sample Data'!I$3:I$386)&gt;10,IF(AND(ISNUMBER('Control Sample Data'!I181),'Control Sample Data'!I181&lt;$C$389, 'Control Sample Data'!I181&gt;0),'Control Sample Data'!I181,$C$389),""))</f>
        <v/>
      </c>
      <c r="X182" s="105" t="str">
        <f>IF('Control Sample Data'!J181="","",IF(SUM('Control Sample Data'!J$3:J$386)&gt;10,IF(AND(ISNUMBER('Control Sample Data'!J181),'Control Sample Data'!J181&lt;$C$389, 'Control Sample Data'!J181&gt;0),'Control Sample Data'!J181,$C$389),""))</f>
        <v/>
      </c>
      <c r="Y182" s="105" t="str">
        <f>IF('Control Sample Data'!K181="","",IF(SUM('Control Sample Data'!K$3:K$386)&gt;10,IF(AND(ISNUMBER('Control Sample Data'!K181),'Control Sample Data'!K181&lt;$C$389, 'Control Sample Data'!K181&gt;0),'Control Sample Data'!K181,$C$389),""))</f>
        <v/>
      </c>
      <c r="Z182" s="105" t="str">
        <f>IF('Control Sample Data'!L181="","",IF(SUM('Control Sample Data'!L$3:L$386)&gt;10,IF(AND(ISNUMBER('Control Sample Data'!L181),'Control Sample Data'!L181&lt;$C$389, 'Control Sample Data'!L181&gt;0),'Control Sample Data'!L181,$C$389),""))</f>
        <v/>
      </c>
      <c r="AA182" s="105" t="str">
        <f>IF('Control Sample Data'!M181="","",IF(SUM('Control Sample Data'!M$3:M$386)&gt;10,IF(AND(ISNUMBER('Control Sample Data'!M181),'Control Sample Data'!M181&lt;$C$389, 'Control Sample Data'!M181&gt;0),'Control Sample Data'!M181,$C$389),""))</f>
        <v/>
      </c>
      <c r="AB182" s="136" t="str">
        <f>IF('Control Sample Data'!N181="","",IF(SUM('Control Sample Data'!N$3:N$386)&gt;10,IF(AND(ISNUMBER('Control Sample Data'!N181),'Control Sample Data'!N181&lt;$C$389, 'Control Sample Data'!N181&gt;0),'Control Sample Data'!N181,$C$389),""))</f>
        <v/>
      </c>
      <c r="BA182" s="101" t="str">
        <f t="shared" si="170"/>
        <v>PELI2</v>
      </c>
      <c r="BB182" s="104" t="s">
        <v>358</v>
      </c>
      <c r="BC182" s="105">
        <f t="shared" si="182"/>
        <v>5.6479999999999997</v>
      </c>
      <c r="BD182" s="105">
        <f t="shared" si="183"/>
        <v>5.7800000000000011</v>
      </c>
      <c r="BE182" s="105">
        <f t="shared" si="184"/>
        <v>5.8199999999999967</v>
      </c>
      <c r="BF182" s="105" t="str">
        <f t="shared" si="185"/>
        <v/>
      </c>
      <c r="BG182" s="105" t="str">
        <f t="shared" si="186"/>
        <v/>
      </c>
      <c r="BH182" s="105" t="str">
        <f t="shared" si="187"/>
        <v/>
      </c>
      <c r="BI182" s="105" t="str">
        <f t="shared" si="188"/>
        <v/>
      </c>
      <c r="BJ182" s="105" t="str">
        <f t="shared" si="189"/>
        <v/>
      </c>
      <c r="BK182" s="105" t="str">
        <f t="shared" si="190"/>
        <v/>
      </c>
      <c r="BL182" s="105" t="str">
        <f t="shared" si="191"/>
        <v/>
      </c>
      <c r="BM182" s="102" t="str">
        <f t="shared" si="171"/>
        <v/>
      </c>
      <c r="BN182" s="102" t="str">
        <f t="shared" si="172"/>
        <v/>
      </c>
      <c r="BO182" s="105">
        <f t="shared" si="192"/>
        <v>5.1080000000000005</v>
      </c>
      <c r="BP182" s="105">
        <f t="shared" si="193"/>
        <v>5.1780000000000008</v>
      </c>
      <c r="BQ182" s="105">
        <f t="shared" si="194"/>
        <v>5.1699999999999982</v>
      </c>
      <c r="BR182" s="105" t="str">
        <f t="shared" si="195"/>
        <v/>
      </c>
      <c r="BS182" s="105" t="str">
        <f t="shared" si="196"/>
        <v/>
      </c>
      <c r="BT182" s="105" t="str">
        <f t="shared" si="197"/>
        <v/>
      </c>
      <c r="BU182" s="105" t="str">
        <f t="shared" si="198"/>
        <v/>
      </c>
      <c r="BV182" s="105" t="str">
        <f t="shared" si="199"/>
        <v/>
      </c>
      <c r="BW182" s="105" t="str">
        <f t="shared" si="200"/>
        <v/>
      </c>
      <c r="BX182" s="105" t="str">
        <f t="shared" si="201"/>
        <v/>
      </c>
      <c r="BY182" s="102" t="str">
        <f t="shared" si="173"/>
        <v/>
      </c>
      <c r="BZ182" s="102" t="str">
        <f t="shared" si="174"/>
        <v/>
      </c>
      <c r="CA182" s="70">
        <f t="shared" si="175"/>
        <v>5.7493333333333325</v>
      </c>
      <c r="CB182" s="70">
        <f t="shared" si="176"/>
        <v>5.1520000000000001</v>
      </c>
      <c r="CC182" s="103" t="str">
        <f t="shared" si="177"/>
        <v>PELI2</v>
      </c>
      <c r="CD182" s="104" t="s">
        <v>358</v>
      </c>
      <c r="CE182" s="106">
        <f t="shared" si="202"/>
        <v>1.9942637012952399E-2</v>
      </c>
      <c r="CF182" s="106">
        <f t="shared" si="203"/>
        <v>1.8198962288569608E-2</v>
      </c>
      <c r="CG182" s="106">
        <f t="shared" si="204"/>
        <v>1.7701310707746897E-2</v>
      </c>
      <c r="CH182" s="106" t="str">
        <f t="shared" si="205"/>
        <v/>
      </c>
      <c r="CI182" s="106" t="str">
        <f t="shared" si="206"/>
        <v/>
      </c>
      <c r="CJ182" s="106" t="str">
        <f t="shared" si="207"/>
        <v/>
      </c>
      <c r="CK182" s="106" t="str">
        <f t="shared" si="208"/>
        <v/>
      </c>
      <c r="CL182" s="106" t="str">
        <f t="shared" si="209"/>
        <v/>
      </c>
      <c r="CM182" s="106" t="str">
        <f t="shared" si="210"/>
        <v/>
      </c>
      <c r="CN182" s="106" t="str">
        <f t="shared" si="211"/>
        <v/>
      </c>
      <c r="CO182" s="119" t="str">
        <f t="shared" si="178"/>
        <v/>
      </c>
      <c r="CP182" s="119" t="str">
        <f t="shared" si="179"/>
        <v/>
      </c>
      <c r="CQ182" s="106">
        <f t="shared" si="212"/>
        <v>2.8996046139727581E-2</v>
      </c>
      <c r="CR182" s="106">
        <f t="shared" si="213"/>
        <v>2.7622735345739703E-2</v>
      </c>
      <c r="CS182" s="106">
        <f t="shared" si="214"/>
        <v>2.7776333786455349E-2</v>
      </c>
      <c r="CT182" s="106" t="str">
        <f t="shared" si="215"/>
        <v/>
      </c>
      <c r="CU182" s="106" t="str">
        <f t="shared" si="216"/>
        <v/>
      </c>
      <c r="CV182" s="106" t="str">
        <f t="shared" si="217"/>
        <v/>
      </c>
      <c r="CW182" s="106" t="str">
        <f t="shared" si="218"/>
        <v/>
      </c>
      <c r="CX182" s="106" t="str">
        <f t="shared" si="219"/>
        <v/>
      </c>
      <c r="CY182" s="106" t="str">
        <f t="shared" si="220"/>
        <v/>
      </c>
      <c r="CZ182" s="106" t="str">
        <f t="shared" si="221"/>
        <v/>
      </c>
      <c r="DA182" s="119" t="str">
        <f t="shared" si="180"/>
        <v/>
      </c>
      <c r="DB182" s="119" t="str">
        <f t="shared" si="181"/>
        <v/>
      </c>
    </row>
    <row r="183" spans="1:106" ht="15" customHeight="1" x14ac:dyDescent="0.3">
      <c r="A183" s="135" t="str">
        <f>'Gene Table'!D182</f>
        <v>PEX12</v>
      </c>
      <c r="B183" s="104" t="s">
        <v>18</v>
      </c>
      <c r="C183" s="105">
        <f>IF('Test Sample Data'!C182="","",IF(SUM('Test Sample Data'!C$3:C$386)&gt;10,IF(AND(ISNUMBER('Test Sample Data'!C182),'Test Sample Data'!C182&lt;$C$389, 'Test Sample Data'!C182&gt;0),'Test Sample Data'!C182,$C$389),""))</f>
        <v>20.18</v>
      </c>
      <c r="D183" s="105">
        <f>IF('Test Sample Data'!D182="","",IF(SUM('Test Sample Data'!D$3:D$386)&gt;10,IF(AND(ISNUMBER('Test Sample Data'!D182),'Test Sample Data'!D182&lt;$C$389, 'Test Sample Data'!D182&gt;0),'Test Sample Data'!D182,$C$389),""))</f>
        <v>20.2</v>
      </c>
      <c r="E183" s="105">
        <f>IF('Test Sample Data'!E182="","",IF(SUM('Test Sample Data'!E$3:E$386)&gt;10,IF(AND(ISNUMBER('Test Sample Data'!E182),'Test Sample Data'!E182&lt;$C$389, 'Test Sample Data'!E182&gt;0),'Test Sample Data'!E182,$C$389),""))</f>
        <v>20.11</v>
      </c>
      <c r="F183" s="105" t="str">
        <f>IF('Test Sample Data'!F182="","",IF(SUM('Test Sample Data'!F$3:F$386)&gt;10,IF(AND(ISNUMBER('Test Sample Data'!F182),'Test Sample Data'!F182&lt;$C$389, 'Test Sample Data'!F182&gt;0),'Test Sample Data'!F182,$C$389),""))</f>
        <v/>
      </c>
      <c r="G183" s="105" t="str">
        <f>IF('Test Sample Data'!G182="","",IF(SUM('Test Sample Data'!G$3:G$386)&gt;10,IF(AND(ISNUMBER('Test Sample Data'!G182),'Test Sample Data'!G182&lt;$C$389, 'Test Sample Data'!G182&gt;0),'Test Sample Data'!G182,$C$389),""))</f>
        <v/>
      </c>
      <c r="H183" s="105" t="str">
        <f>IF('Test Sample Data'!H182="","",IF(SUM('Test Sample Data'!H$3:H$386)&gt;10,IF(AND(ISNUMBER('Test Sample Data'!H182),'Test Sample Data'!H182&lt;$C$389, 'Test Sample Data'!H182&gt;0),'Test Sample Data'!H182,$C$389),""))</f>
        <v/>
      </c>
      <c r="I183" s="105" t="str">
        <f>IF('Test Sample Data'!I182="","",IF(SUM('Test Sample Data'!I$3:I$386)&gt;10,IF(AND(ISNUMBER('Test Sample Data'!I182),'Test Sample Data'!I182&lt;$C$389, 'Test Sample Data'!I182&gt;0),'Test Sample Data'!I182,$C$389),""))</f>
        <v/>
      </c>
      <c r="J183" s="105" t="str">
        <f>IF('Test Sample Data'!J182="","",IF(SUM('Test Sample Data'!J$3:J$386)&gt;10,IF(AND(ISNUMBER('Test Sample Data'!J182),'Test Sample Data'!J182&lt;$C$389, 'Test Sample Data'!J182&gt;0),'Test Sample Data'!J182,$C$389),""))</f>
        <v/>
      </c>
      <c r="K183" s="105" t="str">
        <f>IF('Test Sample Data'!K182="","",IF(SUM('Test Sample Data'!K$3:K$386)&gt;10,IF(AND(ISNUMBER('Test Sample Data'!K182),'Test Sample Data'!K182&lt;$C$389, 'Test Sample Data'!K182&gt;0),'Test Sample Data'!K182,$C$389),""))</f>
        <v/>
      </c>
      <c r="L183" s="105" t="str">
        <f>IF('Test Sample Data'!L182="","",IF(SUM('Test Sample Data'!L$3:L$386)&gt;10,IF(AND(ISNUMBER('Test Sample Data'!L182),'Test Sample Data'!L182&lt;$C$389, 'Test Sample Data'!L182&gt;0),'Test Sample Data'!L182,$C$389),""))</f>
        <v/>
      </c>
      <c r="M183" s="105" t="str">
        <f>IF('Test Sample Data'!M182="","",IF(SUM('Test Sample Data'!M$3:M$386)&gt;10,IF(AND(ISNUMBER('Test Sample Data'!M182),'Test Sample Data'!M182&lt;$C$389, 'Test Sample Data'!M182&gt;0),'Test Sample Data'!M182,$C$389),""))</f>
        <v/>
      </c>
      <c r="N183" s="105" t="str">
        <f>IF('Test Sample Data'!N182="","",IF(SUM('Test Sample Data'!N$3:N$386)&gt;10,IF(AND(ISNUMBER('Test Sample Data'!N182),'Test Sample Data'!N182&lt;$C$389, 'Test Sample Data'!N182&gt;0),'Test Sample Data'!N182,$C$389),""))</f>
        <v/>
      </c>
      <c r="O183" s="105" t="str">
        <f>'Gene Table'!D182</f>
        <v>PEX12</v>
      </c>
      <c r="P183" s="104" t="s">
        <v>18</v>
      </c>
      <c r="Q183" s="105">
        <f>IF('Control Sample Data'!C182="","",IF(SUM('Control Sample Data'!C$3:C$386)&gt;10,IF(AND(ISNUMBER('Control Sample Data'!C182),'Control Sample Data'!C182&lt;$C$389, 'Control Sample Data'!C182&gt;0),'Control Sample Data'!C182,$C$389),""))</f>
        <v>22.3</v>
      </c>
      <c r="R183" s="105">
        <f>IF('Control Sample Data'!D182="","",IF(SUM('Control Sample Data'!D$3:D$386)&gt;10,IF(AND(ISNUMBER('Control Sample Data'!D182),'Control Sample Data'!D182&lt;$C$389, 'Control Sample Data'!D182&gt;0),'Control Sample Data'!D182,$C$389),""))</f>
        <v>22.22</v>
      </c>
      <c r="S183" s="105">
        <f>IF('Control Sample Data'!E182="","",IF(SUM('Control Sample Data'!E$3:E$386)&gt;10,IF(AND(ISNUMBER('Control Sample Data'!E182),'Control Sample Data'!E182&lt;$C$389, 'Control Sample Data'!E182&gt;0),'Control Sample Data'!E182,$C$389),""))</f>
        <v>22.28</v>
      </c>
      <c r="T183" s="105" t="str">
        <f>IF('Control Sample Data'!F182="","",IF(SUM('Control Sample Data'!F$3:F$386)&gt;10,IF(AND(ISNUMBER('Control Sample Data'!F182),'Control Sample Data'!F182&lt;$C$389, 'Control Sample Data'!F182&gt;0),'Control Sample Data'!F182,$C$389),""))</f>
        <v/>
      </c>
      <c r="U183" s="105" t="str">
        <f>IF('Control Sample Data'!G182="","",IF(SUM('Control Sample Data'!G$3:G$386)&gt;10,IF(AND(ISNUMBER('Control Sample Data'!G182),'Control Sample Data'!G182&lt;$C$389, 'Control Sample Data'!G182&gt;0),'Control Sample Data'!G182,$C$389),""))</f>
        <v/>
      </c>
      <c r="V183" s="105" t="str">
        <f>IF('Control Sample Data'!H182="","",IF(SUM('Control Sample Data'!H$3:H$386)&gt;10,IF(AND(ISNUMBER('Control Sample Data'!H182),'Control Sample Data'!H182&lt;$C$389, 'Control Sample Data'!H182&gt;0),'Control Sample Data'!H182,$C$389),""))</f>
        <v/>
      </c>
      <c r="W183" s="105" t="str">
        <f>IF('Control Sample Data'!I182="","",IF(SUM('Control Sample Data'!I$3:I$386)&gt;10,IF(AND(ISNUMBER('Control Sample Data'!I182),'Control Sample Data'!I182&lt;$C$389, 'Control Sample Data'!I182&gt;0),'Control Sample Data'!I182,$C$389),""))</f>
        <v/>
      </c>
      <c r="X183" s="105" t="str">
        <f>IF('Control Sample Data'!J182="","",IF(SUM('Control Sample Data'!J$3:J$386)&gt;10,IF(AND(ISNUMBER('Control Sample Data'!J182),'Control Sample Data'!J182&lt;$C$389, 'Control Sample Data'!J182&gt;0),'Control Sample Data'!J182,$C$389),""))</f>
        <v/>
      </c>
      <c r="Y183" s="105" t="str">
        <f>IF('Control Sample Data'!K182="","",IF(SUM('Control Sample Data'!K$3:K$386)&gt;10,IF(AND(ISNUMBER('Control Sample Data'!K182),'Control Sample Data'!K182&lt;$C$389, 'Control Sample Data'!K182&gt;0),'Control Sample Data'!K182,$C$389),""))</f>
        <v/>
      </c>
      <c r="Z183" s="105" t="str">
        <f>IF('Control Sample Data'!L182="","",IF(SUM('Control Sample Data'!L$3:L$386)&gt;10,IF(AND(ISNUMBER('Control Sample Data'!L182),'Control Sample Data'!L182&lt;$C$389, 'Control Sample Data'!L182&gt;0),'Control Sample Data'!L182,$C$389),""))</f>
        <v/>
      </c>
      <c r="AA183" s="105" t="str">
        <f>IF('Control Sample Data'!M182="","",IF(SUM('Control Sample Data'!M$3:M$386)&gt;10,IF(AND(ISNUMBER('Control Sample Data'!M182),'Control Sample Data'!M182&lt;$C$389, 'Control Sample Data'!M182&gt;0),'Control Sample Data'!M182,$C$389),""))</f>
        <v/>
      </c>
      <c r="AB183" s="136" t="str">
        <f>IF('Control Sample Data'!N182="","",IF(SUM('Control Sample Data'!N$3:N$386)&gt;10,IF(AND(ISNUMBER('Control Sample Data'!N182),'Control Sample Data'!N182&lt;$C$389, 'Control Sample Data'!N182&gt;0),'Control Sample Data'!N182,$C$389),""))</f>
        <v/>
      </c>
      <c r="BA183" s="101" t="str">
        <f t="shared" si="170"/>
        <v>PEX12</v>
      </c>
      <c r="BB183" s="104" t="s">
        <v>18</v>
      </c>
      <c r="BC183" s="105">
        <f t="shared" si="182"/>
        <v>-0.81200000000000117</v>
      </c>
      <c r="BD183" s="105">
        <f t="shared" si="183"/>
        <v>-0.75</v>
      </c>
      <c r="BE183" s="105">
        <f t="shared" si="184"/>
        <v>-0.77000000000000313</v>
      </c>
      <c r="BF183" s="105" t="str">
        <f t="shared" si="185"/>
        <v/>
      </c>
      <c r="BG183" s="105" t="str">
        <f t="shared" si="186"/>
        <v/>
      </c>
      <c r="BH183" s="105" t="str">
        <f t="shared" si="187"/>
        <v/>
      </c>
      <c r="BI183" s="105" t="str">
        <f t="shared" si="188"/>
        <v/>
      </c>
      <c r="BJ183" s="105" t="str">
        <f t="shared" si="189"/>
        <v/>
      </c>
      <c r="BK183" s="105" t="str">
        <f t="shared" si="190"/>
        <v/>
      </c>
      <c r="BL183" s="105" t="str">
        <f t="shared" si="191"/>
        <v/>
      </c>
      <c r="BM183" s="102" t="str">
        <f t="shared" si="171"/>
        <v/>
      </c>
      <c r="BN183" s="102" t="str">
        <f t="shared" si="172"/>
        <v/>
      </c>
      <c r="BO183" s="105">
        <f t="shared" si="192"/>
        <v>1.1580000000000013</v>
      </c>
      <c r="BP183" s="105">
        <f t="shared" si="193"/>
        <v>1.1679999999999993</v>
      </c>
      <c r="BQ183" s="105">
        <f t="shared" si="194"/>
        <v>1.0700000000000003</v>
      </c>
      <c r="BR183" s="105" t="str">
        <f t="shared" si="195"/>
        <v/>
      </c>
      <c r="BS183" s="105" t="str">
        <f t="shared" si="196"/>
        <v/>
      </c>
      <c r="BT183" s="105" t="str">
        <f t="shared" si="197"/>
        <v/>
      </c>
      <c r="BU183" s="105" t="str">
        <f t="shared" si="198"/>
        <v/>
      </c>
      <c r="BV183" s="105" t="str">
        <f t="shared" si="199"/>
        <v/>
      </c>
      <c r="BW183" s="105" t="str">
        <f t="shared" si="200"/>
        <v/>
      </c>
      <c r="BX183" s="105" t="str">
        <f t="shared" si="201"/>
        <v/>
      </c>
      <c r="BY183" s="102" t="str">
        <f t="shared" si="173"/>
        <v/>
      </c>
      <c r="BZ183" s="102" t="str">
        <f t="shared" si="174"/>
        <v/>
      </c>
      <c r="CA183" s="70">
        <f t="shared" si="175"/>
        <v>-0.77733333333333476</v>
      </c>
      <c r="CB183" s="70">
        <f t="shared" si="176"/>
        <v>1.1320000000000003</v>
      </c>
      <c r="CC183" s="103" t="str">
        <f t="shared" si="177"/>
        <v>PEX12</v>
      </c>
      <c r="CD183" s="104" t="s">
        <v>18</v>
      </c>
      <c r="CE183" s="106">
        <f t="shared" si="202"/>
        <v>1.7556435952190399</v>
      </c>
      <c r="CF183" s="106">
        <f t="shared" si="203"/>
        <v>1.681792830507429</v>
      </c>
      <c r="CG183" s="106">
        <f t="shared" si="204"/>
        <v>1.7052697835359172</v>
      </c>
      <c r="CH183" s="106" t="str">
        <f t="shared" si="205"/>
        <v/>
      </c>
      <c r="CI183" s="106" t="str">
        <f t="shared" si="206"/>
        <v/>
      </c>
      <c r="CJ183" s="106" t="str">
        <f t="shared" si="207"/>
        <v/>
      </c>
      <c r="CK183" s="106" t="str">
        <f t="shared" si="208"/>
        <v/>
      </c>
      <c r="CL183" s="106" t="str">
        <f t="shared" si="209"/>
        <v/>
      </c>
      <c r="CM183" s="106" t="str">
        <f t="shared" si="210"/>
        <v/>
      </c>
      <c r="CN183" s="106" t="str">
        <f t="shared" si="211"/>
        <v/>
      </c>
      <c r="CO183" s="119" t="str">
        <f t="shared" si="178"/>
        <v/>
      </c>
      <c r="CP183" s="119" t="str">
        <f t="shared" si="179"/>
        <v/>
      </c>
      <c r="CQ183" s="106">
        <f t="shared" si="212"/>
        <v>0.44813334978470198</v>
      </c>
      <c r="CR183" s="106">
        <f t="shared" si="213"/>
        <v>0.44503786662624845</v>
      </c>
      <c r="CS183" s="106">
        <f t="shared" si="214"/>
        <v>0.47631899902196867</v>
      </c>
      <c r="CT183" s="106" t="str">
        <f t="shared" si="215"/>
        <v/>
      </c>
      <c r="CU183" s="106" t="str">
        <f t="shared" si="216"/>
        <v/>
      </c>
      <c r="CV183" s="106" t="str">
        <f t="shared" si="217"/>
        <v/>
      </c>
      <c r="CW183" s="106" t="str">
        <f t="shared" si="218"/>
        <v/>
      </c>
      <c r="CX183" s="106" t="str">
        <f t="shared" si="219"/>
        <v/>
      </c>
      <c r="CY183" s="106" t="str">
        <f t="shared" si="220"/>
        <v/>
      </c>
      <c r="CZ183" s="106" t="str">
        <f t="shared" si="221"/>
        <v/>
      </c>
      <c r="DA183" s="119" t="str">
        <f t="shared" si="180"/>
        <v/>
      </c>
      <c r="DB183" s="119" t="str">
        <f t="shared" si="181"/>
        <v/>
      </c>
    </row>
    <row r="184" spans="1:106" ht="15" customHeight="1" x14ac:dyDescent="0.3">
      <c r="A184" s="135" t="str">
        <f>'Gene Table'!D183</f>
        <v>PEX2</v>
      </c>
      <c r="B184" s="104" t="s">
        <v>26964</v>
      </c>
      <c r="C184" s="105">
        <f>IF('Test Sample Data'!C183="","",IF(SUM('Test Sample Data'!C$3:C$386)&gt;10,IF(AND(ISNUMBER('Test Sample Data'!C183),'Test Sample Data'!C183&lt;$C$389, 'Test Sample Data'!C183&gt;0),'Test Sample Data'!C183,$C$389),""))</f>
        <v>14.21</v>
      </c>
      <c r="D184" s="105">
        <f>IF('Test Sample Data'!D183="","",IF(SUM('Test Sample Data'!D$3:D$386)&gt;10,IF(AND(ISNUMBER('Test Sample Data'!D183),'Test Sample Data'!D183&lt;$C$389, 'Test Sample Data'!D183&gt;0),'Test Sample Data'!D183,$C$389),""))</f>
        <v>14.67</v>
      </c>
      <c r="E184" s="105">
        <f>IF('Test Sample Data'!E183="","",IF(SUM('Test Sample Data'!E$3:E$386)&gt;10,IF(AND(ISNUMBER('Test Sample Data'!E183),'Test Sample Data'!E183&lt;$C$389, 'Test Sample Data'!E183&gt;0),'Test Sample Data'!E183,$C$389),""))</f>
        <v>14.65</v>
      </c>
      <c r="F184" s="105" t="str">
        <f>IF('Test Sample Data'!F183="","",IF(SUM('Test Sample Data'!F$3:F$386)&gt;10,IF(AND(ISNUMBER('Test Sample Data'!F183),'Test Sample Data'!F183&lt;$C$389, 'Test Sample Data'!F183&gt;0),'Test Sample Data'!F183,$C$389),""))</f>
        <v/>
      </c>
      <c r="G184" s="105" t="str">
        <f>IF('Test Sample Data'!G183="","",IF(SUM('Test Sample Data'!G$3:G$386)&gt;10,IF(AND(ISNUMBER('Test Sample Data'!G183),'Test Sample Data'!G183&lt;$C$389, 'Test Sample Data'!G183&gt;0),'Test Sample Data'!G183,$C$389),""))</f>
        <v/>
      </c>
      <c r="H184" s="105" t="str">
        <f>IF('Test Sample Data'!H183="","",IF(SUM('Test Sample Data'!H$3:H$386)&gt;10,IF(AND(ISNUMBER('Test Sample Data'!H183),'Test Sample Data'!H183&lt;$C$389, 'Test Sample Data'!H183&gt;0),'Test Sample Data'!H183,$C$389),""))</f>
        <v/>
      </c>
      <c r="I184" s="105" t="str">
        <f>IF('Test Sample Data'!I183="","",IF(SUM('Test Sample Data'!I$3:I$386)&gt;10,IF(AND(ISNUMBER('Test Sample Data'!I183),'Test Sample Data'!I183&lt;$C$389, 'Test Sample Data'!I183&gt;0),'Test Sample Data'!I183,$C$389),""))</f>
        <v/>
      </c>
      <c r="J184" s="105" t="str">
        <f>IF('Test Sample Data'!J183="","",IF(SUM('Test Sample Data'!J$3:J$386)&gt;10,IF(AND(ISNUMBER('Test Sample Data'!J183),'Test Sample Data'!J183&lt;$C$389, 'Test Sample Data'!J183&gt;0),'Test Sample Data'!J183,$C$389),""))</f>
        <v/>
      </c>
      <c r="K184" s="105" t="str">
        <f>IF('Test Sample Data'!K183="","",IF(SUM('Test Sample Data'!K$3:K$386)&gt;10,IF(AND(ISNUMBER('Test Sample Data'!K183),'Test Sample Data'!K183&lt;$C$389, 'Test Sample Data'!K183&gt;0),'Test Sample Data'!K183,$C$389),""))</f>
        <v/>
      </c>
      <c r="L184" s="105" t="str">
        <f>IF('Test Sample Data'!L183="","",IF(SUM('Test Sample Data'!L$3:L$386)&gt;10,IF(AND(ISNUMBER('Test Sample Data'!L183),'Test Sample Data'!L183&lt;$C$389, 'Test Sample Data'!L183&gt;0),'Test Sample Data'!L183,$C$389),""))</f>
        <v/>
      </c>
      <c r="M184" s="105" t="str">
        <f>IF('Test Sample Data'!M183="","",IF(SUM('Test Sample Data'!M$3:M$386)&gt;10,IF(AND(ISNUMBER('Test Sample Data'!M183),'Test Sample Data'!M183&lt;$C$389, 'Test Sample Data'!M183&gt;0),'Test Sample Data'!M183,$C$389),""))</f>
        <v/>
      </c>
      <c r="N184" s="105" t="str">
        <f>IF('Test Sample Data'!N183="","",IF(SUM('Test Sample Data'!N$3:N$386)&gt;10,IF(AND(ISNUMBER('Test Sample Data'!N183),'Test Sample Data'!N183&lt;$C$389, 'Test Sample Data'!N183&gt;0),'Test Sample Data'!N183,$C$389),""))</f>
        <v/>
      </c>
      <c r="O184" s="105" t="str">
        <f>'Gene Table'!D183</f>
        <v>PEX2</v>
      </c>
      <c r="P184" s="104" t="s">
        <v>26964</v>
      </c>
      <c r="Q184" s="105">
        <f>IF('Control Sample Data'!C183="","",IF(SUM('Control Sample Data'!C$3:C$386)&gt;10,IF(AND(ISNUMBER('Control Sample Data'!C183),'Control Sample Data'!C183&lt;$C$389, 'Control Sample Data'!C183&gt;0),'Control Sample Data'!C183,$C$389),""))</f>
        <v>14.08</v>
      </c>
      <c r="R184" s="105">
        <f>IF('Control Sample Data'!D183="","",IF(SUM('Control Sample Data'!D$3:D$386)&gt;10,IF(AND(ISNUMBER('Control Sample Data'!D183),'Control Sample Data'!D183&lt;$C$389, 'Control Sample Data'!D183&gt;0),'Control Sample Data'!D183,$C$389),""))</f>
        <v>14.02</v>
      </c>
      <c r="S184" s="105">
        <f>IF('Control Sample Data'!E183="","",IF(SUM('Control Sample Data'!E$3:E$386)&gt;10,IF(AND(ISNUMBER('Control Sample Data'!E183),'Control Sample Data'!E183&lt;$C$389, 'Control Sample Data'!E183&gt;0),'Control Sample Data'!E183,$C$389),""))</f>
        <v>14.13</v>
      </c>
      <c r="T184" s="105" t="str">
        <f>IF('Control Sample Data'!F183="","",IF(SUM('Control Sample Data'!F$3:F$386)&gt;10,IF(AND(ISNUMBER('Control Sample Data'!F183),'Control Sample Data'!F183&lt;$C$389, 'Control Sample Data'!F183&gt;0),'Control Sample Data'!F183,$C$389),""))</f>
        <v/>
      </c>
      <c r="U184" s="105" t="str">
        <f>IF('Control Sample Data'!G183="","",IF(SUM('Control Sample Data'!G$3:G$386)&gt;10,IF(AND(ISNUMBER('Control Sample Data'!G183),'Control Sample Data'!G183&lt;$C$389, 'Control Sample Data'!G183&gt;0),'Control Sample Data'!G183,$C$389),""))</f>
        <v/>
      </c>
      <c r="V184" s="105" t="str">
        <f>IF('Control Sample Data'!H183="","",IF(SUM('Control Sample Data'!H$3:H$386)&gt;10,IF(AND(ISNUMBER('Control Sample Data'!H183),'Control Sample Data'!H183&lt;$C$389, 'Control Sample Data'!H183&gt;0),'Control Sample Data'!H183,$C$389),""))</f>
        <v/>
      </c>
      <c r="W184" s="105" t="str">
        <f>IF('Control Sample Data'!I183="","",IF(SUM('Control Sample Data'!I$3:I$386)&gt;10,IF(AND(ISNUMBER('Control Sample Data'!I183),'Control Sample Data'!I183&lt;$C$389, 'Control Sample Data'!I183&gt;0),'Control Sample Data'!I183,$C$389),""))</f>
        <v/>
      </c>
      <c r="X184" s="105" t="str">
        <f>IF('Control Sample Data'!J183="","",IF(SUM('Control Sample Data'!J$3:J$386)&gt;10,IF(AND(ISNUMBER('Control Sample Data'!J183),'Control Sample Data'!J183&lt;$C$389, 'Control Sample Data'!J183&gt;0),'Control Sample Data'!J183,$C$389),""))</f>
        <v/>
      </c>
      <c r="Y184" s="105" t="str">
        <f>IF('Control Sample Data'!K183="","",IF(SUM('Control Sample Data'!K$3:K$386)&gt;10,IF(AND(ISNUMBER('Control Sample Data'!K183),'Control Sample Data'!K183&lt;$C$389, 'Control Sample Data'!K183&gt;0),'Control Sample Data'!K183,$C$389),""))</f>
        <v/>
      </c>
      <c r="Z184" s="105" t="str">
        <f>IF('Control Sample Data'!L183="","",IF(SUM('Control Sample Data'!L$3:L$386)&gt;10,IF(AND(ISNUMBER('Control Sample Data'!L183),'Control Sample Data'!L183&lt;$C$389, 'Control Sample Data'!L183&gt;0),'Control Sample Data'!L183,$C$389),""))</f>
        <v/>
      </c>
      <c r="AA184" s="105" t="str">
        <f>IF('Control Sample Data'!M183="","",IF(SUM('Control Sample Data'!M$3:M$386)&gt;10,IF(AND(ISNUMBER('Control Sample Data'!M183),'Control Sample Data'!M183&lt;$C$389, 'Control Sample Data'!M183&gt;0),'Control Sample Data'!M183,$C$389),""))</f>
        <v/>
      </c>
      <c r="AB184" s="136" t="str">
        <f>IF('Control Sample Data'!N183="","",IF(SUM('Control Sample Data'!N$3:N$386)&gt;10,IF(AND(ISNUMBER('Control Sample Data'!N183),'Control Sample Data'!N183&lt;$C$389, 'Control Sample Data'!N183&gt;0),'Control Sample Data'!N183,$C$389),""))</f>
        <v/>
      </c>
      <c r="BA184" s="101" t="str">
        <f t="shared" si="170"/>
        <v>PEX2</v>
      </c>
      <c r="BB184" s="104" t="s">
        <v>26964</v>
      </c>
      <c r="BC184" s="105">
        <f t="shared" si="182"/>
        <v>-6.782</v>
      </c>
      <c r="BD184" s="105">
        <f t="shared" si="183"/>
        <v>-6.2799999999999994</v>
      </c>
      <c r="BE184" s="105">
        <f t="shared" si="184"/>
        <v>-6.2300000000000022</v>
      </c>
      <c r="BF184" s="105" t="str">
        <f t="shared" si="185"/>
        <v/>
      </c>
      <c r="BG184" s="105" t="str">
        <f t="shared" si="186"/>
        <v/>
      </c>
      <c r="BH184" s="105" t="str">
        <f t="shared" si="187"/>
        <v/>
      </c>
      <c r="BI184" s="105" t="str">
        <f t="shared" si="188"/>
        <v/>
      </c>
      <c r="BJ184" s="105" t="str">
        <f t="shared" si="189"/>
        <v/>
      </c>
      <c r="BK184" s="105" t="str">
        <f t="shared" si="190"/>
        <v/>
      </c>
      <c r="BL184" s="105" t="str">
        <f t="shared" si="191"/>
        <v/>
      </c>
      <c r="BM184" s="102" t="str">
        <f t="shared" si="171"/>
        <v/>
      </c>
      <c r="BN184" s="102" t="str">
        <f t="shared" si="172"/>
        <v/>
      </c>
      <c r="BO184" s="105">
        <f t="shared" si="192"/>
        <v>-7.0619999999999994</v>
      </c>
      <c r="BP184" s="105">
        <f t="shared" si="193"/>
        <v>-7.032</v>
      </c>
      <c r="BQ184" s="105">
        <f t="shared" si="194"/>
        <v>-7.08</v>
      </c>
      <c r="BR184" s="105" t="str">
        <f t="shared" si="195"/>
        <v/>
      </c>
      <c r="BS184" s="105" t="str">
        <f t="shared" si="196"/>
        <v/>
      </c>
      <c r="BT184" s="105" t="str">
        <f t="shared" si="197"/>
        <v/>
      </c>
      <c r="BU184" s="105" t="str">
        <f t="shared" si="198"/>
        <v/>
      </c>
      <c r="BV184" s="105" t="str">
        <f t="shared" si="199"/>
        <v/>
      </c>
      <c r="BW184" s="105" t="str">
        <f t="shared" si="200"/>
        <v/>
      </c>
      <c r="BX184" s="105" t="str">
        <f t="shared" si="201"/>
        <v/>
      </c>
      <c r="BY184" s="102" t="str">
        <f t="shared" si="173"/>
        <v/>
      </c>
      <c r="BZ184" s="102" t="str">
        <f t="shared" si="174"/>
        <v/>
      </c>
      <c r="CA184" s="70">
        <f t="shared" si="175"/>
        <v>-6.4306666666666672</v>
      </c>
      <c r="CB184" s="70">
        <f t="shared" si="176"/>
        <v>-7.0579999999999998</v>
      </c>
      <c r="CC184" s="103" t="str">
        <f t="shared" si="177"/>
        <v>PEX2</v>
      </c>
      <c r="CD184" s="104" t="s">
        <v>26964</v>
      </c>
      <c r="CE184" s="106">
        <f t="shared" si="202"/>
        <v>110.0488302391048</v>
      </c>
      <c r="CF184" s="106">
        <f t="shared" si="203"/>
        <v>77.708472601282935</v>
      </c>
      <c r="CG184" s="106">
        <f t="shared" si="204"/>
        <v>75.061436750840343</v>
      </c>
      <c r="CH184" s="106" t="str">
        <f t="shared" si="205"/>
        <v/>
      </c>
      <c r="CI184" s="106" t="str">
        <f t="shared" si="206"/>
        <v/>
      </c>
      <c r="CJ184" s="106" t="str">
        <f t="shared" si="207"/>
        <v/>
      </c>
      <c r="CK184" s="106" t="str">
        <f t="shared" si="208"/>
        <v/>
      </c>
      <c r="CL184" s="106" t="str">
        <f t="shared" si="209"/>
        <v/>
      </c>
      <c r="CM184" s="106" t="str">
        <f t="shared" si="210"/>
        <v/>
      </c>
      <c r="CN184" s="106" t="str">
        <f t="shared" si="211"/>
        <v/>
      </c>
      <c r="CO184" s="119" t="str">
        <f t="shared" si="178"/>
        <v/>
      </c>
      <c r="CP184" s="119" t="str">
        <f t="shared" si="179"/>
        <v/>
      </c>
      <c r="CQ184" s="106">
        <f t="shared" si="212"/>
        <v>133.62072670997992</v>
      </c>
      <c r="CR184" s="106">
        <f t="shared" si="213"/>
        <v>130.87085191807009</v>
      </c>
      <c r="CS184" s="106">
        <f t="shared" si="214"/>
        <v>135.2983091918567</v>
      </c>
      <c r="CT184" s="106" t="str">
        <f t="shared" si="215"/>
        <v/>
      </c>
      <c r="CU184" s="106" t="str">
        <f t="shared" si="216"/>
        <v/>
      </c>
      <c r="CV184" s="106" t="str">
        <f t="shared" si="217"/>
        <v/>
      </c>
      <c r="CW184" s="106" t="str">
        <f t="shared" si="218"/>
        <v/>
      </c>
      <c r="CX184" s="106" t="str">
        <f t="shared" si="219"/>
        <v/>
      </c>
      <c r="CY184" s="106" t="str">
        <f t="shared" si="220"/>
        <v/>
      </c>
      <c r="CZ184" s="106" t="str">
        <f t="shared" si="221"/>
        <v/>
      </c>
      <c r="DA184" s="119" t="str">
        <f t="shared" si="180"/>
        <v/>
      </c>
      <c r="DB184" s="119" t="str">
        <f t="shared" si="181"/>
        <v/>
      </c>
    </row>
    <row r="185" spans="1:106" ht="15" customHeight="1" x14ac:dyDescent="0.3">
      <c r="A185" s="135" t="str">
        <f>'Gene Table'!D184</f>
        <v>PHIP</v>
      </c>
      <c r="B185" s="104" t="s">
        <v>26965</v>
      </c>
      <c r="C185" s="105">
        <f>IF('Test Sample Data'!C184="","",IF(SUM('Test Sample Data'!C$3:C$386)&gt;10,IF(AND(ISNUMBER('Test Sample Data'!C184),'Test Sample Data'!C184&lt;$C$389, 'Test Sample Data'!C184&gt;0),'Test Sample Data'!C184,$C$389),""))</f>
        <v>25.01</v>
      </c>
      <c r="D185" s="105">
        <f>IF('Test Sample Data'!D184="","",IF(SUM('Test Sample Data'!D$3:D$386)&gt;10,IF(AND(ISNUMBER('Test Sample Data'!D184),'Test Sample Data'!D184&lt;$C$389, 'Test Sample Data'!D184&gt;0),'Test Sample Data'!D184,$C$389),""))</f>
        <v>24.19</v>
      </c>
      <c r="E185" s="105">
        <f>IF('Test Sample Data'!E184="","",IF(SUM('Test Sample Data'!E$3:E$386)&gt;10,IF(AND(ISNUMBER('Test Sample Data'!E184),'Test Sample Data'!E184&lt;$C$389, 'Test Sample Data'!E184&gt;0),'Test Sample Data'!E184,$C$389),""))</f>
        <v>24.09</v>
      </c>
      <c r="F185" s="105" t="str">
        <f>IF('Test Sample Data'!F184="","",IF(SUM('Test Sample Data'!F$3:F$386)&gt;10,IF(AND(ISNUMBER('Test Sample Data'!F184),'Test Sample Data'!F184&lt;$C$389, 'Test Sample Data'!F184&gt;0),'Test Sample Data'!F184,$C$389),""))</f>
        <v/>
      </c>
      <c r="G185" s="105" t="str">
        <f>IF('Test Sample Data'!G184="","",IF(SUM('Test Sample Data'!G$3:G$386)&gt;10,IF(AND(ISNUMBER('Test Sample Data'!G184),'Test Sample Data'!G184&lt;$C$389, 'Test Sample Data'!G184&gt;0),'Test Sample Data'!G184,$C$389),""))</f>
        <v/>
      </c>
      <c r="H185" s="105" t="str">
        <f>IF('Test Sample Data'!H184="","",IF(SUM('Test Sample Data'!H$3:H$386)&gt;10,IF(AND(ISNUMBER('Test Sample Data'!H184),'Test Sample Data'!H184&lt;$C$389, 'Test Sample Data'!H184&gt;0),'Test Sample Data'!H184,$C$389),""))</f>
        <v/>
      </c>
      <c r="I185" s="105" t="str">
        <f>IF('Test Sample Data'!I184="","",IF(SUM('Test Sample Data'!I$3:I$386)&gt;10,IF(AND(ISNUMBER('Test Sample Data'!I184),'Test Sample Data'!I184&lt;$C$389, 'Test Sample Data'!I184&gt;0),'Test Sample Data'!I184,$C$389),""))</f>
        <v/>
      </c>
      <c r="J185" s="105" t="str">
        <f>IF('Test Sample Data'!J184="","",IF(SUM('Test Sample Data'!J$3:J$386)&gt;10,IF(AND(ISNUMBER('Test Sample Data'!J184),'Test Sample Data'!J184&lt;$C$389, 'Test Sample Data'!J184&gt;0),'Test Sample Data'!J184,$C$389),""))</f>
        <v/>
      </c>
      <c r="K185" s="105" t="str">
        <f>IF('Test Sample Data'!K184="","",IF(SUM('Test Sample Data'!K$3:K$386)&gt;10,IF(AND(ISNUMBER('Test Sample Data'!K184),'Test Sample Data'!K184&lt;$C$389, 'Test Sample Data'!K184&gt;0),'Test Sample Data'!K184,$C$389),""))</f>
        <v/>
      </c>
      <c r="L185" s="105" t="str">
        <f>IF('Test Sample Data'!L184="","",IF(SUM('Test Sample Data'!L$3:L$386)&gt;10,IF(AND(ISNUMBER('Test Sample Data'!L184),'Test Sample Data'!L184&lt;$C$389, 'Test Sample Data'!L184&gt;0),'Test Sample Data'!L184,$C$389),""))</f>
        <v/>
      </c>
      <c r="M185" s="105" t="str">
        <f>IF('Test Sample Data'!M184="","",IF(SUM('Test Sample Data'!M$3:M$386)&gt;10,IF(AND(ISNUMBER('Test Sample Data'!M184),'Test Sample Data'!M184&lt;$C$389, 'Test Sample Data'!M184&gt;0),'Test Sample Data'!M184,$C$389),""))</f>
        <v/>
      </c>
      <c r="N185" s="105" t="str">
        <f>IF('Test Sample Data'!N184="","",IF(SUM('Test Sample Data'!N$3:N$386)&gt;10,IF(AND(ISNUMBER('Test Sample Data'!N184),'Test Sample Data'!N184&lt;$C$389, 'Test Sample Data'!N184&gt;0),'Test Sample Data'!N184,$C$389),""))</f>
        <v/>
      </c>
      <c r="O185" s="105" t="str">
        <f>'Gene Table'!D184</f>
        <v>PHIP</v>
      </c>
      <c r="P185" s="104" t="s">
        <v>26965</v>
      </c>
      <c r="Q185" s="105">
        <f>IF('Control Sample Data'!C184="","",IF(SUM('Control Sample Data'!C$3:C$386)&gt;10,IF(AND(ISNUMBER('Control Sample Data'!C184),'Control Sample Data'!C184&lt;$C$389, 'Control Sample Data'!C184&gt;0),'Control Sample Data'!C184,$C$389),""))</f>
        <v>24.52</v>
      </c>
      <c r="R185" s="105">
        <f>IF('Control Sample Data'!D184="","",IF(SUM('Control Sample Data'!D$3:D$386)&gt;10,IF(AND(ISNUMBER('Control Sample Data'!D184),'Control Sample Data'!D184&lt;$C$389, 'Control Sample Data'!D184&gt;0),'Control Sample Data'!D184,$C$389),""))</f>
        <v>24.44</v>
      </c>
      <c r="S185" s="105">
        <f>IF('Control Sample Data'!E184="","",IF(SUM('Control Sample Data'!E$3:E$386)&gt;10,IF(AND(ISNUMBER('Control Sample Data'!E184),'Control Sample Data'!E184&lt;$C$389, 'Control Sample Data'!E184&gt;0),'Control Sample Data'!E184,$C$389),""))</f>
        <v>24.52</v>
      </c>
      <c r="T185" s="105" t="str">
        <f>IF('Control Sample Data'!F184="","",IF(SUM('Control Sample Data'!F$3:F$386)&gt;10,IF(AND(ISNUMBER('Control Sample Data'!F184),'Control Sample Data'!F184&lt;$C$389, 'Control Sample Data'!F184&gt;0),'Control Sample Data'!F184,$C$389),""))</f>
        <v/>
      </c>
      <c r="U185" s="105" t="str">
        <f>IF('Control Sample Data'!G184="","",IF(SUM('Control Sample Data'!G$3:G$386)&gt;10,IF(AND(ISNUMBER('Control Sample Data'!G184),'Control Sample Data'!G184&lt;$C$389, 'Control Sample Data'!G184&gt;0),'Control Sample Data'!G184,$C$389),""))</f>
        <v/>
      </c>
      <c r="V185" s="105" t="str">
        <f>IF('Control Sample Data'!H184="","",IF(SUM('Control Sample Data'!H$3:H$386)&gt;10,IF(AND(ISNUMBER('Control Sample Data'!H184),'Control Sample Data'!H184&lt;$C$389, 'Control Sample Data'!H184&gt;0),'Control Sample Data'!H184,$C$389),""))</f>
        <v/>
      </c>
      <c r="W185" s="105" t="str">
        <f>IF('Control Sample Data'!I184="","",IF(SUM('Control Sample Data'!I$3:I$386)&gt;10,IF(AND(ISNUMBER('Control Sample Data'!I184),'Control Sample Data'!I184&lt;$C$389, 'Control Sample Data'!I184&gt;0),'Control Sample Data'!I184,$C$389),""))</f>
        <v/>
      </c>
      <c r="X185" s="105" t="str">
        <f>IF('Control Sample Data'!J184="","",IF(SUM('Control Sample Data'!J$3:J$386)&gt;10,IF(AND(ISNUMBER('Control Sample Data'!J184),'Control Sample Data'!J184&lt;$C$389, 'Control Sample Data'!J184&gt;0),'Control Sample Data'!J184,$C$389),""))</f>
        <v/>
      </c>
      <c r="Y185" s="105" t="str">
        <f>IF('Control Sample Data'!K184="","",IF(SUM('Control Sample Data'!K$3:K$386)&gt;10,IF(AND(ISNUMBER('Control Sample Data'!K184),'Control Sample Data'!K184&lt;$C$389, 'Control Sample Data'!K184&gt;0),'Control Sample Data'!K184,$C$389),""))</f>
        <v/>
      </c>
      <c r="Z185" s="105" t="str">
        <f>IF('Control Sample Data'!L184="","",IF(SUM('Control Sample Data'!L$3:L$386)&gt;10,IF(AND(ISNUMBER('Control Sample Data'!L184),'Control Sample Data'!L184&lt;$C$389, 'Control Sample Data'!L184&gt;0),'Control Sample Data'!L184,$C$389),""))</f>
        <v/>
      </c>
      <c r="AA185" s="105" t="str">
        <f>IF('Control Sample Data'!M184="","",IF(SUM('Control Sample Data'!M$3:M$386)&gt;10,IF(AND(ISNUMBER('Control Sample Data'!M184),'Control Sample Data'!M184&lt;$C$389, 'Control Sample Data'!M184&gt;0),'Control Sample Data'!M184,$C$389),""))</f>
        <v/>
      </c>
      <c r="AB185" s="136" t="str">
        <f>IF('Control Sample Data'!N184="","",IF(SUM('Control Sample Data'!N$3:N$386)&gt;10,IF(AND(ISNUMBER('Control Sample Data'!N184),'Control Sample Data'!N184&lt;$C$389, 'Control Sample Data'!N184&gt;0),'Control Sample Data'!N184,$C$389),""))</f>
        <v/>
      </c>
      <c r="BA185" s="101" t="str">
        <f t="shared" si="170"/>
        <v>PHIP</v>
      </c>
      <c r="BB185" s="104" t="s">
        <v>26965</v>
      </c>
      <c r="BC185" s="105">
        <f t="shared" si="182"/>
        <v>4.0180000000000007</v>
      </c>
      <c r="BD185" s="105">
        <f t="shared" si="183"/>
        <v>3.240000000000002</v>
      </c>
      <c r="BE185" s="105">
        <f t="shared" si="184"/>
        <v>3.2099999999999973</v>
      </c>
      <c r="BF185" s="105" t="str">
        <f t="shared" si="185"/>
        <v/>
      </c>
      <c r="BG185" s="105" t="str">
        <f t="shared" si="186"/>
        <v/>
      </c>
      <c r="BH185" s="105" t="str">
        <f t="shared" si="187"/>
        <v/>
      </c>
      <c r="BI185" s="105" t="str">
        <f t="shared" si="188"/>
        <v/>
      </c>
      <c r="BJ185" s="105" t="str">
        <f t="shared" si="189"/>
        <v/>
      </c>
      <c r="BK185" s="105" t="str">
        <f t="shared" si="190"/>
        <v/>
      </c>
      <c r="BL185" s="105" t="str">
        <f t="shared" si="191"/>
        <v/>
      </c>
      <c r="BM185" s="102" t="str">
        <f t="shared" si="171"/>
        <v/>
      </c>
      <c r="BN185" s="102" t="str">
        <f t="shared" si="172"/>
        <v/>
      </c>
      <c r="BO185" s="105">
        <f t="shared" si="192"/>
        <v>3.3780000000000001</v>
      </c>
      <c r="BP185" s="105">
        <f t="shared" si="193"/>
        <v>3.3880000000000017</v>
      </c>
      <c r="BQ185" s="105">
        <f t="shared" si="194"/>
        <v>3.3099999999999987</v>
      </c>
      <c r="BR185" s="105" t="str">
        <f t="shared" si="195"/>
        <v/>
      </c>
      <c r="BS185" s="105" t="str">
        <f t="shared" si="196"/>
        <v/>
      </c>
      <c r="BT185" s="105" t="str">
        <f t="shared" si="197"/>
        <v/>
      </c>
      <c r="BU185" s="105" t="str">
        <f t="shared" si="198"/>
        <v/>
      </c>
      <c r="BV185" s="105" t="str">
        <f t="shared" si="199"/>
        <v/>
      </c>
      <c r="BW185" s="105" t="str">
        <f t="shared" si="200"/>
        <v/>
      </c>
      <c r="BX185" s="105" t="str">
        <f t="shared" si="201"/>
        <v/>
      </c>
      <c r="BY185" s="102" t="str">
        <f t="shared" si="173"/>
        <v/>
      </c>
      <c r="BZ185" s="102" t="str">
        <f t="shared" si="174"/>
        <v/>
      </c>
      <c r="CA185" s="70">
        <f t="shared" si="175"/>
        <v>3.4893333333333332</v>
      </c>
      <c r="CB185" s="70">
        <f t="shared" si="176"/>
        <v>3.3586666666666667</v>
      </c>
      <c r="CC185" s="103" t="str">
        <f t="shared" si="177"/>
        <v>PHIP</v>
      </c>
      <c r="CD185" s="104" t="s">
        <v>26965</v>
      </c>
      <c r="CE185" s="106">
        <f t="shared" si="202"/>
        <v>6.1725053840335761E-2</v>
      </c>
      <c r="CF185" s="106">
        <f t="shared" si="203"/>
        <v>0.10584316404531574</v>
      </c>
      <c r="CG185" s="106">
        <f t="shared" si="204"/>
        <v>0.10806715391348339</v>
      </c>
      <c r="CH185" s="106" t="str">
        <f t="shared" si="205"/>
        <v/>
      </c>
      <c r="CI185" s="106" t="str">
        <f t="shared" si="206"/>
        <v/>
      </c>
      <c r="CJ185" s="106" t="str">
        <f t="shared" si="207"/>
        <v/>
      </c>
      <c r="CK185" s="106" t="str">
        <f t="shared" si="208"/>
        <v/>
      </c>
      <c r="CL185" s="106" t="str">
        <f t="shared" si="209"/>
        <v/>
      </c>
      <c r="CM185" s="106" t="str">
        <f t="shared" si="210"/>
        <v/>
      </c>
      <c r="CN185" s="106" t="str">
        <f t="shared" si="211"/>
        <v/>
      </c>
      <c r="CO185" s="119" t="str">
        <f t="shared" si="178"/>
        <v/>
      </c>
      <c r="CP185" s="119" t="str">
        <f t="shared" si="179"/>
        <v/>
      </c>
      <c r="CQ185" s="106">
        <f t="shared" si="212"/>
        <v>9.6187951260053903E-2</v>
      </c>
      <c r="CR185" s="106">
        <f t="shared" si="213"/>
        <v>9.5523532547822795E-2</v>
      </c>
      <c r="CS185" s="106">
        <f t="shared" si="214"/>
        <v>0.10083021990276587</v>
      </c>
      <c r="CT185" s="106" t="str">
        <f t="shared" si="215"/>
        <v/>
      </c>
      <c r="CU185" s="106" t="str">
        <f t="shared" si="216"/>
        <v/>
      </c>
      <c r="CV185" s="106" t="str">
        <f t="shared" si="217"/>
        <v/>
      </c>
      <c r="CW185" s="106" t="str">
        <f t="shared" si="218"/>
        <v/>
      </c>
      <c r="CX185" s="106" t="str">
        <f t="shared" si="219"/>
        <v/>
      </c>
      <c r="CY185" s="106" t="str">
        <f t="shared" si="220"/>
        <v/>
      </c>
      <c r="CZ185" s="106" t="str">
        <f t="shared" si="221"/>
        <v/>
      </c>
      <c r="DA185" s="119" t="str">
        <f t="shared" si="180"/>
        <v/>
      </c>
      <c r="DB185" s="119" t="str">
        <f t="shared" si="181"/>
        <v/>
      </c>
    </row>
    <row r="186" spans="1:106" ht="15" customHeight="1" x14ac:dyDescent="0.3">
      <c r="A186" s="135" t="str">
        <f>'Gene Table'!D185</f>
        <v>PHRF1</v>
      </c>
      <c r="B186" s="104" t="s">
        <v>26966</v>
      </c>
      <c r="C186" s="105">
        <f>IF('Test Sample Data'!C185="","",IF(SUM('Test Sample Data'!C$3:C$386)&gt;10,IF(AND(ISNUMBER('Test Sample Data'!C185),'Test Sample Data'!C185&lt;$C$389, 'Test Sample Data'!C185&gt;0),'Test Sample Data'!C185,$C$389),""))</f>
        <v>18.920000000000002</v>
      </c>
      <c r="D186" s="105">
        <f>IF('Test Sample Data'!D185="","",IF(SUM('Test Sample Data'!D$3:D$386)&gt;10,IF(AND(ISNUMBER('Test Sample Data'!D185),'Test Sample Data'!D185&lt;$C$389, 'Test Sample Data'!D185&gt;0),'Test Sample Data'!D185,$C$389),""))</f>
        <v>18.96</v>
      </c>
      <c r="E186" s="105">
        <f>IF('Test Sample Data'!E185="","",IF(SUM('Test Sample Data'!E$3:E$386)&gt;10,IF(AND(ISNUMBER('Test Sample Data'!E185),'Test Sample Data'!E185&lt;$C$389, 'Test Sample Data'!E185&gt;0),'Test Sample Data'!E185,$C$389),""))</f>
        <v>18.850000000000001</v>
      </c>
      <c r="F186" s="105" t="str">
        <f>IF('Test Sample Data'!F185="","",IF(SUM('Test Sample Data'!F$3:F$386)&gt;10,IF(AND(ISNUMBER('Test Sample Data'!F185),'Test Sample Data'!F185&lt;$C$389, 'Test Sample Data'!F185&gt;0),'Test Sample Data'!F185,$C$389),""))</f>
        <v/>
      </c>
      <c r="G186" s="105" t="str">
        <f>IF('Test Sample Data'!G185="","",IF(SUM('Test Sample Data'!G$3:G$386)&gt;10,IF(AND(ISNUMBER('Test Sample Data'!G185),'Test Sample Data'!G185&lt;$C$389, 'Test Sample Data'!G185&gt;0),'Test Sample Data'!G185,$C$389),""))</f>
        <v/>
      </c>
      <c r="H186" s="105" t="str">
        <f>IF('Test Sample Data'!H185="","",IF(SUM('Test Sample Data'!H$3:H$386)&gt;10,IF(AND(ISNUMBER('Test Sample Data'!H185),'Test Sample Data'!H185&lt;$C$389, 'Test Sample Data'!H185&gt;0),'Test Sample Data'!H185,$C$389),""))</f>
        <v/>
      </c>
      <c r="I186" s="105" t="str">
        <f>IF('Test Sample Data'!I185="","",IF(SUM('Test Sample Data'!I$3:I$386)&gt;10,IF(AND(ISNUMBER('Test Sample Data'!I185),'Test Sample Data'!I185&lt;$C$389, 'Test Sample Data'!I185&gt;0),'Test Sample Data'!I185,$C$389),""))</f>
        <v/>
      </c>
      <c r="J186" s="105" t="str">
        <f>IF('Test Sample Data'!J185="","",IF(SUM('Test Sample Data'!J$3:J$386)&gt;10,IF(AND(ISNUMBER('Test Sample Data'!J185),'Test Sample Data'!J185&lt;$C$389, 'Test Sample Data'!J185&gt;0),'Test Sample Data'!J185,$C$389),""))</f>
        <v/>
      </c>
      <c r="K186" s="105" t="str">
        <f>IF('Test Sample Data'!K185="","",IF(SUM('Test Sample Data'!K$3:K$386)&gt;10,IF(AND(ISNUMBER('Test Sample Data'!K185),'Test Sample Data'!K185&lt;$C$389, 'Test Sample Data'!K185&gt;0),'Test Sample Data'!K185,$C$389),""))</f>
        <v/>
      </c>
      <c r="L186" s="105" t="str">
        <f>IF('Test Sample Data'!L185="","",IF(SUM('Test Sample Data'!L$3:L$386)&gt;10,IF(AND(ISNUMBER('Test Sample Data'!L185),'Test Sample Data'!L185&lt;$C$389, 'Test Sample Data'!L185&gt;0),'Test Sample Data'!L185,$C$389),""))</f>
        <v/>
      </c>
      <c r="M186" s="105" t="str">
        <f>IF('Test Sample Data'!M185="","",IF(SUM('Test Sample Data'!M$3:M$386)&gt;10,IF(AND(ISNUMBER('Test Sample Data'!M185),'Test Sample Data'!M185&lt;$C$389, 'Test Sample Data'!M185&gt;0),'Test Sample Data'!M185,$C$389),""))</f>
        <v/>
      </c>
      <c r="N186" s="105" t="str">
        <f>IF('Test Sample Data'!N185="","",IF(SUM('Test Sample Data'!N$3:N$386)&gt;10,IF(AND(ISNUMBER('Test Sample Data'!N185),'Test Sample Data'!N185&lt;$C$389, 'Test Sample Data'!N185&gt;0),'Test Sample Data'!N185,$C$389),""))</f>
        <v/>
      </c>
      <c r="O186" s="105" t="str">
        <f>'Gene Table'!D185</f>
        <v>PHRF1</v>
      </c>
      <c r="P186" s="104" t="s">
        <v>26966</v>
      </c>
      <c r="Q186" s="105">
        <f>IF('Control Sample Data'!C185="","",IF(SUM('Control Sample Data'!C$3:C$386)&gt;10,IF(AND(ISNUMBER('Control Sample Data'!C185),'Control Sample Data'!C185&lt;$C$389, 'Control Sample Data'!C185&gt;0),'Control Sample Data'!C185,$C$389),""))</f>
        <v>18.559999999999999</v>
      </c>
      <c r="R186" s="105">
        <f>IF('Control Sample Data'!D185="","",IF(SUM('Control Sample Data'!D$3:D$386)&gt;10,IF(AND(ISNUMBER('Control Sample Data'!D185),'Control Sample Data'!D185&lt;$C$389, 'Control Sample Data'!D185&gt;0),'Control Sample Data'!D185,$C$389),""))</f>
        <v>18.350000000000001</v>
      </c>
      <c r="S186" s="105">
        <f>IF('Control Sample Data'!E185="","",IF(SUM('Control Sample Data'!E$3:E$386)&gt;10,IF(AND(ISNUMBER('Control Sample Data'!E185),'Control Sample Data'!E185&lt;$C$389, 'Control Sample Data'!E185&gt;0),'Control Sample Data'!E185,$C$389),""))</f>
        <v>18.739999999999998</v>
      </c>
      <c r="T186" s="105" t="str">
        <f>IF('Control Sample Data'!F185="","",IF(SUM('Control Sample Data'!F$3:F$386)&gt;10,IF(AND(ISNUMBER('Control Sample Data'!F185),'Control Sample Data'!F185&lt;$C$389, 'Control Sample Data'!F185&gt;0),'Control Sample Data'!F185,$C$389),""))</f>
        <v/>
      </c>
      <c r="U186" s="105" t="str">
        <f>IF('Control Sample Data'!G185="","",IF(SUM('Control Sample Data'!G$3:G$386)&gt;10,IF(AND(ISNUMBER('Control Sample Data'!G185),'Control Sample Data'!G185&lt;$C$389, 'Control Sample Data'!G185&gt;0),'Control Sample Data'!G185,$C$389),""))</f>
        <v/>
      </c>
      <c r="V186" s="105" t="str">
        <f>IF('Control Sample Data'!H185="","",IF(SUM('Control Sample Data'!H$3:H$386)&gt;10,IF(AND(ISNUMBER('Control Sample Data'!H185),'Control Sample Data'!H185&lt;$C$389, 'Control Sample Data'!H185&gt;0),'Control Sample Data'!H185,$C$389),""))</f>
        <v/>
      </c>
      <c r="W186" s="105" t="str">
        <f>IF('Control Sample Data'!I185="","",IF(SUM('Control Sample Data'!I$3:I$386)&gt;10,IF(AND(ISNUMBER('Control Sample Data'!I185),'Control Sample Data'!I185&lt;$C$389, 'Control Sample Data'!I185&gt;0),'Control Sample Data'!I185,$C$389),""))</f>
        <v/>
      </c>
      <c r="X186" s="105" t="str">
        <f>IF('Control Sample Data'!J185="","",IF(SUM('Control Sample Data'!J$3:J$386)&gt;10,IF(AND(ISNUMBER('Control Sample Data'!J185),'Control Sample Data'!J185&lt;$C$389, 'Control Sample Data'!J185&gt;0),'Control Sample Data'!J185,$C$389),""))</f>
        <v/>
      </c>
      <c r="Y186" s="105" t="str">
        <f>IF('Control Sample Data'!K185="","",IF(SUM('Control Sample Data'!K$3:K$386)&gt;10,IF(AND(ISNUMBER('Control Sample Data'!K185),'Control Sample Data'!K185&lt;$C$389, 'Control Sample Data'!K185&gt;0),'Control Sample Data'!K185,$C$389),""))</f>
        <v/>
      </c>
      <c r="Z186" s="105" t="str">
        <f>IF('Control Sample Data'!L185="","",IF(SUM('Control Sample Data'!L$3:L$386)&gt;10,IF(AND(ISNUMBER('Control Sample Data'!L185),'Control Sample Data'!L185&lt;$C$389, 'Control Sample Data'!L185&gt;0),'Control Sample Data'!L185,$C$389),""))</f>
        <v/>
      </c>
      <c r="AA186" s="105" t="str">
        <f>IF('Control Sample Data'!M185="","",IF(SUM('Control Sample Data'!M$3:M$386)&gt;10,IF(AND(ISNUMBER('Control Sample Data'!M185),'Control Sample Data'!M185&lt;$C$389, 'Control Sample Data'!M185&gt;0),'Control Sample Data'!M185,$C$389),""))</f>
        <v/>
      </c>
      <c r="AB186" s="136" t="str">
        <f>IF('Control Sample Data'!N185="","",IF(SUM('Control Sample Data'!N$3:N$386)&gt;10,IF(AND(ISNUMBER('Control Sample Data'!N185),'Control Sample Data'!N185&lt;$C$389, 'Control Sample Data'!N185&gt;0),'Control Sample Data'!N185,$C$389),""))</f>
        <v/>
      </c>
      <c r="BA186" s="101" t="str">
        <f t="shared" si="170"/>
        <v>PHRF1</v>
      </c>
      <c r="BB186" s="104" t="s">
        <v>26966</v>
      </c>
      <c r="BC186" s="105">
        <f t="shared" si="182"/>
        <v>-2.0719999999999992</v>
      </c>
      <c r="BD186" s="105">
        <f t="shared" si="183"/>
        <v>-1.9899999999999984</v>
      </c>
      <c r="BE186" s="105">
        <f t="shared" si="184"/>
        <v>-2.0300000000000011</v>
      </c>
      <c r="BF186" s="105" t="str">
        <f t="shared" si="185"/>
        <v/>
      </c>
      <c r="BG186" s="105" t="str">
        <f t="shared" si="186"/>
        <v/>
      </c>
      <c r="BH186" s="105" t="str">
        <f t="shared" si="187"/>
        <v/>
      </c>
      <c r="BI186" s="105" t="str">
        <f t="shared" si="188"/>
        <v/>
      </c>
      <c r="BJ186" s="105" t="str">
        <f t="shared" si="189"/>
        <v/>
      </c>
      <c r="BK186" s="105" t="str">
        <f t="shared" si="190"/>
        <v/>
      </c>
      <c r="BL186" s="105" t="str">
        <f t="shared" si="191"/>
        <v/>
      </c>
      <c r="BM186" s="102" t="str">
        <f t="shared" si="171"/>
        <v/>
      </c>
      <c r="BN186" s="102" t="str">
        <f t="shared" si="172"/>
        <v/>
      </c>
      <c r="BO186" s="105">
        <f t="shared" si="192"/>
        <v>-2.5820000000000007</v>
      </c>
      <c r="BP186" s="105">
        <f t="shared" si="193"/>
        <v>-2.7019999999999982</v>
      </c>
      <c r="BQ186" s="105">
        <f t="shared" si="194"/>
        <v>-2.4700000000000024</v>
      </c>
      <c r="BR186" s="105" t="str">
        <f t="shared" si="195"/>
        <v/>
      </c>
      <c r="BS186" s="105" t="str">
        <f t="shared" si="196"/>
        <v/>
      </c>
      <c r="BT186" s="105" t="str">
        <f t="shared" si="197"/>
        <v/>
      </c>
      <c r="BU186" s="105" t="str">
        <f t="shared" si="198"/>
        <v/>
      </c>
      <c r="BV186" s="105" t="str">
        <f t="shared" si="199"/>
        <v/>
      </c>
      <c r="BW186" s="105" t="str">
        <f t="shared" si="200"/>
        <v/>
      </c>
      <c r="BX186" s="105" t="str">
        <f t="shared" si="201"/>
        <v/>
      </c>
      <c r="BY186" s="102" t="str">
        <f t="shared" si="173"/>
        <v/>
      </c>
      <c r="BZ186" s="102" t="str">
        <f t="shared" si="174"/>
        <v/>
      </c>
      <c r="CA186" s="70">
        <f t="shared" si="175"/>
        <v>-2.0306666666666664</v>
      </c>
      <c r="CB186" s="70">
        <f t="shared" si="176"/>
        <v>-2.5846666666666671</v>
      </c>
      <c r="CC186" s="103" t="str">
        <f t="shared" si="177"/>
        <v>PHRF1</v>
      </c>
      <c r="CD186" s="104" t="s">
        <v>26966</v>
      </c>
      <c r="CE186" s="106">
        <f t="shared" si="202"/>
        <v>4.2046916363508231</v>
      </c>
      <c r="CF186" s="106">
        <f t="shared" si="203"/>
        <v>3.9723699817481388</v>
      </c>
      <c r="CG186" s="106">
        <f t="shared" si="204"/>
        <v>4.0840485028287761</v>
      </c>
      <c r="CH186" s="106" t="str">
        <f t="shared" si="205"/>
        <v/>
      </c>
      <c r="CI186" s="106" t="str">
        <f t="shared" si="206"/>
        <v/>
      </c>
      <c r="CJ186" s="106" t="str">
        <f t="shared" si="207"/>
        <v/>
      </c>
      <c r="CK186" s="106" t="str">
        <f t="shared" si="208"/>
        <v/>
      </c>
      <c r="CL186" s="106" t="str">
        <f t="shared" si="209"/>
        <v/>
      </c>
      <c r="CM186" s="106" t="str">
        <f t="shared" si="210"/>
        <v/>
      </c>
      <c r="CN186" s="106" t="str">
        <f t="shared" si="211"/>
        <v/>
      </c>
      <c r="CO186" s="119" t="str">
        <f t="shared" si="178"/>
        <v/>
      </c>
      <c r="CP186" s="119" t="str">
        <f t="shared" si="179"/>
        <v/>
      </c>
      <c r="CQ186" s="106">
        <f t="shared" si="212"/>
        <v>5.9876919471707684</v>
      </c>
      <c r="CR186" s="106">
        <f t="shared" si="213"/>
        <v>6.5070335850569982</v>
      </c>
      <c r="CS186" s="106">
        <f t="shared" si="214"/>
        <v>5.5404378724437082</v>
      </c>
      <c r="CT186" s="106" t="str">
        <f t="shared" si="215"/>
        <v/>
      </c>
      <c r="CU186" s="106" t="str">
        <f t="shared" si="216"/>
        <v/>
      </c>
      <c r="CV186" s="106" t="str">
        <f t="shared" si="217"/>
        <v/>
      </c>
      <c r="CW186" s="106" t="str">
        <f t="shared" si="218"/>
        <v/>
      </c>
      <c r="CX186" s="106" t="str">
        <f t="shared" si="219"/>
        <v/>
      </c>
      <c r="CY186" s="106" t="str">
        <f t="shared" si="220"/>
        <v/>
      </c>
      <c r="CZ186" s="106" t="str">
        <f t="shared" si="221"/>
        <v/>
      </c>
      <c r="DA186" s="119" t="str">
        <f t="shared" si="180"/>
        <v/>
      </c>
      <c r="DB186" s="119" t="str">
        <f t="shared" si="181"/>
        <v/>
      </c>
    </row>
    <row r="187" spans="1:106" ht="15" customHeight="1" x14ac:dyDescent="0.3">
      <c r="A187" s="135" t="str">
        <f>'Gene Table'!D186</f>
        <v>PIAS1</v>
      </c>
      <c r="B187" s="104" t="s">
        <v>26967</v>
      </c>
      <c r="C187" s="105">
        <f>IF('Test Sample Data'!C186="","",IF(SUM('Test Sample Data'!C$3:C$386)&gt;10,IF(AND(ISNUMBER('Test Sample Data'!C186),'Test Sample Data'!C186&lt;$C$389, 'Test Sample Data'!C186&gt;0),'Test Sample Data'!C186,$C$389),""))</f>
        <v>18.2</v>
      </c>
      <c r="D187" s="105">
        <f>IF('Test Sample Data'!D186="","",IF(SUM('Test Sample Data'!D$3:D$386)&gt;10,IF(AND(ISNUMBER('Test Sample Data'!D186),'Test Sample Data'!D186&lt;$C$389, 'Test Sample Data'!D186&gt;0),'Test Sample Data'!D186,$C$389),""))</f>
        <v>18.309999999999999</v>
      </c>
      <c r="E187" s="105">
        <f>IF('Test Sample Data'!E186="","",IF(SUM('Test Sample Data'!E$3:E$386)&gt;10,IF(AND(ISNUMBER('Test Sample Data'!E186),'Test Sample Data'!E186&lt;$C$389, 'Test Sample Data'!E186&gt;0),'Test Sample Data'!E186,$C$389),""))</f>
        <v>18.2</v>
      </c>
      <c r="F187" s="105" t="str">
        <f>IF('Test Sample Data'!F186="","",IF(SUM('Test Sample Data'!F$3:F$386)&gt;10,IF(AND(ISNUMBER('Test Sample Data'!F186),'Test Sample Data'!F186&lt;$C$389, 'Test Sample Data'!F186&gt;0),'Test Sample Data'!F186,$C$389),""))</f>
        <v/>
      </c>
      <c r="G187" s="105" t="str">
        <f>IF('Test Sample Data'!G186="","",IF(SUM('Test Sample Data'!G$3:G$386)&gt;10,IF(AND(ISNUMBER('Test Sample Data'!G186),'Test Sample Data'!G186&lt;$C$389, 'Test Sample Data'!G186&gt;0),'Test Sample Data'!G186,$C$389),""))</f>
        <v/>
      </c>
      <c r="H187" s="105" t="str">
        <f>IF('Test Sample Data'!H186="","",IF(SUM('Test Sample Data'!H$3:H$386)&gt;10,IF(AND(ISNUMBER('Test Sample Data'!H186),'Test Sample Data'!H186&lt;$C$389, 'Test Sample Data'!H186&gt;0),'Test Sample Data'!H186,$C$389),""))</f>
        <v/>
      </c>
      <c r="I187" s="105" t="str">
        <f>IF('Test Sample Data'!I186="","",IF(SUM('Test Sample Data'!I$3:I$386)&gt;10,IF(AND(ISNUMBER('Test Sample Data'!I186),'Test Sample Data'!I186&lt;$C$389, 'Test Sample Data'!I186&gt;0),'Test Sample Data'!I186,$C$389),""))</f>
        <v/>
      </c>
      <c r="J187" s="105" t="str">
        <f>IF('Test Sample Data'!J186="","",IF(SUM('Test Sample Data'!J$3:J$386)&gt;10,IF(AND(ISNUMBER('Test Sample Data'!J186),'Test Sample Data'!J186&lt;$C$389, 'Test Sample Data'!J186&gt;0),'Test Sample Data'!J186,$C$389),""))</f>
        <v/>
      </c>
      <c r="K187" s="105" t="str">
        <f>IF('Test Sample Data'!K186="","",IF(SUM('Test Sample Data'!K$3:K$386)&gt;10,IF(AND(ISNUMBER('Test Sample Data'!K186),'Test Sample Data'!K186&lt;$C$389, 'Test Sample Data'!K186&gt;0),'Test Sample Data'!K186,$C$389),""))</f>
        <v/>
      </c>
      <c r="L187" s="105" t="str">
        <f>IF('Test Sample Data'!L186="","",IF(SUM('Test Sample Data'!L$3:L$386)&gt;10,IF(AND(ISNUMBER('Test Sample Data'!L186),'Test Sample Data'!L186&lt;$C$389, 'Test Sample Data'!L186&gt;0),'Test Sample Data'!L186,$C$389),""))</f>
        <v/>
      </c>
      <c r="M187" s="105" t="str">
        <f>IF('Test Sample Data'!M186="","",IF(SUM('Test Sample Data'!M$3:M$386)&gt;10,IF(AND(ISNUMBER('Test Sample Data'!M186),'Test Sample Data'!M186&lt;$C$389, 'Test Sample Data'!M186&gt;0),'Test Sample Data'!M186,$C$389),""))</f>
        <v/>
      </c>
      <c r="N187" s="105" t="str">
        <f>IF('Test Sample Data'!N186="","",IF(SUM('Test Sample Data'!N$3:N$386)&gt;10,IF(AND(ISNUMBER('Test Sample Data'!N186),'Test Sample Data'!N186&lt;$C$389, 'Test Sample Data'!N186&gt;0),'Test Sample Data'!N186,$C$389),""))</f>
        <v/>
      </c>
      <c r="O187" s="105" t="str">
        <f>'Gene Table'!D186</f>
        <v>PIAS1</v>
      </c>
      <c r="P187" s="104" t="s">
        <v>26967</v>
      </c>
      <c r="Q187" s="105">
        <f>IF('Control Sample Data'!C186="","",IF(SUM('Control Sample Data'!C$3:C$386)&gt;10,IF(AND(ISNUMBER('Control Sample Data'!C186),'Control Sample Data'!C186&lt;$C$389, 'Control Sample Data'!C186&gt;0),'Control Sample Data'!C186,$C$389),""))</f>
        <v>17.89</v>
      </c>
      <c r="R187" s="105">
        <f>IF('Control Sample Data'!D186="","",IF(SUM('Control Sample Data'!D$3:D$386)&gt;10,IF(AND(ISNUMBER('Control Sample Data'!D186),'Control Sample Data'!D186&lt;$C$389, 'Control Sample Data'!D186&gt;0),'Control Sample Data'!D186,$C$389),""))</f>
        <v>17.77</v>
      </c>
      <c r="S187" s="105">
        <f>IF('Control Sample Data'!E186="","",IF(SUM('Control Sample Data'!E$3:E$386)&gt;10,IF(AND(ISNUMBER('Control Sample Data'!E186),'Control Sample Data'!E186&lt;$C$389, 'Control Sample Data'!E186&gt;0),'Control Sample Data'!E186,$C$389),""))</f>
        <v>18.010000000000002</v>
      </c>
      <c r="T187" s="105" t="str">
        <f>IF('Control Sample Data'!F186="","",IF(SUM('Control Sample Data'!F$3:F$386)&gt;10,IF(AND(ISNUMBER('Control Sample Data'!F186),'Control Sample Data'!F186&lt;$C$389, 'Control Sample Data'!F186&gt;0),'Control Sample Data'!F186,$C$389),""))</f>
        <v/>
      </c>
      <c r="U187" s="105" t="str">
        <f>IF('Control Sample Data'!G186="","",IF(SUM('Control Sample Data'!G$3:G$386)&gt;10,IF(AND(ISNUMBER('Control Sample Data'!G186),'Control Sample Data'!G186&lt;$C$389, 'Control Sample Data'!G186&gt;0),'Control Sample Data'!G186,$C$389),""))</f>
        <v/>
      </c>
      <c r="V187" s="105" t="str">
        <f>IF('Control Sample Data'!H186="","",IF(SUM('Control Sample Data'!H$3:H$386)&gt;10,IF(AND(ISNUMBER('Control Sample Data'!H186),'Control Sample Data'!H186&lt;$C$389, 'Control Sample Data'!H186&gt;0),'Control Sample Data'!H186,$C$389),""))</f>
        <v/>
      </c>
      <c r="W187" s="105" t="str">
        <f>IF('Control Sample Data'!I186="","",IF(SUM('Control Sample Data'!I$3:I$386)&gt;10,IF(AND(ISNUMBER('Control Sample Data'!I186),'Control Sample Data'!I186&lt;$C$389, 'Control Sample Data'!I186&gt;0),'Control Sample Data'!I186,$C$389),""))</f>
        <v/>
      </c>
      <c r="X187" s="105" t="str">
        <f>IF('Control Sample Data'!J186="","",IF(SUM('Control Sample Data'!J$3:J$386)&gt;10,IF(AND(ISNUMBER('Control Sample Data'!J186),'Control Sample Data'!J186&lt;$C$389, 'Control Sample Data'!J186&gt;0),'Control Sample Data'!J186,$C$389),""))</f>
        <v/>
      </c>
      <c r="Y187" s="105" t="str">
        <f>IF('Control Sample Data'!K186="","",IF(SUM('Control Sample Data'!K$3:K$386)&gt;10,IF(AND(ISNUMBER('Control Sample Data'!K186),'Control Sample Data'!K186&lt;$C$389, 'Control Sample Data'!K186&gt;0),'Control Sample Data'!K186,$C$389),""))</f>
        <v/>
      </c>
      <c r="Z187" s="105" t="str">
        <f>IF('Control Sample Data'!L186="","",IF(SUM('Control Sample Data'!L$3:L$386)&gt;10,IF(AND(ISNUMBER('Control Sample Data'!L186),'Control Sample Data'!L186&lt;$C$389, 'Control Sample Data'!L186&gt;0),'Control Sample Data'!L186,$C$389),""))</f>
        <v/>
      </c>
      <c r="AA187" s="105" t="str">
        <f>IF('Control Sample Data'!M186="","",IF(SUM('Control Sample Data'!M$3:M$386)&gt;10,IF(AND(ISNUMBER('Control Sample Data'!M186),'Control Sample Data'!M186&lt;$C$389, 'Control Sample Data'!M186&gt;0),'Control Sample Data'!M186,$C$389),""))</f>
        <v/>
      </c>
      <c r="AB187" s="136" t="str">
        <f>IF('Control Sample Data'!N186="","",IF(SUM('Control Sample Data'!N$3:N$386)&gt;10,IF(AND(ISNUMBER('Control Sample Data'!N186),'Control Sample Data'!N186&lt;$C$389, 'Control Sample Data'!N186&gt;0),'Control Sample Data'!N186,$C$389),""))</f>
        <v/>
      </c>
      <c r="BA187" s="101" t="str">
        <f t="shared" si="170"/>
        <v>PIAS1</v>
      </c>
      <c r="BB187" s="104" t="s">
        <v>26967</v>
      </c>
      <c r="BC187" s="105">
        <f t="shared" si="182"/>
        <v>-2.7920000000000016</v>
      </c>
      <c r="BD187" s="105">
        <f t="shared" si="183"/>
        <v>-2.6400000000000006</v>
      </c>
      <c r="BE187" s="105">
        <f t="shared" si="184"/>
        <v>-2.6800000000000033</v>
      </c>
      <c r="BF187" s="105" t="str">
        <f t="shared" si="185"/>
        <v/>
      </c>
      <c r="BG187" s="105" t="str">
        <f t="shared" si="186"/>
        <v/>
      </c>
      <c r="BH187" s="105" t="str">
        <f t="shared" si="187"/>
        <v/>
      </c>
      <c r="BI187" s="105" t="str">
        <f t="shared" si="188"/>
        <v/>
      </c>
      <c r="BJ187" s="105" t="str">
        <f t="shared" si="189"/>
        <v/>
      </c>
      <c r="BK187" s="105" t="str">
        <f t="shared" si="190"/>
        <v/>
      </c>
      <c r="BL187" s="105" t="str">
        <f t="shared" si="191"/>
        <v/>
      </c>
      <c r="BM187" s="102" t="str">
        <f t="shared" si="171"/>
        <v/>
      </c>
      <c r="BN187" s="102" t="str">
        <f t="shared" si="172"/>
        <v/>
      </c>
      <c r="BO187" s="105">
        <f t="shared" si="192"/>
        <v>-3.2519999999999989</v>
      </c>
      <c r="BP187" s="105">
        <f t="shared" si="193"/>
        <v>-3.282</v>
      </c>
      <c r="BQ187" s="105">
        <f t="shared" si="194"/>
        <v>-3.1999999999999993</v>
      </c>
      <c r="BR187" s="105" t="str">
        <f t="shared" si="195"/>
        <v/>
      </c>
      <c r="BS187" s="105" t="str">
        <f t="shared" si="196"/>
        <v/>
      </c>
      <c r="BT187" s="105" t="str">
        <f t="shared" si="197"/>
        <v/>
      </c>
      <c r="BU187" s="105" t="str">
        <f t="shared" si="198"/>
        <v/>
      </c>
      <c r="BV187" s="105" t="str">
        <f t="shared" si="199"/>
        <v/>
      </c>
      <c r="BW187" s="105" t="str">
        <f t="shared" si="200"/>
        <v/>
      </c>
      <c r="BX187" s="105" t="str">
        <f t="shared" si="201"/>
        <v/>
      </c>
      <c r="BY187" s="102" t="str">
        <f t="shared" si="173"/>
        <v/>
      </c>
      <c r="BZ187" s="102" t="str">
        <f t="shared" si="174"/>
        <v/>
      </c>
      <c r="CA187" s="70">
        <f t="shared" si="175"/>
        <v>-2.704000000000002</v>
      </c>
      <c r="CB187" s="70">
        <f t="shared" si="176"/>
        <v>-3.2446666666666659</v>
      </c>
      <c r="CC187" s="103" t="str">
        <f t="shared" si="177"/>
        <v>PIAS1</v>
      </c>
      <c r="CD187" s="104" t="s">
        <v>26967</v>
      </c>
      <c r="CE187" s="106">
        <f t="shared" si="202"/>
        <v>6.9258925241572742</v>
      </c>
      <c r="CF187" s="106">
        <f t="shared" si="203"/>
        <v>6.233316637284001</v>
      </c>
      <c r="CG187" s="106">
        <f t="shared" si="204"/>
        <v>6.4085590207169902</v>
      </c>
      <c r="CH187" s="106" t="str">
        <f t="shared" si="205"/>
        <v/>
      </c>
      <c r="CI187" s="106" t="str">
        <f t="shared" si="206"/>
        <v/>
      </c>
      <c r="CJ187" s="106" t="str">
        <f t="shared" si="207"/>
        <v/>
      </c>
      <c r="CK187" s="106" t="str">
        <f t="shared" si="208"/>
        <v/>
      </c>
      <c r="CL187" s="106" t="str">
        <f t="shared" si="209"/>
        <v/>
      </c>
      <c r="CM187" s="106" t="str">
        <f t="shared" si="210"/>
        <v/>
      </c>
      <c r="CN187" s="106" t="str">
        <f t="shared" si="211"/>
        <v/>
      </c>
      <c r="CO187" s="119" t="str">
        <f t="shared" si="178"/>
        <v/>
      </c>
      <c r="CP187" s="119" t="str">
        <f t="shared" si="179"/>
        <v/>
      </c>
      <c r="CQ187" s="106">
        <f t="shared" si="212"/>
        <v>9.5268547949197373</v>
      </c>
      <c r="CR187" s="106">
        <f t="shared" si="213"/>
        <v>9.7270342654647752</v>
      </c>
      <c r="CS187" s="106">
        <f t="shared" si="214"/>
        <v>9.1895868399762737</v>
      </c>
      <c r="CT187" s="106" t="str">
        <f t="shared" si="215"/>
        <v/>
      </c>
      <c r="CU187" s="106" t="str">
        <f t="shared" si="216"/>
        <v/>
      </c>
      <c r="CV187" s="106" t="str">
        <f t="shared" si="217"/>
        <v/>
      </c>
      <c r="CW187" s="106" t="str">
        <f t="shared" si="218"/>
        <v/>
      </c>
      <c r="CX187" s="106" t="str">
        <f t="shared" si="219"/>
        <v/>
      </c>
      <c r="CY187" s="106" t="str">
        <f t="shared" si="220"/>
        <v/>
      </c>
      <c r="CZ187" s="106" t="str">
        <f t="shared" si="221"/>
        <v/>
      </c>
      <c r="DA187" s="119" t="str">
        <f t="shared" si="180"/>
        <v/>
      </c>
      <c r="DB187" s="119" t="str">
        <f t="shared" si="181"/>
        <v/>
      </c>
    </row>
    <row r="188" spans="1:106" ht="15" customHeight="1" x14ac:dyDescent="0.3">
      <c r="A188" s="135" t="str">
        <f>'Gene Table'!D187</f>
        <v>PIAS2</v>
      </c>
      <c r="B188" s="104" t="s">
        <v>26968</v>
      </c>
      <c r="C188" s="105">
        <f>IF('Test Sample Data'!C187="","",IF(SUM('Test Sample Data'!C$3:C$386)&gt;10,IF(AND(ISNUMBER('Test Sample Data'!C187),'Test Sample Data'!C187&lt;$C$389, 'Test Sample Data'!C187&gt;0),'Test Sample Data'!C187,$C$389),""))</f>
        <v>17.2</v>
      </c>
      <c r="D188" s="105">
        <f>IF('Test Sample Data'!D187="","",IF(SUM('Test Sample Data'!D$3:D$386)&gt;10,IF(AND(ISNUMBER('Test Sample Data'!D187),'Test Sample Data'!D187&lt;$C$389, 'Test Sample Data'!D187&gt;0),'Test Sample Data'!D187,$C$389),""))</f>
        <v>17.29</v>
      </c>
      <c r="E188" s="105">
        <f>IF('Test Sample Data'!E187="","",IF(SUM('Test Sample Data'!E$3:E$386)&gt;10,IF(AND(ISNUMBER('Test Sample Data'!E187),'Test Sample Data'!E187&lt;$C$389, 'Test Sample Data'!E187&gt;0),'Test Sample Data'!E187,$C$389),""))</f>
        <v>17.12</v>
      </c>
      <c r="F188" s="105" t="str">
        <f>IF('Test Sample Data'!F187="","",IF(SUM('Test Sample Data'!F$3:F$386)&gt;10,IF(AND(ISNUMBER('Test Sample Data'!F187),'Test Sample Data'!F187&lt;$C$389, 'Test Sample Data'!F187&gt;0),'Test Sample Data'!F187,$C$389),""))</f>
        <v/>
      </c>
      <c r="G188" s="105" t="str">
        <f>IF('Test Sample Data'!G187="","",IF(SUM('Test Sample Data'!G$3:G$386)&gt;10,IF(AND(ISNUMBER('Test Sample Data'!G187),'Test Sample Data'!G187&lt;$C$389, 'Test Sample Data'!G187&gt;0),'Test Sample Data'!G187,$C$389),""))</f>
        <v/>
      </c>
      <c r="H188" s="105" t="str">
        <f>IF('Test Sample Data'!H187="","",IF(SUM('Test Sample Data'!H$3:H$386)&gt;10,IF(AND(ISNUMBER('Test Sample Data'!H187),'Test Sample Data'!H187&lt;$C$389, 'Test Sample Data'!H187&gt;0),'Test Sample Data'!H187,$C$389),""))</f>
        <v/>
      </c>
      <c r="I188" s="105" t="str">
        <f>IF('Test Sample Data'!I187="","",IF(SUM('Test Sample Data'!I$3:I$386)&gt;10,IF(AND(ISNUMBER('Test Sample Data'!I187),'Test Sample Data'!I187&lt;$C$389, 'Test Sample Data'!I187&gt;0),'Test Sample Data'!I187,$C$389),""))</f>
        <v/>
      </c>
      <c r="J188" s="105" t="str">
        <f>IF('Test Sample Data'!J187="","",IF(SUM('Test Sample Data'!J$3:J$386)&gt;10,IF(AND(ISNUMBER('Test Sample Data'!J187),'Test Sample Data'!J187&lt;$C$389, 'Test Sample Data'!J187&gt;0),'Test Sample Data'!J187,$C$389),""))</f>
        <v/>
      </c>
      <c r="K188" s="105" t="str">
        <f>IF('Test Sample Data'!K187="","",IF(SUM('Test Sample Data'!K$3:K$386)&gt;10,IF(AND(ISNUMBER('Test Sample Data'!K187),'Test Sample Data'!K187&lt;$C$389, 'Test Sample Data'!K187&gt;0),'Test Sample Data'!K187,$C$389),""))</f>
        <v/>
      </c>
      <c r="L188" s="105" t="str">
        <f>IF('Test Sample Data'!L187="","",IF(SUM('Test Sample Data'!L$3:L$386)&gt;10,IF(AND(ISNUMBER('Test Sample Data'!L187),'Test Sample Data'!L187&lt;$C$389, 'Test Sample Data'!L187&gt;0),'Test Sample Data'!L187,$C$389),""))</f>
        <v/>
      </c>
      <c r="M188" s="105" t="str">
        <f>IF('Test Sample Data'!M187="","",IF(SUM('Test Sample Data'!M$3:M$386)&gt;10,IF(AND(ISNUMBER('Test Sample Data'!M187),'Test Sample Data'!M187&lt;$C$389, 'Test Sample Data'!M187&gt;0),'Test Sample Data'!M187,$C$389),""))</f>
        <v/>
      </c>
      <c r="N188" s="105" t="str">
        <f>IF('Test Sample Data'!N187="","",IF(SUM('Test Sample Data'!N$3:N$386)&gt;10,IF(AND(ISNUMBER('Test Sample Data'!N187),'Test Sample Data'!N187&lt;$C$389, 'Test Sample Data'!N187&gt;0),'Test Sample Data'!N187,$C$389),""))</f>
        <v/>
      </c>
      <c r="O188" s="105" t="str">
        <f>'Gene Table'!D187</f>
        <v>PIAS2</v>
      </c>
      <c r="P188" s="104" t="s">
        <v>26968</v>
      </c>
      <c r="Q188" s="105">
        <f>IF('Control Sample Data'!C187="","",IF(SUM('Control Sample Data'!C$3:C$386)&gt;10,IF(AND(ISNUMBER('Control Sample Data'!C187),'Control Sample Data'!C187&lt;$C$389, 'Control Sample Data'!C187&gt;0),'Control Sample Data'!C187,$C$389),""))</f>
        <v>17.3</v>
      </c>
      <c r="R188" s="105">
        <f>IF('Control Sample Data'!D187="","",IF(SUM('Control Sample Data'!D$3:D$386)&gt;10,IF(AND(ISNUMBER('Control Sample Data'!D187),'Control Sample Data'!D187&lt;$C$389, 'Control Sample Data'!D187&gt;0),'Control Sample Data'!D187,$C$389),""))</f>
        <v>17.13</v>
      </c>
      <c r="S188" s="105">
        <f>IF('Control Sample Data'!E187="","",IF(SUM('Control Sample Data'!E$3:E$386)&gt;10,IF(AND(ISNUMBER('Control Sample Data'!E187),'Control Sample Data'!E187&lt;$C$389, 'Control Sample Data'!E187&gt;0),'Control Sample Data'!E187,$C$389),""))</f>
        <v>17.48</v>
      </c>
      <c r="T188" s="105" t="str">
        <f>IF('Control Sample Data'!F187="","",IF(SUM('Control Sample Data'!F$3:F$386)&gt;10,IF(AND(ISNUMBER('Control Sample Data'!F187),'Control Sample Data'!F187&lt;$C$389, 'Control Sample Data'!F187&gt;0),'Control Sample Data'!F187,$C$389),""))</f>
        <v/>
      </c>
      <c r="U188" s="105" t="str">
        <f>IF('Control Sample Data'!G187="","",IF(SUM('Control Sample Data'!G$3:G$386)&gt;10,IF(AND(ISNUMBER('Control Sample Data'!G187),'Control Sample Data'!G187&lt;$C$389, 'Control Sample Data'!G187&gt;0),'Control Sample Data'!G187,$C$389),""))</f>
        <v/>
      </c>
      <c r="V188" s="105" t="str">
        <f>IF('Control Sample Data'!H187="","",IF(SUM('Control Sample Data'!H$3:H$386)&gt;10,IF(AND(ISNUMBER('Control Sample Data'!H187),'Control Sample Data'!H187&lt;$C$389, 'Control Sample Data'!H187&gt;0),'Control Sample Data'!H187,$C$389),""))</f>
        <v/>
      </c>
      <c r="W188" s="105" t="str">
        <f>IF('Control Sample Data'!I187="","",IF(SUM('Control Sample Data'!I$3:I$386)&gt;10,IF(AND(ISNUMBER('Control Sample Data'!I187),'Control Sample Data'!I187&lt;$C$389, 'Control Sample Data'!I187&gt;0),'Control Sample Data'!I187,$C$389),""))</f>
        <v/>
      </c>
      <c r="X188" s="105" t="str">
        <f>IF('Control Sample Data'!J187="","",IF(SUM('Control Sample Data'!J$3:J$386)&gt;10,IF(AND(ISNUMBER('Control Sample Data'!J187),'Control Sample Data'!J187&lt;$C$389, 'Control Sample Data'!J187&gt;0),'Control Sample Data'!J187,$C$389),""))</f>
        <v/>
      </c>
      <c r="Y188" s="105" t="str">
        <f>IF('Control Sample Data'!K187="","",IF(SUM('Control Sample Data'!K$3:K$386)&gt;10,IF(AND(ISNUMBER('Control Sample Data'!K187),'Control Sample Data'!K187&lt;$C$389, 'Control Sample Data'!K187&gt;0),'Control Sample Data'!K187,$C$389),""))</f>
        <v/>
      </c>
      <c r="Z188" s="105" t="str">
        <f>IF('Control Sample Data'!L187="","",IF(SUM('Control Sample Data'!L$3:L$386)&gt;10,IF(AND(ISNUMBER('Control Sample Data'!L187),'Control Sample Data'!L187&lt;$C$389, 'Control Sample Data'!L187&gt;0),'Control Sample Data'!L187,$C$389),""))</f>
        <v/>
      </c>
      <c r="AA188" s="105" t="str">
        <f>IF('Control Sample Data'!M187="","",IF(SUM('Control Sample Data'!M$3:M$386)&gt;10,IF(AND(ISNUMBER('Control Sample Data'!M187),'Control Sample Data'!M187&lt;$C$389, 'Control Sample Data'!M187&gt;0),'Control Sample Data'!M187,$C$389),""))</f>
        <v/>
      </c>
      <c r="AB188" s="136" t="str">
        <f>IF('Control Sample Data'!N187="","",IF(SUM('Control Sample Data'!N$3:N$386)&gt;10,IF(AND(ISNUMBER('Control Sample Data'!N187),'Control Sample Data'!N187&lt;$C$389, 'Control Sample Data'!N187&gt;0),'Control Sample Data'!N187,$C$389),""))</f>
        <v/>
      </c>
      <c r="BA188" s="101" t="str">
        <f t="shared" si="170"/>
        <v>PIAS2</v>
      </c>
      <c r="BB188" s="104" t="s">
        <v>26968</v>
      </c>
      <c r="BC188" s="105">
        <f t="shared" si="182"/>
        <v>-3.7920000000000016</v>
      </c>
      <c r="BD188" s="105">
        <f t="shared" si="183"/>
        <v>-3.66</v>
      </c>
      <c r="BE188" s="105">
        <f t="shared" si="184"/>
        <v>-3.7600000000000016</v>
      </c>
      <c r="BF188" s="105" t="str">
        <f t="shared" si="185"/>
        <v/>
      </c>
      <c r="BG188" s="105" t="str">
        <f t="shared" si="186"/>
        <v/>
      </c>
      <c r="BH188" s="105" t="str">
        <f t="shared" si="187"/>
        <v/>
      </c>
      <c r="BI188" s="105" t="str">
        <f t="shared" si="188"/>
        <v/>
      </c>
      <c r="BJ188" s="105" t="str">
        <f t="shared" si="189"/>
        <v/>
      </c>
      <c r="BK188" s="105" t="str">
        <f t="shared" si="190"/>
        <v/>
      </c>
      <c r="BL188" s="105" t="str">
        <f t="shared" si="191"/>
        <v/>
      </c>
      <c r="BM188" s="102" t="str">
        <f t="shared" si="171"/>
        <v/>
      </c>
      <c r="BN188" s="102" t="str">
        <f t="shared" si="172"/>
        <v/>
      </c>
      <c r="BO188" s="105">
        <f t="shared" si="192"/>
        <v>-3.8419999999999987</v>
      </c>
      <c r="BP188" s="105">
        <f t="shared" si="193"/>
        <v>-3.9220000000000006</v>
      </c>
      <c r="BQ188" s="105">
        <f t="shared" si="194"/>
        <v>-3.7300000000000004</v>
      </c>
      <c r="BR188" s="105" t="str">
        <f t="shared" si="195"/>
        <v/>
      </c>
      <c r="BS188" s="105" t="str">
        <f t="shared" si="196"/>
        <v/>
      </c>
      <c r="BT188" s="105" t="str">
        <f t="shared" si="197"/>
        <v/>
      </c>
      <c r="BU188" s="105" t="str">
        <f t="shared" si="198"/>
        <v/>
      </c>
      <c r="BV188" s="105" t="str">
        <f t="shared" si="199"/>
        <v/>
      </c>
      <c r="BW188" s="105" t="str">
        <f t="shared" si="200"/>
        <v/>
      </c>
      <c r="BX188" s="105" t="str">
        <f t="shared" si="201"/>
        <v/>
      </c>
      <c r="BY188" s="102" t="str">
        <f t="shared" si="173"/>
        <v/>
      </c>
      <c r="BZ188" s="102" t="str">
        <f t="shared" si="174"/>
        <v/>
      </c>
      <c r="CA188" s="70">
        <f t="shared" si="175"/>
        <v>-3.7373333333333343</v>
      </c>
      <c r="CB188" s="70">
        <f t="shared" si="176"/>
        <v>-3.8313333333333333</v>
      </c>
      <c r="CC188" s="103" t="str">
        <f t="shared" si="177"/>
        <v>PIAS2</v>
      </c>
      <c r="CD188" s="104" t="s">
        <v>26968</v>
      </c>
      <c r="CE188" s="106">
        <f t="shared" si="202"/>
        <v>13.851785048314548</v>
      </c>
      <c r="CF188" s="106">
        <f t="shared" si="203"/>
        <v>12.640660989814036</v>
      </c>
      <c r="CG188" s="106">
        <f t="shared" si="204"/>
        <v>13.547924997800449</v>
      </c>
      <c r="CH188" s="106" t="str">
        <f t="shared" si="205"/>
        <v/>
      </c>
      <c r="CI188" s="106" t="str">
        <f t="shared" si="206"/>
        <v/>
      </c>
      <c r="CJ188" s="106" t="str">
        <f t="shared" si="207"/>
        <v/>
      </c>
      <c r="CK188" s="106" t="str">
        <f t="shared" si="208"/>
        <v/>
      </c>
      <c r="CL188" s="106" t="str">
        <f t="shared" si="209"/>
        <v/>
      </c>
      <c r="CM188" s="106" t="str">
        <f t="shared" si="210"/>
        <v/>
      </c>
      <c r="CN188" s="106" t="str">
        <f t="shared" si="211"/>
        <v/>
      </c>
      <c r="CO188" s="119" t="str">
        <f t="shared" si="178"/>
        <v/>
      </c>
      <c r="CP188" s="119" t="str">
        <f t="shared" si="179"/>
        <v/>
      </c>
      <c r="CQ188" s="106">
        <f t="shared" si="212"/>
        <v>14.340267193110462</v>
      </c>
      <c r="CR188" s="106">
        <f t="shared" si="213"/>
        <v>15.157921129588285</v>
      </c>
      <c r="CS188" s="106">
        <f t="shared" si="214"/>
        <v>13.26911273303107</v>
      </c>
      <c r="CT188" s="106" t="str">
        <f t="shared" si="215"/>
        <v/>
      </c>
      <c r="CU188" s="106" t="str">
        <f t="shared" si="216"/>
        <v/>
      </c>
      <c r="CV188" s="106" t="str">
        <f t="shared" si="217"/>
        <v/>
      </c>
      <c r="CW188" s="106" t="str">
        <f t="shared" si="218"/>
        <v/>
      </c>
      <c r="CX188" s="106" t="str">
        <f t="shared" si="219"/>
        <v/>
      </c>
      <c r="CY188" s="106" t="str">
        <f t="shared" si="220"/>
        <v/>
      </c>
      <c r="CZ188" s="106" t="str">
        <f t="shared" si="221"/>
        <v/>
      </c>
      <c r="DA188" s="119" t="str">
        <f t="shared" si="180"/>
        <v/>
      </c>
      <c r="DB188" s="119" t="str">
        <f t="shared" si="181"/>
        <v/>
      </c>
    </row>
    <row r="189" spans="1:106" ht="15" customHeight="1" x14ac:dyDescent="0.3">
      <c r="A189" s="135" t="str">
        <f>'Gene Table'!D188</f>
        <v>PIAS4</v>
      </c>
      <c r="B189" s="104" t="s">
        <v>26969</v>
      </c>
      <c r="C189" s="105">
        <f>IF('Test Sample Data'!C188="","",IF(SUM('Test Sample Data'!C$3:C$386)&gt;10,IF(AND(ISNUMBER('Test Sample Data'!C188),'Test Sample Data'!C188&lt;$C$389, 'Test Sample Data'!C188&gt;0),'Test Sample Data'!C188,$C$389),""))</f>
        <v>35</v>
      </c>
      <c r="D189" s="105">
        <f>IF('Test Sample Data'!D188="","",IF(SUM('Test Sample Data'!D$3:D$386)&gt;10,IF(AND(ISNUMBER('Test Sample Data'!D188),'Test Sample Data'!D188&lt;$C$389, 'Test Sample Data'!D188&gt;0),'Test Sample Data'!D188,$C$389),""))</f>
        <v>35</v>
      </c>
      <c r="E189" s="105">
        <f>IF('Test Sample Data'!E188="","",IF(SUM('Test Sample Data'!E$3:E$386)&gt;10,IF(AND(ISNUMBER('Test Sample Data'!E188),'Test Sample Data'!E188&lt;$C$389, 'Test Sample Data'!E188&gt;0),'Test Sample Data'!E188,$C$389),""))</f>
        <v>35</v>
      </c>
      <c r="F189" s="105" t="str">
        <f>IF('Test Sample Data'!F188="","",IF(SUM('Test Sample Data'!F$3:F$386)&gt;10,IF(AND(ISNUMBER('Test Sample Data'!F188),'Test Sample Data'!F188&lt;$C$389, 'Test Sample Data'!F188&gt;0),'Test Sample Data'!F188,$C$389),""))</f>
        <v/>
      </c>
      <c r="G189" s="105" t="str">
        <f>IF('Test Sample Data'!G188="","",IF(SUM('Test Sample Data'!G$3:G$386)&gt;10,IF(AND(ISNUMBER('Test Sample Data'!G188),'Test Sample Data'!G188&lt;$C$389, 'Test Sample Data'!G188&gt;0),'Test Sample Data'!G188,$C$389),""))</f>
        <v/>
      </c>
      <c r="H189" s="105" t="str">
        <f>IF('Test Sample Data'!H188="","",IF(SUM('Test Sample Data'!H$3:H$386)&gt;10,IF(AND(ISNUMBER('Test Sample Data'!H188),'Test Sample Data'!H188&lt;$C$389, 'Test Sample Data'!H188&gt;0),'Test Sample Data'!H188,$C$389),""))</f>
        <v/>
      </c>
      <c r="I189" s="105" t="str">
        <f>IF('Test Sample Data'!I188="","",IF(SUM('Test Sample Data'!I$3:I$386)&gt;10,IF(AND(ISNUMBER('Test Sample Data'!I188),'Test Sample Data'!I188&lt;$C$389, 'Test Sample Data'!I188&gt;0),'Test Sample Data'!I188,$C$389),""))</f>
        <v/>
      </c>
      <c r="J189" s="105" t="str">
        <f>IF('Test Sample Data'!J188="","",IF(SUM('Test Sample Data'!J$3:J$386)&gt;10,IF(AND(ISNUMBER('Test Sample Data'!J188),'Test Sample Data'!J188&lt;$C$389, 'Test Sample Data'!J188&gt;0),'Test Sample Data'!J188,$C$389),""))</f>
        <v/>
      </c>
      <c r="K189" s="105" t="str">
        <f>IF('Test Sample Data'!K188="","",IF(SUM('Test Sample Data'!K$3:K$386)&gt;10,IF(AND(ISNUMBER('Test Sample Data'!K188),'Test Sample Data'!K188&lt;$C$389, 'Test Sample Data'!K188&gt;0),'Test Sample Data'!K188,$C$389),""))</f>
        <v/>
      </c>
      <c r="L189" s="105" t="str">
        <f>IF('Test Sample Data'!L188="","",IF(SUM('Test Sample Data'!L$3:L$386)&gt;10,IF(AND(ISNUMBER('Test Sample Data'!L188),'Test Sample Data'!L188&lt;$C$389, 'Test Sample Data'!L188&gt;0),'Test Sample Data'!L188,$C$389),""))</f>
        <v/>
      </c>
      <c r="M189" s="105" t="str">
        <f>IF('Test Sample Data'!M188="","",IF(SUM('Test Sample Data'!M$3:M$386)&gt;10,IF(AND(ISNUMBER('Test Sample Data'!M188),'Test Sample Data'!M188&lt;$C$389, 'Test Sample Data'!M188&gt;0),'Test Sample Data'!M188,$C$389),""))</f>
        <v/>
      </c>
      <c r="N189" s="105" t="str">
        <f>IF('Test Sample Data'!N188="","",IF(SUM('Test Sample Data'!N$3:N$386)&gt;10,IF(AND(ISNUMBER('Test Sample Data'!N188),'Test Sample Data'!N188&lt;$C$389, 'Test Sample Data'!N188&gt;0),'Test Sample Data'!N188,$C$389),""))</f>
        <v/>
      </c>
      <c r="O189" s="105" t="str">
        <f>'Gene Table'!D188</f>
        <v>PIAS4</v>
      </c>
      <c r="P189" s="104" t="s">
        <v>26969</v>
      </c>
      <c r="Q189" s="105">
        <f>IF('Control Sample Data'!C188="","",IF(SUM('Control Sample Data'!C$3:C$386)&gt;10,IF(AND(ISNUMBER('Control Sample Data'!C188),'Control Sample Data'!C188&lt;$C$389, 'Control Sample Data'!C188&gt;0),'Control Sample Data'!C188,$C$389),""))</f>
        <v>35</v>
      </c>
      <c r="R189" s="105">
        <f>IF('Control Sample Data'!D188="","",IF(SUM('Control Sample Data'!D$3:D$386)&gt;10,IF(AND(ISNUMBER('Control Sample Data'!D188),'Control Sample Data'!D188&lt;$C$389, 'Control Sample Data'!D188&gt;0),'Control Sample Data'!D188,$C$389),""))</f>
        <v>35</v>
      </c>
      <c r="S189" s="105">
        <f>IF('Control Sample Data'!E188="","",IF(SUM('Control Sample Data'!E$3:E$386)&gt;10,IF(AND(ISNUMBER('Control Sample Data'!E188),'Control Sample Data'!E188&lt;$C$389, 'Control Sample Data'!E188&gt;0),'Control Sample Data'!E188,$C$389),""))</f>
        <v>35</v>
      </c>
      <c r="T189" s="105" t="str">
        <f>IF('Control Sample Data'!F188="","",IF(SUM('Control Sample Data'!F$3:F$386)&gt;10,IF(AND(ISNUMBER('Control Sample Data'!F188),'Control Sample Data'!F188&lt;$C$389, 'Control Sample Data'!F188&gt;0),'Control Sample Data'!F188,$C$389),""))</f>
        <v/>
      </c>
      <c r="U189" s="105" t="str">
        <f>IF('Control Sample Data'!G188="","",IF(SUM('Control Sample Data'!G$3:G$386)&gt;10,IF(AND(ISNUMBER('Control Sample Data'!G188),'Control Sample Data'!G188&lt;$C$389, 'Control Sample Data'!G188&gt;0),'Control Sample Data'!G188,$C$389),""))</f>
        <v/>
      </c>
      <c r="V189" s="105" t="str">
        <f>IF('Control Sample Data'!H188="","",IF(SUM('Control Sample Data'!H$3:H$386)&gt;10,IF(AND(ISNUMBER('Control Sample Data'!H188),'Control Sample Data'!H188&lt;$C$389, 'Control Sample Data'!H188&gt;0),'Control Sample Data'!H188,$C$389),""))</f>
        <v/>
      </c>
      <c r="W189" s="105" t="str">
        <f>IF('Control Sample Data'!I188="","",IF(SUM('Control Sample Data'!I$3:I$386)&gt;10,IF(AND(ISNUMBER('Control Sample Data'!I188),'Control Sample Data'!I188&lt;$C$389, 'Control Sample Data'!I188&gt;0),'Control Sample Data'!I188,$C$389),""))</f>
        <v/>
      </c>
      <c r="X189" s="105" t="str">
        <f>IF('Control Sample Data'!J188="","",IF(SUM('Control Sample Data'!J$3:J$386)&gt;10,IF(AND(ISNUMBER('Control Sample Data'!J188),'Control Sample Data'!J188&lt;$C$389, 'Control Sample Data'!J188&gt;0),'Control Sample Data'!J188,$C$389),""))</f>
        <v/>
      </c>
      <c r="Y189" s="105" t="str">
        <f>IF('Control Sample Data'!K188="","",IF(SUM('Control Sample Data'!K$3:K$386)&gt;10,IF(AND(ISNUMBER('Control Sample Data'!K188),'Control Sample Data'!K188&lt;$C$389, 'Control Sample Data'!K188&gt;0),'Control Sample Data'!K188,$C$389),""))</f>
        <v/>
      </c>
      <c r="Z189" s="105" t="str">
        <f>IF('Control Sample Data'!L188="","",IF(SUM('Control Sample Data'!L$3:L$386)&gt;10,IF(AND(ISNUMBER('Control Sample Data'!L188),'Control Sample Data'!L188&lt;$C$389, 'Control Sample Data'!L188&gt;0),'Control Sample Data'!L188,$C$389),""))</f>
        <v/>
      </c>
      <c r="AA189" s="105" t="str">
        <f>IF('Control Sample Data'!M188="","",IF(SUM('Control Sample Data'!M$3:M$386)&gt;10,IF(AND(ISNUMBER('Control Sample Data'!M188),'Control Sample Data'!M188&lt;$C$389, 'Control Sample Data'!M188&gt;0),'Control Sample Data'!M188,$C$389),""))</f>
        <v/>
      </c>
      <c r="AB189" s="136" t="str">
        <f>IF('Control Sample Data'!N188="","",IF(SUM('Control Sample Data'!N$3:N$386)&gt;10,IF(AND(ISNUMBER('Control Sample Data'!N188),'Control Sample Data'!N188&lt;$C$389, 'Control Sample Data'!N188&gt;0),'Control Sample Data'!N188,$C$389),""))</f>
        <v/>
      </c>
      <c r="BA189" s="101" t="str">
        <f t="shared" si="170"/>
        <v>PIAS4</v>
      </c>
      <c r="BB189" s="104" t="s">
        <v>26969</v>
      </c>
      <c r="BC189" s="105">
        <f t="shared" si="182"/>
        <v>14.007999999999999</v>
      </c>
      <c r="BD189" s="105">
        <f t="shared" si="183"/>
        <v>14.05</v>
      </c>
      <c r="BE189" s="105">
        <f t="shared" si="184"/>
        <v>14.119999999999997</v>
      </c>
      <c r="BF189" s="105" t="str">
        <f t="shared" si="185"/>
        <v/>
      </c>
      <c r="BG189" s="105" t="str">
        <f t="shared" si="186"/>
        <v/>
      </c>
      <c r="BH189" s="105" t="str">
        <f t="shared" si="187"/>
        <v/>
      </c>
      <c r="BI189" s="105" t="str">
        <f t="shared" si="188"/>
        <v/>
      </c>
      <c r="BJ189" s="105" t="str">
        <f t="shared" si="189"/>
        <v/>
      </c>
      <c r="BK189" s="105" t="str">
        <f t="shared" si="190"/>
        <v/>
      </c>
      <c r="BL189" s="105" t="str">
        <f t="shared" si="191"/>
        <v/>
      </c>
      <c r="BM189" s="102" t="str">
        <f t="shared" si="171"/>
        <v/>
      </c>
      <c r="BN189" s="102" t="str">
        <f t="shared" si="172"/>
        <v/>
      </c>
      <c r="BO189" s="105">
        <f t="shared" si="192"/>
        <v>13.858000000000001</v>
      </c>
      <c r="BP189" s="105">
        <f t="shared" si="193"/>
        <v>13.948</v>
      </c>
      <c r="BQ189" s="105">
        <f t="shared" si="194"/>
        <v>13.79</v>
      </c>
      <c r="BR189" s="105" t="str">
        <f t="shared" si="195"/>
        <v/>
      </c>
      <c r="BS189" s="105" t="str">
        <f t="shared" si="196"/>
        <v/>
      </c>
      <c r="BT189" s="105" t="str">
        <f t="shared" si="197"/>
        <v/>
      </c>
      <c r="BU189" s="105" t="str">
        <f t="shared" si="198"/>
        <v/>
      </c>
      <c r="BV189" s="105" t="str">
        <f t="shared" si="199"/>
        <v/>
      </c>
      <c r="BW189" s="105" t="str">
        <f t="shared" si="200"/>
        <v/>
      </c>
      <c r="BX189" s="105" t="str">
        <f t="shared" si="201"/>
        <v/>
      </c>
      <c r="BY189" s="102" t="str">
        <f t="shared" si="173"/>
        <v/>
      </c>
      <c r="BZ189" s="102" t="str">
        <f t="shared" si="174"/>
        <v/>
      </c>
      <c r="CA189" s="70">
        <f t="shared" si="175"/>
        <v>14.059333333333333</v>
      </c>
      <c r="CB189" s="70">
        <f t="shared" si="176"/>
        <v>13.865333333333334</v>
      </c>
      <c r="CC189" s="103" t="str">
        <f t="shared" si="177"/>
        <v>PIAS4</v>
      </c>
      <c r="CD189" s="104" t="s">
        <v>26969</v>
      </c>
      <c r="CE189" s="106">
        <f t="shared" si="202"/>
        <v>6.0697642130933602E-5</v>
      </c>
      <c r="CF189" s="106">
        <f t="shared" si="203"/>
        <v>5.8956074763479352E-5</v>
      </c>
      <c r="CG189" s="106">
        <f t="shared" si="204"/>
        <v>5.6163797035209816E-5</v>
      </c>
      <c r="CH189" s="106" t="str">
        <f t="shared" si="205"/>
        <v/>
      </c>
      <c r="CI189" s="106" t="str">
        <f t="shared" si="206"/>
        <v/>
      </c>
      <c r="CJ189" s="106" t="str">
        <f t="shared" si="207"/>
        <v/>
      </c>
      <c r="CK189" s="106" t="str">
        <f t="shared" si="208"/>
        <v/>
      </c>
      <c r="CL189" s="106" t="str">
        <f t="shared" si="209"/>
        <v/>
      </c>
      <c r="CM189" s="106" t="str">
        <f t="shared" si="210"/>
        <v/>
      </c>
      <c r="CN189" s="106" t="str">
        <f t="shared" si="211"/>
        <v/>
      </c>
      <c r="CO189" s="119" t="str">
        <f t="shared" si="178"/>
        <v/>
      </c>
      <c r="CP189" s="119" t="str">
        <f t="shared" si="179"/>
        <v/>
      </c>
      <c r="CQ189" s="106">
        <f t="shared" si="212"/>
        <v>6.7348250734982831E-5</v>
      </c>
      <c r="CR189" s="106">
        <f t="shared" si="213"/>
        <v>6.3275213685285673E-5</v>
      </c>
      <c r="CS189" s="106">
        <f t="shared" si="214"/>
        <v>7.0598644037188073E-5</v>
      </c>
      <c r="CT189" s="106" t="str">
        <f t="shared" si="215"/>
        <v/>
      </c>
      <c r="CU189" s="106" t="str">
        <f t="shared" si="216"/>
        <v/>
      </c>
      <c r="CV189" s="106" t="str">
        <f t="shared" si="217"/>
        <v/>
      </c>
      <c r="CW189" s="106" t="str">
        <f t="shared" si="218"/>
        <v/>
      </c>
      <c r="CX189" s="106" t="str">
        <f t="shared" si="219"/>
        <v/>
      </c>
      <c r="CY189" s="106" t="str">
        <f t="shared" si="220"/>
        <v/>
      </c>
      <c r="CZ189" s="106" t="str">
        <f t="shared" si="221"/>
        <v/>
      </c>
      <c r="DA189" s="119" t="str">
        <f t="shared" si="180"/>
        <v/>
      </c>
      <c r="DB189" s="119" t="str">
        <f t="shared" si="181"/>
        <v/>
      </c>
    </row>
    <row r="190" spans="1:106" ht="15" customHeight="1" x14ac:dyDescent="0.3">
      <c r="A190" s="135" t="str">
        <f>'Gene Table'!D189</f>
        <v>PJA1</v>
      </c>
      <c r="B190" s="104" t="s">
        <v>26970</v>
      </c>
      <c r="C190" s="105">
        <f>IF('Test Sample Data'!C189="","",IF(SUM('Test Sample Data'!C$3:C$386)&gt;10,IF(AND(ISNUMBER('Test Sample Data'!C189),'Test Sample Data'!C189&lt;$C$389, 'Test Sample Data'!C189&gt;0),'Test Sample Data'!C189,$C$389),""))</f>
        <v>20.03</v>
      </c>
      <c r="D190" s="105">
        <f>IF('Test Sample Data'!D189="","",IF(SUM('Test Sample Data'!D$3:D$386)&gt;10,IF(AND(ISNUMBER('Test Sample Data'!D189),'Test Sample Data'!D189&lt;$C$389, 'Test Sample Data'!D189&gt;0),'Test Sample Data'!D189,$C$389),""))</f>
        <v>20.28</v>
      </c>
      <c r="E190" s="105">
        <f>IF('Test Sample Data'!E189="","",IF(SUM('Test Sample Data'!E$3:E$386)&gt;10,IF(AND(ISNUMBER('Test Sample Data'!E189),'Test Sample Data'!E189&lt;$C$389, 'Test Sample Data'!E189&gt;0),'Test Sample Data'!E189,$C$389),""))</f>
        <v>20.43</v>
      </c>
      <c r="F190" s="105" t="str">
        <f>IF('Test Sample Data'!F189="","",IF(SUM('Test Sample Data'!F$3:F$386)&gt;10,IF(AND(ISNUMBER('Test Sample Data'!F189),'Test Sample Data'!F189&lt;$C$389, 'Test Sample Data'!F189&gt;0),'Test Sample Data'!F189,$C$389),""))</f>
        <v/>
      </c>
      <c r="G190" s="105" t="str">
        <f>IF('Test Sample Data'!G189="","",IF(SUM('Test Sample Data'!G$3:G$386)&gt;10,IF(AND(ISNUMBER('Test Sample Data'!G189),'Test Sample Data'!G189&lt;$C$389, 'Test Sample Data'!G189&gt;0),'Test Sample Data'!G189,$C$389),""))</f>
        <v/>
      </c>
      <c r="H190" s="105" t="str">
        <f>IF('Test Sample Data'!H189="","",IF(SUM('Test Sample Data'!H$3:H$386)&gt;10,IF(AND(ISNUMBER('Test Sample Data'!H189),'Test Sample Data'!H189&lt;$C$389, 'Test Sample Data'!H189&gt;0),'Test Sample Data'!H189,$C$389),""))</f>
        <v/>
      </c>
      <c r="I190" s="105" t="str">
        <f>IF('Test Sample Data'!I189="","",IF(SUM('Test Sample Data'!I$3:I$386)&gt;10,IF(AND(ISNUMBER('Test Sample Data'!I189),'Test Sample Data'!I189&lt;$C$389, 'Test Sample Data'!I189&gt;0),'Test Sample Data'!I189,$C$389),""))</f>
        <v/>
      </c>
      <c r="J190" s="105" t="str">
        <f>IF('Test Sample Data'!J189="","",IF(SUM('Test Sample Data'!J$3:J$386)&gt;10,IF(AND(ISNUMBER('Test Sample Data'!J189),'Test Sample Data'!J189&lt;$C$389, 'Test Sample Data'!J189&gt;0),'Test Sample Data'!J189,$C$389),""))</f>
        <v/>
      </c>
      <c r="K190" s="105" t="str">
        <f>IF('Test Sample Data'!K189="","",IF(SUM('Test Sample Data'!K$3:K$386)&gt;10,IF(AND(ISNUMBER('Test Sample Data'!K189),'Test Sample Data'!K189&lt;$C$389, 'Test Sample Data'!K189&gt;0),'Test Sample Data'!K189,$C$389),""))</f>
        <v/>
      </c>
      <c r="L190" s="105" t="str">
        <f>IF('Test Sample Data'!L189="","",IF(SUM('Test Sample Data'!L$3:L$386)&gt;10,IF(AND(ISNUMBER('Test Sample Data'!L189),'Test Sample Data'!L189&lt;$C$389, 'Test Sample Data'!L189&gt;0),'Test Sample Data'!L189,$C$389),""))</f>
        <v/>
      </c>
      <c r="M190" s="105" t="str">
        <f>IF('Test Sample Data'!M189="","",IF(SUM('Test Sample Data'!M$3:M$386)&gt;10,IF(AND(ISNUMBER('Test Sample Data'!M189),'Test Sample Data'!M189&lt;$C$389, 'Test Sample Data'!M189&gt;0),'Test Sample Data'!M189,$C$389),""))</f>
        <v/>
      </c>
      <c r="N190" s="105" t="str">
        <f>IF('Test Sample Data'!N189="","",IF(SUM('Test Sample Data'!N$3:N$386)&gt;10,IF(AND(ISNUMBER('Test Sample Data'!N189),'Test Sample Data'!N189&lt;$C$389, 'Test Sample Data'!N189&gt;0),'Test Sample Data'!N189,$C$389),""))</f>
        <v/>
      </c>
      <c r="O190" s="105" t="str">
        <f>'Gene Table'!D189</f>
        <v>PJA1</v>
      </c>
      <c r="P190" s="104" t="s">
        <v>26970</v>
      </c>
      <c r="Q190" s="105">
        <f>IF('Control Sample Data'!C189="","",IF(SUM('Control Sample Data'!C$3:C$386)&gt;10,IF(AND(ISNUMBER('Control Sample Data'!C189),'Control Sample Data'!C189&lt;$C$389, 'Control Sample Data'!C189&gt;0),'Control Sample Data'!C189,$C$389),""))</f>
        <v>21.25</v>
      </c>
      <c r="R190" s="105">
        <f>IF('Control Sample Data'!D189="","",IF(SUM('Control Sample Data'!D$3:D$386)&gt;10,IF(AND(ISNUMBER('Control Sample Data'!D189),'Control Sample Data'!D189&lt;$C$389, 'Control Sample Data'!D189&gt;0),'Control Sample Data'!D189,$C$389),""))</f>
        <v>21.2</v>
      </c>
      <c r="S190" s="105">
        <f>IF('Control Sample Data'!E189="","",IF(SUM('Control Sample Data'!E$3:E$386)&gt;10,IF(AND(ISNUMBER('Control Sample Data'!E189),'Control Sample Data'!E189&lt;$C$389, 'Control Sample Data'!E189&gt;0),'Control Sample Data'!E189,$C$389),""))</f>
        <v>21.44</v>
      </c>
      <c r="T190" s="105" t="str">
        <f>IF('Control Sample Data'!F189="","",IF(SUM('Control Sample Data'!F$3:F$386)&gt;10,IF(AND(ISNUMBER('Control Sample Data'!F189),'Control Sample Data'!F189&lt;$C$389, 'Control Sample Data'!F189&gt;0),'Control Sample Data'!F189,$C$389),""))</f>
        <v/>
      </c>
      <c r="U190" s="105" t="str">
        <f>IF('Control Sample Data'!G189="","",IF(SUM('Control Sample Data'!G$3:G$386)&gt;10,IF(AND(ISNUMBER('Control Sample Data'!G189),'Control Sample Data'!G189&lt;$C$389, 'Control Sample Data'!G189&gt;0),'Control Sample Data'!G189,$C$389),""))</f>
        <v/>
      </c>
      <c r="V190" s="105" t="str">
        <f>IF('Control Sample Data'!H189="","",IF(SUM('Control Sample Data'!H$3:H$386)&gt;10,IF(AND(ISNUMBER('Control Sample Data'!H189),'Control Sample Data'!H189&lt;$C$389, 'Control Sample Data'!H189&gt;0),'Control Sample Data'!H189,$C$389),""))</f>
        <v/>
      </c>
      <c r="W190" s="105" t="str">
        <f>IF('Control Sample Data'!I189="","",IF(SUM('Control Sample Data'!I$3:I$386)&gt;10,IF(AND(ISNUMBER('Control Sample Data'!I189),'Control Sample Data'!I189&lt;$C$389, 'Control Sample Data'!I189&gt;0),'Control Sample Data'!I189,$C$389),""))</f>
        <v/>
      </c>
      <c r="X190" s="105" t="str">
        <f>IF('Control Sample Data'!J189="","",IF(SUM('Control Sample Data'!J$3:J$386)&gt;10,IF(AND(ISNUMBER('Control Sample Data'!J189),'Control Sample Data'!J189&lt;$C$389, 'Control Sample Data'!J189&gt;0),'Control Sample Data'!J189,$C$389),""))</f>
        <v/>
      </c>
      <c r="Y190" s="105" t="str">
        <f>IF('Control Sample Data'!K189="","",IF(SUM('Control Sample Data'!K$3:K$386)&gt;10,IF(AND(ISNUMBER('Control Sample Data'!K189),'Control Sample Data'!K189&lt;$C$389, 'Control Sample Data'!K189&gt;0),'Control Sample Data'!K189,$C$389),""))</f>
        <v/>
      </c>
      <c r="Z190" s="105" t="str">
        <f>IF('Control Sample Data'!L189="","",IF(SUM('Control Sample Data'!L$3:L$386)&gt;10,IF(AND(ISNUMBER('Control Sample Data'!L189),'Control Sample Data'!L189&lt;$C$389, 'Control Sample Data'!L189&gt;0),'Control Sample Data'!L189,$C$389),""))</f>
        <v/>
      </c>
      <c r="AA190" s="105" t="str">
        <f>IF('Control Sample Data'!M189="","",IF(SUM('Control Sample Data'!M$3:M$386)&gt;10,IF(AND(ISNUMBER('Control Sample Data'!M189),'Control Sample Data'!M189&lt;$C$389, 'Control Sample Data'!M189&gt;0),'Control Sample Data'!M189,$C$389),""))</f>
        <v/>
      </c>
      <c r="AB190" s="136" t="str">
        <f>IF('Control Sample Data'!N189="","",IF(SUM('Control Sample Data'!N$3:N$386)&gt;10,IF(AND(ISNUMBER('Control Sample Data'!N189),'Control Sample Data'!N189&lt;$C$389, 'Control Sample Data'!N189&gt;0),'Control Sample Data'!N189,$C$389),""))</f>
        <v/>
      </c>
      <c r="BA190" s="101" t="str">
        <f t="shared" si="170"/>
        <v>PJA1</v>
      </c>
      <c r="BB190" s="104" t="s">
        <v>26970</v>
      </c>
      <c r="BC190" s="105">
        <f t="shared" si="182"/>
        <v>-0.96199999999999974</v>
      </c>
      <c r="BD190" s="105">
        <f t="shared" si="183"/>
        <v>-0.66999999999999815</v>
      </c>
      <c r="BE190" s="105">
        <f t="shared" si="184"/>
        <v>-0.45000000000000284</v>
      </c>
      <c r="BF190" s="105" t="str">
        <f t="shared" si="185"/>
        <v/>
      </c>
      <c r="BG190" s="105" t="str">
        <f t="shared" si="186"/>
        <v/>
      </c>
      <c r="BH190" s="105" t="str">
        <f t="shared" si="187"/>
        <v/>
      </c>
      <c r="BI190" s="105" t="str">
        <f t="shared" si="188"/>
        <v/>
      </c>
      <c r="BJ190" s="105" t="str">
        <f t="shared" si="189"/>
        <v/>
      </c>
      <c r="BK190" s="105" t="str">
        <f t="shared" si="190"/>
        <v/>
      </c>
      <c r="BL190" s="105" t="str">
        <f t="shared" si="191"/>
        <v/>
      </c>
      <c r="BM190" s="102" t="str">
        <f t="shared" si="171"/>
        <v/>
      </c>
      <c r="BN190" s="102" t="str">
        <f t="shared" si="172"/>
        <v/>
      </c>
      <c r="BO190" s="105">
        <f t="shared" si="192"/>
        <v>0.10800000000000054</v>
      </c>
      <c r="BP190" s="105">
        <f t="shared" si="193"/>
        <v>0.14799999999999969</v>
      </c>
      <c r="BQ190" s="105">
        <f t="shared" si="194"/>
        <v>0.23000000000000043</v>
      </c>
      <c r="BR190" s="105" t="str">
        <f t="shared" si="195"/>
        <v/>
      </c>
      <c r="BS190" s="105" t="str">
        <f t="shared" si="196"/>
        <v/>
      </c>
      <c r="BT190" s="105" t="str">
        <f t="shared" si="197"/>
        <v/>
      </c>
      <c r="BU190" s="105" t="str">
        <f t="shared" si="198"/>
        <v/>
      </c>
      <c r="BV190" s="105" t="str">
        <f t="shared" si="199"/>
        <v/>
      </c>
      <c r="BW190" s="105" t="str">
        <f t="shared" si="200"/>
        <v/>
      </c>
      <c r="BX190" s="105" t="str">
        <f t="shared" si="201"/>
        <v/>
      </c>
      <c r="BY190" s="102" t="str">
        <f t="shared" si="173"/>
        <v/>
      </c>
      <c r="BZ190" s="102" t="str">
        <f t="shared" si="174"/>
        <v/>
      </c>
      <c r="CA190" s="70">
        <f t="shared" si="175"/>
        <v>-0.69400000000000028</v>
      </c>
      <c r="CB190" s="70">
        <f t="shared" si="176"/>
        <v>0.16200000000000023</v>
      </c>
      <c r="CC190" s="103" t="str">
        <f t="shared" si="177"/>
        <v>PJA1</v>
      </c>
      <c r="CD190" s="104" t="s">
        <v>26970</v>
      </c>
      <c r="CE190" s="106">
        <f t="shared" si="202"/>
        <v>1.9480085370864817</v>
      </c>
      <c r="CF190" s="106">
        <f t="shared" si="203"/>
        <v>1.5910729675098352</v>
      </c>
      <c r="CG190" s="106">
        <f t="shared" si="204"/>
        <v>1.3660402567543983</v>
      </c>
      <c r="CH190" s="106" t="str">
        <f t="shared" si="205"/>
        <v/>
      </c>
      <c r="CI190" s="106" t="str">
        <f t="shared" si="206"/>
        <v/>
      </c>
      <c r="CJ190" s="106" t="str">
        <f t="shared" si="207"/>
        <v/>
      </c>
      <c r="CK190" s="106" t="str">
        <f t="shared" si="208"/>
        <v/>
      </c>
      <c r="CL190" s="106" t="str">
        <f t="shared" si="209"/>
        <v/>
      </c>
      <c r="CM190" s="106" t="str">
        <f t="shared" si="210"/>
        <v/>
      </c>
      <c r="CN190" s="106" t="str">
        <f t="shared" si="211"/>
        <v/>
      </c>
      <c r="CO190" s="119" t="str">
        <f t="shared" si="178"/>
        <v/>
      </c>
      <c r="CP190" s="119" t="str">
        <f t="shared" si="179"/>
        <v/>
      </c>
      <c r="CQ190" s="106">
        <f t="shared" si="212"/>
        <v>0.92787347647128249</v>
      </c>
      <c r="CR190" s="106">
        <f t="shared" si="213"/>
        <v>0.90250072746243026</v>
      </c>
      <c r="CS190" s="106">
        <f t="shared" si="214"/>
        <v>0.85263489176795637</v>
      </c>
      <c r="CT190" s="106" t="str">
        <f t="shared" si="215"/>
        <v/>
      </c>
      <c r="CU190" s="106" t="str">
        <f t="shared" si="216"/>
        <v/>
      </c>
      <c r="CV190" s="106" t="str">
        <f t="shared" si="217"/>
        <v/>
      </c>
      <c r="CW190" s="106" t="str">
        <f t="shared" si="218"/>
        <v/>
      </c>
      <c r="CX190" s="106" t="str">
        <f t="shared" si="219"/>
        <v/>
      </c>
      <c r="CY190" s="106" t="str">
        <f t="shared" si="220"/>
        <v/>
      </c>
      <c r="CZ190" s="106" t="str">
        <f t="shared" si="221"/>
        <v/>
      </c>
      <c r="DA190" s="119" t="str">
        <f t="shared" si="180"/>
        <v/>
      </c>
      <c r="DB190" s="119" t="str">
        <f t="shared" si="181"/>
        <v/>
      </c>
    </row>
    <row r="191" spans="1:106" ht="15" customHeight="1" x14ac:dyDescent="0.3">
      <c r="A191" s="135" t="str">
        <f>'Gene Table'!D190</f>
        <v>PJA2</v>
      </c>
      <c r="B191" s="104" t="s">
        <v>26971</v>
      </c>
      <c r="C191" s="105">
        <f>IF('Test Sample Data'!C190="","",IF(SUM('Test Sample Data'!C$3:C$386)&gt;10,IF(AND(ISNUMBER('Test Sample Data'!C190),'Test Sample Data'!C190&lt;$C$389, 'Test Sample Data'!C190&gt;0),'Test Sample Data'!C190,$C$389),""))</f>
        <v>19.98</v>
      </c>
      <c r="D191" s="105">
        <f>IF('Test Sample Data'!D190="","",IF(SUM('Test Sample Data'!D$3:D$386)&gt;10,IF(AND(ISNUMBER('Test Sample Data'!D190),'Test Sample Data'!D190&lt;$C$389, 'Test Sample Data'!D190&gt;0),'Test Sample Data'!D190,$C$389),""))</f>
        <v>20.23</v>
      </c>
      <c r="E191" s="105">
        <f>IF('Test Sample Data'!E190="","",IF(SUM('Test Sample Data'!E$3:E$386)&gt;10,IF(AND(ISNUMBER('Test Sample Data'!E190),'Test Sample Data'!E190&lt;$C$389, 'Test Sample Data'!E190&gt;0),'Test Sample Data'!E190,$C$389),""))</f>
        <v>20.09</v>
      </c>
      <c r="F191" s="105" t="str">
        <f>IF('Test Sample Data'!F190="","",IF(SUM('Test Sample Data'!F$3:F$386)&gt;10,IF(AND(ISNUMBER('Test Sample Data'!F190),'Test Sample Data'!F190&lt;$C$389, 'Test Sample Data'!F190&gt;0),'Test Sample Data'!F190,$C$389),""))</f>
        <v/>
      </c>
      <c r="G191" s="105" t="str">
        <f>IF('Test Sample Data'!G190="","",IF(SUM('Test Sample Data'!G$3:G$386)&gt;10,IF(AND(ISNUMBER('Test Sample Data'!G190),'Test Sample Data'!G190&lt;$C$389, 'Test Sample Data'!G190&gt;0),'Test Sample Data'!G190,$C$389),""))</f>
        <v/>
      </c>
      <c r="H191" s="105" t="str">
        <f>IF('Test Sample Data'!H190="","",IF(SUM('Test Sample Data'!H$3:H$386)&gt;10,IF(AND(ISNUMBER('Test Sample Data'!H190),'Test Sample Data'!H190&lt;$C$389, 'Test Sample Data'!H190&gt;0),'Test Sample Data'!H190,$C$389),""))</f>
        <v/>
      </c>
      <c r="I191" s="105" t="str">
        <f>IF('Test Sample Data'!I190="","",IF(SUM('Test Sample Data'!I$3:I$386)&gt;10,IF(AND(ISNUMBER('Test Sample Data'!I190),'Test Sample Data'!I190&lt;$C$389, 'Test Sample Data'!I190&gt;0),'Test Sample Data'!I190,$C$389),""))</f>
        <v/>
      </c>
      <c r="J191" s="105" t="str">
        <f>IF('Test Sample Data'!J190="","",IF(SUM('Test Sample Data'!J$3:J$386)&gt;10,IF(AND(ISNUMBER('Test Sample Data'!J190),'Test Sample Data'!J190&lt;$C$389, 'Test Sample Data'!J190&gt;0),'Test Sample Data'!J190,$C$389),""))</f>
        <v/>
      </c>
      <c r="K191" s="105" t="str">
        <f>IF('Test Sample Data'!K190="","",IF(SUM('Test Sample Data'!K$3:K$386)&gt;10,IF(AND(ISNUMBER('Test Sample Data'!K190),'Test Sample Data'!K190&lt;$C$389, 'Test Sample Data'!K190&gt;0),'Test Sample Data'!K190,$C$389),""))</f>
        <v/>
      </c>
      <c r="L191" s="105" t="str">
        <f>IF('Test Sample Data'!L190="","",IF(SUM('Test Sample Data'!L$3:L$386)&gt;10,IF(AND(ISNUMBER('Test Sample Data'!L190),'Test Sample Data'!L190&lt;$C$389, 'Test Sample Data'!L190&gt;0),'Test Sample Data'!L190,$C$389),""))</f>
        <v/>
      </c>
      <c r="M191" s="105" t="str">
        <f>IF('Test Sample Data'!M190="","",IF(SUM('Test Sample Data'!M$3:M$386)&gt;10,IF(AND(ISNUMBER('Test Sample Data'!M190),'Test Sample Data'!M190&lt;$C$389, 'Test Sample Data'!M190&gt;0),'Test Sample Data'!M190,$C$389),""))</f>
        <v/>
      </c>
      <c r="N191" s="105" t="str">
        <f>IF('Test Sample Data'!N190="","",IF(SUM('Test Sample Data'!N$3:N$386)&gt;10,IF(AND(ISNUMBER('Test Sample Data'!N190),'Test Sample Data'!N190&lt;$C$389, 'Test Sample Data'!N190&gt;0),'Test Sample Data'!N190,$C$389),""))</f>
        <v/>
      </c>
      <c r="O191" s="105" t="str">
        <f>'Gene Table'!D190</f>
        <v>PJA2</v>
      </c>
      <c r="P191" s="104" t="s">
        <v>26971</v>
      </c>
      <c r="Q191" s="105">
        <f>IF('Control Sample Data'!C190="","",IF(SUM('Control Sample Data'!C$3:C$386)&gt;10,IF(AND(ISNUMBER('Control Sample Data'!C190),'Control Sample Data'!C190&lt;$C$389, 'Control Sample Data'!C190&gt;0),'Control Sample Data'!C190,$C$389),""))</f>
        <v>21.19</v>
      </c>
      <c r="R191" s="105">
        <f>IF('Control Sample Data'!D190="","",IF(SUM('Control Sample Data'!D$3:D$386)&gt;10,IF(AND(ISNUMBER('Control Sample Data'!D190),'Control Sample Data'!D190&lt;$C$389, 'Control Sample Data'!D190&gt;0),'Control Sample Data'!D190,$C$389),""))</f>
        <v>21.15</v>
      </c>
      <c r="S191" s="105">
        <f>IF('Control Sample Data'!E190="","",IF(SUM('Control Sample Data'!E$3:E$386)&gt;10,IF(AND(ISNUMBER('Control Sample Data'!E190),'Control Sample Data'!E190&lt;$C$389, 'Control Sample Data'!E190&gt;0),'Control Sample Data'!E190,$C$389),""))</f>
        <v>21.43</v>
      </c>
      <c r="T191" s="105" t="str">
        <f>IF('Control Sample Data'!F190="","",IF(SUM('Control Sample Data'!F$3:F$386)&gt;10,IF(AND(ISNUMBER('Control Sample Data'!F190),'Control Sample Data'!F190&lt;$C$389, 'Control Sample Data'!F190&gt;0),'Control Sample Data'!F190,$C$389),""))</f>
        <v/>
      </c>
      <c r="U191" s="105" t="str">
        <f>IF('Control Sample Data'!G190="","",IF(SUM('Control Sample Data'!G$3:G$386)&gt;10,IF(AND(ISNUMBER('Control Sample Data'!G190),'Control Sample Data'!G190&lt;$C$389, 'Control Sample Data'!G190&gt;0),'Control Sample Data'!G190,$C$389),""))</f>
        <v/>
      </c>
      <c r="V191" s="105" t="str">
        <f>IF('Control Sample Data'!H190="","",IF(SUM('Control Sample Data'!H$3:H$386)&gt;10,IF(AND(ISNUMBER('Control Sample Data'!H190),'Control Sample Data'!H190&lt;$C$389, 'Control Sample Data'!H190&gt;0),'Control Sample Data'!H190,$C$389),""))</f>
        <v/>
      </c>
      <c r="W191" s="105" t="str">
        <f>IF('Control Sample Data'!I190="","",IF(SUM('Control Sample Data'!I$3:I$386)&gt;10,IF(AND(ISNUMBER('Control Sample Data'!I190),'Control Sample Data'!I190&lt;$C$389, 'Control Sample Data'!I190&gt;0),'Control Sample Data'!I190,$C$389),""))</f>
        <v/>
      </c>
      <c r="X191" s="105" t="str">
        <f>IF('Control Sample Data'!J190="","",IF(SUM('Control Sample Data'!J$3:J$386)&gt;10,IF(AND(ISNUMBER('Control Sample Data'!J190),'Control Sample Data'!J190&lt;$C$389, 'Control Sample Data'!J190&gt;0),'Control Sample Data'!J190,$C$389),""))</f>
        <v/>
      </c>
      <c r="Y191" s="105" t="str">
        <f>IF('Control Sample Data'!K190="","",IF(SUM('Control Sample Data'!K$3:K$386)&gt;10,IF(AND(ISNUMBER('Control Sample Data'!K190),'Control Sample Data'!K190&lt;$C$389, 'Control Sample Data'!K190&gt;0),'Control Sample Data'!K190,$C$389),""))</f>
        <v/>
      </c>
      <c r="Z191" s="105" t="str">
        <f>IF('Control Sample Data'!L190="","",IF(SUM('Control Sample Data'!L$3:L$386)&gt;10,IF(AND(ISNUMBER('Control Sample Data'!L190),'Control Sample Data'!L190&lt;$C$389, 'Control Sample Data'!L190&gt;0),'Control Sample Data'!L190,$C$389),""))</f>
        <v/>
      </c>
      <c r="AA191" s="105" t="str">
        <f>IF('Control Sample Data'!M190="","",IF(SUM('Control Sample Data'!M$3:M$386)&gt;10,IF(AND(ISNUMBER('Control Sample Data'!M190),'Control Sample Data'!M190&lt;$C$389, 'Control Sample Data'!M190&gt;0),'Control Sample Data'!M190,$C$389),""))</f>
        <v/>
      </c>
      <c r="AB191" s="136" t="str">
        <f>IF('Control Sample Data'!N190="","",IF(SUM('Control Sample Data'!N$3:N$386)&gt;10,IF(AND(ISNUMBER('Control Sample Data'!N190),'Control Sample Data'!N190&lt;$C$389, 'Control Sample Data'!N190&gt;0),'Control Sample Data'!N190,$C$389),""))</f>
        <v/>
      </c>
      <c r="BA191" s="101" t="str">
        <f t="shared" si="170"/>
        <v>PJA2</v>
      </c>
      <c r="BB191" s="104" t="s">
        <v>26971</v>
      </c>
      <c r="BC191" s="105">
        <f t="shared" si="182"/>
        <v>-1.0120000000000005</v>
      </c>
      <c r="BD191" s="105">
        <f t="shared" si="183"/>
        <v>-0.71999999999999886</v>
      </c>
      <c r="BE191" s="105">
        <f t="shared" si="184"/>
        <v>-0.7900000000000027</v>
      </c>
      <c r="BF191" s="105" t="str">
        <f t="shared" si="185"/>
        <v/>
      </c>
      <c r="BG191" s="105" t="str">
        <f t="shared" si="186"/>
        <v/>
      </c>
      <c r="BH191" s="105" t="str">
        <f t="shared" si="187"/>
        <v/>
      </c>
      <c r="BI191" s="105" t="str">
        <f t="shared" si="188"/>
        <v/>
      </c>
      <c r="BJ191" s="105" t="str">
        <f t="shared" si="189"/>
        <v/>
      </c>
      <c r="BK191" s="105" t="str">
        <f t="shared" si="190"/>
        <v/>
      </c>
      <c r="BL191" s="105" t="str">
        <f t="shared" si="191"/>
        <v/>
      </c>
      <c r="BM191" s="102" t="str">
        <f t="shared" si="171"/>
        <v/>
      </c>
      <c r="BN191" s="102" t="str">
        <f t="shared" si="172"/>
        <v/>
      </c>
      <c r="BO191" s="105">
        <f t="shared" si="192"/>
        <v>4.8000000000001819E-2</v>
      </c>
      <c r="BP191" s="105">
        <f t="shared" si="193"/>
        <v>9.7999999999998977E-2</v>
      </c>
      <c r="BQ191" s="105">
        <f t="shared" si="194"/>
        <v>0.21999999999999886</v>
      </c>
      <c r="BR191" s="105" t="str">
        <f t="shared" si="195"/>
        <v/>
      </c>
      <c r="BS191" s="105" t="str">
        <f t="shared" si="196"/>
        <v/>
      </c>
      <c r="BT191" s="105" t="str">
        <f t="shared" si="197"/>
        <v/>
      </c>
      <c r="BU191" s="105" t="str">
        <f t="shared" si="198"/>
        <v/>
      </c>
      <c r="BV191" s="105" t="str">
        <f t="shared" si="199"/>
        <v/>
      </c>
      <c r="BW191" s="105" t="str">
        <f t="shared" si="200"/>
        <v/>
      </c>
      <c r="BX191" s="105" t="str">
        <f t="shared" si="201"/>
        <v/>
      </c>
      <c r="BY191" s="102" t="str">
        <f t="shared" si="173"/>
        <v/>
      </c>
      <c r="BZ191" s="102" t="str">
        <f t="shared" si="174"/>
        <v/>
      </c>
      <c r="CA191" s="70">
        <f t="shared" si="175"/>
        <v>-0.84066666666666734</v>
      </c>
      <c r="CB191" s="70">
        <f t="shared" si="176"/>
        <v>0.12199999999999989</v>
      </c>
      <c r="CC191" s="103" t="str">
        <f t="shared" si="177"/>
        <v>PJA2</v>
      </c>
      <c r="CD191" s="104" t="s">
        <v>26971</v>
      </c>
      <c r="CE191" s="106">
        <f t="shared" si="202"/>
        <v>2.0167049097891905</v>
      </c>
      <c r="CF191" s="106">
        <f t="shared" si="203"/>
        <v>1.6471820345351449</v>
      </c>
      <c r="CG191" s="106">
        <f t="shared" si="204"/>
        <v>1.7290744626157335</v>
      </c>
      <c r="CH191" s="106" t="str">
        <f t="shared" si="205"/>
        <v/>
      </c>
      <c r="CI191" s="106" t="str">
        <f t="shared" si="206"/>
        <v/>
      </c>
      <c r="CJ191" s="106" t="str">
        <f t="shared" si="207"/>
        <v/>
      </c>
      <c r="CK191" s="106" t="str">
        <f t="shared" si="208"/>
        <v/>
      </c>
      <c r="CL191" s="106" t="str">
        <f t="shared" si="209"/>
        <v/>
      </c>
      <c r="CM191" s="106" t="str">
        <f t="shared" si="210"/>
        <v/>
      </c>
      <c r="CN191" s="106" t="str">
        <f t="shared" si="211"/>
        <v/>
      </c>
      <c r="CO191" s="119" t="str">
        <f t="shared" si="178"/>
        <v/>
      </c>
      <c r="CP191" s="119" t="str">
        <f t="shared" si="179"/>
        <v/>
      </c>
      <c r="CQ191" s="106">
        <f t="shared" si="212"/>
        <v>0.96727632961393073</v>
      </c>
      <c r="CR191" s="106">
        <f t="shared" si="213"/>
        <v>0.93432734688318098</v>
      </c>
      <c r="CS191" s="106">
        <f t="shared" si="214"/>
        <v>0.8585654364377544</v>
      </c>
      <c r="CT191" s="106" t="str">
        <f t="shared" si="215"/>
        <v/>
      </c>
      <c r="CU191" s="106" t="str">
        <f t="shared" si="216"/>
        <v/>
      </c>
      <c r="CV191" s="106" t="str">
        <f t="shared" si="217"/>
        <v/>
      </c>
      <c r="CW191" s="106" t="str">
        <f t="shared" si="218"/>
        <v/>
      </c>
      <c r="CX191" s="106" t="str">
        <f t="shared" si="219"/>
        <v/>
      </c>
      <c r="CY191" s="106" t="str">
        <f t="shared" si="220"/>
        <v/>
      </c>
      <c r="CZ191" s="106" t="str">
        <f t="shared" si="221"/>
        <v/>
      </c>
      <c r="DA191" s="119" t="str">
        <f t="shared" si="180"/>
        <v/>
      </c>
      <c r="DB191" s="119" t="str">
        <f t="shared" si="181"/>
        <v/>
      </c>
    </row>
    <row r="192" spans="1:106" ht="15" customHeight="1" x14ac:dyDescent="0.3">
      <c r="A192" s="135" t="str">
        <f>'Gene Table'!D191</f>
        <v>PML</v>
      </c>
      <c r="B192" s="104" t="s">
        <v>26972</v>
      </c>
      <c r="C192" s="105">
        <f>IF('Test Sample Data'!C191="","",IF(SUM('Test Sample Data'!C$3:C$386)&gt;10,IF(AND(ISNUMBER('Test Sample Data'!C191),'Test Sample Data'!C191&lt;$C$389, 'Test Sample Data'!C191&gt;0),'Test Sample Data'!C191,$C$389),""))</f>
        <v>20.07</v>
      </c>
      <c r="D192" s="105">
        <f>IF('Test Sample Data'!D191="","",IF(SUM('Test Sample Data'!D$3:D$386)&gt;10,IF(AND(ISNUMBER('Test Sample Data'!D191),'Test Sample Data'!D191&lt;$C$389, 'Test Sample Data'!D191&gt;0),'Test Sample Data'!D191,$C$389),""))</f>
        <v>20.21</v>
      </c>
      <c r="E192" s="105">
        <f>IF('Test Sample Data'!E191="","",IF(SUM('Test Sample Data'!E$3:E$386)&gt;10,IF(AND(ISNUMBER('Test Sample Data'!E191),'Test Sample Data'!E191&lt;$C$389, 'Test Sample Data'!E191&gt;0),'Test Sample Data'!E191,$C$389),""))</f>
        <v>20.16</v>
      </c>
      <c r="F192" s="105" t="str">
        <f>IF('Test Sample Data'!F191="","",IF(SUM('Test Sample Data'!F$3:F$386)&gt;10,IF(AND(ISNUMBER('Test Sample Data'!F191),'Test Sample Data'!F191&lt;$C$389, 'Test Sample Data'!F191&gt;0),'Test Sample Data'!F191,$C$389),""))</f>
        <v/>
      </c>
      <c r="G192" s="105" t="str">
        <f>IF('Test Sample Data'!G191="","",IF(SUM('Test Sample Data'!G$3:G$386)&gt;10,IF(AND(ISNUMBER('Test Sample Data'!G191),'Test Sample Data'!G191&lt;$C$389, 'Test Sample Data'!G191&gt;0),'Test Sample Data'!G191,$C$389),""))</f>
        <v/>
      </c>
      <c r="H192" s="105" t="str">
        <f>IF('Test Sample Data'!H191="","",IF(SUM('Test Sample Data'!H$3:H$386)&gt;10,IF(AND(ISNUMBER('Test Sample Data'!H191),'Test Sample Data'!H191&lt;$C$389, 'Test Sample Data'!H191&gt;0),'Test Sample Data'!H191,$C$389),""))</f>
        <v/>
      </c>
      <c r="I192" s="105" t="str">
        <f>IF('Test Sample Data'!I191="","",IF(SUM('Test Sample Data'!I$3:I$386)&gt;10,IF(AND(ISNUMBER('Test Sample Data'!I191),'Test Sample Data'!I191&lt;$C$389, 'Test Sample Data'!I191&gt;0),'Test Sample Data'!I191,$C$389),""))</f>
        <v/>
      </c>
      <c r="J192" s="105" t="str">
        <f>IF('Test Sample Data'!J191="","",IF(SUM('Test Sample Data'!J$3:J$386)&gt;10,IF(AND(ISNUMBER('Test Sample Data'!J191),'Test Sample Data'!J191&lt;$C$389, 'Test Sample Data'!J191&gt;0),'Test Sample Data'!J191,$C$389),""))</f>
        <v/>
      </c>
      <c r="K192" s="105" t="str">
        <f>IF('Test Sample Data'!K191="","",IF(SUM('Test Sample Data'!K$3:K$386)&gt;10,IF(AND(ISNUMBER('Test Sample Data'!K191),'Test Sample Data'!K191&lt;$C$389, 'Test Sample Data'!K191&gt;0),'Test Sample Data'!K191,$C$389),""))</f>
        <v/>
      </c>
      <c r="L192" s="105" t="str">
        <f>IF('Test Sample Data'!L191="","",IF(SUM('Test Sample Data'!L$3:L$386)&gt;10,IF(AND(ISNUMBER('Test Sample Data'!L191),'Test Sample Data'!L191&lt;$C$389, 'Test Sample Data'!L191&gt;0),'Test Sample Data'!L191,$C$389),""))</f>
        <v/>
      </c>
      <c r="M192" s="105" t="str">
        <f>IF('Test Sample Data'!M191="","",IF(SUM('Test Sample Data'!M$3:M$386)&gt;10,IF(AND(ISNUMBER('Test Sample Data'!M191),'Test Sample Data'!M191&lt;$C$389, 'Test Sample Data'!M191&gt;0),'Test Sample Data'!M191,$C$389),""))</f>
        <v/>
      </c>
      <c r="N192" s="105" t="str">
        <f>IF('Test Sample Data'!N191="","",IF(SUM('Test Sample Data'!N$3:N$386)&gt;10,IF(AND(ISNUMBER('Test Sample Data'!N191),'Test Sample Data'!N191&lt;$C$389, 'Test Sample Data'!N191&gt;0),'Test Sample Data'!N191,$C$389),""))</f>
        <v/>
      </c>
      <c r="O192" s="105" t="str">
        <f>'Gene Table'!D191</f>
        <v>PML</v>
      </c>
      <c r="P192" s="104" t="s">
        <v>26972</v>
      </c>
      <c r="Q192" s="105">
        <f>IF('Control Sample Data'!C191="","",IF(SUM('Control Sample Data'!C$3:C$386)&gt;10,IF(AND(ISNUMBER('Control Sample Data'!C191),'Control Sample Data'!C191&lt;$C$389, 'Control Sample Data'!C191&gt;0),'Control Sample Data'!C191,$C$389),""))</f>
        <v>21.36</v>
      </c>
      <c r="R192" s="105">
        <f>IF('Control Sample Data'!D191="","",IF(SUM('Control Sample Data'!D$3:D$386)&gt;10,IF(AND(ISNUMBER('Control Sample Data'!D191),'Control Sample Data'!D191&lt;$C$389, 'Control Sample Data'!D191&gt;0),'Control Sample Data'!D191,$C$389),""))</f>
        <v>21.23</v>
      </c>
      <c r="S192" s="105">
        <f>IF('Control Sample Data'!E191="","",IF(SUM('Control Sample Data'!E$3:E$386)&gt;10,IF(AND(ISNUMBER('Control Sample Data'!E191),'Control Sample Data'!E191&lt;$C$389, 'Control Sample Data'!E191&gt;0),'Control Sample Data'!E191,$C$389),""))</f>
        <v>21.56</v>
      </c>
      <c r="T192" s="105" t="str">
        <f>IF('Control Sample Data'!F191="","",IF(SUM('Control Sample Data'!F$3:F$386)&gt;10,IF(AND(ISNUMBER('Control Sample Data'!F191),'Control Sample Data'!F191&lt;$C$389, 'Control Sample Data'!F191&gt;0),'Control Sample Data'!F191,$C$389),""))</f>
        <v/>
      </c>
      <c r="U192" s="105" t="str">
        <f>IF('Control Sample Data'!G191="","",IF(SUM('Control Sample Data'!G$3:G$386)&gt;10,IF(AND(ISNUMBER('Control Sample Data'!G191),'Control Sample Data'!G191&lt;$C$389, 'Control Sample Data'!G191&gt;0),'Control Sample Data'!G191,$C$389),""))</f>
        <v/>
      </c>
      <c r="V192" s="105" t="str">
        <f>IF('Control Sample Data'!H191="","",IF(SUM('Control Sample Data'!H$3:H$386)&gt;10,IF(AND(ISNUMBER('Control Sample Data'!H191),'Control Sample Data'!H191&lt;$C$389, 'Control Sample Data'!H191&gt;0),'Control Sample Data'!H191,$C$389),""))</f>
        <v/>
      </c>
      <c r="W192" s="105" t="str">
        <f>IF('Control Sample Data'!I191="","",IF(SUM('Control Sample Data'!I$3:I$386)&gt;10,IF(AND(ISNUMBER('Control Sample Data'!I191),'Control Sample Data'!I191&lt;$C$389, 'Control Sample Data'!I191&gt;0),'Control Sample Data'!I191,$C$389),""))</f>
        <v/>
      </c>
      <c r="X192" s="105" t="str">
        <f>IF('Control Sample Data'!J191="","",IF(SUM('Control Sample Data'!J$3:J$386)&gt;10,IF(AND(ISNUMBER('Control Sample Data'!J191),'Control Sample Data'!J191&lt;$C$389, 'Control Sample Data'!J191&gt;0),'Control Sample Data'!J191,$C$389),""))</f>
        <v/>
      </c>
      <c r="Y192" s="105" t="str">
        <f>IF('Control Sample Data'!K191="","",IF(SUM('Control Sample Data'!K$3:K$386)&gt;10,IF(AND(ISNUMBER('Control Sample Data'!K191),'Control Sample Data'!K191&lt;$C$389, 'Control Sample Data'!K191&gt;0),'Control Sample Data'!K191,$C$389),""))</f>
        <v/>
      </c>
      <c r="Z192" s="105" t="str">
        <f>IF('Control Sample Data'!L191="","",IF(SUM('Control Sample Data'!L$3:L$386)&gt;10,IF(AND(ISNUMBER('Control Sample Data'!L191),'Control Sample Data'!L191&lt;$C$389, 'Control Sample Data'!L191&gt;0),'Control Sample Data'!L191,$C$389),""))</f>
        <v/>
      </c>
      <c r="AA192" s="105" t="str">
        <f>IF('Control Sample Data'!M191="","",IF(SUM('Control Sample Data'!M$3:M$386)&gt;10,IF(AND(ISNUMBER('Control Sample Data'!M191),'Control Sample Data'!M191&lt;$C$389, 'Control Sample Data'!M191&gt;0),'Control Sample Data'!M191,$C$389),""))</f>
        <v/>
      </c>
      <c r="AB192" s="136" t="str">
        <f>IF('Control Sample Data'!N191="","",IF(SUM('Control Sample Data'!N$3:N$386)&gt;10,IF(AND(ISNUMBER('Control Sample Data'!N191),'Control Sample Data'!N191&lt;$C$389, 'Control Sample Data'!N191&gt;0),'Control Sample Data'!N191,$C$389),""))</f>
        <v/>
      </c>
      <c r="BA192" s="101" t="str">
        <f t="shared" si="170"/>
        <v>PML</v>
      </c>
      <c r="BB192" s="104" t="s">
        <v>26972</v>
      </c>
      <c r="BC192" s="105">
        <f t="shared" si="182"/>
        <v>-0.9220000000000006</v>
      </c>
      <c r="BD192" s="105">
        <f t="shared" si="183"/>
        <v>-0.73999999999999844</v>
      </c>
      <c r="BE192" s="105">
        <f t="shared" si="184"/>
        <v>-0.72000000000000242</v>
      </c>
      <c r="BF192" s="105" t="str">
        <f t="shared" si="185"/>
        <v/>
      </c>
      <c r="BG192" s="105" t="str">
        <f t="shared" si="186"/>
        <v/>
      </c>
      <c r="BH192" s="105" t="str">
        <f t="shared" si="187"/>
        <v/>
      </c>
      <c r="BI192" s="105" t="str">
        <f t="shared" si="188"/>
        <v/>
      </c>
      <c r="BJ192" s="105" t="str">
        <f t="shared" si="189"/>
        <v/>
      </c>
      <c r="BK192" s="105" t="str">
        <f t="shared" si="190"/>
        <v/>
      </c>
      <c r="BL192" s="105" t="str">
        <f t="shared" si="191"/>
        <v/>
      </c>
      <c r="BM192" s="102" t="str">
        <f t="shared" si="171"/>
        <v/>
      </c>
      <c r="BN192" s="102" t="str">
        <f t="shared" si="172"/>
        <v/>
      </c>
      <c r="BO192" s="105">
        <f t="shared" si="192"/>
        <v>0.21799999999999997</v>
      </c>
      <c r="BP192" s="105">
        <f t="shared" si="193"/>
        <v>0.17800000000000082</v>
      </c>
      <c r="BQ192" s="105">
        <f t="shared" si="194"/>
        <v>0.34999999999999787</v>
      </c>
      <c r="BR192" s="105" t="str">
        <f t="shared" si="195"/>
        <v/>
      </c>
      <c r="BS192" s="105" t="str">
        <f t="shared" si="196"/>
        <v/>
      </c>
      <c r="BT192" s="105" t="str">
        <f t="shared" si="197"/>
        <v/>
      </c>
      <c r="BU192" s="105" t="str">
        <f t="shared" si="198"/>
        <v/>
      </c>
      <c r="BV192" s="105" t="str">
        <f t="shared" si="199"/>
        <v/>
      </c>
      <c r="BW192" s="105" t="str">
        <f t="shared" si="200"/>
        <v/>
      </c>
      <c r="BX192" s="105" t="str">
        <f t="shared" si="201"/>
        <v/>
      </c>
      <c r="BY192" s="102" t="str">
        <f t="shared" si="173"/>
        <v/>
      </c>
      <c r="BZ192" s="102" t="str">
        <f t="shared" si="174"/>
        <v/>
      </c>
      <c r="CA192" s="70">
        <f t="shared" si="175"/>
        <v>-0.79400000000000048</v>
      </c>
      <c r="CB192" s="70">
        <f t="shared" si="176"/>
        <v>0.24866666666666623</v>
      </c>
      <c r="CC192" s="103" t="str">
        <f t="shared" si="177"/>
        <v>PML</v>
      </c>
      <c r="CD192" s="104" t="s">
        <v>26972</v>
      </c>
      <c r="CE192" s="106">
        <f t="shared" si="202"/>
        <v>1.8947401411985363</v>
      </c>
      <c r="CF192" s="106">
        <f t="shared" si="203"/>
        <v>1.6701758388567369</v>
      </c>
      <c r="CG192" s="106">
        <f t="shared" si="204"/>
        <v>1.6471820345351489</v>
      </c>
      <c r="CH192" s="106" t="str">
        <f t="shared" si="205"/>
        <v/>
      </c>
      <c r="CI192" s="106" t="str">
        <f t="shared" si="206"/>
        <v/>
      </c>
      <c r="CJ192" s="106" t="str">
        <f t="shared" si="207"/>
        <v/>
      </c>
      <c r="CK192" s="106" t="str">
        <f t="shared" si="208"/>
        <v/>
      </c>
      <c r="CL192" s="106" t="str">
        <f t="shared" si="209"/>
        <v/>
      </c>
      <c r="CM192" s="106" t="str">
        <f t="shared" si="210"/>
        <v/>
      </c>
      <c r="CN192" s="106" t="str">
        <f t="shared" si="211"/>
        <v/>
      </c>
      <c r="CO192" s="119" t="str">
        <f t="shared" si="178"/>
        <v/>
      </c>
      <c r="CP192" s="119" t="str">
        <f t="shared" si="179"/>
        <v/>
      </c>
      <c r="CQ192" s="106">
        <f t="shared" si="212"/>
        <v>0.85975648624300649</v>
      </c>
      <c r="CR192" s="106">
        <f t="shared" si="213"/>
        <v>0.88392753106367072</v>
      </c>
      <c r="CS192" s="106">
        <f t="shared" si="214"/>
        <v>0.78458409789675188</v>
      </c>
      <c r="CT192" s="106" t="str">
        <f t="shared" si="215"/>
        <v/>
      </c>
      <c r="CU192" s="106" t="str">
        <f t="shared" si="216"/>
        <v/>
      </c>
      <c r="CV192" s="106" t="str">
        <f t="shared" si="217"/>
        <v/>
      </c>
      <c r="CW192" s="106" t="str">
        <f t="shared" si="218"/>
        <v/>
      </c>
      <c r="CX192" s="106" t="str">
        <f t="shared" si="219"/>
        <v/>
      </c>
      <c r="CY192" s="106" t="str">
        <f t="shared" si="220"/>
        <v/>
      </c>
      <c r="CZ192" s="106" t="str">
        <f t="shared" si="221"/>
        <v/>
      </c>
      <c r="DA192" s="119" t="str">
        <f t="shared" si="180"/>
        <v/>
      </c>
      <c r="DB192" s="119" t="str">
        <f t="shared" si="181"/>
        <v/>
      </c>
    </row>
    <row r="193" spans="1:106" ht="15" customHeight="1" x14ac:dyDescent="0.3">
      <c r="A193" s="135" t="str">
        <f>'Gene Table'!D192</f>
        <v>RAD18</v>
      </c>
      <c r="B193" s="104" t="s">
        <v>26973</v>
      </c>
      <c r="C193" s="105">
        <f>IF('Test Sample Data'!C192="","",IF(SUM('Test Sample Data'!C$3:C$386)&gt;10,IF(AND(ISNUMBER('Test Sample Data'!C192),'Test Sample Data'!C192&lt;$C$389, 'Test Sample Data'!C192&gt;0),'Test Sample Data'!C192,$C$389),""))</f>
        <v>18.350000000000001</v>
      </c>
      <c r="D193" s="105">
        <f>IF('Test Sample Data'!D192="","",IF(SUM('Test Sample Data'!D$3:D$386)&gt;10,IF(AND(ISNUMBER('Test Sample Data'!D192),'Test Sample Data'!D192&lt;$C$389, 'Test Sample Data'!D192&gt;0),'Test Sample Data'!D192,$C$389),""))</f>
        <v>18.11</v>
      </c>
      <c r="E193" s="105">
        <f>IF('Test Sample Data'!E192="","",IF(SUM('Test Sample Data'!E$3:E$386)&gt;10,IF(AND(ISNUMBER('Test Sample Data'!E192),'Test Sample Data'!E192&lt;$C$389, 'Test Sample Data'!E192&gt;0),'Test Sample Data'!E192,$C$389),""))</f>
        <v>18.100000000000001</v>
      </c>
      <c r="F193" s="105" t="str">
        <f>IF('Test Sample Data'!F192="","",IF(SUM('Test Sample Data'!F$3:F$386)&gt;10,IF(AND(ISNUMBER('Test Sample Data'!F192),'Test Sample Data'!F192&lt;$C$389, 'Test Sample Data'!F192&gt;0),'Test Sample Data'!F192,$C$389),""))</f>
        <v/>
      </c>
      <c r="G193" s="105" t="str">
        <f>IF('Test Sample Data'!G192="","",IF(SUM('Test Sample Data'!G$3:G$386)&gt;10,IF(AND(ISNUMBER('Test Sample Data'!G192),'Test Sample Data'!G192&lt;$C$389, 'Test Sample Data'!G192&gt;0),'Test Sample Data'!G192,$C$389),""))</f>
        <v/>
      </c>
      <c r="H193" s="105" t="str">
        <f>IF('Test Sample Data'!H192="","",IF(SUM('Test Sample Data'!H$3:H$386)&gt;10,IF(AND(ISNUMBER('Test Sample Data'!H192),'Test Sample Data'!H192&lt;$C$389, 'Test Sample Data'!H192&gt;0),'Test Sample Data'!H192,$C$389),""))</f>
        <v/>
      </c>
      <c r="I193" s="105" t="str">
        <f>IF('Test Sample Data'!I192="","",IF(SUM('Test Sample Data'!I$3:I$386)&gt;10,IF(AND(ISNUMBER('Test Sample Data'!I192),'Test Sample Data'!I192&lt;$C$389, 'Test Sample Data'!I192&gt;0),'Test Sample Data'!I192,$C$389),""))</f>
        <v/>
      </c>
      <c r="J193" s="105" t="str">
        <f>IF('Test Sample Data'!J192="","",IF(SUM('Test Sample Data'!J$3:J$386)&gt;10,IF(AND(ISNUMBER('Test Sample Data'!J192),'Test Sample Data'!J192&lt;$C$389, 'Test Sample Data'!J192&gt;0),'Test Sample Data'!J192,$C$389),""))</f>
        <v/>
      </c>
      <c r="K193" s="105" t="str">
        <f>IF('Test Sample Data'!K192="","",IF(SUM('Test Sample Data'!K$3:K$386)&gt;10,IF(AND(ISNUMBER('Test Sample Data'!K192),'Test Sample Data'!K192&lt;$C$389, 'Test Sample Data'!K192&gt;0),'Test Sample Data'!K192,$C$389),""))</f>
        <v/>
      </c>
      <c r="L193" s="105" t="str">
        <f>IF('Test Sample Data'!L192="","",IF(SUM('Test Sample Data'!L$3:L$386)&gt;10,IF(AND(ISNUMBER('Test Sample Data'!L192),'Test Sample Data'!L192&lt;$C$389, 'Test Sample Data'!L192&gt;0),'Test Sample Data'!L192,$C$389),""))</f>
        <v/>
      </c>
      <c r="M193" s="105" t="str">
        <f>IF('Test Sample Data'!M192="","",IF(SUM('Test Sample Data'!M$3:M$386)&gt;10,IF(AND(ISNUMBER('Test Sample Data'!M192),'Test Sample Data'!M192&lt;$C$389, 'Test Sample Data'!M192&gt;0),'Test Sample Data'!M192,$C$389),""))</f>
        <v/>
      </c>
      <c r="N193" s="105" t="str">
        <f>IF('Test Sample Data'!N192="","",IF(SUM('Test Sample Data'!N$3:N$386)&gt;10,IF(AND(ISNUMBER('Test Sample Data'!N192),'Test Sample Data'!N192&lt;$C$389, 'Test Sample Data'!N192&gt;0),'Test Sample Data'!N192,$C$389),""))</f>
        <v/>
      </c>
      <c r="O193" s="105" t="str">
        <f>'Gene Table'!D192</f>
        <v>RAD18</v>
      </c>
      <c r="P193" s="104" t="s">
        <v>26973</v>
      </c>
      <c r="Q193" s="105">
        <f>IF('Control Sample Data'!C192="","",IF(SUM('Control Sample Data'!C$3:C$386)&gt;10,IF(AND(ISNUMBER('Control Sample Data'!C192),'Control Sample Data'!C192&lt;$C$389, 'Control Sample Data'!C192&gt;0),'Control Sample Data'!C192,$C$389),""))</f>
        <v>17.510000000000002</v>
      </c>
      <c r="R193" s="105">
        <f>IF('Control Sample Data'!D192="","",IF(SUM('Control Sample Data'!D$3:D$386)&gt;10,IF(AND(ISNUMBER('Control Sample Data'!D192),'Control Sample Data'!D192&lt;$C$389, 'Control Sample Data'!D192&gt;0),'Control Sample Data'!D192,$C$389),""))</f>
        <v>17.53</v>
      </c>
      <c r="S193" s="105">
        <f>IF('Control Sample Data'!E192="","",IF(SUM('Control Sample Data'!E$3:E$386)&gt;10,IF(AND(ISNUMBER('Control Sample Data'!E192),'Control Sample Data'!E192&lt;$C$389, 'Control Sample Data'!E192&gt;0),'Control Sample Data'!E192,$C$389),""))</f>
        <v>17.61</v>
      </c>
      <c r="T193" s="105" t="str">
        <f>IF('Control Sample Data'!F192="","",IF(SUM('Control Sample Data'!F$3:F$386)&gt;10,IF(AND(ISNUMBER('Control Sample Data'!F192),'Control Sample Data'!F192&lt;$C$389, 'Control Sample Data'!F192&gt;0),'Control Sample Data'!F192,$C$389),""))</f>
        <v/>
      </c>
      <c r="U193" s="105" t="str">
        <f>IF('Control Sample Data'!G192="","",IF(SUM('Control Sample Data'!G$3:G$386)&gt;10,IF(AND(ISNUMBER('Control Sample Data'!G192),'Control Sample Data'!G192&lt;$C$389, 'Control Sample Data'!G192&gt;0),'Control Sample Data'!G192,$C$389),""))</f>
        <v/>
      </c>
      <c r="V193" s="105" t="str">
        <f>IF('Control Sample Data'!H192="","",IF(SUM('Control Sample Data'!H$3:H$386)&gt;10,IF(AND(ISNUMBER('Control Sample Data'!H192),'Control Sample Data'!H192&lt;$C$389, 'Control Sample Data'!H192&gt;0),'Control Sample Data'!H192,$C$389),""))</f>
        <v/>
      </c>
      <c r="W193" s="105" t="str">
        <f>IF('Control Sample Data'!I192="","",IF(SUM('Control Sample Data'!I$3:I$386)&gt;10,IF(AND(ISNUMBER('Control Sample Data'!I192),'Control Sample Data'!I192&lt;$C$389, 'Control Sample Data'!I192&gt;0),'Control Sample Data'!I192,$C$389),""))</f>
        <v/>
      </c>
      <c r="X193" s="105" t="str">
        <f>IF('Control Sample Data'!J192="","",IF(SUM('Control Sample Data'!J$3:J$386)&gt;10,IF(AND(ISNUMBER('Control Sample Data'!J192),'Control Sample Data'!J192&lt;$C$389, 'Control Sample Data'!J192&gt;0),'Control Sample Data'!J192,$C$389),""))</f>
        <v/>
      </c>
      <c r="Y193" s="105" t="str">
        <f>IF('Control Sample Data'!K192="","",IF(SUM('Control Sample Data'!K$3:K$386)&gt;10,IF(AND(ISNUMBER('Control Sample Data'!K192),'Control Sample Data'!K192&lt;$C$389, 'Control Sample Data'!K192&gt;0),'Control Sample Data'!K192,$C$389),""))</f>
        <v/>
      </c>
      <c r="Z193" s="105" t="str">
        <f>IF('Control Sample Data'!L192="","",IF(SUM('Control Sample Data'!L$3:L$386)&gt;10,IF(AND(ISNUMBER('Control Sample Data'!L192),'Control Sample Data'!L192&lt;$C$389, 'Control Sample Data'!L192&gt;0),'Control Sample Data'!L192,$C$389),""))</f>
        <v/>
      </c>
      <c r="AA193" s="105" t="str">
        <f>IF('Control Sample Data'!M192="","",IF(SUM('Control Sample Data'!M$3:M$386)&gt;10,IF(AND(ISNUMBER('Control Sample Data'!M192),'Control Sample Data'!M192&lt;$C$389, 'Control Sample Data'!M192&gt;0),'Control Sample Data'!M192,$C$389),""))</f>
        <v/>
      </c>
      <c r="AB193" s="136" t="str">
        <f>IF('Control Sample Data'!N192="","",IF(SUM('Control Sample Data'!N$3:N$386)&gt;10,IF(AND(ISNUMBER('Control Sample Data'!N192),'Control Sample Data'!N192&lt;$C$389, 'Control Sample Data'!N192&gt;0),'Control Sample Data'!N192,$C$389),""))</f>
        <v/>
      </c>
      <c r="BA193" s="101" t="str">
        <f t="shared" si="170"/>
        <v>RAD18</v>
      </c>
      <c r="BB193" s="104" t="s">
        <v>26973</v>
      </c>
      <c r="BC193" s="105">
        <f t="shared" si="182"/>
        <v>-2.6419999999999995</v>
      </c>
      <c r="BD193" s="105">
        <f t="shared" si="183"/>
        <v>-2.84</v>
      </c>
      <c r="BE193" s="105">
        <f t="shared" si="184"/>
        <v>-2.7800000000000011</v>
      </c>
      <c r="BF193" s="105" t="str">
        <f t="shared" si="185"/>
        <v/>
      </c>
      <c r="BG193" s="105" t="str">
        <f t="shared" si="186"/>
        <v/>
      </c>
      <c r="BH193" s="105" t="str">
        <f t="shared" si="187"/>
        <v/>
      </c>
      <c r="BI193" s="105" t="str">
        <f t="shared" si="188"/>
        <v/>
      </c>
      <c r="BJ193" s="105" t="str">
        <f t="shared" si="189"/>
        <v/>
      </c>
      <c r="BK193" s="105" t="str">
        <f t="shared" si="190"/>
        <v/>
      </c>
      <c r="BL193" s="105" t="str">
        <f t="shared" si="191"/>
        <v/>
      </c>
      <c r="BM193" s="102" t="str">
        <f t="shared" si="171"/>
        <v/>
      </c>
      <c r="BN193" s="102" t="str">
        <f t="shared" si="172"/>
        <v/>
      </c>
      <c r="BO193" s="105">
        <f t="shared" si="192"/>
        <v>-3.6319999999999979</v>
      </c>
      <c r="BP193" s="105">
        <f t="shared" si="193"/>
        <v>-3.5219999999999985</v>
      </c>
      <c r="BQ193" s="105">
        <f t="shared" si="194"/>
        <v>-3.6000000000000014</v>
      </c>
      <c r="BR193" s="105" t="str">
        <f t="shared" si="195"/>
        <v/>
      </c>
      <c r="BS193" s="105" t="str">
        <f t="shared" si="196"/>
        <v/>
      </c>
      <c r="BT193" s="105" t="str">
        <f t="shared" si="197"/>
        <v/>
      </c>
      <c r="BU193" s="105" t="str">
        <f t="shared" si="198"/>
        <v/>
      </c>
      <c r="BV193" s="105" t="str">
        <f t="shared" si="199"/>
        <v/>
      </c>
      <c r="BW193" s="105" t="str">
        <f t="shared" si="200"/>
        <v/>
      </c>
      <c r="BX193" s="105" t="str">
        <f t="shared" si="201"/>
        <v/>
      </c>
      <c r="BY193" s="102" t="str">
        <f t="shared" si="173"/>
        <v/>
      </c>
      <c r="BZ193" s="102" t="str">
        <f t="shared" si="174"/>
        <v/>
      </c>
      <c r="CA193" s="70">
        <f t="shared" si="175"/>
        <v>-2.754</v>
      </c>
      <c r="CB193" s="70">
        <f t="shared" si="176"/>
        <v>-3.5846666666666658</v>
      </c>
      <c r="CC193" s="103" t="str">
        <f t="shared" si="177"/>
        <v>RAD18</v>
      </c>
      <c r="CD193" s="104" t="s">
        <v>26973</v>
      </c>
      <c r="CE193" s="106">
        <f t="shared" si="202"/>
        <v>6.2419638413896257</v>
      </c>
      <c r="CF193" s="106">
        <f t="shared" si="203"/>
        <v>7.1602005674237779</v>
      </c>
      <c r="CG193" s="106">
        <f t="shared" si="204"/>
        <v>6.8685234915020361</v>
      </c>
      <c r="CH193" s="106" t="str">
        <f t="shared" si="205"/>
        <v/>
      </c>
      <c r="CI193" s="106" t="str">
        <f t="shared" si="206"/>
        <v/>
      </c>
      <c r="CJ193" s="106" t="str">
        <f t="shared" si="207"/>
        <v/>
      </c>
      <c r="CK193" s="106" t="str">
        <f t="shared" si="208"/>
        <v/>
      </c>
      <c r="CL193" s="106" t="str">
        <f t="shared" si="209"/>
        <v/>
      </c>
      <c r="CM193" s="106" t="str">
        <f t="shared" si="210"/>
        <v/>
      </c>
      <c r="CN193" s="106" t="str">
        <f t="shared" si="211"/>
        <v/>
      </c>
      <c r="CO193" s="119" t="str">
        <f t="shared" si="178"/>
        <v/>
      </c>
      <c r="CP193" s="119" t="str">
        <f t="shared" si="179"/>
        <v/>
      </c>
      <c r="CQ193" s="106">
        <f t="shared" si="212"/>
        <v>12.397694895346726</v>
      </c>
      <c r="CR193" s="106">
        <f t="shared" si="213"/>
        <v>11.487556084987469</v>
      </c>
      <c r="CS193" s="106">
        <f t="shared" si="214"/>
        <v>12.125732532083195</v>
      </c>
      <c r="CT193" s="106" t="str">
        <f t="shared" si="215"/>
        <v/>
      </c>
      <c r="CU193" s="106" t="str">
        <f t="shared" si="216"/>
        <v/>
      </c>
      <c r="CV193" s="106" t="str">
        <f t="shared" si="217"/>
        <v/>
      </c>
      <c r="CW193" s="106" t="str">
        <f t="shared" si="218"/>
        <v/>
      </c>
      <c r="CX193" s="106" t="str">
        <f t="shared" si="219"/>
        <v/>
      </c>
      <c r="CY193" s="106" t="str">
        <f t="shared" si="220"/>
        <v/>
      </c>
      <c r="CZ193" s="106" t="str">
        <f t="shared" si="221"/>
        <v/>
      </c>
      <c r="DA193" s="119" t="str">
        <f t="shared" si="180"/>
        <v/>
      </c>
      <c r="DB193" s="119" t="str">
        <f t="shared" si="181"/>
        <v/>
      </c>
    </row>
    <row r="194" spans="1:106" ht="15" customHeight="1" x14ac:dyDescent="0.3">
      <c r="A194" s="135" t="str">
        <f>'Gene Table'!D193</f>
        <v>RAD51</v>
      </c>
      <c r="B194" s="104" t="s">
        <v>26974</v>
      </c>
      <c r="C194" s="105">
        <f>IF('Test Sample Data'!C193="","",IF(SUM('Test Sample Data'!C$3:C$386)&gt;10,IF(AND(ISNUMBER('Test Sample Data'!C193),'Test Sample Data'!C193&lt;$C$389, 'Test Sample Data'!C193&gt;0),'Test Sample Data'!C193,$C$389),""))</f>
        <v>18.190000000000001</v>
      </c>
      <c r="D194" s="105">
        <f>IF('Test Sample Data'!D193="","",IF(SUM('Test Sample Data'!D$3:D$386)&gt;10,IF(AND(ISNUMBER('Test Sample Data'!D193),'Test Sample Data'!D193&lt;$C$389, 'Test Sample Data'!D193&gt;0),'Test Sample Data'!D193,$C$389),""))</f>
        <v>18.12</v>
      </c>
      <c r="E194" s="105">
        <f>IF('Test Sample Data'!E193="","",IF(SUM('Test Sample Data'!E$3:E$386)&gt;10,IF(AND(ISNUMBER('Test Sample Data'!E193),'Test Sample Data'!E193&lt;$C$389, 'Test Sample Data'!E193&gt;0),'Test Sample Data'!E193,$C$389),""))</f>
        <v>18.09</v>
      </c>
      <c r="F194" s="105" t="str">
        <f>IF('Test Sample Data'!F193="","",IF(SUM('Test Sample Data'!F$3:F$386)&gt;10,IF(AND(ISNUMBER('Test Sample Data'!F193),'Test Sample Data'!F193&lt;$C$389, 'Test Sample Data'!F193&gt;0),'Test Sample Data'!F193,$C$389),""))</f>
        <v/>
      </c>
      <c r="G194" s="105" t="str">
        <f>IF('Test Sample Data'!G193="","",IF(SUM('Test Sample Data'!G$3:G$386)&gt;10,IF(AND(ISNUMBER('Test Sample Data'!G193),'Test Sample Data'!G193&lt;$C$389, 'Test Sample Data'!G193&gt;0),'Test Sample Data'!G193,$C$389),""))</f>
        <v/>
      </c>
      <c r="H194" s="105" t="str">
        <f>IF('Test Sample Data'!H193="","",IF(SUM('Test Sample Data'!H$3:H$386)&gt;10,IF(AND(ISNUMBER('Test Sample Data'!H193),'Test Sample Data'!H193&lt;$C$389, 'Test Sample Data'!H193&gt;0),'Test Sample Data'!H193,$C$389),""))</f>
        <v/>
      </c>
      <c r="I194" s="105" t="str">
        <f>IF('Test Sample Data'!I193="","",IF(SUM('Test Sample Data'!I$3:I$386)&gt;10,IF(AND(ISNUMBER('Test Sample Data'!I193),'Test Sample Data'!I193&lt;$C$389, 'Test Sample Data'!I193&gt;0),'Test Sample Data'!I193,$C$389),""))</f>
        <v/>
      </c>
      <c r="J194" s="105" t="str">
        <f>IF('Test Sample Data'!J193="","",IF(SUM('Test Sample Data'!J$3:J$386)&gt;10,IF(AND(ISNUMBER('Test Sample Data'!J193),'Test Sample Data'!J193&lt;$C$389, 'Test Sample Data'!J193&gt;0),'Test Sample Data'!J193,$C$389),""))</f>
        <v/>
      </c>
      <c r="K194" s="105" t="str">
        <f>IF('Test Sample Data'!K193="","",IF(SUM('Test Sample Data'!K$3:K$386)&gt;10,IF(AND(ISNUMBER('Test Sample Data'!K193),'Test Sample Data'!K193&lt;$C$389, 'Test Sample Data'!K193&gt;0),'Test Sample Data'!K193,$C$389),""))</f>
        <v/>
      </c>
      <c r="L194" s="105" t="str">
        <f>IF('Test Sample Data'!L193="","",IF(SUM('Test Sample Data'!L$3:L$386)&gt;10,IF(AND(ISNUMBER('Test Sample Data'!L193),'Test Sample Data'!L193&lt;$C$389, 'Test Sample Data'!L193&gt;0),'Test Sample Data'!L193,$C$389),""))</f>
        <v/>
      </c>
      <c r="M194" s="105" t="str">
        <f>IF('Test Sample Data'!M193="","",IF(SUM('Test Sample Data'!M$3:M$386)&gt;10,IF(AND(ISNUMBER('Test Sample Data'!M193),'Test Sample Data'!M193&lt;$C$389, 'Test Sample Data'!M193&gt;0),'Test Sample Data'!M193,$C$389),""))</f>
        <v/>
      </c>
      <c r="N194" s="105" t="str">
        <f>IF('Test Sample Data'!N193="","",IF(SUM('Test Sample Data'!N$3:N$386)&gt;10,IF(AND(ISNUMBER('Test Sample Data'!N193),'Test Sample Data'!N193&lt;$C$389, 'Test Sample Data'!N193&gt;0),'Test Sample Data'!N193,$C$389),""))</f>
        <v/>
      </c>
      <c r="O194" s="105" t="str">
        <f>'Gene Table'!D193</f>
        <v>RAD51</v>
      </c>
      <c r="P194" s="104" t="s">
        <v>26974</v>
      </c>
      <c r="Q194" s="105">
        <f>IF('Control Sample Data'!C193="","",IF(SUM('Control Sample Data'!C$3:C$386)&gt;10,IF(AND(ISNUMBER('Control Sample Data'!C193),'Control Sample Data'!C193&lt;$C$389, 'Control Sample Data'!C193&gt;0),'Control Sample Data'!C193,$C$389),""))</f>
        <v>17.64</v>
      </c>
      <c r="R194" s="105">
        <f>IF('Control Sample Data'!D193="","",IF(SUM('Control Sample Data'!D$3:D$386)&gt;10,IF(AND(ISNUMBER('Control Sample Data'!D193),'Control Sample Data'!D193&lt;$C$389, 'Control Sample Data'!D193&gt;0),'Control Sample Data'!D193,$C$389),""))</f>
        <v>17.41</v>
      </c>
      <c r="S194" s="105">
        <f>IF('Control Sample Data'!E193="","",IF(SUM('Control Sample Data'!E$3:E$386)&gt;10,IF(AND(ISNUMBER('Control Sample Data'!E193),'Control Sample Data'!E193&lt;$C$389, 'Control Sample Data'!E193&gt;0),'Control Sample Data'!E193,$C$389),""))</f>
        <v>17.54</v>
      </c>
      <c r="T194" s="105" t="str">
        <f>IF('Control Sample Data'!F193="","",IF(SUM('Control Sample Data'!F$3:F$386)&gt;10,IF(AND(ISNUMBER('Control Sample Data'!F193),'Control Sample Data'!F193&lt;$C$389, 'Control Sample Data'!F193&gt;0),'Control Sample Data'!F193,$C$389),""))</f>
        <v/>
      </c>
      <c r="U194" s="105" t="str">
        <f>IF('Control Sample Data'!G193="","",IF(SUM('Control Sample Data'!G$3:G$386)&gt;10,IF(AND(ISNUMBER('Control Sample Data'!G193),'Control Sample Data'!G193&lt;$C$389, 'Control Sample Data'!G193&gt;0),'Control Sample Data'!G193,$C$389),""))</f>
        <v/>
      </c>
      <c r="V194" s="105" t="str">
        <f>IF('Control Sample Data'!H193="","",IF(SUM('Control Sample Data'!H$3:H$386)&gt;10,IF(AND(ISNUMBER('Control Sample Data'!H193),'Control Sample Data'!H193&lt;$C$389, 'Control Sample Data'!H193&gt;0),'Control Sample Data'!H193,$C$389),""))</f>
        <v/>
      </c>
      <c r="W194" s="105" t="str">
        <f>IF('Control Sample Data'!I193="","",IF(SUM('Control Sample Data'!I$3:I$386)&gt;10,IF(AND(ISNUMBER('Control Sample Data'!I193),'Control Sample Data'!I193&lt;$C$389, 'Control Sample Data'!I193&gt;0),'Control Sample Data'!I193,$C$389),""))</f>
        <v/>
      </c>
      <c r="X194" s="105" t="str">
        <f>IF('Control Sample Data'!J193="","",IF(SUM('Control Sample Data'!J$3:J$386)&gt;10,IF(AND(ISNUMBER('Control Sample Data'!J193),'Control Sample Data'!J193&lt;$C$389, 'Control Sample Data'!J193&gt;0),'Control Sample Data'!J193,$C$389),""))</f>
        <v/>
      </c>
      <c r="Y194" s="105" t="str">
        <f>IF('Control Sample Data'!K193="","",IF(SUM('Control Sample Data'!K$3:K$386)&gt;10,IF(AND(ISNUMBER('Control Sample Data'!K193),'Control Sample Data'!K193&lt;$C$389, 'Control Sample Data'!K193&gt;0),'Control Sample Data'!K193,$C$389),""))</f>
        <v/>
      </c>
      <c r="Z194" s="105" t="str">
        <f>IF('Control Sample Data'!L193="","",IF(SUM('Control Sample Data'!L$3:L$386)&gt;10,IF(AND(ISNUMBER('Control Sample Data'!L193),'Control Sample Data'!L193&lt;$C$389, 'Control Sample Data'!L193&gt;0),'Control Sample Data'!L193,$C$389),""))</f>
        <v/>
      </c>
      <c r="AA194" s="105" t="str">
        <f>IF('Control Sample Data'!M193="","",IF(SUM('Control Sample Data'!M$3:M$386)&gt;10,IF(AND(ISNUMBER('Control Sample Data'!M193),'Control Sample Data'!M193&lt;$C$389, 'Control Sample Data'!M193&gt;0),'Control Sample Data'!M193,$C$389),""))</f>
        <v/>
      </c>
      <c r="AB194" s="136" t="str">
        <f>IF('Control Sample Data'!N193="","",IF(SUM('Control Sample Data'!N$3:N$386)&gt;10,IF(AND(ISNUMBER('Control Sample Data'!N193),'Control Sample Data'!N193&lt;$C$389, 'Control Sample Data'!N193&gt;0),'Control Sample Data'!N193,$C$389),""))</f>
        <v/>
      </c>
      <c r="BA194" s="101" t="str">
        <f t="shared" si="170"/>
        <v>RAD51</v>
      </c>
      <c r="BB194" s="104" t="s">
        <v>26974</v>
      </c>
      <c r="BC194" s="105">
        <f t="shared" si="182"/>
        <v>-2.8019999999999996</v>
      </c>
      <c r="BD194" s="105">
        <f t="shared" si="183"/>
        <v>-2.8299999999999983</v>
      </c>
      <c r="BE194" s="105">
        <f t="shared" si="184"/>
        <v>-2.7900000000000027</v>
      </c>
      <c r="BF194" s="105" t="str">
        <f t="shared" si="185"/>
        <v/>
      </c>
      <c r="BG194" s="105" t="str">
        <f t="shared" si="186"/>
        <v/>
      </c>
      <c r="BH194" s="105" t="str">
        <f t="shared" si="187"/>
        <v/>
      </c>
      <c r="BI194" s="105" t="str">
        <f t="shared" si="188"/>
        <v/>
      </c>
      <c r="BJ194" s="105" t="str">
        <f t="shared" si="189"/>
        <v/>
      </c>
      <c r="BK194" s="105" t="str">
        <f t="shared" si="190"/>
        <v/>
      </c>
      <c r="BL194" s="105" t="str">
        <f t="shared" si="191"/>
        <v/>
      </c>
      <c r="BM194" s="102" t="str">
        <f t="shared" si="171"/>
        <v/>
      </c>
      <c r="BN194" s="102" t="str">
        <f t="shared" si="172"/>
        <v/>
      </c>
      <c r="BO194" s="105">
        <f t="shared" si="192"/>
        <v>-3.5019999999999989</v>
      </c>
      <c r="BP194" s="105">
        <f t="shared" si="193"/>
        <v>-3.6419999999999995</v>
      </c>
      <c r="BQ194" s="105">
        <f t="shared" si="194"/>
        <v>-3.6700000000000017</v>
      </c>
      <c r="BR194" s="105" t="str">
        <f t="shared" si="195"/>
        <v/>
      </c>
      <c r="BS194" s="105" t="str">
        <f t="shared" si="196"/>
        <v/>
      </c>
      <c r="BT194" s="105" t="str">
        <f t="shared" si="197"/>
        <v/>
      </c>
      <c r="BU194" s="105" t="str">
        <f t="shared" si="198"/>
        <v/>
      </c>
      <c r="BV194" s="105" t="str">
        <f t="shared" si="199"/>
        <v/>
      </c>
      <c r="BW194" s="105" t="str">
        <f t="shared" si="200"/>
        <v/>
      </c>
      <c r="BX194" s="105" t="str">
        <f t="shared" si="201"/>
        <v/>
      </c>
      <c r="BY194" s="102" t="str">
        <f t="shared" si="173"/>
        <v/>
      </c>
      <c r="BZ194" s="102" t="str">
        <f t="shared" si="174"/>
        <v/>
      </c>
      <c r="CA194" s="70">
        <f t="shared" si="175"/>
        <v>-2.8073333333333337</v>
      </c>
      <c r="CB194" s="70">
        <f t="shared" si="176"/>
        <v>-3.6046666666666667</v>
      </c>
      <c r="CC194" s="103" t="str">
        <f t="shared" si="177"/>
        <v>RAD51</v>
      </c>
      <c r="CD194" s="104" t="s">
        <v>26974</v>
      </c>
      <c r="CE194" s="106">
        <f t="shared" si="202"/>
        <v>6.9740659162964951</v>
      </c>
      <c r="CF194" s="106">
        <f t="shared" si="203"/>
        <v>7.1107414493325534</v>
      </c>
      <c r="CG194" s="106">
        <f t="shared" si="204"/>
        <v>6.916297850462934</v>
      </c>
      <c r="CH194" s="106" t="str">
        <f t="shared" si="205"/>
        <v/>
      </c>
      <c r="CI194" s="106" t="str">
        <f t="shared" si="206"/>
        <v/>
      </c>
      <c r="CJ194" s="106" t="str">
        <f t="shared" si="207"/>
        <v/>
      </c>
      <c r="CK194" s="106" t="str">
        <f t="shared" si="208"/>
        <v/>
      </c>
      <c r="CL194" s="106" t="str">
        <f t="shared" si="209"/>
        <v/>
      </c>
      <c r="CM194" s="106" t="str">
        <f t="shared" si="210"/>
        <v/>
      </c>
      <c r="CN194" s="106" t="str">
        <f t="shared" si="211"/>
        <v/>
      </c>
      <c r="CO194" s="119" t="str">
        <f t="shared" si="178"/>
        <v/>
      </c>
      <c r="CP194" s="119" t="str">
        <f t="shared" si="179"/>
        <v/>
      </c>
      <c r="CQ194" s="106">
        <f t="shared" si="212"/>
        <v>11.329403505716341</v>
      </c>
      <c r="CR194" s="106">
        <f t="shared" si="213"/>
        <v>12.483927682779251</v>
      </c>
      <c r="CS194" s="106">
        <f t="shared" si="214"/>
        <v>12.728583740078715</v>
      </c>
      <c r="CT194" s="106" t="str">
        <f t="shared" si="215"/>
        <v/>
      </c>
      <c r="CU194" s="106" t="str">
        <f t="shared" si="216"/>
        <v/>
      </c>
      <c r="CV194" s="106" t="str">
        <f t="shared" si="217"/>
        <v/>
      </c>
      <c r="CW194" s="106" t="str">
        <f t="shared" si="218"/>
        <v/>
      </c>
      <c r="CX194" s="106" t="str">
        <f t="shared" si="219"/>
        <v/>
      </c>
      <c r="CY194" s="106" t="str">
        <f t="shared" si="220"/>
        <v/>
      </c>
      <c r="CZ194" s="106" t="str">
        <f t="shared" si="221"/>
        <v/>
      </c>
      <c r="DA194" s="119" t="str">
        <f t="shared" si="180"/>
        <v/>
      </c>
      <c r="DB194" s="119" t="str">
        <f t="shared" si="181"/>
        <v/>
      </c>
    </row>
    <row r="195" spans="1:106" ht="15" customHeight="1" x14ac:dyDescent="0.3">
      <c r="A195" s="135" t="str">
        <f>'Gene Table'!D194</f>
        <v>RANBP2</v>
      </c>
      <c r="B195" s="104" t="s">
        <v>26975</v>
      </c>
      <c r="C195" s="105">
        <f>IF('Test Sample Data'!C194="","",IF(SUM('Test Sample Data'!C$3:C$386)&gt;10,IF(AND(ISNUMBER('Test Sample Data'!C194),'Test Sample Data'!C194&lt;$C$389, 'Test Sample Data'!C194&gt;0),'Test Sample Data'!C194,$C$389),""))</f>
        <v>18.649999999999999</v>
      </c>
      <c r="D195" s="105">
        <f>IF('Test Sample Data'!D194="","",IF(SUM('Test Sample Data'!D$3:D$386)&gt;10,IF(AND(ISNUMBER('Test Sample Data'!D194),'Test Sample Data'!D194&lt;$C$389, 'Test Sample Data'!D194&gt;0),'Test Sample Data'!D194,$C$389),""))</f>
        <v>18.149999999999999</v>
      </c>
      <c r="E195" s="105">
        <f>IF('Test Sample Data'!E194="","",IF(SUM('Test Sample Data'!E$3:E$386)&gt;10,IF(AND(ISNUMBER('Test Sample Data'!E194),'Test Sample Data'!E194&lt;$C$389, 'Test Sample Data'!E194&gt;0),'Test Sample Data'!E194,$C$389),""))</f>
        <v>18.239999999999998</v>
      </c>
      <c r="F195" s="105" t="str">
        <f>IF('Test Sample Data'!F194="","",IF(SUM('Test Sample Data'!F$3:F$386)&gt;10,IF(AND(ISNUMBER('Test Sample Data'!F194),'Test Sample Data'!F194&lt;$C$389, 'Test Sample Data'!F194&gt;0),'Test Sample Data'!F194,$C$389),""))</f>
        <v/>
      </c>
      <c r="G195" s="105" t="str">
        <f>IF('Test Sample Data'!G194="","",IF(SUM('Test Sample Data'!G$3:G$386)&gt;10,IF(AND(ISNUMBER('Test Sample Data'!G194),'Test Sample Data'!G194&lt;$C$389, 'Test Sample Data'!G194&gt;0),'Test Sample Data'!G194,$C$389),""))</f>
        <v/>
      </c>
      <c r="H195" s="105" t="str">
        <f>IF('Test Sample Data'!H194="","",IF(SUM('Test Sample Data'!H$3:H$386)&gt;10,IF(AND(ISNUMBER('Test Sample Data'!H194),'Test Sample Data'!H194&lt;$C$389, 'Test Sample Data'!H194&gt;0),'Test Sample Data'!H194,$C$389),""))</f>
        <v/>
      </c>
      <c r="I195" s="105" t="str">
        <f>IF('Test Sample Data'!I194="","",IF(SUM('Test Sample Data'!I$3:I$386)&gt;10,IF(AND(ISNUMBER('Test Sample Data'!I194),'Test Sample Data'!I194&lt;$C$389, 'Test Sample Data'!I194&gt;0),'Test Sample Data'!I194,$C$389),""))</f>
        <v/>
      </c>
      <c r="J195" s="105" t="str">
        <f>IF('Test Sample Data'!J194="","",IF(SUM('Test Sample Data'!J$3:J$386)&gt;10,IF(AND(ISNUMBER('Test Sample Data'!J194),'Test Sample Data'!J194&lt;$C$389, 'Test Sample Data'!J194&gt;0),'Test Sample Data'!J194,$C$389),""))</f>
        <v/>
      </c>
      <c r="K195" s="105" t="str">
        <f>IF('Test Sample Data'!K194="","",IF(SUM('Test Sample Data'!K$3:K$386)&gt;10,IF(AND(ISNUMBER('Test Sample Data'!K194),'Test Sample Data'!K194&lt;$C$389, 'Test Sample Data'!K194&gt;0),'Test Sample Data'!K194,$C$389),""))</f>
        <v/>
      </c>
      <c r="L195" s="105" t="str">
        <f>IF('Test Sample Data'!L194="","",IF(SUM('Test Sample Data'!L$3:L$386)&gt;10,IF(AND(ISNUMBER('Test Sample Data'!L194),'Test Sample Data'!L194&lt;$C$389, 'Test Sample Data'!L194&gt;0),'Test Sample Data'!L194,$C$389),""))</f>
        <v/>
      </c>
      <c r="M195" s="105" t="str">
        <f>IF('Test Sample Data'!M194="","",IF(SUM('Test Sample Data'!M$3:M$386)&gt;10,IF(AND(ISNUMBER('Test Sample Data'!M194),'Test Sample Data'!M194&lt;$C$389, 'Test Sample Data'!M194&gt;0),'Test Sample Data'!M194,$C$389),""))</f>
        <v/>
      </c>
      <c r="N195" s="105" t="str">
        <f>IF('Test Sample Data'!N194="","",IF(SUM('Test Sample Data'!N$3:N$386)&gt;10,IF(AND(ISNUMBER('Test Sample Data'!N194),'Test Sample Data'!N194&lt;$C$389, 'Test Sample Data'!N194&gt;0),'Test Sample Data'!N194,$C$389),""))</f>
        <v/>
      </c>
      <c r="O195" s="105" t="str">
        <f>'Gene Table'!D194</f>
        <v>RANBP2</v>
      </c>
      <c r="P195" s="104" t="s">
        <v>26975</v>
      </c>
      <c r="Q195" s="105">
        <f>IF('Control Sample Data'!C194="","",IF(SUM('Control Sample Data'!C$3:C$386)&gt;10,IF(AND(ISNUMBER('Control Sample Data'!C194),'Control Sample Data'!C194&lt;$C$389, 'Control Sample Data'!C194&gt;0),'Control Sample Data'!C194,$C$389),""))</f>
        <v>17.899999999999999</v>
      </c>
      <c r="R195" s="105">
        <f>IF('Control Sample Data'!D194="","",IF(SUM('Control Sample Data'!D$3:D$386)&gt;10,IF(AND(ISNUMBER('Control Sample Data'!D194),'Control Sample Data'!D194&lt;$C$389, 'Control Sample Data'!D194&gt;0),'Control Sample Data'!D194,$C$389),""))</f>
        <v>17.93</v>
      </c>
      <c r="S195" s="105">
        <f>IF('Control Sample Data'!E194="","",IF(SUM('Control Sample Data'!E$3:E$386)&gt;10,IF(AND(ISNUMBER('Control Sample Data'!E194),'Control Sample Data'!E194&lt;$C$389, 'Control Sample Data'!E194&gt;0),'Control Sample Data'!E194,$C$389),""))</f>
        <v>17.66</v>
      </c>
      <c r="T195" s="105" t="str">
        <f>IF('Control Sample Data'!F194="","",IF(SUM('Control Sample Data'!F$3:F$386)&gt;10,IF(AND(ISNUMBER('Control Sample Data'!F194),'Control Sample Data'!F194&lt;$C$389, 'Control Sample Data'!F194&gt;0),'Control Sample Data'!F194,$C$389),""))</f>
        <v/>
      </c>
      <c r="U195" s="105" t="str">
        <f>IF('Control Sample Data'!G194="","",IF(SUM('Control Sample Data'!G$3:G$386)&gt;10,IF(AND(ISNUMBER('Control Sample Data'!G194),'Control Sample Data'!G194&lt;$C$389, 'Control Sample Data'!G194&gt;0),'Control Sample Data'!G194,$C$389),""))</f>
        <v/>
      </c>
      <c r="V195" s="105" t="str">
        <f>IF('Control Sample Data'!H194="","",IF(SUM('Control Sample Data'!H$3:H$386)&gt;10,IF(AND(ISNUMBER('Control Sample Data'!H194),'Control Sample Data'!H194&lt;$C$389, 'Control Sample Data'!H194&gt;0),'Control Sample Data'!H194,$C$389),""))</f>
        <v/>
      </c>
      <c r="W195" s="105" t="str">
        <f>IF('Control Sample Data'!I194="","",IF(SUM('Control Sample Data'!I$3:I$386)&gt;10,IF(AND(ISNUMBER('Control Sample Data'!I194),'Control Sample Data'!I194&lt;$C$389, 'Control Sample Data'!I194&gt;0),'Control Sample Data'!I194,$C$389),""))</f>
        <v/>
      </c>
      <c r="X195" s="105" t="str">
        <f>IF('Control Sample Data'!J194="","",IF(SUM('Control Sample Data'!J$3:J$386)&gt;10,IF(AND(ISNUMBER('Control Sample Data'!J194),'Control Sample Data'!J194&lt;$C$389, 'Control Sample Data'!J194&gt;0),'Control Sample Data'!J194,$C$389),""))</f>
        <v/>
      </c>
      <c r="Y195" s="105" t="str">
        <f>IF('Control Sample Data'!K194="","",IF(SUM('Control Sample Data'!K$3:K$386)&gt;10,IF(AND(ISNUMBER('Control Sample Data'!K194),'Control Sample Data'!K194&lt;$C$389, 'Control Sample Data'!K194&gt;0),'Control Sample Data'!K194,$C$389),""))</f>
        <v/>
      </c>
      <c r="Z195" s="105" t="str">
        <f>IF('Control Sample Data'!L194="","",IF(SUM('Control Sample Data'!L$3:L$386)&gt;10,IF(AND(ISNUMBER('Control Sample Data'!L194),'Control Sample Data'!L194&lt;$C$389, 'Control Sample Data'!L194&gt;0),'Control Sample Data'!L194,$C$389),""))</f>
        <v/>
      </c>
      <c r="AA195" s="105" t="str">
        <f>IF('Control Sample Data'!M194="","",IF(SUM('Control Sample Data'!M$3:M$386)&gt;10,IF(AND(ISNUMBER('Control Sample Data'!M194),'Control Sample Data'!M194&lt;$C$389, 'Control Sample Data'!M194&gt;0),'Control Sample Data'!M194,$C$389),""))</f>
        <v/>
      </c>
      <c r="AB195" s="136" t="str">
        <f>IF('Control Sample Data'!N194="","",IF(SUM('Control Sample Data'!N$3:N$386)&gt;10,IF(AND(ISNUMBER('Control Sample Data'!N194),'Control Sample Data'!N194&lt;$C$389, 'Control Sample Data'!N194&gt;0),'Control Sample Data'!N194,$C$389),""))</f>
        <v/>
      </c>
      <c r="BA195" s="101" t="str">
        <f t="shared" si="170"/>
        <v>RANBP2</v>
      </c>
      <c r="BB195" s="104" t="s">
        <v>26975</v>
      </c>
      <c r="BC195" s="105">
        <f t="shared" si="182"/>
        <v>-2.3420000000000023</v>
      </c>
      <c r="BD195" s="105">
        <f t="shared" si="183"/>
        <v>-2.8000000000000007</v>
      </c>
      <c r="BE195" s="105">
        <f t="shared" si="184"/>
        <v>-2.6400000000000041</v>
      </c>
      <c r="BF195" s="105" t="str">
        <f t="shared" si="185"/>
        <v/>
      </c>
      <c r="BG195" s="105" t="str">
        <f t="shared" si="186"/>
        <v/>
      </c>
      <c r="BH195" s="105" t="str">
        <f t="shared" si="187"/>
        <v/>
      </c>
      <c r="BI195" s="105" t="str">
        <f t="shared" si="188"/>
        <v/>
      </c>
      <c r="BJ195" s="105" t="str">
        <f t="shared" si="189"/>
        <v/>
      </c>
      <c r="BK195" s="105" t="str">
        <f t="shared" si="190"/>
        <v/>
      </c>
      <c r="BL195" s="105" t="str">
        <f t="shared" si="191"/>
        <v/>
      </c>
      <c r="BM195" s="102" t="str">
        <f t="shared" si="171"/>
        <v/>
      </c>
      <c r="BN195" s="102" t="str">
        <f t="shared" si="172"/>
        <v/>
      </c>
      <c r="BO195" s="105">
        <f t="shared" si="192"/>
        <v>-3.2420000000000009</v>
      </c>
      <c r="BP195" s="105">
        <f t="shared" si="193"/>
        <v>-3.1219999999999999</v>
      </c>
      <c r="BQ195" s="105">
        <f t="shared" si="194"/>
        <v>-3.5500000000000007</v>
      </c>
      <c r="BR195" s="105" t="str">
        <f t="shared" si="195"/>
        <v/>
      </c>
      <c r="BS195" s="105" t="str">
        <f t="shared" si="196"/>
        <v/>
      </c>
      <c r="BT195" s="105" t="str">
        <f t="shared" si="197"/>
        <v/>
      </c>
      <c r="BU195" s="105" t="str">
        <f t="shared" si="198"/>
        <v/>
      </c>
      <c r="BV195" s="105" t="str">
        <f t="shared" si="199"/>
        <v/>
      </c>
      <c r="BW195" s="105" t="str">
        <f t="shared" si="200"/>
        <v/>
      </c>
      <c r="BX195" s="105" t="str">
        <f t="shared" si="201"/>
        <v/>
      </c>
      <c r="BY195" s="102" t="str">
        <f t="shared" si="173"/>
        <v/>
      </c>
      <c r="BZ195" s="102" t="str">
        <f t="shared" si="174"/>
        <v/>
      </c>
      <c r="CA195" s="70">
        <f t="shared" si="175"/>
        <v>-2.5940000000000025</v>
      </c>
      <c r="CB195" s="70">
        <f t="shared" si="176"/>
        <v>-3.3046666666666673</v>
      </c>
      <c r="CC195" s="103" t="str">
        <f t="shared" si="177"/>
        <v>RANBP2</v>
      </c>
      <c r="CD195" s="104" t="s">
        <v>26975</v>
      </c>
      <c r="CE195" s="106">
        <f t="shared" si="202"/>
        <v>5.0700500881377062</v>
      </c>
      <c r="CF195" s="106">
        <f t="shared" si="203"/>
        <v>6.9644045063689966</v>
      </c>
      <c r="CG195" s="106">
        <f t="shared" si="204"/>
        <v>6.233316637284017</v>
      </c>
      <c r="CH195" s="106" t="str">
        <f t="shared" si="205"/>
        <v/>
      </c>
      <c r="CI195" s="106" t="str">
        <f t="shared" si="206"/>
        <v/>
      </c>
      <c r="CJ195" s="106" t="str">
        <f t="shared" si="207"/>
        <v/>
      </c>
      <c r="CK195" s="106" t="str">
        <f t="shared" si="208"/>
        <v/>
      </c>
      <c r="CL195" s="106" t="str">
        <f t="shared" si="209"/>
        <v/>
      </c>
      <c r="CM195" s="106" t="str">
        <f t="shared" si="210"/>
        <v/>
      </c>
      <c r="CN195" s="106" t="str">
        <f t="shared" si="211"/>
        <v/>
      </c>
      <c r="CO195" s="119" t="str">
        <f t="shared" si="178"/>
        <v/>
      </c>
      <c r="CP195" s="119" t="str">
        <f t="shared" si="179"/>
        <v/>
      </c>
      <c r="CQ195" s="106">
        <f t="shared" si="212"/>
        <v>9.4610480019531469</v>
      </c>
      <c r="CR195" s="106">
        <f t="shared" si="213"/>
        <v>8.7059395333664309</v>
      </c>
      <c r="CS195" s="106">
        <f t="shared" si="214"/>
        <v>11.712685567565007</v>
      </c>
      <c r="CT195" s="106" t="str">
        <f t="shared" si="215"/>
        <v/>
      </c>
      <c r="CU195" s="106" t="str">
        <f t="shared" si="216"/>
        <v/>
      </c>
      <c r="CV195" s="106" t="str">
        <f t="shared" si="217"/>
        <v/>
      </c>
      <c r="CW195" s="106" t="str">
        <f t="shared" si="218"/>
        <v/>
      </c>
      <c r="CX195" s="106" t="str">
        <f t="shared" si="219"/>
        <v/>
      </c>
      <c r="CY195" s="106" t="str">
        <f t="shared" si="220"/>
        <v/>
      </c>
      <c r="CZ195" s="106" t="str">
        <f t="shared" si="221"/>
        <v/>
      </c>
      <c r="DA195" s="119" t="str">
        <f t="shared" si="180"/>
        <v/>
      </c>
      <c r="DB195" s="119" t="str">
        <f t="shared" si="181"/>
        <v/>
      </c>
    </row>
    <row r="196" spans="1:106" ht="15" customHeight="1" x14ac:dyDescent="0.3">
      <c r="A196" s="135" t="str">
        <f>'Gene Table'!D195</f>
        <v>RBBP6</v>
      </c>
      <c r="B196" s="104" t="s">
        <v>26976</v>
      </c>
      <c r="C196" s="105">
        <f>IF('Test Sample Data'!C195="","",IF(SUM('Test Sample Data'!C$3:C$386)&gt;10,IF(AND(ISNUMBER('Test Sample Data'!C195),'Test Sample Data'!C195&lt;$C$389, 'Test Sample Data'!C195&gt;0),'Test Sample Data'!C195,$C$389),""))</f>
        <v>29.89</v>
      </c>
      <c r="D196" s="105">
        <f>IF('Test Sample Data'!D195="","",IF(SUM('Test Sample Data'!D$3:D$386)&gt;10,IF(AND(ISNUMBER('Test Sample Data'!D195),'Test Sample Data'!D195&lt;$C$389, 'Test Sample Data'!D195&gt;0),'Test Sample Data'!D195,$C$389),""))</f>
        <v>29.56</v>
      </c>
      <c r="E196" s="105">
        <f>IF('Test Sample Data'!E195="","",IF(SUM('Test Sample Data'!E$3:E$386)&gt;10,IF(AND(ISNUMBER('Test Sample Data'!E195),'Test Sample Data'!E195&lt;$C$389, 'Test Sample Data'!E195&gt;0),'Test Sample Data'!E195,$C$389),""))</f>
        <v>29.6</v>
      </c>
      <c r="F196" s="105" t="str">
        <f>IF('Test Sample Data'!F195="","",IF(SUM('Test Sample Data'!F$3:F$386)&gt;10,IF(AND(ISNUMBER('Test Sample Data'!F195),'Test Sample Data'!F195&lt;$C$389, 'Test Sample Data'!F195&gt;0),'Test Sample Data'!F195,$C$389),""))</f>
        <v/>
      </c>
      <c r="G196" s="105" t="str">
        <f>IF('Test Sample Data'!G195="","",IF(SUM('Test Sample Data'!G$3:G$386)&gt;10,IF(AND(ISNUMBER('Test Sample Data'!G195),'Test Sample Data'!G195&lt;$C$389, 'Test Sample Data'!G195&gt;0),'Test Sample Data'!G195,$C$389),""))</f>
        <v/>
      </c>
      <c r="H196" s="105" t="str">
        <f>IF('Test Sample Data'!H195="","",IF(SUM('Test Sample Data'!H$3:H$386)&gt;10,IF(AND(ISNUMBER('Test Sample Data'!H195),'Test Sample Data'!H195&lt;$C$389, 'Test Sample Data'!H195&gt;0),'Test Sample Data'!H195,$C$389),""))</f>
        <v/>
      </c>
      <c r="I196" s="105" t="str">
        <f>IF('Test Sample Data'!I195="","",IF(SUM('Test Sample Data'!I$3:I$386)&gt;10,IF(AND(ISNUMBER('Test Sample Data'!I195),'Test Sample Data'!I195&lt;$C$389, 'Test Sample Data'!I195&gt;0),'Test Sample Data'!I195,$C$389),""))</f>
        <v/>
      </c>
      <c r="J196" s="105" t="str">
        <f>IF('Test Sample Data'!J195="","",IF(SUM('Test Sample Data'!J$3:J$386)&gt;10,IF(AND(ISNUMBER('Test Sample Data'!J195),'Test Sample Data'!J195&lt;$C$389, 'Test Sample Data'!J195&gt;0),'Test Sample Data'!J195,$C$389),""))</f>
        <v/>
      </c>
      <c r="K196" s="105" t="str">
        <f>IF('Test Sample Data'!K195="","",IF(SUM('Test Sample Data'!K$3:K$386)&gt;10,IF(AND(ISNUMBER('Test Sample Data'!K195),'Test Sample Data'!K195&lt;$C$389, 'Test Sample Data'!K195&gt;0),'Test Sample Data'!K195,$C$389),""))</f>
        <v/>
      </c>
      <c r="L196" s="105" t="str">
        <f>IF('Test Sample Data'!L195="","",IF(SUM('Test Sample Data'!L$3:L$386)&gt;10,IF(AND(ISNUMBER('Test Sample Data'!L195),'Test Sample Data'!L195&lt;$C$389, 'Test Sample Data'!L195&gt;0),'Test Sample Data'!L195,$C$389),""))</f>
        <v/>
      </c>
      <c r="M196" s="105" t="str">
        <f>IF('Test Sample Data'!M195="","",IF(SUM('Test Sample Data'!M$3:M$386)&gt;10,IF(AND(ISNUMBER('Test Sample Data'!M195),'Test Sample Data'!M195&lt;$C$389, 'Test Sample Data'!M195&gt;0),'Test Sample Data'!M195,$C$389),""))</f>
        <v/>
      </c>
      <c r="N196" s="105" t="str">
        <f>IF('Test Sample Data'!N195="","",IF(SUM('Test Sample Data'!N$3:N$386)&gt;10,IF(AND(ISNUMBER('Test Sample Data'!N195),'Test Sample Data'!N195&lt;$C$389, 'Test Sample Data'!N195&gt;0),'Test Sample Data'!N195,$C$389),""))</f>
        <v/>
      </c>
      <c r="O196" s="105" t="str">
        <f>'Gene Table'!D195</f>
        <v>RBBP6</v>
      </c>
      <c r="P196" s="104" t="s">
        <v>26976</v>
      </c>
      <c r="Q196" s="105">
        <f>IF('Control Sample Data'!C195="","",IF(SUM('Control Sample Data'!C$3:C$386)&gt;10,IF(AND(ISNUMBER('Control Sample Data'!C195),'Control Sample Data'!C195&lt;$C$389, 'Control Sample Data'!C195&gt;0),'Control Sample Data'!C195,$C$389),""))</f>
        <v>29.08</v>
      </c>
      <c r="R196" s="105">
        <f>IF('Control Sample Data'!D195="","",IF(SUM('Control Sample Data'!D$3:D$386)&gt;10,IF(AND(ISNUMBER('Control Sample Data'!D195),'Control Sample Data'!D195&lt;$C$389, 'Control Sample Data'!D195&gt;0),'Control Sample Data'!D195,$C$389),""))</f>
        <v>29.02</v>
      </c>
      <c r="S196" s="105">
        <f>IF('Control Sample Data'!E195="","",IF(SUM('Control Sample Data'!E$3:E$386)&gt;10,IF(AND(ISNUMBER('Control Sample Data'!E195),'Control Sample Data'!E195&lt;$C$389, 'Control Sample Data'!E195&gt;0),'Control Sample Data'!E195,$C$389),""))</f>
        <v>29.27</v>
      </c>
      <c r="T196" s="105" t="str">
        <f>IF('Control Sample Data'!F195="","",IF(SUM('Control Sample Data'!F$3:F$386)&gt;10,IF(AND(ISNUMBER('Control Sample Data'!F195),'Control Sample Data'!F195&lt;$C$389, 'Control Sample Data'!F195&gt;0),'Control Sample Data'!F195,$C$389),""))</f>
        <v/>
      </c>
      <c r="U196" s="105" t="str">
        <f>IF('Control Sample Data'!G195="","",IF(SUM('Control Sample Data'!G$3:G$386)&gt;10,IF(AND(ISNUMBER('Control Sample Data'!G195),'Control Sample Data'!G195&lt;$C$389, 'Control Sample Data'!G195&gt;0),'Control Sample Data'!G195,$C$389),""))</f>
        <v/>
      </c>
      <c r="V196" s="105" t="str">
        <f>IF('Control Sample Data'!H195="","",IF(SUM('Control Sample Data'!H$3:H$386)&gt;10,IF(AND(ISNUMBER('Control Sample Data'!H195),'Control Sample Data'!H195&lt;$C$389, 'Control Sample Data'!H195&gt;0),'Control Sample Data'!H195,$C$389),""))</f>
        <v/>
      </c>
      <c r="W196" s="105" t="str">
        <f>IF('Control Sample Data'!I195="","",IF(SUM('Control Sample Data'!I$3:I$386)&gt;10,IF(AND(ISNUMBER('Control Sample Data'!I195),'Control Sample Data'!I195&lt;$C$389, 'Control Sample Data'!I195&gt;0),'Control Sample Data'!I195,$C$389),""))</f>
        <v/>
      </c>
      <c r="X196" s="105" t="str">
        <f>IF('Control Sample Data'!J195="","",IF(SUM('Control Sample Data'!J$3:J$386)&gt;10,IF(AND(ISNUMBER('Control Sample Data'!J195),'Control Sample Data'!J195&lt;$C$389, 'Control Sample Data'!J195&gt;0),'Control Sample Data'!J195,$C$389),""))</f>
        <v/>
      </c>
      <c r="Y196" s="105" t="str">
        <f>IF('Control Sample Data'!K195="","",IF(SUM('Control Sample Data'!K$3:K$386)&gt;10,IF(AND(ISNUMBER('Control Sample Data'!K195),'Control Sample Data'!K195&lt;$C$389, 'Control Sample Data'!K195&gt;0),'Control Sample Data'!K195,$C$389),""))</f>
        <v/>
      </c>
      <c r="Z196" s="105" t="str">
        <f>IF('Control Sample Data'!L195="","",IF(SUM('Control Sample Data'!L$3:L$386)&gt;10,IF(AND(ISNUMBER('Control Sample Data'!L195),'Control Sample Data'!L195&lt;$C$389, 'Control Sample Data'!L195&gt;0),'Control Sample Data'!L195,$C$389),""))</f>
        <v/>
      </c>
      <c r="AA196" s="105" t="str">
        <f>IF('Control Sample Data'!M195="","",IF(SUM('Control Sample Data'!M$3:M$386)&gt;10,IF(AND(ISNUMBER('Control Sample Data'!M195),'Control Sample Data'!M195&lt;$C$389, 'Control Sample Data'!M195&gt;0),'Control Sample Data'!M195,$C$389),""))</f>
        <v/>
      </c>
      <c r="AB196" s="136" t="str">
        <f>IF('Control Sample Data'!N195="","",IF(SUM('Control Sample Data'!N$3:N$386)&gt;10,IF(AND(ISNUMBER('Control Sample Data'!N195),'Control Sample Data'!N195&lt;$C$389, 'Control Sample Data'!N195&gt;0),'Control Sample Data'!N195,$C$389),""))</f>
        <v/>
      </c>
      <c r="BA196" s="101" t="str">
        <f t="shared" si="170"/>
        <v>RBBP6</v>
      </c>
      <c r="BB196" s="104" t="s">
        <v>26976</v>
      </c>
      <c r="BC196" s="105">
        <f t="shared" si="182"/>
        <v>8.8979999999999997</v>
      </c>
      <c r="BD196" s="105">
        <f t="shared" si="183"/>
        <v>8.61</v>
      </c>
      <c r="BE196" s="105">
        <f t="shared" si="184"/>
        <v>8.7199999999999989</v>
      </c>
      <c r="BF196" s="105" t="str">
        <f t="shared" si="185"/>
        <v/>
      </c>
      <c r="BG196" s="105" t="str">
        <f t="shared" si="186"/>
        <v/>
      </c>
      <c r="BH196" s="105" t="str">
        <f t="shared" si="187"/>
        <v/>
      </c>
      <c r="BI196" s="105" t="str">
        <f t="shared" si="188"/>
        <v/>
      </c>
      <c r="BJ196" s="105" t="str">
        <f t="shared" si="189"/>
        <v/>
      </c>
      <c r="BK196" s="105" t="str">
        <f t="shared" si="190"/>
        <v/>
      </c>
      <c r="BL196" s="105" t="str">
        <f t="shared" si="191"/>
        <v/>
      </c>
      <c r="BM196" s="102" t="str">
        <f t="shared" si="171"/>
        <v/>
      </c>
      <c r="BN196" s="102" t="str">
        <f t="shared" si="172"/>
        <v/>
      </c>
      <c r="BO196" s="105">
        <f t="shared" si="192"/>
        <v>7.9379999999999988</v>
      </c>
      <c r="BP196" s="105">
        <f t="shared" si="193"/>
        <v>7.968</v>
      </c>
      <c r="BQ196" s="105">
        <f t="shared" si="194"/>
        <v>8.0599999999999987</v>
      </c>
      <c r="BR196" s="105" t="str">
        <f t="shared" si="195"/>
        <v/>
      </c>
      <c r="BS196" s="105" t="str">
        <f t="shared" si="196"/>
        <v/>
      </c>
      <c r="BT196" s="105" t="str">
        <f t="shared" si="197"/>
        <v/>
      </c>
      <c r="BU196" s="105" t="str">
        <f t="shared" si="198"/>
        <v/>
      </c>
      <c r="BV196" s="105" t="str">
        <f t="shared" si="199"/>
        <v/>
      </c>
      <c r="BW196" s="105" t="str">
        <f t="shared" si="200"/>
        <v/>
      </c>
      <c r="BX196" s="105" t="str">
        <f t="shared" si="201"/>
        <v/>
      </c>
      <c r="BY196" s="102" t="str">
        <f t="shared" si="173"/>
        <v/>
      </c>
      <c r="BZ196" s="102" t="str">
        <f t="shared" si="174"/>
        <v/>
      </c>
      <c r="CA196" s="70">
        <f t="shared" si="175"/>
        <v>8.7426666666666666</v>
      </c>
      <c r="CB196" s="70">
        <f t="shared" si="176"/>
        <v>7.9886666666666661</v>
      </c>
      <c r="CC196" s="103" t="str">
        <f t="shared" si="177"/>
        <v>RBBP6</v>
      </c>
      <c r="CD196" s="104" t="s">
        <v>26976</v>
      </c>
      <c r="CE196" s="106">
        <f t="shared" si="202"/>
        <v>2.0962114968622152E-3</v>
      </c>
      <c r="CF196" s="106">
        <f t="shared" si="203"/>
        <v>2.5593621169108676E-3</v>
      </c>
      <c r="CG196" s="106">
        <f t="shared" si="204"/>
        <v>2.3714743835840791E-3</v>
      </c>
      <c r="CH196" s="106" t="str">
        <f t="shared" si="205"/>
        <v/>
      </c>
      <c r="CI196" s="106" t="str">
        <f t="shared" si="206"/>
        <v/>
      </c>
      <c r="CJ196" s="106" t="str">
        <f t="shared" si="207"/>
        <v/>
      </c>
      <c r="CK196" s="106" t="str">
        <f t="shared" si="208"/>
        <v/>
      </c>
      <c r="CL196" s="106" t="str">
        <f t="shared" si="209"/>
        <v/>
      </c>
      <c r="CM196" s="106" t="str">
        <f t="shared" si="210"/>
        <v/>
      </c>
      <c r="CN196" s="106" t="str">
        <f t="shared" si="211"/>
        <v/>
      </c>
      <c r="CO196" s="119" t="str">
        <f t="shared" si="178"/>
        <v/>
      </c>
      <c r="CP196" s="119" t="str">
        <f t="shared" si="179"/>
        <v/>
      </c>
      <c r="CQ196" s="106">
        <f t="shared" si="212"/>
        <v>4.0777809664910916E-3</v>
      </c>
      <c r="CR196" s="106">
        <f t="shared" si="213"/>
        <v>3.9938614476950083E-3</v>
      </c>
      <c r="CS196" s="106">
        <f t="shared" si="214"/>
        <v>3.7471254661143186E-3</v>
      </c>
      <c r="CT196" s="106" t="str">
        <f t="shared" si="215"/>
        <v/>
      </c>
      <c r="CU196" s="106" t="str">
        <f t="shared" si="216"/>
        <v/>
      </c>
      <c r="CV196" s="106" t="str">
        <f t="shared" si="217"/>
        <v/>
      </c>
      <c r="CW196" s="106" t="str">
        <f t="shared" si="218"/>
        <v/>
      </c>
      <c r="CX196" s="106" t="str">
        <f t="shared" si="219"/>
        <v/>
      </c>
      <c r="CY196" s="106" t="str">
        <f t="shared" si="220"/>
        <v/>
      </c>
      <c r="CZ196" s="106" t="str">
        <f t="shared" si="221"/>
        <v/>
      </c>
      <c r="DA196" s="119" t="str">
        <f t="shared" si="180"/>
        <v/>
      </c>
      <c r="DB196" s="119" t="str">
        <f t="shared" si="181"/>
        <v/>
      </c>
    </row>
    <row r="197" spans="1:106" ht="15" customHeight="1" x14ac:dyDescent="0.3">
      <c r="A197" s="135" t="str">
        <f>'Gene Table'!D196</f>
        <v>RBCK1</v>
      </c>
      <c r="B197" s="104" t="s">
        <v>26977</v>
      </c>
      <c r="C197" s="105">
        <f>IF('Test Sample Data'!C196="","",IF(SUM('Test Sample Data'!C$3:C$386)&gt;10,IF(AND(ISNUMBER('Test Sample Data'!C196),'Test Sample Data'!C196&lt;$C$389, 'Test Sample Data'!C196&gt;0),'Test Sample Data'!C196,$C$389),""))</f>
        <v>31.15</v>
      </c>
      <c r="D197" s="105">
        <f>IF('Test Sample Data'!D196="","",IF(SUM('Test Sample Data'!D$3:D$386)&gt;10,IF(AND(ISNUMBER('Test Sample Data'!D196),'Test Sample Data'!D196&lt;$C$389, 'Test Sample Data'!D196&gt;0),'Test Sample Data'!D196,$C$389),""))</f>
        <v>31.27</v>
      </c>
      <c r="E197" s="105">
        <f>IF('Test Sample Data'!E196="","",IF(SUM('Test Sample Data'!E$3:E$386)&gt;10,IF(AND(ISNUMBER('Test Sample Data'!E196),'Test Sample Data'!E196&lt;$C$389, 'Test Sample Data'!E196&gt;0),'Test Sample Data'!E196,$C$389),""))</f>
        <v>30.75</v>
      </c>
      <c r="F197" s="105" t="str">
        <f>IF('Test Sample Data'!F196="","",IF(SUM('Test Sample Data'!F$3:F$386)&gt;10,IF(AND(ISNUMBER('Test Sample Data'!F196),'Test Sample Data'!F196&lt;$C$389, 'Test Sample Data'!F196&gt;0),'Test Sample Data'!F196,$C$389),""))</f>
        <v/>
      </c>
      <c r="G197" s="105" t="str">
        <f>IF('Test Sample Data'!G196="","",IF(SUM('Test Sample Data'!G$3:G$386)&gt;10,IF(AND(ISNUMBER('Test Sample Data'!G196),'Test Sample Data'!G196&lt;$C$389, 'Test Sample Data'!G196&gt;0),'Test Sample Data'!G196,$C$389),""))</f>
        <v/>
      </c>
      <c r="H197" s="105" t="str">
        <f>IF('Test Sample Data'!H196="","",IF(SUM('Test Sample Data'!H$3:H$386)&gt;10,IF(AND(ISNUMBER('Test Sample Data'!H196),'Test Sample Data'!H196&lt;$C$389, 'Test Sample Data'!H196&gt;0),'Test Sample Data'!H196,$C$389),""))</f>
        <v/>
      </c>
      <c r="I197" s="105" t="str">
        <f>IF('Test Sample Data'!I196="","",IF(SUM('Test Sample Data'!I$3:I$386)&gt;10,IF(AND(ISNUMBER('Test Sample Data'!I196),'Test Sample Data'!I196&lt;$C$389, 'Test Sample Data'!I196&gt;0),'Test Sample Data'!I196,$C$389),""))</f>
        <v/>
      </c>
      <c r="J197" s="105" t="str">
        <f>IF('Test Sample Data'!J196="","",IF(SUM('Test Sample Data'!J$3:J$386)&gt;10,IF(AND(ISNUMBER('Test Sample Data'!J196),'Test Sample Data'!J196&lt;$C$389, 'Test Sample Data'!J196&gt;0),'Test Sample Data'!J196,$C$389),""))</f>
        <v/>
      </c>
      <c r="K197" s="105" t="str">
        <f>IF('Test Sample Data'!K196="","",IF(SUM('Test Sample Data'!K$3:K$386)&gt;10,IF(AND(ISNUMBER('Test Sample Data'!K196),'Test Sample Data'!K196&lt;$C$389, 'Test Sample Data'!K196&gt;0),'Test Sample Data'!K196,$C$389),""))</f>
        <v/>
      </c>
      <c r="L197" s="105" t="str">
        <f>IF('Test Sample Data'!L196="","",IF(SUM('Test Sample Data'!L$3:L$386)&gt;10,IF(AND(ISNUMBER('Test Sample Data'!L196),'Test Sample Data'!L196&lt;$C$389, 'Test Sample Data'!L196&gt;0),'Test Sample Data'!L196,$C$389),""))</f>
        <v/>
      </c>
      <c r="M197" s="105" t="str">
        <f>IF('Test Sample Data'!M196="","",IF(SUM('Test Sample Data'!M$3:M$386)&gt;10,IF(AND(ISNUMBER('Test Sample Data'!M196),'Test Sample Data'!M196&lt;$C$389, 'Test Sample Data'!M196&gt;0),'Test Sample Data'!M196,$C$389),""))</f>
        <v/>
      </c>
      <c r="N197" s="105" t="str">
        <f>IF('Test Sample Data'!N196="","",IF(SUM('Test Sample Data'!N$3:N$386)&gt;10,IF(AND(ISNUMBER('Test Sample Data'!N196),'Test Sample Data'!N196&lt;$C$389, 'Test Sample Data'!N196&gt;0),'Test Sample Data'!N196,$C$389),""))</f>
        <v/>
      </c>
      <c r="O197" s="105" t="str">
        <f>'Gene Table'!D196</f>
        <v>RBCK1</v>
      </c>
      <c r="P197" s="104" t="s">
        <v>26977</v>
      </c>
      <c r="Q197" s="105">
        <f>IF('Control Sample Data'!C196="","",IF(SUM('Control Sample Data'!C$3:C$386)&gt;10,IF(AND(ISNUMBER('Control Sample Data'!C196),'Control Sample Data'!C196&lt;$C$389, 'Control Sample Data'!C196&gt;0),'Control Sample Data'!C196,$C$389),""))</f>
        <v>32.020000000000003</v>
      </c>
      <c r="R197" s="105">
        <f>IF('Control Sample Data'!D196="","",IF(SUM('Control Sample Data'!D$3:D$386)&gt;10,IF(AND(ISNUMBER('Control Sample Data'!D196),'Control Sample Data'!D196&lt;$C$389, 'Control Sample Data'!D196&gt;0),'Control Sample Data'!D196,$C$389),""))</f>
        <v>32.130000000000003</v>
      </c>
      <c r="S197" s="105">
        <f>IF('Control Sample Data'!E196="","",IF(SUM('Control Sample Data'!E$3:E$386)&gt;10,IF(AND(ISNUMBER('Control Sample Data'!E196),'Control Sample Data'!E196&lt;$C$389, 'Control Sample Data'!E196&gt;0),'Control Sample Data'!E196,$C$389),""))</f>
        <v>31.96</v>
      </c>
      <c r="T197" s="105" t="str">
        <f>IF('Control Sample Data'!F196="","",IF(SUM('Control Sample Data'!F$3:F$386)&gt;10,IF(AND(ISNUMBER('Control Sample Data'!F196),'Control Sample Data'!F196&lt;$C$389, 'Control Sample Data'!F196&gt;0),'Control Sample Data'!F196,$C$389),""))</f>
        <v/>
      </c>
      <c r="U197" s="105" t="str">
        <f>IF('Control Sample Data'!G196="","",IF(SUM('Control Sample Data'!G$3:G$386)&gt;10,IF(AND(ISNUMBER('Control Sample Data'!G196),'Control Sample Data'!G196&lt;$C$389, 'Control Sample Data'!G196&gt;0),'Control Sample Data'!G196,$C$389),""))</f>
        <v/>
      </c>
      <c r="V197" s="105" t="str">
        <f>IF('Control Sample Data'!H196="","",IF(SUM('Control Sample Data'!H$3:H$386)&gt;10,IF(AND(ISNUMBER('Control Sample Data'!H196),'Control Sample Data'!H196&lt;$C$389, 'Control Sample Data'!H196&gt;0),'Control Sample Data'!H196,$C$389),""))</f>
        <v/>
      </c>
      <c r="W197" s="105" t="str">
        <f>IF('Control Sample Data'!I196="","",IF(SUM('Control Sample Data'!I$3:I$386)&gt;10,IF(AND(ISNUMBER('Control Sample Data'!I196),'Control Sample Data'!I196&lt;$C$389, 'Control Sample Data'!I196&gt;0),'Control Sample Data'!I196,$C$389),""))</f>
        <v/>
      </c>
      <c r="X197" s="105" t="str">
        <f>IF('Control Sample Data'!J196="","",IF(SUM('Control Sample Data'!J$3:J$386)&gt;10,IF(AND(ISNUMBER('Control Sample Data'!J196),'Control Sample Data'!J196&lt;$C$389, 'Control Sample Data'!J196&gt;0),'Control Sample Data'!J196,$C$389),""))</f>
        <v/>
      </c>
      <c r="Y197" s="105" t="str">
        <f>IF('Control Sample Data'!K196="","",IF(SUM('Control Sample Data'!K$3:K$386)&gt;10,IF(AND(ISNUMBER('Control Sample Data'!K196),'Control Sample Data'!K196&lt;$C$389, 'Control Sample Data'!K196&gt;0),'Control Sample Data'!K196,$C$389),""))</f>
        <v/>
      </c>
      <c r="Z197" s="105" t="str">
        <f>IF('Control Sample Data'!L196="","",IF(SUM('Control Sample Data'!L$3:L$386)&gt;10,IF(AND(ISNUMBER('Control Sample Data'!L196),'Control Sample Data'!L196&lt;$C$389, 'Control Sample Data'!L196&gt;0),'Control Sample Data'!L196,$C$389),""))</f>
        <v/>
      </c>
      <c r="AA197" s="105" t="str">
        <f>IF('Control Sample Data'!M196="","",IF(SUM('Control Sample Data'!M$3:M$386)&gt;10,IF(AND(ISNUMBER('Control Sample Data'!M196),'Control Sample Data'!M196&lt;$C$389, 'Control Sample Data'!M196&gt;0),'Control Sample Data'!M196,$C$389),""))</f>
        <v/>
      </c>
      <c r="AB197" s="136" t="str">
        <f>IF('Control Sample Data'!N196="","",IF(SUM('Control Sample Data'!N$3:N$386)&gt;10,IF(AND(ISNUMBER('Control Sample Data'!N196),'Control Sample Data'!N196&lt;$C$389, 'Control Sample Data'!N196&gt;0),'Control Sample Data'!N196,$C$389),""))</f>
        <v/>
      </c>
      <c r="BA197" s="101" t="str">
        <f t="shared" ref="BA197:BA260" si="222">A197</f>
        <v>RBCK1</v>
      </c>
      <c r="BB197" s="104" t="s">
        <v>26977</v>
      </c>
      <c r="BC197" s="105">
        <f t="shared" si="182"/>
        <v>10.157999999999998</v>
      </c>
      <c r="BD197" s="105">
        <f t="shared" si="183"/>
        <v>10.32</v>
      </c>
      <c r="BE197" s="105">
        <f t="shared" si="184"/>
        <v>9.8699999999999974</v>
      </c>
      <c r="BF197" s="105" t="str">
        <f t="shared" si="185"/>
        <v/>
      </c>
      <c r="BG197" s="105" t="str">
        <f t="shared" si="186"/>
        <v/>
      </c>
      <c r="BH197" s="105" t="str">
        <f t="shared" si="187"/>
        <v/>
      </c>
      <c r="BI197" s="105" t="str">
        <f t="shared" si="188"/>
        <v/>
      </c>
      <c r="BJ197" s="105" t="str">
        <f t="shared" si="189"/>
        <v/>
      </c>
      <c r="BK197" s="105" t="str">
        <f t="shared" si="190"/>
        <v/>
      </c>
      <c r="BL197" s="105" t="str">
        <f t="shared" si="191"/>
        <v/>
      </c>
      <c r="BM197" s="102" t="str">
        <f t="shared" ref="BM197:BM260" si="223">IF(ISERROR(M197-AM$26),"",M197-AM$26)</f>
        <v/>
      </c>
      <c r="BN197" s="102" t="str">
        <f t="shared" ref="BN197:BN260" si="224">IF(ISERROR(N197-AN$26),"",N197-AN$26)</f>
        <v/>
      </c>
      <c r="BO197" s="105">
        <f t="shared" si="192"/>
        <v>10.878000000000004</v>
      </c>
      <c r="BP197" s="105">
        <f t="shared" si="193"/>
        <v>11.078000000000003</v>
      </c>
      <c r="BQ197" s="105">
        <f t="shared" si="194"/>
        <v>10.75</v>
      </c>
      <c r="BR197" s="105" t="str">
        <f t="shared" si="195"/>
        <v/>
      </c>
      <c r="BS197" s="105" t="str">
        <f t="shared" si="196"/>
        <v/>
      </c>
      <c r="BT197" s="105" t="str">
        <f t="shared" si="197"/>
        <v/>
      </c>
      <c r="BU197" s="105" t="str">
        <f t="shared" si="198"/>
        <v/>
      </c>
      <c r="BV197" s="105" t="str">
        <f t="shared" si="199"/>
        <v/>
      </c>
      <c r="BW197" s="105" t="str">
        <f t="shared" si="200"/>
        <v/>
      </c>
      <c r="BX197" s="105" t="str">
        <f t="shared" si="201"/>
        <v/>
      </c>
      <c r="BY197" s="102" t="str">
        <f t="shared" ref="BY197:BY260" si="225">IF(ISERROR(AA197-AY$26),"",AA197-AY$26)</f>
        <v/>
      </c>
      <c r="BZ197" s="102" t="str">
        <f t="shared" ref="BZ197:BZ260" si="226">IF(ISERROR(AB197-AZ$26),"",AB197-AZ$26)</f>
        <v/>
      </c>
      <c r="CA197" s="70">
        <f t="shared" ref="CA197:CA260" si="227">IF(ISERROR(AVERAGE(BC197:BN197)),"N/A",AVERAGE(BC197:BN197))</f>
        <v>10.115999999999998</v>
      </c>
      <c r="CB197" s="70">
        <f t="shared" ref="CB197:CB260" si="228">IF(ISERROR(AVERAGE(BO197:BZ197)),"N/A",AVERAGE(BO197:BZ197))</f>
        <v>10.902000000000001</v>
      </c>
      <c r="CC197" s="103" t="str">
        <f t="shared" ref="CC197:CC260" si="229">A197</f>
        <v>RBCK1</v>
      </c>
      <c r="CD197" s="104" t="s">
        <v>26977</v>
      </c>
      <c r="CE197" s="106">
        <f t="shared" si="202"/>
        <v>8.7526044879824834E-4</v>
      </c>
      <c r="CF197" s="106">
        <f t="shared" si="203"/>
        <v>7.8229480233361556E-4</v>
      </c>
      <c r="CG197" s="106">
        <f t="shared" si="204"/>
        <v>1.0686461926374428E-3</v>
      </c>
      <c r="CH197" s="106" t="str">
        <f t="shared" si="205"/>
        <v/>
      </c>
      <c r="CI197" s="106" t="str">
        <f t="shared" si="206"/>
        <v/>
      </c>
      <c r="CJ197" s="106" t="str">
        <f t="shared" si="207"/>
        <v/>
      </c>
      <c r="CK197" s="106" t="str">
        <f t="shared" si="208"/>
        <v/>
      </c>
      <c r="CL197" s="106" t="str">
        <f t="shared" si="209"/>
        <v/>
      </c>
      <c r="CM197" s="106" t="str">
        <f t="shared" si="210"/>
        <v/>
      </c>
      <c r="CN197" s="106" t="str">
        <f t="shared" si="211"/>
        <v/>
      </c>
      <c r="CO197" s="119" t="str">
        <f t="shared" ref="CO197:CO260" si="230">IF(BM197="","",POWER(2, -BM197))</f>
        <v/>
      </c>
      <c r="CP197" s="119" t="str">
        <f t="shared" ref="CP197:CP260" si="231">IF(BN197="","",POWER(2, -BN197))</f>
        <v/>
      </c>
      <c r="CQ197" s="106">
        <f t="shared" si="212"/>
        <v>5.3136837972207079E-4</v>
      </c>
      <c r="CR197" s="106">
        <f t="shared" si="213"/>
        <v>4.6258304228479798E-4</v>
      </c>
      <c r="CS197" s="106">
        <f t="shared" si="214"/>
        <v>5.806675366224227E-4</v>
      </c>
      <c r="CT197" s="106" t="str">
        <f t="shared" si="215"/>
        <v/>
      </c>
      <c r="CU197" s="106" t="str">
        <f t="shared" si="216"/>
        <v/>
      </c>
      <c r="CV197" s="106" t="str">
        <f t="shared" si="217"/>
        <v/>
      </c>
      <c r="CW197" s="106" t="str">
        <f t="shared" si="218"/>
        <v/>
      </c>
      <c r="CX197" s="106" t="str">
        <f t="shared" si="219"/>
        <v/>
      </c>
      <c r="CY197" s="106" t="str">
        <f t="shared" si="220"/>
        <v/>
      </c>
      <c r="CZ197" s="106" t="str">
        <f t="shared" si="221"/>
        <v/>
      </c>
      <c r="DA197" s="119" t="str">
        <f t="shared" ref="DA197:DA260" si="232">IF(BY197="","",POWER(2, -BY197))</f>
        <v/>
      </c>
      <c r="DB197" s="119" t="str">
        <f t="shared" ref="DB197:DB260" si="233">IF(BZ197="","",POWER(2, -BZ197))</f>
        <v/>
      </c>
    </row>
    <row r="198" spans="1:106" ht="15" customHeight="1" x14ac:dyDescent="0.3">
      <c r="A198" s="135" t="str">
        <f>'Gene Table'!D197</f>
        <v>RBX1</v>
      </c>
      <c r="B198" s="104" t="s">
        <v>26978</v>
      </c>
      <c r="C198" s="105">
        <f>IF('Test Sample Data'!C197="","",IF(SUM('Test Sample Data'!C$3:C$386)&gt;10,IF(AND(ISNUMBER('Test Sample Data'!C197),'Test Sample Data'!C197&lt;$C$389, 'Test Sample Data'!C197&gt;0),'Test Sample Data'!C197,$C$389),""))</f>
        <v>31.57</v>
      </c>
      <c r="D198" s="105">
        <f>IF('Test Sample Data'!D197="","",IF(SUM('Test Sample Data'!D$3:D$386)&gt;10,IF(AND(ISNUMBER('Test Sample Data'!D197),'Test Sample Data'!D197&lt;$C$389, 'Test Sample Data'!D197&gt;0),'Test Sample Data'!D197,$C$389),""))</f>
        <v>31.24</v>
      </c>
      <c r="E198" s="105">
        <f>IF('Test Sample Data'!E197="","",IF(SUM('Test Sample Data'!E$3:E$386)&gt;10,IF(AND(ISNUMBER('Test Sample Data'!E197),'Test Sample Data'!E197&lt;$C$389, 'Test Sample Data'!E197&gt;0),'Test Sample Data'!E197,$C$389),""))</f>
        <v>31.54</v>
      </c>
      <c r="F198" s="105" t="str">
        <f>IF('Test Sample Data'!F197="","",IF(SUM('Test Sample Data'!F$3:F$386)&gt;10,IF(AND(ISNUMBER('Test Sample Data'!F197),'Test Sample Data'!F197&lt;$C$389, 'Test Sample Data'!F197&gt;0),'Test Sample Data'!F197,$C$389),""))</f>
        <v/>
      </c>
      <c r="G198" s="105" t="str">
        <f>IF('Test Sample Data'!G197="","",IF(SUM('Test Sample Data'!G$3:G$386)&gt;10,IF(AND(ISNUMBER('Test Sample Data'!G197),'Test Sample Data'!G197&lt;$C$389, 'Test Sample Data'!G197&gt;0),'Test Sample Data'!G197,$C$389),""))</f>
        <v/>
      </c>
      <c r="H198" s="105" t="str">
        <f>IF('Test Sample Data'!H197="","",IF(SUM('Test Sample Data'!H$3:H$386)&gt;10,IF(AND(ISNUMBER('Test Sample Data'!H197),'Test Sample Data'!H197&lt;$C$389, 'Test Sample Data'!H197&gt;0),'Test Sample Data'!H197,$C$389),""))</f>
        <v/>
      </c>
      <c r="I198" s="105" t="str">
        <f>IF('Test Sample Data'!I197="","",IF(SUM('Test Sample Data'!I$3:I$386)&gt;10,IF(AND(ISNUMBER('Test Sample Data'!I197),'Test Sample Data'!I197&lt;$C$389, 'Test Sample Data'!I197&gt;0),'Test Sample Data'!I197,$C$389),""))</f>
        <v/>
      </c>
      <c r="J198" s="105" t="str">
        <f>IF('Test Sample Data'!J197="","",IF(SUM('Test Sample Data'!J$3:J$386)&gt;10,IF(AND(ISNUMBER('Test Sample Data'!J197),'Test Sample Data'!J197&lt;$C$389, 'Test Sample Data'!J197&gt;0),'Test Sample Data'!J197,$C$389),""))</f>
        <v/>
      </c>
      <c r="K198" s="105" t="str">
        <f>IF('Test Sample Data'!K197="","",IF(SUM('Test Sample Data'!K$3:K$386)&gt;10,IF(AND(ISNUMBER('Test Sample Data'!K197),'Test Sample Data'!K197&lt;$C$389, 'Test Sample Data'!K197&gt;0),'Test Sample Data'!K197,$C$389),""))</f>
        <v/>
      </c>
      <c r="L198" s="105" t="str">
        <f>IF('Test Sample Data'!L197="","",IF(SUM('Test Sample Data'!L$3:L$386)&gt;10,IF(AND(ISNUMBER('Test Sample Data'!L197),'Test Sample Data'!L197&lt;$C$389, 'Test Sample Data'!L197&gt;0),'Test Sample Data'!L197,$C$389),""))</f>
        <v/>
      </c>
      <c r="M198" s="105" t="str">
        <f>IF('Test Sample Data'!M197="","",IF(SUM('Test Sample Data'!M$3:M$386)&gt;10,IF(AND(ISNUMBER('Test Sample Data'!M197),'Test Sample Data'!M197&lt;$C$389, 'Test Sample Data'!M197&gt;0),'Test Sample Data'!M197,$C$389),""))</f>
        <v/>
      </c>
      <c r="N198" s="105" t="str">
        <f>IF('Test Sample Data'!N197="","",IF(SUM('Test Sample Data'!N$3:N$386)&gt;10,IF(AND(ISNUMBER('Test Sample Data'!N197),'Test Sample Data'!N197&lt;$C$389, 'Test Sample Data'!N197&gt;0),'Test Sample Data'!N197,$C$389),""))</f>
        <v/>
      </c>
      <c r="O198" s="105" t="str">
        <f>'Gene Table'!D197</f>
        <v>RBX1</v>
      </c>
      <c r="P198" s="104" t="s">
        <v>26978</v>
      </c>
      <c r="Q198" s="105">
        <f>IF('Control Sample Data'!C197="","",IF(SUM('Control Sample Data'!C$3:C$386)&gt;10,IF(AND(ISNUMBER('Control Sample Data'!C197),'Control Sample Data'!C197&lt;$C$389, 'Control Sample Data'!C197&gt;0),'Control Sample Data'!C197,$C$389),""))</f>
        <v>33.83</v>
      </c>
      <c r="R198" s="105">
        <f>IF('Control Sample Data'!D197="","",IF(SUM('Control Sample Data'!D$3:D$386)&gt;10,IF(AND(ISNUMBER('Control Sample Data'!D197),'Control Sample Data'!D197&lt;$C$389, 'Control Sample Data'!D197&gt;0),'Control Sample Data'!D197,$C$389),""))</f>
        <v>34.22</v>
      </c>
      <c r="S198" s="105">
        <f>IF('Control Sample Data'!E197="","",IF(SUM('Control Sample Data'!E$3:E$386)&gt;10,IF(AND(ISNUMBER('Control Sample Data'!E197),'Control Sample Data'!E197&lt;$C$389, 'Control Sample Data'!E197&gt;0),'Control Sample Data'!E197,$C$389),""))</f>
        <v>33.090000000000003</v>
      </c>
      <c r="T198" s="105" t="str">
        <f>IF('Control Sample Data'!F197="","",IF(SUM('Control Sample Data'!F$3:F$386)&gt;10,IF(AND(ISNUMBER('Control Sample Data'!F197),'Control Sample Data'!F197&lt;$C$389, 'Control Sample Data'!F197&gt;0),'Control Sample Data'!F197,$C$389),""))</f>
        <v/>
      </c>
      <c r="U198" s="105" t="str">
        <f>IF('Control Sample Data'!G197="","",IF(SUM('Control Sample Data'!G$3:G$386)&gt;10,IF(AND(ISNUMBER('Control Sample Data'!G197),'Control Sample Data'!G197&lt;$C$389, 'Control Sample Data'!G197&gt;0),'Control Sample Data'!G197,$C$389),""))</f>
        <v/>
      </c>
      <c r="V198" s="105" t="str">
        <f>IF('Control Sample Data'!H197="","",IF(SUM('Control Sample Data'!H$3:H$386)&gt;10,IF(AND(ISNUMBER('Control Sample Data'!H197),'Control Sample Data'!H197&lt;$C$389, 'Control Sample Data'!H197&gt;0),'Control Sample Data'!H197,$C$389),""))</f>
        <v/>
      </c>
      <c r="W198" s="105" t="str">
        <f>IF('Control Sample Data'!I197="","",IF(SUM('Control Sample Data'!I$3:I$386)&gt;10,IF(AND(ISNUMBER('Control Sample Data'!I197),'Control Sample Data'!I197&lt;$C$389, 'Control Sample Data'!I197&gt;0),'Control Sample Data'!I197,$C$389),""))</f>
        <v/>
      </c>
      <c r="X198" s="105" t="str">
        <f>IF('Control Sample Data'!J197="","",IF(SUM('Control Sample Data'!J$3:J$386)&gt;10,IF(AND(ISNUMBER('Control Sample Data'!J197),'Control Sample Data'!J197&lt;$C$389, 'Control Sample Data'!J197&gt;0),'Control Sample Data'!J197,$C$389),""))</f>
        <v/>
      </c>
      <c r="Y198" s="105" t="str">
        <f>IF('Control Sample Data'!K197="","",IF(SUM('Control Sample Data'!K$3:K$386)&gt;10,IF(AND(ISNUMBER('Control Sample Data'!K197),'Control Sample Data'!K197&lt;$C$389, 'Control Sample Data'!K197&gt;0),'Control Sample Data'!K197,$C$389),""))</f>
        <v/>
      </c>
      <c r="Z198" s="105" t="str">
        <f>IF('Control Sample Data'!L197="","",IF(SUM('Control Sample Data'!L$3:L$386)&gt;10,IF(AND(ISNUMBER('Control Sample Data'!L197),'Control Sample Data'!L197&lt;$C$389, 'Control Sample Data'!L197&gt;0),'Control Sample Data'!L197,$C$389),""))</f>
        <v/>
      </c>
      <c r="AA198" s="105" t="str">
        <f>IF('Control Sample Data'!M197="","",IF(SUM('Control Sample Data'!M$3:M$386)&gt;10,IF(AND(ISNUMBER('Control Sample Data'!M197),'Control Sample Data'!M197&lt;$C$389, 'Control Sample Data'!M197&gt;0),'Control Sample Data'!M197,$C$389),""))</f>
        <v/>
      </c>
      <c r="AB198" s="136" t="str">
        <f>IF('Control Sample Data'!N197="","",IF(SUM('Control Sample Data'!N$3:N$386)&gt;10,IF(AND(ISNUMBER('Control Sample Data'!N197),'Control Sample Data'!N197&lt;$C$389, 'Control Sample Data'!N197&gt;0),'Control Sample Data'!N197,$C$389),""))</f>
        <v/>
      </c>
      <c r="BA198" s="101" t="str">
        <f t="shared" si="222"/>
        <v>RBX1</v>
      </c>
      <c r="BB198" s="104" t="s">
        <v>26978</v>
      </c>
      <c r="BC198" s="105">
        <f t="shared" si="182"/>
        <v>10.577999999999999</v>
      </c>
      <c r="BD198" s="105">
        <f t="shared" si="183"/>
        <v>10.29</v>
      </c>
      <c r="BE198" s="105">
        <f t="shared" si="184"/>
        <v>10.659999999999997</v>
      </c>
      <c r="BF198" s="105" t="str">
        <f t="shared" si="185"/>
        <v/>
      </c>
      <c r="BG198" s="105" t="str">
        <f t="shared" si="186"/>
        <v/>
      </c>
      <c r="BH198" s="105" t="str">
        <f t="shared" si="187"/>
        <v/>
      </c>
      <c r="BI198" s="105" t="str">
        <f t="shared" si="188"/>
        <v/>
      </c>
      <c r="BJ198" s="105" t="str">
        <f t="shared" si="189"/>
        <v/>
      </c>
      <c r="BK198" s="105" t="str">
        <f t="shared" si="190"/>
        <v/>
      </c>
      <c r="BL198" s="105" t="str">
        <f t="shared" si="191"/>
        <v/>
      </c>
      <c r="BM198" s="102" t="str">
        <f t="shared" si="223"/>
        <v/>
      </c>
      <c r="BN198" s="102" t="str">
        <f t="shared" si="224"/>
        <v/>
      </c>
      <c r="BO198" s="105">
        <f t="shared" si="192"/>
        <v>12.687999999999999</v>
      </c>
      <c r="BP198" s="105">
        <f t="shared" si="193"/>
        <v>13.167999999999999</v>
      </c>
      <c r="BQ198" s="105">
        <f t="shared" si="194"/>
        <v>11.880000000000003</v>
      </c>
      <c r="BR198" s="105" t="str">
        <f t="shared" si="195"/>
        <v/>
      </c>
      <c r="BS198" s="105" t="str">
        <f t="shared" si="196"/>
        <v/>
      </c>
      <c r="BT198" s="105" t="str">
        <f t="shared" si="197"/>
        <v/>
      </c>
      <c r="BU198" s="105" t="str">
        <f t="shared" si="198"/>
        <v/>
      </c>
      <c r="BV198" s="105" t="str">
        <f t="shared" si="199"/>
        <v/>
      </c>
      <c r="BW198" s="105" t="str">
        <f t="shared" si="200"/>
        <v/>
      </c>
      <c r="BX198" s="105" t="str">
        <f t="shared" si="201"/>
        <v/>
      </c>
      <c r="BY198" s="102" t="str">
        <f t="shared" si="225"/>
        <v/>
      </c>
      <c r="BZ198" s="102" t="str">
        <f t="shared" si="226"/>
        <v/>
      </c>
      <c r="CA198" s="70">
        <f t="shared" si="227"/>
        <v>10.509333333333332</v>
      </c>
      <c r="CB198" s="70">
        <f t="shared" si="228"/>
        <v>12.578666666666669</v>
      </c>
      <c r="CC198" s="103" t="str">
        <f t="shared" si="229"/>
        <v>RBX1</v>
      </c>
      <c r="CD198" s="104" t="s">
        <v>26978</v>
      </c>
      <c r="CE198" s="106">
        <f t="shared" si="202"/>
        <v>6.5419121212296984E-4</v>
      </c>
      <c r="CF198" s="106">
        <f t="shared" si="203"/>
        <v>7.9873247906033407E-4</v>
      </c>
      <c r="CG198" s="106">
        <f t="shared" si="204"/>
        <v>6.1804521189955249E-4</v>
      </c>
      <c r="CH198" s="106" t="str">
        <f t="shared" si="205"/>
        <v/>
      </c>
      <c r="CI198" s="106" t="str">
        <f t="shared" si="206"/>
        <v/>
      </c>
      <c r="CJ198" s="106" t="str">
        <f t="shared" si="207"/>
        <v/>
      </c>
      <c r="CK198" s="106" t="str">
        <f t="shared" si="208"/>
        <v/>
      </c>
      <c r="CL198" s="106" t="str">
        <f t="shared" si="209"/>
        <v/>
      </c>
      <c r="CM198" s="106" t="str">
        <f t="shared" si="210"/>
        <v/>
      </c>
      <c r="CN198" s="106" t="str">
        <f t="shared" si="211"/>
        <v/>
      </c>
      <c r="CO198" s="119" t="str">
        <f t="shared" si="230"/>
        <v/>
      </c>
      <c r="CP198" s="119" t="str">
        <f t="shared" si="231"/>
        <v/>
      </c>
      <c r="CQ198" s="106">
        <f t="shared" si="212"/>
        <v>1.5154144183668385E-4</v>
      </c>
      <c r="CR198" s="106">
        <f t="shared" si="213"/>
        <v>1.08651822906799E-4</v>
      </c>
      <c r="CS198" s="106">
        <f t="shared" si="214"/>
        <v>2.653161285464005E-4</v>
      </c>
      <c r="CT198" s="106" t="str">
        <f t="shared" si="215"/>
        <v/>
      </c>
      <c r="CU198" s="106" t="str">
        <f t="shared" si="216"/>
        <v/>
      </c>
      <c r="CV198" s="106" t="str">
        <f t="shared" si="217"/>
        <v/>
      </c>
      <c r="CW198" s="106" t="str">
        <f t="shared" si="218"/>
        <v/>
      </c>
      <c r="CX198" s="106" t="str">
        <f t="shared" si="219"/>
        <v/>
      </c>
      <c r="CY198" s="106" t="str">
        <f t="shared" si="220"/>
        <v/>
      </c>
      <c r="CZ198" s="106" t="str">
        <f t="shared" si="221"/>
        <v/>
      </c>
      <c r="DA198" s="119" t="str">
        <f t="shared" si="232"/>
        <v/>
      </c>
      <c r="DB198" s="119" t="str">
        <f t="shared" si="233"/>
        <v/>
      </c>
    </row>
    <row r="199" spans="1:106" ht="15" customHeight="1" x14ac:dyDescent="0.3">
      <c r="A199" s="135" t="str">
        <f>'Gene Table'!D198</f>
        <v>RC3H1</v>
      </c>
      <c r="B199" s="104" t="s">
        <v>26979</v>
      </c>
      <c r="C199" s="105">
        <f>IF('Test Sample Data'!C198="","",IF(SUM('Test Sample Data'!C$3:C$386)&gt;10,IF(AND(ISNUMBER('Test Sample Data'!C198),'Test Sample Data'!C198&lt;$C$389, 'Test Sample Data'!C198&gt;0),'Test Sample Data'!C198,$C$389),""))</f>
        <v>31.3</v>
      </c>
      <c r="D199" s="105">
        <f>IF('Test Sample Data'!D198="","",IF(SUM('Test Sample Data'!D$3:D$386)&gt;10,IF(AND(ISNUMBER('Test Sample Data'!D198),'Test Sample Data'!D198&lt;$C$389, 'Test Sample Data'!D198&gt;0),'Test Sample Data'!D198,$C$389),""))</f>
        <v>32.24</v>
      </c>
      <c r="E199" s="105">
        <f>IF('Test Sample Data'!E198="","",IF(SUM('Test Sample Data'!E$3:E$386)&gt;10,IF(AND(ISNUMBER('Test Sample Data'!E198),'Test Sample Data'!E198&lt;$C$389, 'Test Sample Data'!E198&gt;0),'Test Sample Data'!E198,$C$389),""))</f>
        <v>32.799999999999997</v>
      </c>
      <c r="F199" s="105" t="str">
        <f>IF('Test Sample Data'!F198="","",IF(SUM('Test Sample Data'!F$3:F$386)&gt;10,IF(AND(ISNUMBER('Test Sample Data'!F198),'Test Sample Data'!F198&lt;$C$389, 'Test Sample Data'!F198&gt;0),'Test Sample Data'!F198,$C$389),""))</f>
        <v/>
      </c>
      <c r="G199" s="105" t="str">
        <f>IF('Test Sample Data'!G198="","",IF(SUM('Test Sample Data'!G$3:G$386)&gt;10,IF(AND(ISNUMBER('Test Sample Data'!G198),'Test Sample Data'!G198&lt;$C$389, 'Test Sample Data'!G198&gt;0),'Test Sample Data'!G198,$C$389),""))</f>
        <v/>
      </c>
      <c r="H199" s="105" t="str">
        <f>IF('Test Sample Data'!H198="","",IF(SUM('Test Sample Data'!H$3:H$386)&gt;10,IF(AND(ISNUMBER('Test Sample Data'!H198),'Test Sample Data'!H198&lt;$C$389, 'Test Sample Data'!H198&gt;0),'Test Sample Data'!H198,$C$389),""))</f>
        <v/>
      </c>
      <c r="I199" s="105" t="str">
        <f>IF('Test Sample Data'!I198="","",IF(SUM('Test Sample Data'!I$3:I$386)&gt;10,IF(AND(ISNUMBER('Test Sample Data'!I198),'Test Sample Data'!I198&lt;$C$389, 'Test Sample Data'!I198&gt;0),'Test Sample Data'!I198,$C$389),""))</f>
        <v/>
      </c>
      <c r="J199" s="105" t="str">
        <f>IF('Test Sample Data'!J198="","",IF(SUM('Test Sample Data'!J$3:J$386)&gt;10,IF(AND(ISNUMBER('Test Sample Data'!J198),'Test Sample Data'!J198&lt;$C$389, 'Test Sample Data'!J198&gt;0),'Test Sample Data'!J198,$C$389),""))</f>
        <v/>
      </c>
      <c r="K199" s="105" t="str">
        <f>IF('Test Sample Data'!K198="","",IF(SUM('Test Sample Data'!K$3:K$386)&gt;10,IF(AND(ISNUMBER('Test Sample Data'!K198),'Test Sample Data'!K198&lt;$C$389, 'Test Sample Data'!K198&gt;0),'Test Sample Data'!K198,$C$389),""))</f>
        <v/>
      </c>
      <c r="L199" s="105" t="str">
        <f>IF('Test Sample Data'!L198="","",IF(SUM('Test Sample Data'!L$3:L$386)&gt;10,IF(AND(ISNUMBER('Test Sample Data'!L198),'Test Sample Data'!L198&lt;$C$389, 'Test Sample Data'!L198&gt;0),'Test Sample Data'!L198,$C$389),""))</f>
        <v/>
      </c>
      <c r="M199" s="105" t="str">
        <f>IF('Test Sample Data'!M198="","",IF(SUM('Test Sample Data'!M$3:M$386)&gt;10,IF(AND(ISNUMBER('Test Sample Data'!M198),'Test Sample Data'!M198&lt;$C$389, 'Test Sample Data'!M198&gt;0),'Test Sample Data'!M198,$C$389),""))</f>
        <v/>
      </c>
      <c r="N199" s="105" t="str">
        <f>IF('Test Sample Data'!N198="","",IF(SUM('Test Sample Data'!N$3:N$386)&gt;10,IF(AND(ISNUMBER('Test Sample Data'!N198),'Test Sample Data'!N198&lt;$C$389, 'Test Sample Data'!N198&gt;0),'Test Sample Data'!N198,$C$389),""))</f>
        <v/>
      </c>
      <c r="O199" s="105" t="str">
        <f>'Gene Table'!D198</f>
        <v>RC3H1</v>
      </c>
      <c r="P199" s="104" t="s">
        <v>26979</v>
      </c>
      <c r="Q199" s="105">
        <f>IF('Control Sample Data'!C198="","",IF(SUM('Control Sample Data'!C$3:C$386)&gt;10,IF(AND(ISNUMBER('Control Sample Data'!C198),'Control Sample Data'!C198&lt;$C$389, 'Control Sample Data'!C198&gt;0),'Control Sample Data'!C198,$C$389),""))</f>
        <v>33.950000000000003</v>
      </c>
      <c r="R199" s="105">
        <f>IF('Control Sample Data'!D198="","",IF(SUM('Control Sample Data'!D$3:D$386)&gt;10,IF(AND(ISNUMBER('Control Sample Data'!D198),'Control Sample Data'!D198&lt;$C$389, 'Control Sample Data'!D198&gt;0),'Control Sample Data'!D198,$C$389),""))</f>
        <v>33.26</v>
      </c>
      <c r="S199" s="105">
        <f>IF('Control Sample Data'!E198="","",IF(SUM('Control Sample Data'!E$3:E$386)&gt;10,IF(AND(ISNUMBER('Control Sample Data'!E198),'Control Sample Data'!E198&lt;$C$389, 'Control Sample Data'!E198&gt;0),'Control Sample Data'!E198,$C$389),""))</f>
        <v>32.65</v>
      </c>
      <c r="T199" s="105" t="str">
        <f>IF('Control Sample Data'!F198="","",IF(SUM('Control Sample Data'!F$3:F$386)&gt;10,IF(AND(ISNUMBER('Control Sample Data'!F198),'Control Sample Data'!F198&lt;$C$389, 'Control Sample Data'!F198&gt;0),'Control Sample Data'!F198,$C$389),""))</f>
        <v/>
      </c>
      <c r="U199" s="105" t="str">
        <f>IF('Control Sample Data'!G198="","",IF(SUM('Control Sample Data'!G$3:G$386)&gt;10,IF(AND(ISNUMBER('Control Sample Data'!G198),'Control Sample Data'!G198&lt;$C$389, 'Control Sample Data'!G198&gt;0),'Control Sample Data'!G198,$C$389),""))</f>
        <v/>
      </c>
      <c r="V199" s="105" t="str">
        <f>IF('Control Sample Data'!H198="","",IF(SUM('Control Sample Data'!H$3:H$386)&gt;10,IF(AND(ISNUMBER('Control Sample Data'!H198),'Control Sample Data'!H198&lt;$C$389, 'Control Sample Data'!H198&gt;0),'Control Sample Data'!H198,$C$389),""))</f>
        <v/>
      </c>
      <c r="W199" s="105" t="str">
        <f>IF('Control Sample Data'!I198="","",IF(SUM('Control Sample Data'!I$3:I$386)&gt;10,IF(AND(ISNUMBER('Control Sample Data'!I198),'Control Sample Data'!I198&lt;$C$389, 'Control Sample Data'!I198&gt;0),'Control Sample Data'!I198,$C$389),""))</f>
        <v/>
      </c>
      <c r="X199" s="105" t="str">
        <f>IF('Control Sample Data'!J198="","",IF(SUM('Control Sample Data'!J$3:J$386)&gt;10,IF(AND(ISNUMBER('Control Sample Data'!J198),'Control Sample Data'!J198&lt;$C$389, 'Control Sample Data'!J198&gt;0),'Control Sample Data'!J198,$C$389),""))</f>
        <v/>
      </c>
      <c r="Y199" s="105" t="str">
        <f>IF('Control Sample Data'!K198="","",IF(SUM('Control Sample Data'!K$3:K$386)&gt;10,IF(AND(ISNUMBER('Control Sample Data'!K198),'Control Sample Data'!K198&lt;$C$389, 'Control Sample Data'!K198&gt;0),'Control Sample Data'!K198,$C$389),""))</f>
        <v/>
      </c>
      <c r="Z199" s="105" t="str">
        <f>IF('Control Sample Data'!L198="","",IF(SUM('Control Sample Data'!L$3:L$386)&gt;10,IF(AND(ISNUMBER('Control Sample Data'!L198),'Control Sample Data'!L198&lt;$C$389, 'Control Sample Data'!L198&gt;0),'Control Sample Data'!L198,$C$389),""))</f>
        <v/>
      </c>
      <c r="AA199" s="105" t="str">
        <f>IF('Control Sample Data'!M198="","",IF(SUM('Control Sample Data'!M$3:M$386)&gt;10,IF(AND(ISNUMBER('Control Sample Data'!M198),'Control Sample Data'!M198&lt;$C$389, 'Control Sample Data'!M198&gt;0),'Control Sample Data'!M198,$C$389),""))</f>
        <v/>
      </c>
      <c r="AB199" s="136" t="str">
        <f>IF('Control Sample Data'!N198="","",IF(SUM('Control Sample Data'!N$3:N$386)&gt;10,IF(AND(ISNUMBER('Control Sample Data'!N198),'Control Sample Data'!N198&lt;$C$389, 'Control Sample Data'!N198&gt;0),'Control Sample Data'!N198,$C$389),""))</f>
        <v/>
      </c>
      <c r="BA199" s="101" t="str">
        <f t="shared" si="222"/>
        <v>RC3H1</v>
      </c>
      <c r="BB199" s="104" t="s">
        <v>26979</v>
      </c>
      <c r="BC199" s="105">
        <f t="shared" si="182"/>
        <v>10.308</v>
      </c>
      <c r="BD199" s="105">
        <f t="shared" si="183"/>
        <v>11.290000000000003</v>
      </c>
      <c r="BE199" s="105">
        <f t="shared" si="184"/>
        <v>11.919999999999995</v>
      </c>
      <c r="BF199" s="105" t="str">
        <f t="shared" si="185"/>
        <v/>
      </c>
      <c r="BG199" s="105" t="str">
        <f t="shared" si="186"/>
        <v/>
      </c>
      <c r="BH199" s="105" t="str">
        <f t="shared" si="187"/>
        <v/>
      </c>
      <c r="BI199" s="105" t="str">
        <f t="shared" si="188"/>
        <v/>
      </c>
      <c r="BJ199" s="105" t="str">
        <f t="shared" si="189"/>
        <v/>
      </c>
      <c r="BK199" s="105" t="str">
        <f t="shared" si="190"/>
        <v/>
      </c>
      <c r="BL199" s="105" t="str">
        <f t="shared" si="191"/>
        <v/>
      </c>
      <c r="BM199" s="102" t="str">
        <f t="shared" si="223"/>
        <v/>
      </c>
      <c r="BN199" s="102" t="str">
        <f t="shared" si="224"/>
        <v/>
      </c>
      <c r="BO199" s="105">
        <f t="shared" si="192"/>
        <v>12.808000000000003</v>
      </c>
      <c r="BP199" s="105">
        <f t="shared" si="193"/>
        <v>12.207999999999998</v>
      </c>
      <c r="BQ199" s="105">
        <f t="shared" si="194"/>
        <v>11.439999999999998</v>
      </c>
      <c r="BR199" s="105" t="str">
        <f t="shared" si="195"/>
        <v/>
      </c>
      <c r="BS199" s="105" t="str">
        <f t="shared" si="196"/>
        <v/>
      </c>
      <c r="BT199" s="105" t="str">
        <f t="shared" si="197"/>
        <v/>
      </c>
      <c r="BU199" s="105" t="str">
        <f t="shared" si="198"/>
        <v/>
      </c>
      <c r="BV199" s="105" t="str">
        <f t="shared" si="199"/>
        <v/>
      </c>
      <c r="BW199" s="105" t="str">
        <f t="shared" si="200"/>
        <v/>
      </c>
      <c r="BX199" s="105" t="str">
        <f t="shared" si="201"/>
        <v/>
      </c>
      <c r="BY199" s="102" t="str">
        <f t="shared" si="225"/>
        <v/>
      </c>
      <c r="BZ199" s="102" t="str">
        <f t="shared" si="226"/>
        <v/>
      </c>
      <c r="CA199" s="70">
        <f t="shared" si="227"/>
        <v>11.172666666666666</v>
      </c>
      <c r="CB199" s="70">
        <f t="shared" si="228"/>
        <v>12.152000000000001</v>
      </c>
      <c r="CC199" s="103" t="str">
        <f t="shared" si="229"/>
        <v>RC3H1</v>
      </c>
      <c r="CD199" s="104" t="s">
        <v>26979</v>
      </c>
      <c r="CE199" s="106">
        <f t="shared" si="202"/>
        <v>7.8882888438438321E-4</v>
      </c>
      <c r="CF199" s="106">
        <f t="shared" si="203"/>
        <v>3.9936623953016595E-4</v>
      </c>
      <c r="CG199" s="106">
        <f t="shared" si="204"/>
        <v>2.5806104505893192E-4</v>
      </c>
      <c r="CH199" s="106" t="str">
        <f t="shared" si="205"/>
        <v/>
      </c>
      <c r="CI199" s="106" t="str">
        <f t="shared" si="206"/>
        <v/>
      </c>
      <c r="CJ199" s="106" t="str">
        <f t="shared" si="207"/>
        <v/>
      </c>
      <c r="CK199" s="106" t="str">
        <f t="shared" si="208"/>
        <v/>
      </c>
      <c r="CL199" s="106" t="str">
        <f t="shared" si="209"/>
        <v/>
      </c>
      <c r="CM199" s="106" t="str">
        <f t="shared" si="210"/>
        <v/>
      </c>
      <c r="CN199" s="106" t="str">
        <f t="shared" si="211"/>
        <v/>
      </c>
      <c r="CO199" s="119" t="str">
        <f t="shared" si="230"/>
        <v/>
      </c>
      <c r="CP199" s="119" t="str">
        <f t="shared" si="231"/>
        <v/>
      </c>
      <c r="CQ199" s="106">
        <f t="shared" si="212"/>
        <v>1.3944656333600384E-4</v>
      </c>
      <c r="CR199" s="106">
        <f t="shared" si="213"/>
        <v>2.1136146619132323E-4</v>
      </c>
      <c r="CS199" s="106">
        <f t="shared" si="214"/>
        <v>3.5992900812771079E-4</v>
      </c>
      <c r="CT199" s="106" t="str">
        <f t="shared" si="215"/>
        <v/>
      </c>
      <c r="CU199" s="106" t="str">
        <f t="shared" si="216"/>
        <v/>
      </c>
      <c r="CV199" s="106" t="str">
        <f t="shared" si="217"/>
        <v/>
      </c>
      <c r="CW199" s="106" t="str">
        <f t="shared" si="218"/>
        <v/>
      </c>
      <c r="CX199" s="106" t="str">
        <f t="shared" si="219"/>
        <v/>
      </c>
      <c r="CY199" s="106" t="str">
        <f t="shared" si="220"/>
        <v/>
      </c>
      <c r="CZ199" s="106" t="str">
        <f t="shared" si="221"/>
        <v/>
      </c>
      <c r="DA199" s="119" t="str">
        <f t="shared" si="232"/>
        <v/>
      </c>
      <c r="DB199" s="119" t="str">
        <f t="shared" si="233"/>
        <v/>
      </c>
    </row>
    <row r="200" spans="1:106" ht="15" customHeight="1" x14ac:dyDescent="0.3">
      <c r="A200" s="135" t="str">
        <f>'Gene Table'!D199</f>
        <v>RC3H2</v>
      </c>
      <c r="B200" s="104" t="s">
        <v>26980</v>
      </c>
      <c r="C200" s="105">
        <f>IF('Test Sample Data'!C199="","",IF(SUM('Test Sample Data'!C$3:C$386)&gt;10,IF(AND(ISNUMBER('Test Sample Data'!C199),'Test Sample Data'!C199&lt;$C$389, 'Test Sample Data'!C199&gt;0),'Test Sample Data'!C199,$C$389),""))</f>
        <v>35</v>
      </c>
      <c r="D200" s="105">
        <f>IF('Test Sample Data'!D199="","",IF(SUM('Test Sample Data'!D$3:D$386)&gt;10,IF(AND(ISNUMBER('Test Sample Data'!D199),'Test Sample Data'!D199&lt;$C$389, 'Test Sample Data'!D199&gt;0),'Test Sample Data'!D199,$C$389),""))</f>
        <v>35</v>
      </c>
      <c r="E200" s="105">
        <f>IF('Test Sample Data'!E199="","",IF(SUM('Test Sample Data'!E$3:E$386)&gt;10,IF(AND(ISNUMBER('Test Sample Data'!E199),'Test Sample Data'!E199&lt;$C$389, 'Test Sample Data'!E199&gt;0),'Test Sample Data'!E199,$C$389),""))</f>
        <v>35</v>
      </c>
      <c r="F200" s="105" t="str">
        <f>IF('Test Sample Data'!F199="","",IF(SUM('Test Sample Data'!F$3:F$386)&gt;10,IF(AND(ISNUMBER('Test Sample Data'!F199),'Test Sample Data'!F199&lt;$C$389, 'Test Sample Data'!F199&gt;0),'Test Sample Data'!F199,$C$389),""))</f>
        <v/>
      </c>
      <c r="G200" s="105" t="str">
        <f>IF('Test Sample Data'!G199="","",IF(SUM('Test Sample Data'!G$3:G$386)&gt;10,IF(AND(ISNUMBER('Test Sample Data'!G199),'Test Sample Data'!G199&lt;$C$389, 'Test Sample Data'!G199&gt;0),'Test Sample Data'!G199,$C$389),""))</f>
        <v/>
      </c>
      <c r="H200" s="105" t="str">
        <f>IF('Test Sample Data'!H199="","",IF(SUM('Test Sample Data'!H$3:H$386)&gt;10,IF(AND(ISNUMBER('Test Sample Data'!H199),'Test Sample Data'!H199&lt;$C$389, 'Test Sample Data'!H199&gt;0),'Test Sample Data'!H199,$C$389),""))</f>
        <v/>
      </c>
      <c r="I200" s="105" t="str">
        <f>IF('Test Sample Data'!I199="","",IF(SUM('Test Sample Data'!I$3:I$386)&gt;10,IF(AND(ISNUMBER('Test Sample Data'!I199),'Test Sample Data'!I199&lt;$C$389, 'Test Sample Data'!I199&gt;0),'Test Sample Data'!I199,$C$389),""))</f>
        <v/>
      </c>
      <c r="J200" s="105" t="str">
        <f>IF('Test Sample Data'!J199="","",IF(SUM('Test Sample Data'!J$3:J$386)&gt;10,IF(AND(ISNUMBER('Test Sample Data'!J199),'Test Sample Data'!J199&lt;$C$389, 'Test Sample Data'!J199&gt;0),'Test Sample Data'!J199,$C$389),""))</f>
        <v/>
      </c>
      <c r="K200" s="105" t="str">
        <f>IF('Test Sample Data'!K199="","",IF(SUM('Test Sample Data'!K$3:K$386)&gt;10,IF(AND(ISNUMBER('Test Sample Data'!K199),'Test Sample Data'!K199&lt;$C$389, 'Test Sample Data'!K199&gt;0),'Test Sample Data'!K199,$C$389),""))</f>
        <v/>
      </c>
      <c r="L200" s="105" t="str">
        <f>IF('Test Sample Data'!L199="","",IF(SUM('Test Sample Data'!L$3:L$386)&gt;10,IF(AND(ISNUMBER('Test Sample Data'!L199),'Test Sample Data'!L199&lt;$C$389, 'Test Sample Data'!L199&gt;0),'Test Sample Data'!L199,$C$389),""))</f>
        <v/>
      </c>
      <c r="M200" s="105" t="str">
        <f>IF('Test Sample Data'!M199="","",IF(SUM('Test Sample Data'!M$3:M$386)&gt;10,IF(AND(ISNUMBER('Test Sample Data'!M199),'Test Sample Data'!M199&lt;$C$389, 'Test Sample Data'!M199&gt;0),'Test Sample Data'!M199,$C$389),""))</f>
        <v/>
      </c>
      <c r="N200" s="105" t="str">
        <f>IF('Test Sample Data'!N199="","",IF(SUM('Test Sample Data'!N$3:N$386)&gt;10,IF(AND(ISNUMBER('Test Sample Data'!N199),'Test Sample Data'!N199&lt;$C$389, 'Test Sample Data'!N199&gt;0),'Test Sample Data'!N199,$C$389),""))</f>
        <v/>
      </c>
      <c r="O200" s="105" t="str">
        <f>'Gene Table'!D199</f>
        <v>RC3H2</v>
      </c>
      <c r="P200" s="104" t="s">
        <v>26980</v>
      </c>
      <c r="Q200" s="105">
        <f>IF('Control Sample Data'!C199="","",IF(SUM('Control Sample Data'!C$3:C$386)&gt;10,IF(AND(ISNUMBER('Control Sample Data'!C199),'Control Sample Data'!C199&lt;$C$389, 'Control Sample Data'!C199&gt;0),'Control Sample Data'!C199,$C$389),""))</f>
        <v>35</v>
      </c>
      <c r="R200" s="105">
        <f>IF('Control Sample Data'!D199="","",IF(SUM('Control Sample Data'!D$3:D$386)&gt;10,IF(AND(ISNUMBER('Control Sample Data'!D199),'Control Sample Data'!D199&lt;$C$389, 'Control Sample Data'!D199&gt;0),'Control Sample Data'!D199,$C$389),""))</f>
        <v>35</v>
      </c>
      <c r="S200" s="105">
        <f>IF('Control Sample Data'!E199="","",IF(SUM('Control Sample Data'!E$3:E$386)&gt;10,IF(AND(ISNUMBER('Control Sample Data'!E199),'Control Sample Data'!E199&lt;$C$389, 'Control Sample Data'!E199&gt;0),'Control Sample Data'!E199,$C$389),""))</f>
        <v>35</v>
      </c>
      <c r="T200" s="105" t="str">
        <f>IF('Control Sample Data'!F199="","",IF(SUM('Control Sample Data'!F$3:F$386)&gt;10,IF(AND(ISNUMBER('Control Sample Data'!F199),'Control Sample Data'!F199&lt;$C$389, 'Control Sample Data'!F199&gt;0),'Control Sample Data'!F199,$C$389),""))</f>
        <v/>
      </c>
      <c r="U200" s="105" t="str">
        <f>IF('Control Sample Data'!G199="","",IF(SUM('Control Sample Data'!G$3:G$386)&gt;10,IF(AND(ISNUMBER('Control Sample Data'!G199),'Control Sample Data'!G199&lt;$C$389, 'Control Sample Data'!G199&gt;0),'Control Sample Data'!G199,$C$389),""))</f>
        <v/>
      </c>
      <c r="V200" s="105" t="str">
        <f>IF('Control Sample Data'!H199="","",IF(SUM('Control Sample Data'!H$3:H$386)&gt;10,IF(AND(ISNUMBER('Control Sample Data'!H199),'Control Sample Data'!H199&lt;$C$389, 'Control Sample Data'!H199&gt;0),'Control Sample Data'!H199,$C$389),""))</f>
        <v/>
      </c>
      <c r="W200" s="105" t="str">
        <f>IF('Control Sample Data'!I199="","",IF(SUM('Control Sample Data'!I$3:I$386)&gt;10,IF(AND(ISNUMBER('Control Sample Data'!I199),'Control Sample Data'!I199&lt;$C$389, 'Control Sample Data'!I199&gt;0),'Control Sample Data'!I199,$C$389),""))</f>
        <v/>
      </c>
      <c r="X200" s="105" t="str">
        <f>IF('Control Sample Data'!J199="","",IF(SUM('Control Sample Data'!J$3:J$386)&gt;10,IF(AND(ISNUMBER('Control Sample Data'!J199),'Control Sample Data'!J199&lt;$C$389, 'Control Sample Data'!J199&gt;0),'Control Sample Data'!J199,$C$389),""))</f>
        <v/>
      </c>
      <c r="Y200" s="105" t="str">
        <f>IF('Control Sample Data'!K199="","",IF(SUM('Control Sample Data'!K$3:K$386)&gt;10,IF(AND(ISNUMBER('Control Sample Data'!K199),'Control Sample Data'!K199&lt;$C$389, 'Control Sample Data'!K199&gt;0),'Control Sample Data'!K199,$C$389),""))</f>
        <v/>
      </c>
      <c r="Z200" s="105" t="str">
        <f>IF('Control Sample Data'!L199="","",IF(SUM('Control Sample Data'!L$3:L$386)&gt;10,IF(AND(ISNUMBER('Control Sample Data'!L199),'Control Sample Data'!L199&lt;$C$389, 'Control Sample Data'!L199&gt;0),'Control Sample Data'!L199,$C$389),""))</f>
        <v/>
      </c>
      <c r="AA200" s="105" t="str">
        <f>IF('Control Sample Data'!M199="","",IF(SUM('Control Sample Data'!M$3:M$386)&gt;10,IF(AND(ISNUMBER('Control Sample Data'!M199),'Control Sample Data'!M199&lt;$C$389, 'Control Sample Data'!M199&gt;0),'Control Sample Data'!M199,$C$389),""))</f>
        <v/>
      </c>
      <c r="AB200" s="136" t="str">
        <f>IF('Control Sample Data'!N199="","",IF(SUM('Control Sample Data'!N$3:N$386)&gt;10,IF(AND(ISNUMBER('Control Sample Data'!N199),'Control Sample Data'!N199&lt;$C$389, 'Control Sample Data'!N199&gt;0),'Control Sample Data'!N199,$C$389),""))</f>
        <v/>
      </c>
      <c r="BA200" s="101" t="str">
        <f t="shared" si="222"/>
        <v>RC3H2</v>
      </c>
      <c r="BB200" s="104" t="s">
        <v>26980</v>
      </c>
      <c r="BC200" s="105">
        <f t="shared" si="182"/>
        <v>14.007999999999999</v>
      </c>
      <c r="BD200" s="105">
        <f t="shared" si="183"/>
        <v>14.05</v>
      </c>
      <c r="BE200" s="105">
        <f t="shared" si="184"/>
        <v>14.119999999999997</v>
      </c>
      <c r="BF200" s="105" t="str">
        <f t="shared" si="185"/>
        <v/>
      </c>
      <c r="BG200" s="105" t="str">
        <f t="shared" si="186"/>
        <v/>
      </c>
      <c r="BH200" s="105" t="str">
        <f t="shared" si="187"/>
        <v/>
      </c>
      <c r="BI200" s="105" t="str">
        <f t="shared" si="188"/>
        <v/>
      </c>
      <c r="BJ200" s="105" t="str">
        <f t="shared" si="189"/>
        <v/>
      </c>
      <c r="BK200" s="105" t="str">
        <f t="shared" si="190"/>
        <v/>
      </c>
      <c r="BL200" s="105" t="str">
        <f t="shared" si="191"/>
        <v/>
      </c>
      <c r="BM200" s="102" t="str">
        <f t="shared" si="223"/>
        <v/>
      </c>
      <c r="BN200" s="102" t="str">
        <f t="shared" si="224"/>
        <v/>
      </c>
      <c r="BO200" s="105">
        <f t="shared" si="192"/>
        <v>13.858000000000001</v>
      </c>
      <c r="BP200" s="105">
        <f t="shared" si="193"/>
        <v>13.948</v>
      </c>
      <c r="BQ200" s="105">
        <f t="shared" si="194"/>
        <v>13.79</v>
      </c>
      <c r="BR200" s="105" t="str">
        <f t="shared" si="195"/>
        <v/>
      </c>
      <c r="BS200" s="105" t="str">
        <f t="shared" si="196"/>
        <v/>
      </c>
      <c r="BT200" s="105" t="str">
        <f t="shared" si="197"/>
        <v/>
      </c>
      <c r="BU200" s="105" t="str">
        <f t="shared" si="198"/>
        <v/>
      </c>
      <c r="BV200" s="105" t="str">
        <f t="shared" si="199"/>
        <v/>
      </c>
      <c r="BW200" s="105" t="str">
        <f t="shared" si="200"/>
        <v/>
      </c>
      <c r="BX200" s="105" t="str">
        <f t="shared" si="201"/>
        <v/>
      </c>
      <c r="BY200" s="102" t="str">
        <f t="shared" si="225"/>
        <v/>
      </c>
      <c r="BZ200" s="102" t="str">
        <f t="shared" si="226"/>
        <v/>
      </c>
      <c r="CA200" s="70">
        <f t="shared" si="227"/>
        <v>14.059333333333333</v>
      </c>
      <c r="CB200" s="70">
        <f t="shared" si="228"/>
        <v>13.865333333333334</v>
      </c>
      <c r="CC200" s="103" t="str">
        <f t="shared" si="229"/>
        <v>RC3H2</v>
      </c>
      <c r="CD200" s="104" t="s">
        <v>26980</v>
      </c>
      <c r="CE200" s="106">
        <f t="shared" si="202"/>
        <v>6.0697642130933602E-5</v>
      </c>
      <c r="CF200" s="106">
        <f t="shared" si="203"/>
        <v>5.8956074763479352E-5</v>
      </c>
      <c r="CG200" s="106">
        <f t="shared" si="204"/>
        <v>5.6163797035209816E-5</v>
      </c>
      <c r="CH200" s="106" t="str">
        <f t="shared" si="205"/>
        <v/>
      </c>
      <c r="CI200" s="106" t="str">
        <f t="shared" si="206"/>
        <v/>
      </c>
      <c r="CJ200" s="106" t="str">
        <f t="shared" si="207"/>
        <v/>
      </c>
      <c r="CK200" s="106" t="str">
        <f t="shared" si="208"/>
        <v/>
      </c>
      <c r="CL200" s="106" t="str">
        <f t="shared" si="209"/>
        <v/>
      </c>
      <c r="CM200" s="106" t="str">
        <f t="shared" si="210"/>
        <v/>
      </c>
      <c r="CN200" s="106" t="str">
        <f t="shared" si="211"/>
        <v/>
      </c>
      <c r="CO200" s="119" t="str">
        <f t="shared" si="230"/>
        <v/>
      </c>
      <c r="CP200" s="119" t="str">
        <f t="shared" si="231"/>
        <v/>
      </c>
      <c r="CQ200" s="106">
        <f t="shared" si="212"/>
        <v>6.7348250734982831E-5</v>
      </c>
      <c r="CR200" s="106">
        <f t="shared" si="213"/>
        <v>6.3275213685285673E-5</v>
      </c>
      <c r="CS200" s="106">
        <f t="shared" si="214"/>
        <v>7.0598644037188073E-5</v>
      </c>
      <c r="CT200" s="106" t="str">
        <f t="shared" si="215"/>
        <v/>
      </c>
      <c r="CU200" s="106" t="str">
        <f t="shared" si="216"/>
        <v/>
      </c>
      <c r="CV200" s="106" t="str">
        <f t="shared" si="217"/>
        <v/>
      </c>
      <c r="CW200" s="106" t="str">
        <f t="shared" si="218"/>
        <v/>
      </c>
      <c r="CX200" s="106" t="str">
        <f t="shared" si="219"/>
        <v/>
      </c>
      <c r="CY200" s="106" t="str">
        <f t="shared" si="220"/>
        <v/>
      </c>
      <c r="CZ200" s="106" t="str">
        <f t="shared" si="221"/>
        <v/>
      </c>
      <c r="DA200" s="119" t="str">
        <f t="shared" si="232"/>
        <v/>
      </c>
      <c r="DB200" s="119" t="str">
        <f t="shared" si="233"/>
        <v/>
      </c>
    </row>
    <row r="201" spans="1:106" ht="15" customHeight="1" x14ac:dyDescent="0.3">
      <c r="A201" s="135" t="str">
        <f>'Gene Table'!D200</f>
        <v>RCHY1</v>
      </c>
      <c r="B201" s="104" t="s">
        <v>26981</v>
      </c>
      <c r="C201" s="105">
        <f>IF('Test Sample Data'!C200="","",IF(SUM('Test Sample Data'!C$3:C$386)&gt;10,IF(AND(ISNUMBER('Test Sample Data'!C200),'Test Sample Data'!C200&lt;$C$389, 'Test Sample Data'!C200&gt;0),'Test Sample Data'!C200,$C$389),""))</f>
        <v>26.67</v>
      </c>
      <c r="D201" s="105">
        <f>IF('Test Sample Data'!D200="","",IF(SUM('Test Sample Data'!D$3:D$386)&gt;10,IF(AND(ISNUMBER('Test Sample Data'!D200),'Test Sample Data'!D200&lt;$C$389, 'Test Sample Data'!D200&gt;0),'Test Sample Data'!D200,$C$389),""))</f>
        <v>26.27</v>
      </c>
      <c r="E201" s="105">
        <f>IF('Test Sample Data'!E200="","",IF(SUM('Test Sample Data'!E$3:E$386)&gt;10,IF(AND(ISNUMBER('Test Sample Data'!E200),'Test Sample Data'!E200&lt;$C$389, 'Test Sample Data'!E200&gt;0),'Test Sample Data'!E200,$C$389),""))</f>
        <v>26.16</v>
      </c>
      <c r="F201" s="105" t="str">
        <f>IF('Test Sample Data'!F200="","",IF(SUM('Test Sample Data'!F$3:F$386)&gt;10,IF(AND(ISNUMBER('Test Sample Data'!F200),'Test Sample Data'!F200&lt;$C$389, 'Test Sample Data'!F200&gt;0),'Test Sample Data'!F200,$C$389),""))</f>
        <v/>
      </c>
      <c r="G201" s="105" t="str">
        <f>IF('Test Sample Data'!G200="","",IF(SUM('Test Sample Data'!G$3:G$386)&gt;10,IF(AND(ISNUMBER('Test Sample Data'!G200),'Test Sample Data'!G200&lt;$C$389, 'Test Sample Data'!G200&gt;0),'Test Sample Data'!G200,$C$389),""))</f>
        <v/>
      </c>
      <c r="H201" s="105" t="str">
        <f>IF('Test Sample Data'!H200="","",IF(SUM('Test Sample Data'!H$3:H$386)&gt;10,IF(AND(ISNUMBER('Test Sample Data'!H200),'Test Sample Data'!H200&lt;$C$389, 'Test Sample Data'!H200&gt;0),'Test Sample Data'!H200,$C$389),""))</f>
        <v/>
      </c>
      <c r="I201" s="105" t="str">
        <f>IF('Test Sample Data'!I200="","",IF(SUM('Test Sample Data'!I$3:I$386)&gt;10,IF(AND(ISNUMBER('Test Sample Data'!I200),'Test Sample Data'!I200&lt;$C$389, 'Test Sample Data'!I200&gt;0),'Test Sample Data'!I200,$C$389),""))</f>
        <v/>
      </c>
      <c r="J201" s="105" t="str">
        <f>IF('Test Sample Data'!J200="","",IF(SUM('Test Sample Data'!J$3:J$386)&gt;10,IF(AND(ISNUMBER('Test Sample Data'!J200),'Test Sample Data'!J200&lt;$C$389, 'Test Sample Data'!J200&gt;0),'Test Sample Data'!J200,$C$389),""))</f>
        <v/>
      </c>
      <c r="K201" s="105" t="str">
        <f>IF('Test Sample Data'!K200="","",IF(SUM('Test Sample Data'!K$3:K$386)&gt;10,IF(AND(ISNUMBER('Test Sample Data'!K200),'Test Sample Data'!K200&lt;$C$389, 'Test Sample Data'!K200&gt;0),'Test Sample Data'!K200,$C$389),""))</f>
        <v/>
      </c>
      <c r="L201" s="105" t="str">
        <f>IF('Test Sample Data'!L200="","",IF(SUM('Test Sample Data'!L$3:L$386)&gt;10,IF(AND(ISNUMBER('Test Sample Data'!L200),'Test Sample Data'!L200&lt;$C$389, 'Test Sample Data'!L200&gt;0),'Test Sample Data'!L200,$C$389),""))</f>
        <v/>
      </c>
      <c r="M201" s="105" t="str">
        <f>IF('Test Sample Data'!M200="","",IF(SUM('Test Sample Data'!M$3:M$386)&gt;10,IF(AND(ISNUMBER('Test Sample Data'!M200),'Test Sample Data'!M200&lt;$C$389, 'Test Sample Data'!M200&gt;0),'Test Sample Data'!M200,$C$389),""))</f>
        <v/>
      </c>
      <c r="N201" s="105" t="str">
        <f>IF('Test Sample Data'!N200="","",IF(SUM('Test Sample Data'!N$3:N$386)&gt;10,IF(AND(ISNUMBER('Test Sample Data'!N200),'Test Sample Data'!N200&lt;$C$389, 'Test Sample Data'!N200&gt;0),'Test Sample Data'!N200,$C$389),""))</f>
        <v/>
      </c>
      <c r="O201" s="105" t="str">
        <f>'Gene Table'!D200</f>
        <v>RCHY1</v>
      </c>
      <c r="P201" s="104" t="s">
        <v>26981</v>
      </c>
      <c r="Q201" s="105">
        <f>IF('Control Sample Data'!C200="","",IF(SUM('Control Sample Data'!C$3:C$386)&gt;10,IF(AND(ISNUMBER('Control Sample Data'!C200),'Control Sample Data'!C200&lt;$C$389, 'Control Sample Data'!C200&gt;0),'Control Sample Data'!C200,$C$389),""))</f>
        <v>29</v>
      </c>
      <c r="R201" s="105">
        <f>IF('Control Sample Data'!D200="","",IF(SUM('Control Sample Data'!D$3:D$386)&gt;10,IF(AND(ISNUMBER('Control Sample Data'!D200),'Control Sample Data'!D200&lt;$C$389, 'Control Sample Data'!D200&gt;0),'Control Sample Data'!D200,$C$389),""))</f>
        <v>28.84</v>
      </c>
      <c r="S201" s="105">
        <f>IF('Control Sample Data'!E200="","",IF(SUM('Control Sample Data'!E$3:E$386)&gt;10,IF(AND(ISNUMBER('Control Sample Data'!E200),'Control Sample Data'!E200&lt;$C$389, 'Control Sample Data'!E200&gt;0),'Control Sample Data'!E200,$C$389),""))</f>
        <v>28.53</v>
      </c>
      <c r="T201" s="105" t="str">
        <f>IF('Control Sample Data'!F200="","",IF(SUM('Control Sample Data'!F$3:F$386)&gt;10,IF(AND(ISNUMBER('Control Sample Data'!F200),'Control Sample Data'!F200&lt;$C$389, 'Control Sample Data'!F200&gt;0),'Control Sample Data'!F200,$C$389),""))</f>
        <v/>
      </c>
      <c r="U201" s="105" t="str">
        <f>IF('Control Sample Data'!G200="","",IF(SUM('Control Sample Data'!G$3:G$386)&gt;10,IF(AND(ISNUMBER('Control Sample Data'!G200),'Control Sample Data'!G200&lt;$C$389, 'Control Sample Data'!G200&gt;0),'Control Sample Data'!G200,$C$389),""))</f>
        <v/>
      </c>
      <c r="V201" s="105" t="str">
        <f>IF('Control Sample Data'!H200="","",IF(SUM('Control Sample Data'!H$3:H$386)&gt;10,IF(AND(ISNUMBER('Control Sample Data'!H200),'Control Sample Data'!H200&lt;$C$389, 'Control Sample Data'!H200&gt;0),'Control Sample Data'!H200,$C$389),""))</f>
        <v/>
      </c>
      <c r="W201" s="105" t="str">
        <f>IF('Control Sample Data'!I200="","",IF(SUM('Control Sample Data'!I$3:I$386)&gt;10,IF(AND(ISNUMBER('Control Sample Data'!I200),'Control Sample Data'!I200&lt;$C$389, 'Control Sample Data'!I200&gt;0),'Control Sample Data'!I200,$C$389),""))</f>
        <v/>
      </c>
      <c r="X201" s="105" t="str">
        <f>IF('Control Sample Data'!J200="","",IF(SUM('Control Sample Data'!J$3:J$386)&gt;10,IF(AND(ISNUMBER('Control Sample Data'!J200),'Control Sample Data'!J200&lt;$C$389, 'Control Sample Data'!J200&gt;0),'Control Sample Data'!J200,$C$389),""))</f>
        <v/>
      </c>
      <c r="Y201" s="105" t="str">
        <f>IF('Control Sample Data'!K200="","",IF(SUM('Control Sample Data'!K$3:K$386)&gt;10,IF(AND(ISNUMBER('Control Sample Data'!K200),'Control Sample Data'!K200&lt;$C$389, 'Control Sample Data'!K200&gt;0),'Control Sample Data'!K200,$C$389),""))</f>
        <v/>
      </c>
      <c r="Z201" s="105" t="str">
        <f>IF('Control Sample Data'!L200="","",IF(SUM('Control Sample Data'!L$3:L$386)&gt;10,IF(AND(ISNUMBER('Control Sample Data'!L200),'Control Sample Data'!L200&lt;$C$389, 'Control Sample Data'!L200&gt;0),'Control Sample Data'!L200,$C$389),""))</f>
        <v/>
      </c>
      <c r="AA201" s="105" t="str">
        <f>IF('Control Sample Data'!M200="","",IF(SUM('Control Sample Data'!M$3:M$386)&gt;10,IF(AND(ISNUMBER('Control Sample Data'!M200),'Control Sample Data'!M200&lt;$C$389, 'Control Sample Data'!M200&gt;0),'Control Sample Data'!M200,$C$389),""))</f>
        <v/>
      </c>
      <c r="AB201" s="136" t="str">
        <f>IF('Control Sample Data'!N200="","",IF(SUM('Control Sample Data'!N$3:N$386)&gt;10,IF(AND(ISNUMBER('Control Sample Data'!N200),'Control Sample Data'!N200&lt;$C$389, 'Control Sample Data'!N200&gt;0),'Control Sample Data'!N200,$C$389),""))</f>
        <v/>
      </c>
      <c r="BA201" s="101" t="str">
        <f t="shared" si="222"/>
        <v>RCHY1</v>
      </c>
      <c r="BB201" s="104" t="s">
        <v>26981</v>
      </c>
      <c r="BC201" s="105">
        <f t="shared" si="182"/>
        <v>5.6780000000000008</v>
      </c>
      <c r="BD201" s="105">
        <f t="shared" si="183"/>
        <v>5.32</v>
      </c>
      <c r="BE201" s="105">
        <f t="shared" si="184"/>
        <v>5.2799999999999976</v>
      </c>
      <c r="BF201" s="105" t="str">
        <f t="shared" si="185"/>
        <v/>
      </c>
      <c r="BG201" s="105" t="str">
        <f t="shared" si="186"/>
        <v/>
      </c>
      <c r="BH201" s="105" t="str">
        <f t="shared" si="187"/>
        <v/>
      </c>
      <c r="BI201" s="105" t="str">
        <f t="shared" si="188"/>
        <v/>
      </c>
      <c r="BJ201" s="105" t="str">
        <f t="shared" si="189"/>
        <v/>
      </c>
      <c r="BK201" s="105" t="str">
        <f t="shared" si="190"/>
        <v/>
      </c>
      <c r="BL201" s="105" t="str">
        <f t="shared" si="191"/>
        <v/>
      </c>
      <c r="BM201" s="102" t="str">
        <f t="shared" si="223"/>
        <v/>
      </c>
      <c r="BN201" s="102" t="str">
        <f t="shared" si="224"/>
        <v/>
      </c>
      <c r="BO201" s="105">
        <f t="shared" si="192"/>
        <v>7.8580000000000005</v>
      </c>
      <c r="BP201" s="105">
        <f t="shared" si="193"/>
        <v>7.7880000000000003</v>
      </c>
      <c r="BQ201" s="105">
        <f t="shared" si="194"/>
        <v>7.32</v>
      </c>
      <c r="BR201" s="105" t="str">
        <f t="shared" si="195"/>
        <v/>
      </c>
      <c r="BS201" s="105" t="str">
        <f t="shared" si="196"/>
        <v/>
      </c>
      <c r="BT201" s="105" t="str">
        <f t="shared" si="197"/>
        <v/>
      </c>
      <c r="BU201" s="105" t="str">
        <f t="shared" si="198"/>
        <v/>
      </c>
      <c r="BV201" s="105" t="str">
        <f t="shared" si="199"/>
        <v/>
      </c>
      <c r="BW201" s="105" t="str">
        <f t="shared" si="200"/>
        <v/>
      </c>
      <c r="BX201" s="105" t="str">
        <f t="shared" si="201"/>
        <v/>
      </c>
      <c r="BY201" s="102" t="str">
        <f t="shared" si="225"/>
        <v/>
      </c>
      <c r="BZ201" s="102" t="str">
        <f t="shared" si="226"/>
        <v/>
      </c>
      <c r="CA201" s="70">
        <f t="shared" si="227"/>
        <v>5.4259999999999993</v>
      </c>
      <c r="CB201" s="70">
        <f t="shared" si="228"/>
        <v>7.655333333333334</v>
      </c>
      <c r="CC201" s="103" t="str">
        <f t="shared" si="229"/>
        <v>RCHY1</v>
      </c>
      <c r="CD201" s="104" t="s">
        <v>26981</v>
      </c>
      <c r="CE201" s="106">
        <f t="shared" si="202"/>
        <v>1.9532223477893886E-2</v>
      </c>
      <c r="CF201" s="106">
        <f t="shared" si="203"/>
        <v>2.5033433674675688E-2</v>
      </c>
      <c r="CG201" s="106">
        <f t="shared" si="204"/>
        <v>2.5737219289611708E-2</v>
      </c>
      <c r="CH201" s="106" t="str">
        <f t="shared" si="205"/>
        <v/>
      </c>
      <c r="CI201" s="106" t="str">
        <f t="shared" si="206"/>
        <v/>
      </c>
      <c r="CJ201" s="106" t="str">
        <f t="shared" si="207"/>
        <v/>
      </c>
      <c r="CK201" s="106" t="str">
        <f t="shared" si="208"/>
        <v/>
      </c>
      <c r="CL201" s="106" t="str">
        <f t="shared" si="209"/>
        <v/>
      </c>
      <c r="CM201" s="106" t="str">
        <f t="shared" si="210"/>
        <v/>
      </c>
      <c r="CN201" s="106" t="str">
        <f t="shared" si="211"/>
        <v/>
      </c>
      <c r="CO201" s="119" t="str">
        <f t="shared" si="230"/>
        <v/>
      </c>
      <c r="CP201" s="119" t="str">
        <f t="shared" si="231"/>
        <v/>
      </c>
      <c r="CQ201" s="106">
        <f t="shared" si="212"/>
        <v>4.3102880470389038E-3</v>
      </c>
      <c r="CR201" s="106">
        <f t="shared" si="213"/>
        <v>4.5245812741978256E-3</v>
      </c>
      <c r="CS201" s="106">
        <f t="shared" si="214"/>
        <v>6.2583584186689202E-3</v>
      </c>
      <c r="CT201" s="106" t="str">
        <f t="shared" si="215"/>
        <v/>
      </c>
      <c r="CU201" s="106" t="str">
        <f t="shared" si="216"/>
        <v/>
      </c>
      <c r="CV201" s="106" t="str">
        <f t="shared" si="217"/>
        <v/>
      </c>
      <c r="CW201" s="106" t="str">
        <f t="shared" si="218"/>
        <v/>
      </c>
      <c r="CX201" s="106" t="str">
        <f t="shared" si="219"/>
        <v/>
      </c>
      <c r="CY201" s="106" t="str">
        <f t="shared" si="220"/>
        <v/>
      </c>
      <c r="CZ201" s="106" t="str">
        <f t="shared" si="221"/>
        <v/>
      </c>
      <c r="DA201" s="119" t="str">
        <f t="shared" si="232"/>
        <v/>
      </c>
      <c r="DB201" s="119" t="str">
        <f t="shared" si="233"/>
        <v/>
      </c>
    </row>
    <row r="202" spans="1:106" ht="15" customHeight="1" x14ac:dyDescent="0.3">
      <c r="A202" s="135" t="str">
        <f>'Gene Table'!D201</f>
        <v>RFPL3</v>
      </c>
      <c r="B202" s="104" t="s">
        <v>26982</v>
      </c>
      <c r="C202" s="105">
        <f>IF('Test Sample Data'!C201="","",IF(SUM('Test Sample Data'!C$3:C$386)&gt;10,IF(AND(ISNUMBER('Test Sample Data'!C201),'Test Sample Data'!C201&lt;$C$389, 'Test Sample Data'!C201&gt;0),'Test Sample Data'!C201,$C$389),""))</f>
        <v>35</v>
      </c>
      <c r="D202" s="105">
        <f>IF('Test Sample Data'!D201="","",IF(SUM('Test Sample Data'!D$3:D$386)&gt;10,IF(AND(ISNUMBER('Test Sample Data'!D201),'Test Sample Data'!D201&lt;$C$389, 'Test Sample Data'!D201&gt;0),'Test Sample Data'!D201,$C$389),""))</f>
        <v>35</v>
      </c>
      <c r="E202" s="105">
        <f>IF('Test Sample Data'!E201="","",IF(SUM('Test Sample Data'!E$3:E$386)&gt;10,IF(AND(ISNUMBER('Test Sample Data'!E201),'Test Sample Data'!E201&lt;$C$389, 'Test Sample Data'!E201&gt;0),'Test Sample Data'!E201,$C$389),""))</f>
        <v>35</v>
      </c>
      <c r="F202" s="105" t="str">
        <f>IF('Test Sample Data'!F201="","",IF(SUM('Test Sample Data'!F$3:F$386)&gt;10,IF(AND(ISNUMBER('Test Sample Data'!F201),'Test Sample Data'!F201&lt;$C$389, 'Test Sample Data'!F201&gt;0),'Test Sample Data'!F201,$C$389),""))</f>
        <v/>
      </c>
      <c r="G202" s="105" t="str">
        <f>IF('Test Sample Data'!G201="","",IF(SUM('Test Sample Data'!G$3:G$386)&gt;10,IF(AND(ISNUMBER('Test Sample Data'!G201),'Test Sample Data'!G201&lt;$C$389, 'Test Sample Data'!G201&gt;0),'Test Sample Data'!G201,$C$389),""))</f>
        <v/>
      </c>
      <c r="H202" s="105" t="str">
        <f>IF('Test Sample Data'!H201="","",IF(SUM('Test Sample Data'!H$3:H$386)&gt;10,IF(AND(ISNUMBER('Test Sample Data'!H201),'Test Sample Data'!H201&lt;$C$389, 'Test Sample Data'!H201&gt;0),'Test Sample Data'!H201,$C$389),""))</f>
        <v/>
      </c>
      <c r="I202" s="105" t="str">
        <f>IF('Test Sample Data'!I201="","",IF(SUM('Test Sample Data'!I$3:I$386)&gt;10,IF(AND(ISNUMBER('Test Sample Data'!I201),'Test Sample Data'!I201&lt;$C$389, 'Test Sample Data'!I201&gt;0),'Test Sample Data'!I201,$C$389),""))</f>
        <v/>
      </c>
      <c r="J202" s="105" t="str">
        <f>IF('Test Sample Data'!J201="","",IF(SUM('Test Sample Data'!J$3:J$386)&gt;10,IF(AND(ISNUMBER('Test Sample Data'!J201),'Test Sample Data'!J201&lt;$C$389, 'Test Sample Data'!J201&gt;0),'Test Sample Data'!J201,$C$389),""))</f>
        <v/>
      </c>
      <c r="K202" s="105" t="str">
        <f>IF('Test Sample Data'!K201="","",IF(SUM('Test Sample Data'!K$3:K$386)&gt;10,IF(AND(ISNUMBER('Test Sample Data'!K201),'Test Sample Data'!K201&lt;$C$389, 'Test Sample Data'!K201&gt;0),'Test Sample Data'!K201,$C$389),""))</f>
        <v/>
      </c>
      <c r="L202" s="105" t="str">
        <f>IF('Test Sample Data'!L201="","",IF(SUM('Test Sample Data'!L$3:L$386)&gt;10,IF(AND(ISNUMBER('Test Sample Data'!L201),'Test Sample Data'!L201&lt;$C$389, 'Test Sample Data'!L201&gt;0),'Test Sample Data'!L201,$C$389),""))</f>
        <v/>
      </c>
      <c r="M202" s="105" t="str">
        <f>IF('Test Sample Data'!M201="","",IF(SUM('Test Sample Data'!M$3:M$386)&gt;10,IF(AND(ISNUMBER('Test Sample Data'!M201),'Test Sample Data'!M201&lt;$C$389, 'Test Sample Data'!M201&gt;0),'Test Sample Data'!M201,$C$389),""))</f>
        <v/>
      </c>
      <c r="N202" s="105" t="str">
        <f>IF('Test Sample Data'!N201="","",IF(SUM('Test Sample Data'!N$3:N$386)&gt;10,IF(AND(ISNUMBER('Test Sample Data'!N201),'Test Sample Data'!N201&lt;$C$389, 'Test Sample Data'!N201&gt;0),'Test Sample Data'!N201,$C$389),""))</f>
        <v/>
      </c>
      <c r="O202" s="105" t="str">
        <f>'Gene Table'!D201</f>
        <v>RFPL3</v>
      </c>
      <c r="P202" s="104" t="s">
        <v>26982</v>
      </c>
      <c r="Q202" s="105">
        <f>IF('Control Sample Data'!C201="","",IF(SUM('Control Sample Data'!C$3:C$386)&gt;10,IF(AND(ISNUMBER('Control Sample Data'!C201),'Control Sample Data'!C201&lt;$C$389, 'Control Sample Data'!C201&gt;0),'Control Sample Data'!C201,$C$389),""))</f>
        <v>35</v>
      </c>
      <c r="R202" s="105">
        <f>IF('Control Sample Data'!D201="","",IF(SUM('Control Sample Data'!D$3:D$386)&gt;10,IF(AND(ISNUMBER('Control Sample Data'!D201),'Control Sample Data'!D201&lt;$C$389, 'Control Sample Data'!D201&gt;0),'Control Sample Data'!D201,$C$389),""))</f>
        <v>35</v>
      </c>
      <c r="S202" s="105">
        <f>IF('Control Sample Data'!E201="","",IF(SUM('Control Sample Data'!E$3:E$386)&gt;10,IF(AND(ISNUMBER('Control Sample Data'!E201),'Control Sample Data'!E201&lt;$C$389, 'Control Sample Data'!E201&gt;0),'Control Sample Data'!E201,$C$389),""))</f>
        <v>35</v>
      </c>
      <c r="T202" s="105" t="str">
        <f>IF('Control Sample Data'!F201="","",IF(SUM('Control Sample Data'!F$3:F$386)&gt;10,IF(AND(ISNUMBER('Control Sample Data'!F201),'Control Sample Data'!F201&lt;$C$389, 'Control Sample Data'!F201&gt;0),'Control Sample Data'!F201,$C$389),""))</f>
        <v/>
      </c>
      <c r="U202" s="105" t="str">
        <f>IF('Control Sample Data'!G201="","",IF(SUM('Control Sample Data'!G$3:G$386)&gt;10,IF(AND(ISNUMBER('Control Sample Data'!G201),'Control Sample Data'!G201&lt;$C$389, 'Control Sample Data'!G201&gt;0),'Control Sample Data'!G201,$C$389),""))</f>
        <v/>
      </c>
      <c r="V202" s="105" t="str">
        <f>IF('Control Sample Data'!H201="","",IF(SUM('Control Sample Data'!H$3:H$386)&gt;10,IF(AND(ISNUMBER('Control Sample Data'!H201),'Control Sample Data'!H201&lt;$C$389, 'Control Sample Data'!H201&gt;0),'Control Sample Data'!H201,$C$389),""))</f>
        <v/>
      </c>
      <c r="W202" s="105" t="str">
        <f>IF('Control Sample Data'!I201="","",IF(SUM('Control Sample Data'!I$3:I$386)&gt;10,IF(AND(ISNUMBER('Control Sample Data'!I201),'Control Sample Data'!I201&lt;$C$389, 'Control Sample Data'!I201&gt;0),'Control Sample Data'!I201,$C$389),""))</f>
        <v/>
      </c>
      <c r="X202" s="105" t="str">
        <f>IF('Control Sample Data'!J201="","",IF(SUM('Control Sample Data'!J$3:J$386)&gt;10,IF(AND(ISNUMBER('Control Sample Data'!J201),'Control Sample Data'!J201&lt;$C$389, 'Control Sample Data'!J201&gt;0),'Control Sample Data'!J201,$C$389),""))</f>
        <v/>
      </c>
      <c r="Y202" s="105" t="str">
        <f>IF('Control Sample Data'!K201="","",IF(SUM('Control Sample Data'!K$3:K$386)&gt;10,IF(AND(ISNUMBER('Control Sample Data'!K201),'Control Sample Data'!K201&lt;$C$389, 'Control Sample Data'!K201&gt;0),'Control Sample Data'!K201,$C$389),""))</f>
        <v/>
      </c>
      <c r="Z202" s="105" t="str">
        <f>IF('Control Sample Data'!L201="","",IF(SUM('Control Sample Data'!L$3:L$386)&gt;10,IF(AND(ISNUMBER('Control Sample Data'!L201),'Control Sample Data'!L201&lt;$C$389, 'Control Sample Data'!L201&gt;0),'Control Sample Data'!L201,$C$389),""))</f>
        <v/>
      </c>
      <c r="AA202" s="105" t="str">
        <f>IF('Control Sample Data'!M201="","",IF(SUM('Control Sample Data'!M$3:M$386)&gt;10,IF(AND(ISNUMBER('Control Sample Data'!M201),'Control Sample Data'!M201&lt;$C$389, 'Control Sample Data'!M201&gt;0),'Control Sample Data'!M201,$C$389),""))</f>
        <v/>
      </c>
      <c r="AB202" s="136" t="str">
        <f>IF('Control Sample Data'!N201="","",IF(SUM('Control Sample Data'!N$3:N$386)&gt;10,IF(AND(ISNUMBER('Control Sample Data'!N201),'Control Sample Data'!N201&lt;$C$389, 'Control Sample Data'!N201&gt;0),'Control Sample Data'!N201,$C$389),""))</f>
        <v/>
      </c>
      <c r="BA202" s="101" t="str">
        <f t="shared" si="222"/>
        <v>RFPL3</v>
      </c>
      <c r="BB202" s="104" t="s">
        <v>26982</v>
      </c>
      <c r="BC202" s="105">
        <f t="shared" si="182"/>
        <v>14.007999999999999</v>
      </c>
      <c r="BD202" s="105">
        <f t="shared" si="183"/>
        <v>14.05</v>
      </c>
      <c r="BE202" s="105">
        <f t="shared" si="184"/>
        <v>14.119999999999997</v>
      </c>
      <c r="BF202" s="105" t="str">
        <f t="shared" si="185"/>
        <v/>
      </c>
      <c r="BG202" s="105" t="str">
        <f t="shared" si="186"/>
        <v/>
      </c>
      <c r="BH202" s="105" t="str">
        <f t="shared" si="187"/>
        <v/>
      </c>
      <c r="BI202" s="105" t="str">
        <f t="shared" si="188"/>
        <v/>
      </c>
      <c r="BJ202" s="105" t="str">
        <f t="shared" si="189"/>
        <v/>
      </c>
      <c r="BK202" s="105" t="str">
        <f t="shared" si="190"/>
        <v/>
      </c>
      <c r="BL202" s="105" t="str">
        <f t="shared" si="191"/>
        <v/>
      </c>
      <c r="BM202" s="102" t="str">
        <f t="shared" si="223"/>
        <v/>
      </c>
      <c r="BN202" s="102" t="str">
        <f t="shared" si="224"/>
        <v/>
      </c>
      <c r="BO202" s="105">
        <f t="shared" si="192"/>
        <v>13.858000000000001</v>
      </c>
      <c r="BP202" s="105">
        <f t="shared" si="193"/>
        <v>13.948</v>
      </c>
      <c r="BQ202" s="105">
        <f t="shared" si="194"/>
        <v>13.79</v>
      </c>
      <c r="BR202" s="105" t="str">
        <f t="shared" si="195"/>
        <v/>
      </c>
      <c r="BS202" s="105" t="str">
        <f t="shared" si="196"/>
        <v/>
      </c>
      <c r="BT202" s="105" t="str">
        <f t="shared" si="197"/>
        <v/>
      </c>
      <c r="BU202" s="105" t="str">
        <f t="shared" si="198"/>
        <v/>
      </c>
      <c r="BV202" s="105" t="str">
        <f t="shared" si="199"/>
        <v/>
      </c>
      <c r="BW202" s="105" t="str">
        <f t="shared" si="200"/>
        <v/>
      </c>
      <c r="BX202" s="105" t="str">
        <f t="shared" si="201"/>
        <v/>
      </c>
      <c r="BY202" s="102" t="str">
        <f t="shared" si="225"/>
        <v/>
      </c>
      <c r="BZ202" s="102" t="str">
        <f t="shared" si="226"/>
        <v/>
      </c>
      <c r="CA202" s="70">
        <f t="shared" si="227"/>
        <v>14.059333333333333</v>
      </c>
      <c r="CB202" s="70">
        <f t="shared" si="228"/>
        <v>13.865333333333334</v>
      </c>
      <c r="CC202" s="103" t="str">
        <f t="shared" si="229"/>
        <v>RFPL3</v>
      </c>
      <c r="CD202" s="104" t="s">
        <v>26982</v>
      </c>
      <c r="CE202" s="106">
        <f t="shared" si="202"/>
        <v>6.0697642130933602E-5</v>
      </c>
      <c r="CF202" s="106">
        <f t="shared" si="203"/>
        <v>5.8956074763479352E-5</v>
      </c>
      <c r="CG202" s="106">
        <f t="shared" si="204"/>
        <v>5.6163797035209816E-5</v>
      </c>
      <c r="CH202" s="106" t="str">
        <f t="shared" si="205"/>
        <v/>
      </c>
      <c r="CI202" s="106" t="str">
        <f t="shared" si="206"/>
        <v/>
      </c>
      <c r="CJ202" s="106" t="str">
        <f t="shared" si="207"/>
        <v/>
      </c>
      <c r="CK202" s="106" t="str">
        <f t="shared" si="208"/>
        <v/>
      </c>
      <c r="CL202" s="106" t="str">
        <f t="shared" si="209"/>
        <v/>
      </c>
      <c r="CM202" s="106" t="str">
        <f t="shared" si="210"/>
        <v/>
      </c>
      <c r="CN202" s="106" t="str">
        <f t="shared" si="211"/>
        <v/>
      </c>
      <c r="CO202" s="119" t="str">
        <f t="shared" si="230"/>
        <v/>
      </c>
      <c r="CP202" s="119" t="str">
        <f t="shared" si="231"/>
        <v/>
      </c>
      <c r="CQ202" s="106">
        <f t="shared" si="212"/>
        <v>6.7348250734982831E-5</v>
      </c>
      <c r="CR202" s="106">
        <f t="shared" si="213"/>
        <v>6.3275213685285673E-5</v>
      </c>
      <c r="CS202" s="106">
        <f t="shared" si="214"/>
        <v>7.0598644037188073E-5</v>
      </c>
      <c r="CT202" s="106" t="str">
        <f t="shared" si="215"/>
        <v/>
      </c>
      <c r="CU202" s="106" t="str">
        <f t="shared" si="216"/>
        <v/>
      </c>
      <c r="CV202" s="106" t="str">
        <f t="shared" si="217"/>
        <v/>
      </c>
      <c r="CW202" s="106" t="str">
        <f t="shared" si="218"/>
        <v/>
      </c>
      <c r="CX202" s="106" t="str">
        <f t="shared" si="219"/>
        <v/>
      </c>
      <c r="CY202" s="106" t="str">
        <f t="shared" si="220"/>
        <v/>
      </c>
      <c r="CZ202" s="106" t="str">
        <f t="shared" si="221"/>
        <v/>
      </c>
      <c r="DA202" s="119" t="str">
        <f t="shared" si="232"/>
        <v/>
      </c>
      <c r="DB202" s="119" t="str">
        <f t="shared" si="233"/>
        <v/>
      </c>
    </row>
    <row r="203" spans="1:106" ht="15" customHeight="1" x14ac:dyDescent="0.3">
      <c r="A203" s="135" t="str">
        <f>'Gene Table'!D202</f>
        <v>RFWD2</v>
      </c>
      <c r="B203" s="104" t="s">
        <v>26983</v>
      </c>
      <c r="C203" s="105">
        <f>IF('Test Sample Data'!C202="","",IF(SUM('Test Sample Data'!C$3:C$386)&gt;10,IF(AND(ISNUMBER('Test Sample Data'!C202),'Test Sample Data'!C202&lt;$C$389, 'Test Sample Data'!C202&gt;0),'Test Sample Data'!C202,$C$389),""))</f>
        <v>29.54</v>
      </c>
      <c r="D203" s="105">
        <f>IF('Test Sample Data'!D202="","",IF(SUM('Test Sample Data'!D$3:D$386)&gt;10,IF(AND(ISNUMBER('Test Sample Data'!D202),'Test Sample Data'!D202&lt;$C$389, 'Test Sample Data'!D202&gt;0),'Test Sample Data'!D202,$C$389),""))</f>
        <v>29.45</v>
      </c>
      <c r="E203" s="105">
        <f>IF('Test Sample Data'!E202="","",IF(SUM('Test Sample Data'!E$3:E$386)&gt;10,IF(AND(ISNUMBER('Test Sample Data'!E202),'Test Sample Data'!E202&lt;$C$389, 'Test Sample Data'!E202&gt;0),'Test Sample Data'!E202,$C$389),""))</f>
        <v>29.08</v>
      </c>
      <c r="F203" s="105" t="str">
        <f>IF('Test Sample Data'!F202="","",IF(SUM('Test Sample Data'!F$3:F$386)&gt;10,IF(AND(ISNUMBER('Test Sample Data'!F202),'Test Sample Data'!F202&lt;$C$389, 'Test Sample Data'!F202&gt;0),'Test Sample Data'!F202,$C$389),""))</f>
        <v/>
      </c>
      <c r="G203" s="105" t="str">
        <f>IF('Test Sample Data'!G202="","",IF(SUM('Test Sample Data'!G$3:G$386)&gt;10,IF(AND(ISNUMBER('Test Sample Data'!G202),'Test Sample Data'!G202&lt;$C$389, 'Test Sample Data'!G202&gt;0),'Test Sample Data'!G202,$C$389),""))</f>
        <v/>
      </c>
      <c r="H203" s="105" t="str">
        <f>IF('Test Sample Data'!H202="","",IF(SUM('Test Sample Data'!H$3:H$386)&gt;10,IF(AND(ISNUMBER('Test Sample Data'!H202),'Test Sample Data'!H202&lt;$C$389, 'Test Sample Data'!H202&gt;0),'Test Sample Data'!H202,$C$389),""))</f>
        <v/>
      </c>
      <c r="I203" s="105" t="str">
        <f>IF('Test Sample Data'!I202="","",IF(SUM('Test Sample Data'!I$3:I$386)&gt;10,IF(AND(ISNUMBER('Test Sample Data'!I202),'Test Sample Data'!I202&lt;$C$389, 'Test Sample Data'!I202&gt;0),'Test Sample Data'!I202,$C$389),""))</f>
        <v/>
      </c>
      <c r="J203" s="105" t="str">
        <f>IF('Test Sample Data'!J202="","",IF(SUM('Test Sample Data'!J$3:J$386)&gt;10,IF(AND(ISNUMBER('Test Sample Data'!J202),'Test Sample Data'!J202&lt;$C$389, 'Test Sample Data'!J202&gt;0),'Test Sample Data'!J202,$C$389),""))</f>
        <v/>
      </c>
      <c r="K203" s="105" t="str">
        <f>IF('Test Sample Data'!K202="","",IF(SUM('Test Sample Data'!K$3:K$386)&gt;10,IF(AND(ISNUMBER('Test Sample Data'!K202),'Test Sample Data'!K202&lt;$C$389, 'Test Sample Data'!K202&gt;0),'Test Sample Data'!K202,$C$389),""))</f>
        <v/>
      </c>
      <c r="L203" s="105" t="str">
        <f>IF('Test Sample Data'!L202="","",IF(SUM('Test Sample Data'!L$3:L$386)&gt;10,IF(AND(ISNUMBER('Test Sample Data'!L202),'Test Sample Data'!L202&lt;$C$389, 'Test Sample Data'!L202&gt;0),'Test Sample Data'!L202,$C$389),""))</f>
        <v/>
      </c>
      <c r="M203" s="105" t="str">
        <f>IF('Test Sample Data'!M202="","",IF(SUM('Test Sample Data'!M$3:M$386)&gt;10,IF(AND(ISNUMBER('Test Sample Data'!M202),'Test Sample Data'!M202&lt;$C$389, 'Test Sample Data'!M202&gt;0),'Test Sample Data'!M202,$C$389),""))</f>
        <v/>
      </c>
      <c r="N203" s="105" t="str">
        <f>IF('Test Sample Data'!N202="","",IF(SUM('Test Sample Data'!N$3:N$386)&gt;10,IF(AND(ISNUMBER('Test Sample Data'!N202),'Test Sample Data'!N202&lt;$C$389, 'Test Sample Data'!N202&gt;0),'Test Sample Data'!N202,$C$389),""))</f>
        <v/>
      </c>
      <c r="O203" s="105" t="str">
        <f>'Gene Table'!D202</f>
        <v>RFWD2</v>
      </c>
      <c r="P203" s="104" t="s">
        <v>26983</v>
      </c>
      <c r="Q203" s="105">
        <f>IF('Control Sample Data'!C202="","",IF(SUM('Control Sample Data'!C$3:C$386)&gt;10,IF(AND(ISNUMBER('Control Sample Data'!C202),'Control Sample Data'!C202&lt;$C$389, 'Control Sample Data'!C202&gt;0),'Control Sample Data'!C202,$C$389),""))</f>
        <v>27.33</v>
      </c>
      <c r="R203" s="105">
        <f>IF('Control Sample Data'!D202="","",IF(SUM('Control Sample Data'!D$3:D$386)&gt;10,IF(AND(ISNUMBER('Control Sample Data'!D202),'Control Sample Data'!D202&lt;$C$389, 'Control Sample Data'!D202&gt;0),'Control Sample Data'!D202,$C$389),""))</f>
        <v>27.11</v>
      </c>
      <c r="S203" s="105">
        <f>IF('Control Sample Data'!E202="","",IF(SUM('Control Sample Data'!E$3:E$386)&gt;10,IF(AND(ISNUMBER('Control Sample Data'!E202),'Control Sample Data'!E202&lt;$C$389, 'Control Sample Data'!E202&gt;0),'Control Sample Data'!E202,$C$389),""))</f>
        <v>27.31</v>
      </c>
      <c r="T203" s="105" t="str">
        <f>IF('Control Sample Data'!F202="","",IF(SUM('Control Sample Data'!F$3:F$386)&gt;10,IF(AND(ISNUMBER('Control Sample Data'!F202),'Control Sample Data'!F202&lt;$C$389, 'Control Sample Data'!F202&gt;0),'Control Sample Data'!F202,$C$389),""))</f>
        <v/>
      </c>
      <c r="U203" s="105" t="str">
        <f>IF('Control Sample Data'!G202="","",IF(SUM('Control Sample Data'!G$3:G$386)&gt;10,IF(AND(ISNUMBER('Control Sample Data'!G202),'Control Sample Data'!G202&lt;$C$389, 'Control Sample Data'!G202&gt;0),'Control Sample Data'!G202,$C$389),""))</f>
        <v/>
      </c>
      <c r="V203" s="105" t="str">
        <f>IF('Control Sample Data'!H202="","",IF(SUM('Control Sample Data'!H$3:H$386)&gt;10,IF(AND(ISNUMBER('Control Sample Data'!H202),'Control Sample Data'!H202&lt;$C$389, 'Control Sample Data'!H202&gt;0),'Control Sample Data'!H202,$C$389),""))</f>
        <v/>
      </c>
      <c r="W203" s="105" t="str">
        <f>IF('Control Sample Data'!I202="","",IF(SUM('Control Sample Data'!I$3:I$386)&gt;10,IF(AND(ISNUMBER('Control Sample Data'!I202),'Control Sample Data'!I202&lt;$C$389, 'Control Sample Data'!I202&gt;0),'Control Sample Data'!I202,$C$389),""))</f>
        <v/>
      </c>
      <c r="X203" s="105" t="str">
        <f>IF('Control Sample Data'!J202="","",IF(SUM('Control Sample Data'!J$3:J$386)&gt;10,IF(AND(ISNUMBER('Control Sample Data'!J202),'Control Sample Data'!J202&lt;$C$389, 'Control Sample Data'!J202&gt;0),'Control Sample Data'!J202,$C$389),""))</f>
        <v/>
      </c>
      <c r="Y203" s="105" t="str">
        <f>IF('Control Sample Data'!K202="","",IF(SUM('Control Sample Data'!K$3:K$386)&gt;10,IF(AND(ISNUMBER('Control Sample Data'!K202),'Control Sample Data'!K202&lt;$C$389, 'Control Sample Data'!K202&gt;0),'Control Sample Data'!K202,$C$389),""))</f>
        <v/>
      </c>
      <c r="Z203" s="105" t="str">
        <f>IF('Control Sample Data'!L202="","",IF(SUM('Control Sample Data'!L$3:L$386)&gt;10,IF(AND(ISNUMBER('Control Sample Data'!L202),'Control Sample Data'!L202&lt;$C$389, 'Control Sample Data'!L202&gt;0),'Control Sample Data'!L202,$C$389),""))</f>
        <v/>
      </c>
      <c r="AA203" s="105" t="str">
        <f>IF('Control Sample Data'!M202="","",IF(SUM('Control Sample Data'!M$3:M$386)&gt;10,IF(AND(ISNUMBER('Control Sample Data'!M202),'Control Sample Data'!M202&lt;$C$389, 'Control Sample Data'!M202&gt;0),'Control Sample Data'!M202,$C$389),""))</f>
        <v/>
      </c>
      <c r="AB203" s="136" t="str">
        <f>IF('Control Sample Data'!N202="","",IF(SUM('Control Sample Data'!N$3:N$386)&gt;10,IF(AND(ISNUMBER('Control Sample Data'!N202),'Control Sample Data'!N202&lt;$C$389, 'Control Sample Data'!N202&gt;0),'Control Sample Data'!N202,$C$389),""))</f>
        <v/>
      </c>
      <c r="BA203" s="101" t="str">
        <f t="shared" si="222"/>
        <v>RFWD2</v>
      </c>
      <c r="BB203" s="104" t="s">
        <v>26983</v>
      </c>
      <c r="BC203" s="105">
        <f t="shared" si="182"/>
        <v>8.5479999999999983</v>
      </c>
      <c r="BD203" s="105">
        <f t="shared" si="183"/>
        <v>8.5</v>
      </c>
      <c r="BE203" s="105">
        <f t="shared" si="184"/>
        <v>8.1999999999999957</v>
      </c>
      <c r="BF203" s="105" t="str">
        <f t="shared" si="185"/>
        <v/>
      </c>
      <c r="BG203" s="105" t="str">
        <f t="shared" si="186"/>
        <v/>
      </c>
      <c r="BH203" s="105" t="str">
        <f t="shared" si="187"/>
        <v/>
      </c>
      <c r="BI203" s="105" t="str">
        <f t="shared" si="188"/>
        <v/>
      </c>
      <c r="BJ203" s="105" t="str">
        <f t="shared" si="189"/>
        <v/>
      </c>
      <c r="BK203" s="105" t="str">
        <f t="shared" si="190"/>
        <v/>
      </c>
      <c r="BL203" s="105" t="str">
        <f t="shared" si="191"/>
        <v/>
      </c>
      <c r="BM203" s="102" t="str">
        <f t="shared" si="223"/>
        <v/>
      </c>
      <c r="BN203" s="102" t="str">
        <f t="shared" si="224"/>
        <v/>
      </c>
      <c r="BO203" s="105">
        <f t="shared" si="192"/>
        <v>6.1879999999999988</v>
      </c>
      <c r="BP203" s="105">
        <f t="shared" si="193"/>
        <v>6.0579999999999998</v>
      </c>
      <c r="BQ203" s="105">
        <f t="shared" si="194"/>
        <v>6.0999999999999979</v>
      </c>
      <c r="BR203" s="105" t="str">
        <f t="shared" si="195"/>
        <v/>
      </c>
      <c r="BS203" s="105" t="str">
        <f t="shared" si="196"/>
        <v/>
      </c>
      <c r="BT203" s="105" t="str">
        <f t="shared" si="197"/>
        <v/>
      </c>
      <c r="BU203" s="105" t="str">
        <f t="shared" si="198"/>
        <v/>
      </c>
      <c r="BV203" s="105" t="str">
        <f t="shared" si="199"/>
        <v/>
      </c>
      <c r="BW203" s="105" t="str">
        <f t="shared" si="200"/>
        <v/>
      </c>
      <c r="BX203" s="105" t="str">
        <f t="shared" si="201"/>
        <v/>
      </c>
      <c r="BY203" s="102" t="str">
        <f t="shared" si="225"/>
        <v/>
      </c>
      <c r="BZ203" s="102" t="str">
        <f t="shared" si="226"/>
        <v/>
      </c>
      <c r="CA203" s="70">
        <f t="shared" si="227"/>
        <v>8.4159999999999986</v>
      </c>
      <c r="CB203" s="70">
        <f t="shared" si="228"/>
        <v>6.1153333333333322</v>
      </c>
      <c r="CC203" s="103" t="str">
        <f t="shared" si="229"/>
        <v>RFWD2</v>
      </c>
      <c r="CD203" s="104" t="s">
        <v>26983</v>
      </c>
      <c r="CE203" s="106">
        <f t="shared" si="202"/>
        <v>2.6717486404345559E-3</v>
      </c>
      <c r="CF203" s="106">
        <f t="shared" si="203"/>
        <v>2.7621358640099515E-3</v>
      </c>
      <c r="CG203" s="106">
        <f t="shared" si="204"/>
        <v>3.4005881378754944E-3</v>
      </c>
      <c r="CH203" s="106" t="str">
        <f t="shared" si="205"/>
        <v/>
      </c>
      <c r="CI203" s="106" t="str">
        <f t="shared" si="206"/>
        <v/>
      </c>
      <c r="CJ203" s="106" t="str">
        <f t="shared" si="207"/>
        <v/>
      </c>
      <c r="CK203" s="106" t="str">
        <f t="shared" si="208"/>
        <v/>
      </c>
      <c r="CL203" s="106" t="str">
        <f t="shared" si="209"/>
        <v/>
      </c>
      <c r="CM203" s="106" t="str">
        <f t="shared" si="210"/>
        <v/>
      </c>
      <c r="CN203" s="106" t="str">
        <f t="shared" si="211"/>
        <v/>
      </c>
      <c r="CO203" s="119" t="str">
        <f t="shared" si="230"/>
        <v/>
      </c>
      <c r="CP203" s="119" t="str">
        <f t="shared" si="231"/>
        <v/>
      </c>
      <c r="CQ203" s="106">
        <f t="shared" si="212"/>
        <v>1.3715965587648754E-2</v>
      </c>
      <c r="CR203" s="106">
        <f t="shared" si="213"/>
        <v>1.5009294749273075E-2</v>
      </c>
      <c r="CS203" s="106">
        <f t="shared" si="214"/>
        <v>1.4578640492762635E-2</v>
      </c>
      <c r="CT203" s="106" t="str">
        <f t="shared" si="215"/>
        <v/>
      </c>
      <c r="CU203" s="106" t="str">
        <f t="shared" si="216"/>
        <v/>
      </c>
      <c r="CV203" s="106" t="str">
        <f t="shared" si="217"/>
        <v/>
      </c>
      <c r="CW203" s="106" t="str">
        <f t="shared" si="218"/>
        <v/>
      </c>
      <c r="CX203" s="106" t="str">
        <f t="shared" si="219"/>
        <v/>
      </c>
      <c r="CY203" s="106" t="str">
        <f t="shared" si="220"/>
        <v/>
      </c>
      <c r="CZ203" s="106" t="str">
        <f t="shared" si="221"/>
        <v/>
      </c>
      <c r="DA203" s="119" t="str">
        <f t="shared" si="232"/>
        <v/>
      </c>
      <c r="DB203" s="119" t="str">
        <f t="shared" si="233"/>
        <v/>
      </c>
    </row>
    <row r="204" spans="1:106" ht="15" customHeight="1" x14ac:dyDescent="0.3">
      <c r="A204" s="135" t="str">
        <f>'Gene Table'!D203</f>
        <v>RHOBTB1</v>
      </c>
      <c r="B204" s="104" t="s">
        <v>26984</v>
      </c>
      <c r="C204" s="105">
        <f>IF('Test Sample Data'!C203="","",IF(SUM('Test Sample Data'!C$3:C$386)&gt;10,IF(AND(ISNUMBER('Test Sample Data'!C203),'Test Sample Data'!C203&lt;$C$389, 'Test Sample Data'!C203&gt;0),'Test Sample Data'!C203,$C$389),""))</f>
        <v>21.26</v>
      </c>
      <c r="D204" s="105">
        <f>IF('Test Sample Data'!D203="","",IF(SUM('Test Sample Data'!D$3:D$386)&gt;10,IF(AND(ISNUMBER('Test Sample Data'!D203),'Test Sample Data'!D203&lt;$C$389, 'Test Sample Data'!D203&gt;0),'Test Sample Data'!D203,$C$389),""))</f>
        <v>21.29</v>
      </c>
      <c r="E204" s="105">
        <f>IF('Test Sample Data'!E203="","",IF(SUM('Test Sample Data'!E$3:E$386)&gt;10,IF(AND(ISNUMBER('Test Sample Data'!E203),'Test Sample Data'!E203&lt;$C$389, 'Test Sample Data'!E203&gt;0),'Test Sample Data'!E203,$C$389),""))</f>
        <v>21.26</v>
      </c>
      <c r="F204" s="105" t="str">
        <f>IF('Test Sample Data'!F203="","",IF(SUM('Test Sample Data'!F$3:F$386)&gt;10,IF(AND(ISNUMBER('Test Sample Data'!F203),'Test Sample Data'!F203&lt;$C$389, 'Test Sample Data'!F203&gt;0),'Test Sample Data'!F203,$C$389),""))</f>
        <v/>
      </c>
      <c r="G204" s="105" t="str">
        <f>IF('Test Sample Data'!G203="","",IF(SUM('Test Sample Data'!G$3:G$386)&gt;10,IF(AND(ISNUMBER('Test Sample Data'!G203),'Test Sample Data'!G203&lt;$C$389, 'Test Sample Data'!G203&gt;0),'Test Sample Data'!G203,$C$389),""))</f>
        <v/>
      </c>
      <c r="H204" s="105" t="str">
        <f>IF('Test Sample Data'!H203="","",IF(SUM('Test Sample Data'!H$3:H$386)&gt;10,IF(AND(ISNUMBER('Test Sample Data'!H203),'Test Sample Data'!H203&lt;$C$389, 'Test Sample Data'!H203&gt;0),'Test Sample Data'!H203,$C$389),""))</f>
        <v/>
      </c>
      <c r="I204" s="105" t="str">
        <f>IF('Test Sample Data'!I203="","",IF(SUM('Test Sample Data'!I$3:I$386)&gt;10,IF(AND(ISNUMBER('Test Sample Data'!I203),'Test Sample Data'!I203&lt;$C$389, 'Test Sample Data'!I203&gt;0),'Test Sample Data'!I203,$C$389),""))</f>
        <v/>
      </c>
      <c r="J204" s="105" t="str">
        <f>IF('Test Sample Data'!J203="","",IF(SUM('Test Sample Data'!J$3:J$386)&gt;10,IF(AND(ISNUMBER('Test Sample Data'!J203),'Test Sample Data'!J203&lt;$C$389, 'Test Sample Data'!J203&gt;0),'Test Sample Data'!J203,$C$389),""))</f>
        <v/>
      </c>
      <c r="K204" s="105" t="str">
        <f>IF('Test Sample Data'!K203="","",IF(SUM('Test Sample Data'!K$3:K$386)&gt;10,IF(AND(ISNUMBER('Test Sample Data'!K203),'Test Sample Data'!K203&lt;$C$389, 'Test Sample Data'!K203&gt;0),'Test Sample Data'!K203,$C$389),""))</f>
        <v/>
      </c>
      <c r="L204" s="105" t="str">
        <f>IF('Test Sample Data'!L203="","",IF(SUM('Test Sample Data'!L$3:L$386)&gt;10,IF(AND(ISNUMBER('Test Sample Data'!L203),'Test Sample Data'!L203&lt;$C$389, 'Test Sample Data'!L203&gt;0),'Test Sample Data'!L203,$C$389),""))</f>
        <v/>
      </c>
      <c r="M204" s="105" t="str">
        <f>IF('Test Sample Data'!M203="","",IF(SUM('Test Sample Data'!M$3:M$386)&gt;10,IF(AND(ISNUMBER('Test Sample Data'!M203),'Test Sample Data'!M203&lt;$C$389, 'Test Sample Data'!M203&gt;0),'Test Sample Data'!M203,$C$389),""))</f>
        <v/>
      </c>
      <c r="N204" s="105" t="str">
        <f>IF('Test Sample Data'!N203="","",IF(SUM('Test Sample Data'!N$3:N$386)&gt;10,IF(AND(ISNUMBER('Test Sample Data'!N203),'Test Sample Data'!N203&lt;$C$389, 'Test Sample Data'!N203&gt;0),'Test Sample Data'!N203,$C$389),""))</f>
        <v/>
      </c>
      <c r="O204" s="105" t="str">
        <f>'Gene Table'!D203</f>
        <v>RHOBTB1</v>
      </c>
      <c r="P204" s="104" t="s">
        <v>26984</v>
      </c>
      <c r="Q204" s="105">
        <f>IF('Control Sample Data'!C203="","",IF(SUM('Control Sample Data'!C$3:C$386)&gt;10,IF(AND(ISNUMBER('Control Sample Data'!C203),'Control Sample Data'!C203&lt;$C$389, 'Control Sample Data'!C203&gt;0),'Control Sample Data'!C203,$C$389),""))</f>
        <v>25.52</v>
      </c>
      <c r="R204" s="105">
        <f>IF('Control Sample Data'!D203="","",IF(SUM('Control Sample Data'!D$3:D$386)&gt;10,IF(AND(ISNUMBER('Control Sample Data'!D203),'Control Sample Data'!D203&lt;$C$389, 'Control Sample Data'!D203&gt;0),'Control Sample Data'!D203,$C$389),""))</f>
        <v>25.6</v>
      </c>
      <c r="S204" s="105">
        <f>IF('Control Sample Data'!E203="","",IF(SUM('Control Sample Data'!E$3:E$386)&gt;10,IF(AND(ISNUMBER('Control Sample Data'!E203),'Control Sample Data'!E203&lt;$C$389, 'Control Sample Data'!E203&gt;0),'Control Sample Data'!E203,$C$389),""))</f>
        <v>25.81</v>
      </c>
      <c r="T204" s="105" t="str">
        <f>IF('Control Sample Data'!F203="","",IF(SUM('Control Sample Data'!F$3:F$386)&gt;10,IF(AND(ISNUMBER('Control Sample Data'!F203),'Control Sample Data'!F203&lt;$C$389, 'Control Sample Data'!F203&gt;0),'Control Sample Data'!F203,$C$389),""))</f>
        <v/>
      </c>
      <c r="U204" s="105" t="str">
        <f>IF('Control Sample Data'!G203="","",IF(SUM('Control Sample Data'!G$3:G$386)&gt;10,IF(AND(ISNUMBER('Control Sample Data'!G203),'Control Sample Data'!G203&lt;$C$389, 'Control Sample Data'!G203&gt;0),'Control Sample Data'!G203,$C$389),""))</f>
        <v/>
      </c>
      <c r="V204" s="105" t="str">
        <f>IF('Control Sample Data'!H203="","",IF(SUM('Control Sample Data'!H$3:H$386)&gt;10,IF(AND(ISNUMBER('Control Sample Data'!H203),'Control Sample Data'!H203&lt;$C$389, 'Control Sample Data'!H203&gt;0),'Control Sample Data'!H203,$C$389),""))</f>
        <v/>
      </c>
      <c r="W204" s="105" t="str">
        <f>IF('Control Sample Data'!I203="","",IF(SUM('Control Sample Data'!I$3:I$386)&gt;10,IF(AND(ISNUMBER('Control Sample Data'!I203),'Control Sample Data'!I203&lt;$C$389, 'Control Sample Data'!I203&gt;0),'Control Sample Data'!I203,$C$389),""))</f>
        <v/>
      </c>
      <c r="X204" s="105" t="str">
        <f>IF('Control Sample Data'!J203="","",IF(SUM('Control Sample Data'!J$3:J$386)&gt;10,IF(AND(ISNUMBER('Control Sample Data'!J203),'Control Sample Data'!J203&lt;$C$389, 'Control Sample Data'!J203&gt;0),'Control Sample Data'!J203,$C$389),""))</f>
        <v/>
      </c>
      <c r="Y204" s="105" t="str">
        <f>IF('Control Sample Data'!K203="","",IF(SUM('Control Sample Data'!K$3:K$386)&gt;10,IF(AND(ISNUMBER('Control Sample Data'!K203),'Control Sample Data'!K203&lt;$C$389, 'Control Sample Data'!K203&gt;0),'Control Sample Data'!K203,$C$389),""))</f>
        <v/>
      </c>
      <c r="Z204" s="105" t="str">
        <f>IF('Control Sample Data'!L203="","",IF(SUM('Control Sample Data'!L$3:L$386)&gt;10,IF(AND(ISNUMBER('Control Sample Data'!L203),'Control Sample Data'!L203&lt;$C$389, 'Control Sample Data'!L203&gt;0),'Control Sample Data'!L203,$C$389),""))</f>
        <v/>
      </c>
      <c r="AA204" s="105" t="str">
        <f>IF('Control Sample Data'!M203="","",IF(SUM('Control Sample Data'!M$3:M$386)&gt;10,IF(AND(ISNUMBER('Control Sample Data'!M203),'Control Sample Data'!M203&lt;$C$389, 'Control Sample Data'!M203&gt;0),'Control Sample Data'!M203,$C$389),""))</f>
        <v/>
      </c>
      <c r="AB204" s="136" t="str">
        <f>IF('Control Sample Data'!N203="","",IF(SUM('Control Sample Data'!N$3:N$386)&gt;10,IF(AND(ISNUMBER('Control Sample Data'!N203),'Control Sample Data'!N203&lt;$C$389, 'Control Sample Data'!N203&gt;0),'Control Sample Data'!N203,$C$389),""))</f>
        <v/>
      </c>
      <c r="BA204" s="101" t="str">
        <f t="shared" si="222"/>
        <v>RHOBTB1</v>
      </c>
      <c r="BB204" s="104" t="s">
        <v>26984</v>
      </c>
      <c r="BC204" s="105">
        <f t="shared" si="182"/>
        <v>0.26800000000000068</v>
      </c>
      <c r="BD204" s="105">
        <f t="shared" si="183"/>
        <v>0.33999999999999986</v>
      </c>
      <c r="BE204" s="105">
        <f t="shared" si="184"/>
        <v>0.37999999999999901</v>
      </c>
      <c r="BF204" s="105" t="str">
        <f t="shared" si="185"/>
        <v/>
      </c>
      <c r="BG204" s="105" t="str">
        <f t="shared" si="186"/>
        <v/>
      </c>
      <c r="BH204" s="105" t="str">
        <f t="shared" si="187"/>
        <v/>
      </c>
      <c r="BI204" s="105" t="str">
        <f t="shared" si="188"/>
        <v/>
      </c>
      <c r="BJ204" s="105" t="str">
        <f t="shared" si="189"/>
        <v/>
      </c>
      <c r="BK204" s="105" t="str">
        <f t="shared" si="190"/>
        <v/>
      </c>
      <c r="BL204" s="105" t="str">
        <f t="shared" si="191"/>
        <v/>
      </c>
      <c r="BM204" s="102" t="str">
        <f t="shared" si="223"/>
        <v/>
      </c>
      <c r="BN204" s="102" t="str">
        <f t="shared" si="224"/>
        <v/>
      </c>
      <c r="BO204" s="105">
        <f t="shared" si="192"/>
        <v>4.3780000000000001</v>
      </c>
      <c r="BP204" s="105">
        <f t="shared" si="193"/>
        <v>4.5480000000000018</v>
      </c>
      <c r="BQ204" s="105">
        <f t="shared" si="194"/>
        <v>4.5999999999999979</v>
      </c>
      <c r="BR204" s="105" t="str">
        <f t="shared" si="195"/>
        <v/>
      </c>
      <c r="BS204" s="105" t="str">
        <f t="shared" si="196"/>
        <v/>
      </c>
      <c r="BT204" s="105" t="str">
        <f t="shared" si="197"/>
        <v/>
      </c>
      <c r="BU204" s="105" t="str">
        <f t="shared" si="198"/>
        <v/>
      </c>
      <c r="BV204" s="105" t="str">
        <f t="shared" si="199"/>
        <v/>
      </c>
      <c r="BW204" s="105" t="str">
        <f t="shared" si="200"/>
        <v/>
      </c>
      <c r="BX204" s="105" t="str">
        <f t="shared" si="201"/>
        <v/>
      </c>
      <c r="BY204" s="102" t="str">
        <f t="shared" si="225"/>
        <v/>
      </c>
      <c r="BZ204" s="102" t="str">
        <f t="shared" si="226"/>
        <v/>
      </c>
      <c r="CA204" s="70">
        <f t="shared" si="227"/>
        <v>0.3293333333333332</v>
      </c>
      <c r="CB204" s="70">
        <f t="shared" si="228"/>
        <v>4.5086666666666666</v>
      </c>
      <c r="CC204" s="103" t="str">
        <f t="shared" si="229"/>
        <v>RHOBTB1</v>
      </c>
      <c r="CD204" s="104" t="s">
        <v>26984</v>
      </c>
      <c r="CE204" s="106">
        <f t="shared" si="202"/>
        <v>0.83047002409089377</v>
      </c>
      <c r="CF204" s="106">
        <f t="shared" si="203"/>
        <v>0.79004131186337734</v>
      </c>
      <c r="CG204" s="106">
        <f t="shared" si="204"/>
        <v>0.76843759064400663</v>
      </c>
      <c r="CH204" s="106" t="str">
        <f t="shared" si="205"/>
        <v/>
      </c>
      <c r="CI204" s="106" t="str">
        <f t="shared" si="206"/>
        <v/>
      </c>
      <c r="CJ204" s="106" t="str">
        <f t="shared" si="207"/>
        <v/>
      </c>
      <c r="CK204" s="106" t="str">
        <f t="shared" si="208"/>
        <v/>
      </c>
      <c r="CL204" s="106" t="str">
        <f t="shared" si="209"/>
        <v/>
      </c>
      <c r="CM204" s="106" t="str">
        <f t="shared" si="210"/>
        <v/>
      </c>
      <c r="CN204" s="106" t="str">
        <f t="shared" si="211"/>
        <v/>
      </c>
      <c r="CO204" s="119" t="str">
        <f t="shared" si="230"/>
        <v/>
      </c>
      <c r="CP204" s="119" t="str">
        <f t="shared" si="231"/>
        <v/>
      </c>
      <c r="CQ204" s="106">
        <f t="shared" si="212"/>
        <v>4.8093975630026944E-2</v>
      </c>
      <c r="CR204" s="106">
        <f t="shared" si="213"/>
        <v>4.2747978246952791E-2</v>
      </c>
      <c r="CS204" s="106">
        <f t="shared" si="214"/>
        <v>4.1234622211652999E-2</v>
      </c>
      <c r="CT204" s="106" t="str">
        <f t="shared" si="215"/>
        <v/>
      </c>
      <c r="CU204" s="106" t="str">
        <f t="shared" si="216"/>
        <v/>
      </c>
      <c r="CV204" s="106" t="str">
        <f t="shared" si="217"/>
        <v/>
      </c>
      <c r="CW204" s="106" t="str">
        <f t="shared" si="218"/>
        <v/>
      </c>
      <c r="CX204" s="106" t="str">
        <f t="shared" si="219"/>
        <v/>
      </c>
      <c r="CY204" s="106" t="str">
        <f t="shared" si="220"/>
        <v/>
      </c>
      <c r="CZ204" s="106" t="str">
        <f t="shared" si="221"/>
        <v/>
      </c>
      <c r="DA204" s="119" t="str">
        <f t="shared" si="232"/>
        <v/>
      </c>
      <c r="DB204" s="119" t="str">
        <f t="shared" si="233"/>
        <v/>
      </c>
    </row>
    <row r="205" spans="1:106" ht="15" customHeight="1" x14ac:dyDescent="0.3">
      <c r="A205" s="135" t="str">
        <f>'Gene Table'!D204</f>
        <v>RHOBTB3</v>
      </c>
      <c r="B205" s="104" t="s">
        <v>26985</v>
      </c>
      <c r="C205" s="105">
        <f>IF('Test Sample Data'!C204="","",IF(SUM('Test Sample Data'!C$3:C$386)&gt;10,IF(AND(ISNUMBER('Test Sample Data'!C204),'Test Sample Data'!C204&lt;$C$389, 'Test Sample Data'!C204&gt;0),'Test Sample Data'!C204,$C$389),""))</f>
        <v>16.77</v>
      </c>
      <c r="D205" s="105">
        <f>IF('Test Sample Data'!D204="","",IF(SUM('Test Sample Data'!D$3:D$386)&gt;10,IF(AND(ISNUMBER('Test Sample Data'!D204),'Test Sample Data'!D204&lt;$C$389, 'Test Sample Data'!D204&gt;0),'Test Sample Data'!D204,$C$389),""))</f>
        <v>16.86</v>
      </c>
      <c r="E205" s="105">
        <f>IF('Test Sample Data'!E204="","",IF(SUM('Test Sample Data'!E$3:E$386)&gt;10,IF(AND(ISNUMBER('Test Sample Data'!E204),'Test Sample Data'!E204&lt;$C$389, 'Test Sample Data'!E204&gt;0),'Test Sample Data'!E204,$C$389),""))</f>
        <v>16.77</v>
      </c>
      <c r="F205" s="105" t="str">
        <f>IF('Test Sample Data'!F204="","",IF(SUM('Test Sample Data'!F$3:F$386)&gt;10,IF(AND(ISNUMBER('Test Sample Data'!F204),'Test Sample Data'!F204&lt;$C$389, 'Test Sample Data'!F204&gt;0),'Test Sample Data'!F204,$C$389),""))</f>
        <v/>
      </c>
      <c r="G205" s="105" t="str">
        <f>IF('Test Sample Data'!G204="","",IF(SUM('Test Sample Data'!G$3:G$386)&gt;10,IF(AND(ISNUMBER('Test Sample Data'!G204),'Test Sample Data'!G204&lt;$C$389, 'Test Sample Data'!G204&gt;0),'Test Sample Data'!G204,$C$389),""))</f>
        <v/>
      </c>
      <c r="H205" s="105" t="str">
        <f>IF('Test Sample Data'!H204="","",IF(SUM('Test Sample Data'!H$3:H$386)&gt;10,IF(AND(ISNUMBER('Test Sample Data'!H204),'Test Sample Data'!H204&lt;$C$389, 'Test Sample Data'!H204&gt;0),'Test Sample Data'!H204,$C$389),""))</f>
        <v/>
      </c>
      <c r="I205" s="105" t="str">
        <f>IF('Test Sample Data'!I204="","",IF(SUM('Test Sample Data'!I$3:I$386)&gt;10,IF(AND(ISNUMBER('Test Sample Data'!I204),'Test Sample Data'!I204&lt;$C$389, 'Test Sample Data'!I204&gt;0),'Test Sample Data'!I204,$C$389),""))</f>
        <v/>
      </c>
      <c r="J205" s="105" t="str">
        <f>IF('Test Sample Data'!J204="","",IF(SUM('Test Sample Data'!J$3:J$386)&gt;10,IF(AND(ISNUMBER('Test Sample Data'!J204),'Test Sample Data'!J204&lt;$C$389, 'Test Sample Data'!J204&gt;0),'Test Sample Data'!J204,$C$389),""))</f>
        <v/>
      </c>
      <c r="K205" s="105" t="str">
        <f>IF('Test Sample Data'!K204="","",IF(SUM('Test Sample Data'!K$3:K$386)&gt;10,IF(AND(ISNUMBER('Test Sample Data'!K204),'Test Sample Data'!K204&lt;$C$389, 'Test Sample Data'!K204&gt;0),'Test Sample Data'!K204,$C$389),""))</f>
        <v/>
      </c>
      <c r="L205" s="105" t="str">
        <f>IF('Test Sample Data'!L204="","",IF(SUM('Test Sample Data'!L$3:L$386)&gt;10,IF(AND(ISNUMBER('Test Sample Data'!L204),'Test Sample Data'!L204&lt;$C$389, 'Test Sample Data'!L204&gt;0),'Test Sample Data'!L204,$C$389),""))</f>
        <v/>
      </c>
      <c r="M205" s="105" t="str">
        <f>IF('Test Sample Data'!M204="","",IF(SUM('Test Sample Data'!M$3:M$386)&gt;10,IF(AND(ISNUMBER('Test Sample Data'!M204),'Test Sample Data'!M204&lt;$C$389, 'Test Sample Data'!M204&gt;0),'Test Sample Data'!M204,$C$389),""))</f>
        <v/>
      </c>
      <c r="N205" s="105" t="str">
        <f>IF('Test Sample Data'!N204="","",IF(SUM('Test Sample Data'!N$3:N$386)&gt;10,IF(AND(ISNUMBER('Test Sample Data'!N204),'Test Sample Data'!N204&lt;$C$389, 'Test Sample Data'!N204&gt;0),'Test Sample Data'!N204,$C$389),""))</f>
        <v/>
      </c>
      <c r="O205" s="105" t="str">
        <f>'Gene Table'!D204</f>
        <v>RHOBTB3</v>
      </c>
      <c r="P205" s="104" t="s">
        <v>26985</v>
      </c>
      <c r="Q205" s="105">
        <f>IF('Control Sample Data'!C204="","",IF(SUM('Control Sample Data'!C$3:C$386)&gt;10,IF(AND(ISNUMBER('Control Sample Data'!C204),'Control Sample Data'!C204&lt;$C$389, 'Control Sample Data'!C204&gt;0),'Control Sample Data'!C204,$C$389),""))</f>
        <v>27.12</v>
      </c>
      <c r="R205" s="105">
        <f>IF('Control Sample Data'!D204="","",IF(SUM('Control Sample Data'!D$3:D$386)&gt;10,IF(AND(ISNUMBER('Control Sample Data'!D204),'Control Sample Data'!D204&lt;$C$389, 'Control Sample Data'!D204&gt;0),'Control Sample Data'!D204,$C$389),""))</f>
        <v>27.21</v>
      </c>
      <c r="S205" s="105">
        <f>IF('Control Sample Data'!E204="","",IF(SUM('Control Sample Data'!E$3:E$386)&gt;10,IF(AND(ISNUMBER('Control Sample Data'!E204),'Control Sample Data'!E204&lt;$C$389, 'Control Sample Data'!E204&gt;0),'Control Sample Data'!E204,$C$389),""))</f>
        <v>27.12</v>
      </c>
      <c r="T205" s="105" t="str">
        <f>IF('Control Sample Data'!F204="","",IF(SUM('Control Sample Data'!F$3:F$386)&gt;10,IF(AND(ISNUMBER('Control Sample Data'!F204),'Control Sample Data'!F204&lt;$C$389, 'Control Sample Data'!F204&gt;0),'Control Sample Data'!F204,$C$389),""))</f>
        <v/>
      </c>
      <c r="U205" s="105" t="str">
        <f>IF('Control Sample Data'!G204="","",IF(SUM('Control Sample Data'!G$3:G$386)&gt;10,IF(AND(ISNUMBER('Control Sample Data'!G204),'Control Sample Data'!G204&lt;$C$389, 'Control Sample Data'!G204&gt;0),'Control Sample Data'!G204,$C$389),""))</f>
        <v/>
      </c>
      <c r="V205" s="105" t="str">
        <f>IF('Control Sample Data'!H204="","",IF(SUM('Control Sample Data'!H$3:H$386)&gt;10,IF(AND(ISNUMBER('Control Sample Data'!H204),'Control Sample Data'!H204&lt;$C$389, 'Control Sample Data'!H204&gt;0),'Control Sample Data'!H204,$C$389),""))</f>
        <v/>
      </c>
      <c r="W205" s="105" t="str">
        <f>IF('Control Sample Data'!I204="","",IF(SUM('Control Sample Data'!I$3:I$386)&gt;10,IF(AND(ISNUMBER('Control Sample Data'!I204),'Control Sample Data'!I204&lt;$C$389, 'Control Sample Data'!I204&gt;0),'Control Sample Data'!I204,$C$389),""))</f>
        <v/>
      </c>
      <c r="X205" s="105" t="str">
        <f>IF('Control Sample Data'!J204="","",IF(SUM('Control Sample Data'!J$3:J$386)&gt;10,IF(AND(ISNUMBER('Control Sample Data'!J204),'Control Sample Data'!J204&lt;$C$389, 'Control Sample Data'!J204&gt;0),'Control Sample Data'!J204,$C$389),""))</f>
        <v/>
      </c>
      <c r="Y205" s="105" t="str">
        <f>IF('Control Sample Data'!K204="","",IF(SUM('Control Sample Data'!K$3:K$386)&gt;10,IF(AND(ISNUMBER('Control Sample Data'!K204),'Control Sample Data'!K204&lt;$C$389, 'Control Sample Data'!K204&gt;0),'Control Sample Data'!K204,$C$389),""))</f>
        <v/>
      </c>
      <c r="Z205" s="105" t="str">
        <f>IF('Control Sample Data'!L204="","",IF(SUM('Control Sample Data'!L$3:L$386)&gt;10,IF(AND(ISNUMBER('Control Sample Data'!L204),'Control Sample Data'!L204&lt;$C$389, 'Control Sample Data'!L204&gt;0),'Control Sample Data'!L204,$C$389),""))</f>
        <v/>
      </c>
      <c r="AA205" s="105" t="str">
        <f>IF('Control Sample Data'!M204="","",IF(SUM('Control Sample Data'!M$3:M$386)&gt;10,IF(AND(ISNUMBER('Control Sample Data'!M204),'Control Sample Data'!M204&lt;$C$389, 'Control Sample Data'!M204&gt;0),'Control Sample Data'!M204,$C$389),""))</f>
        <v/>
      </c>
      <c r="AB205" s="136" t="str">
        <f>IF('Control Sample Data'!N204="","",IF(SUM('Control Sample Data'!N$3:N$386)&gt;10,IF(AND(ISNUMBER('Control Sample Data'!N204),'Control Sample Data'!N204&lt;$C$389, 'Control Sample Data'!N204&gt;0),'Control Sample Data'!N204,$C$389),""))</f>
        <v/>
      </c>
      <c r="BA205" s="101" t="str">
        <f t="shared" si="222"/>
        <v>RHOBTB3</v>
      </c>
      <c r="BB205" s="104" t="s">
        <v>26985</v>
      </c>
      <c r="BC205" s="105">
        <f t="shared" si="182"/>
        <v>-4.2220000000000013</v>
      </c>
      <c r="BD205" s="105">
        <f t="shared" si="183"/>
        <v>-4.09</v>
      </c>
      <c r="BE205" s="105">
        <f t="shared" si="184"/>
        <v>-4.110000000000003</v>
      </c>
      <c r="BF205" s="105" t="str">
        <f t="shared" si="185"/>
        <v/>
      </c>
      <c r="BG205" s="105" t="str">
        <f t="shared" si="186"/>
        <v/>
      </c>
      <c r="BH205" s="105" t="str">
        <f t="shared" si="187"/>
        <v/>
      </c>
      <c r="BI205" s="105" t="str">
        <f t="shared" si="188"/>
        <v/>
      </c>
      <c r="BJ205" s="105" t="str">
        <f t="shared" si="189"/>
        <v/>
      </c>
      <c r="BK205" s="105" t="str">
        <f t="shared" si="190"/>
        <v/>
      </c>
      <c r="BL205" s="105" t="str">
        <f t="shared" si="191"/>
        <v/>
      </c>
      <c r="BM205" s="102" t="str">
        <f t="shared" si="223"/>
        <v/>
      </c>
      <c r="BN205" s="102" t="str">
        <f t="shared" si="224"/>
        <v/>
      </c>
      <c r="BO205" s="105">
        <f t="shared" si="192"/>
        <v>5.9780000000000015</v>
      </c>
      <c r="BP205" s="105">
        <f t="shared" si="193"/>
        <v>6.1580000000000013</v>
      </c>
      <c r="BQ205" s="105">
        <f t="shared" si="194"/>
        <v>5.91</v>
      </c>
      <c r="BR205" s="105" t="str">
        <f t="shared" si="195"/>
        <v/>
      </c>
      <c r="BS205" s="105" t="str">
        <f t="shared" si="196"/>
        <v/>
      </c>
      <c r="BT205" s="105" t="str">
        <f t="shared" si="197"/>
        <v/>
      </c>
      <c r="BU205" s="105" t="str">
        <f t="shared" si="198"/>
        <v/>
      </c>
      <c r="BV205" s="105" t="str">
        <f t="shared" si="199"/>
        <v/>
      </c>
      <c r="BW205" s="105" t="str">
        <f t="shared" si="200"/>
        <v/>
      </c>
      <c r="BX205" s="105" t="str">
        <f t="shared" si="201"/>
        <v/>
      </c>
      <c r="BY205" s="102" t="str">
        <f t="shared" si="225"/>
        <v/>
      </c>
      <c r="BZ205" s="102" t="str">
        <f t="shared" si="226"/>
        <v/>
      </c>
      <c r="CA205" s="70">
        <f t="shared" si="227"/>
        <v>-4.140666666666668</v>
      </c>
      <c r="CB205" s="70">
        <f t="shared" si="228"/>
        <v>6.0153333333333343</v>
      </c>
      <c r="CC205" s="103" t="str">
        <f t="shared" si="229"/>
        <v>RHOBTB3</v>
      </c>
      <c r="CD205" s="104" t="s">
        <v>26985</v>
      </c>
      <c r="CE205" s="106">
        <f t="shared" si="202"/>
        <v>18.66158991661549</v>
      </c>
      <c r="CF205" s="106">
        <f t="shared" si="203"/>
        <v>17.029922919253753</v>
      </c>
      <c r="CG205" s="106">
        <f t="shared" si="204"/>
        <v>17.267651784070868</v>
      </c>
      <c r="CH205" s="106" t="str">
        <f t="shared" si="205"/>
        <v/>
      </c>
      <c r="CI205" s="106" t="str">
        <f t="shared" si="206"/>
        <v/>
      </c>
      <c r="CJ205" s="106" t="str">
        <f t="shared" si="207"/>
        <v/>
      </c>
      <c r="CK205" s="106" t="str">
        <f t="shared" si="208"/>
        <v/>
      </c>
      <c r="CL205" s="106" t="str">
        <f t="shared" si="209"/>
        <v/>
      </c>
      <c r="CM205" s="106" t="str">
        <f t="shared" si="210"/>
        <v/>
      </c>
      <c r="CN205" s="106" t="str">
        <f t="shared" si="211"/>
        <v/>
      </c>
      <c r="CO205" s="119" t="str">
        <f t="shared" si="230"/>
        <v/>
      </c>
      <c r="CP205" s="119" t="str">
        <f t="shared" si="231"/>
        <v/>
      </c>
      <c r="CQ205" s="106">
        <f t="shared" si="212"/>
        <v>1.5865095326084818E-2</v>
      </c>
      <c r="CR205" s="106">
        <f t="shared" si="213"/>
        <v>1.400416718077194E-2</v>
      </c>
      <c r="CS205" s="106">
        <f t="shared" si="214"/>
        <v>1.663078410083375E-2</v>
      </c>
      <c r="CT205" s="106" t="str">
        <f t="shared" si="215"/>
        <v/>
      </c>
      <c r="CU205" s="106" t="str">
        <f t="shared" si="216"/>
        <v/>
      </c>
      <c r="CV205" s="106" t="str">
        <f t="shared" si="217"/>
        <v/>
      </c>
      <c r="CW205" s="106" t="str">
        <f t="shared" si="218"/>
        <v/>
      </c>
      <c r="CX205" s="106" t="str">
        <f t="shared" si="219"/>
        <v/>
      </c>
      <c r="CY205" s="106" t="str">
        <f t="shared" si="220"/>
        <v/>
      </c>
      <c r="CZ205" s="106" t="str">
        <f t="shared" si="221"/>
        <v/>
      </c>
      <c r="DA205" s="119" t="str">
        <f t="shared" si="232"/>
        <v/>
      </c>
      <c r="DB205" s="119" t="str">
        <f t="shared" si="233"/>
        <v/>
      </c>
    </row>
    <row r="206" spans="1:106" ht="15" customHeight="1" x14ac:dyDescent="0.3">
      <c r="A206" s="135" t="str">
        <f>'Gene Table'!D205</f>
        <v>RING1</v>
      </c>
      <c r="B206" s="104" t="s">
        <v>26986</v>
      </c>
      <c r="C206" s="105">
        <f>IF('Test Sample Data'!C205="","",IF(SUM('Test Sample Data'!C$3:C$386)&gt;10,IF(AND(ISNUMBER('Test Sample Data'!C205),'Test Sample Data'!C205&lt;$C$389, 'Test Sample Data'!C205&gt;0),'Test Sample Data'!C205,$C$389),""))</f>
        <v>33.49</v>
      </c>
      <c r="D206" s="105">
        <f>IF('Test Sample Data'!D205="","",IF(SUM('Test Sample Data'!D$3:D$386)&gt;10,IF(AND(ISNUMBER('Test Sample Data'!D205),'Test Sample Data'!D205&lt;$C$389, 'Test Sample Data'!D205&gt;0),'Test Sample Data'!D205,$C$389),""))</f>
        <v>35</v>
      </c>
      <c r="E206" s="105">
        <f>IF('Test Sample Data'!E205="","",IF(SUM('Test Sample Data'!E$3:E$386)&gt;10,IF(AND(ISNUMBER('Test Sample Data'!E205),'Test Sample Data'!E205&lt;$C$389, 'Test Sample Data'!E205&gt;0),'Test Sample Data'!E205,$C$389),""))</f>
        <v>33.520000000000003</v>
      </c>
      <c r="F206" s="105" t="str">
        <f>IF('Test Sample Data'!F205="","",IF(SUM('Test Sample Data'!F$3:F$386)&gt;10,IF(AND(ISNUMBER('Test Sample Data'!F205),'Test Sample Data'!F205&lt;$C$389, 'Test Sample Data'!F205&gt;0),'Test Sample Data'!F205,$C$389),""))</f>
        <v/>
      </c>
      <c r="G206" s="105" t="str">
        <f>IF('Test Sample Data'!G205="","",IF(SUM('Test Sample Data'!G$3:G$386)&gt;10,IF(AND(ISNUMBER('Test Sample Data'!G205),'Test Sample Data'!G205&lt;$C$389, 'Test Sample Data'!G205&gt;0),'Test Sample Data'!G205,$C$389),""))</f>
        <v/>
      </c>
      <c r="H206" s="105" t="str">
        <f>IF('Test Sample Data'!H205="","",IF(SUM('Test Sample Data'!H$3:H$386)&gt;10,IF(AND(ISNUMBER('Test Sample Data'!H205),'Test Sample Data'!H205&lt;$C$389, 'Test Sample Data'!H205&gt;0),'Test Sample Data'!H205,$C$389),""))</f>
        <v/>
      </c>
      <c r="I206" s="105" t="str">
        <f>IF('Test Sample Data'!I205="","",IF(SUM('Test Sample Data'!I$3:I$386)&gt;10,IF(AND(ISNUMBER('Test Sample Data'!I205),'Test Sample Data'!I205&lt;$C$389, 'Test Sample Data'!I205&gt;0),'Test Sample Data'!I205,$C$389),""))</f>
        <v/>
      </c>
      <c r="J206" s="105" t="str">
        <f>IF('Test Sample Data'!J205="","",IF(SUM('Test Sample Data'!J$3:J$386)&gt;10,IF(AND(ISNUMBER('Test Sample Data'!J205),'Test Sample Data'!J205&lt;$C$389, 'Test Sample Data'!J205&gt;0),'Test Sample Data'!J205,$C$389),""))</f>
        <v/>
      </c>
      <c r="K206" s="105" t="str">
        <f>IF('Test Sample Data'!K205="","",IF(SUM('Test Sample Data'!K$3:K$386)&gt;10,IF(AND(ISNUMBER('Test Sample Data'!K205),'Test Sample Data'!K205&lt;$C$389, 'Test Sample Data'!K205&gt;0),'Test Sample Data'!K205,$C$389),""))</f>
        <v/>
      </c>
      <c r="L206" s="105" t="str">
        <f>IF('Test Sample Data'!L205="","",IF(SUM('Test Sample Data'!L$3:L$386)&gt;10,IF(AND(ISNUMBER('Test Sample Data'!L205),'Test Sample Data'!L205&lt;$C$389, 'Test Sample Data'!L205&gt;0),'Test Sample Data'!L205,$C$389),""))</f>
        <v/>
      </c>
      <c r="M206" s="105" t="str">
        <f>IF('Test Sample Data'!M205="","",IF(SUM('Test Sample Data'!M$3:M$386)&gt;10,IF(AND(ISNUMBER('Test Sample Data'!M205),'Test Sample Data'!M205&lt;$C$389, 'Test Sample Data'!M205&gt;0),'Test Sample Data'!M205,$C$389),""))</f>
        <v/>
      </c>
      <c r="N206" s="105" t="str">
        <f>IF('Test Sample Data'!N205="","",IF(SUM('Test Sample Data'!N$3:N$386)&gt;10,IF(AND(ISNUMBER('Test Sample Data'!N205),'Test Sample Data'!N205&lt;$C$389, 'Test Sample Data'!N205&gt;0),'Test Sample Data'!N205,$C$389),""))</f>
        <v/>
      </c>
      <c r="O206" s="105" t="str">
        <f>'Gene Table'!D205</f>
        <v>RING1</v>
      </c>
      <c r="P206" s="104" t="s">
        <v>26986</v>
      </c>
      <c r="Q206" s="105">
        <f>IF('Control Sample Data'!C205="","",IF(SUM('Control Sample Data'!C$3:C$386)&gt;10,IF(AND(ISNUMBER('Control Sample Data'!C205),'Control Sample Data'!C205&lt;$C$389, 'Control Sample Data'!C205&gt;0),'Control Sample Data'!C205,$C$389),""))</f>
        <v>35</v>
      </c>
      <c r="R206" s="105">
        <f>IF('Control Sample Data'!D205="","",IF(SUM('Control Sample Data'!D$3:D$386)&gt;10,IF(AND(ISNUMBER('Control Sample Data'!D205),'Control Sample Data'!D205&lt;$C$389, 'Control Sample Data'!D205&gt;0),'Control Sample Data'!D205,$C$389),""))</f>
        <v>35</v>
      </c>
      <c r="S206" s="105">
        <f>IF('Control Sample Data'!E205="","",IF(SUM('Control Sample Data'!E$3:E$386)&gt;10,IF(AND(ISNUMBER('Control Sample Data'!E205),'Control Sample Data'!E205&lt;$C$389, 'Control Sample Data'!E205&gt;0),'Control Sample Data'!E205,$C$389),""))</f>
        <v>35</v>
      </c>
      <c r="T206" s="105" t="str">
        <f>IF('Control Sample Data'!F205="","",IF(SUM('Control Sample Data'!F$3:F$386)&gt;10,IF(AND(ISNUMBER('Control Sample Data'!F205),'Control Sample Data'!F205&lt;$C$389, 'Control Sample Data'!F205&gt;0),'Control Sample Data'!F205,$C$389),""))</f>
        <v/>
      </c>
      <c r="U206" s="105" t="str">
        <f>IF('Control Sample Data'!G205="","",IF(SUM('Control Sample Data'!G$3:G$386)&gt;10,IF(AND(ISNUMBER('Control Sample Data'!G205),'Control Sample Data'!G205&lt;$C$389, 'Control Sample Data'!G205&gt;0),'Control Sample Data'!G205,$C$389),""))</f>
        <v/>
      </c>
      <c r="V206" s="105" t="str">
        <f>IF('Control Sample Data'!H205="","",IF(SUM('Control Sample Data'!H$3:H$386)&gt;10,IF(AND(ISNUMBER('Control Sample Data'!H205),'Control Sample Data'!H205&lt;$C$389, 'Control Sample Data'!H205&gt;0),'Control Sample Data'!H205,$C$389),""))</f>
        <v/>
      </c>
      <c r="W206" s="105" t="str">
        <f>IF('Control Sample Data'!I205="","",IF(SUM('Control Sample Data'!I$3:I$386)&gt;10,IF(AND(ISNUMBER('Control Sample Data'!I205),'Control Sample Data'!I205&lt;$C$389, 'Control Sample Data'!I205&gt;0),'Control Sample Data'!I205,$C$389),""))</f>
        <v/>
      </c>
      <c r="X206" s="105" t="str">
        <f>IF('Control Sample Data'!J205="","",IF(SUM('Control Sample Data'!J$3:J$386)&gt;10,IF(AND(ISNUMBER('Control Sample Data'!J205),'Control Sample Data'!J205&lt;$C$389, 'Control Sample Data'!J205&gt;0),'Control Sample Data'!J205,$C$389),""))</f>
        <v/>
      </c>
      <c r="Y206" s="105" t="str">
        <f>IF('Control Sample Data'!K205="","",IF(SUM('Control Sample Data'!K$3:K$386)&gt;10,IF(AND(ISNUMBER('Control Sample Data'!K205),'Control Sample Data'!K205&lt;$C$389, 'Control Sample Data'!K205&gt;0),'Control Sample Data'!K205,$C$389),""))</f>
        <v/>
      </c>
      <c r="Z206" s="105" t="str">
        <f>IF('Control Sample Data'!L205="","",IF(SUM('Control Sample Data'!L$3:L$386)&gt;10,IF(AND(ISNUMBER('Control Sample Data'!L205),'Control Sample Data'!L205&lt;$C$389, 'Control Sample Data'!L205&gt;0),'Control Sample Data'!L205,$C$389),""))</f>
        <v/>
      </c>
      <c r="AA206" s="105" t="str">
        <f>IF('Control Sample Data'!M205="","",IF(SUM('Control Sample Data'!M$3:M$386)&gt;10,IF(AND(ISNUMBER('Control Sample Data'!M205),'Control Sample Data'!M205&lt;$C$389, 'Control Sample Data'!M205&gt;0),'Control Sample Data'!M205,$C$389),""))</f>
        <v/>
      </c>
      <c r="AB206" s="136" t="str">
        <f>IF('Control Sample Data'!N205="","",IF(SUM('Control Sample Data'!N$3:N$386)&gt;10,IF(AND(ISNUMBER('Control Sample Data'!N205),'Control Sample Data'!N205&lt;$C$389, 'Control Sample Data'!N205&gt;0),'Control Sample Data'!N205,$C$389),""))</f>
        <v/>
      </c>
      <c r="BA206" s="101" t="str">
        <f t="shared" si="222"/>
        <v>RING1</v>
      </c>
      <c r="BB206" s="104" t="s">
        <v>26986</v>
      </c>
      <c r="BC206" s="105">
        <f t="shared" si="182"/>
        <v>12.498000000000001</v>
      </c>
      <c r="BD206" s="105">
        <f t="shared" si="183"/>
        <v>14.05</v>
      </c>
      <c r="BE206" s="105">
        <f t="shared" si="184"/>
        <v>12.64</v>
      </c>
      <c r="BF206" s="105" t="str">
        <f t="shared" si="185"/>
        <v/>
      </c>
      <c r="BG206" s="105" t="str">
        <f t="shared" si="186"/>
        <v/>
      </c>
      <c r="BH206" s="105" t="str">
        <f t="shared" si="187"/>
        <v/>
      </c>
      <c r="BI206" s="105" t="str">
        <f t="shared" si="188"/>
        <v/>
      </c>
      <c r="BJ206" s="105" t="str">
        <f t="shared" si="189"/>
        <v/>
      </c>
      <c r="BK206" s="105" t="str">
        <f t="shared" si="190"/>
        <v/>
      </c>
      <c r="BL206" s="105" t="str">
        <f t="shared" si="191"/>
        <v/>
      </c>
      <c r="BM206" s="102" t="str">
        <f t="shared" si="223"/>
        <v/>
      </c>
      <c r="BN206" s="102" t="str">
        <f t="shared" si="224"/>
        <v/>
      </c>
      <c r="BO206" s="105">
        <f t="shared" si="192"/>
        <v>13.858000000000001</v>
      </c>
      <c r="BP206" s="105">
        <f t="shared" si="193"/>
        <v>13.948</v>
      </c>
      <c r="BQ206" s="105">
        <f t="shared" si="194"/>
        <v>13.79</v>
      </c>
      <c r="BR206" s="105" t="str">
        <f t="shared" si="195"/>
        <v/>
      </c>
      <c r="BS206" s="105" t="str">
        <f t="shared" si="196"/>
        <v/>
      </c>
      <c r="BT206" s="105" t="str">
        <f t="shared" si="197"/>
        <v/>
      </c>
      <c r="BU206" s="105" t="str">
        <f t="shared" si="198"/>
        <v/>
      </c>
      <c r="BV206" s="105" t="str">
        <f t="shared" si="199"/>
        <v/>
      </c>
      <c r="BW206" s="105" t="str">
        <f t="shared" si="200"/>
        <v/>
      </c>
      <c r="BX206" s="105" t="str">
        <f t="shared" si="201"/>
        <v/>
      </c>
      <c r="BY206" s="102" t="str">
        <f t="shared" si="225"/>
        <v/>
      </c>
      <c r="BZ206" s="102" t="str">
        <f t="shared" si="226"/>
        <v/>
      </c>
      <c r="CA206" s="70">
        <f t="shared" si="227"/>
        <v>13.062666666666667</v>
      </c>
      <c r="CB206" s="70">
        <f t="shared" si="228"/>
        <v>13.865333333333334</v>
      </c>
      <c r="CC206" s="103" t="str">
        <f t="shared" si="229"/>
        <v>RING1</v>
      </c>
      <c r="CD206" s="104" t="s">
        <v>26986</v>
      </c>
      <c r="CE206" s="106">
        <f t="shared" si="202"/>
        <v>1.7287297829767388E-4</v>
      </c>
      <c r="CF206" s="106">
        <f t="shared" si="203"/>
        <v>5.8956074763479352E-5</v>
      </c>
      <c r="CG206" s="106">
        <f t="shared" si="204"/>
        <v>1.5666820038609666E-4</v>
      </c>
      <c r="CH206" s="106" t="str">
        <f t="shared" si="205"/>
        <v/>
      </c>
      <c r="CI206" s="106" t="str">
        <f t="shared" si="206"/>
        <v/>
      </c>
      <c r="CJ206" s="106" t="str">
        <f t="shared" si="207"/>
        <v/>
      </c>
      <c r="CK206" s="106" t="str">
        <f t="shared" si="208"/>
        <v/>
      </c>
      <c r="CL206" s="106" t="str">
        <f t="shared" si="209"/>
        <v/>
      </c>
      <c r="CM206" s="106" t="str">
        <f t="shared" si="210"/>
        <v/>
      </c>
      <c r="CN206" s="106" t="str">
        <f t="shared" si="211"/>
        <v/>
      </c>
      <c r="CO206" s="119" t="str">
        <f t="shared" si="230"/>
        <v/>
      </c>
      <c r="CP206" s="119" t="str">
        <f t="shared" si="231"/>
        <v/>
      </c>
      <c r="CQ206" s="106">
        <f t="shared" si="212"/>
        <v>6.7348250734982831E-5</v>
      </c>
      <c r="CR206" s="106">
        <f t="shared" si="213"/>
        <v>6.3275213685285673E-5</v>
      </c>
      <c r="CS206" s="106">
        <f t="shared" si="214"/>
        <v>7.0598644037188073E-5</v>
      </c>
      <c r="CT206" s="106" t="str">
        <f t="shared" si="215"/>
        <v/>
      </c>
      <c r="CU206" s="106" t="str">
        <f t="shared" si="216"/>
        <v/>
      </c>
      <c r="CV206" s="106" t="str">
        <f t="shared" si="217"/>
        <v/>
      </c>
      <c r="CW206" s="106" t="str">
        <f t="shared" si="218"/>
        <v/>
      </c>
      <c r="CX206" s="106" t="str">
        <f t="shared" si="219"/>
        <v/>
      </c>
      <c r="CY206" s="106" t="str">
        <f t="shared" si="220"/>
        <v/>
      </c>
      <c r="CZ206" s="106" t="str">
        <f t="shared" si="221"/>
        <v/>
      </c>
      <c r="DA206" s="119" t="str">
        <f t="shared" si="232"/>
        <v/>
      </c>
      <c r="DB206" s="119" t="str">
        <f t="shared" si="233"/>
        <v/>
      </c>
    </row>
    <row r="207" spans="1:106" ht="15" customHeight="1" x14ac:dyDescent="0.3">
      <c r="A207" s="135" t="str">
        <f>'Gene Table'!D206</f>
        <v>RNF10</v>
      </c>
      <c r="B207" s="104" t="s">
        <v>26987</v>
      </c>
      <c r="C207" s="105">
        <f>IF('Test Sample Data'!C206="","",IF(SUM('Test Sample Data'!C$3:C$386)&gt;10,IF(AND(ISNUMBER('Test Sample Data'!C206),'Test Sample Data'!C206&lt;$C$389, 'Test Sample Data'!C206&gt;0),'Test Sample Data'!C206,$C$389),""))</f>
        <v>21</v>
      </c>
      <c r="D207" s="105">
        <f>IF('Test Sample Data'!D206="","",IF(SUM('Test Sample Data'!D$3:D$386)&gt;10,IF(AND(ISNUMBER('Test Sample Data'!D206),'Test Sample Data'!D206&lt;$C$389, 'Test Sample Data'!D206&gt;0),'Test Sample Data'!D206,$C$389),""))</f>
        <v>20.94</v>
      </c>
      <c r="E207" s="105">
        <f>IF('Test Sample Data'!E206="","",IF(SUM('Test Sample Data'!E$3:E$386)&gt;10,IF(AND(ISNUMBER('Test Sample Data'!E206),'Test Sample Data'!E206&lt;$C$389, 'Test Sample Data'!E206&gt;0),'Test Sample Data'!E206,$C$389),""))</f>
        <v>20.77</v>
      </c>
      <c r="F207" s="105" t="str">
        <f>IF('Test Sample Data'!F206="","",IF(SUM('Test Sample Data'!F$3:F$386)&gt;10,IF(AND(ISNUMBER('Test Sample Data'!F206),'Test Sample Data'!F206&lt;$C$389, 'Test Sample Data'!F206&gt;0),'Test Sample Data'!F206,$C$389),""))</f>
        <v/>
      </c>
      <c r="G207" s="105" t="str">
        <f>IF('Test Sample Data'!G206="","",IF(SUM('Test Sample Data'!G$3:G$386)&gt;10,IF(AND(ISNUMBER('Test Sample Data'!G206),'Test Sample Data'!G206&lt;$C$389, 'Test Sample Data'!G206&gt;0),'Test Sample Data'!G206,$C$389),""))</f>
        <v/>
      </c>
      <c r="H207" s="105" t="str">
        <f>IF('Test Sample Data'!H206="","",IF(SUM('Test Sample Data'!H$3:H$386)&gt;10,IF(AND(ISNUMBER('Test Sample Data'!H206),'Test Sample Data'!H206&lt;$C$389, 'Test Sample Data'!H206&gt;0),'Test Sample Data'!H206,$C$389),""))</f>
        <v/>
      </c>
      <c r="I207" s="105" t="str">
        <f>IF('Test Sample Data'!I206="","",IF(SUM('Test Sample Data'!I$3:I$386)&gt;10,IF(AND(ISNUMBER('Test Sample Data'!I206),'Test Sample Data'!I206&lt;$C$389, 'Test Sample Data'!I206&gt;0),'Test Sample Data'!I206,$C$389),""))</f>
        <v/>
      </c>
      <c r="J207" s="105" t="str">
        <f>IF('Test Sample Data'!J206="","",IF(SUM('Test Sample Data'!J$3:J$386)&gt;10,IF(AND(ISNUMBER('Test Sample Data'!J206),'Test Sample Data'!J206&lt;$C$389, 'Test Sample Data'!J206&gt;0),'Test Sample Data'!J206,$C$389),""))</f>
        <v/>
      </c>
      <c r="K207" s="105" t="str">
        <f>IF('Test Sample Data'!K206="","",IF(SUM('Test Sample Data'!K$3:K$386)&gt;10,IF(AND(ISNUMBER('Test Sample Data'!K206),'Test Sample Data'!K206&lt;$C$389, 'Test Sample Data'!K206&gt;0),'Test Sample Data'!K206,$C$389),""))</f>
        <v/>
      </c>
      <c r="L207" s="105" t="str">
        <f>IF('Test Sample Data'!L206="","",IF(SUM('Test Sample Data'!L$3:L$386)&gt;10,IF(AND(ISNUMBER('Test Sample Data'!L206),'Test Sample Data'!L206&lt;$C$389, 'Test Sample Data'!L206&gt;0),'Test Sample Data'!L206,$C$389),""))</f>
        <v/>
      </c>
      <c r="M207" s="105" t="str">
        <f>IF('Test Sample Data'!M206="","",IF(SUM('Test Sample Data'!M$3:M$386)&gt;10,IF(AND(ISNUMBER('Test Sample Data'!M206),'Test Sample Data'!M206&lt;$C$389, 'Test Sample Data'!M206&gt;0),'Test Sample Data'!M206,$C$389),""))</f>
        <v/>
      </c>
      <c r="N207" s="105" t="str">
        <f>IF('Test Sample Data'!N206="","",IF(SUM('Test Sample Data'!N$3:N$386)&gt;10,IF(AND(ISNUMBER('Test Sample Data'!N206),'Test Sample Data'!N206&lt;$C$389, 'Test Sample Data'!N206&gt;0),'Test Sample Data'!N206,$C$389),""))</f>
        <v/>
      </c>
      <c r="O207" s="105" t="str">
        <f>'Gene Table'!D206</f>
        <v>RNF10</v>
      </c>
      <c r="P207" s="104" t="s">
        <v>26987</v>
      </c>
      <c r="Q207" s="105">
        <f>IF('Control Sample Data'!C206="","",IF(SUM('Control Sample Data'!C$3:C$386)&gt;10,IF(AND(ISNUMBER('Control Sample Data'!C206),'Control Sample Data'!C206&lt;$C$389, 'Control Sample Data'!C206&gt;0),'Control Sample Data'!C206,$C$389),""))</f>
        <v>23.03</v>
      </c>
      <c r="R207" s="105">
        <f>IF('Control Sample Data'!D206="","",IF(SUM('Control Sample Data'!D$3:D$386)&gt;10,IF(AND(ISNUMBER('Control Sample Data'!D206),'Control Sample Data'!D206&lt;$C$389, 'Control Sample Data'!D206&gt;0),'Control Sample Data'!D206,$C$389),""))</f>
        <v>23.28</v>
      </c>
      <c r="S207" s="105">
        <f>IF('Control Sample Data'!E206="","",IF(SUM('Control Sample Data'!E$3:E$386)&gt;10,IF(AND(ISNUMBER('Control Sample Data'!E206),'Control Sample Data'!E206&lt;$C$389, 'Control Sample Data'!E206&gt;0),'Control Sample Data'!E206,$C$389),""))</f>
        <v>23.16</v>
      </c>
      <c r="T207" s="105" t="str">
        <f>IF('Control Sample Data'!F206="","",IF(SUM('Control Sample Data'!F$3:F$386)&gt;10,IF(AND(ISNUMBER('Control Sample Data'!F206),'Control Sample Data'!F206&lt;$C$389, 'Control Sample Data'!F206&gt;0),'Control Sample Data'!F206,$C$389),""))</f>
        <v/>
      </c>
      <c r="U207" s="105" t="str">
        <f>IF('Control Sample Data'!G206="","",IF(SUM('Control Sample Data'!G$3:G$386)&gt;10,IF(AND(ISNUMBER('Control Sample Data'!G206),'Control Sample Data'!G206&lt;$C$389, 'Control Sample Data'!G206&gt;0),'Control Sample Data'!G206,$C$389),""))</f>
        <v/>
      </c>
      <c r="V207" s="105" t="str">
        <f>IF('Control Sample Data'!H206="","",IF(SUM('Control Sample Data'!H$3:H$386)&gt;10,IF(AND(ISNUMBER('Control Sample Data'!H206),'Control Sample Data'!H206&lt;$C$389, 'Control Sample Data'!H206&gt;0),'Control Sample Data'!H206,$C$389),""))</f>
        <v/>
      </c>
      <c r="W207" s="105" t="str">
        <f>IF('Control Sample Data'!I206="","",IF(SUM('Control Sample Data'!I$3:I$386)&gt;10,IF(AND(ISNUMBER('Control Sample Data'!I206),'Control Sample Data'!I206&lt;$C$389, 'Control Sample Data'!I206&gt;0),'Control Sample Data'!I206,$C$389),""))</f>
        <v/>
      </c>
      <c r="X207" s="105" t="str">
        <f>IF('Control Sample Data'!J206="","",IF(SUM('Control Sample Data'!J$3:J$386)&gt;10,IF(AND(ISNUMBER('Control Sample Data'!J206),'Control Sample Data'!J206&lt;$C$389, 'Control Sample Data'!J206&gt;0),'Control Sample Data'!J206,$C$389),""))</f>
        <v/>
      </c>
      <c r="Y207" s="105" t="str">
        <f>IF('Control Sample Data'!K206="","",IF(SUM('Control Sample Data'!K$3:K$386)&gt;10,IF(AND(ISNUMBER('Control Sample Data'!K206),'Control Sample Data'!K206&lt;$C$389, 'Control Sample Data'!K206&gt;0),'Control Sample Data'!K206,$C$389),""))</f>
        <v/>
      </c>
      <c r="Z207" s="105" t="str">
        <f>IF('Control Sample Data'!L206="","",IF(SUM('Control Sample Data'!L$3:L$386)&gt;10,IF(AND(ISNUMBER('Control Sample Data'!L206),'Control Sample Data'!L206&lt;$C$389, 'Control Sample Data'!L206&gt;0),'Control Sample Data'!L206,$C$389),""))</f>
        <v/>
      </c>
      <c r="AA207" s="105" t="str">
        <f>IF('Control Sample Data'!M206="","",IF(SUM('Control Sample Data'!M$3:M$386)&gt;10,IF(AND(ISNUMBER('Control Sample Data'!M206),'Control Sample Data'!M206&lt;$C$389, 'Control Sample Data'!M206&gt;0),'Control Sample Data'!M206,$C$389),""))</f>
        <v/>
      </c>
      <c r="AB207" s="136" t="str">
        <f>IF('Control Sample Data'!N206="","",IF(SUM('Control Sample Data'!N$3:N$386)&gt;10,IF(AND(ISNUMBER('Control Sample Data'!N206),'Control Sample Data'!N206&lt;$C$389, 'Control Sample Data'!N206&gt;0),'Control Sample Data'!N206,$C$389),""))</f>
        <v/>
      </c>
      <c r="BA207" s="101" t="str">
        <f t="shared" si="222"/>
        <v>RNF10</v>
      </c>
      <c r="BB207" s="104" t="s">
        <v>26987</v>
      </c>
      <c r="BC207" s="105">
        <f t="shared" si="182"/>
        <v>7.9999999999991189E-3</v>
      </c>
      <c r="BD207" s="105">
        <f t="shared" si="183"/>
        <v>-9.9999999999980105E-3</v>
      </c>
      <c r="BE207" s="105">
        <f t="shared" si="184"/>
        <v>-0.11000000000000298</v>
      </c>
      <c r="BF207" s="105" t="str">
        <f t="shared" si="185"/>
        <v/>
      </c>
      <c r="BG207" s="105" t="str">
        <f t="shared" si="186"/>
        <v/>
      </c>
      <c r="BH207" s="105" t="str">
        <f t="shared" si="187"/>
        <v/>
      </c>
      <c r="BI207" s="105" t="str">
        <f t="shared" si="188"/>
        <v/>
      </c>
      <c r="BJ207" s="105" t="str">
        <f t="shared" si="189"/>
        <v/>
      </c>
      <c r="BK207" s="105" t="str">
        <f t="shared" si="190"/>
        <v/>
      </c>
      <c r="BL207" s="105" t="str">
        <f t="shared" si="191"/>
        <v/>
      </c>
      <c r="BM207" s="102" t="str">
        <f t="shared" si="223"/>
        <v/>
      </c>
      <c r="BN207" s="102" t="str">
        <f t="shared" si="224"/>
        <v/>
      </c>
      <c r="BO207" s="105">
        <f t="shared" si="192"/>
        <v>1.8880000000000017</v>
      </c>
      <c r="BP207" s="105">
        <f t="shared" si="193"/>
        <v>2.2280000000000015</v>
      </c>
      <c r="BQ207" s="105">
        <f t="shared" si="194"/>
        <v>1.9499999999999993</v>
      </c>
      <c r="BR207" s="105" t="str">
        <f t="shared" si="195"/>
        <v/>
      </c>
      <c r="BS207" s="105" t="str">
        <f t="shared" si="196"/>
        <v/>
      </c>
      <c r="BT207" s="105" t="str">
        <f t="shared" si="197"/>
        <v/>
      </c>
      <c r="BU207" s="105" t="str">
        <f t="shared" si="198"/>
        <v/>
      </c>
      <c r="BV207" s="105" t="str">
        <f t="shared" si="199"/>
        <v/>
      </c>
      <c r="BW207" s="105" t="str">
        <f t="shared" si="200"/>
        <v/>
      </c>
      <c r="BX207" s="105" t="str">
        <f t="shared" si="201"/>
        <v/>
      </c>
      <c r="BY207" s="102" t="str">
        <f t="shared" si="225"/>
        <v/>
      </c>
      <c r="BZ207" s="102" t="str">
        <f t="shared" si="226"/>
        <v/>
      </c>
      <c r="CA207" s="70">
        <f t="shared" si="227"/>
        <v>-3.7333333333333961E-2</v>
      </c>
      <c r="CB207" s="70">
        <f t="shared" si="228"/>
        <v>2.0220000000000007</v>
      </c>
      <c r="CC207" s="103" t="str">
        <f t="shared" si="229"/>
        <v>RNF10</v>
      </c>
      <c r="CD207" s="104" t="s">
        <v>26987</v>
      </c>
      <c r="CE207" s="106">
        <f t="shared" si="202"/>
        <v>0.99447016867321503</v>
      </c>
      <c r="CF207" s="106">
        <f t="shared" si="203"/>
        <v>1.0069555500567173</v>
      </c>
      <c r="CG207" s="106">
        <f t="shared" si="204"/>
        <v>1.0792282365044295</v>
      </c>
      <c r="CH207" s="106" t="str">
        <f t="shared" si="205"/>
        <v/>
      </c>
      <c r="CI207" s="106" t="str">
        <f t="shared" si="206"/>
        <v/>
      </c>
      <c r="CJ207" s="106" t="str">
        <f t="shared" si="207"/>
        <v/>
      </c>
      <c r="CK207" s="106" t="str">
        <f t="shared" si="208"/>
        <v/>
      </c>
      <c r="CL207" s="106" t="str">
        <f t="shared" si="209"/>
        <v/>
      </c>
      <c r="CM207" s="106" t="str">
        <f t="shared" si="210"/>
        <v/>
      </c>
      <c r="CN207" s="106" t="str">
        <f t="shared" si="211"/>
        <v/>
      </c>
      <c r="CO207" s="119" t="str">
        <f t="shared" si="230"/>
        <v/>
      </c>
      <c r="CP207" s="119" t="str">
        <f t="shared" si="231"/>
        <v/>
      </c>
      <c r="CQ207" s="106">
        <f t="shared" si="212"/>
        <v>0.27018135050983755</v>
      </c>
      <c r="CR207" s="106">
        <f t="shared" si="213"/>
        <v>0.213454428597811</v>
      </c>
      <c r="CS207" s="106">
        <f t="shared" si="214"/>
        <v>0.25881623096034451</v>
      </c>
      <c r="CT207" s="106" t="str">
        <f t="shared" si="215"/>
        <v/>
      </c>
      <c r="CU207" s="106" t="str">
        <f t="shared" si="216"/>
        <v/>
      </c>
      <c r="CV207" s="106" t="str">
        <f t="shared" si="217"/>
        <v/>
      </c>
      <c r="CW207" s="106" t="str">
        <f t="shared" si="218"/>
        <v/>
      </c>
      <c r="CX207" s="106" t="str">
        <f t="shared" si="219"/>
        <v/>
      </c>
      <c r="CY207" s="106" t="str">
        <f t="shared" si="220"/>
        <v/>
      </c>
      <c r="CZ207" s="106" t="str">
        <f t="shared" si="221"/>
        <v/>
      </c>
      <c r="DA207" s="119" t="str">
        <f t="shared" si="232"/>
        <v/>
      </c>
      <c r="DB207" s="119" t="str">
        <f t="shared" si="233"/>
        <v/>
      </c>
    </row>
    <row r="208" spans="1:106" ht="15" customHeight="1" x14ac:dyDescent="0.3">
      <c r="A208" s="135" t="str">
        <f>'Gene Table'!D207</f>
        <v>RNF103</v>
      </c>
      <c r="B208" s="104" t="s">
        <v>26988</v>
      </c>
      <c r="C208" s="105">
        <f>IF('Test Sample Data'!C207="","",IF(SUM('Test Sample Data'!C$3:C$386)&gt;10,IF(AND(ISNUMBER('Test Sample Data'!C207),'Test Sample Data'!C207&lt;$C$389, 'Test Sample Data'!C207&gt;0),'Test Sample Data'!C207,$C$389),""))</f>
        <v>35</v>
      </c>
      <c r="D208" s="105">
        <f>IF('Test Sample Data'!D207="","",IF(SUM('Test Sample Data'!D$3:D$386)&gt;10,IF(AND(ISNUMBER('Test Sample Data'!D207),'Test Sample Data'!D207&lt;$C$389, 'Test Sample Data'!D207&gt;0),'Test Sample Data'!D207,$C$389),""))</f>
        <v>35</v>
      </c>
      <c r="E208" s="105">
        <f>IF('Test Sample Data'!E207="","",IF(SUM('Test Sample Data'!E$3:E$386)&gt;10,IF(AND(ISNUMBER('Test Sample Data'!E207),'Test Sample Data'!E207&lt;$C$389, 'Test Sample Data'!E207&gt;0),'Test Sample Data'!E207,$C$389),""))</f>
        <v>34.44</v>
      </c>
      <c r="F208" s="105" t="str">
        <f>IF('Test Sample Data'!F207="","",IF(SUM('Test Sample Data'!F$3:F$386)&gt;10,IF(AND(ISNUMBER('Test Sample Data'!F207),'Test Sample Data'!F207&lt;$C$389, 'Test Sample Data'!F207&gt;0),'Test Sample Data'!F207,$C$389),""))</f>
        <v/>
      </c>
      <c r="G208" s="105" t="str">
        <f>IF('Test Sample Data'!G207="","",IF(SUM('Test Sample Data'!G$3:G$386)&gt;10,IF(AND(ISNUMBER('Test Sample Data'!G207),'Test Sample Data'!G207&lt;$C$389, 'Test Sample Data'!G207&gt;0),'Test Sample Data'!G207,$C$389),""))</f>
        <v/>
      </c>
      <c r="H208" s="105" t="str">
        <f>IF('Test Sample Data'!H207="","",IF(SUM('Test Sample Data'!H$3:H$386)&gt;10,IF(AND(ISNUMBER('Test Sample Data'!H207),'Test Sample Data'!H207&lt;$C$389, 'Test Sample Data'!H207&gt;0),'Test Sample Data'!H207,$C$389),""))</f>
        <v/>
      </c>
      <c r="I208" s="105" t="str">
        <f>IF('Test Sample Data'!I207="","",IF(SUM('Test Sample Data'!I$3:I$386)&gt;10,IF(AND(ISNUMBER('Test Sample Data'!I207),'Test Sample Data'!I207&lt;$C$389, 'Test Sample Data'!I207&gt;0),'Test Sample Data'!I207,$C$389),""))</f>
        <v/>
      </c>
      <c r="J208" s="105" t="str">
        <f>IF('Test Sample Data'!J207="","",IF(SUM('Test Sample Data'!J$3:J$386)&gt;10,IF(AND(ISNUMBER('Test Sample Data'!J207),'Test Sample Data'!J207&lt;$C$389, 'Test Sample Data'!J207&gt;0),'Test Sample Data'!J207,$C$389),""))</f>
        <v/>
      </c>
      <c r="K208" s="105" t="str">
        <f>IF('Test Sample Data'!K207="","",IF(SUM('Test Sample Data'!K$3:K$386)&gt;10,IF(AND(ISNUMBER('Test Sample Data'!K207),'Test Sample Data'!K207&lt;$C$389, 'Test Sample Data'!K207&gt;0),'Test Sample Data'!K207,$C$389),""))</f>
        <v/>
      </c>
      <c r="L208" s="105" t="str">
        <f>IF('Test Sample Data'!L207="","",IF(SUM('Test Sample Data'!L$3:L$386)&gt;10,IF(AND(ISNUMBER('Test Sample Data'!L207),'Test Sample Data'!L207&lt;$C$389, 'Test Sample Data'!L207&gt;0),'Test Sample Data'!L207,$C$389),""))</f>
        <v/>
      </c>
      <c r="M208" s="105" t="str">
        <f>IF('Test Sample Data'!M207="","",IF(SUM('Test Sample Data'!M$3:M$386)&gt;10,IF(AND(ISNUMBER('Test Sample Data'!M207),'Test Sample Data'!M207&lt;$C$389, 'Test Sample Data'!M207&gt;0),'Test Sample Data'!M207,$C$389),""))</f>
        <v/>
      </c>
      <c r="N208" s="105" t="str">
        <f>IF('Test Sample Data'!N207="","",IF(SUM('Test Sample Data'!N$3:N$386)&gt;10,IF(AND(ISNUMBER('Test Sample Data'!N207),'Test Sample Data'!N207&lt;$C$389, 'Test Sample Data'!N207&gt;0),'Test Sample Data'!N207,$C$389),""))</f>
        <v/>
      </c>
      <c r="O208" s="105" t="str">
        <f>'Gene Table'!D207</f>
        <v>RNF103</v>
      </c>
      <c r="P208" s="104" t="s">
        <v>26988</v>
      </c>
      <c r="Q208" s="105">
        <f>IF('Control Sample Data'!C207="","",IF(SUM('Control Sample Data'!C$3:C$386)&gt;10,IF(AND(ISNUMBER('Control Sample Data'!C207),'Control Sample Data'!C207&lt;$C$389, 'Control Sample Data'!C207&gt;0),'Control Sample Data'!C207,$C$389),""))</f>
        <v>34.1</v>
      </c>
      <c r="R208" s="105">
        <f>IF('Control Sample Data'!D207="","",IF(SUM('Control Sample Data'!D$3:D$386)&gt;10,IF(AND(ISNUMBER('Control Sample Data'!D207),'Control Sample Data'!D207&lt;$C$389, 'Control Sample Data'!D207&gt;0),'Control Sample Data'!D207,$C$389),""))</f>
        <v>34.36</v>
      </c>
      <c r="S208" s="105">
        <f>IF('Control Sample Data'!E207="","",IF(SUM('Control Sample Data'!E$3:E$386)&gt;10,IF(AND(ISNUMBER('Control Sample Data'!E207),'Control Sample Data'!E207&lt;$C$389, 'Control Sample Data'!E207&gt;0),'Control Sample Data'!E207,$C$389),""))</f>
        <v>32.92</v>
      </c>
      <c r="T208" s="105" t="str">
        <f>IF('Control Sample Data'!F207="","",IF(SUM('Control Sample Data'!F$3:F$386)&gt;10,IF(AND(ISNUMBER('Control Sample Data'!F207),'Control Sample Data'!F207&lt;$C$389, 'Control Sample Data'!F207&gt;0),'Control Sample Data'!F207,$C$389),""))</f>
        <v/>
      </c>
      <c r="U208" s="105" t="str">
        <f>IF('Control Sample Data'!G207="","",IF(SUM('Control Sample Data'!G$3:G$386)&gt;10,IF(AND(ISNUMBER('Control Sample Data'!G207),'Control Sample Data'!G207&lt;$C$389, 'Control Sample Data'!G207&gt;0),'Control Sample Data'!G207,$C$389),""))</f>
        <v/>
      </c>
      <c r="V208" s="105" t="str">
        <f>IF('Control Sample Data'!H207="","",IF(SUM('Control Sample Data'!H$3:H$386)&gt;10,IF(AND(ISNUMBER('Control Sample Data'!H207),'Control Sample Data'!H207&lt;$C$389, 'Control Sample Data'!H207&gt;0),'Control Sample Data'!H207,$C$389),""))</f>
        <v/>
      </c>
      <c r="W208" s="105" t="str">
        <f>IF('Control Sample Data'!I207="","",IF(SUM('Control Sample Data'!I$3:I$386)&gt;10,IF(AND(ISNUMBER('Control Sample Data'!I207),'Control Sample Data'!I207&lt;$C$389, 'Control Sample Data'!I207&gt;0),'Control Sample Data'!I207,$C$389),""))</f>
        <v/>
      </c>
      <c r="X208" s="105" t="str">
        <f>IF('Control Sample Data'!J207="","",IF(SUM('Control Sample Data'!J$3:J$386)&gt;10,IF(AND(ISNUMBER('Control Sample Data'!J207),'Control Sample Data'!J207&lt;$C$389, 'Control Sample Data'!J207&gt;0),'Control Sample Data'!J207,$C$389),""))</f>
        <v/>
      </c>
      <c r="Y208" s="105" t="str">
        <f>IF('Control Sample Data'!K207="","",IF(SUM('Control Sample Data'!K$3:K$386)&gt;10,IF(AND(ISNUMBER('Control Sample Data'!K207),'Control Sample Data'!K207&lt;$C$389, 'Control Sample Data'!K207&gt;0),'Control Sample Data'!K207,$C$389),""))</f>
        <v/>
      </c>
      <c r="Z208" s="105" t="str">
        <f>IF('Control Sample Data'!L207="","",IF(SUM('Control Sample Data'!L$3:L$386)&gt;10,IF(AND(ISNUMBER('Control Sample Data'!L207),'Control Sample Data'!L207&lt;$C$389, 'Control Sample Data'!L207&gt;0),'Control Sample Data'!L207,$C$389),""))</f>
        <v/>
      </c>
      <c r="AA208" s="105" t="str">
        <f>IF('Control Sample Data'!M207="","",IF(SUM('Control Sample Data'!M$3:M$386)&gt;10,IF(AND(ISNUMBER('Control Sample Data'!M207),'Control Sample Data'!M207&lt;$C$389, 'Control Sample Data'!M207&gt;0),'Control Sample Data'!M207,$C$389),""))</f>
        <v/>
      </c>
      <c r="AB208" s="136" t="str">
        <f>IF('Control Sample Data'!N207="","",IF(SUM('Control Sample Data'!N$3:N$386)&gt;10,IF(AND(ISNUMBER('Control Sample Data'!N207),'Control Sample Data'!N207&lt;$C$389, 'Control Sample Data'!N207&gt;0),'Control Sample Data'!N207,$C$389),""))</f>
        <v/>
      </c>
      <c r="BA208" s="101" t="str">
        <f t="shared" si="222"/>
        <v>RNF103</v>
      </c>
      <c r="BB208" s="104" t="s">
        <v>26988</v>
      </c>
      <c r="BC208" s="105">
        <f t="shared" si="182"/>
        <v>14.007999999999999</v>
      </c>
      <c r="BD208" s="105">
        <f t="shared" si="183"/>
        <v>14.05</v>
      </c>
      <c r="BE208" s="105">
        <f t="shared" si="184"/>
        <v>13.559999999999995</v>
      </c>
      <c r="BF208" s="105" t="str">
        <f t="shared" si="185"/>
        <v/>
      </c>
      <c r="BG208" s="105" t="str">
        <f t="shared" si="186"/>
        <v/>
      </c>
      <c r="BH208" s="105" t="str">
        <f t="shared" si="187"/>
        <v/>
      </c>
      <c r="BI208" s="105" t="str">
        <f t="shared" si="188"/>
        <v/>
      </c>
      <c r="BJ208" s="105" t="str">
        <f t="shared" si="189"/>
        <v/>
      </c>
      <c r="BK208" s="105" t="str">
        <f t="shared" si="190"/>
        <v/>
      </c>
      <c r="BL208" s="105" t="str">
        <f t="shared" si="191"/>
        <v/>
      </c>
      <c r="BM208" s="102" t="str">
        <f t="shared" si="223"/>
        <v/>
      </c>
      <c r="BN208" s="102" t="str">
        <f t="shared" si="224"/>
        <v/>
      </c>
      <c r="BO208" s="105">
        <f t="shared" si="192"/>
        <v>12.958000000000002</v>
      </c>
      <c r="BP208" s="105">
        <f t="shared" si="193"/>
        <v>13.308</v>
      </c>
      <c r="BQ208" s="105">
        <f t="shared" si="194"/>
        <v>11.71</v>
      </c>
      <c r="BR208" s="105" t="str">
        <f t="shared" si="195"/>
        <v/>
      </c>
      <c r="BS208" s="105" t="str">
        <f t="shared" si="196"/>
        <v/>
      </c>
      <c r="BT208" s="105" t="str">
        <f t="shared" si="197"/>
        <v/>
      </c>
      <c r="BU208" s="105" t="str">
        <f t="shared" si="198"/>
        <v/>
      </c>
      <c r="BV208" s="105" t="str">
        <f t="shared" si="199"/>
        <v/>
      </c>
      <c r="BW208" s="105" t="str">
        <f t="shared" si="200"/>
        <v/>
      </c>
      <c r="BX208" s="105" t="str">
        <f t="shared" si="201"/>
        <v/>
      </c>
      <c r="BY208" s="102" t="str">
        <f t="shared" si="225"/>
        <v/>
      </c>
      <c r="BZ208" s="102" t="str">
        <f t="shared" si="226"/>
        <v/>
      </c>
      <c r="CA208" s="70">
        <f t="shared" si="227"/>
        <v>13.872666666666666</v>
      </c>
      <c r="CB208" s="70">
        <f t="shared" si="228"/>
        <v>12.658666666666667</v>
      </c>
      <c r="CC208" s="103" t="str">
        <f t="shared" si="229"/>
        <v>RNF103</v>
      </c>
      <c r="CD208" s="104" t="s">
        <v>26988</v>
      </c>
      <c r="CE208" s="106">
        <f t="shared" si="202"/>
        <v>6.0697642130933602E-5</v>
      </c>
      <c r="CF208" s="106">
        <f t="shared" si="203"/>
        <v>5.8956074763479352E-5</v>
      </c>
      <c r="CG208" s="106">
        <f t="shared" si="204"/>
        <v>8.2800557095195109E-5</v>
      </c>
      <c r="CH208" s="106" t="str">
        <f t="shared" si="205"/>
        <v/>
      </c>
      <c r="CI208" s="106" t="str">
        <f t="shared" si="206"/>
        <v/>
      </c>
      <c r="CJ208" s="106" t="str">
        <f t="shared" si="207"/>
        <v/>
      </c>
      <c r="CK208" s="106" t="str">
        <f t="shared" si="208"/>
        <v/>
      </c>
      <c r="CL208" s="106" t="str">
        <f t="shared" si="209"/>
        <v/>
      </c>
      <c r="CM208" s="106" t="str">
        <f t="shared" si="210"/>
        <v/>
      </c>
      <c r="CN208" s="106" t="str">
        <f t="shared" si="211"/>
        <v/>
      </c>
      <c r="CO208" s="119" t="str">
        <f t="shared" si="230"/>
        <v/>
      </c>
      <c r="CP208" s="119" t="str">
        <f t="shared" si="231"/>
        <v/>
      </c>
      <c r="CQ208" s="106">
        <f t="shared" si="212"/>
        <v>1.2567627971606394E-4</v>
      </c>
      <c r="CR208" s="106">
        <f t="shared" si="213"/>
        <v>9.8603610548047955E-5</v>
      </c>
      <c r="CS208" s="106">
        <f t="shared" si="214"/>
        <v>2.984961615459153E-4</v>
      </c>
      <c r="CT208" s="106" t="str">
        <f t="shared" si="215"/>
        <v/>
      </c>
      <c r="CU208" s="106" t="str">
        <f t="shared" si="216"/>
        <v/>
      </c>
      <c r="CV208" s="106" t="str">
        <f t="shared" si="217"/>
        <v/>
      </c>
      <c r="CW208" s="106" t="str">
        <f t="shared" si="218"/>
        <v/>
      </c>
      <c r="CX208" s="106" t="str">
        <f t="shared" si="219"/>
        <v/>
      </c>
      <c r="CY208" s="106" t="str">
        <f t="shared" si="220"/>
        <v/>
      </c>
      <c r="CZ208" s="106" t="str">
        <f t="shared" si="221"/>
        <v/>
      </c>
      <c r="DA208" s="119" t="str">
        <f t="shared" si="232"/>
        <v/>
      </c>
      <c r="DB208" s="119" t="str">
        <f t="shared" si="233"/>
        <v/>
      </c>
    </row>
    <row r="209" spans="1:106" ht="15" customHeight="1" x14ac:dyDescent="0.3">
      <c r="A209" s="135" t="str">
        <f>'Gene Table'!D208</f>
        <v>RNF11</v>
      </c>
      <c r="B209" s="104" t="s">
        <v>26989</v>
      </c>
      <c r="C209" s="105">
        <f>IF('Test Sample Data'!C208="","",IF(SUM('Test Sample Data'!C$3:C$386)&gt;10,IF(AND(ISNUMBER('Test Sample Data'!C208),'Test Sample Data'!C208&lt;$C$389, 'Test Sample Data'!C208&gt;0),'Test Sample Data'!C208,$C$389),""))</f>
        <v>33.1</v>
      </c>
      <c r="D209" s="105">
        <f>IF('Test Sample Data'!D208="","",IF(SUM('Test Sample Data'!D$3:D$386)&gt;10,IF(AND(ISNUMBER('Test Sample Data'!D208),'Test Sample Data'!D208&lt;$C$389, 'Test Sample Data'!D208&gt;0),'Test Sample Data'!D208,$C$389),""))</f>
        <v>33.11</v>
      </c>
      <c r="E209" s="105">
        <f>IF('Test Sample Data'!E208="","",IF(SUM('Test Sample Data'!E$3:E$386)&gt;10,IF(AND(ISNUMBER('Test Sample Data'!E208),'Test Sample Data'!E208&lt;$C$389, 'Test Sample Data'!E208&gt;0),'Test Sample Data'!E208,$C$389),""))</f>
        <v>33.130000000000003</v>
      </c>
      <c r="F209" s="105" t="str">
        <f>IF('Test Sample Data'!F208="","",IF(SUM('Test Sample Data'!F$3:F$386)&gt;10,IF(AND(ISNUMBER('Test Sample Data'!F208),'Test Sample Data'!F208&lt;$C$389, 'Test Sample Data'!F208&gt;0),'Test Sample Data'!F208,$C$389),""))</f>
        <v/>
      </c>
      <c r="G209" s="105" t="str">
        <f>IF('Test Sample Data'!G208="","",IF(SUM('Test Sample Data'!G$3:G$386)&gt;10,IF(AND(ISNUMBER('Test Sample Data'!G208),'Test Sample Data'!G208&lt;$C$389, 'Test Sample Data'!G208&gt;0),'Test Sample Data'!G208,$C$389),""))</f>
        <v/>
      </c>
      <c r="H209" s="105" t="str">
        <f>IF('Test Sample Data'!H208="","",IF(SUM('Test Sample Data'!H$3:H$386)&gt;10,IF(AND(ISNUMBER('Test Sample Data'!H208),'Test Sample Data'!H208&lt;$C$389, 'Test Sample Data'!H208&gt;0),'Test Sample Data'!H208,$C$389),""))</f>
        <v/>
      </c>
      <c r="I209" s="105" t="str">
        <f>IF('Test Sample Data'!I208="","",IF(SUM('Test Sample Data'!I$3:I$386)&gt;10,IF(AND(ISNUMBER('Test Sample Data'!I208),'Test Sample Data'!I208&lt;$C$389, 'Test Sample Data'!I208&gt;0),'Test Sample Data'!I208,$C$389),""))</f>
        <v/>
      </c>
      <c r="J209" s="105" t="str">
        <f>IF('Test Sample Data'!J208="","",IF(SUM('Test Sample Data'!J$3:J$386)&gt;10,IF(AND(ISNUMBER('Test Sample Data'!J208),'Test Sample Data'!J208&lt;$C$389, 'Test Sample Data'!J208&gt;0),'Test Sample Data'!J208,$C$389),""))</f>
        <v/>
      </c>
      <c r="K209" s="105" t="str">
        <f>IF('Test Sample Data'!K208="","",IF(SUM('Test Sample Data'!K$3:K$386)&gt;10,IF(AND(ISNUMBER('Test Sample Data'!K208),'Test Sample Data'!K208&lt;$C$389, 'Test Sample Data'!K208&gt;0),'Test Sample Data'!K208,$C$389),""))</f>
        <v/>
      </c>
      <c r="L209" s="105" t="str">
        <f>IF('Test Sample Data'!L208="","",IF(SUM('Test Sample Data'!L$3:L$386)&gt;10,IF(AND(ISNUMBER('Test Sample Data'!L208),'Test Sample Data'!L208&lt;$C$389, 'Test Sample Data'!L208&gt;0),'Test Sample Data'!L208,$C$389),""))</f>
        <v/>
      </c>
      <c r="M209" s="105" t="str">
        <f>IF('Test Sample Data'!M208="","",IF(SUM('Test Sample Data'!M$3:M$386)&gt;10,IF(AND(ISNUMBER('Test Sample Data'!M208),'Test Sample Data'!M208&lt;$C$389, 'Test Sample Data'!M208&gt;0),'Test Sample Data'!M208,$C$389),""))</f>
        <v/>
      </c>
      <c r="N209" s="105" t="str">
        <f>IF('Test Sample Data'!N208="","",IF(SUM('Test Sample Data'!N$3:N$386)&gt;10,IF(AND(ISNUMBER('Test Sample Data'!N208),'Test Sample Data'!N208&lt;$C$389, 'Test Sample Data'!N208&gt;0),'Test Sample Data'!N208,$C$389),""))</f>
        <v/>
      </c>
      <c r="O209" s="105" t="str">
        <f>'Gene Table'!D208</f>
        <v>RNF11</v>
      </c>
      <c r="P209" s="104" t="s">
        <v>26989</v>
      </c>
      <c r="Q209" s="105">
        <f>IF('Control Sample Data'!C208="","",IF(SUM('Control Sample Data'!C$3:C$386)&gt;10,IF(AND(ISNUMBER('Control Sample Data'!C208),'Control Sample Data'!C208&lt;$C$389, 'Control Sample Data'!C208&gt;0),'Control Sample Data'!C208,$C$389),""))</f>
        <v>33.130000000000003</v>
      </c>
      <c r="R209" s="105">
        <f>IF('Control Sample Data'!D208="","",IF(SUM('Control Sample Data'!D$3:D$386)&gt;10,IF(AND(ISNUMBER('Control Sample Data'!D208),'Control Sample Data'!D208&lt;$C$389, 'Control Sample Data'!D208&gt;0),'Control Sample Data'!D208,$C$389),""))</f>
        <v>35</v>
      </c>
      <c r="S209" s="105">
        <f>IF('Control Sample Data'!E208="","",IF(SUM('Control Sample Data'!E$3:E$386)&gt;10,IF(AND(ISNUMBER('Control Sample Data'!E208),'Control Sample Data'!E208&lt;$C$389, 'Control Sample Data'!E208&gt;0),'Control Sample Data'!E208,$C$389),""))</f>
        <v>34.1</v>
      </c>
      <c r="T209" s="105" t="str">
        <f>IF('Control Sample Data'!F208="","",IF(SUM('Control Sample Data'!F$3:F$386)&gt;10,IF(AND(ISNUMBER('Control Sample Data'!F208),'Control Sample Data'!F208&lt;$C$389, 'Control Sample Data'!F208&gt;0),'Control Sample Data'!F208,$C$389),""))</f>
        <v/>
      </c>
      <c r="U209" s="105" t="str">
        <f>IF('Control Sample Data'!G208="","",IF(SUM('Control Sample Data'!G$3:G$386)&gt;10,IF(AND(ISNUMBER('Control Sample Data'!G208),'Control Sample Data'!G208&lt;$C$389, 'Control Sample Data'!G208&gt;0),'Control Sample Data'!G208,$C$389),""))</f>
        <v/>
      </c>
      <c r="V209" s="105" t="str">
        <f>IF('Control Sample Data'!H208="","",IF(SUM('Control Sample Data'!H$3:H$386)&gt;10,IF(AND(ISNUMBER('Control Sample Data'!H208),'Control Sample Data'!H208&lt;$C$389, 'Control Sample Data'!H208&gt;0),'Control Sample Data'!H208,$C$389),""))</f>
        <v/>
      </c>
      <c r="W209" s="105" t="str">
        <f>IF('Control Sample Data'!I208="","",IF(SUM('Control Sample Data'!I$3:I$386)&gt;10,IF(AND(ISNUMBER('Control Sample Data'!I208),'Control Sample Data'!I208&lt;$C$389, 'Control Sample Data'!I208&gt;0),'Control Sample Data'!I208,$C$389),""))</f>
        <v/>
      </c>
      <c r="X209" s="105" t="str">
        <f>IF('Control Sample Data'!J208="","",IF(SUM('Control Sample Data'!J$3:J$386)&gt;10,IF(AND(ISNUMBER('Control Sample Data'!J208),'Control Sample Data'!J208&lt;$C$389, 'Control Sample Data'!J208&gt;0),'Control Sample Data'!J208,$C$389),""))</f>
        <v/>
      </c>
      <c r="Y209" s="105" t="str">
        <f>IF('Control Sample Data'!K208="","",IF(SUM('Control Sample Data'!K$3:K$386)&gt;10,IF(AND(ISNUMBER('Control Sample Data'!K208),'Control Sample Data'!K208&lt;$C$389, 'Control Sample Data'!K208&gt;0),'Control Sample Data'!K208,$C$389),""))</f>
        <v/>
      </c>
      <c r="Z209" s="105" t="str">
        <f>IF('Control Sample Data'!L208="","",IF(SUM('Control Sample Data'!L$3:L$386)&gt;10,IF(AND(ISNUMBER('Control Sample Data'!L208),'Control Sample Data'!L208&lt;$C$389, 'Control Sample Data'!L208&gt;0),'Control Sample Data'!L208,$C$389),""))</f>
        <v/>
      </c>
      <c r="AA209" s="105" t="str">
        <f>IF('Control Sample Data'!M208="","",IF(SUM('Control Sample Data'!M$3:M$386)&gt;10,IF(AND(ISNUMBER('Control Sample Data'!M208),'Control Sample Data'!M208&lt;$C$389, 'Control Sample Data'!M208&gt;0),'Control Sample Data'!M208,$C$389),""))</f>
        <v/>
      </c>
      <c r="AB209" s="136" t="str">
        <f>IF('Control Sample Data'!N208="","",IF(SUM('Control Sample Data'!N$3:N$386)&gt;10,IF(AND(ISNUMBER('Control Sample Data'!N208),'Control Sample Data'!N208&lt;$C$389, 'Control Sample Data'!N208&gt;0),'Control Sample Data'!N208,$C$389),""))</f>
        <v/>
      </c>
      <c r="BA209" s="101" t="str">
        <f t="shared" si="222"/>
        <v>RNF11</v>
      </c>
      <c r="BB209" s="104" t="s">
        <v>26989</v>
      </c>
      <c r="BC209" s="105">
        <f t="shared" si="182"/>
        <v>12.108000000000001</v>
      </c>
      <c r="BD209" s="105">
        <f t="shared" si="183"/>
        <v>12.16</v>
      </c>
      <c r="BE209" s="105">
        <f t="shared" si="184"/>
        <v>12.25</v>
      </c>
      <c r="BF209" s="105" t="str">
        <f t="shared" si="185"/>
        <v/>
      </c>
      <c r="BG209" s="105" t="str">
        <f t="shared" si="186"/>
        <v/>
      </c>
      <c r="BH209" s="105" t="str">
        <f t="shared" si="187"/>
        <v/>
      </c>
      <c r="BI209" s="105" t="str">
        <f t="shared" si="188"/>
        <v/>
      </c>
      <c r="BJ209" s="105" t="str">
        <f t="shared" si="189"/>
        <v/>
      </c>
      <c r="BK209" s="105" t="str">
        <f t="shared" si="190"/>
        <v/>
      </c>
      <c r="BL209" s="105" t="str">
        <f t="shared" si="191"/>
        <v/>
      </c>
      <c r="BM209" s="102" t="str">
        <f t="shared" si="223"/>
        <v/>
      </c>
      <c r="BN209" s="102" t="str">
        <f t="shared" si="224"/>
        <v/>
      </c>
      <c r="BO209" s="105">
        <f t="shared" si="192"/>
        <v>11.988000000000003</v>
      </c>
      <c r="BP209" s="105">
        <f t="shared" si="193"/>
        <v>13.948</v>
      </c>
      <c r="BQ209" s="105">
        <f t="shared" si="194"/>
        <v>12.89</v>
      </c>
      <c r="BR209" s="105" t="str">
        <f t="shared" si="195"/>
        <v/>
      </c>
      <c r="BS209" s="105" t="str">
        <f t="shared" si="196"/>
        <v/>
      </c>
      <c r="BT209" s="105" t="str">
        <f t="shared" si="197"/>
        <v/>
      </c>
      <c r="BU209" s="105" t="str">
        <f t="shared" si="198"/>
        <v/>
      </c>
      <c r="BV209" s="105" t="str">
        <f t="shared" si="199"/>
        <v/>
      </c>
      <c r="BW209" s="105" t="str">
        <f t="shared" si="200"/>
        <v/>
      </c>
      <c r="BX209" s="105" t="str">
        <f t="shared" si="201"/>
        <v/>
      </c>
      <c r="BY209" s="102" t="str">
        <f t="shared" si="225"/>
        <v/>
      </c>
      <c r="BZ209" s="102" t="str">
        <f t="shared" si="226"/>
        <v/>
      </c>
      <c r="CA209" s="70">
        <f t="shared" si="227"/>
        <v>12.172666666666666</v>
      </c>
      <c r="CB209" s="70">
        <f t="shared" si="228"/>
        <v>12.942000000000002</v>
      </c>
      <c r="CC209" s="103" t="str">
        <f t="shared" si="229"/>
        <v>RNF11</v>
      </c>
      <c r="CD209" s="104" t="s">
        <v>26989</v>
      </c>
      <c r="CE209" s="106">
        <f t="shared" si="202"/>
        <v>2.2653161046662159E-4</v>
      </c>
      <c r="CF209" s="106">
        <f t="shared" si="203"/>
        <v>2.185119802070245E-4</v>
      </c>
      <c r="CG209" s="106">
        <f t="shared" si="204"/>
        <v>2.0529697638030145E-4</v>
      </c>
      <c r="CH209" s="106" t="str">
        <f t="shared" si="205"/>
        <v/>
      </c>
      <c r="CI209" s="106" t="str">
        <f t="shared" si="206"/>
        <v/>
      </c>
      <c r="CJ209" s="106" t="str">
        <f t="shared" si="207"/>
        <v/>
      </c>
      <c r="CK209" s="106" t="str">
        <f t="shared" si="208"/>
        <v/>
      </c>
      <c r="CL209" s="106" t="str">
        <f t="shared" si="209"/>
        <v/>
      </c>
      <c r="CM209" s="106" t="str">
        <f t="shared" si="210"/>
        <v/>
      </c>
      <c r="CN209" s="106" t="str">
        <f t="shared" si="211"/>
        <v/>
      </c>
      <c r="CO209" s="119" t="str">
        <f t="shared" si="230"/>
        <v/>
      </c>
      <c r="CP209" s="119" t="str">
        <f t="shared" si="231"/>
        <v/>
      </c>
      <c r="CQ209" s="106">
        <f t="shared" si="212"/>
        <v>2.4617979855825047E-4</v>
      </c>
      <c r="CR209" s="106">
        <f t="shared" si="213"/>
        <v>6.3275213685285673E-5</v>
      </c>
      <c r="CS209" s="106">
        <f t="shared" si="214"/>
        <v>1.3174172808891923E-4</v>
      </c>
      <c r="CT209" s="106" t="str">
        <f t="shared" si="215"/>
        <v/>
      </c>
      <c r="CU209" s="106" t="str">
        <f t="shared" si="216"/>
        <v/>
      </c>
      <c r="CV209" s="106" t="str">
        <f t="shared" si="217"/>
        <v/>
      </c>
      <c r="CW209" s="106" t="str">
        <f t="shared" si="218"/>
        <v/>
      </c>
      <c r="CX209" s="106" t="str">
        <f t="shared" si="219"/>
        <v/>
      </c>
      <c r="CY209" s="106" t="str">
        <f t="shared" si="220"/>
        <v/>
      </c>
      <c r="CZ209" s="106" t="str">
        <f t="shared" si="221"/>
        <v/>
      </c>
      <c r="DA209" s="119" t="str">
        <f t="shared" si="232"/>
        <v/>
      </c>
      <c r="DB209" s="119" t="str">
        <f t="shared" si="233"/>
        <v/>
      </c>
    </row>
    <row r="210" spans="1:106" ht="15" customHeight="1" x14ac:dyDescent="0.3">
      <c r="A210" s="135" t="str">
        <f>'Gene Table'!D209</f>
        <v>RNF111</v>
      </c>
      <c r="B210" s="104" t="s">
        <v>26990</v>
      </c>
      <c r="C210" s="105">
        <f>IF('Test Sample Data'!C209="","",IF(SUM('Test Sample Data'!C$3:C$386)&gt;10,IF(AND(ISNUMBER('Test Sample Data'!C209),'Test Sample Data'!C209&lt;$C$389, 'Test Sample Data'!C209&gt;0),'Test Sample Data'!C209,$C$389),""))</f>
        <v>25.02</v>
      </c>
      <c r="D210" s="105">
        <f>IF('Test Sample Data'!D209="","",IF(SUM('Test Sample Data'!D$3:D$386)&gt;10,IF(AND(ISNUMBER('Test Sample Data'!D209),'Test Sample Data'!D209&lt;$C$389, 'Test Sample Data'!D209&gt;0),'Test Sample Data'!D209,$C$389),""))</f>
        <v>25</v>
      </c>
      <c r="E210" s="105">
        <f>IF('Test Sample Data'!E209="","",IF(SUM('Test Sample Data'!E$3:E$386)&gt;10,IF(AND(ISNUMBER('Test Sample Data'!E209),'Test Sample Data'!E209&lt;$C$389, 'Test Sample Data'!E209&gt;0),'Test Sample Data'!E209,$C$389),""))</f>
        <v>24.89</v>
      </c>
      <c r="F210" s="105" t="str">
        <f>IF('Test Sample Data'!F209="","",IF(SUM('Test Sample Data'!F$3:F$386)&gt;10,IF(AND(ISNUMBER('Test Sample Data'!F209),'Test Sample Data'!F209&lt;$C$389, 'Test Sample Data'!F209&gt;0),'Test Sample Data'!F209,$C$389),""))</f>
        <v/>
      </c>
      <c r="G210" s="105" t="str">
        <f>IF('Test Sample Data'!G209="","",IF(SUM('Test Sample Data'!G$3:G$386)&gt;10,IF(AND(ISNUMBER('Test Sample Data'!G209),'Test Sample Data'!G209&lt;$C$389, 'Test Sample Data'!G209&gt;0),'Test Sample Data'!G209,$C$389),""))</f>
        <v/>
      </c>
      <c r="H210" s="105" t="str">
        <f>IF('Test Sample Data'!H209="","",IF(SUM('Test Sample Data'!H$3:H$386)&gt;10,IF(AND(ISNUMBER('Test Sample Data'!H209),'Test Sample Data'!H209&lt;$C$389, 'Test Sample Data'!H209&gt;0),'Test Sample Data'!H209,$C$389),""))</f>
        <v/>
      </c>
      <c r="I210" s="105" t="str">
        <f>IF('Test Sample Data'!I209="","",IF(SUM('Test Sample Data'!I$3:I$386)&gt;10,IF(AND(ISNUMBER('Test Sample Data'!I209),'Test Sample Data'!I209&lt;$C$389, 'Test Sample Data'!I209&gt;0),'Test Sample Data'!I209,$C$389),""))</f>
        <v/>
      </c>
      <c r="J210" s="105" t="str">
        <f>IF('Test Sample Data'!J209="","",IF(SUM('Test Sample Data'!J$3:J$386)&gt;10,IF(AND(ISNUMBER('Test Sample Data'!J209),'Test Sample Data'!J209&lt;$C$389, 'Test Sample Data'!J209&gt;0),'Test Sample Data'!J209,$C$389),""))</f>
        <v/>
      </c>
      <c r="K210" s="105" t="str">
        <f>IF('Test Sample Data'!K209="","",IF(SUM('Test Sample Data'!K$3:K$386)&gt;10,IF(AND(ISNUMBER('Test Sample Data'!K209),'Test Sample Data'!K209&lt;$C$389, 'Test Sample Data'!K209&gt;0),'Test Sample Data'!K209,$C$389),""))</f>
        <v/>
      </c>
      <c r="L210" s="105" t="str">
        <f>IF('Test Sample Data'!L209="","",IF(SUM('Test Sample Data'!L$3:L$386)&gt;10,IF(AND(ISNUMBER('Test Sample Data'!L209),'Test Sample Data'!L209&lt;$C$389, 'Test Sample Data'!L209&gt;0),'Test Sample Data'!L209,$C$389),""))</f>
        <v/>
      </c>
      <c r="M210" s="105" t="str">
        <f>IF('Test Sample Data'!M209="","",IF(SUM('Test Sample Data'!M$3:M$386)&gt;10,IF(AND(ISNUMBER('Test Sample Data'!M209),'Test Sample Data'!M209&lt;$C$389, 'Test Sample Data'!M209&gt;0),'Test Sample Data'!M209,$C$389),""))</f>
        <v/>
      </c>
      <c r="N210" s="105" t="str">
        <f>IF('Test Sample Data'!N209="","",IF(SUM('Test Sample Data'!N$3:N$386)&gt;10,IF(AND(ISNUMBER('Test Sample Data'!N209),'Test Sample Data'!N209&lt;$C$389, 'Test Sample Data'!N209&gt;0),'Test Sample Data'!N209,$C$389),""))</f>
        <v/>
      </c>
      <c r="O210" s="105" t="str">
        <f>'Gene Table'!D209</f>
        <v>RNF111</v>
      </c>
      <c r="P210" s="104" t="s">
        <v>26990</v>
      </c>
      <c r="Q210" s="105">
        <f>IF('Control Sample Data'!C209="","",IF(SUM('Control Sample Data'!C$3:C$386)&gt;10,IF(AND(ISNUMBER('Control Sample Data'!C209),'Control Sample Data'!C209&lt;$C$389, 'Control Sample Data'!C209&gt;0),'Control Sample Data'!C209,$C$389),""))</f>
        <v>25.3</v>
      </c>
      <c r="R210" s="105">
        <f>IF('Control Sample Data'!D209="","",IF(SUM('Control Sample Data'!D$3:D$386)&gt;10,IF(AND(ISNUMBER('Control Sample Data'!D209),'Control Sample Data'!D209&lt;$C$389, 'Control Sample Data'!D209&gt;0),'Control Sample Data'!D209,$C$389),""))</f>
        <v>25.36</v>
      </c>
      <c r="S210" s="105">
        <f>IF('Control Sample Data'!E209="","",IF(SUM('Control Sample Data'!E$3:E$386)&gt;10,IF(AND(ISNUMBER('Control Sample Data'!E209),'Control Sample Data'!E209&lt;$C$389, 'Control Sample Data'!E209&gt;0),'Control Sample Data'!E209,$C$389),""))</f>
        <v>25.3</v>
      </c>
      <c r="T210" s="105" t="str">
        <f>IF('Control Sample Data'!F209="","",IF(SUM('Control Sample Data'!F$3:F$386)&gt;10,IF(AND(ISNUMBER('Control Sample Data'!F209),'Control Sample Data'!F209&lt;$C$389, 'Control Sample Data'!F209&gt;0),'Control Sample Data'!F209,$C$389),""))</f>
        <v/>
      </c>
      <c r="U210" s="105" t="str">
        <f>IF('Control Sample Data'!G209="","",IF(SUM('Control Sample Data'!G$3:G$386)&gt;10,IF(AND(ISNUMBER('Control Sample Data'!G209),'Control Sample Data'!G209&lt;$C$389, 'Control Sample Data'!G209&gt;0),'Control Sample Data'!G209,$C$389),""))</f>
        <v/>
      </c>
      <c r="V210" s="105" t="str">
        <f>IF('Control Sample Data'!H209="","",IF(SUM('Control Sample Data'!H$3:H$386)&gt;10,IF(AND(ISNUMBER('Control Sample Data'!H209),'Control Sample Data'!H209&lt;$C$389, 'Control Sample Data'!H209&gt;0),'Control Sample Data'!H209,$C$389),""))</f>
        <v/>
      </c>
      <c r="W210" s="105" t="str">
        <f>IF('Control Sample Data'!I209="","",IF(SUM('Control Sample Data'!I$3:I$386)&gt;10,IF(AND(ISNUMBER('Control Sample Data'!I209),'Control Sample Data'!I209&lt;$C$389, 'Control Sample Data'!I209&gt;0),'Control Sample Data'!I209,$C$389),""))</f>
        <v/>
      </c>
      <c r="X210" s="105" t="str">
        <f>IF('Control Sample Data'!J209="","",IF(SUM('Control Sample Data'!J$3:J$386)&gt;10,IF(AND(ISNUMBER('Control Sample Data'!J209),'Control Sample Data'!J209&lt;$C$389, 'Control Sample Data'!J209&gt;0),'Control Sample Data'!J209,$C$389),""))</f>
        <v/>
      </c>
      <c r="Y210" s="105" t="str">
        <f>IF('Control Sample Data'!K209="","",IF(SUM('Control Sample Data'!K$3:K$386)&gt;10,IF(AND(ISNUMBER('Control Sample Data'!K209),'Control Sample Data'!K209&lt;$C$389, 'Control Sample Data'!K209&gt;0),'Control Sample Data'!K209,$C$389),""))</f>
        <v/>
      </c>
      <c r="Z210" s="105" t="str">
        <f>IF('Control Sample Data'!L209="","",IF(SUM('Control Sample Data'!L$3:L$386)&gt;10,IF(AND(ISNUMBER('Control Sample Data'!L209),'Control Sample Data'!L209&lt;$C$389, 'Control Sample Data'!L209&gt;0),'Control Sample Data'!L209,$C$389),""))</f>
        <v/>
      </c>
      <c r="AA210" s="105" t="str">
        <f>IF('Control Sample Data'!M209="","",IF(SUM('Control Sample Data'!M$3:M$386)&gt;10,IF(AND(ISNUMBER('Control Sample Data'!M209),'Control Sample Data'!M209&lt;$C$389, 'Control Sample Data'!M209&gt;0),'Control Sample Data'!M209,$C$389),""))</f>
        <v/>
      </c>
      <c r="AB210" s="136" t="str">
        <f>IF('Control Sample Data'!N209="","",IF(SUM('Control Sample Data'!N$3:N$386)&gt;10,IF(AND(ISNUMBER('Control Sample Data'!N209),'Control Sample Data'!N209&lt;$C$389, 'Control Sample Data'!N209&gt;0),'Control Sample Data'!N209,$C$389),""))</f>
        <v/>
      </c>
      <c r="BA210" s="101" t="str">
        <f t="shared" si="222"/>
        <v>RNF111</v>
      </c>
      <c r="BB210" s="104" t="s">
        <v>26990</v>
      </c>
      <c r="BC210" s="105">
        <f t="shared" si="182"/>
        <v>4.0279999999999987</v>
      </c>
      <c r="BD210" s="105">
        <f t="shared" si="183"/>
        <v>4.0500000000000007</v>
      </c>
      <c r="BE210" s="105">
        <f t="shared" si="184"/>
        <v>4.009999999999998</v>
      </c>
      <c r="BF210" s="105" t="str">
        <f t="shared" si="185"/>
        <v/>
      </c>
      <c r="BG210" s="105" t="str">
        <f t="shared" si="186"/>
        <v/>
      </c>
      <c r="BH210" s="105" t="str">
        <f t="shared" si="187"/>
        <v/>
      </c>
      <c r="BI210" s="105" t="str">
        <f t="shared" si="188"/>
        <v/>
      </c>
      <c r="BJ210" s="105" t="str">
        <f t="shared" si="189"/>
        <v/>
      </c>
      <c r="BK210" s="105" t="str">
        <f t="shared" si="190"/>
        <v/>
      </c>
      <c r="BL210" s="105" t="str">
        <f t="shared" si="191"/>
        <v/>
      </c>
      <c r="BM210" s="102" t="str">
        <f t="shared" si="223"/>
        <v/>
      </c>
      <c r="BN210" s="102" t="str">
        <f t="shared" si="224"/>
        <v/>
      </c>
      <c r="BO210" s="105">
        <f t="shared" si="192"/>
        <v>4.1580000000000013</v>
      </c>
      <c r="BP210" s="105">
        <f t="shared" si="193"/>
        <v>4.3079999999999998</v>
      </c>
      <c r="BQ210" s="105">
        <f t="shared" si="194"/>
        <v>4.09</v>
      </c>
      <c r="BR210" s="105" t="str">
        <f t="shared" si="195"/>
        <v/>
      </c>
      <c r="BS210" s="105" t="str">
        <f t="shared" si="196"/>
        <v/>
      </c>
      <c r="BT210" s="105" t="str">
        <f t="shared" si="197"/>
        <v/>
      </c>
      <c r="BU210" s="105" t="str">
        <f t="shared" si="198"/>
        <v/>
      </c>
      <c r="BV210" s="105" t="str">
        <f t="shared" si="199"/>
        <v/>
      </c>
      <c r="BW210" s="105" t="str">
        <f t="shared" si="200"/>
        <v/>
      </c>
      <c r="BX210" s="105" t="str">
        <f t="shared" si="201"/>
        <v/>
      </c>
      <c r="BY210" s="102" t="str">
        <f t="shared" si="225"/>
        <v/>
      </c>
      <c r="BZ210" s="102" t="str">
        <f t="shared" si="226"/>
        <v/>
      </c>
      <c r="CA210" s="70">
        <f t="shared" si="227"/>
        <v>4.0293333333333328</v>
      </c>
      <c r="CB210" s="70">
        <f t="shared" si="228"/>
        <v>4.1853333333333333</v>
      </c>
      <c r="CC210" s="103" t="str">
        <f t="shared" si="229"/>
        <v>RNF111</v>
      </c>
      <c r="CD210" s="104" t="s">
        <v>26990</v>
      </c>
      <c r="CE210" s="106">
        <f t="shared" si="202"/>
        <v>6.1298687749284521E-2</v>
      </c>
      <c r="CF210" s="106">
        <f t="shared" si="203"/>
        <v>6.0371020557802829E-2</v>
      </c>
      <c r="CG210" s="106">
        <f t="shared" si="204"/>
        <v>6.206828096481485E-2</v>
      </c>
      <c r="CH210" s="106" t="str">
        <f t="shared" si="205"/>
        <v/>
      </c>
      <c r="CI210" s="106" t="str">
        <f t="shared" si="206"/>
        <v/>
      </c>
      <c r="CJ210" s="106" t="str">
        <f t="shared" si="207"/>
        <v/>
      </c>
      <c r="CK210" s="106" t="str">
        <f t="shared" si="208"/>
        <v/>
      </c>
      <c r="CL210" s="106" t="str">
        <f t="shared" si="209"/>
        <v/>
      </c>
      <c r="CM210" s="106" t="str">
        <f t="shared" si="210"/>
        <v/>
      </c>
      <c r="CN210" s="106" t="str">
        <f t="shared" si="211"/>
        <v/>
      </c>
      <c r="CO210" s="119" t="str">
        <f t="shared" si="230"/>
        <v/>
      </c>
      <c r="CP210" s="119" t="str">
        <f t="shared" si="231"/>
        <v/>
      </c>
      <c r="CQ210" s="106">
        <f t="shared" si="212"/>
        <v>5.6016668723087748E-2</v>
      </c>
      <c r="CR210" s="106">
        <f t="shared" si="213"/>
        <v>5.0485048600600525E-2</v>
      </c>
      <c r="CS210" s="106">
        <f t="shared" si="214"/>
        <v>5.8720171825875751E-2</v>
      </c>
      <c r="CT210" s="106" t="str">
        <f t="shared" si="215"/>
        <v/>
      </c>
      <c r="CU210" s="106" t="str">
        <f t="shared" si="216"/>
        <v/>
      </c>
      <c r="CV210" s="106" t="str">
        <f t="shared" si="217"/>
        <v/>
      </c>
      <c r="CW210" s="106" t="str">
        <f t="shared" si="218"/>
        <v/>
      </c>
      <c r="CX210" s="106" t="str">
        <f t="shared" si="219"/>
        <v/>
      </c>
      <c r="CY210" s="106" t="str">
        <f t="shared" si="220"/>
        <v/>
      </c>
      <c r="CZ210" s="106" t="str">
        <f t="shared" si="221"/>
        <v/>
      </c>
      <c r="DA210" s="119" t="str">
        <f t="shared" si="232"/>
        <v/>
      </c>
      <c r="DB210" s="119" t="str">
        <f t="shared" si="233"/>
        <v/>
      </c>
    </row>
    <row r="211" spans="1:106" ht="15" customHeight="1" x14ac:dyDescent="0.3">
      <c r="A211" s="135" t="str">
        <f>'Gene Table'!D210</f>
        <v>RNF113A</v>
      </c>
      <c r="B211" s="104" t="s">
        <v>26991</v>
      </c>
      <c r="C211" s="105">
        <f>IF('Test Sample Data'!C210="","",IF(SUM('Test Sample Data'!C$3:C$386)&gt;10,IF(AND(ISNUMBER('Test Sample Data'!C210),'Test Sample Data'!C210&lt;$C$389, 'Test Sample Data'!C210&gt;0),'Test Sample Data'!C210,$C$389),""))</f>
        <v>35</v>
      </c>
      <c r="D211" s="105">
        <f>IF('Test Sample Data'!D210="","",IF(SUM('Test Sample Data'!D$3:D$386)&gt;10,IF(AND(ISNUMBER('Test Sample Data'!D210),'Test Sample Data'!D210&lt;$C$389, 'Test Sample Data'!D210&gt;0),'Test Sample Data'!D210,$C$389),""))</f>
        <v>35</v>
      </c>
      <c r="E211" s="105">
        <f>IF('Test Sample Data'!E210="","",IF(SUM('Test Sample Data'!E$3:E$386)&gt;10,IF(AND(ISNUMBER('Test Sample Data'!E210),'Test Sample Data'!E210&lt;$C$389, 'Test Sample Data'!E210&gt;0),'Test Sample Data'!E210,$C$389),""))</f>
        <v>35</v>
      </c>
      <c r="F211" s="105" t="str">
        <f>IF('Test Sample Data'!F210="","",IF(SUM('Test Sample Data'!F$3:F$386)&gt;10,IF(AND(ISNUMBER('Test Sample Data'!F210),'Test Sample Data'!F210&lt;$C$389, 'Test Sample Data'!F210&gt;0),'Test Sample Data'!F210,$C$389),""))</f>
        <v/>
      </c>
      <c r="G211" s="105" t="str">
        <f>IF('Test Sample Data'!G210="","",IF(SUM('Test Sample Data'!G$3:G$386)&gt;10,IF(AND(ISNUMBER('Test Sample Data'!G210),'Test Sample Data'!G210&lt;$C$389, 'Test Sample Data'!G210&gt;0),'Test Sample Data'!G210,$C$389),""))</f>
        <v/>
      </c>
      <c r="H211" s="105" t="str">
        <f>IF('Test Sample Data'!H210="","",IF(SUM('Test Sample Data'!H$3:H$386)&gt;10,IF(AND(ISNUMBER('Test Sample Data'!H210),'Test Sample Data'!H210&lt;$C$389, 'Test Sample Data'!H210&gt;0),'Test Sample Data'!H210,$C$389),""))</f>
        <v/>
      </c>
      <c r="I211" s="105" t="str">
        <f>IF('Test Sample Data'!I210="","",IF(SUM('Test Sample Data'!I$3:I$386)&gt;10,IF(AND(ISNUMBER('Test Sample Data'!I210),'Test Sample Data'!I210&lt;$C$389, 'Test Sample Data'!I210&gt;0),'Test Sample Data'!I210,$C$389),""))</f>
        <v/>
      </c>
      <c r="J211" s="105" t="str">
        <f>IF('Test Sample Data'!J210="","",IF(SUM('Test Sample Data'!J$3:J$386)&gt;10,IF(AND(ISNUMBER('Test Sample Data'!J210),'Test Sample Data'!J210&lt;$C$389, 'Test Sample Data'!J210&gt;0),'Test Sample Data'!J210,$C$389),""))</f>
        <v/>
      </c>
      <c r="K211" s="105" t="str">
        <f>IF('Test Sample Data'!K210="","",IF(SUM('Test Sample Data'!K$3:K$386)&gt;10,IF(AND(ISNUMBER('Test Sample Data'!K210),'Test Sample Data'!K210&lt;$C$389, 'Test Sample Data'!K210&gt;0),'Test Sample Data'!K210,$C$389),""))</f>
        <v/>
      </c>
      <c r="L211" s="105" t="str">
        <f>IF('Test Sample Data'!L210="","",IF(SUM('Test Sample Data'!L$3:L$386)&gt;10,IF(AND(ISNUMBER('Test Sample Data'!L210),'Test Sample Data'!L210&lt;$C$389, 'Test Sample Data'!L210&gt;0),'Test Sample Data'!L210,$C$389),""))</f>
        <v/>
      </c>
      <c r="M211" s="105" t="str">
        <f>IF('Test Sample Data'!M210="","",IF(SUM('Test Sample Data'!M$3:M$386)&gt;10,IF(AND(ISNUMBER('Test Sample Data'!M210),'Test Sample Data'!M210&lt;$C$389, 'Test Sample Data'!M210&gt;0),'Test Sample Data'!M210,$C$389),""))</f>
        <v/>
      </c>
      <c r="N211" s="105" t="str">
        <f>IF('Test Sample Data'!N210="","",IF(SUM('Test Sample Data'!N$3:N$386)&gt;10,IF(AND(ISNUMBER('Test Sample Data'!N210),'Test Sample Data'!N210&lt;$C$389, 'Test Sample Data'!N210&gt;0),'Test Sample Data'!N210,$C$389),""))</f>
        <v/>
      </c>
      <c r="O211" s="105" t="str">
        <f>'Gene Table'!D210</f>
        <v>RNF113A</v>
      </c>
      <c r="P211" s="104" t="s">
        <v>26991</v>
      </c>
      <c r="Q211" s="105">
        <f>IF('Control Sample Data'!C210="","",IF(SUM('Control Sample Data'!C$3:C$386)&gt;10,IF(AND(ISNUMBER('Control Sample Data'!C210),'Control Sample Data'!C210&lt;$C$389, 'Control Sample Data'!C210&gt;0),'Control Sample Data'!C210,$C$389),""))</f>
        <v>35</v>
      </c>
      <c r="R211" s="105">
        <f>IF('Control Sample Data'!D210="","",IF(SUM('Control Sample Data'!D$3:D$386)&gt;10,IF(AND(ISNUMBER('Control Sample Data'!D210),'Control Sample Data'!D210&lt;$C$389, 'Control Sample Data'!D210&gt;0),'Control Sample Data'!D210,$C$389),""))</f>
        <v>35</v>
      </c>
      <c r="S211" s="105">
        <f>IF('Control Sample Data'!E210="","",IF(SUM('Control Sample Data'!E$3:E$386)&gt;10,IF(AND(ISNUMBER('Control Sample Data'!E210),'Control Sample Data'!E210&lt;$C$389, 'Control Sample Data'!E210&gt;0),'Control Sample Data'!E210,$C$389),""))</f>
        <v>35</v>
      </c>
      <c r="T211" s="105" t="str">
        <f>IF('Control Sample Data'!F210="","",IF(SUM('Control Sample Data'!F$3:F$386)&gt;10,IF(AND(ISNUMBER('Control Sample Data'!F210),'Control Sample Data'!F210&lt;$C$389, 'Control Sample Data'!F210&gt;0),'Control Sample Data'!F210,$C$389),""))</f>
        <v/>
      </c>
      <c r="U211" s="105" t="str">
        <f>IF('Control Sample Data'!G210="","",IF(SUM('Control Sample Data'!G$3:G$386)&gt;10,IF(AND(ISNUMBER('Control Sample Data'!G210),'Control Sample Data'!G210&lt;$C$389, 'Control Sample Data'!G210&gt;0),'Control Sample Data'!G210,$C$389),""))</f>
        <v/>
      </c>
      <c r="V211" s="105" t="str">
        <f>IF('Control Sample Data'!H210="","",IF(SUM('Control Sample Data'!H$3:H$386)&gt;10,IF(AND(ISNUMBER('Control Sample Data'!H210),'Control Sample Data'!H210&lt;$C$389, 'Control Sample Data'!H210&gt;0),'Control Sample Data'!H210,$C$389),""))</f>
        <v/>
      </c>
      <c r="W211" s="105" t="str">
        <f>IF('Control Sample Data'!I210="","",IF(SUM('Control Sample Data'!I$3:I$386)&gt;10,IF(AND(ISNUMBER('Control Sample Data'!I210),'Control Sample Data'!I210&lt;$C$389, 'Control Sample Data'!I210&gt;0),'Control Sample Data'!I210,$C$389),""))</f>
        <v/>
      </c>
      <c r="X211" s="105" t="str">
        <f>IF('Control Sample Data'!J210="","",IF(SUM('Control Sample Data'!J$3:J$386)&gt;10,IF(AND(ISNUMBER('Control Sample Data'!J210),'Control Sample Data'!J210&lt;$C$389, 'Control Sample Data'!J210&gt;0),'Control Sample Data'!J210,$C$389),""))</f>
        <v/>
      </c>
      <c r="Y211" s="105" t="str">
        <f>IF('Control Sample Data'!K210="","",IF(SUM('Control Sample Data'!K$3:K$386)&gt;10,IF(AND(ISNUMBER('Control Sample Data'!K210),'Control Sample Data'!K210&lt;$C$389, 'Control Sample Data'!K210&gt;0),'Control Sample Data'!K210,$C$389),""))</f>
        <v/>
      </c>
      <c r="Z211" s="105" t="str">
        <f>IF('Control Sample Data'!L210="","",IF(SUM('Control Sample Data'!L$3:L$386)&gt;10,IF(AND(ISNUMBER('Control Sample Data'!L210),'Control Sample Data'!L210&lt;$C$389, 'Control Sample Data'!L210&gt;0),'Control Sample Data'!L210,$C$389),""))</f>
        <v/>
      </c>
      <c r="AA211" s="105" t="str">
        <f>IF('Control Sample Data'!M210="","",IF(SUM('Control Sample Data'!M$3:M$386)&gt;10,IF(AND(ISNUMBER('Control Sample Data'!M210),'Control Sample Data'!M210&lt;$C$389, 'Control Sample Data'!M210&gt;0),'Control Sample Data'!M210,$C$389),""))</f>
        <v/>
      </c>
      <c r="AB211" s="136" t="str">
        <f>IF('Control Sample Data'!N210="","",IF(SUM('Control Sample Data'!N$3:N$386)&gt;10,IF(AND(ISNUMBER('Control Sample Data'!N210),'Control Sample Data'!N210&lt;$C$389, 'Control Sample Data'!N210&gt;0),'Control Sample Data'!N210,$C$389),""))</f>
        <v/>
      </c>
      <c r="BA211" s="101" t="str">
        <f t="shared" si="222"/>
        <v>RNF113A</v>
      </c>
      <c r="BB211" s="104" t="s">
        <v>26991</v>
      </c>
      <c r="BC211" s="105">
        <f t="shared" si="182"/>
        <v>14.007999999999999</v>
      </c>
      <c r="BD211" s="105">
        <f t="shared" si="183"/>
        <v>14.05</v>
      </c>
      <c r="BE211" s="105">
        <f t="shared" si="184"/>
        <v>14.119999999999997</v>
      </c>
      <c r="BF211" s="105" t="str">
        <f t="shared" si="185"/>
        <v/>
      </c>
      <c r="BG211" s="105" t="str">
        <f t="shared" si="186"/>
        <v/>
      </c>
      <c r="BH211" s="105" t="str">
        <f t="shared" si="187"/>
        <v/>
      </c>
      <c r="BI211" s="105" t="str">
        <f t="shared" si="188"/>
        <v/>
      </c>
      <c r="BJ211" s="105" t="str">
        <f t="shared" si="189"/>
        <v/>
      </c>
      <c r="BK211" s="105" t="str">
        <f t="shared" si="190"/>
        <v/>
      </c>
      <c r="BL211" s="105" t="str">
        <f t="shared" si="191"/>
        <v/>
      </c>
      <c r="BM211" s="102" t="str">
        <f t="shared" si="223"/>
        <v/>
      </c>
      <c r="BN211" s="102" t="str">
        <f t="shared" si="224"/>
        <v/>
      </c>
      <c r="BO211" s="105">
        <f t="shared" si="192"/>
        <v>13.858000000000001</v>
      </c>
      <c r="BP211" s="105">
        <f t="shared" si="193"/>
        <v>13.948</v>
      </c>
      <c r="BQ211" s="105">
        <f t="shared" si="194"/>
        <v>13.79</v>
      </c>
      <c r="BR211" s="105" t="str">
        <f t="shared" si="195"/>
        <v/>
      </c>
      <c r="BS211" s="105" t="str">
        <f t="shared" si="196"/>
        <v/>
      </c>
      <c r="BT211" s="105" t="str">
        <f t="shared" si="197"/>
        <v/>
      </c>
      <c r="BU211" s="105" t="str">
        <f t="shared" si="198"/>
        <v/>
      </c>
      <c r="BV211" s="105" t="str">
        <f t="shared" si="199"/>
        <v/>
      </c>
      <c r="BW211" s="105" t="str">
        <f t="shared" si="200"/>
        <v/>
      </c>
      <c r="BX211" s="105" t="str">
        <f t="shared" si="201"/>
        <v/>
      </c>
      <c r="BY211" s="102" t="str">
        <f t="shared" si="225"/>
        <v/>
      </c>
      <c r="BZ211" s="102" t="str">
        <f t="shared" si="226"/>
        <v/>
      </c>
      <c r="CA211" s="70">
        <f t="shared" si="227"/>
        <v>14.059333333333333</v>
      </c>
      <c r="CB211" s="70">
        <f t="shared" si="228"/>
        <v>13.865333333333334</v>
      </c>
      <c r="CC211" s="103" t="str">
        <f t="shared" si="229"/>
        <v>RNF113A</v>
      </c>
      <c r="CD211" s="104" t="s">
        <v>26991</v>
      </c>
      <c r="CE211" s="106">
        <f t="shared" si="202"/>
        <v>6.0697642130933602E-5</v>
      </c>
      <c r="CF211" s="106">
        <f t="shared" si="203"/>
        <v>5.8956074763479352E-5</v>
      </c>
      <c r="CG211" s="106">
        <f t="shared" si="204"/>
        <v>5.6163797035209816E-5</v>
      </c>
      <c r="CH211" s="106" t="str">
        <f t="shared" si="205"/>
        <v/>
      </c>
      <c r="CI211" s="106" t="str">
        <f t="shared" si="206"/>
        <v/>
      </c>
      <c r="CJ211" s="106" t="str">
        <f t="shared" si="207"/>
        <v/>
      </c>
      <c r="CK211" s="106" t="str">
        <f t="shared" si="208"/>
        <v/>
      </c>
      <c r="CL211" s="106" t="str">
        <f t="shared" si="209"/>
        <v/>
      </c>
      <c r="CM211" s="106" t="str">
        <f t="shared" si="210"/>
        <v/>
      </c>
      <c r="CN211" s="106" t="str">
        <f t="shared" si="211"/>
        <v/>
      </c>
      <c r="CO211" s="119" t="str">
        <f t="shared" si="230"/>
        <v/>
      </c>
      <c r="CP211" s="119" t="str">
        <f t="shared" si="231"/>
        <v/>
      </c>
      <c r="CQ211" s="106">
        <f t="shared" si="212"/>
        <v>6.7348250734982831E-5</v>
      </c>
      <c r="CR211" s="106">
        <f t="shared" si="213"/>
        <v>6.3275213685285673E-5</v>
      </c>
      <c r="CS211" s="106">
        <f t="shared" si="214"/>
        <v>7.0598644037188073E-5</v>
      </c>
      <c r="CT211" s="106" t="str">
        <f t="shared" si="215"/>
        <v/>
      </c>
      <c r="CU211" s="106" t="str">
        <f t="shared" si="216"/>
        <v/>
      </c>
      <c r="CV211" s="106" t="str">
        <f t="shared" si="217"/>
        <v/>
      </c>
      <c r="CW211" s="106" t="str">
        <f t="shared" si="218"/>
        <v/>
      </c>
      <c r="CX211" s="106" t="str">
        <f t="shared" si="219"/>
        <v/>
      </c>
      <c r="CY211" s="106" t="str">
        <f t="shared" si="220"/>
        <v/>
      </c>
      <c r="CZ211" s="106" t="str">
        <f t="shared" si="221"/>
        <v/>
      </c>
      <c r="DA211" s="119" t="str">
        <f t="shared" si="232"/>
        <v/>
      </c>
      <c r="DB211" s="119" t="str">
        <f t="shared" si="233"/>
        <v/>
      </c>
    </row>
    <row r="212" spans="1:106" ht="15" customHeight="1" x14ac:dyDescent="0.3">
      <c r="A212" s="135" t="str">
        <f>'Gene Table'!D211</f>
        <v>RNF114</v>
      </c>
      <c r="B212" s="104" t="s">
        <v>26992</v>
      </c>
      <c r="C212" s="105">
        <f>IF('Test Sample Data'!C211="","",IF(SUM('Test Sample Data'!C$3:C$386)&gt;10,IF(AND(ISNUMBER('Test Sample Data'!C211),'Test Sample Data'!C211&lt;$C$389, 'Test Sample Data'!C211&gt;0),'Test Sample Data'!C211,$C$389),""))</f>
        <v>35</v>
      </c>
      <c r="D212" s="105">
        <f>IF('Test Sample Data'!D211="","",IF(SUM('Test Sample Data'!D$3:D$386)&gt;10,IF(AND(ISNUMBER('Test Sample Data'!D211),'Test Sample Data'!D211&lt;$C$389, 'Test Sample Data'!D211&gt;0),'Test Sample Data'!D211,$C$389),""))</f>
        <v>35</v>
      </c>
      <c r="E212" s="105">
        <f>IF('Test Sample Data'!E211="","",IF(SUM('Test Sample Data'!E$3:E$386)&gt;10,IF(AND(ISNUMBER('Test Sample Data'!E211),'Test Sample Data'!E211&lt;$C$389, 'Test Sample Data'!E211&gt;0),'Test Sample Data'!E211,$C$389),""))</f>
        <v>35</v>
      </c>
      <c r="F212" s="105" t="str">
        <f>IF('Test Sample Data'!F211="","",IF(SUM('Test Sample Data'!F$3:F$386)&gt;10,IF(AND(ISNUMBER('Test Sample Data'!F211),'Test Sample Data'!F211&lt;$C$389, 'Test Sample Data'!F211&gt;0),'Test Sample Data'!F211,$C$389),""))</f>
        <v/>
      </c>
      <c r="G212" s="105" t="str">
        <f>IF('Test Sample Data'!G211="","",IF(SUM('Test Sample Data'!G$3:G$386)&gt;10,IF(AND(ISNUMBER('Test Sample Data'!G211),'Test Sample Data'!G211&lt;$C$389, 'Test Sample Data'!G211&gt;0),'Test Sample Data'!G211,$C$389),""))</f>
        <v/>
      </c>
      <c r="H212" s="105" t="str">
        <f>IF('Test Sample Data'!H211="","",IF(SUM('Test Sample Data'!H$3:H$386)&gt;10,IF(AND(ISNUMBER('Test Sample Data'!H211),'Test Sample Data'!H211&lt;$C$389, 'Test Sample Data'!H211&gt;0),'Test Sample Data'!H211,$C$389),""))</f>
        <v/>
      </c>
      <c r="I212" s="105" t="str">
        <f>IF('Test Sample Data'!I211="","",IF(SUM('Test Sample Data'!I$3:I$386)&gt;10,IF(AND(ISNUMBER('Test Sample Data'!I211),'Test Sample Data'!I211&lt;$C$389, 'Test Sample Data'!I211&gt;0),'Test Sample Data'!I211,$C$389),""))</f>
        <v/>
      </c>
      <c r="J212" s="105" t="str">
        <f>IF('Test Sample Data'!J211="","",IF(SUM('Test Sample Data'!J$3:J$386)&gt;10,IF(AND(ISNUMBER('Test Sample Data'!J211),'Test Sample Data'!J211&lt;$C$389, 'Test Sample Data'!J211&gt;0),'Test Sample Data'!J211,$C$389),""))</f>
        <v/>
      </c>
      <c r="K212" s="105" t="str">
        <f>IF('Test Sample Data'!K211="","",IF(SUM('Test Sample Data'!K$3:K$386)&gt;10,IF(AND(ISNUMBER('Test Sample Data'!K211),'Test Sample Data'!K211&lt;$C$389, 'Test Sample Data'!K211&gt;0),'Test Sample Data'!K211,$C$389),""))</f>
        <v/>
      </c>
      <c r="L212" s="105" t="str">
        <f>IF('Test Sample Data'!L211="","",IF(SUM('Test Sample Data'!L$3:L$386)&gt;10,IF(AND(ISNUMBER('Test Sample Data'!L211),'Test Sample Data'!L211&lt;$C$389, 'Test Sample Data'!L211&gt;0),'Test Sample Data'!L211,$C$389),""))</f>
        <v/>
      </c>
      <c r="M212" s="105" t="str">
        <f>IF('Test Sample Data'!M211="","",IF(SUM('Test Sample Data'!M$3:M$386)&gt;10,IF(AND(ISNUMBER('Test Sample Data'!M211),'Test Sample Data'!M211&lt;$C$389, 'Test Sample Data'!M211&gt;0),'Test Sample Data'!M211,$C$389),""))</f>
        <v/>
      </c>
      <c r="N212" s="105" t="str">
        <f>IF('Test Sample Data'!N211="","",IF(SUM('Test Sample Data'!N$3:N$386)&gt;10,IF(AND(ISNUMBER('Test Sample Data'!N211),'Test Sample Data'!N211&lt;$C$389, 'Test Sample Data'!N211&gt;0),'Test Sample Data'!N211,$C$389),""))</f>
        <v/>
      </c>
      <c r="O212" s="105" t="str">
        <f>'Gene Table'!D211</f>
        <v>RNF114</v>
      </c>
      <c r="P212" s="104" t="s">
        <v>26992</v>
      </c>
      <c r="Q212" s="105">
        <f>IF('Control Sample Data'!C211="","",IF(SUM('Control Sample Data'!C$3:C$386)&gt;10,IF(AND(ISNUMBER('Control Sample Data'!C211),'Control Sample Data'!C211&lt;$C$389, 'Control Sample Data'!C211&gt;0),'Control Sample Data'!C211,$C$389),""))</f>
        <v>35</v>
      </c>
      <c r="R212" s="105">
        <f>IF('Control Sample Data'!D211="","",IF(SUM('Control Sample Data'!D$3:D$386)&gt;10,IF(AND(ISNUMBER('Control Sample Data'!D211),'Control Sample Data'!D211&lt;$C$389, 'Control Sample Data'!D211&gt;0),'Control Sample Data'!D211,$C$389),""))</f>
        <v>35</v>
      </c>
      <c r="S212" s="105">
        <f>IF('Control Sample Data'!E211="","",IF(SUM('Control Sample Data'!E$3:E$386)&gt;10,IF(AND(ISNUMBER('Control Sample Data'!E211),'Control Sample Data'!E211&lt;$C$389, 'Control Sample Data'!E211&gt;0),'Control Sample Data'!E211,$C$389),""))</f>
        <v>35</v>
      </c>
      <c r="T212" s="105" t="str">
        <f>IF('Control Sample Data'!F211="","",IF(SUM('Control Sample Data'!F$3:F$386)&gt;10,IF(AND(ISNUMBER('Control Sample Data'!F211),'Control Sample Data'!F211&lt;$C$389, 'Control Sample Data'!F211&gt;0),'Control Sample Data'!F211,$C$389),""))</f>
        <v/>
      </c>
      <c r="U212" s="105" t="str">
        <f>IF('Control Sample Data'!G211="","",IF(SUM('Control Sample Data'!G$3:G$386)&gt;10,IF(AND(ISNUMBER('Control Sample Data'!G211),'Control Sample Data'!G211&lt;$C$389, 'Control Sample Data'!G211&gt;0),'Control Sample Data'!G211,$C$389),""))</f>
        <v/>
      </c>
      <c r="V212" s="105" t="str">
        <f>IF('Control Sample Data'!H211="","",IF(SUM('Control Sample Data'!H$3:H$386)&gt;10,IF(AND(ISNUMBER('Control Sample Data'!H211),'Control Sample Data'!H211&lt;$C$389, 'Control Sample Data'!H211&gt;0),'Control Sample Data'!H211,$C$389),""))</f>
        <v/>
      </c>
      <c r="W212" s="105" t="str">
        <f>IF('Control Sample Data'!I211="","",IF(SUM('Control Sample Data'!I$3:I$386)&gt;10,IF(AND(ISNUMBER('Control Sample Data'!I211),'Control Sample Data'!I211&lt;$C$389, 'Control Sample Data'!I211&gt;0),'Control Sample Data'!I211,$C$389),""))</f>
        <v/>
      </c>
      <c r="X212" s="105" t="str">
        <f>IF('Control Sample Data'!J211="","",IF(SUM('Control Sample Data'!J$3:J$386)&gt;10,IF(AND(ISNUMBER('Control Sample Data'!J211),'Control Sample Data'!J211&lt;$C$389, 'Control Sample Data'!J211&gt;0),'Control Sample Data'!J211,$C$389),""))</f>
        <v/>
      </c>
      <c r="Y212" s="105" t="str">
        <f>IF('Control Sample Data'!K211="","",IF(SUM('Control Sample Data'!K$3:K$386)&gt;10,IF(AND(ISNUMBER('Control Sample Data'!K211),'Control Sample Data'!K211&lt;$C$389, 'Control Sample Data'!K211&gt;0),'Control Sample Data'!K211,$C$389),""))</f>
        <v/>
      </c>
      <c r="Z212" s="105" t="str">
        <f>IF('Control Sample Data'!L211="","",IF(SUM('Control Sample Data'!L$3:L$386)&gt;10,IF(AND(ISNUMBER('Control Sample Data'!L211),'Control Sample Data'!L211&lt;$C$389, 'Control Sample Data'!L211&gt;0),'Control Sample Data'!L211,$C$389),""))</f>
        <v/>
      </c>
      <c r="AA212" s="105" t="str">
        <f>IF('Control Sample Data'!M211="","",IF(SUM('Control Sample Data'!M$3:M$386)&gt;10,IF(AND(ISNUMBER('Control Sample Data'!M211),'Control Sample Data'!M211&lt;$C$389, 'Control Sample Data'!M211&gt;0),'Control Sample Data'!M211,$C$389),""))</f>
        <v/>
      </c>
      <c r="AB212" s="136" t="str">
        <f>IF('Control Sample Data'!N211="","",IF(SUM('Control Sample Data'!N$3:N$386)&gt;10,IF(AND(ISNUMBER('Control Sample Data'!N211),'Control Sample Data'!N211&lt;$C$389, 'Control Sample Data'!N211&gt;0),'Control Sample Data'!N211,$C$389),""))</f>
        <v/>
      </c>
      <c r="BA212" s="101" t="str">
        <f t="shared" si="222"/>
        <v>RNF114</v>
      </c>
      <c r="BB212" s="104" t="s">
        <v>26992</v>
      </c>
      <c r="BC212" s="105">
        <f t="shared" si="182"/>
        <v>14.007999999999999</v>
      </c>
      <c r="BD212" s="105">
        <f t="shared" si="183"/>
        <v>14.05</v>
      </c>
      <c r="BE212" s="105">
        <f t="shared" si="184"/>
        <v>14.119999999999997</v>
      </c>
      <c r="BF212" s="105" t="str">
        <f t="shared" si="185"/>
        <v/>
      </c>
      <c r="BG212" s="105" t="str">
        <f t="shared" si="186"/>
        <v/>
      </c>
      <c r="BH212" s="105" t="str">
        <f t="shared" si="187"/>
        <v/>
      </c>
      <c r="BI212" s="105" t="str">
        <f t="shared" si="188"/>
        <v/>
      </c>
      <c r="BJ212" s="105" t="str">
        <f t="shared" si="189"/>
        <v/>
      </c>
      <c r="BK212" s="105" t="str">
        <f t="shared" si="190"/>
        <v/>
      </c>
      <c r="BL212" s="105" t="str">
        <f t="shared" si="191"/>
        <v/>
      </c>
      <c r="BM212" s="102" t="str">
        <f t="shared" si="223"/>
        <v/>
      </c>
      <c r="BN212" s="102" t="str">
        <f t="shared" si="224"/>
        <v/>
      </c>
      <c r="BO212" s="105">
        <f t="shared" si="192"/>
        <v>13.858000000000001</v>
      </c>
      <c r="BP212" s="105">
        <f t="shared" si="193"/>
        <v>13.948</v>
      </c>
      <c r="BQ212" s="105">
        <f t="shared" si="194"/>
        <v>13.79</v>
      </c>
      <c r="BR212" s="105" t="str">
        <f t="shared" si="195"/>
        <v/>
      </c>
      <c r="BS212" s="105" t="str">
        <f t="shared" si="196"/>
        <v/>
      </c>
      <c r="BT212" s="105" t="str">
        <f t="shared" si="197"/>
        <v/>
      </c>
      <c r="BU212" s="105" t="str">
        <f t="shared" si="198"/>
        <v/>
      </c>
      <c r="BV212" s="105" t="str">
        <f t="shared" si="199"/>
        <v/>
      </c>
      <c r="BW212" s="105" t="str">
        <f t="shared" si="200"/>
        <v/>
      </c>
      <c r="BX212" s="105" t="str">
        <f t="shared" si="201"/>
        <v/>
      </c>
      <c r="BY212" s="102" t="str">
        <f t="shared" si="225"/>
        <v/>
      </c>
      <c r="BZ212" s="102" t="str">
        <f t="shared" si="226"/>
        <v/>
      </c>
      <c r="CA212" s="70">
        <f t="shared" si="227"/>
        <v>14.059333333333333</v>
      </c>
      <c r="CB212" s="70">
        <f t="shared" si="228"/>
        <v>13.865333333333334</v>
      </c>
      <c r="CC212" s="103" t="str">
        <f t="shared" si="229"/>
        <v>RNF114</v>
      </c>
      <c r="CD212" s="104" t="s">
        <v>26992</v>
      </c>
      <c r="CE212" s="106">
        <f t="shared" si="202"/>
        <v>6.0697642130933602E-5</v>
      </c>
      <c r="CF212" s="106">
        <f t="shared" si="203"/>
        <v>5.8956074763479352E-5</v>
      </c>
      <c r="CG212" s="106">
        <f t="shared" si="204"/>
        <v>5.6163797035209816E-5</v>
      </c>
      <c r="CH212" s="106" t="str">
        <f t="shared" si="205"/>
        <v/>
      </c>
      <c r="CI212" s="106" t="str">
        <f t="shared" si="206"/>
        <v/>
      </c>
      <c r="CJ212" s="106" t="str">
        <f t="shared" si="207"/>
        <v/>
      </c>
      <c r="CK212" s="106" t="str">
        <f t="shared" si="208"/>
        <v/>
      </c>
      <c r="CL212" s="106" t="str">
        <f t="shared" si="209"/>
        <v/>
      </c>
      <c r="CM212" s="106" t="str">
        <f t="shared" si="210"/>
        <v/>
      </c>
      <c r="CN212" s="106" t="str">
        <f t="shared" si="211"/>
        <v/>
      </c>
      <c r="CO212" s="119" t="str">
        <f t="shared" si="230"/>
        <v/>
      </c>
      <c r="CP212" s="119" t="str">
        <f t="shared" si="231"/>
        <v/>
      </c>
      <c r="CQ212" s="106">
        <f t="shared" si="212"/>
        <v>6.7348250734982831E-5</v>
      </c>
      <c r="CR212" s="106">
        <f t="shared" si="213"/>
        <v>6.3275213685285673E-5</v>
      </c>
      <c r="CS212" s="106">
        <f t="shared" si="214"/>
        <v>7.0598644037188073E-5</v>
      </c>
      <c r="CT212" s="106" t="str">
        <f t="shared" si="215"/>
        <v/>
      </c>
      <c r="CU212" s="106" t="str">
        <f t="shared" si="216"/>
        <v/>
      </c>
      <c r="CV212" s="106" t="str">
        <f t="shared" si="217"/>
        <v/>
      </c>
      <c r="CW212" s="106" t="str">
        <f t="shared" si="218"/>
        <v/>
      </c>
      <c r="CX212" s="106" t="str">
        <f t="shared" si="219"/>
        <v/>
      </c>
      <c r="CY212" s="106" t="str">
        <f t="shared" si="220"/>
        <v/>
      </c>
      <c r="CZ212" s="106" t="str">
        <f t="shared" si="221"/>
        <v/>
      </c>
      <c r="DA212" s="119" t="str">
        <f t="shared" si="232"/>
        <v/>
      </c>
      <c r="DB212" s="119" t="str">
        <f t="shared" si="233"/>
        <v/>
      </c>
    </row>
    <row r="213" spans="1:106" ht="15" customHeight="1" x14ac:dyDescent="0.3">
      <c r="A213" s="135" t="str">
        <f>'Gene Table'!D212</f>
        <v>RNF115</v>
      </c>
      <c r="B213" s="104" t="s">
        <v>26993</v>
      </c>
      <c r="C213" s="105">
        <f>IF('Test Sample Data'!C212="","",IF(SUM('Test Sample Data'!C$3:C$386)&gt;10,IF(AND(ISNUMBER('Test Sample Data'!C212),'Test Sample Data'!C212&lt;$C$389, 'Test Sample Data'!C212&gt;0),'Test Sample Data'!C212,$C$389),""))</f>
        <v>35</v>
      </c>
      <c r="D213" s="105">
        <f>IF('Test Sample Data'!D212="","",IF(SUM('Test Sample Data'!D$3:D$386)&gt;10,IF(AND(ISNUMBER('Test Sample Data'!D212),'Test Sample Data'!D212&lt;$C$389, 'Test Sample Data'!D212&gt;0),'Test Sample Data'!D212,$C$389),""))</f>
        <v>35</v>
      </c>
      <c r="E213" s="105">
        <f>IF('Test Sample Data'!E212="","",IF(SUM('Test Sample Data'!E$3:E$386)&gt;10,IF(AND(ISNUMBER('Test Sample Data'!E212),'Test Sample Data'!E212&lt;$C$389, 'Test Sample Data'!E212&gt;0),'Test Sample Data'!E212,$C$389),""))</f>
        <v>35</v>
      </c>
      <c r="F213" s="105" t="str">
        <f>IF('Test Sample Data'!F212="","",IF(SUM('Test Sample Data'!F$3:F$386)&gt;10,IF(AND(ISNUMBER('Test Sample Data'!F212),'Test Sample Data'!F212&lt;$C$389, 'Test Sample Data'!F212&gt;0),'Test Sample Data'!F212,$C$389),""))</f>
        <v/>
      </c>
      <c r="G213" s="105" t="str">
        <f>IF('Test Sample Data'!G212="","",IF(SUM('Test Sample Data'!G$3:G$386)&gt;10,IF(AND(ISNUMBER('Test Sample Data'!G212),'Test Sample Data'!G212&lt;$C$389, 'Test Sample Data'!G212&gt;0),'Test Sample Data'!G212,$C$389),""))</f>
        <v/>
      </c>
      <c r="H213" s="105" t="str">
        <f>IF('Test Sample Data'!H212="","",IF(SUM('Test Sample Data'!H$3:H$386)&gt;10,IF(AND(ISNUMBER('Test Sample Data'!H212),'Test Sample Data'!H212&lt;$C$389, 'Test Sample Data'!H212&gt;0),'Test Sample Data'!H212,$C$389),""))</f>
        <v/>
      </c>
      <c r="I213" s="105" t="str">
        <f>IF('Test Sample Data'!I212="","",IF(SUM('Test Sample Data'!I$3:I$386)&gt;10,IF(AND(ISNUMBER('Test Sample Data'!I212),'Test Sample Data'!I212&lt;$C$389, 'Test Sample Data'!I212&gt;0),'Test Sample Data'!I212,$C$389),""))</f>
        <v/>
      </c>
      <c r="J213" s="105" t="str">
        <f>IF('Test Sample Data'!J212="","",IF(SUM('Test Sample Data'!J$3:J$386)&gt;10,IF(AND(ISNUMBER('Test Sample Data'!J212),'Test Sample Data'!J212&lt;$C$389, 'Test Sample Data'!J212&gt;0),'Test Sample Data'!J212,$C$389),""))</f>
        <v/>
      </c>
      <c r="K213" s="105" t="str">
        <f>IF('Test Sample Data'!K212="","",IF(SUM('Test Sample Data'!K$3:K$386)&gt;10,IF(AND(ISNUMBER('Test Sample Data'!K212),'Test Sample Data'!K212&lt;$C$389, 'Test Sample Data'!K212&gt;0),'Test Sample Data'!K212,$C$389),""))</f>
        <v/>
      </c>
      <c r="L213" s="105" t="str">
        <f>IF('Test Sample Data'!L212="","",IF(SUM('Test Sample Data'!L$3:L$386)&gt;10,IF(AND(ISNUMBER('Test Sample Data'!L212),'Test Sample Data'!L212&lt;$C$389, 'Test Sample Data'!L212&gt;0),'Test Sample Data'!L212,$C$389),""))</f>
        <v/>
      </c>
      <c r="M213" s="105" t="str">
        <f>IF('Test Sample Data'!M212="","",IF(SUM('Test Sample Data'!M$3:M$386)&gt;10,IF(AND(ISNUMBER('Test Sample Data'!M212),'Test Sample Data'!M212&lt;$C$389, 'Test Sample Data'!M212&gt;0),'Test Sample Data'!M212,$C$389),""))</f>
        <v/>
      </c>
      <c r="N213" s="105" t="str">
        <f>IF('Test Sample Data'!N212="","",IF(SUM('Test Sample Data'!N$3:N$386)&gt;10,IF(AND(ISNUMBER('Test Sample Data'!N212),'Test Sample Data'!N212&lt;$C$389, 'Test Sample Data'!N212&gt;0),'Test Sample Data'!N212,$C$389),""))</f>
        <v/>
      </c>
      <c r="O213" s="105" t="str">
        <f>'Gene Table'!D212</f>
        <v>RNF115</v>
      </c>
      <c r="P213" s="104" t="s">
        <v>26993</v>
      </c>
      <c r="Q213" s="105">
        <f>IF('Control Sample Data'!C212="","",IF(SUM('Control Sample Data'!C$3:C$386)&gt;10,IF(AND(ISNUMBER('Control Sample Data'!C212),'Control Sample Data'!C212&lt;$C$389, 'Control Sample Data'!C212&gt;0),'Control Sample Data'!C212,$C$389),""))</f>
        <v>35</v>
      </c>
      <c r="R213" s="105">
        <f>IF('Control Sample Data'!D212="","",IF(SUM('Control Sample Data'!D$3:D$386)&gt;10,IF(AND(ISNUMBER('Control Sample Data'!D212),'Control Sample Data'!D212&lt;$C$389, 'Control Sample Data'!D212&gt;0),'Control Sample Data'!D212,$C$389),""))</f>
        <v>35</v>
      </c>
      <c r="S213" s="105">
        <f>IF('Control Sample Data'!E212="","",IF(SUM('Control Sample Data'!E$3:E$386)&gt;10,IF(AND(ISNUMBER('Control Sample Data'!E212),'Control Sample Data'!E212&lt;$C$389, 'Control Sample Data'!E212&gt;0),'Control Sample Data'!E212,$C$389),""))</f>
        <v>35</v>
      </c>
      <c r="T213" s="105" t="str">
        <f>IF('Control Sample Data'!F212="","",IF(SUM('Control Sample Data'!F$3:F$386)&gt;10,IF(AND(ISNUMBER('Control Sample Data'!F212),'Control Sample Data'!F212&lt;$C$389, 'Control Sample Data'!F212&gt;0),'Control Sample Data'!F212,$C$389),""))</f>
        <v/>
      </c>
      <c r="U213" s="105" t="str">
        <f>IF('Control Sample Data'!G212="","",IF(SUM('Control Sample Data'!G$3:G$386)&gt;10,IF(AND(ISNUMBER('Control Sample Data'!G212),'Control Sample Data'!G212&lt;$C$389, 'Control Sample Data'!G212&gt;0),'Control Sample Data'!G212,$C$389),""))</f>
        <v/>
      </c>
      <c r="V213" s="105" t="str">
        <f>IF('Control Sample Data'!H212="","",IF(SUM('Control Sample Data'!H$3:H$386)&gt;10,IF(AND(ISNUMBER('Control Sample Data'!H212),'Control Sample Data'!H212&lt;$C$389, 'Control Sample Data'!H212&gt;0),'Control Sample Data'!H212,$C$389),""))</f>
        <v/>
      </c>
      <c r="W213" s="105" t="str">
        <f>IF('Control Sample Data'!I212="","",IF(SUM('Control Sample Data'!I$3:I$386)&gt;10,IF(AND(ISNUMBER('Control Sample Data'!I212),'Control Sample Data'!I212&lt;$C$389, 'Control Sample Data'!I212&gt;0),'Control Sample Data'!I212,$C$389),""))</f>
        <v/>
      </c>
      <c r="X213" s="105" t="str">
        <f>IF('Control Sample Data'!J212="","",IF(SUM('Control Sample Data'!J$3:J$386)&gt;10,IF(AND(ISNUMBER('Control Sample Data'!J212),'Control Sample Data'!J212&lt;$C$389, 'Control Sample Data'!J212&gt;0),'Control Sample Data'!J212,$C$389),""))</f>
        <v/>
      </c>
      <c r="Y213" s="105" t="str">
        <f>IF('Control Sample Data'!K212="","",IF(SUM('Control Sample Data'!K$3:K$386)&gt;10,IF(AND(ISNUMBER('Control Sample Data'!K212),'Control Sample Data'!K212&lt;$C$389, 'Control Sample Data'!K212&gt;0),'Control Sample Data'!K212,$C$389),""))</f>
        <v/>
      </c>
      <c r="Z213" s="105" t="str">
        <f>IF('Control Sample Data'!L212="","",IF(SUM('Control Sample Data'!L$3:L$386)&gt;10,IF(AND(ISNUMBER('Control Sample Data'!L212),'Control Sample Data'!L212&lt;$C$389, 'Control Sample Data'!L212&gt;0),'Control Sample Data'!L212,$C$389),""))</f>
        <v/>
      </c>
      <c r="AA213" s="105" t="str">
        <f>IF('Control Sample Data'!M212="","",IF(SUM('Control Sample Data'!M$3:M$386)&gt;10,IF(AND(ISNUMBER('Control Sample Data'!M212),'Control Sample Data'!M212&lt;$C$389, 'Control Sample Data'!M212&gt;0),'Control Sample Data'!M212,$C$389),""))</f>
        <v/>
      </c>
      <c r="AB213" s="136" t="str">
        <f>IF('Control Sample Data'!N212="","",IF(SUM('Control Sample Data'!N$3:N$386)&gt;10,IF(AND(ISNUMBER('Control Sample Data'!N212),'Control Sample Data'!N212&lt;$C$389, 'Control Sample Data'!N212&gt;0),'Control Sample Data'!N212,$C$389),""))</f>
        <v/>
      </c>
      <c r="BA213" s="101" t="str">
        <f t="shared" si="222"/>
        <v>RNF115</v>
      </c>
      <c r="BB213" s="104" t="s">
        <v>26993</v>
      </c>
      <c r="BC213" s="105">
        <f t="shared" si="182"/>
        <v>14.007999999999999</v>
      </c>
      <c r="BD213" s="105">
        <f t="shared" si="183"/>
        <v>14.05</v>
      </c>
      <c r="BE213" s="105">
        <f t="shared" si="184"/>
        <v>14.119999999999997</v>
      </c>
      <c r="BF213" s="105" t="str">
        <f t="shared" si="185"/>
        <v/>
      </c>
      <c r="BG213" s="105" t="str">
        <f t="shared" si="186"/>
        <v/>
      </c>
      <c r="BH213" s="105" t="str">
        <f t="shared" si="187"/>
        <v/>
      </c>
      <c r="BI213" s="105" t="str">
        <f t="shared" si="188"/>
        <v/>
      </c>
      <c r="BJ213" s="105" t="str">
        <f t="shared" si="189"/>
        <v/>
      </c>
      <c r="BK213" s="105" t="str">
        <f t="shared" si="190"/>
        <v/>
      </c>
      <c r="BL213" s="105" t="str">
        <f t="shared" si="191"/>
        <v/>
      </c>
      <c r="BM213" s="102" t="str">
        <f t="shared" si="223"/>
        <v/>
      </c>
      <c r="BN213" s="102" t="str">
        <f t="shared" si="224"/>
        <v/>
      </c>
      <c r="BO213" s="105">
        <f t="shared" si="192"/>
        <v>13.858000000000001</v>
      </c>
      <c r="BP213" s="105">
        <f t="shared" si="193"/>
        <v>13.948</v>
      </c>
      <c r="BQ213" s="105">
        <f t="shared" si="194"/>
        <v>13.79</v>
      </c>
      <c r="BR213" s="105" t="str">
        <f t="shared" si="195"/>
        <v/>
      </c>
      <c r="BS213" s="105" t="str">
        <f t="shared" si="196"/>
        <v/>
      </c>
      <c r="BT213" s="105" t="str">
        <f t="shared" si="197"/>
        <v/>
      </c>
      <c r="BU213" s="105" t="str">
        <f t="shared" si="198"/>
        <v/>
      </c>
      <c r="BV213" s="105" t="str">
        <f t="shared" si="199"/>
        <v/>
      </c>
      <c r="BW213" s="105" t="str">
        <f t="shared" si="200"/>
        <v/>
      </c>
      <c r="BX213" s="105" t="str">
        <f t="shared" si="201"/>
        <v/>
      </c>
      <c r="BY213" s="102" t="str">
        <f t="shared" si="225"/>
        <v/>
      </c>
      <c r="BZ213" s="102" t="str">
        <f t="shared" si="226"/>
        <v/>
      </c>
      <c r="CA213" s="70">
        <f t="shared" si="227"/>
        <v>14.059333333333333</v>
      </c>
      <c r="CB213" s="70">
        <f t="shared" si="228"/>
        <v>13.865333333333334</v>
      </c>
      <c r="CC213" s="103" t="str">
        <f t="shared" si="229"/>
        <v>RNF115</v>
      </c>
      <c r="CD213" s="104" t="s">
        <v>26993</v>
      </c>
      <c r="CE213" s="106">
        <f t="shared" si="202"/>
        <v>6.0697642130933602E-5</v>
      </c>
      <c r="CF213" s="106">
        <f t="shared" si="203"/>
        <v>5.8956074763479352E-5</v>
      </c>
      <c r="CG213" s="106">
        <f t="shared" si="204"/>
        <v>5.6163797035209816E-5</v>
      </c>
      <c r="CH213" s="106" t="str">
        <f t="shared" si="205"/>
        <v/>
      </c>
      <c r="CI213" s="106" t="str">
        <f t="shared" si="206"/>
        <v/>
      </c>
      <c r="CJ213" s="106" t="str">
        <f t="shared" si="207"/>
        <v/>
      </c>
      <c r="CK213" s="106" t="str">
        <f t="shared" si="208"/>
        <v/>
      </c>
      <c r="CL213" s="106" t="str">
        <f t="shared" si="209"/>
        <v/>
      </c>
      <c r="CM213" s="106" t="str">
        <f t="shared" si="210"/>
        <v/>
      </c>
      <c r="CN213" s="106" t="str">
        <f t="shared" si="211"/>
        <v/>
      </c>
      <c r="CO213" s="119" t="str">
        <f t="shared" si="230"/>
        <v/>
      </c>
      <c r="CP213" s="119" t="str">
        <f t="shared" si="231"/>
        <v/>
      </c>
      <c r="CQ213" s="106">
        <f t="shared" si="212"/>
        <v>6.7348250734982831E-5</v>
      </c>
      <c r="CR213" s="106">
        <f t="shared" si="213"/>
        <v>6.3275213685285673E-5</v>
      </c>
      <c r="CS213" s="106">
        <f t="shared" si="214"/>
        <v>7.0598644037188073E-5</v>
      </c>
      <c r="CT213" s="106" t="str">
        <f t="shared" si="215"/>
        <v/>
      </c>
      <c r="CU213" s="106" t="str">
        <f t="shared" si="216"/>
        <v/>
      </c>
      <c r="CV213" s="106" t="str">
        <f t="shared" si="217"/>
        <v/>
      </c>
      <c r="CW213" s="106" t="str">
        <f t="shared" si="218"/>
        <v/>
      </c>
      <c r="CX213" s="106" t="str">
        <f t="shared" si="219"/>
        <v/>
      </c>
      <c r="CY213" s="106" t="str">
        <f t="shared" si="220"/>
        <v/>
      </c>
      <c r="CZ213" s="106" t="str">
        <f t="shared" si="221"/>
        <v/>
      </c>
      <c r="DA213" s="119" t="str">
        <f t="shared" si="232"/>
        <v/>
      </c>
      <c r="DB213" s="119" t="str">
        <f t="shared" si="233"/>
        <v/>
      </c>
    </row>
    <row r="214" spans="1:106" ht="15" customHeight="1" x14ac:dyDescent="0.3">
      <c r="A214" s="135" t="str">
        <f>'Gene Table'!D213</f>
        <v>RNF121</v>
      </c>
      <c r="B214" s="104" t="s">
        <v>26994</v>
      </c>
      <c r="C214" s="105">
        <f>IF('Test Sample Data'!C213="","",IF(SUM('Test Sample Data'!C$3:C$386)&gt;10,IF(AND(ISNUMBER('Test Sample Data'!C213),'Test Sample Data'!C213&lt;$C$389, 'Test Sample Data'!C213&gt;0),'Test Sample Data'!C213,$C$389),""))</f>
        <v>35</v>
      </c>
      <c r="D214" s="105">
        <f>IF('Test Sample Data'!D213="","",IF(SUM('Test Sample Data'!D$3:D$386)&gt;10,IF(AND(ISNUMBER('Test Sample Data'!D213),'Test Sample Data'!D213&lt;$C$389, 'Test Sample Data'!D213&gt;0),'Test Sample Data'!D213,$C$389),""))</f>
        <v>35</v>
      </c>
      <c r="E214" s="105">
        <f>IF('Test Sample Data'!E213="","",IF(SUM('Test Sample Data'!E$3:E$386)&gt;10,IF(AND(ISNUMBER('Test Sample Data'!E213),'Test Sample Data'!E213&lt;$C$389, 'Test Sample Data'!E213&gt;0),'Test Sample Data'!E213,$C$389),""))</f>
        <v>35</v>
      </c>
      <c r="F214" s="105" t="str">
        <f>IF('Test Sample Data'!F213="","",IF(SUM('Test Sample Data'!F$3:F$386)&gt;10,IF(AND(ISNUMBER('Test Sample Data'!F213),'Test Sample Data'!F213&lt;$C$389, 'Test Sample Data'!F213&gt;0),'Test Sample Data'!F213,$C$389),""))</f>
        <v/>
      </c>
      <c r="G214" s="105" t="str">
        <f>IF('Test Sample Data'!G213="","",IF(SUM('Test Sample Data'!G$3:G$386)&gt;10,IF(AND(ISNUMBER('Test Sample Data'!G213),'Test Sample Data'!G213&lt;$C$389, 'Test Sample Data'!G213&gt;0),'Test Sample Data'!G213,$C$389),""))</f>
        <v/>
      </c>
      <c r="H214" s="105" t="str">
        <f>IF('Test Sample Data'!H213="","",IF(SUM('Test Sample Data'!H$3:H$386)&gt;10,IF(AND(ISNUMBER('Test Sample Data'!H213),'Test Sample Data'!H213&lt;$C$389, 'Test Sample Data'!H213&gt;0),'Test Sample Data'!H213,$C$389),""))</f>
        <v/>
      </c>
      <c r="I214" s="105" t="str">
        <f>IF('Test Sample Data'!I213="","",IF(SUM('Test Sample Data'!I$3:I$386)&gt;10,IF(AND(ISNUMBER('Test Sample Data'!I213),'Test Sample Data'!I213&lt;$C$389, 'Test Sample Data'!I213&gt;0),'Test Sample Data'!I213,$C$389),""))</f>
        <v/>
      </c>
      <c r="J214" s="105" t="str">
        <f>IF('Test Sample Data'!J213="","",IF(SUM('Test Sample Data'!J$3:J$386)&gt;10,IF(AND(ISNUMBER('Test Sample Data'!J213),'Test Sample Data'!J213&lt;$C$389, 'Test Sample Data'!J213&gt;0),'Test Sample Data'!J213,$C$389),""))</f>
        <v/>
      </c>
      <c r="K214" s="105" t="str">
        <f>IF('Test Sample Data'!K213="","",IF(SUM('Test Sample Data'!K$3:K$386)&gt;10,IF(AND(ISNUMBER('Test Sample Data'!K213),'Test Sample Data'!K213&lt;$C$389, 'Test Sample Data'!K213&gt;0),'Test Sample Data'!K213,$C$389),""))</f>
        <v/>
      </c>
      <c r="L214" s="105" t="str">
        <f>IF('Test Sample Data'!L213="","",IF(SUM('Test Sample Data'!L$3:L$386)&gt;10,IF(AND(ISNUMBER('Test Sample Data'!L213),'Test Sample Data'!L213&lt;$C$389, 'Test Sample Data'!L213&gt;0),'Test Sample Data'!L213,$C$389),""))</f>
        <v/>
      </c>
      <c r="M214" s="105" t="str">
        <f>IF('Test Sample Data'!M213="","",IF(SUM('Test Sample Data'!M$3:M$386)&gt;10,IF(AND(ISNUMBER('Test Sample Data'!M213),'Test Sample Data'!M213&lt;$C$389, 'Test Sample Data'!M213&gt;0),'Test Sample Data'!M213,$C$389),""))</f>
        <v/>
      </c>
      <c r="N214" s="105" t="str">
        <f>IF('Test Sample Data'!N213="","",IF(SUM('Test Sample Data'!N$3:N$386)&gt;10,IF(AND(ISNUMBER('Test Sample Data'!N213),'Test Sample Data'!N213&lt;$C$389, 'Test Sample Data'!N213&gt;0),'Test Sample Data'!N213,$C$389),""))</f>
        <v/>
      </c>
      <c r="O214" s="105" t="str">
        <f>'Gene Table'!D213</f>
        <v>RNF121</v>
      </c>
      <c r="P214" s="104" t="s">
        <v>26994</v>
      </c>
      <c r="Q214" s="105">
        <f>IF('Control Sample Data'!C213="","",IF(SUM('Control Sample Data'!C$3:C$386)&gt;10,IF(AND(ISNUMBER('Control Sample Data'!C213),'Control Sample Data'!C213&lt;$C$389, 'Control Sample Data'!C213&gt;0),'Control Sample Data'!C213,$C$389),""))</f>
        <v>33.119999999999997</v>
      </c>
      <c r="R214" s="105">
        <f>IF('Control Sample Data'!D213="","",IF(SUM('Control Sample Data'!D$3:D$386)&gt;10,IF(AND(ISNUMBER('Control Sample Data'!D213),'Control Sample Data'!D213&lt;$C$389, 'Control Sample Data'!D213&gt;0),'Control Sample Data'!D213,$C$389),""))</f>
        <v>35</v>
      </c>
      <c r="S214" s="105">
        <f>IF('Control Sample Data'!E213="","",IF(SUM('Control Sample Data'!E$3:E$386)&gt;10,IF(AND(ISNUMBER('Control Sample Data'!E213),'Control Sample Data'!E213&lt;$C$389, 'Control Sample Data'!E213&gt;0),'Control Sample Data'!E213,$C$389),""))</f>
        <v>35</v>
      </c>
      <c r="T214" s="105" t="str">
        <f>IF('Control Sample Data'!F213="","",IF(SUM('Control Sample Data'!F$3:F$386)&gt;10,IF(AND(ISNUMBER('Control Sample Data'!F213),'Control Sample Data'!F213&lt;$C$389, 'Control Sample Data'!F213&gt;0),'Control Sample Data'!F213,$C$389),""))</f>
        <v/>
      </c>
      <c r="U214" s="105" t="str">
        <f>IF('Control Sample Data'!G213="","",IF(SUM('Control Sample Data'!G$3:G$386)&gt;10,IF(AND(ISNUMBER('Control Sample Data'!G213),'Control Sample Data'!G213&lt;$C$389, 'Control Sample Data'!G213&gt;0),'Control Sample Data'!G213,$C$389),""))</f>
        <v/>
      </c>
      <c r="V214" s="105" t="str">
        <f>IF('Control Sample Data'!H213="","",IF(SUM('Control Sample Data'!H$3:H$386)&gt;10,IF(AND(ISNUMBER('Control Sample Data'!H213),'Control Sample Data'!H213&lt;$C$389, 'Control Sample Data'!H213&gt;0),'Control Sample Data'!H213,$C$389),""))</f>
        <v/>
      </c>
      <c r="W214" s="105" t="str">
        <f>IF('Control Sample Data'!I213="","",IF(SUM('Control Sample Data'!I$3:I$386)&gt;10,IF(AND(ISNUMBER('Control Sample Data'!I213),'Control Sample Data'!I213&lt;$C$389, 'Control Sample Data'!I213&gt;0),'Control Sample Data'!I213,$C$389),""))</f>
        <v/>
      </c>
      <c r="X214" s="105" t="str">
        <f>IF('Control Sample Data'!J213="","",IF(SUM('Control Sample Data'!J$3:J$386)&gt;10,IF(AND(ISNUMBER('Control Sample Data'!J213),'Control Sample Data'!J213&lt;$C$389, 'Control Sample Data'!J213&gt;0),'Control Sample Data'!J213,$C$389),""))</f>
        <v/>
      </c>
      <c r="Y214" s="105" t="str">
        <f>IF('Control Sample Data'!K213="","",IF(SUM('Control Sample Data'!K$3:K$386)&gt;10,IF(AND(ISNUMBER('Control Sample Data'!K213),'Control Sample Data'!K213&lt;$C$389, 'Control Sample Data'!K213&gt;0),'Control Sample Data'!K213,$C$389),""))</f>
        <v/>
      </c>
      <c r="Z214" s="105" t="str">
        <f>IF('Control Sample Data'!L213="","",IF(SUM('Control Sample Data'!L$3:L$386)&gt;10,IF(AND(ISNUMBER('Control Sample Data'!L213),'Control Sample Data'!L213&lt;$C$389, 'Control Sample Data'!L213&gt;0),'Control Sample Data'!L213,$C$389),""))</f>
        <v/>
      </c>
      <c r="AA214" s="105" t="str">
        <f>IF('Control Sample Data'!M213="","",IF(SUM('Control Sample Data'!M$3:M$386)&gt;10,IF(AND(ISNUMBER('Control Sample Data'!M213),'Control Sample Data'!M213&lt;$C$389, 'Control Sample Data'!M213&gt;0),'Control Sample Data'!M213,$C$389),""))</f>
        <v/>
      </c>
      <c r="AB214" s="136" t="str">
        <f>IF('Control Sample Data'!N213="","",IF(SUM('Control Sample Data'!N$3:N$386)&gt;10,IF(AND(ISNUMBER('Control Sample Data'!N213),'Control Sample Data'!N213&lt;$C$389, 'Control Sample Data'!N213&gt;0),'Control Sample Data'!N213,$C$389),""))</f>
        <v/>
      </c>
      <c r="BA214" s="101" t="str">
        <f t="shared" si="222"/>
        <v>RNF121</v>
      </c>
      <c r="BB214" s="104" t="s">
        <v>26994</v>
      </c>
      <c r="BC214" s="105">
        <f t="shared" si="182"/>
        <v>14.007999999999999</v>
      </c>
      <c r="BD214" s="105">
        <f t="shared" si="183"/>
        <v>14.05</v>
      </c>
      <c r="BE214" s="105">
        <f t="shared" si="184"/>
        <v>14.119999999999997</v>
      </c>
      <c r="BF214" s="105" t="str">
        <f t="shared" si="185"/>
        <v/>
      </c>
      <c r="BG214" s="105" t="str">
        <f t="shared" si="186"/>
        <v/>
      </c>
      <c r="BH214" s="105" t="str">
        <f t="shared" si="187"/>
        <v/>
      </c>
      <c r="BI214" s="105" t="str">
        <f t="shared" si="188"/>
        <v/>
      </c>
      <c r="BJ214" s="105" t="str">
        <f t="shared" si="189"/>
        <v/>
      </c>
      <c r="BK214" s="105" t="str">
        <f t="shared" si="190"/>
        <v/>
      </c>
      <c r="BL214" s="105" t="str">
        <f t="shared" si="191"/>
        <v/>
      </c>
      <c r="BM214" s="102" t="str">
        <f t="shared" si="223"/>
        <v/>
      </c>
      <c r="BN214" s="102" t="str">
        <f t="shared" si="224"/>
        <v/>
      </c>
      <c r="BO214" s="105">
        <f t="shared" si="192"/>
        <v>11.977999999999998</v>
      </c>
      <c r="BP214" s="105">
        <f t="shared" si="193"/>
        <v>13.948</v>
      </c>
      <c r="BQ214" s="105">
        <f t="shared" si="194"/>
        <v>13.79</v>
      </c>
      <c r="BR214" s="105" t="str">
        <f t="shared" si="195"/>
        <v/>
      </c>
      <c r="BS214" s="105" t="str">
        <f t="shared" si="196"/>
        <v/>
      </c>
      <c r="BT214" s="105" t="str">
        <f t="shared" si="197"/>
        <v/>
      </c>
      <c r="BU214" s="105" t="str">
        <f t="shared" si="198"/>
        <v/>
      </c>
      <c r="BV214" s="105" t="str">
        <f t="shared" si="199"/>
        <v/>
      </c>
      <c r="BW214" s="105" t="str">
        <f t="shared" si="200"/>
        <v/>
      </c>
      <c r="BX214" s="105" t="str">
        <f t="shared" si="201"/>
        <v/>
      </c>
      <c r="BY214" s="102" t="str">
        <f t="shared" si="225"/>
        <v/>
      </c>
      <c r="BZ214" s="102" t="str">
        <f t="shared" si="226"/>
        <v/>
      </c>
      <c r="CA214" s="70">
        <f t="shared" si="227"/>
        <v>14.059333333333333</v>
      </c>
      <c r="CB214" s="70">
        <f t="shared" si="228"/>
        <v>13.238666666666665</v>
      </c>
      <c r="CC214" s="103" t="str">
        <f t="shared" si="229"/>
        <v>RNF121</v>
      </c>
      <c r="CD214" s="104" t="s">
        <v>26994</v>
      </c>
      <c r="CE214" s="106">
        <f t="shared" si="202"/>
        <v>6.0697642130933602E-5</v>
      </c>
      <c r="CF214" s="106">
        <f t="shared" si="203"/>
        <v>5.8956074763479352E-5</v>
      </c>
      <c r="CG214" s="106">
        <f t="shared" si="204"/>
        <v>5.6163797035209816E-5</v>
      </c>
      <c r="CH214" s="106" t="str">
        <f t="shared" si="205"/>
        <v/>
      </c>
      <c r="CI214" s="106" t="str">
        <f t="shared" si="206"/>
        <v/>
      </c>
      <c r="CJ214" s="106" t="str">
        <f t="shared" si="207"/>
        <v/>
      </c>
      <c r="CK214" s="106" t="str">
        <f t="shared" si="208"/>
        <v/>
      </c>
      <c r="CL214" s="106" t="str">
        <f t="shared" si="209"/>
        <v/>
      </c>
      <c r="CM214" s="106" t="str">
        <f t="shared" si="210"/>
        <v/>
      </c>
      <c r="CN214" s="106" t="str">
        <f t="shared" si="211"/>
        <v/>
      </c>
      <c r="CO214" s="119" t="str">
        <f t="shared" si="230"/>
        <v/>
      </c>
      <c r="CP214" s="119" t="str">
        <f t="shared" si="231"/>
        <v/>
      </c>
      <c r="CQ214" s="106">
        <f t="shared" si="212"/>
        <v>2.4789211447007604E-4</v>
      </c>
      <c r="CR214" s="106">
        <f t="shared" si="213"/>
        <v>6.3275213685285673E-5</v>
      </c>
      <c r="CS214" s="106">
        <f t="shared" si="214"/>
        <v>7.0598644037188073E-5</v>
      </c>
      <c r="CT214" s="106" t="str">
        <f t="shared" si="215"/>
        <v/>
      </c>
      <c r="CU214" s="106" t="str">
        <f t="shared" si="216"/>
        <v/>
      </c>
      <c r="CV214" s="106" t="str">
        <f t="shared" si="217"/>
        <v/>
      </c>
      <c r="CW214" s="106" t="str">
        <f t="shared" si="218"/>
        <v/>
      </c>
      <c r="CX214" s="106" t="str">
        <f t="shared" si="219"/>
        <v/>
      </c>
      <c r="CY214" s="106" t="str">
        <f t="shared" si="220"/>
        <v/>
      </c>
      <c r="CZ214" s="106" t="str">
        <f t="shared" si="221"/>
        <v/>
      </c>
      <c r="DA214" s="119" t="str">
        <f t="shared" si="232"/>
        <v/>
      </c>
      <c r="DB214" s="119" t="str">
        <f t="shared" si="233"/>
        <v/>
      </c>
    </row>
    <row r="215" spans="1:106" ht="15" customHeight="1" x14ac:dyDescent="0.3">
      <c r="A215" s="135" t="str">
        <f>'Gene Table'!D214</f>
        <v>RNF123</v>
      </c>
      <c r="B215" s="104" t="s">
        <v>26995</v>
      </c>
      <c r="C215" s="105">
        <f>IF('Test Sample Data'!C214="","",IF(SUM('Test Sample Data'!C$3:C$386)&gt;10,IF(AND(ISNUMBER('Test Sample Data'!C214),'Test Sample Data'!C214&lt;$C$389, 'Test Sample Data'!C214&gt;0),'Test Sample Data'!C214,$C$389),""))</f>
        <v>31.74</v>
      </c>
      <c r="D215" s="105">
        <f>IF('Test Sample Data'!D214="","",IF(SUM('Test Sample Data'!D$3:D$386)&gt;10,IF(AND(ISNUMBER('Test Sample Data'!D214),'Test Sample Data'!D214&lt;$C$389, 'Test Sample Data'!D214&gt;0),'Test Sample Data'!D214,$C$389),""))</f>
        <v>31.72</v>
      </c>
      <c r="E215" s="105">
        <f>IF('Test Sample Data'!E214="","",IF(SUM('Test Sample Data'!E$3:E$386)&gt;10,IF(AND(ISNUMBER('Test Sample Data'!E214),'Test Sample Data'!E214&lt;$C$389, 'Test Sample Data'!E214&gt;0),'Test Sample Data'!E214,$C$389),""))</f>
        <v>32.22</v>
      </c>
      <c r="F215" s="105" t="str">
        <f>IF('Test Sample Data'!F214="","",IF(SUM('Test Sample Data'!F$3:F$386)&gt;10,IF(AND(ISNUMBER('Test Sample Data'!F214),'Test Sample Data'!F214&lt;$C$389, 'Test Sample Data'!F214&gt;0),'Test Sample Data'!F214,$C$389),""))</f>
        <v/>
      </c>
      <c r="G215" s="105" t="str">
        <f>IF('Test Sample Data'!G214="","",IF(SUM('Test Sample Data'!G$3:G$386)&gt;10,IF(AND(ISNUMBER('Test Sample Data'!G214),'Test Sample Data'!G214&lt;$C$389, 'Test Sample Data'!G214&gt;0),'Test Sample Data'!G214,$C$389),""))</f>
        <v/>
      </c>
      <c r="H215" s="105" t="str">
        <f>IF('Test Sample Data'!H214="","",IF(SUM('Test Sample Data'!H$3:H$386)&gt;10,IF(AND(ISNUMBER('Test Sample Data'!H214),'Test Sample Data'!H214&lt;$C$389, 'Test Sample Data'!H214&gt;0),'Test Sample Data'!H214,$C$389),""))</f>
        <v/>
      </c>
      <c r="I215" s="105" t="str">
        <f>IF('Test Sample Data'!I214="","",IF(SUM('Test Sample Data'!I$3:I$386)&gt;10,IF(AND(ISNUMBER('Test Sample Data'!I214),'Test Sample Data'!I214&lt;$C$389, 'Test Sample Data'!I214&gt;0),'Test Sample Data'!I214,$C$389),""))</f>
        <v/>
      </c>
      <c r="J215" s="105" t="str">
        <f>IF('Test Sample Data'!J214="","",IF(SUM('Test Sample Data'!J$3:J$386)&gt;10,IF(AND(ISNUMBER('Test Sample Data'!J214),'Test Sample Data'!J214&lt;$C$389, 'Test Sample Data'!J214&gt;0),'Test Sample Data'!J214,$C$389),""))</f>
        <v/>
      </c>
      <c r="K215" s="105" t="str">
        <f>IF('Test Sample Data'!K214="","",IF(SUM('Test Sample Data'!K$3:K$386)&gt;10,IF(AND(ISNUMBER('Test Sample Data'!K214),'Test Sample Data'!K214&lt;$C$389, 'Test Sample Data'!K214&gt;0),'Test Sample Data'!K214,$C$389),""))</f>
        <v/>
      </c>
      <c r="L215" s="105" t="str">
        <f>IF('Test Sample Data'!L214="","",IF(SUM('Test Sample Data'!L$3:L$386)&gt;10,IF(AND(ISNUMBER('Test Sample Data'!L214),'Test Sample Data'!L214&lt;$C$389, 'Test Sample Data'!L214&gt;0),'Test Sample Data'!L214,$C$389),""))</f>
        <v/>
      </c>
      <c r="M215" s="105" t="str">
        <f>IF('Test Sample Data'!M214="","",IF(SUM('Test Sample Data'!M$3:M$386)&gt;10,IF(AND(ISNUMBER('Test Sample Data'!M214),'Test Sample Data'!M214&lt;$C$389, 'Test Sample Data'!M214&gt;0),'Test Sample Data'!M214,$C$389),""))</f>
        <v/>
      </c>
      <c r="N215" s="105" t="str">
        <f>IF('Test Sample Data'!N214="","",IF(SUM('Test Sample Data'!N$3:N$386)&gt;10,IF(AND(ISNUMBER('Test Sample Data'!N214),'Test Sample Data'!N214&lt;$C$389, 'Test Sample Data'!N214&gt;0),'Test Sample Data'!N214,$C$389),""))</f>
        <v/>
      </c>
      <c r="O215" s="105" t="str">
        <f>'Gene Table'!D214</f>
        <v>RNF123</v>
      </c>
      <c r="P215" s="104" t="s">
        <v>26995</v>
      </c>
      <c r="Q215" s="105">
        <f>IF('Control Sample Data'!C214="","",IF(SUM('Control Sample Data'!C$3:C$386)&gt;10,IF(AND(ISNUMBER('Control Sample Data'!C214),'Control Sample Data'!C214&lt;$C$389, 'Control Sample Data'!C214&gt;0),'Control Sample Data'!C214,$C$389),""))</f>
        <v>33.369999999999997</v>
      </c>
      <c r="R215" s="105">
        <f>IF('Control Sample Data'!D214="","",IF(SUM('Control Sample Data'!D$3:D$386)&gt;10,IF(AND(ISNUMBER('Control Sample Data'!D214),'Control Sample Data'!D214&lt;$C$389, 'Control Sample Data'!D214&gt;0),'Control Sample Data'!D214,$C$389),""))</f>
        <v>33.47</v>
      </c>
      <c r="S215" s="105">
        <f>IF('Control Sample Data'!E214="","",IF(SUM('Control Sample Data'!E$3:E$386)&gt;10,IF(AND(ISNUMBER('Control Sample Data'!E214),'Control Sample Data'!E214&lt;$C$389, 'Control Sample Data'!E214&gt;0),'Control Sample Data'!E214,$C$389),""))</f>
        <v>31.59</v>
      </c>
      <c r="T215" s="105" t="str">
        <f>IF('Control Sample Data'!F214="","",IF(SUM('Control Sample Data'!F$3:F$386)&gt;10,IF(AND(ISNUMBER('Control Sample Data'!F214),'Control Sample Data'!F214&lt;$C$389, 'Control Sample Data'!F214&gt;0),'Control Sample Data'!F214,$C$389),""))</f>
        <v/>
      </c>
      <c r="U215" s="105" t="str">
        <f>IF('Control Sample Data'!G214="","",IF(SUM('Control Sample Data'!G$3:G$386)&gt;10,IF(AND(ISNUMBER('Control Sample Data'!G214),'Control Sample Data'!G214&lt;$C$389, 'Control Sample Data'!G214&gt;0),'Control Sample Data'!G214,$C$389),""))</f>
        <v/>
      </c>
      <c r="V215" s="105" t="str">
        <f>IF('Control Sample Data'!H214="","",IF(SUM('Control Sample Data'!H$3:H$386)&gt;10,IF(AND(ISNUMBER('Control Sample Data'!H214),'Control Sample Data'!H214&lt;$C$389, 'Control Sample Data'!H214&gt;0),'Control Sample Data'!H214,$C$389),""))</f>
        <v/>
      </c>
      <c r="W215" s="105" t="str">
        <f>IF('Control Sample Data'!I214="","",IF(SUM('Control Sample Data'!I$3:I$386)&gt;10,IF(AND(ISNUMBER('Control Sample Data'!I214),'Control Sample Data'!I214&lt;$C$389, 'Control Sample Data'!I214&gt;0),'Control Sample Data'!I214,$C$389),""))</f>
        <v/>
      </c>
      <c r="X215" s="105" t="str">
        <f>IF('Control Sample Data'!J214="","",IF(SUM('Control Sample Data'!J$3:J$386)&gt;10,IF(AND(ISNUMBER('Control Sample Data'!J214),'Control Sample Data'!J214&lt;$C$389, 'Control Sample Data'!J214&gt;0),'Control Sample Data'!J214,$C$389),""))</f>
        <v/>
      </c>
      <c r="Y215" s="105" t="str">
        <f>IF('Control Sample Data'!K214="","",IF(SUM('Control Sample Data'!K$3:K$386)&gt;10,IF(AND(ISNUMBER('Control Sample Data'!K214),'Control Sample Data'!K214&lt;$C$389, 'Control Sample Data'!K214&gt;0),'Control Sample Data'!K214,$C$389),""))</f>
        <v/>
      </c>
      <c r="Z215" s="105" t="str">
        <f>IF('Control Sample Data'!L214="","",IF(SUM('Control Sample Data'!L$3:L$386)&gt;10,IF(AND(ISNUMBER('Control Sample Data'!L214),'Control Sample Data'!L214&lt;$C$389, 'Control Sample Data'!L214&gt;0),'Control Sample Data'!L214,$C$389),""))</f>
        <v/>
      </c>
      <c r="AA215" s="105" t="str">
        <f>IF('Control Sample Data'!M214="","",IF(SUM('Control Sample Data'!M$3:M$386)&gt;10,IF(AND(ISNUMBER('Control Sample Data'!M214),'Control Sample Data'!M214&lt;$C$389, 'Control Sample Data'!M214&gt;0),'Control Sample Data'!M214,$C$389),""))</f>
        <v/>
      </c>
      <c r="AB215" s="136" t="str">
        <f>IF('Control Sample Data'!N214="","",IF(SUM('Control Sample Data'!N$3:N$386)&gt;10,IF(AND(ISNUMBER('Control Sample Data'!N214),'Control Sample Data'!N214&lt;$C$389, 'Control Sample Data'!N214&gt;0),'Control Sample Data'!N214,$C$389),""))</f>
        <v/>
      </c>
      <c r="BA215" s="101" t="str">
        <f t="shared" si="222"/>
        <v>RNF123</v>
      </c>
      <c r="BB215" s="104" t="s">
        <v>26995</v>
      </c>
      <c r="BC215" s="105">
        <f t="shared" si="182"/>
        <v>10.747999999999998</v>
      </c>
      <c r="BD215" s="105">
        <f t="shared" si="183"/>
        <v>10.77</v>
      </c>
      <c r="BE215" s="105">
        <f t="shared" si="184"/>
        <v>11.339999999999996</v>
      </c>
      <c r="BF215" s="105" t="str">
        <f t="shared" si="185"/>
        <v/>
      </c>
      <c r="BG215" s="105" t="str">
        <f t="shared" si="186"/>
        <v/>
      </c>
      <c r="BH215" s="105" t="str">
        <f t="shared" si="187"/>
        <v/>
      </c>
      <c r="BI215" s="105" t="str">
        <f t="shared" si="188"/>
        <v/>
      </c>
      <c r="BJ215" s="105" t="str">
        <f t="shared" si="189"/>
        <v/>
      </c>
      <c r="BK215" s="105" t="str">
        <f t="shared" si="190"/>
        <v/>
      </c>
      <c r="BL215" s="105" t="str">
        <f t="shared" si="191"/>
        <v/>
      </c>
      <c r="BM215" s="102" t="str">
        <f t="shared" si="223"/>
        <v/>
      </c>
      <c r="BN215" s="102" t="str">
        <f t="shared" si="224"/>
        <v/>
      </c>
      <c r="BO215" s="105">
        <f t="shared" si="192"/>
        <v>12.227999999999998</v>
      </c>
      <c r="BP215" s="105">
        <f t="shared" si="193"/>
        <v>12.417999999999999</v>
      </c>
      <c r="BQ215" s="105">
        <f t="shared" si="194"/>
        <v>10.379999999999999</v>
      </c>
      <c r="BR215" s="105" t="str">
        <f t="shared" si="195"/>
        <v/>
      </c>
      <c r="BS215" s="105" t="str">
        <f t="shared" si="196"/>
        <v/>
      </c>
      <c r="BT215" s="105" t="str">
        <f t="shared" si="197"/>
        <v/>
      </c>
      <c r="BU215" s="105" t="str">
        <f t="shared" si="198"/>
        <v/>
      </c>
      <c r="BV215" s="105" t="str">
        <f t="shared" si="199"/>
        <v/>
      </c>
      <c r="BW215" s="105" t="str">
        <f t="shared" si="200"/>
        <v/>
      </c>
      <c r="BX215" s="105" t="str">
        <f t="shared" si="201"/>
        <v/>
      </c>
      <c r="BY215" s="102" t="str">
        <f t="shared" si="225"/>
        <v/>
      </c>
      <c r="BZ215" s="102" t="str">
        <f t="shared" si="226"/>
        <v/>
      </c>
      <c r="CA215" s="70">
        <f t="shared" si="227"/>
        <v>10.952666666666664</v>
      </c>
      <c r="CB215" s="70">
        <f t="shared" si="228"/>
        <v>11.675333333333333</v>
      </c>
      <c r="CC215" s="103" t="str">
        <f t="shared" si="229"/>
        <v>RNF123</v>
      </c>
      <c r="CD215" s="104" t="s">
        <v>26995</v>
      </c>
      <c r="CE215" s="106">
        <f t="shared" si="202"/>
        <v>5.814730709789895E-4</v>
      </c>
      <c r="CF215" s="106">
        <f t="shared" si="203"/>
        <v>5.7267331505462876E-4</v>
      </c>
      <c r="CG215" s="106">
        <f t="shared" si="204"/>
        <v>3.8576235930829091E-4</v>
      </c>
      <c r="CH215" s="106" t="str">
        <f t="shared" si="205"/>
        <v/>
      </c>
      <c r="CI215" s="106" t="str">
        <f t="shared" si="206"/>
        <v/>
      </c>
      <c r="CJ215" s="106" t="str">
        <f t="shared" si="207"/>
        <v/>
      </c>
      <c r="CK215" s="106" t="str">
        <f t="shared" si="208"/>
        <v/>
      </c>
      <c r="CL215" s="106" t="str">
        <f t="shared" si="209"/>
        <v/>
      </c>
      <c r="CM215" s="106" t="str">
        <f t="shared" si="210"/>
        <v/>
      </c>
      <c r="CN215" s="106" t="str">
        <f t="shared" si="211"/>
        <v/>
      </c>
      <c r="CO215" s="119" t="str">
        <f t="shared" si="230"/>
        <v/>
      </c>
      <c r="CP215" s="119" t="str">
        <f t="shared" si="231"/>
        <v/>
      </c>
      <c r="CQ215" s="106">
        <f t="shared" si="212"/>
        <v>2.0845159042755032E-4</v>
      </c>
      <c r="CR215" s="106">
        <f t="shared" si="213"/>
        <v>1.8272985678621735E-4</v>
      </c>
      <c r="CS215" s="106">
        <f t="shared" si="214"/>
        <v>7.5042733461328762E-4</v>
      </c>
      <c r="CT215" s="106" t="str">
        <f t="shared" si="215"/>
        <v/>
      </c>
      <c r="CU215" s="106" t="str">
        <f t="shared" si="216"/>
        <v/>
      </c>
      <c r="CV215" s="106" t="str">
        <f t="shared" si="217"/>
        <v/>
      </c>
      <c r="CW215" s="106" t="str">
        <f t="shared" si="218"/>
        <v/>
      </c>
      <c r="CX215" s="106" t="str">
        <f t="shared" si="219"/>
        <v/>
      </c>
      <c r="CY215" s="106" t="str">
        <f t="shared" si="220"/>
        <v/>
      </c>
      <c r="CZ215" s="106" t="str">
        <f t="shared" si="221"/>
        <v/>
      </c>
      <c r="DA215" s="119" t="str">
        <f t="shared" si="232"/>
        <v/>
      </c>
      <c r="DB215" s="119" t="str">
        <f t="shared" si="233"/>
        <v/>
      </c>
    </row>
    <row r="216" spans="1:106" ht="15" customHeight="1" x14ac:dyDescent="0.3">
      <c r="A216" s="135" t="str">
        <f>'Gene Table'!D215</f>
        <v>RNF125</v>
      </c>
      <c r="B216" s="104" t="s">
        <v>26996</v>
      </c>
      <c r="C216" s="105">
        <f>IF('Test Sample Data'!C215="","",IF(SUM('Test Sample Data'!C$3:C$386)&gt;10,IF(AND(ISNUMBER('Test Sample Data'!C215),'Test Sample Data'!C215&lt;$C$389, 'Test Sample Data'!C215&gt;0),'Test Sample Data'!C215,$C$389),""))</f>
        <v>35</v>
      </c>
      <c r="D216" s="105">
        <f>IF('Test Sample Data'!D215="","",IF(SUM('Test Sample Data'!D$3:D$386)&gt;10,IF(AND(ISNUMBER('Test Sample Data'!D215),'Test Sample Data'!D215&lt;$C$389, 'Test Sample Data'!D215&gt;0),'Test Sample Data'!D215,$C$389),""))</f>
        <v>35</v>
      </c>
      <c r="E216" s="105">
        <f>IF('Test Sample Data'!E215="","",IF(SUM('Test Sample Data'!E$3:E$386)&gt;10,IF(AND(ISNUMBER('Test Sample Data'!E215),'Test Sample Data'!E215&lt;$C$389, 'Test Sample Data'!E215&gt;0),'Test Sample Data'!E215,$C$389),""))</f>
        <v>34.06</v>
      </c>
      <c r="F216" s="105" t="str">
        <f>IF('Test Sample Data'!F215="","",IF(SUM('Test Sample Data'!F$3:F$386)&gt;10,IF(AND(ISNUMBER('Test Sample Data'!F215),'Test Sample Data'!F215&lt;$C$389, 'Test Sample Data'!F215&gt;0),'Test Sample Data'!F215,$C$389),""))</f>
        <v/>
      </c>
      <c r="G216" s="105" t="str">
        <f>IF('Test Sample Data'!G215="","",IF(SUM('Test Sample Data'!G$3:G$386)&gt;10,IF(AND(ISNUMBER('Test Sample Data'!G215),'Test Sample Data'!G215&lt;$C$389, 'Test Sample Data'!G215&gt;0),'Test Sample Data'!G215,$C$389),""))</f>
        <v/>
      </c>
      <c r="H216" s="105" t="str">
        <f>IF('Test Sample Data'!H215="","",IF(SUM('Test Sample Data'!H$3:H$386)&gt;10,IF(AND(ISNUMBER('Test Sample Data'!H215),'Test Sample Data'!H215&lt;$C$389, 'Test Sample Data'!H215&gt;0),'Test Sample Data'!H215,$C$389),""))</f>
        <v/>
      </c>
      <c r="I216" s="105" t="str">
        <f>IF('Test Sample Data'!I215="","",IF(SUM('Test Sample Data'!I$3:I$386)&gt;10,IF(AND(ISNUMBER('Test Sample Data'!I215),'Test Sample Data'!I215&lt;$C$389, 'Test Sample Data'!I215&gt;0),'Test Sample Data'!I215,$C$389),""))</f>
        <v/>
      </c>
      <c r="J216" s="105" t="str">
        <f>IF('Test Sample Data'!J215="","",IF(SUM('Test Sample Data'!J$3:J$386)&gt;10,IF(AND(ISNUMBER('Test Sample Data'!J215),'Test Sample Data'!J215&lt;$C$389, 'Test Sample Data'!J215&gt;0),'Test Sample Data'!J215,$C$389),""))</f>
        <v/>
      </c>
      <c r="K216" s="105" t="str">
        <f>IF('Test Sample Data'!K215="","",IF(SUM('Test Sample Data'!K$3:K$386)&gt;10,IF(AND(ISNUMBER('Test Sample Data'!K215),'Test Sample Data'!K215&lt;$C$389, 'Test Sample Data'!K215&gt;0),'Test Sample Data'!K215,$C$389),""))</f>
        <v/>
      </c>
      <c r="L216" s="105" t="str">
        <f>IF('Test Sample Data'!L215="","",IF(SUM('Test Sample Data'!L$3:L$386)&gt;10,IF(AND(ISNUMBER('Test Sample Data'!L215),'Test Sample Data'!L215&lt;$C$389, 'Test Sample Data'!L215&gt;0),'Test Sample Data'!L215,$C$389),""))</f>
        <v/>
      </c>
      <c r="M216" s="105" t="str">
        <f>IF('Test Sample Data'!M215="","",IF(SUM('Test Sample Data'!M$3:M$386)&gt;10,IF(AND(ISNUMBER('Test Sample Data'!M215),'Test Sample Data'!M215&lt;$C$389, 'Test Sample Data'!M215&gt;0),'Test Sample Data'!M215,$C$389),""))</f>
        <v/>
      </c>
      <c r="N216" s="105" t="str">
        <f>IF('Test Sample Data'!N215="","",IF(SUM('Test Sample Data'!N$3:N$386)&gt;10,IF(AND(ISNUMBER('Test Sample Data'!N215),'Test Sample Data'!N215&lt;$C$389, 'Test Sample Data'!N215&gt;0),'Test Sample Data'!N215,$C$389),""))</f>
        <v/>
      </c>
      <c r="O216" s="105" t="str">
        <f>'Gene Table'!D215</f>
        <v>RNF125</v>
      </c>
      <c r="P216" s="104" t="s">
        <v>26996</v>
      </c>
      <c r="Q216" s="105">
        <f>IF('Control Sample Data'!C215="","",IF(SUM('Control Sample Data'!C$3:C$386)&gt;10,IF(AND(ISNUMBER('Control Sample Data'!C215),'Control Sample Data'!C215&lt;$C$389, 'Control Sample Data'!C215&gt;0),'Control Sample Data'!C215,$C$389),""))</f>
        <v>35</v>
      </c>
      <c r="R216" s="105">
        <f>IF('Control Sample Data'!D215="","",IF(SUM('Control Sample Data'!D$3:D$386)&gt;10,IF(AND(ISNUMBER('Control Sample Data'!D215),'Control Sample Data'!D215&lt;$C$389, 'Control Sample Data'!D215&gt;0),'Control Sample Data'!D215,$C$389),""))</f>
        <v>35</v>
      </c>
      <c r="S216" s="105">
        <f>IF('Control Sample Data'!E215="","",IF(SUM('Control Sample Data'!E$3:E$386)&gt;10,IF(AND(ISNUMBER('Control Sample Data'!E215),'Control Sample Data'!E215&lt;$C$389, 'Control Sample Data'!E215&gt;0),'Control Sample Data'!E215,$C$389),""))</f>
        <v>35</v>
      </c>
      <c r="T216" s="105" t="str">
        <f>IF('Control Sample Data'!F215="","",IF(SUM('Control Sample Data'!F$3:F$386)&gt;10,IF(AND(ISNUMBER('Control Sample Data'!F215),'Control Sample Data'!F215&lt;$C$389, 'Control Sample Data'!F215&gt;0),'Control Sample Data'!F215,$C$389),""))</f>
        <v/>
      </c>
      <c r="U216" s="105" t="str">
        <f>IF('Control Sample Data'!G215="","",IF(SUM('Control Sample Data'!G$3:G$386)&gt;10,IF(AND(ISNUMBER('Control Sample Data'!G215),'Control Sample Data'!G215&lt;$C$389, 'Control Sample Data'!G215&gt;0),'Control Sample Data'!G215,$C$389),""))</f>
        <v/>
      </c>
      <c r="V216" s="105" t="str">
        <f>IF('Control Sample Data'!H215="","",IF(SUM('Control Sample Data'!H$3:H$386)&gt;10,IF(AND(ISNUMBER('Control Sample Data'!H215),'Control Sample Data'!H215&lt;$C$389, 'Control Sample Data'!H215&gt;0),'Control Sample Data'!H215,$C$389),""))</f>
        <v/>
      </c>
      <c r="W216" s="105" t="str">
        <f>IF('Control Sample Data'!I215="","",IF(SUM('Control Sample Data'!I$3:I$386)&gt;10,IF(AND(ISNUMBER('Control Sample Data'!I215),'Control Sample Data'!I215&lt;$C$389, 'Control Sample Data'!I215&gt;0),'Control Sample Data'!I215,$C$389),""))</f>
        <v/>
      </c>
      <c r="X216" s="105" t="str">
        <f>IF('Control Sample Data'!J215="","",IF(SUM('Control Sample Data'!J$3:J$386)&gt;10,IF(AND(ISNUMBER('Control Sample Data'!J215),'Control Sample Data'!J215&lt;$C$389, 'Control Sample Data'!J215&gt;0),'Control Sample Data'!J215,$C$389),""))</f>
        <v/>
      </c>
      <c r="Y216" s="105" t="str">
        <f>IF('Control Sample Data'!K215="","",IF(SUM('Control Sample Data'!K$3:K$386)&gt;10,IF(AND(ISNUMBER('Control Sample Data'!K215),'Control Sample Data'!K215&lt;$C$389, 'Control Sample Data'!K215&gt;0),'Control Sample Data'!K215,$C$389),""))</f>
        <v/>
      </c>
      <c r="Z216" s="105" t="str">
        <f>IF('Control Sample Data'!L215="","",IF(SUM('Control Sample Data'!L$3:L$386)&gt;10,IF(AND(ISNUMBER('Control Sample Data'!L215),'Control Sample Data'!L215&lt;$C$389, 'Control Sample Data'!L215&gt;0),'Control Sample Data'!L215,$C$389),""))</f>
        <v/>
      </c>
      <c r="AA216" s="105" t="str">
        <f>IF('Control Sample Data'!M215="","",IF(SUM('Control Sample Data'!M$3:M$386)&gt;10,IF(AND(ISNUMBER('Control Sample Data'!M215),'Control Sample Data'!M215&lt;$C$389, 'Control Sample Data'!M215&gt;0),'Control Sample Data'!M215,$C$389),""))</f>
        <v/>
      </c>
      <c r="AB216" s="136" t="str">
        <f>IF('Control Sample Data'!N215="","",IF(SUM('Control Sample Data'!N$3:N$386)&gt;10,IF(AND(ISNUMBER('Control Sample Data'!N215),'Control Sample Data'!N215&lt;$C$389, 'Control Sample Data'!N215&gt;0),'Control Sample Data'!N215,$C$389),""))</f>
        <v/>
      </c>
      <c r="BA216" s="101" t="str">
        <f t="shared" si="222"/>
        <v>RNF125</v>
      </c>
      <c r="BB216" s="104" t="s">
        <v>26996</v>
      </c>
      <c r="BC216" s="105">
        <f t="shared" si="182"/>
        <v>14.007999999999999</v>
      </c>
      <c r="BD216" s="105">
        <f t="shared" si="183"/>
        <v>14.05</v>
      </c>
      <c r="BE216" s="105">
        <f t="shared" si="184"/>
        <v>13.18</v>
      </c>
      <c r="BF216" s="105" t="str">
        <f t="shared" si="185"/>
        <v/>
      </c>
      <c r="BG216" s="105" t="str">
        <f t="shared" si="186"/>
        <v/>
      </c>
      <c r="BH216" s="105" t="str">
        <f t="shared" si="187"/>
        <v/>
      </c>
      <c r="BI216" s="105" t="str">
        <f t="shared" si="188"/>
        <v/>
      </c>
      <c r="BJ216" s="105" t="str">
        <f t="shared" si="189"/>
        <v/>
      </c>
      <c r="BK216" s="105" t="str">
        <f t="shared" si="190"/>
        <v/>
      </c>
      <c r="BL216" s="105" t="str">
        <f t="shared" si="191"/>
        <v/>
      </c>
      <c r="BM216" s="102" t="str">
        <f t="shared" si="223"/>
        <v/>
      </c>
      <c r="BN216" s="102" t="str">
        <f t="shared" si="224"/>
        <v/>
      </c>
      <c r="BO216" s="105">
        <f t="shared" si="192"/>
        <v>13.858000000000001</v>
      </c>
      <c r="BP216" s="105">
        <f t="shared" si="193"/>
        <v>13.948</v>
      </c>
      <c r="BQ216" s="105">
        <f t="shared" si="194"/>
        <v>13.79</v>
      </c>
      <c r="BR216" s="105" t="str">
        <f t="shared" si="195"/>
        <v/>
      </c>
      <c r="BS216" s="105" t="str">
        <f t="shared" si="196"/>
        <v/>
      </c>
      <c r="BT216" s="105" t="str">
        <f t="shared" si="197"/>
        <v/>
      </c>
      <c r="BU216" s="105" t="str">
        <f t="shared" si="198"/>
        <v/>
      </c>
      <c r="BV216" s="105" t="str">
        <f t="shared" si="199"/>
        <v/>
      </c>
      <c r="BW216" s="105" t="str">
        <f t="shared" si="200"/>
        <v/>
      </c>
      <c r="BX216" s="105" t="str">
        <f t="shared" si="201"/>
        <v/>
      </c>
      <c r="BY216" s="102" t="str">
        <f t="shared" si="225"/>
        <v/>
      </c>
      <c r="BZ216" s="102" t="str">
        <f t="shared" si="226"/>
        <v/>
      </c>
      <c r="CA216" s="70">
        <f t="shared" si="227"/>
        <v>13.746</v>
      </c>
      <c r="CB216" s="70">
        <f t="shared" si="228"/>
        <v>13.865333333333334</v>
      </c>
      <c r="CC216" s="103" t="str">
        <f t="shared" si="229"/>
        <v>RNF125</v>
      </c>
      <c r="CD216" s="104" t="s">
        <v>26996</v>
      </c>
      <c r="CE216" s="106">
        <f t="shared" si="202"/>
        <v>6.0697642130933602E-5</v>
      </c>
      <c r="CF216" s="106">
        <f t="shared" si="203"/>
        <v>5.8956074763479352E-5</v>
      </c>
      <c r="CG216" s="106">
        <f t="shared" si="204"/>
        <v>1.077518306018867E-4</v>
      </c>
      <c r="CH216" s="106" t="str">
        <f t="shared" si="205"/>
        <v/>
      </c>
      <c r="CI216" s="106" t="str">
        <f t="shared" si="206"/>
        <v/>
      </c>
      <c r="CJ216" s="106" t="str">
        <f t="shared" si="207"/>
        <v/>
      </c>
      <c r="CK216" s="106" t="str">
        <f t="shared" si="208"/>
        <v/>
      </c>
      <c r="CL216" s="106" t="str">
        <f t="shared" si="209"/>
        <v/>
      </c>
      <c r="CM216" s="106" t="str">
        <f t="shared" si="210"/>
        <v/>
      </c>
      <c r="CN216" s="106" t="str">
        <f t="shared" si="211"/>
        <v/>
      </c>
      <c r="CO216" s="119" t="str">
        <f t="shared" si="230"/>
        <v/>
      </c>
      <c r="CP216" s="119" t="str">
        <f t="shared" si="231"/>
        <v/>
      </c>
      <c r="CQ216" s="106">
        <f t="shared" si="212"/>
        <v>6.7348250734982831E-5</v>
      </c>
      <c r="CR216" s="106">
        <f t="shared" si="213"/>
        <v>6.3275213685285673E-5</v>
      </c>
      <c r="CS216" s="106">
        <f t="shared" si="214"/>
        <v>7.0598644037188073E-5</v>
      </c>
      <c r="CT216" s="106" t="str">
        <f t="shared" si="215"/>
        <v/>
      </c>
      <c r="CU216" s="106" t="str">
        <f t="shared" si="216"/>
        <v/>
      </c>
      <c r="CV216" s="106" t="str">
        <f t="shared" si="217"/>
        <v/>
      </c>
      <c r="CW216" s="106" t="str">
        <f t="shared" si="218"/>
        <v/>
      </c>
      <c r="CX216" s="106" t="str">
        <f t="shared" si="219"/>
        <v/>
      </c>
      <c r="CY216" s="106" t="str">
        <f t="shared" si="220"/>
        <v/>
      </c>
      <c r="CZ216" s="106" t="str">
        <f t="shared" si="221"/>
        <v/>
      </c>
      <c r="DA216" s="119" t="str">
        <f t="shared" si="232"/>
        <v/>
      </c>
      <c r="DB216" s="119" t="str">
        <f t="shared" si="233"/>
        <v/>
      </c>
    </row>
    <row r="217" spans="1:106" ht="15" customHeight="1" x14ac:dyDescent="0.3">
      <c r="A217" s="135" t="str">
        <f>'Gene Table'!D216</f>
        <v>RNF126</v>
      </c>
      <c r="B217" s="104" t="s">
        <v>26997</v>
      </c>
      <c r="C217" s="105">
        <f>IF('Test Sample Data'!C216="","",IF(SUM('Test Sample Data'!C$3:C$386)&gt;10,IF(AND(ISNUMBER('Test Sample Data'!C216),'Test Sample Data'!C216&lt;$C$389, 'Test Sample Data'!C216&gt;0),'Test Sample Data'!C216,$C$389),""))</f>
        <v>35</v>
      </c>
      <c r="D217" s="105">
        <f>IF('Test Sample Data'!D216="","",IF(SUM('Test Sample Data'!D$3:D$386)&gt;10,IF(AND(ISNUMBER('Test Sample Data'!D216),'Test Sample Data'!D216&lt;$C$389, 'Test Sample Data'!D216&gt;0),'Test Sample Data'!D216,$C$389),""))</f>
        <v>35</v>
      </c>
      <c r="E217" s="105">
        <f>IF('Test Sample Data'!E216="","",IF(SUM('Test Sample Data'!E$3:E$386)&gt;10,IF(AND(ISNUMBER('Test Sample Data'!E216),'Test Sample Data'!E216&lt;$C$389, 'Test Sample Data'!E216&gt;0),'Test Sample Data'!E216,$C$389),""))</f>
        <v>33.549999999999997</v>
      </c>
      <c r="F217" s="105" t="str">
        <f>IF('Test Sample Data'!F216="","",IF(SUM('Test Sample Data'!F$3:F$386)&gt;10,IF(AND(ISNUMBER('Test Sample Data'!F216),'Test Sample Data'!F216&lt;$C$389, 'Test Sample Data'!F216&gt;0),'Test Sample Data'!F216,$C$389),""))</f>
        <v/>
      </c>
      <c r="G217" s="105" t="str">
        <f>IF('Test Sample Data'!G216="","",IF(SUM('Test Sample Data'!G$3:G$386)&gt;10,IF(AND(ISNUMBER('Test Sample Data'!G216),'Test Sample Data'!G216&lt;$C$389, 'Test Sample Data'!G216&gt;0),'Test Sample Data'!G216,$C$389),""))</f>
        <v/>
      </c>
      <c r="H217" s="105" t="str">
        <f>IF('Test Sample Data'!H216="","",IF(SUM('Test Sample Data'!H$3:H$386)&gt;10,IF(AND(ISNUMBER('Test Sample Data'!H216),'Test Sample Data'!H216&lt;$C$389, 'Test Sample Data'!H216&gt;0),'Test Sample Data'!H216,$C$389),""))</f>
        <v/>
      </c>
      <c r="I217" s="105" t="str">
        <f>IF('Test Sample Data'!I216="","",IF(SUM('Test Sample Data'!I$3:I$386)&gt;10,IF(AND(ISNUMBER('Test Sample Data'!I216),'Test Sample Data'!I216&lt;$C$389, 'Test Sample Data'!I216&gt;0),'Test Sample Data'!I216,$C$389),""))</f>
        <v/>
      </c>
      <c r="J217" s="105" t="str">
        <f>IF('Test Sample Data'!J216="","",IF(SUM('Test Sample Data'!J$3:J$386)&gt;10,IF(AND(ISNUMBER('Test Sample Data'!J216),'Test Sample Data'!J216&lt;$C$389, 'Test Sample Data'!J216&gt;0),'Test Sample Data'!J216,$C$389),""))</f>
        <v/>
      </c>
      <c r="K217" s="105" t="str">
        <f>IF('Test Sample Data'!K216="","",IF(SUM('Test Sample Data'!K$3:K$386)&gt;10,IF(AND(ISNUMBER('Test Sample Data'!K216),'Test Sample Data'!K216&lt;$C$389, 'Test Sample Data'!K216&gt;0),'Test Sample Data'!K216,$C$389),""))</f>
        <v/>
      </c>
      <c r="L217" s="105" t="str">
        <f>IF('Test Sample Data'!L216="","",IF(SUM('Test Sample Data'!L$3:L$386)&gt;10,IF(AND(ISNUMBER('Test Sample Data'!L216),'Test Sample Data'!L216&lt;$C$389, 'Test Sample Data'!L216&gt;0),'Test Sample Data'!L216,$C$389),""))</f>
        <v/>
      </c>
      <c r="M217" s="105" t="str">
        <f>IF('Test Sample Data'!M216="","",IF(SUM('Test Sample Data'!M$3:M$386)&gt;10,IF(AND(ISNUMBER('Test Sample Data'!M216),'Test Sample Data'!M216&lt;$C$389, 'Test Sample Data'!M216&gt;0),'Test Sample Data'!M216,$C$389),""))</f>
        <v/>
      </c>
      <c r="N217" s="105" t="str">
        <f>IF('Test Sample Data'!N216="","",IF(SUM('Test Sample Data'!N$3:N$386)&gt;10,IF(AND(ISNUMBER('Test Sample Data'!N216),'Test Sample Data'!N216&lt;$C$389, 'Test Sample Data'!N216&gt;0),'Test Sample Data'!N216,$C$389),""))</f>
        <v/>
      </c>
      <c r="O217" s="105" t="str">
        <f>'Gene Table'!D216</f>
        <v>RNF126</v>
      </c>
      <c r="P217" s="104" t="s">
        <v>26997</v>
      </c>
      <c r="Q217" s="105">
        <f>IF('Control Sample Data'!C216="","",IF(SUM('Control Sample Data'!C$3:C$386)&gt;10,IF(AND(ISNUMBER('Control Sample Data'!C216),'Control Sample Data'!C216&lt;$C$389, 'Control Sample Data'!C216&gt;0),'Control Sample Data'!C216,$C$389),""))</f>
        <v>35</v>
      </c>
      <c r="R217" s="105">
        <f>IF('Control Sample Data'!D216="","",IF(SUM('Control Sample Data'!D$3:D$386)&gt;10,IF(AND(ISNUMBER('Control Sample Data'!D216),'Control Sample Data'!D216&lt;$C$389, 'Control Sample Data'!D216&gt;0),'Control Sample Data'!D216,$C$389),""))</f>
        <v>35</v>
      </c>
      <c r="S217" s="105">
        <f>IF('Control Sample Data'!E216="","",IF(SUM('Control Sample Data'!E$3:E$386)&gt;10,IF(AND(ISNUMBER('Control Sample Data'!E216),'Control Sample Data'!E216&lt;$C$389, 'Control Sample Data'!E216&gt;0),'Control Sample Data'!E216,$C$389),""))</f>
        <v>35</v>
      </c>
      <c r="T217" s="105" t="str">
        <f>IF('Control Sample Data'!F216="","",IF(SUM('Control Sample Data'!F$3:F$386)&gt;10,IF(AND(ISNUMBER('Control Sample Data'!F216),'Control Sample Data'!F216&lt;$C$389, 'Control Sample Data'!F216&gt;0),'Control Sample Data'!F216,$C$389),""))</f>
        <v/>
      </c>
      <c r="U217" s="105" t="str">
        <f>IF('Control Sample Data'!G216="","",IF(SUM('Control Sample Data'!G$3:G$386)&gt;10,IF(AND(ISNUMBER('Control Sample Data'!G216),'Control Sample Data'!G216&lt;$C$389, 'Control Sample Data'!G216&gt;0),'Control Sample Data'!G216,$C$389),""))</f>
        <v/>
      </c>
      <c r="V217" s="105" t="str">
        <f>IF('Control Sample Data'!H216="","",IF(SUM('Control Sample Data'!H$3:H$386)&gt;10,IF(AND(ISNUMBER('Control Sample Data'!H216),'Control Sample Data'!H216&lt;$C$389, 'Control Sample Data'!H216&gt;0),'Control Sample Data'!H216,$C$389),""))</f>
        <v/>
      </c>
      <c r="W217" s="105" t="str">
        <f>IF('Control Sample Data'!I216="","",IF(SUM('Control Sample Data'!I$3:I$386)&gt;10,IF(AND(ISNUMBER('Control Sample Data'!I216),'Control Sample Data'!I216&lt;$C$389, 'Control Sample Data'!I216&gt;0),'Control Sample Data'!I216,$C$389),""))</f>
        <v/>
      </c>
      <c r="X217" s="105" t="str">
        <f>IF('Control Sample Data'!J216="","",IF(SUM('Control Sample Data'!J$3:J$386)&gt;10,IF(AND(ISNUMBER('Control Sample Data'!J216),'Control Sample Data'!J216&lt;$C$389, 'Control Sample Data'!J216&gt;0),'Control Sample Data'!J216,$C$389),""))</f>
        <v/>
      </c>
      <c r="Y217" s="105" t="str">
        <f>IF('Control Sample Data'!K216="","",IF(SUM('Control Sample Data'!K$3:K$386)&gt;10,IF(AND(ISNUMBER('Control Sample Data'!K216),'Control Sample Data'!K216&lt;$C$389, 'Control Sample Data'!K216&gt;0),'Control Sample Data'!K216,$C$389),""))</f>
        <v/>
      </c>
      <c r="Z217" s="105" t="str">
        <f>IF('Control Sample Data'!L216="","",IF(SUM('Control Sample Data'!L$3:L$386)&gt;10,IF(AND(ISNUMBER('Control Sample Data'!L216),'Control Sample Data'!L216&lt;$C$389, 'Control Sample Data'!L216&gt;0),'Control Sample Data'!L216,$C$389),""))</f>
        <v/>
      </c>
      <c r="AA217" s="105" t="str">
        <f>IF('Control Sample Data'!M216="","",IF(SUM('Control Sample Data'!M$3:M$386)&gt;10,IF(AND(ISNUMBER('Control Sample Data'!M216),'Control Sample Data'!M216&lt;$C$389, 'Control Sample Data'!M216&gt;0),'Control Sample Data'!M216,$C$389),""))</f>
        <v/>
      </c>
      <c r="AB217" s="136" t="str">
        <f>IF('Control Sample Data'!N216="","",IF(SUM('Control Sample Data'!N$3:N$386)&gt;10,IF(AND(ISNUMBER('Control Sample Data'!N216),'Control Sample Data'!N216&lt;$C$389, 'Control Sample Data'!N216&gt;0),'Control Sample Data'!N216,$C$389),""))</f>
        <v/>
      </c>
      <c r="BA217" s="101" t="str">
        <f t="shared" si="222"/>
        <v>RNF126</v>
      </c>
      <c r="BB217" s="104" t="s">
        <v>26997</v>
      </c>
      <c r="BC217" s="105">
        <f t="shared" si="182"/>
        <v>14.007999999999999</v>
      </c>
      <c r="BD217" s="105">
        <f t="shared" si="183"/>
        <v>14.05</v>
      </c>
      <c r="BE217" s="105">
        <f t="shared" si="184"/>
        <v>12.669999999999995</v>
      </c>
      <c r="BF217" s="105" t="str">
        <f t="shared" si="185"/>
        <v/>
      </c>
      <c r="BG217" s="105" t="str">
        <f t="shared" si="186"/>
        <v/>
      </c>
      <c r="BH217" s="105" t="str">
        <f t="shared" si="187"/>
        <v/>
      </c>
      <c r="BI217" s="105" t="str">
        <f t="shared" si="188"/>
        <v/>
      </c>
      <c r="BJ217" s="105" t="str">
        <f t="shared" si="189"/>
        <v/>
      </c>
      <c r="BK217" s="105" t="str">
        <f t="shared" si="190"/>
        <v/>
      </c>
      <c r="BL217" s="105" t="str">
        <f t="shared" si="191"/>
        <v/>
      </c>
      <c r="BM217" s="102" t="str">
        <f t="shared" si="223"/>
        <v/>
      </c>
      <c r="BN217" s="102" t="str">
        <f t="shared" si="224"/>
        <v/>
      </c>
      <c r="BO217" s="105">
        <f t="shared" si="192"/>
        <v>13.858000000000001</v>
      </c>
      <c r="BP217" s="105">
        <f t="shared" si="193"/>
        <v>13.948</v>
      </c>
      <c r="BQ217" s="105">
        <f t="shared" si="194"/>
        <v>13.79</v>
      </c>
      <c r="BR217" s="105" t="str">
        <f t="shared" si="195"/>
        <v/>
      </c>
      <c r="BS217" s="105" t="str">
        <f t="shared" si="196"/>
        <v/>
      </c>
      <c r="BT217" s="105" t="str">
        <f t="shared" si="197"/>
        <v/>
      </c>
      <c r="BU217" s="105" t="str">
        <f t="shared" si="198"/>
        <v/>
      </c>
      <c r="BV217" s="105" t="str">
        <f t="shared" si="199"/>
        <v/>
      </c>
      <c r="BW217" s="105" t="str">
        <f t="shared" si="200"/>
        <v/>
      </c>
      <c r="BX217" s="105" t="str">
        <f t="shared" si="201"/>
        <v/>
      </c>
      <c r="BY217" s="102" t="str">
        <f t="shared" si="225"/>
        <v/>
      </c>
      <c r="BZ217" s="102" t="str">
        <f t="shared" si="226"/>
        <v/>
      </c>
      <c r="CA217" s="70">
        <f t="shared" si="227"/>
        <v>13.575999999999999</v>
      </c>
      <c r="CB217" s="70">
        <f t="shared" si="228"/>
        <v>13.865333333333334</v>
      </c>
      <c r="CC217" s="103" t="str">
        <f t="shared" si="229"/>
        <v>RNF126</v>
      </c>
      <c r="CD217" s="104" t="s">
        <v>26997</v>
      </c>
      <c r="CE217" s="106">
        <f t="shared" si="202"/>
        <v>6.0697642130933602E-5</v>
      </c>
      <c r="CF217" s="106">
        <f t="shared" si="203"/>
        <v>5.8956074763479352E-5</v>
      </c>
      <c r="CG217" s="106">
        <f t="shared" si="204"/>
        <v>1.5344401544455962E-4</v>
      </c>
      <c r="CH217" s="106" t="str">
        <f t="shared" si="205"/>
        <v/>
      </c>
      <c r="CI217" s="106" t="str">
        <f t="shared" si="206"/>
        <v/>
      </c>
      <c r="CJ217" s="106" t="str">
        <f t="shared" si="207"/>
        <v/>
      </c>
      <c r="CK217" s="106" t="str">
        <f t="shared" si="208"/>
        <v/>
      </c>
      <c r="CL217" s="106" t="str">
        <f t="shared" si="209"/>
        <v/>
      </c>
      <c r="CM217" s="106" t="str">
        <f t="shared" si="210"/>
        <v/>
      </c>
      <c r="CN217" s="106" t="str">
        <f t="shared" si="211"/>
        <v/>
      </c>
      <c r="CO217" s="119" t="str">
        <f t="shared" si="230"/>
        <v/>
      </c>
      <c r="CP217" s="119" t="str">
        <f t="shared" si="231"/>
        <v/>
      </c>
      <c r="CQ217" s="106">
        <f t="shared" si="212"/>
        <v>6.7348250734982831E-5</v>
      </c>
      <c r="CR217" s="106">
        <f t="shared" si="213"/>
        <v>6.3275213685285673E-5</v>
      </c>
      <c r="CS217" s="106">
        <f t="shared" si="214"/>
        <v>7.0598644037188073E-5</v>
      </c>
      <c r="CT217" s="106" t="str">
        <f t="shared" si="215"/>
        <v/>
      </c>
      <c r="CU217" s="106" t="str">
        <f t="shared" si="216"/>
        <v/>
      </c>
      <c r="CV217" s="106" t="str">
        <f t="shared" si="217"/>
        <v/>
      </c>
      <c r="CW217" s="106" t="str">
        <f t="shared" si="218"/>
        <v/>
      </c>
      <c r="CX217" s="106" t="str">
        <f t="shared" si="219"/>
        <v/>
      </c>
      <c r="CY217" s="106" t="str">
        <f t="shared" si="220"/>
        <v/>
      </c>
      <c r="CZ217" s="106" t="str">
        <f t="shared" si="221"/>
        <v/>
      </c>
      <c r="DA217" s="119" t="str">
        <f t="shared" si="232"/>
        <v/>
      </c>
      <c r="DB217" s="119" t="str">
        <f t="shared" si="233"/>
        <v/>
      </c>
    </row>
    <row r="218" spans="1:106" ht="15" customHeight="1" x14ac:dyDescent="0.3">
      <c r="A218" s="135" t="str">
        <f>'Gene Table'!D217</f>
        <v>RNF128</v>
      </c>
      <c r="B218" s="104" t="s">
        <v>26998</v>
      </c>
      <c r="C218" s="105">
        <f>IF('Test Sample Data'!C217="","",IF(SUM('Test Sample Data'!C$3:C$386)&gt;10,IF(AND(ISNUMBER('Test Sample Data'!C217),'Test Sample Data'!C217&lt;$C$389, 'Test Sample Data'!C217&gt;0),'Test Sample Data'!C217,$C$389),""))</f>
        <v>35</v>
      </c>
      <c r="D218" s="105">
        <f>IF('Test Sample Data'!D217="","",IF(SUM('Test Sample Data'!D$3:D$386)&gt;10,IF(AND(ISNUMBER('Test Sample Data'!D217),'Test Sample Data'!D217&lt;$C$389, 'Test Sample Data'!D217&gt;0),'Test Sample Data'!D217,$C$389),""))</f>
        <v>35</v>
      </c>
      <c r="E218" s="105">
        <f>IF('Test Sample Data'!E217="","",IF(SUM('Test Sample Data'!E$3:E$386)&gt;10,IF(AND(ISNUMBER('Test Sample Data'!E217),'Test Sample Data'!E217&lt;$C$389, 'Test Sample Data'!E217&gt;0),'Test Sample Data'!E217,$C$389),""))</f>
        <v>34.4</v>
      </c>
      <c r="F218" s="105" t="str">
        <f>IF('Test Sample Data'!F217="","",IF(SUM('Test Sample Data'!F$3:F$386)&gt;10,IF(AND(ISNUMBER('Test Sample Data'!F217),'Test Sample Data'!F217&lt;$C$389, 'Test Sample Data'!F217&gt;0),'Test Sample Data'!F217,$C$389),""))</f>
        <v/>
      </c>
      <c r="G218" s="105" t="str">
        <f>IF('Test Sample Data'!G217="","",IF(SUM('Test Sample Data'!G$3:G$386)&gt;10,IF(AND(ISNUMBER('Test Sample Data'!G217),'Test Sample Data'!G217&lt;$C$389, 'Test Sample Data'!G217&gt;0),'Test Sample Data'!G217,$C$389),""))</f>
        <v/>
      </c>
      <c r="H218" s="105" t="str">
        <f>IF('Test Sample Data'!H217="","",IF(SUM('Test Sample Data'!H$3:H$386)&gt;10,IF(AND(ISNUMBER('Test Sample Data'!H217),'Test Sample Data'!H217&lt;$C$389, 'Test Sample Data'!H217&gt;0),'Test Sample Data'!H217,$C$389),""))</f>
        <v/>
      </c>
      <c r="I218" s="105" t="str">
        <f>IF('Test Sample Data'!I217="","",IF(SUM('Test Sample Data'!I$3:I$386)&gt;10,IF(AND(ISNUMBER('Test Sample Data'!I217),'Test Sample Data'!I217&lt;$C$389, 'Test Sample Data'!I217&gt;0),'Test Sample Data'!I217,$C$389),""))</f>
        <v/>
      </c>
      <c r="J218" s="105" t="str">
        <f>IF('Test Sample Data'!J217="","",IF(SUM('Test Sample Data'!J$3:J$386)&gt;10,IF(AND(ISNUMBER('Test Sample Data'!J217),'Test Sample Data'!J217&lt;$C$389, 'Test Sample Data'!J217&gt;0),'Test Sample Data'!J217,$C$389),""))</f>
        <v/>
      </c>
      <c r="K218" s="105" t="str">
        <f>IF('Test Sample Data'!K217="","",IF(SUM('Test Sample Data'!K$3:K$386)&gt;10,IF(AND(ISNUMBER('Test Sample Data'!K217),'Test Sample Data'!K217&lt;$C$389, 'Test Sample Data'!K217&gt;0),'Test Sample Data'!K217,$C$389),""))</f>
        <v/>
      </c>
      <c r="L218" s="105" t="str">
        <f>IF('Test Sample Data'!L217="","",IF(SUM('Test Sample Data'!L$3:L$386)&gt;10,IF(AND(ISNUMBER('Test Sample Data'!L217),'Test Sample Data'!L217&lt;$C$389, 'Test Sample Data'!L217&gt;0),'Test Sample Data'!L217,$C$389),""))</f>
        <v/>
      </c>
      <c r="M218" s="105" t="str">
        <f>IF('Test Sample Data'!M217="","",IF(SUM('Test Sample Data'!M$3:M$386)&gt;10,IF(AND(ISNUMBER('Test Sample Data'!M217),'Test Sample Data'!M217&lt;$C$389, 'Test Sample Data'!M217&gt;0),'Test Sample Data'!M217,$C$389),""))</f>
        <v/>
      </c>
      <c r="N218" s="105" t="str">
        <f>IF('Test Sample Data'!N217="","",IF(SUM('Test Sample Data'!N$3:N$386)&gt;10,IF(AND(ISNUMBER('Test Sample Data'!N217),'Test Sample Data'!N217&lt;$C$389, 'Test Sample Data'!N217&gt;0),'Test Sample Data'!N217,$C$389),""))</f>
        <v/>
      </c>
      <c r="O218" s="105" t="str">
        <f>'Gene Table'!D217</f>
        <v>RNF128</v>
      </c>
      <c r="P218" s="104" t="s">
        <v>26998</v>
      </c>
      <c r="Q218" s="105">
        <f>IF('Control Sample Data'!C217="","",IF(SUM('Control Sample Data'!C$3:C$386)&gt;10,IF(AND(ISNUMBER('Control Sample Data'!C217),'Control Sample Data'!C217&lt;$C$389, 'Control Sample Data'!C217&gt;0),'Control Sample Data'!C217,$C$389),""))</f>
        <v>35</v>
      </c>
      <c r="R218" s="105">
        <f>IF('Control Sample Data'!D217="","",IF(SUM('Control Sample Data'!D$3:D$386)&gt;10,IF(AND(ISNUMBER('Control Sample Data'!D217),'Control Sample Data'!D217&lt;$C$389, 'Control Sample Data'!D217&gt;0),'Control Sample Data'!D217,$C$389),""))</f>
        <v>35</v>
      </c>
      <c r="S218" s="105">
        <f>IF('Control Sample Data'!E217="","",IF(SUM('Control Sample Data'!E$3:E$386)&gt;10,IF(AND(ISNUMBER('Control Sample Data'!E217),'Control Sample Data'!E217&lt;$C$389, 'Control Sample Data'!E217&gt;0),'Control Sample Data'!E217,$C$389),""))</f>
        <v>34.83</v>
      </c>
      <c r="T218" s="105" t="str">
        <f>IF('Control Sample Data'!F217="","",IF(SUM('Control Sample Data'!F$3:F$386)&gt;10,IF(AND(ISNUMBER('Control Sample Data'!F217),'Control Sample Data'!F217&lt;$C$389, 'Control Sample Data'!F217&gt;0),'Control Sample Data'!F217,$C$389),""))</f>
        <v/>
      </c>
      <c r="U218" s="105" t="str">
        <f>IF('Control Sample Data'!G217="","",IF(SUM('Control Sample Data'!G$3:G$386)&gt;10,IF(AND(ISNUMBER('Control Sample Data'!G217),'Control Sample Data'!G217&lt;$C$389, 'Control Sample Data'!G217&gt;0),'Control Sample Data'!G217,$C$389),""))</f>
        <v/>
      </c>
      <c r="V218" s="105" t="str">
        <f>IF('Control Sample Data'!H217="","",IF(SUM('Control Sample Data'!H$3:H$386)&gt;10,IF(AND(ISNUMBER('Control Sample Data'!H217),'Control Sample Data'!H217&lt;$C$389, 'Control Sample Data'!H217&gt;0),'Control Sample Data'!H217,$C$389),""))</f>
        <v/>
      </c>
      <c r="W218" s="105" t="str">
        <f>IF('Control Sample Data'!I217="","",IF(SUM('Control Sample Data'!I$3:I$386)&gt;10,IF(AND(ISNUMBER('Control Sample Data'!I217),'Control Sample Data'!I217&lt;$C$389, 'Control Sample Data'!I217&gt;0),'Control Sample Data'!I217,$C$389),""))</f>
        <v/>
      </c>
      <c r="X218" s="105" t="str">
        <f>IF('Control Sample Data'!J217="","",IF(SUM('Control Sample Data'!J$3:J$386)&gt;10,IF(AND(ISNUMBER('Control Sample Data'!J217),'Control Sample Data'!J217&lt;$C$389, 'Control Sample Data'!J217&gt;0),'Control Sample Data'!J217,$C$389),""))</f>
        <v/>
      </c>
      <c r="Y218" s="105" t="str">
        <f>IF('Control Sample Data'!K217="","",IF(SUM('Control Sample Data'!K$3:K$386)&gt;10,IF(AND(ISNUMBER('Control Sample Data'!K217),'Control Sample Data'!K217&lt;$C$389, 'Control Sample Data'!K217&gt;0),'Control Sample Data'!K217,$C$389),""))</f>
        <v/>
      </c>
      <c r="Z218" s="105" t="str">
        <f>IF('Control Sample Data'!L217="","",IF(SUM('Control Sample Data'!L$3:L$386)&gt;10,IF(AND(ISNUMBER('Control Sample Data'!L217),'Control Sample Data'!L217&lt;$C$389, 'Control Sample Data'!L217&gt;0),'Control Sample Data'!L217,$C$389),""))</f>
        <v/>
      </c>
      <c r="AA218" s="105" t="str">
        <f>IF('Control Sample Data'!M217="","",IF(SUM('Control Sample Data'!M$3:M$386)&gt;10,IF(AND(ISNUMBER('Control Sample Data'!M217),'Control Sample Data'!M217&lt;$C$389, 'Control Sample Data'!M217&gt;0),'Control Sample Data'!M217,$C$389),""))</f>
        <v/>
      </c>
      <c r="AB218" s="136" t="str">
        <f>IF('Control Sample Data'!N217="","",IF(SUM('Control Sample Data'!N$3:N$386)&gt;10,IF(AND(ISNUMBER('Control Sample Data'!N217),'Control Sample Data'!N217&lt;$C$389, 'Control Sample Data'!N217&gt;0),'Control Sample Data'!N217,$C$389),""))</f>
        <v/>
      </c>
      <c r="BA218" s="101" t="str">
        <f t="shared" si="222"/>
        <v>RNF128</v>
      </c>
      <c r="BB218" s="104" t="s">
        <v>26998</v>
      </c>
      <c r="BC218" s="105">
        <f t="shared" si="182"/>
        <v>14.007999999999999</v>
      </c>
      <c r="BD218" s="105">
        <f t="shared" si="183"/>
        <v>14.05</v>
      </c>
      <c r="BE218" s="105">
        <f t="shared" si="184"/>
        <v>13.519999999999996</v>
      </c>
      <c r="BF218" s="105" t="str">
        <f t="shared" si="185"/>
        <v/>
      </c>
      <c r="BG218" s="105" t="str">
        <f t="shared" si="186"/>
        <v/>
      </c>
      <c r="BH218" s="105" t="str">
        <f t="shared" si="187"/>
        <v/>
      </c>
      <c r="BI218" s="105" t="str">
        <f t="shared" si="188"/>
        <v/>
      </c>
      <c r="BJ218" s="105" t="str">
        <f t="shared" si="189"/>
        <v/>
      </c>
      <c r="BK218" s="105" t="str">
        <f t="shared" si="190"/>
        <v/>
      </c>
      <c r="BL218" s="105" t="str">
        <f t="shared" si="191"/>
        <v/>
      </c>
      <c r="BM218" s="102" t="str">
        <f t="shared" si="223"/>
        <v/>
      </c>
      <c r="BN218" s="102" t="str">
        <f t="shared" si="224"/>
        <v/>
      </c>
      <c r="BO218" s="105">
        <f t="shared" si="192"/>
        <v>13.858000000000001</v>
      </c>
      <c r="BP218" s="105">
        <f t="shared" si="193"/>
        <v>13.948</v>
      </c>
      <c r="BQ218" s="105">
        <f t="shared" si="194"/>
        <v>13.619999999999997</v>
      </c>
      <c r="BR218" s="105" t="str">
        <f t="shared" si="195"/>
        <v/>
      </c>
      <c r="BS218" s="105" t="str">
        <f t="shared" si="196"/>
        <v/>
      </c>
      <c r="BT218" s="105" t="str">
        <f t="shared" si="197"/>
        <v/>
      </c>
      <c r="BU218" s="105" t="str">
        <f t="shared" si="198"/>
        <v/>
      </c>
      <c r="BV218" s="105" t="str">
        <f t="shared" si="199"/>
        <v/>
      </c>
      <c r="BW218" s="105" t="str">
        <f t="shared" si="200"/>
        <v/>
      </c>
      <c r="BX218" s="105" t="str">
        <f t="shared" si="201"/>
        <v/>
      </c>
      <c r="BY218" s="102" t="str">
        <f t="shared" si="225"/>
        <v/>
      </c>
      <c r="BZ218" s="102" t="str">
        <f t="shared" si="226"/>
        <v/>
      </c>
      <c r="CA218" s="70">
        <f t="shared" si="227"/>
        <v>13.859333333333332</v>
      </c>
      <c r="CB218" s="70">
        <f t="shared" si="228"/>
        <v>13.808666666666667</v>
      </c>
      <c r="CC218" s="103" t="str">
        <f t="shared" si="229"/>
        <v>RNF128</v>
      </c>
      <c r="CD218" s="104" t="s">
        <v>26998</v>
      </c>
      <c r="CE218" s="106">
        <f t="shared" si="202"/>
        <v>6.0697642130933602E-5</v>
      </c>
      <c r="CF218" s="106">
        <f t="shared" si="203"/>
        <v>5.8956074763479352E-5</v>
      </c>
      <c r="CG218" s="106">
        <f t="shared" si="204"/>
        <v>8.5128397604395089E-5</v>
      </c>
      <c r="CH218" s="106" t="str">
        <f t="shared" si="205"/>
        <v/>
      </c>
      <c r="CI218" s="106" t="str">
        <f t="shared" si="206"/>
        <v/>
      </c>
      <c r="CJ218" s="106" t="str">
        <f t="shared" si="207"/>
        <v/>
      </c>
      <c r="CK218" s="106" t="str">
        <f t="shared" si="208"/>
        <v/>
      </c>
      <c r="CL218" s="106" t="str">
        <f t="shared" si="209"/>
        <v/>
      </c>
      <c r="CM218" s="106" t="str">
        <f t="shared" si="210"/>
        <v/>
      </c>
      <c r="CN218" s="106" t="str">
        <f t="shared" si="211"/>
        <v/>
      </c>
      <c r="CO218" s="119" t="str">
        <f t="shared" si="230"/>
        <v/>
      </c>
      <c r="CP218" s="119" t="str">
        <f t="shared" si="231"/>
        <v/>
      </c>
      <c r="CQ218" s="106">
        <f t="shared" si="212"/>
        <v>6.7348250734982831E-5</v>
      </c>
      <c r="CR218" s="106">
        <f t="shared" si="213"/>
        <v>6.3275213685285673E-5</v>
      </c>
      <c r="CS218" s="106">
        <f t="shared" si="214"/>
        <v>7.9427603481563479E-5</v>
      </c>
      <c r="CT218" s="106" t="str">
        <f t="shared" si="215"/>
        <v/>
      </c>
      <c r="CU218" s="106" t="str">
        <f t="shared" si="216"/>
        <v/>
      </c>
      <c r="CV218" s="106" t="str">
        <f t="shared" si="217"/>
        <v/>
      </c>
      <c r="CW218" s="106" t="str">
        <f t="shared" si="218"/>
        <v/>
      </c>
      <c r="CX218" s="106" t="str">
        <f t="shared" si="219"/>
        <v/>
      </c>
      <c r="CY218" s="106" t="str">
        <f t="shared" si="220"/>
        <v/>
      </c>
      <c r="CZ218" s="106" t="str">
        <f t="shared" si="221"/>
        <v/>
      </c>
      <c r="DA218" s="119" t="str">
        <f t="shared" si="232"/>
        <v/>
      </c>
      <c r="DB218" s="119" t="str">
        <f t="shared" si="233"/>
        <v/>
      </c>
    </row>
    <row r="219" spans="1:106" ht="15" customHeight="1" x14ac:dyDescent="0.3">
      <c r="A219" s="135" t="str">
        <f>'Gene Table'!D218</f>
        <v>RNF13</v>
      </c>
      <c r="B219" s="104" t="s">
        <v>26999</v>
      </c>
      <c r="C219" s="105">
        <f>IF('Test Sample Data'!C218="","",IF(SUM('Test Sample Data'!C$3:C$386)&gt;10,IF(AND(ISNUMBER('Test Sample Data'!C218),'Test Sample Data'!C218&lt;$C$389, 'Test Sample Data'!C218&gt;0),'Test Sample Data'!C218,$C$389),""))</f>
        <v>34.03</v>
      </c>
      <c r="D219" s="105">
        <f>IF('Test Sample Data'!D218="","",IF(SUM('Test Sample Data'!D$3:D$386)&gt;10,IF(AND(ISNUMBER('Test Sample Data'!D218),'Test Sample Data'!D218&lt;$C$389, 'Test Sample Data'!D218&gt;0),'Test Sample Data'!D218,$C$389),""))</f>
        <v>33.92</v>
      </c>
      <c r="E219" s="105">
        <f>IF('Test Sample Data'!E218="","",IF(SUM('Test Sample Data'!E$3:E$386)&gt;10,IF(AND(ISNUMBER('Test Sample Data'!E218),'Test Sample Data'!E218&lt;$C$389, 'Test Sample Data'!E218&gt;0),'Test Sample Data'!E218,$C$389),""))</f>
        <v>32.64</v>
      </c>
      <c r="F219" s="105" t="str">
        <f>IF('Test Sample Data'!F218="","",IF(SUM('Test Sample Data'!F$3:F$386)&gt;10,IF(AND(ISNUMBER('Test Sample Data'!F218),'Test Sample Data'!F218&lt;$C$389, 'Test Sample Data'!F218&gt;0),'Test Sample Data'!F218,$C$389),""))</f>
        <v/>
      </c>
      <c r="G219" s="105" t="str">
        <f>IF('Test Sample Data'!G218="","",IF(SUM('Test Sample Data'!G$3:G$386)&gt;10,IF(AND(ISNUMBER('Test Sample Data'!G218),'Test Sample Data'!G218&lt;$C$389, 'Test Sample Data'!G218&gt;0),'Test Sample Data'!G218,$C$389),""))</f>
        <v/>
      </c>
      <c r="H219" s="105" t="str">
        <f>IF('Test Sample Data'!H218="","",IF(SUM('Test Sample Data'!H$3:H$386)&gt;10,IF(AND(ISNUMBER('Test Sample Data'!H218),'Test Sample Data'!H218&lt;$C$389, 'Test Sample Data'!H218&gt;0),'Test Sample Data'!H218,$C$389),""))</f>
        <v/>
      </c>
      <c r="I219" s="105" t="str">
        <f>IF('Test Sample Data'!I218="","",IF(SUM('Test Sample Data'!I$3:I$386)&gt;10,IF(AND(ISNUMBER('Test Sample Data'!I218),'Test Sample Data'!I218&lt;$C$389, 'Test Sample Data'!I218&gt;0),'Test Sample Data'!I218,$C$389),""))</f>
        <v/>
      </c>
      <c r="J219" s="105" t="str">
        <f>IF('Test Sample Data'!J218="","",IF(SUM('Test Sample Data'!J$3:J$386)&gt;10,IF(AND(ISNUMBER('Test Sample Data'!J218),'Test Sample Data'!J218&lt;$C$389, 'Test Sample Data'!J218&gt;0),'Test Sample Data'!J218,$C$389),""))</f>
        <v/>
      </c>
      <c r="K219" s="105" t="str">
        <f>IF('Test Sample Data'!K218="","",IF(SUM('Test Sample Data'!K$3:K$386)&gt;10,IF(AND(ISNUMBER('Test Sample Data'!K218),'Test Sample Data'!K218&lt;$C$389, 'Test Sample Data'!K218&gt;0),'Test Sample Data'!K218,$C$389),""))</f>
        <v/>
      </c>
      <c r="L219" s="105" t="str">
        <f>IF('Test Sample Data'!L218="","",IF(SUM('Test Sample Data'!L$3:L$386)&gt;10,IF(AND(ISNUMBER('Test Sample Data'!L218),'Test Sample Data'!L218&lt;$C$389, 'Test Sample Data'!L218&gt;0),'Test Sample Data'!L218,$C$389),""))</f>
        <v/>
      </c>
      <c r="M219" s="105" t="str">
        <f>IF('Test Sample Data'!M218="","",IF(SUM('Test Sample Data'!M$3:M$386)&gt;10,IF(AND(ISNUMBER('Test Sample Data'!M218),'Test Sample Data'!M218&lt;$C$389, 'Test Sample Data'!M218&gt;0),'Test Sample Data'!M218,$C$389),""))</f>
        <v/>
      </c>
      <c r="N219" s="105" t="str">
        <f>IF('Test Sample Data'!N218="","",IF(SUM('Test Sample Data'!N$3:N$386)&gt;10,IF(AND(ISNUMBER('Test Sample Data'!N218),'Test Sample Data'!N218&lt;$C$389, 'Test Sample Data'!N218&gt;0),'Test Sample Data'!N218,$C$389),""))</f>
        <v/>
      </c>
      <c r="O219" s="105" t="str">
        <f>'Gene Table'!D218</f>
        <v>RNF13</v>
      </c>
      <c r="P219" s="104" t="s">
        <v>26999</v>
      </c>
      <c r="Q219" s="105">
        <f>IF('Control Sample Data'!C218="","",IF(SUM('Control Sample Data'!C$3:C$386)&gt;10,IF(AND(ISNUMBER('Control Sample Data'!C218),'Control Sample Data'!C218&lt;$C$389, 'Control Sample Data'!C218&gt;0),'Control Sample Data'!C218,$C$389),""))</f>
        <v>29.4</v>
      </c>
      <c r="R219" s="105">
        <f>IF('Control Sample Data'!D218="","",IF(SUM('Control Sample Data'!D$3:D$386)&gt;10,IF(AND(ISNUMBER('Control Sample Data'!D218),'Control Sample Data'!D218&lt;$C$389, 'Control Sample Data'!D218&gt;0),'Control Sample Data'!D218,$C$389),""))</f>
        <v>29.83</v>
      </c>
      <c r="S219" s="105">
        <f>IF('Control Sample Data'!E218="","",IF(SUM('Control Sample Data'!E$3:E$386)&gt;10,IF(AND(ISNUMBER('Control Sample Data'!E218),'Control Sample Data'!E218&lt;$C$389, 'Control Sample Data'!E218&gt;0),'Control Sample Data'!E218,$C$389),""))</f>
        <v>29.71</v>
      </c>
      <c r="T219" s="105" t="str">
        <f>IF('Control Sample Data'!F218="","",IF(SUM('Control Sample Data'!F$3:F$386)&gt;10,IF(AND(ISNUMBER('Control Sample Data'!F218),'Control Sample Data'!F218&lt;$C$389, 'Control Sample Data'!F218&gt;0),'Control Sample Data'!F218,$C$389),""))</f>
        <v/>
      </c>
      <c r="U219" s="105" t="str">
        <f>IF('Control Sample Data'!G218="","",IF(SUM('Control Sample Data'!G$3:G$386)&gt;10,IF(AND(ISNUMBER('Control Sample Data'!G218),'Control Sample Data'!G218&lt;$C$389, 'Control Sample Data'!G218&gt;0),'Control Sample Data'!G218,$C$389),""))</f>
        <v/>
      </c>
      <c r="V219" s="105" t="str">
        <f>IF('Control Sample Data'!H218="","",IF(SUM('Control Sample Data'!H$3:H$386)&gt;10,IF(AND(ISNUMBER('Control Sample Data'!H218),'Control Sample Data'!H218&lt;$C$389, 'Control Sample Data'!H218&gt;0),'Control Sample Data'!H218,$C$389),""))</f>
        <v/>
      </c>
      <c r="W219" s="105" t="str">
        <f>IF('Control Sample Data'!I218="","",IF(SUM('Control Sample Data'!I$3:I$386)&gt;10,IF(AND(ISNUMBER('Control Sample Data'!I218),'Control Sample Data'!I218&lt;$C$389, 'Control Sample Data'!I218&gt;0),'Control Sample Data'!I218,$C$389),""))</f>
        <v/>
      </c>
      <c r="X219" s="105" t="str">
        <f>IF('Control Sample Data'!J218="","",IF(SUM('Control Sample Data'!J$3:J$386)&gt;10,IF(AND(ISNUMBER('Control Sample Data'!J218),'Control Sample Data'!J218&lt;$C$389, 'Control Sample Data'!J218&gt;0),'Control Sample Data'!J218,$C$389),""))</f>
        <v/>
      </c>
      <c r="Y219" s="105" t="str">
        <f>IF('Control Sample Data'!K218="","",IF(SUM('Control Sample Data'!K$3:K$386)&gt;10,IF(AND(ISNUMBER('Control Sample Data'!K218),'Control Sample Data'!K218&lt;$C$389, 'Control Sample Data'!K218&gt;0),'Control Sample Data'!K218,$C$389),""))</f>
        <v/>
      </c>
      <c r="Z219" s="105" t="str">
        <f>IF('Control Sample Data'!L218="","",IF(SUM('Control Sample Data'!L$3:L$386)&gt;10,IF(AND(ISNUMBER('Control Sample Data'!L218),'Control Sample Data'!L218&lt;$C$389, 'Control Sample Data'!L218&gt;0),'Control Sample Data'!L218,$C$389),""))</f>
        <v/>
      </c>
      <c r="AA219" s="105" t="str">
        <f>IF('Control Sample Data'!M218="","",IF(SUM('Control Sample Data'!M$3:M$386)&gt;10,IF(AND(ISNUMBER('Control Sample Data'!M218),'Control Sample Data'!M218&lt;$C$389, 'Control Sample Data'!M218&gt;0),'Control Sample Data'!M218,$C$389),""))</f>
        <v/>
      </c>
      <c r="AB219" s="136" t="str">
        <f>IF('Control Sample Data'!N218="","",IF(SUM('Control Sample Data'!N$3:N$386)&gt;10,IF(AND(ISNUMBER('Control Sample Data'!N218),'Control Sample Data'!N218&lt;$C$389, 'Control Sample Data'!N218&gt;0),'Control Sample Data'!N218,$C$389),""))</f>
        <v/>
      </c>
      <c r="BA219" s="101" t="str">
        <f t="shared" si="222"/>
        <v>RNF13</v>
      </c>
      <c r="BB219" s="104" t="s">
        <v>26999</v>
      </c>
      <c r="BC219" s="105">
        <f t="shared" si="182"/>
        <v>13.038</v>
      </c>
      <c r="BD219" s="105">
        <f t="shared" si="183"/>
        <v>12.970000000000002</v>
      </c>
      <c r="BE219" s="105">
        <f t="shared" si="184"/>
        <v>11.759999999999998</v>
      </c>
      <c r="BF219" s="105" t="str">
        <f t="shared" si="185"/>
        <v/>
      </c>
      <c r="BG219" s="105" t="str">
        <f t="shared" si="186"/>
        <v/>
      </c>
      <c r="BH219" s="105" t="str">
        <f t="shared" si="187"/>
        <v/>
      </c>
      <c r="BI219" s="105" t="str">
        <f t="shared" si="188"/>
        <v/>
      </c>
      <c r="BJ219" s="105" t="str">
        <f t="shared" si="189"/>
        <v/>
      </c>
      <c r="BK219" s="105" t="str">
        <f t="shared" si="190"/>
        <v/>
      </c>
      <c r="BL219" s="105" t="str">
        <f t="shared" si="191"/>
        <v/>
      </c>
      <c r="BM219" s="102" t="str">
        <f t="shared" si="223"/>
        <v/>
      </c>
      <c r="BN219" s="102" t="str">
        <f t="shared" si="224"/>
        <v/>
      </c>
      <c r="BO219" s="105">
        <f t="shared" si="192"/>
        <v>8.2579999999999991</v>
      </c>
      <c r="BP219" s="105">
        <f t="shared" si="193"/>
        <v>8.7779999999999987</v>
      </c>
      <c r="BQ219" s="105">
        <f t="shared" si="194"/>
        <v>8.5</v>
      </c>
      <c r="BR219" s="105" t="str">
        <f t="shared" si="195"/>
        <v/>
      </c>
      <c r="BS219" s="105" t="str">
        <f t="shared" si="196"/>
        <v/>
      </c>
      <c r="BT219" s="105" t="str">
        <f t="shared" si="197"/>
        <v/>
      </c>
      <c r="BU219" s="105" t="str">
        <f t="shared" si="198"/>
        <v/>
      </c>
      <c r="BV219" s="105" t="str">
        <f t="shared" si="199"/>
        <v/>
      </c>
      <c r="BW219" s="105" t="str">
        <f t="shared" si="200"/>
        <v/>
      </c>
      <c r="BX219" s="105" t="str">
        <f t="shared" si="201"/>
        <v/>
      </c>
      <c r="BY219" s="102" t="str">
        <f t="shared" si="225"/>
        <v/>
      </c>
      <c r="BZ219" s="102" t="str">
        <f t="shared" si="226"/>
        <v/>
      </c>
      <c r="CA219" s="70">
        <f t="shared" si="227"/>
        <v>12.589333333333334</v>
      </c>
      <c r="CB219" s="70">
        <f t="shared" si="228"/>
        <v>8.5119999999999987</v>
      </c>
      <c r="CC219" s="103" t="str">
        <f t="shared" si="229"/>
        <v>RNF13</v>
      </c>
      <c r="CD219" s="104" t="s">
        <v>26999</v>
      </c>
      <c r="CE219" s="106">
        <f t="shared" si="202"/>
        <v>1.1889700543740736E-4</v>
      </c>
      <c r="CF219" s="106">
        <f t="shared" si="203"/>
        <v>1.2463526925136621E-4</v>
      </c>
      <c r="CG219" s="106">
        <f t="shared" si="204"/>
        <v>2.8832828648181946E-4</v>
      </c>
      <c r="CH219" s="106" t="str">
        <f t="shared" si="205"/>
        <v/>
      </c>
      <c r="CI219" s="106" t="str">
        <f t="shared" si="206"/>
        <v/>
      </c>
      <c r="CJ219" s="106" t="str">
        <f t="shared" si="207"/>
        <v/>
      </c>
      <c r="CK219" s="106" t="str">
        <f t="shared" si="208"/>
        <v/>
      </c>
      <c r="CL219" s="106" t="str">
        <f t="shared" si="209"/>
        <v/>
      </c>
      <c r="CM219" s="106" t="str">
        <f t="shared" si="210"/>
        <v/>
      </c>
      <c r="CN219" s="106" t="str">
        <f t="shared" si="211"/>
        <v/>
      </c>
      <c r="CO219" s="119" t="str">
        <f t="shared" si="230"/>
        <v/>
      </c>
      <c r="CP219" s="119" t="str">
        <f t="shared" si="231"/>
        <v/>
      </c>
      <c r="CQ219" s="106">
        <f t="shared" si="212"/>
        <v>3.2665874996643108E-3</v>
      </c>
      <c r="CR219" s="106">
        <f t="shared" si="213"/>
        <v>2.2780261128681032E-3</v>
      </c>
      <c r="CS219" s="106">
        <f t="shared" si="214"/>
        <v>2.7621358640099515E-3</v>
      </c>
      <c r="CT219" s="106" t="str">
        <f t="shared" si="215"/>
        <v/>
      </c>
      <c r="CU219" s="106" t="str">
        <f t="shared" si="216"/>
        <v/>
      </c>
      <c r="CV219" s="106" t="str">
        <f t="shared" si="217"/>
        <v/>
      </c>
      <c r="CW219" s="106" t="str">
        <f t="shared" si="218"/>
        <v/>
      </c>
      <c r="CX219" s="106" t="str">
        <f t="shared" si="219"/>
        <v/>
      </c>
      <c r="CY219" s="106" t="str">
        <f t="shared" si="220"/>
        <v/>
      </c>
      <c r="CZ219" s="106" t="str">
        <f t="shared" si="221"/>
        <v/>
      </c>
      <c r="DA219" s="119" t="str">
        <f t="shared" si="232"/>
        <v/>
      </c>
      <c r="DB219" s="119" t="str">
        <f t="shared" si="233"/>
        <v/>
      </c>
    </row>
    <row r="220" spans="1:106" ht="15" customHeight="1" x14ac:dyDescent="0.3">
      <c r="A220" s="135" t="str">
        <f>'Gene Table'!D219</f>
        <v>RNF130</v>
      </c>
      <c r="B220" s="104" t="s">
        <v>27000</v>
      </c>
      <c r="C220" s="105">
        <f>IF('Test Sample Data'!C219="","",IF(SUM('Test Sample Data'!C$3:C$386)&gt;10,IF(AND(ISNUMBER('Test Sample Data'!C219),'Test Sample Data'!C219&lt;$C$389, 'Test Sample Data'!C219&gt;0),'Test Sample Data'!C219,$C$389),""))</f>
        <v>35</v>
      </c>
      <c r="D220" s="105">
        <f>IF('Test Sample Data'!D219="","",IF(SUM('Test Sample Data'!D$3:D$386)&gt;10,IF(AND(ISNUMBER('Test Sample Data'!D219),'Test Sample Data'!D219&lt;$C$389, 'Test Sample Data'!D219&gt;0),'Test Sample Data'!D219,$C$389),""))</f>
        <v>35</v>
      </c>
      <c r="E220" s="105">
        <f>IF('Test Sample Data'!E219="","",IF(SUM('Test Sample Data'!E$3:E$386)&gt;10,IF(AND(ISNUMBER('Test Sample Data'!E219),'Test Sample Data'!E219&lt;$C$389, 'Test Sample Data'!E219&gt;0),'Test Sample Data'!E219,$C$389),""))</f>
        <v>35</v>
      </c>
      <c r="F220" s="105" t="str">
        <f>IF('Test Sample Data'!F219="","",IF(SUM('Test Sample Data'!F$3:F$386)&gt;10,IF(AND(ISNUMBER('Test Sample Data'!F219),'Test Sample Data'!F219&lt;$C$389, 'Test Sample Data'!F219&gt;0),'Test Sample Data'!F219,$C$389),""))</f>
        <v/>
      </c>
      <c r="G220" s="105" t="str">
        <f>IF('Test Sample Data'!G219="","",IF(SUM('Test Sample Data'!G$3:G$386)&gt;10,IF(AND(ISNUMBER('Test Sample Data'!G219),'Test Sample Data'!G219&lt;$C$389, 'Test Sample Data'!G219&gt;0),'Test Sample Data'!G219,$C$389),""))</f>
        <v/>
      </c>
      <c r="H220" s="105" t="str">
        <f>IF('Test Sample Data'!H219="","",IF(SUM('Test Sample Data'!H$3:H$386)&gt;10,IF(AND(ISNUMBER('Test Sample Data'!H219),'Test Sample Data'!H219&lt;$C$389, 'Test Sample Data'!H219&gt;0),'Test Sample Data'!H219,$C$389),""))</f>
        <v/>
      </c>
      <c r="I220" s="105" t="str">
        <f>IF('Test Sample Data'!I219="","",IF(SUM('Test Sample Data'!I$3:I$386)&gt;10,IF(AND(ISNUMBER('Test Sample Data'!I219),'Test Sample Data'!I219&lt;$C$389, 'Test Sample Data'!I219&gt;0),'Test Sample Data'!I219,$C$389),""))</f>
        <v/>
      </c>
      <c r="J220" s="105" t="str">
        <f>IF('Test Sample Data'!J219="","",IF(SUM('Test Sample Data'!J$3:J$386)&gt;10,IF(AND(ISNUMBER('Test Sample Data'!J219),'Test Sample Data'!J219&lt;$C$389, 'Test Sample Data'!J219&gt;0),'Test Sample Data'!J219,$C$389),""))</f>
        <v/>
      </c>
      <c r="K220" s="105" t="str">
        <f>IF('Test Sample Data'!K219="","",IF(SUM('Test Sample Data'!K$3:K$386)&gt;10,IF(AND(ISNUMBER('Test Sample Data'!K219),'Test Sample Data'!K219&lt;$C$389, 'Test Sample Data'!K219&gt;0),'Test Sample Data'!K219,$C$389),""))</f>
        <v/>
      </c>
      <c r="L220" s="105" t="str">
        <f>IF('Test Sample Data'!L219="","",IF(SUM('Test Sample Data'!L$3:L$386)&gt;10,IF(AND(ISNUMBER('Test Sample Data'!L219),'Test Sample Data'!L219&lt;$C$389, 'Test Sample Data'!L219&gt;0),'Test Sample Data'!L219,$C$389),""))</f>
        <v/>
      </c>
      <c r="M220" s="105" t="str">
        <f>IF('Test Sample Data'!M219="","",IF(SUM('Test Sample Data'!M$3:M$386)&gt;10,IF(AND(ISNUMBER('Test Sample Data'!M219),'Test Sample Data'!M219&lt;$C$389, 'Test Sample Data'!M219&gt;0),'Test Sample Data'!M219,$C$389),""))</f>
        <v/>
      </c>
      <c r="N220" s="105" t="str">
        <f>IF('Test Sample Data'!N219="","",IF(SUM('Test Sample Data'!N$3:N$386)&gt;10,IF(AND(ISNUMBER('Test Sample Data'!N219),'Test Sample Data'!N219&lt;$C$389, 'Test Sample Data'!N219&gt;0),'Test Sample Data'!N219,$C$389),""))</f>
        <v/>
      </c>
      <c r="O220" s="105" t="str">
        <f>'Gene Table'!D219</f>
        <v>RNF130</v>
      </c>
      <c r="P220" s="104" t="s">
        <v>27000</v>
      </c>
      <c r="Q220" s="105">
        <f>IF('Control Sample Data'!C219="","",IF(SUM('Control Sample Data'!C$3:C$386)&gt;10,IF(AND(ISNUMBER('Control Sample Data'!C219),'Control Sample Data'!C219&lt;$C$389, 'Control Sample Data'!C219&gt;0),'Control Sample Data'!C219,$C$389),""))</f>
        <v>35</v>
      </c>
      <c r="R220" s="105">
        <f>IF('Control Sample Data'!D219="","",IF(SUM('Control Sample Data'!D$3:D$386)&gt;10,IF(AND(ISNUMBER('Control Sample Data'!D219),'Control Sample Data'!D219&lt;$C$389, 'Control Sample Data'!D219&gt;0),'Control Sample Data'!D219,$C$389),""))</f>
        <v>35</v>
      </c>
      <c r="S220" s="105">
        <f>IF('Control Sample Data'!E219="","",IF(SUM('Control Sample Data'!E$3:E$386)&gt;10,IF(AND(ISNUMBER('Control Sample Data'!E219),'Control Sample Data'!E219&lt;$C$389, 'Control Sample Data'!E219&gt;0),'Control Sample Data'!E219,$C$389),""))</f>
        <v>35</v>
      </c>
      <c r="T220" s="105" t="str">
        <f>IF('Control Sample Data'!F219="","",IF(SUM('Control Sample Data'!F$3:F$386)&gt;10,IF(AND(ISNUMBER('Control Sample Data'!F219),'Control Sample Data'!F219&lt;$C$389, 'Control Sample Data'!F219&gt;0),'Control Sample Data'!F219,$C$389),""))</f>
        <v/>
      </c>
      <c r="U220" s="105" t="str">
        <f>IF('Control Sample Data'!G219="","",IF(SUM('Control Sample Data'!G$3:G$386)&gt;10,IF(AND(ISNUMBER('Control Sample Data'!G219),'Control Sample Data'!G219&lt;$C$389, 'Control Sample Data'!G219&gt;0),'Control Sample Data'!G219,$C$389),""))</f>
        <v/>
      </c>
      <c r="V220" s="105" t="str">
        <f>IF('Control Sample Data'!H219="","",IF(SUM('Control Sample Data'!H$3:H$386)&gt;10,IF(AND(ISNUMBER('Control Sample Data'!H219),'Control Sample Data'!H219&lt;$C$389, 'Control Sample Data'!H219&gt;0),'Control Sample Data'!H219,$C$389),""))</f>
        <v/>
      </c>
      <c r="W220" s="105" t="str">
        <f>IF('Control Sample Data'!I219="","",IF(SUM('Control Sample Data'!I$3:I$386)&gt;10,IF(AND(ISNUMBER('Control Sample Data'!I219),'Control Sample Data'!I219&lt;$C$389, 'Control Sample Data'!I219&gt;0),'Control Sample Data'!I219,$C$389),""))</f>
        <v/>
      </c>
      <c r="X220" s="105" t="str">
        <f>IF('Control Sample Data'!J219="","",IF(SUM('Control Sample Data'!J$3:J$386)&gt;10,IF(AND(ISNUMBER('Control Sample Data'!J219),'Control Sample Data'!J219&lt;$C$389, 'Control Sample Data'!J219&gt;0),'Control Sample Data'!J219,$C$389),""))</f>
        <v/>
      </c>
      <c r="Y220" s="105" t="str">
        <f>IF('Control Sample Data'!K219="","",IF(SUM('Control Sample Data'!K$3:K$386)&gt;10,IF(AND(ISNUMBER('Control Sample Data'!K219),'Control Sample Data'!K219&lt;$C$389, 'Control Sample Data'!K219&gt;0),'Control Sample Data'!K219,$C$389),""))</f>
        <v/>
      </c>
      <c r="Z220" s="105" t="str">
        <f>IF('Control Sample Data'!L219="","",IF(SUM('Control Sample Data'!L$3:L$386)&gt;10,IF(AND(ISNUMBER('Control Sample Data'!L219),'Control Sample Data'!L219&lt;$C$389, 'Control Sample Data'!L219&gt;0),'Control Sample Data'!L219,$C$389),""))</f>
        <v/>
      </c>
      <c r="AA220" s="105" t="str">
        <f>IF('Control Sample Data'!M219="","",IF(SUM('Control Sample Data'!M$3:M$386)&gt;10,IF(AND(ISNUMBER('Control Sample Data'!M219),'Control Sample Data'!M219&lt;$C$389, 'Control Sample Data'!M219&gt;0),'Control Sample Data'!M219,$C$389),""))</f>
        <v/>
      </c>
      <c r="AB220" s="136" t="str">
        <f>IF('Control Sample Data'!N219="","",IF(SUM('Control Sample Data'!N$3:N$386)&gt;10,IF(AND(ISNUMBER('Control Sample Data'!N219),'Control Sample Data'!N219&lt;$C$389, 'Control Sample Data'!N219&gt;0),'Control Sample Data'!N219,$C$389),""))</f>
        <v/>
      </c>
      <c r="BA220" s="101" t="str">
        <f t="shared" si="222"/>
        <v>RNF130</v>
      </c>
      <c r="BB220" s="104" t="s">
        <v>27000</v>
      </c>
      <c r="BC220" s="105">
        <f t="shared" si="182"/>
        <v>14.007999999999999</v>
      </c>
      <c r="BD220" s="105">
        <f t="shared" si="183"/>
        <v>14.05</v>
      </c>
      <c r="BE220" s="105">
        <f t="shared" si="184"/>
        <v>14.119999999999997</v>
      </c>
      <c r="BF220" s="105" t="str">
        <f t="shared" si="185"/>
        <v/>
      </c>
      <c r="BG220" s="105" t="str">
        <f t="shared" si="186"/>
        <v/>
      </c>
      <c r="BH220" s="105" t="str">
        <f t="shared" si="187"/>
        <v/>
      </c>
      <c r="BI220" s="105" t="str">
        <f t="shared" si="188"/>
        <v/>
      </c>
      <c r="BJ220" s="105" t="str">
        <f t="shared" si="189"/>
        <v/>
      </c>
      <c r="BK220" s="105" t="str">
        <f t="shared" si="190"/>
        <v/>
      </c>
      <c r="BL220" s="105" t="str">
        <f t="shared" si="191"/>
        <v/>
      </c>
      <c r="BM220" s="102" t="str">
        <f t="shared" si="223"/>
        <v/>
      </c>
      <c r="BN220" s="102" t="str">
        <f t="shared" si="224"/>
        <v/>
      </c>
      <c r="BO220" s="105">
        <f t="shared" si="192"/>
        <v>13.858000000000001</v>
      </c>
      <c r="BP220" s="105">
        <f t="shared" si="193"/>
        <v>13.948</v>
      </c>
      <c r="BQ220" s="105">
        <f t="shared" si="194"/>
        <v>13.79</v>
      </c>
      <c r="BR220" s="105" t="str">
        <f t="shared" si="195"/>
        <v/>
      </c>
      <c r="BS220" s="105" t="str">
        <f t="shared" si="196"/>
        <v/>
      </c>
      <c r="BT220" s="105" t="str">
        <f t="shared" si="197"/>
        <v/>
      </c>
      <c r="BU220" s="105" t="str">
        <f t="shared" si="198"/>
        <v/>
      </c>
      <c r="BV220" s="105" t="str">
        <f t="shared" si="199"/>
        <v/>
      </c>
      <c r="BW220" s="105" t="str">
        <f t="shared" si="200"/>
        <v/>
      </c>
      <c r="BX220" s="105" t="str">
        <f t="shared" si="201"/>
        <v/>
      </c>
      <c r="BY220" s="102" t="str">
        <f t="shared" si="225"/>
        <v/>
      </c>
      <c r="BZ220" s="102" t="str">
        <f t="shared" si="226"/>
        <v/>
      </c>
      <c r="CA220" s="70">
        <f t="shared" si="227"/>
        <v>14.059333333333333</v>
      </c>
      <c r="CB220" s="70">
        <f t="shared" si="228"/>
        <v>13.865333333333334</v>
      </c>
      <c r="CC220" s="103" t="str">
        <f t="shared" si="229"/>
        <v>RNF130</v>
      </c>
      <c r="CD220" s="104" t="s">
        <v>27000</v>
      </c>
      <c r="CE220" s="106">
        <f t="shared" si="202"/>
        <v>6.0697642130933602E-5</v>
      </c>
      <c r="CF220" s="106">
        <f t="shared" si="203"/>
        <v>5.8956074763479352E-5</v>
      </c>
      <c r="CG220" s="106">
        <f t="shared" si="204"/>
        <v>5.6163797035209816E-5</v>
      </c>
      <c r="CH220" s="106" t="str">
        <f t="shared" si="205"/>
        <v/>
      </c>
      <c r="CI220" s="106" t="str">
        <f t="shared" si="206"/>
        <v/>
      </c>
      <c r="CJ220" s="106" t="str">
        <f t="shared" si="207"/>
        <v/>
      </c>
      <c r="CK220" s="106" t="str">
        <f t="shared" si="208"/>
        <v/>
      </c>
      <c r="CL220" s="106" t="str">
        <f t="shared" si="209"/>
        <v/>
      </c>
      <c r="CM220" s="106" t="str">
        <f t="shared" si="210"/>
        <v/>
      </c>
      <c r="CN220" s="106" t="str">
        <f t="shared" si="211"/>
        <v/>
      </c>
      <c r="CO220" s="119" t="str">
        <f t="shared" si="230"/>
        <v/>
      </c>
      <c r="CP220" s="119" t="str">
        <f t="shared" si="231"/>
        <v/>
      </c>
      <c r="CQ220" s="106">
        <f t="shared" si="212"/>
        <v>6.7348250734982831E-5</v>
      </c>
      <c r="CR220" s="106">
        <f t="shared" si="213"/>
        <v>6.3275213685285673E-5</v>
      </c>
      <c r="CS220" s="106">
        <f t="shared" si="214"/>
        <v>7.0598644037188073E-5</v>
      </c>
      <c r="CT220" s="106" t="str">
        <f t="shared" si="215"/>
        <v/>
      </c>
      <c r="CU220" s="106" t="str">
        <f t="shared" si="216"/>
        <v/>
      </c>
      <c r="CV220" s="106" t="str">
        <f t="shared" si="217"/>
        <v/>
      </c>
      <c r="CW220" s="106" t="str">
        <f t="shared" si="218"/>
        <v/>
      </c>
      <c r="CX220" s="106" t="str">
        <f t="shared" si="219"/>
        <v/>
      </c>
      <c r="CY220" s="106" t="str">
        <f t="shared" si="220"/>
        <v/>
      </c>
      <c r="CZ220" s="106" t="str">
        <f t="shared" si="221"/>
        <v/>
      </c>
      <c r="DA220" s="119" t="str">
        <f t="shared" si="232"/>
        <v/>
      </c>
      <c r="DB220" s="119" t="str">
        <f t="shared" si="233"/>
        <v/>
      </c>
    </row>
    <row r="221" spans="1:106" ht="15" customHeight="1" x14ac:dyDescent="0.3">
      <c r="A221" s="135" t="str">
        <f>'Gene Table'!D220</f>
        <v>RNF135</v>
      </c>
      <c r="B221" s="104" t="s">
        <v>27001</v>
      </c>
      <c r="C221" s="105">
        <f>IF('Test Sample Data'!C220="","",IF(SUM('Test Sample Data'!C$3:C$386)&gt;10,IF(AND(ISNUMBER('Test Sample Data'!C220),'Test Sample Data'!C220&lt;$C$389, 'Test Sample Data'!C220&gt;0),'Test Sample Data'!C220,$C$389),""))</f>
        <v>31.18</v>
      </c>
      <c r="D221" s="105">
        <f>IF('Test Sample Data'!D220="","",IF(SUM('Test Sample Data'!D$3:D$386)&gt;10,IF(AND(ISNUMBER('Test Sample Data'!D220),'Test Sample Data'!D220&lt;$C$389, 'Test Sample Data'!D220&gt;0),'Test Sample Data'!D220,$C$389),""))</f>
        <v>30.82</v>
      </c>
      <c r="E221" s="105">
        <f>IF('Test Sample Data'!E220="","",IF(SUM('Test Sample Data'!E$3:E$386)&gt;10,IF(AND(ISNUMBER('Test Sample Data'!E220),'Test Sample Data'!E220&lt;$C$389, 'Test Sample Data'!E220&gt;0),'Test Sample Data'!E220,$C$389),""))</f>
        <v>31.32</v>
      </c>
      <c r="F221" s="105" t="str">
        <f>IF('Test Sample Data'!F220="","",IF(SUM('Test Sample Data'!F$3:F$386)&gt;10,IF(AND(ISNUMBER('Test Sample Data'!F220),'Test Sample Data'!F220&lt;$C$389, 'Test Sample Data'!F220&gt;0),'Test Sample Data'!F220,$C$389),""))</f>
        <v/>
      </c>
      <c r="G221" s="105" t="str">
        <f>IF('Test Sample Data'!G220="","",IF(SUM('Test Sample Data'!G$3:G$386)&gt;10,IF(AND(ISNUMBER('Test Sample Data'!G220),'Test Sample Data'!G220&lt;$C$389, 'Test Sample Data'!G220&gt;0),'Test Sample Data'!G220,$C$389),""))</f>
        <v/>
      </c>
      <c r="H221" s="105" t="str">
        <f>IF('Test Sample Data'!H220="","",IF(SUM('Test Sample Data'!H$3:H$386)&gt;10,IF(AND(ISNUMBER('Test Sample Data'!H220),'Test Sample Data'!H220&lt;$C$389, 'Test Sample Data'!H220&gt;0),'Test Sample Data'!H220,$C$389),""))</f>
        <v/>
      </c>
      <c r="I221" s="105" t="str">
        <f>IF('Test Sample Data'!I220="","",IF(SUM('Test Sample Data'!I$3:I$386)&gt;10,IF(AND(ISNUMBER('Test Sample Data'!I220),'Test Sample Data'!I220&lt;$C$389, 'Test Sample Data'!I220&gt;0),'Test Sample Data'!I220,$C$389),""))</f>
        <v/>
      </c>
      <c r="J221" s="105" t="str">
        <f>IF('Test Sample Data'!J220="","",IF(SUM('Test Sample Data'!J$3:J$386)&gt;10,IF(AND(ISNUMBER('Test Sample Data'!J220),'Test Sample Data'!J220&lt;$C$389, 'Test Sample Data'!J220&gt;0),'Test Sample Data'!J220,$C$389),""))</f>
        <v/>
      </c>
      <c r="K221" s="105" t="str">
        <f>IF('Test Sample Data'!K220="","",IF(SUM('Test Sample Data'!K$3:K$386)&gt;10,IF(AND(ISNUMBER('Test Sample Data'!K220),'Test Sample Data'!K220&lt;$C$389, 'Test Sample Data'!K220&gt;0),'Test Sample Data'!K220,$C$389),""))</f>
        <v/>
      </c>
      <c r="L221" s="105" t="str">
        <f>IF('Test Sample Data'!L220="","",IF(SUM('Test Sample Data'!L$3:L$386)&gt;10,IF(AND(ISNUMBER('Test Sample Data'!L220),'Test Sample Data'!L220&lt;$C$389, 'Test Sample Data'!L220&gt;0),'Test Sample Data'!L220,$C$389),""))</f>
        <v/>
      </c>
      <c r="M221" s="105" t="str">
        <f>IF('Test Sample Data'!M220="","",IF(SUM('Test Sample Data'!M$3:M$386)&gt;10,IF(AND(ISNUMBER('Test Sample Data'!M220),'Test Sample Data'!M220&lt;$C$389, 'Test Sample Data'!M220&gt;0),'Test Sample Data'!M220,$C$389),""))</f>
        <v/>
      </c>
      <c r="N221" s="105" t="str">
        <f>IF('Test Sample Data'!N220="","",IF(SUM('Test Sample Data'!N$3:N$386)&gt;10,IF(AND(ISNUMBER('Test Sample Data'!N220),'Test Sample Data'!N220&lt;$C$389, 'Test Sample Data'!N220&gt;0),'Test Sample Data'!N220,$C$389),""))</f>
        <v/>
      </c>
      <c r="O221" s="105" t="str">
        <f>'Gene Table'!D220</f>
        <v>RNF135</v>
      </c>
      <c r="P221" s="104" t="s">
        <v>27001</v>
      </c>
      <c r="Q221" s="105">
        <f>IF('Control Sample Data'!C220="","",IF(SUM('Control Sample Data'!C$3:C$386)&gt;10,IF(AND(ISNUMBER('Control Sample Data'!C220),'Control Sample Data'!C220&lt;$C$389, 'Control Sample Data'!C220&gt;0),'Control Sample Data'!C220,$C$389),""))</f>
        <v>29.25</v>
      </c>
      <c r="R221" s="105">
        <f>IF('Control Sample Data'!D220="","",IF(SUM('Control Sample Data'!D$3:D$386)&gt;10,IF(AND(ISNUMBER('Control Sample Data'!D220),'Control Sample Data'!D220&lt;$C$389, 'Control Sample Data'!D220&gt;0),'Control Sample Data'!D220,$C$389),""))</f>
        <v>29.17</v>
      </c>
      <c r="S221" s="105">
        <f>IF('Control Sample Data'!E220="","",IF(SUM('Control Sample Data'!E$3:E$386)&gt;10,IF(AND(ISNUMBER('Control Sample Data'!E220),'Control Sample Data'!E220&lt;$C$389, 'Control Sample Data'!E220&gt;0),'Control Sample Data'!E220,$C$389),""))</f>
        <v>28.79</v>
      </c>
      <c r="T221" s="105" t="str">
        <f>IF('Control Sample Data'!F220="","",IF(SUM('Control Sample Data'!F$3:F$386)&gt;10,IF(AND(ISNUMBER('Control Sample Data'!F220),'Control Sample Data'!F220&lt;$C$389, 'Control Sample Data'!F220&gt;0),'Control Sample Data'!F220,$C$389),""))</f>
        <v/>
      </c>
      <c r="U221" s="105" t="str">
        <f>IF('Control Sample Data'!G220="","",IF(SUM('Control Sample Data'!G$3:G$386)&gt;10,IF(AND(ISNUMBER('Control Sample Data'!G220),'Control Sample Data'!G220&lt;$C$389, 'Control Sample Data'!G220&gt;0),'Control Sample Data'!G220,$C$389),""))</f>
        <v/>
      </c>
      <c r="V221" s="105" t="str">
        <f>IF('Control Sample Data'!H220="","",IF(SUM('Control Sample Data'!H$3:H$386)&gt;10,IF(AND(ISNUMBER('Control Sample Data'!H220),'Control Sample Data'!H220&lt;$C$389, 'Control Sample Data'!H220&gt;0),'Control Sample Data'!H220,$C$389),""))</f>
        <v/>
      </c>
      <c r="W221" s="105" t="str">
        <f>IF('Control Sample Data'!I220="","",IF(SUM('Control Sample Data'!I$3:I$386)&gt;10,IF(AND(ISNUMBER('Control Sample Data'!I220),'Control Sample Data'!I220&lt;$C$389, 'Control Sample Data'!I220&gt;0),'Control Sample Data'!I220,$C$389),""))</f>
        <v/>
      </c>
      <c r="X221" s="105" t="str">
        <f>IF('Control Sample Data'!J220="","",IF(SUM('Control Sample Data'!J$3:J$386)&gt;10,IF(AND(ISNUMBER('Control Sample Data'!J220),'Control Sample Data'!J220&lt;$C$389, 'Control Sample Data'!J220&gt;0),'Control Sample Data'!J220,$C$389),""))</f>
        <v/>
      </c>
      <c r="Y221" s="105" t="str">
        <f>IF('Control Sample Data'!K220="","",IF(SUM('Control Sample Data'!K$3:K$386)&gt;10,IF(AND(ISNUMBER('Control Sample Data'!K220),'Control Sample Data'!K220&lt;$C$389, 'Control Sample Data'!K220&gt;0),'Control Sample Data'!K220,$C$389),""))</f>
        <v/>
      </c>
      <c r="Z221" s="105" t="str">
        <f>IF('Control Sample Data'!L220="","",IF(SUM('Control Sample Data'!L$3:L$386)&gt;10,IF(AND(ISNUMBER('Control Sample Data'!L220),'Control Sample Data'!L220&lt;$C$389, 'Control Sample Data'!L220&gt;0),'Control Sample Data'!L220,$C$389),""))</f>
        <v/>
      </c>
      <c r="AA221" s="105" t="str">
        <f>IF('Control Sample Data'!M220="","",IF(SUM('Control Sample Data'!M$3:M$386)&gt;10,IF(AND(ISNUMBER('Control Sample Data'!M220),'Control Sample Data'!M220&lt;$C$389, 'Control Sample Data'!M220&gt;0),'Control Sample Data'!M220,$C$389),""))</f>
        <v/>
      </c>
      <c r="AB221" s="136" t="str">
        <f>IF('Control Sample Data'!N220="","",IF(SUM('Control Sample Data'!N$3:N$386)&gt;10,IF(AND(ISNUMBER('Control Sample Data'!N220),'Control Sample Data'!N220&lt;$C$389, 'Control Sample Data'!N220&gt;0),'Control Sample Data'!N220,$C$389),""))</f>
        <v/>
      </c>
      <c r="BA221" s="101" t="str">
        <f t="shared" si="222"/>
        <v>RNF135</v>
      </c>
      <c r="BB221" s="104" t="s">
        <v>27001</v>
      </c>
      <c r="BC221" s="105">
        <f t="shared" si="182"/>
        <v>10.187999999999999</v>
      </c>
      <c r="BD221" s="105">
        <f t="shared" si="183"/>
        <v>9.870000000000001</v>
      </c>
      <c r="BE221" s="105">
        <f t="shared" si="184"/>
        <v>10.439999999999998</v>
      </c>
      <c r="BF221" s="105" t="str">
        <f t="shared" si="185"/>
        <v/>
      </c>
      <c r="BG221" s="105" t="str">
        <f t="shared" si="186"/>
        <v/>
      </c>
      <c r="BH221" s="105" t="str">
        <f t="shared" si="187"/>
        <v/>
      </c>
      <c r="BI221" s="105" t="str">
        <f t="shared" si="188"/>
        <v/>
      </c>
      <c r="BJ221" s="105" t="str">
        <f t="shared" si="189"/>
        <v/>
      </c>
      <c r="BK221" s="105" t="str">
        <f t="shared" si="190"/>
        <v/>
      </c>
      <c r="BL221" s="105" t="str">
        <f t="shared" si="191"/>
        <v/>
      </c>
      <c r="BM221" s="102" t="str">
        <f t="shared" si="223"/>
        <v/>
      </c>
      <c r="BN221" s="102" t="str">
        <f t="shared" si="224"/>
        <v/>
      </c>
      <c r="BO221" s="105">
        <f t="shared" si="192"/>
        <v>8.1080000000000005</v>
      </c>
      <c r="BP221" s="105">
        <f t="shared" si="193"/>
        <v>8.1180000000000021</v>
      </c>
      <c r="BQ221" s="105">
        <f t="shared" si="194"/>
        <v>7.5799999999999983</v>
      </c>
      <c r="BR221" s="105" t="str">
        <f t="shared" si="195"/>
        <v/>
      </c>
      <c r="BS221" s="105" t="str">
        <f t="shared" si="196"/>
        <v/>
      </c>
      <c r="BT221" s="105" t="str">
        <f t="shared" si="197"/>
        <v/>
      </c>
      <c r="BU221" s="105" t="str">
        <f t="shared" si="198"/>
        <v/>
      </c>
      <c r="BV221" s="105" t="str">
        <f t="shared" si="199"/>
        <v/>
      </c>
      <c r="BW221" s="105" t="str">
        <f t="shared" si="200"/>
        <v/>
      </c>
      <c r="BX221" s="105" t="str">
        <f t="shared" si="201"/>
        <v/>
      </c>
      <c r="BY221" s="102" t="str">
        <f t="shared" si="225"/>
        <v/>
      </c>
      <c r="BZ221" s="102" t="str">
        <f t="shared" si="226"/>
        <v/>
      </c>
      <c r="CA221" s="70">
        <f t="shared" si="227"/>
        <v>10.165999999999999</v>
      </c>
      <c r="CB221" s="70">
        <f t="shared" si="228"/>
        <v>7.9353333333333333</v>
      </c>
      <c r="CC221" s="103" t="str">
        <f t="shared" si="229"/>
        <v>RNF135</v>
      </c>
      <c r="CD221" s="104" t="s">
        <v>27001</v>
      </c>
      <c r="CE221" s="106">
        <f t="shared" si="202"/>
        <v>8.5724784922804693E-4</v>
      </c>
      <c r="CF221" s="106">
        <f t="shared" si="203"/>
        <v>1.0686461926374409E-3</v>
      </c>
      <c r="CG221" s="106">
        <f t="shared" si="204"/>
        <v>7.1985801625542157E-4</v>
      </c>
      <c r="CH221" s="106" t="str">
        <f t="shared" si="205"/>
        <v/>
      </c>
      <c r="CI221" s="106" t="str">
        <f t="shared" si="206"/>
        <v/>
      </c>
      <c r="CJ221" s="106" t="str">
        <f t="shared" si="207"/>
        <v/>
      </c>
      <c r="CK221" s="106" t="str">
        <f t="shared" si="208"/>
        <v/>
      </c>
      <c r="CL221" s="106" t="str">
        <f t="shared" si="209"/>
        <v/>
      </c>
      <c r="CM221" s="106" t="str">
        <f t="shared" si="210"/>
        <v/>
      </c>
      <c r="CN221" s="106" t="str">
        <f t="shared" si="211"/>
        <v/>
      </c>
      <c r="CO221" s="119" t="str">
        <f t="shared" si="230"/>
        <v/>
      </c>
      <c r="CP221" s="119" t="str">
        <f t="shared" si="231"/>
        <v/>
      </c>
      <c r="CQ221" s="106">
        <f t="shared" si="212"/>
        <v>3.6245057674659464E-3</v>
      </c>
      <c r="CR221" s="106">
        <f t="shared" si="213"/>
        <v>3.5994694773386821E-3</v>
      </c>
      <c r="CS221" s="106">
        <f t="shared" si="214"/>
        <v>5.2262795108832588E-3</v>
      </c>
      <c r="CT221" s="106" t="str">
        <f t="shared" si="215"/>
        <v/>
      </c>
      <c r="CU221" s="106" t="str">
        <f t="shared" si="216"/>
        <v/>
      </c>
      <c r="CV221" s="106" t="str">
        <f t="shared" si="217"/>
        <v/>
      </c>
      <c r="CW221" s="106" t="str">
        <f t="shared" si="218"/>
        <v/>
      </c>
      <c r="CX221" s="106" t="str">
        <f t="shared" si="219"/>
        <v/>
      </c>
      <c r="CY221" s="106" t="str">
        <f t="shared" si="220"/>
        <v/>
      </c>
      <c r="CZ221" s="106" t="str">
        <f t="shared" si="221"/>
        <v/>
      </c>
      <c r="DA221" s="119" t="str">
        <f t="shared" si="232"/>
        <v/>
      </c>
      <c r="DB221" s="119" t="str">
        <f t="shared" si="233"/>
        <v/>
      </c>
    </row>
    <row r="222" spans="1:106" ht="15" customHeight="1" x14ac:dyDescent="0.3">
      <c r="A222" s="135" t="str">
        <f>'Gene Table'!D221</f>
        <v>RNF138</v>
      </c>
      <c r="B222" s="104" t="s">
        <v>27002</v>
      </c>
      <c r="C222" s="105">
        <f>IF('Test Sample Data'!C221="","",IF(SUM('Test Sample Data'!C$3:C$386)&gt;10,IF(AND(ISNUMBER('Test Sample Data'!C221),'Test Sample Data'!C221&lt;$C$389, 'Test Sample Data'!C221&gt;0),'Test Sample Data'!C221,$C$389),""))</f>
        <v>13.53</v>
      </c>
      <c r="D222" s="105">
        <f>IF('Test Sample Data'!D221="","",IF(SUM('Test Sample Data'!D$3:D$386)&gt;10,IF(AND(ISNUMBER('Test Sample Data'!D221),'Test Sample Data'!D221&lt;$C$389, 'Test Sample Data'!D221&gt;0),'Test Sample Data'!D221,$C$389),""))</f>
        <v>13.59</v>
      </c>
      <c r="E222" s="105">
        <f>IF('Test Sample Data'!E221="","",IF(SUM('Test Sample Data'!E$3:E$386)&gt;10,IF(AND(ISNUMBER('Test Sample Data'!E221),'Test Sample Data'!E221&lt;$C$389, 'Test Sample Data'!E221&gt;0),'Test Sample Data'!E221,$C$389),""))</f>
        <v>13.59</v>
      </c>
      <c r="F222" s="105" t="str">
        <f>IF('Test Sample Data'!F221="","",IF(SUM('Test Sample Data'!F$3:F$386)&gt;10,IF(AND(ISNUMBER('Test Sample Data'!F221),'Test Sample Data'!F221&lt;$C$389, 'Test Sample Data'!F221&gt;0),'Test Sample Data'!F221,$C$389),""))</f>
        <v/>
      </c>
      <c r="G222" s="105" t="str">
        <f>IF('Test Sample Data'!G221="","",IF(SUM('Test Sample Data'!G$3:G$386)&gt;10,IF(AND(ISNUMBER('Test Sample Data'!G221),'Test Sample Data'!G221&lt;$C$389, 'Test Sample Data'!G221&gt;0),'Test Sample Data'!G221,$C$389),""))</f>
        <v/>
      </c>
      <c r="H222" s="105" t="str">
        <f>IF('Test Sample Data'!H221="","",IF(SUM('Test Sample Data'!H$3:H$386)&gt;10,IF(AND(ISNUMBER('Test Sample Data'!H221),'Test Sample Data'!H221&lt;$C$389, 'Test Sample Data'!H221&gt;0),'Test Sample Data'!H221,$C$389),""))</f>
        <v/>
      </c>
      <c r="I222" s="105" t="str">
        <f>IF('Test Sample Data'!I221="","",IF(SUM('Test Sample Data'!I$3:I$386)&gt;10,IF(AND(ISNUMBER('Test Sample Data'!I221),'Test Sample Data'!I221&lt;$C$389, 'Test Sample Data'!I221&gt;0),'Test Sample Data'!I221,$C$389),""))</f>
        <v/>
      </c>
      <c r="J222" s="105" t="str">
        <f>IF('Test Sample Data'!J221="","",IF(SUM('Test Sample Data'!J$3:J$386)&gt;10,IF(AND(ISNUMBER('Test Sample Data'!J221),'Test Sample Data'!J221&lt;$C$389, 'Test Sample Data'!J221&gt;0),'Test Sample Data'!J221,$C$389),""))</f>
        <v/>
      </c>
      <c r="K222" s="105" t="str">
        <f>IF('Test Sample Data'!K221="","",IF(SUM('Test Sample Data'!K$3:K$386)&gt;10,IF(AND(ISNUMBER('Test Sample Data'!K221),'Test Sample Data'!K221&lt;$C$389, 'Test Sample Data'!K221&gt;0),'Test Sample Data'!K221,$C$389),""))</f>
        <v/>
      </c>
      <c r="L222" s="105" t="str">
        <f>IF('Test Sample Data'!L221="","",IF(SUM('Test Sample Data'!L$3:L$386)&gt;10,IF(AND(ISNUMBER('Test Sample Data'!L221),'Test Sample Data'!L221&lt;$C$389, 'Test Sample Data'!L221&gt;0),'Test Sample Data'!L221,$C$389),""))</f>
        <v/>
      </c>
      <c r="M222" s="105" t="str">
        <f>IF('Test Sample Data'!M221="","",IF(SUM('Test Sample Data'!M$3:M$386)&gt;10,IF(AND(ISNUMBER('Test Sample Data'!M221),'Test Sample Data'!M221&lt;$C$389, 'Test Sample Data'!M221&gt;0),'Test Sample Data'!M221,$C$389),""))</f>
        <v/>
      </c>
      <c r="N222" s="105" t="str">
        <f>IF('Test Sample Data'!N221="","",IF(SUM('Test Sample Data'!N$3:N$386)&gt;10,IF(AND(ISNUMBER('Test Sample Data'!N221),'Test Sample Data'!N221&lt;$C$389, 'Test Sample Data'!N221&gt;0),'Test Sample Data'!N221,$C$389),""))</f>
        <v/>
      </c>
      <c r="O222" s="105" t="str">
        <f>'Gene Table'!D221</f>
        <v>RNF138</v>
      </c>
      <c r="P222" s="104" t="s">
        <v>27002</v>
      </c>
      <c r="Q222" s="105">
        <f>IF('Control Sample Data'!C221="","",IF(SUM('Control Sample Data'!C$3:C$386)&gt;10,IF(AND(ISNUMBER('Control Sample Data'!C221),'Control Sample Data'!C221&lt;$C$389, 'Control Sample Data'!C221&gt;0),'Control Sample Data'!C221,$C$389),""))</f>
        <v>22.38</v>
      </c>
      <c r="R222" s="105">
        <f>IF('Control Sample Data'!D221="","",IF(SUM('Control Sample Data'!D$3:D$386)&gt;10,IF(AND(ISNUMBER('Control Sample Data'!D221),'Control Sample Data'!D221&lt;$C$389, 'Control Sample Data'!D221&gt;0),'Control Sample Data'!D221,$C$389),""))</f>
        <v>22.43</v>
      </c>
      <c r="S222" s="105">
        <f>IF('Control Sample Data'!E221="","",IF(SUM('Control Sample Data'!E$3:E$386)&gt;10,IF(AND(ISNUMBER('Control Sample Data'!E221),'Control Sample Data'!E221&lt;$C$389, 'Control Sample Data'!E221&gt;0),'Control Sample Data'!E221,$C$389),""))</f>
        <v>22.43</v>
      </c>
      <c r="T222" s="105" t="str">
        <f>IF('Control Sample Data'!F221="","",IF(SUM('Control Sample Data'!F$3:F$386)&gt;10,IF(AND(ISNUMBER('Control Sample Data'!F221),'Control Sample Data'!F221&lt;$C$389, 'Control Sample Data'!F221&gt;0),'Control Sample Data'!F221,$C$389),""))</f>
        <v/>
      </c>
      <c r="U222" s="105" t="str">
        <f>IF('Control Sample Data'!G221="","",IF(SUM('Control Sample Data'!G$3:G$386)&gt;10,IF(AND(ISNUMBER('Control Sample Data'!G221),'Control Sample Data'!G221&lt;$C$389, 'Control Sample Data'!G221&gt;0),'Control Sample Data'!G221,$C$389),""))</f>
        <v/>
      </c>
      <c r="V222" s="105" t="str">
        <f>IF('Control Sample Data'!H221="","",IF(SUM('Control Sample Data'!H$3:H$386)&gt;10,IF(AND(ISNUMBER('Control Sample Data'!H221),'Control Sample Data'!H221&lt;$C$389, 'Control Sample Data'!H221&gt;0),'Control Sample Data'!H221,$C$389),""))</f>
        <v/>
      </c>
      <c r="W222" s="105" t="str">
        <f>IF('Control Sample Data'!I221="","",IF(SUM('Control Sample Data'!I$3:I$386)&gt;10,IF(AND(ISNUMBER('Control Sample Data'!I221),'Control Sample Data'!I221&lt;$C$389, 'Control Sample Data'!I221&gt;0),'Control Sample Data'!I221,$C$389),""))</f>
        <v/>
      </c>
      <c r="X222" s="105" t="str">
        <f>IF('Control Sample Data'!J221="","",IF(SUM('Control Sample Data'!J$3:J$386)&gt;10,IF(AND(ISNUMBER('Control Sample Data'!J221),'Control Sample Data'!J221&lt;$C$389, 'Control Sample Data'!J221&gt;0),'Control Sample Data'!J221,$C$389),""))</f>
        <v/>
      </c>
      <c r="Y222" s="105" t="str">
        <f>IF('Control Sample Data'!K221="","",IF(SUM('Control Sample Data'!K$3:K$386)&gt;10,IF(AND(ISNUMBER('Control Sample Data'!K221),'Control Sample Data'!K221&lt;$C$389, 'Control Sample Data'!K221&gt;0),'Control Sample Data'!K221,$C$389),""))</f>
        <v/>
      </c>
      <c r="Z222" s="105" t="str">
        <f>IF('Control Sample Data'!L221="","",IF(SUM('Control Sample Data'!L$3:L$386)&gt;10,IF(AND(ISNUMBER('Control Sample Data'!L221),'Control Sample Data'!L221&lt;$C$389, 'Control Sample Data'!L221&gt;0),'Control Sample Data'!L221,$C$389),""))</f>
        <v/>
      </c>
      <c r="AA222" s="105" t="str">
        <f>IF('Control Sample Data'!M221="","",IF(SUM('Control Sample Data'!M$3:M$386)&gt;10,IF(AND(ISNUMBER('Control Sample Data'!M221),'Control Sample Data'!M221&lt;$C$389, 'Control Sample Data'!M221&gt;0),'Control Sample Data'!M221,$C$389),""))</f>
        <v/>
      </c>
      <c r="AB222" s="136" t="str">
        <f>IF('Control Sample Data'!N221="","",IF(SUM('Control Sample Data'!N$3:N$386)&gt;10,IF(AND(ISNUMBER('Control Sample Data'!N221),'Control Sample Data'!N221&lt;$C$389, 'Control Sample Data'!N221&gt;0),'Control Sample Data'!N221,$C$389),""))</f>
        <v/>
      </c>
      <c r="BA222" s="101" t="str">
        <f t="shared" si="222"/>
        <v>RNF138</v>
      </c>
      <c r="BB222" s="104" t="s">
        <v>27002</v>
      </c>
      <c r="BC222" s="105">
        <f t="shared" si="182"/>
        <v>-7.4620000000000015</v>
      </c>
      <c r="BD222" s="105">
        <f t="shared" si="183"/>
        <v>-7.3599999999999994</v>
      </c>
      <c r="BE222" s="105">
        <f t="shared" si="184"/>
        <v>-7.2900000000000027</v>
      </c>
      <c r="BF222" s="105" t="str">
        <f t="shared" si="185"/>
        <v/>
      </c>
      <c r="BG222" s="105" t="str">
        <f t="shared" si="186"/>
        <v/>
      </c>
      <c r="BH222" s="105" t="str">
        <f t="shared" si="187"/>
        <v/>
      </c>
      <c r="BI222" s="105" t="str">
        <f t="shared" si="188"/>
        <v/>
      </c>
      <c r="BJ222" s="105" t="str">
        <f t="shared" si="189"/>
        <v/>
      </c>
      <c r="BK222" s="105" t="str">
        <f t="shared" si="190"/>
        <v/>
      </c>
      <c r="BL222" s="105" t="str">
        <f t="shared" si="191"/>
        <v/>
      </c>
      <c r="BM222" s="102" t="str">
        <f t="shared" si="223"/>
        <v/>
      </c>
      <c r="BN222" s="102" t="str">
        <f t="shared" si="224"/>
        <v/>
      </c>
      <c r="BO222" s="105">
        <f t="shared" si="192"/>
        <v>1.2379999999999995</v>
      </c>
      <c r="BP222" s="105">
        <f t="shared" si="193"/>
        <v>1.3780000000000001</v>
      </c>
      <c r="BQ222" s="105">
        <f t="shared" si="194"/>
        <v>1.2199999999999989</v>
      </c>
      <c r="BR222" s="105" t="str">
        <f t="shared" si="195"/>
        <v/>
      </c>
      <c r="BS222" s="105" t="str">
        <f t="shared" si="196"/>
        <v/>
      </c>
      <c r="BT222" s="105" t="str">
        <f t="shared" si="197"/>
        <v/>
      </c>
      <c r="BU222" s="105" t="str">
        <f t="shared" si="198"/>
        <v/>
      </c>
      <c r="BV222" s="105" t="str">
        <f t="shared" si="199"/>
        <v/>
      </c>
      <c r="BW222" s="105" t="str">
        <f t="shared" si="200"/>
        <v/>
      </c>
      <c r="BX222" s="105" t="str">
        <f t="shared" si="201"/>
        <v/>
      </c>
      <c r="BY222" s="102" t="str">
        <f t="shared" si="225"/>
        <v/>
      </c>
      <c r="BZ222" s="102" t="str">
        <f t="shared" si="226"/>
        <v/>
      </c>
      <c r="CA222" s="70">
        <f t="shared" si="227"/>
        <v>-7.3706666666666676</v>
      </c>
      <c r="CB222" s="70">
        <f t="shared" si="228"/>
        <v>1.2786666666666662</v>
      </c>
      <c r="CC222" s="103" t="str">
        <f t="shared" si="229"/>
        <v>RNF138</v>
      </c>
      <c r="CD222" s="104" t="s">
        <v>27002</v>
      </c>
      <c r="CE222" s="106">
        <f t="shared" si="202"/>
        <v>176.31360593704179</v>
      </c>
      <c r="CF222" s="106">
        <f t="shared" si="203"/>
        <v>164.27851488805166</v>
      </c>
      <c r="CG222" s="106">
        <f t="shared" si="204"/>
        <v>156.49795554458495</v>
      </c>
      <c r="CH222" s="106" t="str">
        <f t="shared" si="205"/>
        <v/>
      </c>
      <c r="CI222" s="106" t="str">
        <f t="shared" si="206"/>
        <v/>
      </c>
      <c r="CJ222" s="106" t="str">
        <f t="shared" si="207"/>
        <v/>
      </c>
      <c r="CK222" s="106" t="str">
        <f t="shared" si="208"/>
        <v/>
      </c>
      <c r="CL222" s="106" t="str">
        <f t="shared" si="209"/>
        <v/>
      </c>
      <c r="CM222" s="106" t="str">
        <f t="shared" si="210"/>
        <v/>
      </c>
      <c r="CN222" s="106" t="str">
        <f t="shared" si="211"/>
        <v/>
      </c>
      <c r="CO222" s="119" t="str">
        <f t="shared" si="230"/>
        <v/>
      </c>
      <c r="CP222" s="119" t="str">
        <f t="shared" si="231"/>
        <v/>
      </c>
      <c r="CQ222" s="106">
        <f t="shared" si="212"/>
        <v>0.423959982316574</v>
      </c>
      <c r="CR222" s="106">
        <f t="shared" si="213"/>
        <v>0.38475180504021561</v>
      </c>
      <c r="CS222" s="106">
        <f t="shared" si="214"/>
        <v>0.4292827182188772</v>
      </c>
      <c r="CT222" s="106" t="str">
        <f t="shared" si="215"/>
        <v/>
      </c>
      <c r="CU222" s="106" t="str">
        <f t="shared" si="216"/>
        <v/>
      </c>
      <c r="CV222" s="106" t="str">
        <f t="shared" si="217"/>
        <v/>
      </c>
      <c r="CW222" s="106" t="str">
        <f t="shared" si="218"/>
        <v/>
      </c>
      <c r="CX222" s="106" t="str">
        <f t="shared" si="219"/>
        <v/>
      </c>
      <c r="CY222" s="106" t="str">
        <f t="shared" si="220"/>
        <v/>
      </c>
      <c r="CZ222" s="106" t="str">
        <f t="shared" si="221"/>
        <v/>
      </c>
      <c r="DA222" s="119" t="str">
        <f t="shared" si="232"/>
        <v/>
      </c>
      <c r="DB222" s="119" t="str">
        <f t="shared" si="233"/>
        <v/>
      </c>
    </row>
    <row r="223" spans="1:106" ht="15" customHeight="1" x14ac:dyDescent="0.3">
      <c r="A223" s="135" t="str">
        <f>'Gene Table'!D222</f>
        <v>RNF139</v>
      </c>
      <c r="B223" s="104" t="s">
        <v>27003</v>
      </c>
      <c r="C223" s="105">
        <f>IF('Test Sample Data'!C222="","",IF(SUM('Test Sample Data'!C$3:C$386)&gt;10,IF(AND(ISNUMBER('Test Sample Data'!C222),'Test Sample Data'!C222&lt;$C$389, 'Test Sample Data'!C222&gt;0),'Test Sample Data'!C222,$C$389),""))</f>
        <v>29.52</v>
      </c>
      <c r="D223" s="105">
        <f>IF('Test Sample Data'!D222="","",IF(SUM('Test Sample Data'!D$3:D$386)&gt;10,IF(AND(ISNUMBER('Test Sample Data'!D222),'Test Sample Data'!D222&lt;$C$389, 'Test Sample Data'!D222&gt;0),'Test Sample Data'!D222,$C$389),""))</f>
        <v>29.17</v>
      </c>
      <c r="E223" s="105">
        <f>IF('Test Sample Data'!E222="","",IF(SUM('Test Sample Data'!E$3:E$386)&gt;10,IF(AND(ISNUMBER('Test Sample Data'!E222),'Test Sample Data'!E222&lt;$C$389, 'Test Sample Data'!E222&gt;0),'Test Sample Data'!E222,$C$389),""))</f>
        <v>29.13</v>
      </c>
      <c r="F223" s="105" t="str">
        <f>IF('Test Sample Data'!F222="","",IF(SUM('Test Sample Data'!F$3:F$386)&gt;10,IF(AND(ISNUMBER('Test Sample Data'!F222),'Test Sample Data'!F222&lt;$C$389, 'Test Sample Data'!F222&gt;0),'Test Sample Data'!F222,$C$389),""))</f>
        <v/>
      </c>
      <c r="G223" s="105" t="str">
        <f>IF('Test Sample Data'!G222="","",IF(SUM('Test Sample Data'!G$3:G$386)&gt;10,IF(AND(ISNUMBER('Test Sample Data'!G222),'Test Sample Data'!G222&lt;$C$389, 'Test Sample Data'!G222&gt;0),'Test Sample Data'!G222,$C$389),""))</f>
        <v/>
      </c>
      <c r="H223" s="105" t="str">
        <f>IF('Test Sample Data'!H222="","",IF(SUM('Test Sample Data'!H$3:H$386)&gt;10,IF(AND(ISNUMBER('Test Sample Data'!H222),'Test Sample Data'!H222&lt;$C$389, 'Test Sample Data'!H222&gt;0),'Test Sample Data'!H222,$C$389),""))</f>
        <v/>
      </c>
      <c r="I223" s="105" t="str">
        <f>IF('Test Sample Data'!I222="","",IF(SUM('Test Sample Data'!I$3:I$386)&gt;10,IF(AND(ISNUMBER('Test Sample Data'!I222),'Test Sample Data'!I222&lt;$C$389, 'Test Sample Data'!I222&gt;0),'Test Sample Data'!I222,$C$389),""))</f>
        <v/>
      </c>
      <c r="J223" s="105" t="str">
        <f>IF('Test Sample Data'!J222="","",IF(SUM('Test Sample Data'!J$3:J$386)&gt;10,IF(AND(ISNUMBER('Test Sample Data'!J222),'Test Sample Data'!J222&lt;$C$389, 'Test Sample Data'!J222&gt;0),'Test Sample Data'!J222,$C$389),""))</f>
        <v/>
      </c>
      <c r="K223" s="105" t="str">
        <f>IF('Test Sample Data'!K222="","",IF(SUM('Test Sample Data'!K$3:K$386)&gt;10,IF(AND(ISNUMBER('Test Sample Data'!K222),'Test Sample Data'!K222&lt;$C$389, 'Test Sample Data'!K222&gt;0),'Test Sample Data'!K222,$C$389),""))</f>
        <v/>
      </c>
      <c r="L223" s="105" t="str">
        <f>IF('Test Sample Data'!L222="","",IF(SUM('Test Sample Data'!L$3:L$386)&gt;10,IF(AND(ISNUMBER('Test Sample Data'!L222),'Test Sample Data'!L222&lt;$C$389, 'Test Sample Data'!L222&gt;0),'Test Sample Data'!L222,$C$389),""))</f>
        <v/>
      </c>
      <c r="M223" s="105" t="str">
        <f>IF('Test Sample Data'!M222="","",IF(SUM('Test Sample Data'!M$3:M$386)&gt;10,IF(AND(ISNUMBER('Test Sample Data'!M222),'Test Sample Data'!M222&lt;$C$389, 'Test Sample Data'!M222&gt;0),'Test Sample Data'!M222,$C$389),""))</f>
        <v/>
      </c>
      <c r="N223" s="105" t="str">
        <f>IF('Test Sample Data'!N222="","",IF(SUM('Test Sample Data'!N$3:N$386)&gt;10,IF(AND(ISNUMBER('Test Sample Data'!N222),'Test Sample Data'!N222&lt;$C$389, 'Test Sample Data'!N222&gt;0),'Test Sample Data'!N222,$C$389),""))</f>
        <v/>
      </c>
      <c r="O223" s="105" t="str">
        <f>'Gene Table'!D222</f>
        <v>RNF139</v>
      </c>
      <c r="P223" s="104" t="s">
        <v>27003</v>
      </c>
      <c r="Q223" s="105">
        <f>IF('Control Sample Data'!C222="","",IF(SUM('Control Sample Data'!C$3:C$386)&gt;10,IF(AND(ISNUMBER('Control Sample Data'!C222),'Control Sample Data'!C222&lt;$C$389, 'Control Sample Data'!C222&gt;0),'Control Sample Data'!C222,$C$389),""))</f>
        <v>28.7</v>
      </c>
      <c r="R223" s="105">
        <f>IF('Control Sample Data'!D222="","",IF(SUM('Control Sample Data'!D$3:D$386)&gt;10,IF(AND(ISNUMBER('Control Sample Data'!D222),'Control Sample Data'!D222&lt;$C$389, 'Control Sample Data'!D222&gt;0),'Control Sample Data'!D222,$C$389),""))</f>
        <v>28.21</v>
      </c>
      <c r="S223" s="105">
        <f>IF('Control Sample Data'!E222="","",IF(SUM('Control Sample Data'!E$3:E$386)&gt;10,IF(AND(ISNUMBER('Control Sample Data'!E222),'Control Sample Data'!E222&lt;$C$389, 'Control Sample Data'!E222&gt;0),'Control Sample Data'!E222,$C$389),""))</f>
        <v>28.29</v>
      </c>
      <c r="T223" s="105" t="str">
        <f>IF('Control Sample Data'!F222="","",IF(SUM('Control Sample Data'!F$3:F$386)&gt;10,IF(AND(ISNUMBER('Control Sample Data'!F222),'Control Sample Data'!F222&lt;$C$389, 'Control Sample Data'!F222&gt;0),'Control Sample Data'!F222,$C$389),""))</f>
        <v/>
      </c>
      <c r="U223" s="105" t="str">
        <f>IF('Control Sample Data'!G222="","",IF(SUM('Control Sample Data'!G$3:G$386)&gt;10,IF(AND(ISNUMBER('Control Sample Data'!G222),'Control Sample Data'!G222&lt;$C$389, 'Control Sample Data'!G222&gt;0),'Control Sample Data'!G222,$C$389),""))</f>
        <v/>
      </c>
      <c r="V223" s="105" t="str">
        <f>IF('Control Sample Data'!H222="","",IF(SUM('Control Sample Data'!H$3:H$386)&gt;10,IF(AND(ISNUMBER('Control Sample Data'!H222),'Control Sample Data'!H222&lt;$C$389, 'Control Sample Data'!H222&gt;0),'Control Sample Data'!H222,$C$389),""))</f>
        <v/>
      </c>
      <c r="W223" s="105" t="str">
        <f>IF('Control Sample Data'!I222="","",IF(SUM('Control Sample Data'!I$3:I$386)&gt;10,IF(AND(ISNUMBER('Control Sample Data'!I222),'Control Sample Data'!I222&lt;$C$389, 'Control Sample Data'!I222&gt;0),'Control Sample Data'!I222,$C$389),""))</f>
        <v/>
      </c>
      <c r="X223" s="105" t="str">
        <f>IF('Control Sample Data'!J222="","",IF(SUM('Control Sample Data'!J$3:J$386)&gt;10,IF(AND(ISNUMBER('Control Sample Data'!J222),'Control Sample Data'!J222&lt;$C$389, 'Control Sample Data'!J222&gt;0),'Control Sample Data'!J222,$C$389),""))</f>
        <v/>
      </c>
      <c r="Y223" s="105" t="str">
        <f>IF('Control Sample Data'!K222="","",IF(SUM('Control Sample Data'!K$3:K$386)&gt;10,IF(AND(ISNUMBER('Control Sample Data'!K222),'Control Sample Data'!K222&lt;$C$389, 'Control Sample Data'!K222&gt;0),'Control Sample Data'!K222,$C$389),""))</f>
        <v/>
      </c>
      <c r="Z223" s="105" t="str">
        <f>IF('Control Sample Data'!L222="","",IF(SUM('Control Sample Data'!L$3:L$386)&gt;10,IF(AND(ISNUMBER('Control Sample Data'!L222),'Control Sample Data'!L222&lt;$C$389, 'Control Sample Data'!L222&gt;0),'Control Sample Data'!L222,$C$389),""))</f>
        <v/>
      </c>
      <c r="AA223" s="105" t="str">
        <f>IF('Control Sample Data'!M222="","",IF(SUM('Control Sample Data'!M$3:M$386)&gt;10,IF(AND(ISNUMBER('Control Sample Data'!M222),'Control Sample Data'!M222&lt;$C$389, 'Control Sample Data'!M222&gt;0),'Control Sample Data'!M222,$C$389),""))</f>
        <v/>
      </c>
      <c r="AB223" s="136" t="str">
        <f>IF('Control Sample Data'!N222="","",IF(SUM('Control Sample Data'!N$3:N$386)&gt;10,IF(AND(ISNUMBER('Control Sample Data'!N222),'Control Sample Data'!N222&lt;$C$389, 'Control Sample Data'!N222&gt;0),'Control Sample Data'!N222,$C$389),""))</f>
        <v/>
      </c>
      <c r="BA223" s="101" t="str">
        <f t="shared" si="222"/>
        <v>RNF139</v>
      </c>
      <c r="BB223" s="104" t="s">
        <v>27003</v>
      </c>
      <c r="BC223" s="105">
        <f t="shared" si="182"/>
        <v>8.5279999999999987</v>
      </c>
      <c r="BD223" s="105">
        <f t="shared" si="183"/>
        <v>8.2200000000000024</v>
      </c>
      <c r="BE223" s="105">
        <f t="shared" si="184"/>
        <v>8.2499999999999964</v>
      </c>
      <c r="BF223" s="105" t="str">
        <f t="shared" si="185"/>
        <v/>
      </c>
      <c r="BG223" s="105" t="str">
        <f t="shared" si="186"/>
        <v/>
      </c>
      <c r="BH223" s="105" t="str">
        <f t="shared" si="187"/>
        <v/>
      </c>
      <c r="BI223" s="105" t="str">
        <f t="shared" si="188"/>
        <v/>
      </c>
      <c r="BJ223" s="105" t="str">
        <f t="shared" si="189"/>
        <v/>
      </c>
      <c r="BK223" s="105" t="str">
        <f t="shared" si="190"/>
        <v/>
      </c>
      <c r="BL223" s="105" t="str">
        <f t="shared" si="191"/>
        <v/>
      </c>
      <c r="BM223" s="102" t="str">
        <f t="shared" si="223"/>
        <v/>
      </c>
      <c r="BN223" s="102" t="str">
        <f t="shared" si="224"/>
        <v/>
      </c>
      <c r="BO223" s="105">
        <f t="shared" si="192"/>
        <v>7.5579999999999998</v>
      </c>
      <c r="BP223" s="105">
        <f t="shared" si="193"/>
        <v>7.1580000000000013</v>
      </c>
      <c r="BQ223" s="105">
        <f t="shared" si="194"/>
        <v>7.0799999999999983</v>
      </c>
      <c r="BR223" s="105" t="str">
        <f t="shared" si="195"/>
        <v/>
      </c>
      <c r="BS223" s="105" t="str">
        <f t="shared" si="196"/>
        <v/>
      </c>
      <c r="BT223" s="105" t="str">
        <f t="shared" si="197"/>
        <v/>
      </c>
      <c r="BU223" s="105" t="str">
        <f t="shared" si="198"/>
        <v/>
      </c>
      <c r="BV223" s="105" t="str">
        <f t="shared" si="199"/>
        <v/>
      </c>
      <c r="BW223" s="105" t="str">
        <f t="shared" si="200"/>
        <v/>
      </c>
      <c r="BX223" s="105" t="str">
        <f t="shared" si="201"/>
        <v/>
      </c>
      <c r="BY223" s="102" t="str">
        <f t="shared" si="225"/>
        <v/>
      </c>
      <c r="BZ223" s="102" t="str">
        <f t="shared" si="226"/>
        <v/>
      </c>
      <c r="CA223" s="70">
        <f t="shared" si="227"/>
        <v>8.3326666666666664</v>
      </c>
      <c r="CB223" s="70">
        <f t="shared" si="228"/>
        <v>7.2653333333333334</v>
      </c>
      <c r="CC223" s="103" t="str">
        <f t="shared" si="229"/>
        <v>RNF139</v>
      </c>
      <c r="CD223" s="104" t="s">
        <v>27003</v>
      </c>
      <c r="CE223" s="106">
        <f t="shared" si="202"/>
        <v>2.7090448615847387E-3</v>
      </c>
      <c r="CF223" s="106">
        <f t="shared" si="203"/>
        <v>3.3537712360849712E-3</v>
      </c>
      <c r="CG223" s="106">
        <f t="shared" si="204"/>
        <v>3.2847516220848305E-3</v>
      </c>
      <c r="CH223" s="106" t="str">
        <f t="shared" si="205"/>
        <v/>
      </c>
      <c r="CI223" s="106" t="str">
        <f t="shared" si="206"/>
        <v/>
      </c>
      <c r="CJ223" s="106" t="str">
        <f t="shared" si="207"/>
        <v/>
      </c>
      <c r="CK223" s="106" t="str">
        <f t="shared" si="208"/>
        <v/>
      </c>
      <c r="CL223" s="106" t="str">
        <f t="shared" si="209"/>
        <v/>
      </c>
      <c r="CM223" s="106" t="str">
        <f t="shared" si="210"/>
        <v/>
      </c>
      <c r="CN223" s="106" t="str">
        <f t="shared" si="211"/>
        <v/>
      </c>
      <c r="CO223" s="119" t="str">
        <f t="shared" si="230"/>
        <v/>
      </c>
      <c r="CP223" s="119" t="str">
        <f t="shared" si="231"/>
        <v/>
      </c>
      <c r="CQ223" s="106">
        <f t="shared" si="212"/>
        <v>5.3065870490193161E-3</v>
      </c>
      <c r="CR223" s="106">
        <f t="shared" si="213"/>
        <v>7.0020835903859702E-3</v>
      </c>
      <c r="CS223" s="106">
        <f t="shared" si="214"/>
        <v>7.3910753650437309E-3</v>
      </c>
      <c r="CT223" s="106" t="str">
        <f t="shared" si="215"/>
        <v/>
      </c>
      <c r="CU223" s="106" t="str">
        <f t="shared" si="216"/>
        <v/>
      </c>
      <c r="CV223" s="106" t="str">
        <f t="shared" si="217"/>
        <v/>
      </c>
      <c r="CW223" s="106" t="str">
        <f t="shared" si="218"/>
        <v/>
      </c>
      <c r="CX223" s="106" t="str">
        <f t="shared" si="219"/>
        <v/>
      </c>
      <c r="CY223" s="106" t="str">
        <f t="shared" si="220"/>
        <v/>
      </c>
      <c r="CZ223" s="106" t="str">
        <f t="shared" si="221"/>
        <v/>
      </c>
      <c r="DA223" s="119" t="str">
        <f t="shared" si="232"/>
        <v/>
      </c>
      <c r="DB223" s="119" t="str">
        <f t="shared" si="233"/>
        <v/>
      </c>
    </row>
    <row r="224" spans="1:106" ht="15" customHeight="1" x14ac:dyDescent="0.3">
      <c r="A224" s="135" t="str">
        <f>'Gene Table'!D223</f>
        <v>RNF14</v>
      </c>
      <c r="B224" s="104" t="s">
        <v>27004</v>
      </c>
      <c r="C224" s="105">
        <f>IF('Test Sample Data'!C223="","",IF(SUM('Test Sample Data'!C$3:C$386)&gt;10,IF(AND(ISNUMBER('Test Sample Data'!C223),'Test Sample Data'!C223&lt;$C$389, 'Test Sample Data'!C223&gt;0),'Test Sample Data'!C223,$C$389),""))</f>
        <v>21.51</v>
      </c>
      <c r="D224" s="105">
        <f>IF('Test Sample Data'!D223="","",IF(SUM('Test Sample Data'!D$3:D$386)&gt;10,IF(AND(ISNUMBER('Test Sample Data'!D223),'Test Sample Data'!D223&lt;$C$389, 'Test Sample Data'!D223&gt;0),'Test Sample Data'!D223,$C$389),""))</f>
        <v>21.46</v>
      </c>
      <c r="E224" s="105">
        <f>IF('Test Sample Data'!E223="","",IF(SUM('Test Sample Data'!E$3:E$386)&gt;10,IF(AND(ISNUMBER('Test Sample Data'!E223),'Test Sample Data'!E223&lt;$C$389, 'Test Sample Data'!E223&gt;0),'Test Sample Data'!E223,$C$389),""))</f>
        <v>21.32</v>
      </c>
      <c r="F224" s="105" t="str">
        <f>IF('Test Sample Data'!F223="","",IF(SUM('Test Sample Data'!F$3:F$386)&gt;10,IF(AND(ISNUMBER('Test Sample Data'!F223),'Test Sample Data'!F223&lt;$C$389, 'Test Sample Data'!F223&gt;0),'Test Sample Data'!F223,$C$389),""))</f>
        <v/>
      </c>
      <c r="G224" s="105" t="str">
        <f>IF('Test Sample Data'!G223="","",IF(SUM('Test Sample Data'!G$3:G$386)&gt;10,IF(AND(ISNUMBER('Test Sample Data'!G223),'Test Sample Data'!G223&lt;$C$389, 'Test Sample Data'!G223&gt;0),'Test Sample Data'!G223,$C$389),""))</f>
        <v/>
      </c>
      <c r="H224" s="105" t="str">
        <f>IF('Test Sample Data'!H223="","",IF(SUM('Test Sample Data'!H$3:H$386)&gt;10,IF(AND(ISNUMBER('Test Sample Data'!H223),'Test Sample Data'!H223&lt;$C$389, 'Test Sample Data'!H223&gt;0),'Test Sample Data'!H223,$C$389),""))</f>
        <v/>
      </c>
      <c r="I224" s="105" t="str">
        <f>IF('Test Sample Data'!I223="","",IF(SUM('Test Sample Data'!I$3:I$386)&gt;10,IF(AND(ISNUMBER('Test Sample Data'!I223),'Test Sample Data'!I223&lt;$C$389, 'Test Sample Data'!I223&gt;0),'Test Sample Data'!I223,$C$389),""))</f>
        <v/>
      </c>
      <c r="J224" s="105" t="str">
        <f>IF('Test Sample Data'!J223="","",IF(SUM('Test Sample Data'!J$3:J$386)&gt;10,IF(AND(ISNUMBER('Test Sample Data'!J223),'Test Sample Data'!J223&lt;$C$389, 'Test Sample Data'!J223&gt;0),'Test Sample Data'!J223,$C$389),""))</f>
        <v/>
      </c>
      <c r="K224" s="105" t="str">
        <f>IF('Test Sample Data'!K223="","",IF(SUM('Test Sample Data'!K$3:K$386)&gt;10,IF(AND(ISNUMBER('Test Sample Data'!K223),'Test Sample Data'!K223&lt;$C$389, 'Test Sample Data'!K223&gt;0),'Test Sample Data'!K223,$C$389),""))</f>
        <v/>
      </c>
      <c r="L224" s="105" t="str">
        <f>IF('Test Sample Data'!L223="","",IF(SUM('Test Sample Data'!L$3:L$386)&gt;10,IF(AND(ISNUMBER('Test Sample Data'!L223),'Test Sample Data'!L223&lt;$C$389, 'Test Sample Data'!L223&gt;0),'Test Sample Data'!L223,$C$389),""))</f>
        <v/>
      </c>
      <c r="M224" s="105" t="str">
        <f>IF('Test Sample Data'!M223="","",IF(SUM('Test Sample Data'!M$3:M$386)&gt;10,IF(AND(ISNUMBER('Test Sample Data'!M223),'Test Sample Data'!M223&lt;$C$389, 'Test Sample Data'!M223&gt;0),'Test Sample Data'!M223,$C$389),""))</f>
        <v/>
      </c>
      <c r="N224" s="105" t="str">
        <f>IF('Test Sample Data'!N223="","",IF(SUM('Test Sample Data'!N$3:N$386)&gt;10,IF(AND(ISNUMBER('Test Sample Data'!N223),'Test Sample Data'!N223&lt;$C$389, 'Test Sample Data'!N223&gt;0),'Test Sample Data'!N223,$C$389),""))</f>
        <v/>
      </c>
      <c r="O224" s="105" t="str">
        <f>'Gene Table'!D223</f>
        <v>RNF14</v>
      </c>
      <c r="P224" s="104" t="s">
        <v>27004</v>
      </c>
      <c r="Q224" s="105">
        <f>IF('Control Sample Data'!C223="","",IF(SUM('Control Sample Data'!C$3:C$386)&gt;10,IF(AND(ISNUMBER('Control Sample Data'!C223),'Control Sample Data'!C223&lt;$C$389, 'Control Sample Data'!C223&gt;0),'Control Sample Data'!C223,$C$389),""))</f>
        <v>27.23</v>
      </c>
      <c r="R224" s="105">
        <f>IF('Control Sample Data'!D223="","",IF(SUM('Control Sample Data'!D$3:D$386)&gt;10,IF(AND(ISNUMBER('Control Sample Data'!D223),'Control Sample Data'!D223&lt;$C$389, 'Control Sample Data'!D223&gt;0),'Control Sample Data'!D223,$C$389),""))</f>
        <v>27.15</v>
      </c>
      <c r="S224" s="105">
        <f>IF('Control Sample Data'!E223="","",IF(SUM('Control Sample Data'!E$3:E$386)&gt;10,IF(AND(ISNUMBER('Control Sample Data'!E223),'Control Sample Data'!E223&lt;$C$389, 'Control Sample Data'!E223&gt;0),'Control Sample Data'!E223,$C$389),""))</f>
        <v>27.24</v>
      </c>
      <c r="T224" s="105" t="str">
        <f>IF('Control Sample Data'!F223="","",IF(SUM('Control Sample Data'!F$3:F$386)&gt;10,IF(AND(ISNUMBER('Control Sample Data'!F223),'Control Sample Data'!F223&lt;$C$389, 'Control Sample Data'!F223&gt;0),'Control Sample Data'!F223,$C$389),""))</f>
        <v/>
      </c>
      <c r="U224" s="105" t="str">
        <f>IF('Control Sample Data'!G223="","",IF(SUM('Control Sample Data'!G$3:G$386)&gt;10,IF(AND(ISNUMBER('Control Sample Data'!G223),'Control Sample Data'!G223&lt;$C$389, 'Control Sample Data'!G223&gt;0),'Control Sample Data'!G223,$C$389),""))</f>
        <v/>
      </c>
      <c r="V224" s="105" t="str">
        <f>IF('Control Sample Data'!H223="","",IF(SUM('Control Sample Data'!H$3:H$386)&gt;10,IF(AND(ISNUMBER('Control Sample Data'!H223),'Control Sample Data'!H223&lt;$C$389, 'Control Sample Data'!H223&gt;0),'Control Sample Data'!H223,$C$389),""))</f>
        <v/>
      </c>
      <c r="W224" s="105" t="str">
        <f>IF('Control Sample Data'!I223="","",IF(SUM('Control Sample Data'!I$3:I$386)&gt;10,IF(AND(ISNUMBER('Control Sample Data'!I223),'Control Sample Data'!I223&lt;$C$389, 'Control Sample Data'!I223&gt;0),'Control Sample Data'!I223,$C$389),""))</f>
        <v/>
      </c>
      <c r="X224" s="105" t="str">
        <f>IF('Control Sample Data'!J223="","",IF(SUM('Control Sample Data'!J$3:J$386)&gt;10,IF(AND(ISNUMBER('Control Sample Data'!J223),'Control Sample Data'!J223&lt;$C$389, 'Control Sample Data'!J223&gt;0),'Control Sample Data'!J223,$C$389),""))</f>
        <v/>
      </c>
      <c r="Y224" s="105" t="str">
        <f>IF('Control Sample Data'!K223="","",IF(SUM('Control Sample Data'!K$3:K$386)&gt;10,IF(AND(ISNUMBER('Control Sample Data'!K223),'Control Sample Data'!K223&lt;$C$389, 'Control Sample Data'!K223&gt;0),'Control Sample Data'!K223,$C$389),""))</f>
        <v/>
      </c>
      <c r="Z224" s="105" t="str">
        <f>IF('Control Sample Data'!L223="","",IF(SUM('Control Sample Data'!L$3:L$386)&gt;10,IF(AND(ISNUMBER('Control Sample Data'!L223),'Control Sample Data'!L223&lt;$C$389, 'Control Sample Data'!L223&gt;0),'Control Sample Data'!L223,$C$389),""))</f>
        <v/>
      </c>
      <c r="AA224" s="105" t="str">
        <f>IF('Control Sample Data'!M223="","",IF(SUM('Control Sample Data'!M$3:M$386)&gt;10,IF(AND(ISNUMBER('Control Sample Data'!M223),'Control Sample Data'!M223&lt;$C$389, 'Control Sample Data'!M223&gt;0),'Control Sample Data'!M223,$C$389),""))</f>
        <v/>
      </c>
      <c r="AB224" s="136" t="str">
        <f>IF('Control Sample Data'!N223="","",IF(SUM('Control Sample Data'!N$3:N$386)&gt;10,IF(AND(ISNUMBER('Control Sample Data'!N223),'Control Sample Data'!N223&lt;$C$389, 'Control Sample Data'!N223&gt;0),'Control Sample Data'!N223,$C$389),""))</f>
        <v/>
      </c>
      <c r="BA224" s="101" t="str">
        <f t="shared" si="222"/>
        <v>RNF14</v>
      </c>
      <c r="BB224" s="104" t="s">
        <v>27004</v>
      </c>
      <c r="BC224" s="105">
        <f t="shared" si="182"/>
        <v>0.51800000000000068</v>
      </c>
      <c r="BD224" s="105">
        <f t="shared" si="183"/>
        <v>0.51000000000000156</v>
      </c>
      <c r="BE224" s="105">
        <f t="shared" si="184"/>
        <v>0.43999999999999773</v>
      </c>
      <c r="BF224" s="105" t="str">
        <f t="shared" si="185"/>
        <v/>
      </c>
      <c r="BG224" s="105" t="str">
        <f t="shared" si="186"/>
        <v/>
      </c>
      <c r="BH224" s="105" t="str">
        <f t="shared" si="187"/>
        <v/>
      </c>
      <c r="BI224" s="105" t="str">
        <f t="shared" si="188"/>
        <v/>
      </c>
      <c r="BJ224" s="105" t="str">
        <f t="shared" si="189"/>
        <v/>
      </c>
      <c r="BK224" s="105" t="str">
        <f t="shared" si="190"/>
        <v/>
      </c>
      <c r="BL224" s="105" t="str">
        <f t="shared" si="191"/>
        <v/>
      </c>
      <c r="BM224" s="102" t="str">
        <f t="shared" si="223"/>
        <v/>
      </c>
      <c r="BN224" s="102" t="str">
        <f t="shared" si="224"/>
        <v/>
      </c>
      <c r="BO224" s="105">
        <f t="shared" si="192"/>
        <v>6.088000000000001</v>
      </c>
      <c r="BP224" s="105">
        <f t="shared" si="193"/>
        <v>6.097999999999999</v>
      </c>
      <c r="BQ224" s="105">
        <f t="shared" si="194"/>
        <v>6.0299999999999976</v>
      </c>
      <c r="BR224" s="105" t="str">
        <f t="shared" si="195"/>
        <v/>
      </c>
      <c r="BS224" s="105" t="str">
        <f t="shared" si="196"/>
        <v/>
      </c>
      <c r="BT224" s="105" t="str">
        <f t="shared" si="197"/>
        <v/>
      </c>
      <c r="BU224" s="105" t="str">
        <f t="shared" si="198"/>
        <v/>
      </c>
      <c r="BV224" s="105" t="str">
        <f t="shared" si="199"/>
        <v/>
      </c>
      <c r="BW224" s="105" t="str">
        <f t="shared" si="200"/>
        <v/>
      </c>
      <c r="BX224" s="105" t="str">
        <f t="shared" si="201"/>
        <v/>
      </c>
      <c r="BY224" s="102" t="str">
        <f t="shared" si="225"/>
        <v/>
      </c>
      <c r="BZ224" s="102" t="str">
        <f t="shared" si="226"/>
        <v/>
      </c>
      <c r="CA224" s="70">
        <f t="shared" si="227"/>
        <v>0.48933333333333334</v>
      </c>
      <c r="CB224" s="70">
        <f t="shared" si="228"/>
        <v>6.0719999999999992</v>
      </c>
      <c r="CC224" s="103" t="str">
        <f t="shared" si="229"/>
        <v>RNF14</v>
      </c>
      <c r="CD224" s="104" t="s">
        <v>27004</v>
      </c>
      <c r="CE224" s="106">
        <f t="shared" si="202"/>
        <v>0.69833926623369857</v>
      </c>
      <c r="CF224" s="106">
        <f t="shared" si="203"/>
        <v>0.70222243786899785</v>
      </c>
      <c r="CG224" s="106">
        <f t="shared" si="204"/>
        <v>0.73713460864555169</v>
      </c>
      <c r="CH224" s="106" t="str">
        <f t="shared" si="205"/>
        <v/>
      </c>
      <c r="CI224" s="106" t="str">
        <f t="shared" si="206"/>
        <v/>
      </c>
      <c r="CJ224" s="106" t="str">
        <f t="shared" si="207"/>
        <v/>
      </c>
      <c r="CK224" s="106" t="str">
        <f t="shared" si="208"/>
        <v/>
      </c>
      <c r="CL224" s="106" t="str">
        <f t="shared" si="209"/>
        <v/>
      </c>
      <c r="CM224" s="106" t="str">
        <f t="shared" si="210"/>
        <v/>
      </c>
      <c r="CN224" s="106" t="str">
        <f t="shared" si="211"/>
        <v/>
      </c>
      <c r="CO224" s="119" t="str">
        <f t="shared" si="230"/>
        <v/>
      </c>
      <c r="CP224" s="119" t="str">
        <f t="shared" si="231"/>
        <v/>
      </c>
      <c r="CQ224" s="106">
        <f t="shared" si="212"/>
        <v>1.4700407929902924E-2</v>
      </c>
      <c r="CR224" s="106">
        <f t="shared" si="213"/>
        <v>1.4598864795049706E-2</v>
      </c>
      <c r="CS224" s="106">
        <f t="shared" si="214"/>
        <v>1.5303442149795768E-2</v>
      </c>
      <c r="CT224" s="106" t="str">
        <f t="shared" si="215"/>
        <v/>
      </c>
      <c r="CU224" s="106" t="str">
        <f t="shared" si="216"/>
        <v/>
      </c>
      <c r="CV224" s="106" t="str">
        <f t="shared" si="217"/>
        <v/>
      </c>
      <c r="CW224" s="106" t="str">
        <f t="shared" si="218"/>
        <v/>
      </c>
      <c r="CX224" s="106" t="str">
        <f t="shared" si="219"/>
        <v/>
      </c>
      <c r="CY224" s="106" t="str">
        <f t="shared" si="220"/>
        <v/>
      </c>
      <c r="CZ224" s="106" t="str">
        <f t="shared" si="221"/>
        <v/>
      </c>
      <c r="DA224" s="119" t="str">
        <f t="shared" si="232"/>
        <v/>
      </c>
      <c r="DB224" s="119" t="str">
        <f t="shared" si="233"/>
        <v/>
      </c>
    </row>
    <row r="225" spans="1:106" ht="15" customHeight="1" x14ac:dyDescent="0.3">
      <c r="A225" s="135" t="str">
        <f>'Gene Table'!D224</f>
        <v>RNF144A</v>
      </c>
      <c r="B225" s="104" t="s">
        <v>27005</v>
      </c>
      <c r="C225" s="105">
        <f>IF('Test Sample Data'!C224="","",IF(SUM('Test Sample Data'!C$3:C$386)&gt;10,IF(AND(ISNUMBER('Test Sample Data'!C224),'Test Sample Data'!C224&lt;$C$389, 'Test Sample Data'!C224&gt;0),'Test Sample Data'!C224,$C$389),""))</f>
        <v>24.15</v>
      </c>
      <c r="D225" s="105">
        <f>IF('Test Sample Data'!D224="","",IF(SUM('Test Sample Data'!D$3:D$386)&gt;10,IF(AND(ISNUMBER('Test Sample Data'!D224),'Test Sample Data'!D224&lt;$C$389, 'Test Sample Data'!D224&gt;0),'Test Sample Data'!D224,$C$389),""))</f>
        <v>24.33</v>
      </c>
      <c r="E225" s="105">
        <f>IF('Test Sample Data'!E224="","",IF(SUM('Test Sample Data'!E$3:E$386)&gt;10,IF(AND(ISNUMBER('Test Sample Data'!E224),'Test Sample Data'!E224&lt;$C$389, 'Test Sample Data'!E224&gt;0),'Test Sample Data'!E224,$C$389),""))</f>
        <v>24.19</v>
      </c>
      <c r="F225" s="105" t="str">
        <f>IF('Test Sample Data'!F224="","",IF(SUM('Test Sample Data'!F$3:F$386)&gt;10,IF(AND(ISNUMBER('Test Sample Data'!F224),'Test Sample Data'!F224&lt;$C$389, 'Test Sample Data'!F224&gt;0),'Test Sample Data'!F224,$C$389),""))</f>
        <v/>
      </c>
      <c r="G225" s="105" t="str">
        <f>IF('Test Sample Data'!G224="","",IF(SUM('Test Sample Data'!G$3:G$386)&gt;10,IF(AND(ISNUMBER('Test Sample Data'!G224),'Test Sample Data'!G224&lt;$C$389, 'Test Sample Data'!G224&gt;0),'Test Sample Data'!G224,$C$389),""))</f>
        <v/>
      </c>
      <c r="H225" s="105" t="str">
        <f>IF('Test Sample Data'!H224="","",IF(SUM('Test Sample Data'!H$3:H$386)&gt;10,IF(AND(ISNUMBER('Test Sample Data'!H224),'Test Sample Data'!H224&lt;$C$389, 'Test Sample Data'!H224&gt;0),'Test Sample Data'!H224,$C$389),""))</f>
        <v/>
      </c>
      <c r="I225" s="105" t="str">
        <f>IF('Test Sample Data'!I224="","",IF(SUM('Test Sample Data'!I$3:I$386)&gt;10,IF(AND(ISNUMBER('Test Sample Data'!I224),'Test Sample Data'!I224&lt;$C$389, 'Test Sample Data'!I224&gt;0),'Test Sample Data'!I224,$C$389),""))</f>
        <v/>
      </c>
      <c r="J225" s="105" t="str">
        <f>IF('Test Sample Data'!J224="","",IF(SUM('Test Sample Data'!J$3:J$386)&gt;10,IF(AND(ISNUMBER('Test Sample Data'!J224),'Test Sample Data'!J224&lt;$C$389, 'Test Sample Data'!J224&gt;0),'Test Sample Data'!J224,$C$389),""))</f>
        <v/>
      </c>
      <c r="K225" s="105" t="str">
        <f>IF('Test Sample Data'!K224="","",IF(SUM('Test Sample Data'!K$3:K$386)&gt;10,IF(AND(ISNUMBER('Test Sample Data'!K224),'Test Sample Data'!K224&lt;$C$389, 'Test Sample Data'!K224&gt;0),'Test Sample Data'!K224,$C$389),""))</f>
        <v/>
      </c>
      <c r="L225" s="105" t="str">
        <f>IF('Test Sample Data'!L224="","",IF(SUM('Test Sample Data'!L$3:L$386)&gt;10,IF(AND(ISNUMBER('Test Sample Data'!L224),'Test Sample Data'!L224&lt;$C$389, 'Test Sample Data'!L224&gt;0),'Test Sample Data'!L224,$C$389),""))</f>
        <v/>
      </c>
      <c r="M225" s="105" t="str">
        <f>IF('Test Sample Data'!M224="","",IF(SUM('Test Sample Data'!M$3:M$386)&gt;10,IF(AND(ISNUMBER('Test Sample Data'!M224),'Test Sample Data'!M224&lt;$C$389, 'Test Sample Data'!M224&gt;0),'Test Sample Data'!M224,$C$389),""))</f>
        <v/>
      </c>
      <c r="N225" s="105" t="str">
        <f>IF('Test Sample Data'!N224="","",IF(SUM('Test Sample Data'!N$3:N$386)&gt;10,IF(AND(ISNUMBER('Test Sample Data'!N224),'Test Sample Data'!N224&lt;$C$389, 'Test Sample Data'!N224&gt;0),'Test Sample Data'!N224,$C$389),""))</f>
        <v/>
      </c>
      <c r="O225" s="105" t="str">
        <f>'Gene Table'!D224</f>
        <v>RNF144A</v>
      </c>
      <c r="P225" s="104" t="s">
        <v>27005</v>
      </c>
      <c r="Q225" s="105">
        <f>IF('Control Sample Data'!C224="","",IF(SUM('Control Sample Data'!C$3:C$386)&gt;10,IF(AND(ISNUMBER('Control Sample Data'!C224),'Control Sample Data'!C224&lt;$C$389, 'Control Sample Data'!C224&gt;0),'Control Sample Data'!C224,$C$389),""))</f>
        <v>31.06</v>
      </c>
      <c r="R225" s="105">
        <f>IF('Control Sample Data'!D224="","",IF(SUM('Control Sample Data'!D$3:D$386)&gt;10,IF(AND(ISNUMBER('Control Sample Data'!D224),'Control Sample Data'!D224&lt;$C$389, 'Control Sample Data'!D224&gt;0),'Control Sample Data'!D224,$C$389),""))</f>
        <v>31.12</v>
      </c>
      <c r="S225" s="105">
        <f>IF('Control Sample Data'!E224="","",IF(SUM('Control Sample Data'!E$3:E$386)&gt;10,IF(AND(ISNUMBER('Control Sample Data'!E224),'Control Sample Data'!E224&lt;$C$389, 'Control Sample Data'!E224&gt;0),'Control Sample Data'!E224,$C$389),""))</f>
        <v>31.19</v>
      </c>
      <c r="T225" s="105" t="str">
        <f>IF('Control Sample Data'!F224="","",IF(SUM('Control Sample Data'!F$3:F$386)&gt;10,IF(AND(ISNUMBER('Control Sample Data'!F224),'Control Sample Data'!F224&lt;$C$389, 'Control Sample Data'!F224&gt;0),'Control Sample Data'!F224,$C$389),""))</f>
        <v/>
      </c>
      <c r="U225" s="105" t="str">
        <f>IF('Control Sample Data'!G224="","",IF(SUM('Control Sample Data'!G$3:G$386)&gt;10,IF(AND(ISNUMBER('Control Sample Data'!G224),'Control Sample Data'!G224&lt;$C$389, 'Control Sample Data'!G224&gt;0),'Control Sample Data'!G224,$C$389),""))</f>
        <v/>
      </c>
      <c r="V225" s="105" t="str">
        <f>IF('Control Sample Data'!H224="","",IF(SUM('Control Sample Data'!H$3:H$386)&gt;10,IF(AND(ISNUMBER('Control Sample Data'!H224),'Control Sample Data'!H224&lt;$C$389, 'Control Sample Data'!H224&gt;0),'Control Sample Data'!H224,$C$389),""))</f>
        <v/>
      </c>
      <c r="W225" s="105" t="str">
        <f>IF('Control Sample Data'!I224="","",IF(SUM('Control Sample Data'!I$3:I$386)&gt;10,IF(AND(ISNUMBER('Control Sample Data'!I224),'Control Sample Data'!I224&lt;$C$389, 'Control Sample Data'!I224&gt;0),'Control Sample Data'!I224,$C$389),""))</f>
        <v/>
      </c>
      <c r="X225" s="105" t="str">
        <f>IF('Control Sample Data'!J224="","",IF(SUM('Control Sample Data'!J$3:J$386)&gt;10,IF(AND(ISNUMBER('Control Sample Data'!J224),'Control Sample Data'!J224&lt;$C$389, 'Control Sample Data'!J224&gt;0),'Control Sample Data'!J224,$C$389),""))</f>
        <v/>
      </c>
      <c r="Y225" s="105" t="str">
        <f>IF('Control Sample Data'!K224="","",IF(SUM('Control Sample Data'!K$3:K$386)&gt;10,IF(AND(ISNUMBER('Control Sample Data'!K224),'Control Sample Data'!K224&lt;$C$389, 'Control Sample Data'!K224&gt;0),'Control Sample Data'!K224,$C$389),""))</f>
        <v/>
      </c>
      <c r="Z225" s="105" t="str">
        <f>IF('Control Sample Data'!L224="","",IF(SUM('Control Sample Data'!L$3:L$386)&gt;10,IF(AND(ISNUMBER('Control Sample Data'!L224),'Control Sample Data'!L224&lt;$C$389, 'Control Sample Data'!L224&gt;0),'Control Sample Data'!L224,$C$389),""))</f>
        <v/>
      </c>
      <c r="AA225" s="105" t="str">
        <f>IF('Control Sample Data'!M224="","",IF(SUM('Control Sample Data'!M$3:M$386)&gt;10,IF(AND(ISNUMBER('Control Sample Data'!M224),'Control Sample Data'!M224&lt;$C$389, 'Control Sample Data'!M224&gt;0),'Control Sample Data'!M224,$C$389),""))</f>
        <v/>
      </c>
      <c r="AB225" s="136" t="str">
        <f>IF('Control Sample Data'!N224="","",IF(SUM('Control Sample Data'!N$3:N$386)&gt;10,IF(AND(ISNUMBER('Control Sample Data'!N224),'Control Sample Data'!N224&lt;$C$389, 'Control Sample Data'!N224&gt;0),'Control Sample Data'!N224,$C$389),""))</f>
        <v/>
      </c>
      <c r="BA225" s="101" t="str">
        <f t="shared" si="222"/>
        <v>RNF144A</v>
      </c>
      <c r="BB225" s="104" t="s">
        <v>27005</v>
      </c>
      <c r="BC225" s="105">
        <f t="shared" si="182"/>
        <v>3.1579999999999977</v>
      </c>
      <c r="BD225" s="105">
        <f t="shared" si="183"/>
        <v>3.379999999999999</v>
      </c>
      <c r="BE225" s="105">
        <f t="shared" si="184"/>
        <v>3.3099999999999987</v>
      </c>
      <c r="BF225" s="105" t="str">
        <f t="shared" si="185"/>
        <v/>
      </c>
      <c r="BG225" s="105" t="str">
        <f t="shared" si="186"/>
        <v/>
      </c>
      <c r="BH225" s="105" t="str">
        <f t="shared" si="187"/>
        <v/>
      </c>
      <c r="BI225" s="105" t="str">
        <f t="shared" si="188"/>
        <v/>
      </c>
      <c r="BJ225" s="105" t="str">
        <f t="shared" si="189"/>
        <v/>
      </c>
      <c r="BK225" s="105" t="str">
        <f t="shared" si="190"/>
        <v/>
      </c>
      <c r="BL225" s="105" t="str">
        <f t="shared" si="191"/>
        <v/>
      </c>
      <c r="BM225" s="102" t="str">
        <f t="shared" si="223"/>
        <v/>
      </c>
      <c r="BN225" s="102" t="str">
        <f t="shared" si="224"/>
        <v/>
      </c>
      <c r="BO225" s="105">
        <f t="shared" si="192"/>
        <v>9.9179999999999993</v>
      </c>
      <c r="BP225" s="105">
        <f t="shared" si="193"/>
        <v>10.068000000000001</v>
      </c>
      <c r="BQ225" s="105">
        <f t="shared" si="194"/>
        <v>9.98</v>
      </c>
      <c r="BR225" s="105" t="str">
        <f t="shared" si="195"/>
        <v/>
      </c>
      <c r="BS225" s="105" t="str">
        <f t="shared" si="196"/>
        <v/>
      </c>
      <c r="BT225" s="105" t="str">
        <f t="shared" si="197"/>
        <v/>
      </c>
      <c r="BU225" s="105" t="str">
        <f t="shared" si="198"/>
        <v/>
      </c>
      <c r="BV225" s="105" t="str">
        <f t="shared" si="199"/>
        <v/>
      </c>
      <c r="BW225" s="105" t="str">
        <f t="shared" si="200"/>
        <v/>
      </c>
      <c r="BX225" s="105" t="str">
        <f t="shared" si="201"/>
        <v/>
      </c>
      <c r="BY225" s="102" t="str">
        <f t="shared" si="225"/>
        <v/>
      </c>
      <c r="BZ225" s="102" t="str">
        <f t="shared" si="226"/>
        <v/>
      </c>
      <c r="CA225" s="70">
        <f t="shared" si="227"/>
        <v>3.2826666666666653</v>
      </c>
      <c r="CB225" s="70">
        <f t="shared" si="228"/>
        <v>9.988666666666667</v>
      </c>
      <c r="CC225" s="103" t="str">
        <f t="shared" si="229"/>
        <v>RNF144A</v>
      </c>
      <c r="CD225" s="104" t="s">
        <v>27005</v>
      </c>
      <c r="CE225" s="106">
        <f t="shared" si="202"/>
        <v>0.11203333744617582</v>
      </c>
      <c r="CF225" s="106">
        <f t="shared" si="203"/>
        <v>9.6054698830500829E-2</v>
      </c>
      <c r="CG225" s="106">
        <f t="shared" si="204"/>
        <v>0.10083021990276587</v>
      </c>
      <c r="CH225" s="106" t="str">
        <f t="shared" si="205"/>
        <v/>
      </c>
      <c r="CI225" s="106" t="str">
        <f t="shared" si="206"/>
        <v/>
      </c>
      <c r="CJ225" s="106" t="str">
        <f t="shared" si="207"/>
        <v/>
      </c>
      <c r="CK225" s="106" t="str">
        <f t="shared" si="208"/>
        <v/>
      </c>
      <c r="CL225" s="106" t="str">
        <f t="shared" si="209"/>
        <v/>
      </c>
      <c r="CM225" s="106" t="str">
        <f t="shared" si="210"/>
        <v/>
      </c>
      <c r="CN225" s="106" t="str">
        <f t="shared" si="211"/>
        <v/>
      </c>
      <c r="CO225" s="119" t="str">
        <f t="shared" si="230"/>
        <v/>
      </c>
      <c r="CP225" s="119" t="str">
        <f t="shared" si="231"/>
        <v/>
      </c>
      <c r="CQ225" s="106">
        <f t="shared" si="212"/>
        <v>1.033676166870248E-3</v>
      </c>
      <c r="CR225" s="106">
        <f t="shared" si="213"/>
        <v>9.3160112358159938E-4</v>
      </c>
      <c r="CS225" s="106">
        <f t="shared" si="214"/>
        <v>9.9019480448245007E-4</v>
      </c>
      <c r="CT225" s="106" t="str">
        <f t="shared" si="215"/>
        <v/>
      </c>
      <c r="CU225" s="106" t="str">
        <f t="shared" si="216"/>
        <v/>
      </c>
      <c r="CV225" s="106" t="str">
        <f t="shared" si="217"/>
        <v/>
      </c>
      <c r="CW225" s="106" t="str">
        <f t="shared" si="218"/>
        <v/>
      </c>
      <c r="CX225" s="106" t="str">
        <f t="shared" si="219"/>
        <v/>
      </c>
      <c r="CY225" s="106" t="str">
        <f t="shared" si="220"/>
        <v/>
      </c>
      <c r="CZ225" s="106" t="str">
        <f t="shared" si="221"/>
        <v/>
      </c>
      <c r="DA225" s="119" t="str">
        <f t="shared" si="232"/>
        <v/>
      </c>
      <c r="DB225" s="119" t="str">
        <f t="shared" si="233"/>
        <v/>
      </c>
    </row>
    <row r="226" spans="1:106" ht="15" customHeight="1" x14ac:dyDescent="0.3">
      <c r="A226" s="135" t="str">
        <f>'Gene Table'!D225</f>
        <v>RNF144B</v>
      </c>
      <c r="B226" s="104" t="s">
        <v>27006</v>
      </c>
      <c r="C226" s="105">
        <f>IF('Test Sample Data'!C225="","",IF(SUM('Test Sample Data'!C$3:C$386)&gt;10,IF(AND(ISNUMBER('Test Sample Data'!C225),'Test Sample Data'!C225&lt;$C$389, 'Test Sample Data'!C225&gt;0),'Test Sample Data'!C225,$C$389),""))</f>
        <v>27.2</v>
      </c>
      <c r="D226" s="105">
        <f>IF('Test Sample Data'!D225="","",IF(SUM('Test Sample Data'!D$3:D$386)&gt;10,IF(AND(ISNUMBER('Test Sample Data'!D225),'Test Sample Data'!D225&lt;$C$389, 'Test Sample Data'!D225&gt;0),'Test Sample Data'!D225,$C$389),""))</f>
        <v>27.24</v>
      </c>
      <c r="E226" s="105">
        <f>IF('Test Sample Data'!E225="","",IF(SUM('Test Sample Data'!E$3:E$386)&gt;10,IF(AND(ISNUMBER('Test Sample Data'!E225),'Test Sample Data'!E225&lt;$C$389, 'Test Sample Data'!E225&gt;0),'Test Sample Data'!E225,$C$389),""))</f>
        <v>27.14</v>
      </c>
      <c r="F226" s="105" t="str">
        <f>IF('Test Sample Data'!F225="","",IF(SUM('Test Sample Data'!F$3:F$386)&gt;10,IF(AND(ISNUMBER('Test Sample Data'!F225),'Test Sample Data'!F225&lt;$C$389, 'Test Sample Data'!F225&gt;0),'Test Sample Data'!F225,$C$389),""))</f>
        <v/>
      </c>
      <c r="G226" s="105" t="str">
        <f>IF('Test Sample Data'!G225="","",IF(SUM('Test Sample Data'!G$3:G$386)&gt;10,IF(AND(ISNUMBER('Test Sample Data'!G225),'Test Sample Data'!G225&lt;$C$389, 'Test Sample Data'!G225&gt;0),'Test Sample Data'!G225,$C$389),""))</f>
        <v/>
      </c>
      <c r="H226" s="105" t="str">
        <f>IF('Test Sample Data'!H225="","",IF(SUM('Test Sample Data'!H$3:H$386)&gt;10,IF(AND(ISNUMBER('Test Sample Data'!H225),'Test Sample Data'!H225&lt;$C$389, 'Test Sample Data'!H225&gt;0),'Test Sample Data'!H225,$C$389),""))</f>
        <v/>
      </c>
      <c r="I226" s="105" t="str">
        <f>IF('Test Sample Data'!I225="","",IF(SUM('Test Sample Data'!I$3:I$386)&gt;10,IF(AND(ISNUMBER('Test Sample Data'!I225),'Test Sample Data'!I225&lt;$C$389, 'Test Sample Data'!I225&gt;0),'Test Sample Data'!I225,$C$389),""))</f>
        <v/>
      </c>
      <c r="J226" s="105" t="str">
        <f>IF('Test Sample Data'!J225="","",IF(SUM('Test Sample Data'!J$3:J$386)&gt;10,IF(AND(ISNUMBER('Test Sample Data'!J225),'Test Sample Data'!J225&lt;$C$389, 'Test Sample Data'!J225&gt;0),'Test Sample Data'!J225,$C$389),""))</f>
        <v/>
      </c>
      <c r="K226" s="105" t="str">
        <f>IF('Test Sample Data'!K225="","",IF(SUM('Test Sample Data'!K$3:K$386)&gt;10,IF(AND(ISNUMBER('Test Sample Data'!K225),'Test Sample Data'!K225&lt;$C$389, 'Test Sample Data'!K225&gt;0),'Test Sample Data'!K225,$C$389),""))</f>
        <v/>
      </c>
      <c r="L226" s="105" t="str">
        <f>IF('Test Sample Data'!L225="","",IF(SUM('Test Sample Data'!L$3:L$386)&gt;10,IF(AND(ISNUMBER('Test Sample Data'!L225),'Test Sample Data'!L225&lt;$C$389, 'Test Sample Data'!L225&gt;0),'Test Sample Data'!L225,$C$389),""))</f>
        <v/>
      </c>
      <c r="M226" s="105" t="str">
        <f>IF('Test Sample Data'!M225="","",IF(SUM('Test Sample Data'!M$3:M$386)&gt;10,IF(AND(ISNUMBER('Test Sample Data'!M225),'Test Sample Data'!M225&lt;$C$389, 'Test Sample Data'!M225&gt;0),'Test Sample Data'!M225,$C$389),""))</f>
        <v/>
      </c>
      <c r="N226" s="105" t="str">
        <f>IF('Test Sample Data'!N225="","",IF(SUM('Test Sample Data'!N$3:N$386)&gt;10,IF(AND(ISNUMBER('Test Sample Data'!N225),'Test Sample Data'!N225&lt;$C$389, 'Test Sample Data'!N225&gt;0),'Test Sample Data'!N225,$C$389),""))</f>
        <v/>
      </c>
      <c r="O226" s="105" t="str">
        <f>'Gene Table'!D225</f>
        <v>RNF144B</v>
      </c>
      <c r="P226" s="104" t="s">
        <v>27006</v>
      </c>
      <c r="Q226" s="105">
        <f>IF('Control Sample Data'!C225="","",IF(SUM('Control Sample Data'!C$3:C$386)&gt;10,IF(AND(ISNUMBER('Control Sample Data'!C225),'Control Sample Data'!C225&lt;$C$389, 'Control Sample Data'!C225&gt;0),'Control Sample Data'!C225,$C$389),""))</f>
        <v>27.09</v>
      </c>
      <c r="R226" s="105">
        <f>IF('Control Sample Data'!D225="","",IF(SUM('Control Sample Data'!D$3:D$386)&gt;10,IF(AND(ISNUMBER('Control Sample Data'!D225),'Control Sample Data'!D225&lt;$C$389, 'Control Sample Data'!D225&gt;0),'Control Sample Data'!D225,$C$389),""))</f>
        <v>27.24</v>
      </c>
      <c r="S226" s="105">
        <f>IF('Control Sample Data'!E225="","",IF(SUM('Control Sample Data'!E$3:E$386)&gt;10,IF(AND(ISNUMBER('Control Sample Data'!E225),'Control Sample Data'!E225&lt;$C$389, 'Control Sample Data'!E225&gt;0),'Control Sample Data'!E225,$C$389),""))</f>
        <v>27.24</v>
      </c>
      <c r="T226" s="105" t="str">
        <f>IF('Control Sample Data'!F225="","",IF(SUM('Control Sample Data'!F$3:F$386)&gt;10,IF(AND(ISNUMBER('Control Sample Data'!F225),'Control Sample Data'!F225&lt;$C$389, 'Control Sample Data'!F225&gt;0),'Control Sample Data'!F225,$C$389),""))</f>
        <v/>
      </c>
      <c r="U226" s="105" t="str">
        <f>IF('Control Sample Data'!G225="","",IF(SUM('Control Sample Data'!G$3:G$386)&gt;10,IF(AND(ISNUMBER('Control Sample Data'!G225),'Control Sample Data'!G225&lt;$C$389, 'Control Sample Data'!G225&gt;0),'Control Sample Data'!G225,$C$389),""))</f>
        <v/>
      </c>
      <c r="V226" s="105" t="str">
        <f>IF('Control Sample Data'!H225="","",IF(SUM('Control Sample Data'!H$3:H$386)&gt;10,IF(AND(ISNUMBER('Control Sample Data'!H225),'Control Sample Data'!H225&lt;$C$389, 'Control Sample Data'!H225&gt;0),'Control Sample Data'!H225,$C$389),""))</f>
        <v/>
      </c>
      <c r="W226" s="105" t="str">
        <f>IF('Control Sample Data'!I225="","",IF(SUM('Control Sample Data'!I$3:I$386)&gt;10,IF(AND(ISNUMBER('Control Sample Data'!I225),'Control Sample Data'!I225&lt;$C$389, 'Control Sample Data'!I225&gt;0),'Control Sample Data'!I225,$C$389),""))</f>
        <v/>
      </c>
      <c r="X226" s="105" t="str">
        <f>IF('Control Sample Data'!J225="","",IF(SUM('Control Sample Data'!J$3:J$386)&gt;10,IF(AND(ISNUMBER('Control Sample Data'!J225),'Control Sample Data'!J225&lt;$C$389, 'Control Sample Data'!J225&gt;0),'Control Sample Data'!J225,$C$389),""))</f>
        <v/>
      </c>
      <c r="Y226" s="105" t="str">
        <f>IF('Control Sample Data'!K225="","",IF(SUM('Control Sample Data'!K$3:K$386)&gt;10,IF(AND(ISNUMBER('Control Sample Data'!K225),'Control Sample Data'!K225&lt;$C$389, 'Control Sample Data'!K225&gt;0),'Control Sample Data'!K225,$C$389),""))</f>
        <v/>
      </c>
      <c r="Z226" s="105" t="str">
        <f>IF('Control Sample Data'!L225="","",IF(SUM('Control Sample Data'!L$3:L$386)&gt;10,IF(AND(ISNUMBER('Control Sample Data'!L225),'Control Sample Data'!L225&lt;$C$389, 'Control Sample Data'!L225&gt;0),'Control Sample Data'!L225,$C$389),""))</f>
        <v/>
      </c>
      <c r="AA226" s="105" t="str">
        <f>IF('Control Sample Data'!M225="","",IF(SUM('Control Sample Data'!M$3:M$386)&gt;10,IF(AND(ISNUMBER('Control Sample Data'!M225),'Control Sample Data'!M225&lt;$C$389, 'Control Sample Data'!M225&gt;0),'Control Sample Data'!M225,$C$389),""))</f>
        <v/>
      </c>
      <c r="AB226" s="136" t="str">
        <f>IF('Control Sample Data'!N225="","",IF(SUM('Control Sample Data'!N$3:N$386)&gt;10,IF(AND(ISNUMBER('Control Sample Data'!N225),'Control Sample Data'!N225&lt;$C$389, 'Control Sample Data'!N225&gt;0),'Control Sample Data'!N225,$C$389),""))</f>
        <v/>
      </c>
      <c r="BA226" s="101" t="str">
        <f t="shared" si="222"/>
        <v>RNF144B</v>
      </c>
      <c r="BB226" s="104" t="s">
        <v>27006</v>
      </c>
      <c r="BC226" s="105">
        <f t="shared" si="182"/>
        <v>6.2079999999999984</v>
      </c>
      <c r="BD226" s="105">
        <f t="shared" si="183"/>
        <v>6.2899999999999991</v>
      </c>
      <c r="BE226" s="105">
        <f t="shared" si="184"/>
        <v>6.259999999999998</v>
      </c>
      <c r="BF226" s="105" t="str">
        <f t="shared" si="185"/>
        <v/>
      </c>
      <c r="BG226" s="105" t="str">
        <f t="shared" si="186"/>
        <v/>
      </c>
      <c r="BH226" s="105" t="str">
        <f t="shared" si="187"/>
        <v/>
      </c>
      <c r="BI226" s="105" t="str">
        <f t="shared" si="188"/>
        <v/>
      </c>
      <c r="BJ226" s="105" t="str">
        <f t="shared" si="189"/>
        <v/>
      </c>
      <c r="BK226" s="105" t="str">
        <f t="shared" si="190"/>
        <v/>
      </c>
      <c r="BL226" s="105" t="str">
        <f t="shared" si="191"/>
        <v/>
      </c>
      <c r="BM226" s="102" t="str">
        <f t="shared" si="223"/>
        <v/>
      </c>
      <c r="BN226" s="102" t="str">
        <f t="shared" si="224"/>
        <v/>
      </c>
      <c r="BO226" s="105">
        <f t="shared" si="192"/>
        <v>5.9480000000000004</v>
      </c>
      <c r="BP226" s="105">
        <f t="shared" si="193"/>
        <v>6.1879999999999988</v>
      </c>
      <c r="BQ226" s="105">
        <f t="shared" si="194"/>
        <v>6.0299999999999976</v>
      </c>
      <c r="BR226" s="105" t="str">
        <f t="shared" si="195"/>
        <v/>
      </c>
      <c r="BS226" s="105" t="str">
        <f t="shared" si="196"/>
        <v/>
      </c>
      <c r="BT226" s="105" t="str">
        <f t="shared" si="197"/>
        <v/>
      </c>
      <c r="BU226" s="105" t="str">
        <f t="shared" si="198"/>
        <v/>
      </c>
      <c r="BV226" s="105" t="str">
        <f t="shared" si="199"/>
        <v/>
      </c>
      <c r="BW226" s="105" t="str">
        <f t="shared" si="200"/>
        <v/>
      </c>
      <c r="BX226" s="105" t="str">
        <f t="shared" si="201"/>
        <v/>
      </c>
      <c r="BY226" s="102" t="str">
        <f t="shared" si="225"/>
        <v/>
      </c>
      <c r="BZ226" s="102" t="str">
        <f t="shared" si="226"/>
        <v/>
      </c>
      <c r="CA226" s="70">
        <f t="shared" si="227"/>
        <v>6.2526666666666655</v>
      </c>
      <c r="CB226" s="70">
        <f t="shared" si="228"/>
        <v>6.0553333333333326</v>
      </c>
      <c r="CC226" s="103" t="str">
        <f t="shared" si="229"/>
        <v>RNF144B</v>
      </c>
      <c r="CD226" s="104" t="s">
        <v>27006</v>
      </c>
      <c r="CE226" s="106">
        <f t="shared" si="202"/>
        <v>1.3527133836244681E-2</v>
      </c>
      <c r="CF226" s="106">
        <f t="shared" si="203"/>
        <v>1.2779719664965338E-2</v>
      </c>
      <c r="CG226" s="106">
        <f t="shared" si="204"/>
        <v>1.3048248741068288E-2</v>
      </c>
      <c r="CH226" s="106" t="str">
        <f t="shared" si="205"/>
        <v/>
      </c>
      <c r="CI226" s="106" t="str">
        <f t="shared" si="206"/>
        <v/>
      </c>
      <c r="CJ226" s="106" t="str">
        <f t="shared" si="207"/>
        <v/>
      </c>
      <c r="CK226" s="106" t="str">
        <f t="shared" si="208"/>
        <v/>
      </c>
      <c r="CL226" s="106" t="str">
        <f t="shared" si="209"/>
        <v/>
      </c>
      <c r="CM226" s="106" t="str">
        <f t="shared" si="210"/>
        <v/>
      </c>
      <c r="CN226" s="106" t="str">
        <f t="shared" si="211"/>
        <v/>
      </c>
      <c r="CO226" s="119" t="str">
        <f t="shared" si="230"/>
        <v/>
      </c>
      <c r="CP226" s="119" t="str">
        <f t="shared" si="231"/>
        <v/>
      </c>
      <c r="CQ226" s="106">
        <f t="shared" si="212"/>
        <v>1.6198454703433129E-2</v>
      </c>
      <c r="CR226" s="106">
        <f t="shared" si="213"/>
        <v>1.3715965587648754E-2</v>
      </c>
      <c r="CS226" s="106">
        <f t="shared" si="214"/>
        <v>1.5303442149795768E-2</v>
      </c>
      <c r="CT226" s="106" t="str">
        <f t="shared" si="215"/>
        <v/>
      </c>
      <c r="CU226" s="106" t="str">
        <f t="shared" si="216"/>
        <v/>
      </c>
      <c r="CV226" s="106" t="str">
        <f t="shared" si="217"/>
        <v/>
      </c>
      <c r="CW226" s="106" t="str">
        <f t="shared" si="218"/>
        <v/>
      </c>
      <c r="CX226" s="106" t="str">
        <f t="shared" si="219"/>
        <v/>
      </c>
      <c r="CY226" s="106" t="str">
        <f t="shared" si="220"/>
        <v/>
      </c>
      <c r="CZ226" s="106" t="str">
        <f t="shared" si="221"/>
        <v/>
      </c>
      <c r="DA226" s="119" t="str">
        <f t="shared" si="232"/>
        <v/>
      </c>
      <c r="DB226" s="119" t="str">
        <f t="shared" si="233"/>
        <v/>
      </c>
    </row>
    <row r="227" spans="1:106" ht="15" customHeight="1" x14ac:dyDescent="0.3">
      <c r="A227" s="135" t="str">
        <f>'Gene Table'!D226</f>
        <v>RNF145</v>
      </c>
      <c r="B227" s="104" t="s">
        <v>27007</v>
      </c>
      <c r="C227" s="105">
        <f>IF('Test Sample Data'!C226="","",IF(SUM('Test Sample Data'!C$3:C$386)&gt;10,IF(AND(ISNUMBER('Test Sample Data'!C226),'Test Sample Data'!C226&lt;$C$389, 'Test Sample Data'!C226&gt;0),'Test Sample Data'!C226,$C$389),""))</f>
        <v>35</v>
      </c>
      <c r="D227" s="105">
        <f>IF('Test Sample Data'!D226="","",IF(SUM('Test Sample Data'!D$3:D$386)&gt;10,IF(AND(ISNUMBER('Test Sample Data'!D226),'Test Sample Data'!D226&lt;$C$389, 'Test Sample Data'!D226&gt;0),'Test Sample Data'!D226,$C$389),""))</f>
        <v>35</v>
      </c>
      <c r="E227" s="105">
        <f>IF('Test Sample Data'!E226="","",IF(SUM('Test Sample Data'!E$3:E$386)&gt;10,IF(AND(ISNUMBER('Test Sample Data'!E226),'Test Sample Data'!E226&lt;$C$389, 'Test Sample Data'!E226&gt;0),'Test Sample Data'!E226,$C$389),""))</f>
        <v>35</v>
      </c>
      <c r="F227" s="105" t="str">
        <f>IF('Test Sample Data'!F226="","",IF(SUM('Test Sample Data'!F$3:F$386)&gt;10,IF(AND(ISNUMBER('Test Sample Data'!F226),'Test Sample Data'!F226&lt;$C$389, 'Test Sample Data'!F226&gt;0),'Test Sample Data'!F226,$C$389),""))</f>
        <v/>
      </c>
      <c r="G227" s="105" t="str">
        <f>IF('Test Sample Data'!G226="","",IF(SUM('Test Sample Data'!G$3:G$386)&gt;10,IF(AND(ISNUMBER('Test Sample Data'!G226),'Test Sample Data'!G226&lt;$C$389, 'Test Sample Data'!G226&gt;0),'Test Sample Data'!G226,$C$389),""))</f>
        <v/>
      </c>
      <c r="H227" s="105" t="str">
        <f>IF('Test Sample Data'!H226="","",IF(SUM('Test Sample Data'!H$3:H$386)&gt;10,IF(AND(ISNUMBER('Test Sample Data'!H226),'Test Sample Data'!H226&lt;$C$389, 'Test Sample Data'!H226&gt;0),'Test Sample Data'!H226,$C$389),""))</f>
        <v/>
      </c>
      <c r="I227" s="105" t="str">
        <f>IF('Test Sample Data'!I226="","",IF(SUM('Test Sample Data'!I$3:I$386)&gt;10,IF(AND(ISNUMBER('Test Sample Data'!I226),'Test Sample Data'!I226&lt;$C$389, 'Test Sample Data'!I226&gt;0),'Test Sample Data'!I226,$C$389),""))</f>
        <v/>
      </c>
      <c r="J227" s="105" t="str">
        <f>IF('Test Sample Data'!J226="","",IF(SUM('Test Sample Data'!J$3:J$386)&gt;10,IF(AND(ISNUMBER('Test Sample Data'!J226),'Test Sample Data'!J226&lt;$C$389, 'Test Sample Data'!J226&gt;0),'Test Sample Data'!J226,$C$389),""))</f>
        <v/>
      </c>
      <c r="K227" s="105" t="str">
        <f>IF('Test Sample Data'!K226="","",IF(SUM('Test Sample Data'!K$3:K$386)&gt;10,IF(AND(ISNUMBER('Test Sample Data'!K226),'Test Sample Data'!K226&lt;$C$389, 'Test Sample Data'!K226&gt;0),'Test Sample Data'!K226,$C$389),""))</f>
        <v/>
      </c>
      <c r="L227" s="105" t="str">
        <f>IF('Test Sample Data'!L226="","",IF(SUM('Test Sample Data'!L$3:L$386)&gt;10,IF(AND(ISNUMBER('Test Sample Data'!L226),'Test Sample Data'!L226&lt;$C$389, 'Test Sample Data'!L226&gt;0),'Test Sample Data'!L226,$C$389),""))</f>
        <v/>
      </c>
      <c r="M227" s="105" t="str">
        <f>IF('Test Sample Data'!M226="","",IF(SUM('Test Sample Data'!M$3:M$386)&gt;10,IF(AND(ISNUMBER('Test Sample Data'!M226),'Test Sample Data'!M226&lt;$C$389, 'Test Sample Data'!M226&gt;0),'Test Sample Data'!M226,$C$389),""))</f>
        <v/>
      </c>
      <c r="N227" s="105" t="str">
        <f>IF('Test Sample Data'!N226="","",IF(SUM('Test Sample Data'!N$3:N$386)&gt;10,IF(AND(ISNUMBER('Test Sample Data'!N226),'Test Sample Data'!N226&lt;$C$389, 'Test Sample Data'!N226&gt;0),'Test Sample Data'!N226,$C$389),""))</f>
        <v/>
      </c>
      <c r="O227" s="105" t="str">
        <f>'Gene Table'!D226</f>
        <v>RNF145</v>
      </c>
      <c r="P227" s="104" t="s">
        <v>27007</v>
      </c>
      <c r="Q227" s="105">
        <f>IF('Control Sample Data'!C226="","",IF(SUM('Control Sample Data'!C$3:C$386)&gt;10,IF(AND(ISNUMBER('Control Sample Data'!C226),'Control Sample Data'!C226&lt;$C$389, 'Control Sample Data'!C226&gt;0),'Control Sample Data'!C226,$C$389),""))</f>
        <v>32.53</v>
      </c>
      <c r="R227" s="105">
        <f>IF('Control Sample Data'!D226="","",IF(SUM('Control Sample Data'!D$3:D$386)&gt;10,IF(AND(ISNUMBER('Control Sample Data'!D226),'Control Sample Data'!D226&lt;$C$389, 'Control Sample Data'!D226&gt;0),'Control Sample Data'!D226,$C$389),""))</f>
        <v>31.86</v>
      </c>
      <c r="S227" s="105">
        <f>IF('Control Sample Data'!E226="","",IF(SUM('Control Sample Data'!E$3:E$386)&gt;10,IF(AND(ISNUMBER('Control Sample Data'!E226),'Control Sample Data'!E226&lt;$C$389, 'Control Sample Data'!E226&gt;0),'Control Sample Data'!E226,$C$389),""))</f>
        <v>33.76</v>
      </c>
      <c r="T227" s="105" t="str">
        <f>IF('Control Sample Data'!F226="","",IF(SUM('Control Sample Data'!F$3:F$386)&gt;10,IF(AND(ISNUMBER('Control Sample Data'!F226),'Control Sample Data'!F226&lt;$C$389, 'Control Sample Data'!F226&gt;0),'Control Sample Data'!F226,$C$389),""))</f>
        <v/>
      </c>
      <c r="U227" s="105" t="str">
        <f>IF('Control Sample Data'!G226="","",IF(SUM('Control Sample Data'!G$3:G$386)&gt;10,IF(AND(ISNUMBER('Control Sample Data'!G226),'Control Sample Data'!G226&lt;$C$389, 'Control Sample Data'!G226&gt;0),'Control Sample Data'!G226,$C$389),""))</f>
        <v/>
      </c>
      <c r="V227" s="105" t="str">
        <f>IF('Control Sample Data'!H226="","",IF(SUM('Control Sample Data'!H$3:H$386)&gt;10,IF(AND(ISNUMBER('Control Sample Data'!H226),'Control Sample Data'!H226&lt;$C$389, 'Control Sample Data'!H226&gt;0),'Control Sample Data'!H226,$C$389),""))</f>
        <v/>
      </c>
      <c r="W227" s="105" t="str">
        <f>IF('Control Sample Data'!I226="","",IF(SUM('Control Sample Data'!I$3:I$386)&gt;10,IF(AND(ISNUMBER('Control Sample Data'!I226),'Control Sample Data'!I226&lt;$C$389, 'Control Sample Data'!I226&gt;0),'Control Sample Data'!I226,$C$389),""))</f>
        <v/>
      </c>
      <c r="X227" s="105" t="str">
        <f>IF('Control Sample Data'!J226="","",IF(SUM('Control Sample Data'!J$3:J$386)&gt;10,IF(AND(ISNUMBER('Control Sample Data'!J226),'Control Sample Data'!J226&lt;$C$389, 'Control Sample Data'!J226&gt;0),'Control Sample Data'!J226,$C$389),""))</f>
        <v/>
      </c>
      <c r="Y227" s="105" t="str">
        <f>IF('Control Sample Data'!K226="","",IF(SUM('Control Sample Data'!K$3:K$386)&gt;10,IF(AND(ISNUMBER('Control Sample Data'!K226),'Control Sample Data'!K226&lt;$C$389, 'Control Sample Data'!K226&gt;0),'Control Sample Data'!K226,$C$389),""))</f>
        <v/>
      </c>
      <c r="Z227" s="105" t="str">
        <f>IF('Control Sample Data'!L226="","",IF(SUM('Control Sample Data'!L$3:L$386)&gt;10,IF(AND(ISNUMBER('Control Sample Data'!L226),'Control Sample Data'!L226&lt;$C$389, 'Control Sample Data'!L226&gt;0),'Control Sample Data'!L226,$C$389),""))</f>
        <v/>
      </c>
      <c r="AA227" s="105" t="str">
        <f>IF('Control Sample Data'!M226="","",IF(SUM('Control Sample Data'!M$3:M$386)&gt;10,IF(AND(ISNUMBER('Control Sample Data'!M226),'Control Sample Data'!M226&lt;$C$389, 'Control Sample Data'!M226&gt;0),'Control Sample Data'!M226,$C$389),""))</f>
        <v/>
      </c>
      <c r="AB227" s="136" t="str">
        <f>IF('Control Sample Data'!N226="","",IF(SUM('Control Sample Data'!N$3:N$386)&gt;10,IF(AND(ISNUMBER('Control Sample Data'!N226),'Control Sample Data'!N226&lt;$C$389, 'Control Sample Data'!N226&gt;0),'Control Sample Data'!N226,$C$389),""))</f>
        <v/>
      </c>
      <c r="BA227" s="101" t="str">
        <f t="shared" si="222"/>
        <v>RNF145</v>
      </c>
      <c r="BB227" s="104" t="s">
        <v>27007</v>
      </c>
      <c r="BC227" s="105">
        <f t="shared" si="182"/>
        <v>14.007999999999999</v>
      </c>
      <c r="BD227" s="105">
        <f t="shared" si="183"/>
        <v>14.05</v>
      </c>
      <c r="BE227" s="105">
        <f t="shared" si="184"/>
        <v>14.119999999999997</v>
      </c>
      <c r="BF227" s="105" t="str">
        <f t="shared" si="185"/>
        <v/>
      </c>
      <c r="BG227" s="105" t="str">
        <f t="shared" si="186"/>
        <v/>
      </c>
      <c r="BH227" s="105" t="str">
        <f t="shared" si="187"/>
        <v/>
      </c>
      <c r="BI227" s="105" t="str">
        <f t="shared" si="188"/>
        <v/>
      </c>
      <c r="BJ227" s="105" t="str">
        <f t="shared" si="189"/>
        <v/>
      </c>
      <c r="BK227" s="105" t="str">
        <f t="shared" si="190"/>
        <v/>
      </c>
      <c r="BL227" s="105" t="str">
        <f t="shared" si="191"/>
        <v/>
      </c>
      <c r="BM227" s="102" t="str">
        <f t="shared" si="223"/>
        <v/>
      </c>
      <c r="BN227" s="102" t="str">
        <f t="shared" si="224"/>
        <v/>
      </c>
      <c r="BO227" s="105">
        <f t="shared" si="192"/>
        <v>11.388000000000002</v>
      </c>
      <c r="BP227" s="105">
        <f t="shared" si="193"/>
        <v>10.808</v>
      </c>
      <c r="BQ227" s="105">
        <f t="shared" si="194"/>
        <v>12.549999999999997</v>
      </c>
      <c r="BR227" s="105" t="str">
        <f t="shared" si="195"/>
        <v/>
      </c>
      <c r="BS227" s="105" t="str">
        <f t="shared" si="196"/>
        <v/>
      </c>
      <c r="BT227" s="105" t="str">
        <f t="shared" si="197"/>
        <v/>
      </c>
      <c r="BU227" s="105" t="str">
        <f t="shared" si="198"/>
        <v/>
      </c>
      <c r="BV227" s="105" t="str">
        <f t="shared" si="199"/>
        <v/>
      </c>
      <c r="BW227" s="105" t="str">
        <f t="shared" si="200"/>
        <v/>
      </c>
      <c r="BX227" s="105" t="str">
        <f t="shared" si="201"/>
        <v/>
      </c>
      <c r="BY227" s="102" t="str">
        <f t="shared" si="225"/>
        <v/>
      </c>
      <c r="BZ227" s="102" t="str">
        <f t="shared" si="226"/>
        <v/>
      </c>
      <c r="CA227" s="70">
        <f t="shared" si="227"/>
        <v>14.059333333333333</v>
      </c>
      <c r="CB227" s="70">
        <f t="shared" si="228"/>
        <v>11.581999999999999</v>
      </c>
      <c r="CC227" s="103" t="str">
        <f t="shared" si="229"/>
        <v>RNF145</v>
      </c>
      <c r="CD227" s="104" t="s">
        <v>27007</v>
      </c>
      <c r="CE227" s="106">
        <f t="shared" si="202"/>
        <v>6.0697642130933602E-5</v>
      </c>
      <c r="CF227" s="106">
        <f t="shared" si="203"/>
        <v>5.8956074763479352E-5</v>
      </c>
      <c r="CG227" s="106">
        <f t="shared" si="204"/>
        <v>5.6163797035209816E-5</v>
      </c>
      <c r="CH227" s="106" t="str">
        <f t="shared" si="205"/>
        <v/>
      </c>
      <c r="CI227" s="106" t="str">
        <f t="shared" si="206"/>
        <v/>
      </c>
      <c r="CJ227" s="106" t="str">
        <f t="shared" si="207"/>
        <v/>
      </c>
      <c r="CK227" s="106" t="str">
        <f t="shared" si="208"/>
        <v/>
      </c>
      <c r="CL227" s="106" t="str">
        <f t="shared" si="209"/>
        <v/>
      </c>
      <c r="CM227" s="106" t="str">
        <f t="shared" si="210"/>
        <v/>
      </c>
      <c r="CN227" s="106" t="str">
        <f t="shared" si="211"/>
        <v/>
      </c>
      <c r="CO227" s="119" t="str">
        <f t="shared" si="230"/>
        <v/>
      </c>
      <c r="CP227" s="119" t="str">
        <f t="shared" si="231"/>
        <v/>
      </c>
      <c r="CQ227" s="106">
        <f t="shared" si="212"/>
        <v>3.7313879901493285E-4</v>
      </c>
      <c r="CR227" s="106">
        <f t="shared" si="213"/>
        <v>5.5778625334401634E-4</v>
      </c>
      <c r="CS227" s="106">
        <f t="shared" si="214"/>
        <v>1.6675296102958978E-4</v>
      </c>
      <c r="CT227" s="106" t="str">
        <f t="shared" si="215"/>
        <v/>
      </c>
      <c r="CU227" s="106" t="str">
        <f t="shared" si="216"/>
        <v/>
      </c>
      <c r="CV227" s="106" t="str">
        <f t="shared" si="217"/>
        <v/>
      </c>
      <c r="CW227" s="106" t="str">
        <f t="shared" si="218"/>
        <v/>
      </c>
      <c r="CX227" s="106" t="str">
        <f t="shared" si="219"/>
        <v/>
      </c>
      <c r="CY227" s="106" t="str">
        <f t="shared" si="220"/>
        <v/>
      </c>
      <c r="CZ227" s="106" t="str">
        <f t="shared" si="221"/>
        <v/>
      </c>
      <c r="DA227" s="119" t="str">
        <f t="shared" si="232"/>
        <v/>
      </c>
      <c r="DB227" s="119" t="str">
        <f t="shared" si="233"/>
        <v/>
      </c>
    </row>
    <row r="228" spans="1:106" ht="15" customHeight="1" x14ac:dyDescent="0.3">
      <c r="A228" s="135" t="str">
        <f>'Gene Table'!D227</f>
        <v>RNF146</v>
      </c>
      <c r="B228" s="104" t="s">
        <v>27008</v>
      </c>
      <c r="C228" s="105">
        <f>IF('Test Sample Data'!C227="","",IF(SUM('Test Sample Data'!C$3:C$386)&gt;10,IF(AND(ISNUMBER('Test Sample Data'!C227),'Test Sample Data'!C227&lt;$C$389, 'Test Sample Data'!C227&gt;0),'Test Sample Data'!C227,$C$389),""))</f>
        <v>21.07</v>
      </c>
      <c r="D228" s="105">
        <f>IF('Test Sample Data'!D227="","",IF(SUM('Test Sample Data'!D$3:D$386)&gt;10,IF(AND(ISNUMBER('Test Sample Data'!D227),'Test Sample Data'!D227&lt;$C$389, 'Test Sample Data'!D227&gt;0),'Test Sample Data'!D227,$C$389),""))</f>
        <v>21.02</v>
      </c>
      <c r="E228" s="105">
        <f>IF('Test Sample Data'!E227="","",IF(SUM('Test Sample Data'!E$3:E$386)&gt;10,IF(AND(ISNUMBER('Test Sample Data'!E227),'Test Sample Data'!E227&lt;$C$389, 'Test Sample Data'!E227&gt;0),'Test Sample Data'!E227,$C$389),""))</f>
        <v>21.05</v>
      </c>
      <c r="F228" s="105" t="str">
        <f>IF('Test Sample Data'!F227="","",IF(SUM('Test Sample Data'!F$3:F$386)&gt;10,IF(AND(ISNUMBER('Test Sample Data'!F227),'Test Sample Data'!F227&lt;$C$389, 'Test Sample Data'!F227&gt;0),'Test Sample Data'!F227,$C$389),""))</f>
        <v/>
      </c>
      <c r="G228" s="105" t="str">
        <f>IF('Test Sample Data'!G227="","",IF(SUM('Test Sample Data'!G$3:G$386)&gt;10,IF(AND(ISNUMBER('Test Sample Data'!G227),'Test Sample Data'!G227&lt;$C$389, 'Test Sample Data'!G227&gt;0),'Test Sample Data'!G227,$C$389),""))</f>
        <v/>
      </c>
      <c r="H228" s="105" t="str">
        <f>IF('Test Sample Data'!H227="","",IF(SUM('Test Sample Data'!H$3:H$386)&gt;10,IF(AND(ISNUMBER('Test Sample Data'!H227),'Test Sample Data'!H227&lt;$C$389, 'Test Sample Data'!H227&gt;0),'Test Sample Data'!H227,$C$389),""))</f>
        <v/>
      </c>
      <c r="I228" s="105" t="str">
        <f>IF('Test Sample Data'!I227="","",IF(SUM('Test Sample Data'!I$3:I$386)&gt;10,IF(AND(ISNUMBER('Test Sample Data'!I227),'Test Sample Data'!I227&lt;$C$389, 'Test Sample Data'!I227&gt;0),'Test Sample Data'!I227,$C$389),""))</f>
        <v/>
      </c>
      <c r="J228" s="105" t="str">
        <f>IF('Test Sample Data'!J227="","",IF(SUM('Test Sample Data'!J$3:J$386)&gt;10,IF(AND(ISNUMBER('Test Sample Data'!J227),'Test Sample Data'!J227&lt;$C$389, 'Test Sample Data'!J227&gt;0),'Test Sample Data'!J227,$C$389),""))</f>
        <v/>
      </c>
      <c r="K228" s="105" t="str">
        <f>IF('Test Sample Data'!K227="","",IF(SUM('Test Sample Data'!K$3:K$386)&gt;10,IF(AND(ISNUMBER('Test Sample Data'!K227),'Test Sample Data'!K227&lt;$C$389, 'Test Sample Data'!K227&gt;0),'Test Sample Data'!K227,$C$389),""))</f>
        <v/>
      </c>
      <c r="L228" s="105" t="str">
        <f>IF('Test Sample Data'!L227="","",IF(SUM('Test Sample Data'!L$3:L$386)&gt;10,IF(AND(ISNUMBER('Test Sample Data'!L227),'Test Sample Data'!L227&lt;$C$389, 'Test Sample Data'!L227&gt;0),'Test Sample Data'!L227,$C$389),""))</f>
        <v/>
      </c>
      <c r="M228" s="105" t="str">
        <f>IF('Test Sample Data'!M227="","",IF(SUM('Test Sample Data'!M$3:M$386)&gt;10,IF(AND(ISNUMBER('Test Sample Data'!M227),'Test Sample Data'!M227&lt;$C$389, 'Test Sample Data'!M227&gt;0),'Test Sample Data'!M227,$C$389),""))</f>
        <v/>
      </c>
      <c r="N228" s="105" t="str">
        <f>IF('Test Sample Data'!N227="","",IF(SUM('Test Sample Data'!N$3:N$386)&gt;10,IF(AND(ISNUMBER('Test Sample Data'!N227),'Test Sample Data'!N227&lt;$C$389, 'Test Sample Data'!N227&gt;0),'Test Sample Data'!N227,$C$389),""))</f>
        <v/>
      </c>
      <c r="O228" s="105" t="str">
        <f>'Gene Table'!D227</f>
        <v>RNF146</v>
      </c>
      <c r="P228" s="104" t="s">
        <v>27008</v>
      </c>
      <c r="Q228" s="105">
        <f>IF('Control Sample Data'!C227="","",IF(SUM('Control Sample Data'!C$3:C$386)&gt;10,IF(AND(ISNUMBER('Control Sample Data'!C227),'Control Sample Data'!C227&lt;$C$389, 'Control Sample Data'!C227&gt;0),'Control Sample Data'!C227,$C$389),""))</f>
        <v>32.409999999999997</v>
      </c>
      <c r="R228" s="105">
        <f>IF('Control Sample Data'!D227="","",IF(SUM('Control Sample Data'!D$3:D$386)&gt;10,IF(AND(ISNUMBER('Control Sample Data'!D227),'Control Sample Data'!D227&lt;$C$389, 'Control Sample Data'!D227&gt;0),'Control Sample Data'!D227,$C$389),""))</f>
        <v>32.950000000000003</v>
      </c>
      <c r="S228" s="105">
        <f>IF('Control Sample Data'!E227="","",IF(SUM('Control Sample Data'!E$3:E$386)&gt;10,IF(AND(ISNUMBER('Control Sample Data'!E227),'Control Sample Data'!E227&lt;$C$389, 'Control Sample Data'!E227&gt;0),'Control Sample Data'!E227,$C$389),""))</f>
        <v>33.049999999999997</v>
      </c>
      <c r="T228" s="105" t="str">
        <f>IF('Control Sample Data'!F227="","",IF(SUM('Control Sample Data'!F$3:F$386)&gt;10,IF(AND(ISNUMBER('Control Sample Data'!F227),'Control Sample Data'!F227&lt;$C$389, 'Control Sample Data'!F227&gt;0),'Control Sample Data'!F227,$C$389),""))</f>
        <v/>
      </c>
      <c r="U228" s="105" t="str">
        <f>IF('Control Sample Data'!G227="","",IF(SUM('Control Sample Data'!G$3:G$386)&gt;10,IF(AND(ISNUMBER('Control Sample Data'!G227),'Control Sample Data'!G227&lt;$C$389, 'Control Sample Data'!G227&gt;0),'Control Sample Data'!G227,$C$389),""))</f>
        <v/>
      </c>
      <c r="V228" s="105" t="str">
        <f>IF('Control Sample Data'!H227="","",IF(SUM('Control Sample Data'!H$3:H$386)&gt;10,IF(AND(ISNUMBER('Control Sample Data'!H227),'Control Sample Data'!H227&lt;$C$389, 'Control Sample Data'!H227&gt;0),'Control Sample Data'!H227,$C$389),""))</f>
        <v/>
      </c>
      <c r="W228" s="105" t="str">
        <f>IF('Control Sample Data'!I227="","",IF(SUM('Control Sample Data'!I$3:I$386)&gt;10,IF(AND(ISNUMBER('Control Sample Data'!I227),'Control Sample Data'!I227&lt;$C$389, 'Control Sample Data'!I227&gt;0),'Control Sample Data'!I227,$C$389),""))</f>
        <v/>
      </c>
      <c r="X228" s="105" t="str">
        <f>IF('Control Sample Data'!J227="","",IF(SUM('Control Sample Data'!J$3:J$386)&gt;10,IF(AND(ISNUMBER('Control Sample Data'!J227),'Control Sample Data'!J227&lt;$C$389, 'Control Sample Data'!J227&gt;0),'Control Sample Data'!J227,$C$389),""))</f>
        <v/>
      </c>
      <c r="Y228" s="105" t="str">
        <f>IF('Control Sample Data'!K227="","",IF(SUM('Control Sample Data'!K$3:K$386)&gt;10,IF(AND(ISNUMBER('Control Sample Data'!K227),'Control Sample Data'!K227&lt;$C$389, 'Control Sample Data'!K227&gt;0),'Control Sample Data'!K227,$C$389),""))</f>
        <v/>
      </c>
      <c r="Z228" s="105" t="str">
        <f>IF('Control Sample Data'!L227="","",IF(SUM('Control Sample Data'!L$3:L$386)&gt;10,IF(AND(ISNUMBER('Control Sample Data'!L227),'Control Sample Data'!L227&lt;$C$389, 'Control Sample Data'!L227&gt;0),'Control Sample Data'!L227,$C$389),""))</f>
        <v/>
      </c>
      <c r="AA228" s="105" t="str">
        <f>IF('Control Sample Data'!M227="","",IF(SUM('Control Sample Data'!M$3:M$386)&gt;10,IF(AND(ISNUMBER('Control Sample Data'!M227),'Control Sample Data'!M227&lt;$C$389, 'Control Sample Data'!M227&gt;0),'Control Sample Data'!M227,$C$389),""))</f>
        <v/>
      </c>
      <c r="AB228" s="136" t="str">
        <f>IF('Control Sample Data'!N227="","",IF(SUM('Control Sample Data'!N$3:N$386)&gt;10,IF(AND(ISNUMBER('Control Sample Data'!N227),'Control Sample Data'!N227&lt;$C$389, 'Control Sample Data'!N227&gt;0),'Control Sample Data'!N227,$C$389),""))</f>
        <v/>
      </c>
      <c r="BA228" s="101" t="str">
        <f t="shared" si="222"/>
        <v>RNF146</v>
      </c>
      <c r="BB228" s="104" t="s">
        <v>27008</v>
      </c>
      <c r="BC228" s="105">
        <f t="shared" ref="BC228:BC291" si="234">IF(ISERROR(C228-AC$26),"",C228-AC$26)</f>
        <v>7.7999999999999403E-2</v>
      </c>
      <c r="BD228" s="105">
        <f t="shared" ref="BD228:BD291" si="235">IF(ISERROR(D228-AD$26),"",D228-AD$26)</f>
        <v>7.0000000000000284E-2</v>
      </c>
      <c r="BE228" s="105">
        <f t="shared" ref="BE228:BE291" si="236">IF(ISERROR(E228-AE$26),"",E228-AE$26)</f>
        <v>0.16999999999999815</v>
      </c>
      <c r="BF228" s="105" t="str">
        <f t="shared" ref="BF228:BF291" si="237">IF(ISERROR(F228-AF$26),"",F228-AF$26)</f>
        <v/>
      </c>
      <c r="BG228" s="105" t="str">
        <f t="shared" ref="BG228:BG291" si="238">IF(ISERROR(G228-AG$26),"",G228-AG$26)</f>
        <v/>
      </c>
      <c r="BH228" s="105" t="str">
        <f t="shared" ref="BH228:BH291" si="239">IF(ISERROR(H228-AH$26),"",H228-AH$26)</f>
        <v/>
      </c>
      <c r="BI228" s="105" t="str">
        <f t="shared" ref="BI228:BI291" si="240">IF(ISERROR(I228-AI$26),"",I228-AI$26)</f>
        <v/>
      </c>
      <c r="BJ228" s="105" t="str">
        <f t="shared" ref="BJ228:BJ291" si="241">IF(ISERROR(J228-AJ$26),"",J228-AJ$26)</f>
        <v/>
      </c>
      <c r="BK228" s="105" t="str">
        <f t="shared" ref="BK228:BK291" si="242">IF(ISERROR(K228-AK$26),"",K228-AK$26)</f>
        <v/>
      </c>
      <c r="BL228" s="105" t="str">
        <f t="shared" ref="BL228:BL291" si="243">IF(ISERROR(L228-AL$26),"",L228-AL$26)</f>
        <v/>
      </c>
      <c r="BM228" s="102" t="str">
        <f t="shared" si="223"/>
        <v/>
      </c>
      <c r="BN228" s="102" t="str">
        <f t="shared" si="224"/>
        <v/>
      </c>
      <c r="BO228" s="105">
        <f t="shared" ref="BO228:BO291" si="244">IF(ISERROR(Q228-AO$26),"",Q228-AO$26)</f>
        <v>11.267999999999997</v>
      </c>
      <c r="BP228" s="105">
        <f t="shared" ref="BP228:BP291" si="245">IF(ISERROR(R228-AP$26),"",R228-AP$26)</f>
        <v>11.898000000000003</v>
      </c>
      <c r="BQ228" s="105">
        <f t="shared" ref="BQ228:BQ291" si="246">IF(ISERROR(S228-AQ$26),"",S228-AQ$26)</f>
        <v>11.839999999999996</v>
      </c>
      <c r="BR228" s="105" t="str">
        <f t="shared" ref="BR228:BR291" si="247">IF(ISERROR(T228-AR$26),"",T228-AR$26)</f>
        <v/>
      </c>
      <c r="BS228" s="105" t="str">
        <f t="shared" ref="BS228:BS291" si="248">IF(ISERROR(U228-AS$26),"",U228-AS$26)</f>
        <v/>
      </c>
      <c r="BT228" s="105" t="str">
        <f t="shared" ref="BT228:BT291" si="249">IF(ISERROR(V228-AT$26),"",V228-AT$26)</f>
        <v/>
      </c>
      <c r="BU228" s="105" t="str">
        <f t="shared" ref="BU228:BU291" si="250">IF(ISERROR(W228-AU$26),"",W228-AU$26)</f>
        <v/>
      </c>
      <c r="BV228" s="105" t="str">
        <f t="shared" ref="BV228:BV291" si="251">IF(ISERROR(X228-AV$26),"",X228-AV$26)</f>
        <v/>
      </c>
      <c r="BW228" s="105" t="str">
        <f t="shared" ref="BW228:BW291" si="252">IF(ISERROR(Y228-AW$26),"",Y228-AW$26)</f>
        <v/>
      </c>
      <c r="BX228" s="105" t="str">
        <f t="shared" ref="BX228:BX291" si="253">IF(ISERROR(Z228-AX$26),"",Z228-AX$26)</f>
        <v/>
      </c>
      <c r="BY228" s="102" t="str">
        <f t="shared" si="225"/>
        <v/>
      </c>
      <c r="BZ228" s="102" t="str">
        <f t="shared" si="226"/>
        <v/>
      </c>
      <c r="CA228" s="70">
        <f t="shared" si="227"/>
        <v>0.10599999999999928</v>
      </c>
      <c r="CB228" s="70">
        <f t="shared" si="228"/>
        <v>11.668666666666667</v>
      </c>
      <c r="CC228" s="103" t="str">
        <f t="shared" si="229"/>
        <v>RNF146</v>
      </c>
      <c r="CD228" s="104" t="s">
        <v>27008</v>
      </c>
      <c r="CE228" s="106">
        <f t="shared" ref="CE228:CE291" si="254">IF(BC228="","",POWER(2, -BC228))</f>
        <v>0.94737007059926803</v>
      </c>
      <c r="CF228" s="106">
        <f t="shared" ref="CF228:CF291" si="255">IF(BD228="","",POWER(2, -BD228))</f>
        <v>0.95263799804393712</v>
      </c>
      <c r="CG228" s="106">
        <f t="shared" ref="CG228:CG291" si="256">IF(BE228="","",POWER(2, -BE228))</f>
        <v>0.88884268116657139</v>
      </c>
      <c r="CH228" s="106" t="str">
        <f t="shared" ref="CH228:CH291" si="257">IF(BF228="","",POWER(2, -BF228))</f>
        <v/>
      </c>
      <c r="CI228" s="106" t="str">
        <f t="shared" ref="CI228:CI291" si="258">IF(BG228="","",POWER(2, -BG228))</f>
        <v/>
      </c>
      <c r="CJ228" s="106" t="str">
        <f t="shared" ref="CJ228:CJ291" si="259">IF(BH228="","",POWER(2, -BH228))</f>
        <v/>
      </c>
      <c r="CK228" s="106" t="str">
        <f t="shared" ref="CK228:CK291" si="260">IF(BI228="","",POWER(2, -BI228))</f>
        <v/>
      </c>
      <c r="CL228" s="106" t="str">
        <f t="shared" ref="CL228:CL291" si="261">IF(BJ228="","",POWER(2, -BJ228))</f>
        <v/>
      </c>
      <c r="CM228" s="106" t="str">
        <f t="shared" ref="CM228:CM291" si="262">IF(BK228="","",POWER(2, -BK228))</f>
        <v/>
      </c>
      <c r="CN228" s="106" t="str">
        <f t="shared" ref="CN228:CN291" si="263">IF(BL228="","",POWER(2, -BL228))</f>
        <v/>
      </c>
      <c r="CO228" s="119" t="str">
        <f t="shared" si="230"/>
        <v/>
      </c>
      <c r="CP228" s="119" t="str">
        <f t="shared" si="231"/>
        <v/>
      </c>
      <c r="CQ228" s="106">
        <f t="shared" ref="CQ228:CQ291" si="264">IF(BO228="","",POWER(2, -BO228))</f>
        <v>4.0550294145063281E-4</v>
      </c>
      <c r="CR228" s="106">
        <f t="shared" ref="CR228:CR291" si="265">IF(BP228="","",POWER(2, -BP228))</f>
        <v>2.6202643710777635E-4</v>
      </c>
      <c r="CS228" s="106">
        <f t="shared" ref="CS228:CS291" si="266">IF(BQ228="","",POWER(2, -BQ228))</f>
        <v>2.7277518019341396E-4</v>
      </c>
      <c r="CT228" s="106" t="str">
        <f t="shared" ref="CT228:CT291" si="267">IF(BR228="","",POWER(2, -BR228))</f>
        <v/>
      </c>
      <c r="CU228" s="106" t="str">
        <f t="shared" ref="CU228:CU291" si="268">IF(BS228="","",POWER(2, -BS228))</f>
        <v/>
      </c>
      <c r="CV228" s="106" t="str">
        <f t="shared" ref="CV228:CV291" si="269">IF(BT228="","",POWER(2, -BT228))</f>
        <v/>
      </c>
      <c r="CW228" s="106" t="str">
        <f t="shared" ref="CW228:CW291" si="270">IF(BU228="","",POWER(2, -BU228))</f>
        <v/>
      </c>
      <c r="CX228" s="106" t="str">
        <f t="shared" ref="CX228:CX291" si="271">IF(BV228="","",POWER(2, -BV228))</f>
        <v/>
      </c>
      <c r="CY228" s="106" t="str">
        <f t="shared" ref="CY228:CY291" si="272">IF(BW228="","",POWER(2, -BW228))</f>
        <v/>
      </c>
      <c r="CZ228" s="106" t="str">
        <f t="shared" ref="CZ228:CZ291" si="273">IF(BX228="","",POWER(2, -BX228))</f>
        <v/>
      </c>
      <c r="DA228" s="119" t="str">
        <f t="shared" si="232"/>
        <v/>
      </c>
      <c r="DB228" s="119" t="str">
        <f t="shared" si="233"/>
        <v/>
      </c>
    </row>
    <row r="229" spans="1:106" ht="15" customHeight="1" x14ac:dyDescent="0.3">
      <c r="A229" s="135" t="str">
        <f>'Gene Table'!D228</f>
        <v>RNF150</v>
      </c>
      <c r="B229" s="104" t="s">
        <v>27009</v>
      </c>
      <c r="C229" s="105">
        <f>IF('Test Sample Data'!C228="","",IF(SUM('Test Sample Data'!C$3:C$386)&gt;10,IF(AND(ISNUMBER('Test Sample Data'!C228),'Test Sample Data'!C228&lt;$C$389, 'Test Sample Data'!C228&gt;0),'Test Sample Data'!C228,$C$389),""))</f>
        <v>23.55</v>
      </c>
      <c r="D229" s="105">
        <f>IF('Test Sample Data'!D228="","",IF(SUM('Test Sample Data'!D$3:D$386)&gt;10,IF(AND(ISNUMBER('Test Sample Data'!D228),'Test Sample Data'!D228&lt;$C$389, 'Test Sample Data'!D228&gt;0),'Test Sample Data'!D228,$C$389),""))</f>
        <v>23.62</v>
      </c>
      <c r="E229" s="105">
        <f>IF('Test Sample Data'!E228="","",IF(SUM('Test Sample Data'!E$3:E$386)&gt;10,IF(AND(ISNUMBER('Test Sample Data'!E228),'Test Sample Data'!E228&lt;$C$389, 'Test Sample Data'!E228&gt;0),'Test Sample Data'!E228,$C$389),""))</f>
        <v>23.57</v>
      </c>
      <c r="F229" s="105" t="str">
        <f>IF('Test Sample Data'!F228="","",IF(SUM('Test Sample Data'!F$3:F$386)&gt;10,IF(AND(ISNUMBER('Test Sample Data'!F228),'Test Sample Data'!F228&lt;$C$389, 'Test Sample Data'!F228&gt;0),'Test Sample Data'!F228,$C$389),""))</f>
        <v/>
      </c>
      <c r="G229" s="105" t="str">
        <f>IF('Test Sample Data'!G228="","",IF(SUM('Test Sample Data'!G$3:G$386)&gt;10,IF(AND(ISNUMBER('Test Sample Data'!G228),'Test Sample Data'!G228&lt;$C$389, 'Test Sample Data'!G228&gt;0),'Test Sample Data'!G228,$C$389),""))</f>
        <v/>
      </c>
      <c r="H229" s="105" t="str">
        <f>IF('Test Sample Data'!H228="","",IF(SUM('Test Sample Data'!H$3:H$386)&gt;10,IF(AND(ISNUMBER('Test Sample Data'!H228),'Test Sample Data'!H228&lt;$C$389, 'Test Sample Data'!H228&gt;0),'Test Sample Data'!H228,$C$389),""))</f>
        <v/>
      </c>
      <c r="I229" s="105" t="str">
        <f>IF('Test Sample Data'!I228="","",IF(SUM('Test Sample Data'!I$3:I$386)&gt;10,IF(AND(ISNUMBER('Test Sample Data'!I228),'Test Sample Data'!I228&lt;$C$389, 'Test Sample Data'!I228&gt;0),'Test Sample Data'!I228,$C$389),""))</f>
        <v/>
      </c>
      <c r="J229" s="105" t="str">
        <f>IF('Test Sample Data'!J228="","",IF(SUM('Test Sample Data'!J$3:J$386)&gt;10,IF(AND(ISNUMBER('Test Sample Data'!J228),'Test Sample Data'!J228&lt;$C$389, 'Test Sample Data'!J228&gt;0),'Test Sample Data'!J228,$C$389),""))</f>
        <v/>
      </c>
      <c r="K229" s="105" t="str">
        <f>IF('Test Sample Data'!K228="","",IF(SUM('Test Sample Data'!K$3:K$386)&gt;10,IF(AND(ISNUMBER('Test Sample Data'!K228),'Test Sample Data'!K228&lt;$C$389, 'Test Sample Data'!K228&gt;0),'Test Sample Data'!K228,$C$389),""))</f>
        <v/>
      </c>
      <c r="L229" s="105" t="str">
        <f>IF('Test Sample Data'!L228="","",IF(SUM('Test Sample Data'!L$3:L$386)&gt;10,IF(AND(ISNUMBER('Test Sample Data'!L228),'Test Sample Data'!L228&lt;$C$389, 'Test Sample Data'!L228&gt;0),'Test Sample Data'!L228,$C$389),""))</f>
        <v/>
      </c>
      <c r="M229" s="105" t="str">
        <f>IF('Test Sample Data'!M228="","",IF(SUM('Test Sample Data'!M$3:M$386)&gt;10,IF(AND(ISNUMBER('Test Sample Data'!M228),'Test Sample Data'!M228&lt;$C$389, 'Test Sample Data'!M228&gt;0),'Test Sample Data'!M228,$C$389),""))</f>
        <v/>
      </c>
      <c r="N229" s="105" t="str">
        <f>IF('Test Sample Data'!N228="","",IF(SUM('Test Sample Data'!N$3:N$386)&gt;10,IF(AND(ISNUMBER('Test Sample Data'!N228),'Test Sample Data'!N228&lt;$C$389, 'Test Sample Data'!N228&gt;0),'Test Sample Data'!N228,$C$389),""))</f>
        <v/>
      </c>
      <c r="O229" s="105" t="str">
        <f>'Gene Table'!D228</f>
        <v>RNF150</v>
      </c>
      <c r="P229" s="104" t="s">
        <v>27009</v>
      </c>
      <c r="Q229" s="105">
        <f>IF('Control Sample Data'!C228="","",IF(SUM('Control Sample Data'!C$3:C$386)&gt;10,IF(AND(ISNUMBER('Control Sample Data'!C228),'Control Sample Data'!C228&lt;$C$389, 'Control Sample Data'!C228&gt;0),'Control Sample Data'!C228,$C$389),""))</f>
        <v>23.41</v>
      </c>
      <c r="R229" s="105">
        <f>IF('Control Sample Data'!D228="","",IF(SUM('Control Sample Data'!D$3:D$386)&gt;10,IF(AND(ISNUMBER('Control Sample Data'!D228),'Control Sample Data'!D228&lt;$C$389, 'Control Sample Data'!D228&gt;0),'Control Sample Data'!D228,$C$389),""))</f>
        <v>23.44</v>
      </c>
      <c r="S229" s="105">
        <f>IF('Control Sample Data'!E228="","",IF(SUM('Control Sample Data'!E$3:E$386)&gt;10,IF(AND(ISNUMBER('Control Sample Data'!E228),'Control Sample Data'!E228&lt;$C$389, 'Control Sample Data'!E228&gt;0),'Control Sample Data'!E228,$C$389),""))</f>
        <v>23.4</v>
      </c>
      <c r="T229" s="105" t="str">
        <f>IF('Control Sample Data'!F228="","",IF(SUM('Control Sample Data'!F$3:F$386)&gt;10,IF(AND(ISNUMBER('Control Sample Data'!F228),'Control Sample Data'!F228&lt;$C$389, 'Control Sample Data'!F228&gt;0),'Control Sample Data'!F228,$C$389),""))</f>
        <v/>
      </c>
      <c r="U229" s="105" t="str">
        <f>IF('Control Sample Data'!G228="","",IF(SUM('Control Sample Data'!G$3:G$386)&gt;10,IF(AND(ISNUMBER('Control Sample Data'!G228),'Control Sample Data'!G228&lt;$C$389, 'Control Sample Data'!G228&gt;0),'Control Sample Data'!G228,$C$389),""))</f>
        <v/>
      </c>
      <c r="V229" s="105" t="str">
        <f>IF('Control Sample Data'!H228="","",IF(SUM('Control Sample Data'!H$3:H$386)&gt;10,IF(AND(ISNUMBER('Control Sample Data'!H228),'Control Sample Data'!H228&lt;$C$389, 'Control Sample Data'!H228&gt;0),'Control Sample Data'!H228,$C$389),""))</f>
        <v/>
      </c>
      <c r="W229" s="105" t="str">
        <f>IF('Control Sample Data'!I228="","",IF(SUM('Control Sample Data'!I$3:I$386)&gt;10,IF(AND(ISNUMBER('Control Sample Data'!I228),'Control Sample Data'!I228&lt;$C$389, 'Control Sample Data'!I228&gt;0),'Control Sample Data'!I228,$C$389),""))</f>
        <v/>
      </c>
      <c r="X229" s="105" t="str">
        <f>IF('Control Sample Data'!J228="","",IF(SUM('Control Sample Data'!J$3:J$386)&gt;10,IF(AND(ISNUMBER('Control Sample Data'!J228),'Control Sample Data'!J228&lt;$C$389, 'Control Sample Data'!J228&gt;0),'Control Sample Data'!J228,$C$389),""))</f>
        <v/>
      </c>
      <c r="Y229" s="105" t="str">
        <f>IF('Control Sample Data'!K228="","",IF(SUM('Control Sample Data'!K$3:K$386)&gt;10,IF(AND(ISNUMBER('Control Sample Data'!K228),'Control Sample Data'!K228&lt;$C$389, 'Control Sample Data'!K228&gt;0),'Control Sample Data'!K228,$C$389),""))</f>
        <v/>
      </c>
      <c r="Z229" s="105" t="str">
        <f>IF('Control Sample Data'!L228="","",IF(SUM('Control Sample Data'!L$3:L$386)&gt;10,IF(AND(ISNUMBER('Control Sample Data'!L228),'Control Sample Data'!L228&lt;$C$389, 'Control Sample Data'!L228&gt;0),'Control Sample Data'!L228,$C$389),""))</f>
        <v/>
      </c>
      <c r="AA229" s="105" t="str">
        <f>IF('Control Sample Data'!M228="","",IF(SUM('Control Sample Data'!M$3:M$386)&gt;10,IF(AND(ISNUMBER('Control Sample Data'!M228),'Control Sample Data'!M228&lt;$C$389, 'Control Sample Data'!M228&gt;0),'Control Sample Data'!M228,$C$389),""))</f>
        <v/>
      </c>
      <c r="AB229" s="136" t="str">
        <f>IF('Control Sample Data'!N228="","",IF(SUM('Control Sample Data'!N$3:N$386)&gt;10,IF(AND(ISNUMBER('Control Sample Data'!N228),'Control Sample Data'!N228&lt;$C$389, 'Control Sample Data'!N228&gt;0),'Control Sample Data'!N228,$C$389),""))</f>
        <v/>
      </c>
      <c r="BA229" s="101" t="str">
        <f t="shared" si="222"/>
        <v>RNF150</v>
      </c>
      <c r="BB229" s="104" t="s">
        <v>27009</v>
      </c>
      <c r="BC229" s="105">
        <f t="shared" si="234"/>
        <v>2.5579999999999998</v>
      </c>
      <c r="BD229" s="105">
        <f t="shared" si="235"/>
        <v>2.6700000000000017</v>
      </c>
      <c r="BE229" s="105">
        <f t="shared" si="236"/>
        <v>2.6899999999999977</v>
      </c>
      <c r="BF229" s="105" t="str">
        <f t="shared" si="237"/>
        <v/>
      </c>
      <c r="BG229" s="105" t="str">
        <f t="shared" si="238"/>
        <v/>
      </c>
      <c r="BH229" s="105" t="str">
        <f t="shared" si="239"/>
        <v/>
      </c>
      <c r="BI229" s="105" t="str">
        <f t="shared" si="240"/>
        <v/>
      </c>
      <c r="BJ229" s="105" t="str">
        <f t="shared" si="241"/>
        <v/>
      </c>
      <c r="BK229" s="105" t="str">
        <f t="shared" si="242"/>
        <v/>
      </c>
      <c r="BL229" s="105" t="str">
        <f t="shared" si="243"/>
        <v/>
      </c>
      <c r="BM229" s="102" t="str">
        <f t="shared" si="223"/>
        <v/>
      </c>
      <c r="BN229" s="102" t="str">
        <f t="shared" si="224"/>
        <v/>
      </c>
      <c r="BO229" s="105">
        <f t="shared" si="244"/>
        <v>2.2680000000000007</v>
      </c>
      <c r="BP229" s="105">
        <f t="shared" si="245"/>
        <v>2.3880000000000017</v>
      </c>
      <c r="BQ229" s="105">
        <f t="shared" si="246"/>
        <v>2.1899999999999977</v>
      </c>
      <c r="BR229" s="105" t="str">
        <f t="shared" si="247"/>
        <v/>
      </c>
      <c r="BS229" s="105" t="str">
        <f t="shared" si="248"/>
        <v/>
      </c>
      <c r="BT229" s="105" t="str">
        <f t="shared" si="249"/>
        <v/>
      </c>
      <c r="BU229" s="105" t="str">
        <f t="shared" si="250"/>
        <v/>
      </c>
      <c r="BV229" s="105" t="str">
        <f t="shared" si="251"/>
        <v/>
      </c>
      <c r="BW229" s="105" t="str">
        <f t="shared" si="252"/>
        <v/>
      </c>
      <c r="BX229" s="105" t="str">
        <f t="shared" si="253"/>
        <v/>
      </c>
      <c r="BY229" s="102" t="str">
        <f t="shared" si="225"/>
        <v/>
      </c>
      <c r="BZ229" s="102" t="str">
        <f t="shared" si="226"/>
        <v/>
      </c>
      <c r="CA229" s="70">
        <f t="shared" si="227"/>
        <v>2.6393333333333331</v>
      </c>
      <c r="CB229" s="70">
        <f t="shared" si="228"/>
        <v>2.282</v>
      </c>
      <c r="CC229" s="103" t="str">
        <f t="shared" si="229"/>
        <v>RNF150</v>
      </c>
      <c r="CD229" s="104" t="s">
        <v>27009</v>
      </c>
      <c r="CE229" s="106">
        <f t="shared" si="254"/>
        <v>0.16981078556861812</v>
      </c>
      <c r="CF229" s="106">
        <f t="shared" si="255"/>
        <v>0.15712667181522835</v>
      </c>
      <c r="CG229" s="106">
        <f t="shared" si="256"/>
        <v>0.15496346249237358</v>
      </c>
      <c r="CH229" s="106" t="str">
        <f t="shared" si="257"/>
        <v/>
      </c>
      <c r="CI229" s="106" t="str">
        <f t="shared" si="258"/>
        <v/>
      </c>
      <c r="CJ229" s="106" t="str">
        <f t="shared" si="259"/>
        <v/>
      </c>
      <c r="CK229" s="106" t="str">
        <f t="shared" si="260"/>
        <v/>
      </c>
      <c r="CL229" s="106" t="str">
        <f t="shared" si="261"/>
        <v/>
      </c>
      <c r="CM229" s="106" t="str">
        <f t="shared" si="262"/>
        <v/>
      </c>
      <c r="CN229" s="106" t="str">
        <f t="shared" si="263"/>
        <v/>
      </c>
      <c r="CO229" s="119" t="str">
        <f t="shared" si="230"/>
        <v/>
      </c>
      <c r="CP229" s="119" t="str">
        <f t="shared" si="231"/>
        <v/>
      </c>
      <c r="CQ229" s="106">
        <f t="shared" si="264"/>
        <v>0.20761750602272344</v>
      </c>
      <c r="CR229" s="106">
        <f t="shared" si="265"/>
        <v>0.19104706509564559</v>
      </c>
      <c r="CS229" s="106">
        <f t="shared" si="266"/>
        <v>0.21915143032900911</v>
      </c>
      <c r="CT229" s="106" t="str">
        <f t="shared" si="267"/>
        <v/>
      </c>
      <c r="CU229" s="106" t="str">
        <f t="shared" si="268"/>
        <v/>
      </c>
      <c r="CV229" s="106" t="str">
        <f t="shared" si="269"/>
        <v/>
      </c>
      <c r="CW229" s="106" t="str">
        <f t="shared" si="270"/>
        <v/>
      </c>
      <c r="CX229" s="106" t="str">
        <f t="shared" si="271"/>
        <v/>
      </c>
      <c r="CY229" s="106" t="str">
        <f t="shared" si="272"/>
        <v/>
      </c>
      <c r="CZ229" s="106" t="str">
        <f t="shared" si="273"/>
        <v/>
      </c>
      <c r="DA229" s="119" t="str">
        <f t="shared" si="232"/>
        <v/>
      </c>
      <c r="DB229" s="119" t="str">
        <f t="shared" si="233"/>
        <v/>
      </c>
    </row>
    <row r="230" spans="1:106" ht="15" customHeight="1" x14ac:dyDescent="0.3">
      <c r="A230" s="135" t="str">
        <f>'Gene Table'!D229</f>
        <v>RNF152</v>
      </c>
      <c r="B230" s="104" t="s">
        <v>27010</v>
      </c>
      <c r="C230" s="105">
        <f>IF('Test Sample Data'!C229="","",IF(SUM('Test Sample Data'!C$3:C$386)&gt;10,IF(AND(ISNUMBER('Test Sample Data'!C229),'Test Sample Data'!C229&lt;$C$389, 'Test Sample Data'!C229&gt;0),'Test Sample Data'!C229,$C$389),""))</f>
        <v>29.38</v>
      </c>
      <c r="D230" s="105">
        <f>IF('Test Sample Data'!D229="","",IF(SUM('Test Sample Data'!D$3:D$386)&gt;10,IF(AND(ISNUMBER('Test Sample Data'!D229),'Test Sample Data'!D229&lt;$C$389, 'Test Sample Data'!D229&gt;0),'Test Sample Data'!D229,$C$389),""))</f>
        <v>29.68</v>
      </c>
      <c r="E230" s="105">
        <f>IF('Test Sample Data'!E229="","",IF(SUM('Test Sample Data'!E$3:E$386)&gt;10,IF(AND(ISNUMBER('Test Sample Data'!E229),'Test Sample Data'!E229&lt;$C$389, 'Test Sample Data'!E229&gt;0),'Test Sample Data'!E229,$C$389),""))</f>
        <v>29.32</v>
      </c>
      <c r="F230" s="105" t="str">
        <f>IF('Test Sample Data'!F229="","",IF(SUM('Test Sample Data'!F$3:F$386)&gt;10,IF(AND(ISNUMBER('Test Sample Data'!F229),'Test Sample Data'!F229&lt;$C$389, 'Test Sample Data'!F229&gt;0),'Test Sample Data'!F229,$C$389),""))</f>
        <v/>
      </c>
      <c r="G230" s="105" t="str">
        <f>IF('Test Sample Data'!G229="","",IF(SUM('Test Sample Data'!G$3:G$386)&gt;10,IF(AND(ISNUMBER('Test Sample Data'!G229),'Test Sample Data'!G229&lt;$C$389, 'Test Sample Data'!G229&gt;0),'Test Sample Data'!G229,$C$389),""))</f>
        <v/>
      </c>
      <c r="H230" s="105" t="str">
        <f>IF('Test Sample Data'!H229="","",IF(SUM('Test Sample Data'!H$3:H$386)&gt;10,IF(AND(ISNUMBER('Test Sample Data'!H229),'Test Sample Data'!H229&lt;$C$389, 'Test Sample Data'!H229&gt;0),'Test Sample Data'!H229,$C$389),""))</f>
        <v/>
      </c>
      <c r="I230" s="105" t="str">
        <f>IF('Test Sample Data'!I229="","",IF(SUM('Test Sample Data'!I$3:I$386)&gt;10,IF(AND(ISNUMBER('Test Sample Data'!I229),'Test Sample Data'!I229&lt;$C$389, 'Test Sample Data'!I229&gt;0),'Test Sample Data'!I229,$C$389),""))</f>
        <v/>
      </c>
      <c r="J230" s="105" t="str">
        <f>IF('Test Sample Data'!J229="","",IF(SUM('Test Sample Data'!J$3:J$386)&gt;10,IF(AND(ISNUMBER('Test Sample Data'!J229),'Test Sample Data'!J229&lt;$C$389, 'Test Sample Data'!J229&gt;0),'Test Sample Data'!J229,$C$389),""))</f>
        <v/>
      </c>
      <c r="K230" s="105" t="str">
        <f>IF('Test Sample Data'!K229="","",IF(SUM('Test Sample Data'!K$3:K$386)&gt;10,IF(AND(ISNUMBER('Test Sample Data'!K229),'Test Sample Data'!K229&lt;$C$389, 'Test Sample Data'!K229&gt;0),'Test Sample Data'!K229,$C$389),""))</f>
        <v/>
      </c>
      <c r="L230" s="105" t="str">
        <f>IF('Test Sample Data'!L229="","",IF(SUM('Test Sample Data'!L$3:L$386)&gt;10,IF(AND(ISNUMBER('Test Sample Data'!L229),'Test Sample Data'!L229&lt;$C$389, 'Test Sample Data'!L229&gt;0),'Test Sample Data'!L229,$C$389),""))</f>
        <v/>
      </c>
      <c r="M230" s="105" t="str">
        <f>IF('Test Sample Data'!M229="","",IF(SUM('Test Sample Data'!M$3:M$386)&gt;10,IF(AND(ISNUMBER('Test Sample Data'!M229),'Test Sample Data'!M229&lt;$C$389, 'Test Sample Data'!M229&gt;0),'Test Sample Data'!M229,$C$389),""))</f>
        <v/>
      </c>
      <c r="N230" s="105" t="str">
        <f>IF('Test Sample Data'!N229="","",IF(SUM('Test Sample Data'!N$3:N$386)&gt;10,IF(AND(ISNUMBER('Test Sample Data'!N229),'Test Sample Data'!N229&lt;$C$389, 'Test Sample Data'!N229&gt;0),'Test Sample Data'!N229,$C$389),""))</f>
        <v/>
      </c>
      <c r="O230" s="105" t="str">
        <f>'Gene Table'!D229</f>
        <v>RNF152</v>
      </c>
      <c r="P230" s="104" t="s">
        <v>27010</v>
      </c>
      <c r="Q230" s="105">
        <f>IF('Control Sample Data'!C229="","",IF(SUM('Control Sample Data'!C$3:C$386)&gt;10,IF(AND(ISNUMBER('Control Sample Data'!C229),'Control Sample Data'!C229&lt;$C$389, 'Control Sample Data'!C229&gt;0),'Control Sample Data'!C229,$C$389),""))</f>
        <v>27.49</v>
      </c>
      <c r="R230" s="105">
        <f>IF('Control Sample Data'!D229="","",IF(SUM('Control Sample Data'!D$3:D$386)&gt;10,IF(AND(ISNUMBER('Control Sample Data'!D229),'Control Sample Data'!D229&lt;$C$389, 'Control Sample Data'!D229&gt;0),'Control Sample Data'!D229,$C$389),""))</f>
        <v>27.72</v>
      </c>
      <c r="S230" s="105">
        <f>IF('Control Sample Data'!E229="","",IF(SUM('Control Sample Data'!E$3:E$386)&gt;10,IF(AND(ISNUMBER('Control Sample Data'!E229),'Control Sample Data'!E229&lt;$C$389, 'Control Sample Data'!E229&gt;0),'Control Sample Data'!E229,$C$389),""))</f>
        <v>27.44</v>
      </c>
      <c r="T230" s="105" t="str">
        <f>IF('Control Sample Data'!F229="","",IF(SUM('Control Sample Data'!F$3:F$386)&gt;10,IF(AND(ISNUMBER('Control Sample Data'!F229),'Control Sample Data'!F229&lt;$C$389, 'Control Sample Data'!F229&gt;0),'Control Sample Data'!F229,$C$389),""))</f>
        <v/>
      </c>
      <c r="U230" s="105" t="str">
        <f>IF('Control Sample Data'!G229="","",IF(SUM('Control Sample Data'!G$3:G$386)&gt;10,IF(AND(ISNUMBER('Control Sample Data'!G229),'Control Sample Data'!G229&lt;$C$389, 'Control Sample Data'!G229&gt;0),'Control Sample Data'!G229,$C$389),""))</f>
        <v/>
      </c>
      <c r="V230" s="105" t="str">
        <f>IF('Control Sample Data'!H229="","",IF(SUM('Control Sample Data'!H$3:H$386)&gt;10,IF(AND(ISNUMBER('Control Sample Data'!H229),'Control Sample Data'!H229&lt;$C$389, 'Control Sample Data'!H229&gt;0),'Control Sample Data'!H229,$C$389),""))</f>
        <v/>
      </c>
      <c r="W230" s="105" t="str">
        <f>IF('Control Sample Data'!I229="","",IF(SUM('Control Sample Data'!I$3:I$386)&gt;10,IF(AND(ISNUMBER('Control Sample Data'!I229),'Control Sample Data'!I229&lt;$C$389, 'Control Sample Data'!I229&gt;0),'Control Sample Data'!I229,$C$389),""))</f>
        <v/>
      </c>
      <c r="X230" s="105" t="str">
        <f>IF('Control Sample Data'!J229="","",IF(SUM('Control Sample Data'!J$3:J$386)&gt;10,IF(AND(ISNUMBER('Control Sample Data'!J229),'Control Sample Data'!J229&lt;$C$389, 'Control Sample Data'!J229&gt;0),'Control Sample Data'!J229,$C$389),""))</f>
        <v/>
      </c>
      <c r="Y230" s="105" t="str">
        <f>IF('Control Sample Data'!K229="","",IF(SUM('Control Sample Data'!K$3:K$386)&gt;10,IF(AND(ISNUMBER('Control Sample Data'!K229),'Control Sample Data'!K229&lt;$C$389, 'Control Sample Data'!K229&gt;0),'Control Sample Data'!K229,$C$389),""))</f>
        <v/>
      </c>
      <c r="Z230" s="105" t="str">
        <f>IF('Control Sample Data'!L229="","",IF(SUM('Control Sample Data'!L$3:L$386)&gt;10,IF(AND(ISNUMBER('Control Sample Data'!L229),'Control Sample Data'!L229&lt;$C$389, 'Control Sample Data'!L229&gt;0),'Control Sample Data'!L229,$C$389),""))</f>
        <v/>
      </c>
      <c r="AA230" s="105" t="str">
        <f>IF('Control Sample Data'!M229="","",IF(SUM('Control Sample Data'!M$3:M$386)&gt;10,IF(AND(ISNUMBER('Control Sample Data'!M229),'Control Sample Data'!M229&lt;$C$389, 'Control Sample Data'!M229&gt;0),'Control Sample Data'!M229,$C$389),""))</f>
        <v/>
      </c>
      <c r="AB230" s="136" t="str">
        <f>IF('Control Sample Data'!N229="","",IF(SUM('Control Sample Data'!N$3:N$386)&gt;10,IF(AND(ISNUMBER('Control Sample Data'!N229),'Control Sample Data'!N229&lt;$C$389, 'Control Sample Data'!N229&gt;0),'Control Sample Data'!N229,$C$389),""))</f>
        <v/>
      </c>
      <c r="BA230" s="101" t="str">
        <f t="shared" si="222"/>
        <v>RNF152</v>
      </c>
      <c r="BB230" s="104" t="s">
        <v>27010</v>
      </c>
      <c r="BC230" s="105">
        <f t="shared" si="234"/>
        <v>8.3879999999999981</v>
      </c>
      <c r="BD230" s="105">
        <f t="shared" si="235"/>
        <v>8.73</v>
      </c>
      <c r="BE230" s="105">
        <f t="shared" si="236"/>
        <v>8.4399999999999977</v>
      </c>
      <c r="BF230" s="105" t="str">
        <f t="shared" si="237"/>
        <v/>
      </c>
      <c r="BG230" s="105" t="str">
        <f t="shared" si="238"/>
        <v/>
      </c>
      <c r="BH230" s="105" t="str">
        <f t="shared" si="239"/>
        <v/>
      </c>
      <c r="BI230" s="105" t="str">
        <f t="shared" si="240"/>
        <v/>
      </c>
      <c r="BJ230" s="105" t="str">
        <f t="shared" si="241"/>
        <v/>
      </c>
      <c r="BK230" s="105" t="str">
        <f t="shared" si="242"/>
        <v/>
      </c>
      <c r="BL230" s="105" t="str">
        <f t="shared" si="243"/>
        <v/>
      </c>
      <c r="BM230" s="102" t="str">
        <f t="shared" si="223"/>
        <v/>
      </c>
      <c r="BN230" s="102" t="str">
        <f t="shared" si="224"/>
        <v/>
      </c>
      <c r="BO230" s="105">
        <f t="shared" si="244"/>
        <v>6.347999999999999</v>
      </c>
      <c r="BP230" s="105">
        <f t="shared" si="245"/>
        <v>6.6679999999999993</v>
      </c>
      <c r="BQ230" s="105">
        <f t="shared" si="246"/>
        <v>6.23</v>
      </c>
      <c r="BR230" s="105" t="str">
        <f t="shared" si="247"/>
        <v/>
      </c>
      <c r="BS230" s="105" t="str">
        <f t="shared" si="248"/>
        <v/>
      </c>
      <c r="BT230" s="105" t="str">
        <f t="shared" si="249"/>
        <v/>
      </c>
      <c r="BU230" s="105" t="str">
        <f t="shared" si="250"/>
        <v/>
      </c>
      <c r="BV230" s="105" t="str">
        <f t="shared" si="251"/>
        <v/>
      </c>
      <c r="BW230" s="105" t="str">
        <f t="shared" si="252"/>
        <v/>
      </c>
      <c r="BX230" s="105" t="str">
        <f t="shared" si="253"/>
        <v/>
      </c>
      <c r="BY230" s="102" t="str">
        <f t="shared" si="225"/>
        <v/>
      </c>
      <c r="BZ230" s="102" t="str">
        <f t="shared" si="226"/>
        <v/>
      </c>
      <c r="CA230" s="70">
        <f t="shared" si="227"/>
        <v>8.5193333333333321</v>
      </c>
      <c r="CB230" s="70">
        <f t="shared" si="228"/>
        <v>6.4153333333333329</v>
      </c>
      <c r="CC230" s="103" t="str">
        <f t="shared" si="229"/>
        <v>RNF152</v>
      </c>
      <c r="CD230" s="104" t="s">
        <v>27010</v>
      </c>
      <c r="CE230" s="106">
        <f t="shared" si="254"/>
        <v>2.9851103921194715E-3</v>
      </c>
      <c r="CF230" s="106">
        <f t="shared" si="255"/>
        <v>2.3550934134585169E-3</v>
      </c>
      <c r="CG230" s="106">
        <f t="shared" si="256"/>
        <v>2.8794320650216872E-3</v>
      </c>
      <c r="CH230" s="106" t="str">
        <f t="shared" si="257"/>
        <v/>
      </c>
      <c r="CI230" s="106" t="str">
        <f t="shared" si="258"/>
        <v/>
      </c>
      <c r="CJ230" s="106" t="str">
        <f t="shared" si="259"/>
        <v/>
      </c>
      <c r="CK230" s="106" t="str">
        <f t="shared" si="260"/>
        <v/>
      </c>
      <c r="CL230" s="106" t="str">
        <f t="shared" si="261"/>
        <v/>
      </c>
      <c r="CM230" s="106" t="str">
        <f t="shared" si="262"/>
        <v/>
      </c>
      <c r="CN230" s="106" t="str">
        <f t="shared" si="263"/>
        <v/>
      </c>
      <c r="CO230" s="119" t="str">
        <f t="shared" si="230"/>
        <v/>
      </c>
      <c r="CP230" s="119" t="str">
        <f t="shared" si="231"/>
        <v/>
      </c>
      <c r="CQ230" s="106">
        <f t="shared" si="264"/>
        <v>1.2276133072930948E-2</v>
      </c>
      <c r="CR230" s="106">
        <f t="shared" si="265"/>
        <v>9.8340404180067079E-3</v>
      </c>
      <c r="CS230" s="106">
        <f t="shared" si="266"/>
        <v>1.3322420183874318E-2</v>
      </c>
      <c r="CT230" s="106" t="str">
        <f t="shared" si="267"/>
        <v/>
      </c>
      <c r="CU230" s="106" t="str">
        <f t="shared" si="268"/>
        <v/>
      </c>
      <c r="CV230" s="106" t="str">
        <f t="shared" si="269"/>
        <v/>
      </c>
      <c r="CW230" s="106" t="str">
        <f t="shared" si="270"/>
        <v/>
      </c>
      <c r="CX230" s="106" t="str">
        <f t="shared" si="271"/>
        <v/>
      </c>
      <c r="CY230" s="106" t="str">
        <f t="shared" si="272"/>
        <v/>
      </c>
      <c r="CZ230" s="106" t="str">
        <f t="shared" si="273"/>
        <v/>
      </c>
      <c r="DA230" s="119" t="str">
        <f t="shared" si="232"/>
        <v/>
      </c>
      <c r="DB230" s="119" t="str">
        <f t="shared" si="233"/>
        <v/>
      </c>
    </row>
    <row r="231" spans="1:106" ht="15" customHeight="1" x14ac:dyDescent="0.3">
      <c r="A231" s="135" t="str">
        <f>'Gene Table'!D230</f>
        <v>RNF166</v>
      </c>
      <c r="B231" s="104" t="s">
        <v>27011</v>
      </c>
      <c r="C231" s="105">
        <f>IF('Test Sample Data'!C230="","",IF(SUM('Test Sample Data'!C$3:C$386)&gt;10,IF(AND(ISNUMBER('Test Sample Data'!C230),'Test Sample Data'!C230&lt;$C$389, 'Test Sample Data'!C230&gt;0),'Test Sample Data'!C230,$C$389),""))</f>
        <v>23.53</v>
      </c>
      <c r="D231" s="105">
        <f>IF('Test Sample Data'!D230="","",IF(SUM('Test Sample Data'!D$3:D$386)&gt;10,IF(AND(ISNUMBER('Test Sample Data'!D230),'Test Sample Data'!D230&lt;$C$389, 'Test Sample Data'!D230&gt;0),'Test Sample Data'!D230,$C$389),""))</f>
        <v>23.58</v>
      </c>
      <c r="E231" s="105">
        <f>IF('Test Sample Data'!E230="","",IF(SUM('Test Sample Data'!E$3:E$386)&gt;10,IF(AND(ISNUMBER('Test Sample Data'!E230),'Test Sample Data'!E230&lt;$C$389, 'Test Sample Data'!E230&gt;0),'Test Sample Data'!E230,$C$389),""))</f>
        <v>23.46</v>
      </c>
      <c r="F231" s="105" t="str">
        <f>IF('Test Sample Data'!F230="","",IF(SUM('Test Sample Data'!F$3:F$386)&gt;10,IF(AND(ISNUMBER('Test Sample Data'!F230),'Test Sample Data'!F230&lt;$C$389, 'Test Sample Data'!F230&gt;0),'Test Sample Data'!F230,$C$389),""))</f>
        <v/>
      </c>
      <c r="G231" s="105" t="str">
        <f>IF('Test Sample Data'!G230="","",IF(SUM('Test Sample Data'!G$3:G$386)&gt;10,IF(AND(ISNUMBER('Test Sample Data'!G230),'Test Sample Data'!G230&lt;$C$389, 'Test Sample Data'!G230&gt;0),'Test Sample Data'!G230,$C$389),""))</f>
        <v/>
      </c>
      <c r="H231" s="105" t="str">
        <f>IF('Test Sample Data'!H230="","",IF(SUM('Test Sample Data'!H$3:H$386)&gt;10,IF(AND(ISNUMBER('Test Sample Data'!H230),'Test Sample Data'!H230&lt;$C$389, 'Test Sample Data'!H230&gt;0),'Test Sample Data'!H230,$C$389),""))</f>
        <v/>
      </c>
      <c r="I231" s="105" t="str">
        <f>IF('Test Sample Data'!I230="","",IF(SUM('Test Sample Data'!I$3:I$386)&gt;10,IF(AND(ISNUMBER('Test Sample Data'!I230),'Test Sample Data'!I230&lt;$C$389, 'Test Sample Data'!I230&gt;0),'Test Sample Data'!I230,$C$389),""))</f>
        <v/>
      </c>
      <c r="J231" s="105" t="str">
        <f>IF('Test Sample Data'!J230="","",IF(SUM('Test Sample Data'!J$3:J$386)&gt;10,IF(AND(ISNUMBER('Test Sample Data'!J230),'Test Sample Data'!J230&lt;$C$389, 'Test Sample Data'!J230&gt;0),'Test Sample Data'!J230,$C$389),""))</f>
        <v/>
      </c>
      <c r="K231" s="105" t="str">
        <f>IF('Test Sample Data'!K230="","",IF(SUM('Test Sample Data'!K$3:K$386)&gt;10,IF(AND(ISNUMBER('Test Sample Data'!K230),'Test Sample Data'!K230&lt;$C$389, 'Test Sample Data'!K230&gt;0),'Test Sample Data'!K230,$C$389),""))</f>
        <v/>
      </c>
      <c r="L231" s="105" t="str">
        <f>IF('Test Sample Data'!L230="","",IF(SUM('Test Sample Data'!L$3:L$386)&gt;10,IF(AND(ISNUMBER('Test Sample Data'!L230),'Test Sample Data'!L230&lt;$C$389, 'Test Sample Data'!L230&gt;0),'Test Sample Data'!L230,$C$389),""))</f>
        <v/>
      </c>
      <c r="M231" s="105" t="str">
        <f>IF('Test Sample Data'!M230="","",IF(SUM('Test Sample Data'!M$3:M$386)&gt;10,IF(AND(ISNUMBER('Test Sample Data'!M230),'Test Sample Data'!M230&lt;$C$389, 'Test Sample Data'!M230&gt;0),'Test Sample Data'!M230,$C$389),""))</f>
        <v/>
      </c>
      <c r="N231" s="105" t="str">
        <f>IF('Test Sample Data'!N230="","",IF(SUM('Test Sample Data'!N$3:N$386)&gt;10,IF(AND(ISNUMBER('Test Sample Data'!N230),'Test Sample Data'!N230&lt;$C$389, 'Test Sample Data'!N230&gt;0),'Test Sample Data'!N230,$C$389),""))</f>
        <v/>
      </c>
      <c r="O231" s="105" t="str">
        <f>'Gene Table'!D230</f>
        <v>RNF166</v>
      </c>
      <c r="P231" s="104" t="s">
        <v>27011</v>
      </c>
      <c r="Q231" s="105">
        <f>IF('Control Sample Data'!C230="","",IF(SUM('Control Sample Data'!C$3:C$386)&gt;10,IF(AND(ISNUMBER('Control Sample Data'!C230),'Control Sample Data'!C230&lt;$C$389, 'Control Sample Data'!C230&gt;0),'Control Sample Data'!C230,$C$389),""))</f>
        <v>22.3</v>
      </c>
      <c r="R231" s="105">
        <f>IF('Control Sample Data'!D230="","",IF(SUM('Control Sample Data'!D$3:D$386)&gt;10,IF(AND(ISNUMBER('Control Sample Data'!D230),'Control Sample Data'!D230&lt;$C$389, 'Control Sample Data'!D230&gt;0),'Control Sample Data'!D230,$C$389),""))</f>
        <v>22.16</v>
      </c>
      <c r="S231" s="105">
        <f>IF('Control Sample Data'!E230="","",IF(SUM('Control Sample Data'!E$3:E$386)&gt;10,IF(AND(ISNUMBER('Control Sample Data'!E230),'Control Sample Data'!E230&lt;$C$389, 'Control Sample Data'!E230&gt;0),'Control Sample Data'!E230,$C$389),""))</f>
        <v>22.29</v>
      </c>
      <c r="T231" s="105" t="str">
        <f>IF('Control Sample Data'!F230="","",IF(SUM('Control Sample Data'!F$3:F$386)&gt;10,IF(AND(ISNUMBER('Control Sample Data'!F230),'Control Sample Data'!F230&lt;$C$389, 'Control Sample Data'!F230&gt;0),'Control Sample Data'!F230,$C$389),""))</f>
        <v/>
      </c>
      <c r="U231" s="105" t="str">
        <f>IF('Control Sample Data'!G230="","",IF(SUM('Control Sample Data'!G$3:G$386)&gt;10,IF(AND(ISNUMBER('Control Sample Data'!G230),'Control Sample Data'!G230&lt;$C$389, 'Control Sample Data'!G230&gt;0),'Control Sample Data'!G230,$C$389),""))</f>
        <v/>
      </c>
      <c r="V231" s="105" t="str">
        <f>IF('Control Sample Data'!H230="","",IF(SUM('Control Sample Data'!H$3:H$386)&gt;10,IF(AND(ISNUMBER('Control Sample Data'!H230),'Control Sample Data'!H230&lt;$C$389, 'Control Sample Data'!H230&gt;0),'Control Sample Data'!H230,$C$389),""))</f>
        <v/>
      </c>
      <c r="W231" s="105" t="str">
        <f>IF('Control Sample Data'!I230="","",IF(SUM('Control Sample Data'!I$3:I$386)&gt;10,IF(AND(ISNUMBER('Control Sample Data'!I230),'Control Sample Data'!I230&lt;$C$389, 'Control Sample Data'!I230&gt;0),'Control Sample Data'!I230,$C$389),""))</f>
        <v/>
      </c>
      <c r="X231" s="105" t="str">
        <f>IF('Control Sample Data'!J230="","",IF(SUM('Control Sample Data'!J$3:J$386)&gt;10,IF(AND(ISNUMBER('Control Sample Data'!J230),'Control Sample Data'!J230&lt;$C$389, 'Control Sample Data'!J230&gt;0),'Control Sample Data'!J230,$C$389),""))</f>
        <v/>
      </c>
      <c r="Y231" s="105" t="str">
        <f>IF('Control Sample Data'!K230="","",IF(SUM('Control Sample Data'!K$3:K$386)&gt;10,IF(AND(ISNUMBER('Control Sample Data'!K230),'Control Sample Data'!K230&lt;$C$389, 'Control Sample Data'!K230&gt;0),'Control Sample Data'!K230,$C$389),""))</f>
        <v/>
      </c>
      <c r="Z231" s="105" t="str">
        <f>IF('Control Sample Data'!L230="","",IF(SUM('Control Sample Data'!L$3:L$386)&gt;10,IF(AND(ISNUMBER('Control Sample Data'!L230),'Control Sample Data'!L230&lt;$C$389, 'Control Sample Data'!L230&gt;0),'Control Sample Data'!L230,$C$389),""))</f>
        <v/>
      </c>
      <c r="AA231" s="105" t="str">
        <f>IF('Control Sample Data'!M230="","",IF(SUM('Control Sample Data'!M$3:M$386)&gt;10,IF(AND(ISNUMBER('Control Sample Data'!M230),'Control Sample Data'!M230&lt;$C$389, 'Control Sample Data'!M230&gt;0),'Control Sample Data'!M230,$C$389),""))</f>
        <v/>
      </c>
      <c r="AB231" s="136" t="str">
        <f>IF('Control Sample Data'!N230="","",IF(SUM('Control Sample Data'!N$3:N$386)&gt;10,IF(AND(ISNUMBER('Control Sample Data'!N230),'Control Sample Data'!N230&lt;$C$389, 'Control Sample Data'!N230&gt;0),'Control Sample Data'!N230,$C$389),""))</f>
        <v/>
      </c>
      <c r="BA231" s="101" t="str">
        <f t="shared" si="222"/>
        <v>RNF166</v>
      </c>
      <c r="BB231" s="104" t="s">
        <v>27011</v>
      </c>
      <c r="BC231" s="105">
        <f t="shared" si="234"/>
        <v>2.5380000000000003</v>
      </c>
      <c r="BD231" s="105">
        <f t="shared" si="235"/>
        <v>2.629999999999999</v>
      </c>
      <c r="BE231" s="105">
        <f t="shared" si="236"/>
        <v>2.5799999999999983</v>
      </c>
      <c r="BF231" s="105" t="str">
        <f t="shared" si="237"/>
        <v/>
      </c>
      <c r="BG231" s="105" t="str">
        <f t="shared" si="238"/>
        <v/>
      </c>
      <c r="BH231" s="105" t="str">
        <f t="shared" si="239"/>
        <v/>
      </c>
      <c r="BI231" s="105" t="str">
        <f t="shared" si="240"/>
        <v/>
      </c>
      <c r="BJ231" s="105" t="str">
        <f t="shared" si="241"/>
        <v/>
      </c>
      <c r="BK231" s="105" t="str">
        <f t="shared" si="242"/>
        <v/>
      </c>
      <c r="BL231" s="105" t="str">
        <f t="shared" si="243"/>
        <v/>
      </c>
      <c r="BM231" s="102" t="str">
        <f t="shared" si="223"/>
        <v/>
      </c>
      <c r="BN231" s="102" t="str">
        <f t="shared" si="224"/>
        <v/>
      </c>
      <c r="BO231" s="105">
        <f t="shared" si="244"/>
        <v>1.1580000000000013</v>
      </c>
      <c r="BP231" s="105">
        <f t="shared" si="245"/>
        <v>1.1080000000000005</v>
      </c>
      <c r="BQ231" s="105">
        <f t="shared" si="246"/>
        <v>1.0799999999999983</v>
      </c>
      <c r="BR231" s="105" t="str">
        <f t="shared" si="247"/>
        <v/>
      </c>
      <c r="BS231" s="105" t="str">
        <f t="shared" si="248"/>
        <v/>
      </c>
      <c r="BT231" s="105" t="str">
        <f t="shared" si="249"/>
        <v/>
      </c>
      <c r="BU231" s="105" t="str">
        <f t="shared" si="250"/>
        <v/>
      </c>
      <c r="BV231" s="105" t="str">
        <f t="shared" si="251"/>
        <v/>
      </c>
      <c r="BW231" s="105" t="str">
        <f t="shared" si="252"/>
        <v/>
      </c>
      <c r="BX231" s="105" t="str">
        <f t="shared" si="253"/>
        <v/>
      </c>
      <c r="BY231" s="102" t="str">
        <f t="shared" si="225"/>
        <v/>
      </c>
      <c r="BZ231" s="102" t="str">
        <f t="shared" si="226"/>
        <v/>
      </c>
      <c r="CA231" s="70">
        <f t="shared" si="227"/>
        <v>2.582666666666666</v>
      </c>
      <c r="CB231" s="70">
        <f t="shared" si="228"/>
        <v>1.1153333333333333</v>
      </c>
      <c r="CC231" s="103" t="str">
        <f t="shared" si="229"/>
        <v>RNF166</v>
      </c>
      <c r="CD231" s="104" t="s">
        <v>27011</v>
      </c>
      <c r="CE231" s="106">
        <f t="shared" si="254"/>
        <v>0.1721812557978922</v>
      </c>
      <c r="CF231" s="106">
        <f t="shared" si="255"/>
        <v>0.16154410382968665</v>
      </c>
      <c r="CG231" s="106">
        <f t="shared" si="256"/>
        <v>0.1672409443482642</v>
      </c>
      <c r="CH231" s="106" t="str">
        <f t="shared" si="257"/>
        <v/>
      </c>
      <c r="CI231" s="106" t="str">
        <f t="shared" si="258"/>
        <v/>
      </c>
      <c r="CJ231" s="106" t="str">
        <f t="shared" si="259"/>
        <v/>
      </c>
      <c r="CK231" s="106" t="str">
        <f t="shared" si="260"/>
        <v/>
      </c>
      <c r="CL231" s="106" t="str">
        <f t="shared" si="261"/>
        <v/>
      </c>
      <c r="CM231" s="106" t="str">
        <f t="shared" si="262"/>
        <v/>
      </c>
      <c r="CN231" s="106" t="str">
        <f t="shared" si="263"/>
        <v/>
      </c>
      <c r="CO231" s="119" t="str">
        <f t="shared" si="230"/>
        <v/>
      </c>
      <c r="CP231" s="119" t="str">
        <f t="shared" si="231"/>
        <v/>
      </c>
      <c r="CQ231" s="106">
        <f t="shared" si="264"/>
        <v>0.44813334978470198</v>
      </c>
      <c r="CR231" s="106">
        <f t="shared" si="265"/>
        <v>0.46393673823564124</v>
      </c>
      <c r="CS231" s="106">
        <f t="shared" si="266"/>
        <v>0.4730288233627985</v>
      </c>
      <c r="CT231" s="106" t="str">
        <f t="shared" si="267"/>
        <v/>
      </c>
      <c r="CU231" s="106" t="str">
        <f t="shared" si="268"/>
        <v/>
      </c>
      <c r="CV231" s="106" t="str">
        <f t="shared" si="269"/>
        <v/>
      </c>
      <c r="CW231" s="106" t="str">
        <f t="shared" si="270"/>
        <v/>
      </c>
      <c r="CX231" s="106" t="str">
        <f t="shared" si="271"/>
        <v/>
      </c>
      <c r="CY231" s="106" t="str">
        <f t="shared" si="272"/>
        <v/>
      </c>
      <c r="CZ231" s="106" t="str">
        <f t="shared" si="273"/>
        <v/>
      </c>
      <c r="DA231" s="119" t="str">
        <f t="shared" si="232"/>
        <v/>
      </c>
      <c r="DB231" s="119" t="str">
        <f t="shared" si="233"/>
        <v/>
      </c>
    </row>
    <row r="232" spans="1:106" ht="15" customHeight="1" x14ac:dyDescent="0.3">
      <c r="A232" s="135" t="str">
        <f>'Gene Table'!D231</f>
        <v>RNF167</v>
      </c>
      <c r="B232" s="104" t="s">
        <v>27012</v>
      </c>
      <c r="C232" s="105">
        <f>IF('Test Sample Data'!C231="","",IF(SUM('Test Sample Data'!C$3:C$386)&gt;10,IF(AND(ISNUMBER('Test Sample Data'!C231),'Test Sample Data'!C231&lt;$C$389, 'Test Sample Data'!C231&gt;0),'Test Sample Data'!C231,$C$389),""))</f>
        <v>21.52</v>
      </c>
      <c r="D232" s="105">
        <f>IF('Test Sample Data'!D231="","",IF(SUM('Test Sample Data'!D$3:D$386)&gt;10,IF(AND(ISNUMBER('Test Sample Data'!D231),'Test Sample Data'!D231&lt;$C$389, 'Test Sample Data'!D231&gt;0),'Test Sample Data'!D231,$C$389),""))</f>
        <v>21.64</v>
      </c>
      <c r="E232" s="105">
        <f>IF('Test Sample Data'!E231="","",IF(SUM('Test Sample Data'!E$3:E$386)&gt;10,IF(AND(ISNUMBER('Test Sample Data'!E231),'Test Sample Data'!E231&lt;$C$389, 'Test Sample Data'!E231&gt;0),'Test Sample Data'!E231,$C$389),""))</f>
        <v>21.37</v>
      </c>
      <c r="F232" s="105" t="str">
        <f>IF('Test Sample Data'!F231="","",IF(SUM('Test Sample Data'!F$3:F$386)&gt;10,IF(AND(ISNUMBER('Test Sample Data'!F231),'Test Sample Data'!F231&lt;$C$389, 'Test Sample Data'!F231&gt;0),'Test Sample Data'!F231,$C$389),""))</f>
        <v/>
      </c>
      <c r="G232" s="105" t="str">
        <f>IF('Test Sample Data'!G231="","",IF(SUM('Test Sample Data'!G$3:G$386)&gt;10,IF(AND(ISNUMBER('Test Sample Data'!G231),'Test Sample Data'!G231&lt;$C$389, 'Test Sample Data'!G231&gt;0),'Test Sample Data'!G231,$C$389),""))</f>
        <v/>
      </c>
      <c r="H232" s="105" t="str">
        <f>IF('Test Sample Data'!H231="","",IF(SUM('Test Sample Data'!H$3:H$386)&gt;10,IF(AND(ISNUMBER('Test Sample Data'!H231),'Test Sample Data'!H231&lt;$C$389, 'Test Sample Data'!H231&gt;0),'Test Sample Data'!H231,$C$389),""))</f>
        <v/>
      </c>
      <c r="I232" s="105" t="str">
        <f>IF('Test Sample Data'!I231="","",IF(SUM('Test Sample Data'!I$3:I$386)&gt;10,IF(AND(ISNUMBER('Test Sample Data'!I231),'Test Sample Data'!I231&lt;$C$389, 'Test Sample Data'!I231&gt;0),'Test Sample Data'!I231,$C$389),""))</f>
        <v/>
      </c>
      <c r="J232" s="105" t="str">
        <f>IF('Test Sample Data'!J231="","",IF(SUM('Test Sample Data'!J$3:J$386)&gt;10,IF(AND(ISNUMBER('Test Sample Data'!J231),'Test Sample Data'!J231&lt;$C$389, 'Test Sample Data'!J231&gt;0),'Test Sample Data'!J231,$C$389),""))</f>
        <v/>
      </c>
      <c r="K232" s="105" t="str">
        <f>IF('Test Sample Data'!K231="","",IF(SUM('Test Sample Data'!K$3:K$386)&gt;10,IF(AND(ISNUMBER('Test Sample Data'!K231),'Test Sample Data'!K231&lt;$C$389, 'Test Sample Data'!K231&gt;0),'Test Sample Data'!K231,$C$389),""))</f>
        <v/>
      </c>
      <c r="L232" s="105" t="str">
        <f>IF('Test Sample Data'!L231="","",IF(SUM('Test Sample Data'!L$3:L$386)&gt;10,IF(AND(ISNUMBER('Test Sample Data'!L231),'Test Sample Data'!L231&lt;$C$389, 'Test Sample Data'!L231&gt;0),'Test Sample Data'!L231,$C$389),""))</f>
        <v/>
      </c>
      <c r="M232" s="105" t="str">
        <f>IF('Test Sample Data'!M231="","",IF(SUM('Test Sample Data'!M$3:M$386)&gt;10,IF(AND(ISNUMBER('Test Sample Data'!M231),'Test Sample Data'!M231&lt;$C$389, 'Test Sample Data'!M231&gt;0),'Test Sample Data'!M231,$C$389),""))</f>
        <v/>
      </c>
      <c r="N232" s="105" t="str">
        <f>IF('Test Sample Data'!N231="","",IF(SUM('Test Sample Data'!N$3:N$386)&gt;10,IF(AND(ISNUMBER('Test Sample Data'!N231),'Test Sample Data'!N231&lt;$C$389, 'Test Sample Data'!N231&gt;0),'Test Sample Data'!N231,$C$389),""))</f>
        <v/>
      </c>
      <c r="O232" s="105" t="str">
        <f>'Gene Table'!D231</f>
        <v>RNF167</v>
      </c>
      <c r="P232" s="104" t="s">
        <v>27012</v>
      </c>
      <c r="Q232" s="105">
        <f>IF('Control Sample Data'!C231="","",IF(SUM('Control Sample Data'!C$3:C$386)&gt;10,IF(AND(ISNUMBER('Control Sample Data'!C231),'Control Sample Data'!C231&lt;$C$389, 'Control Sample Data'!C231&gt;0),'Control Sample Data'!C231,$C$389),""))</f>
        <v>35</v>
      </c>
      <c r="R232" s="105">
        <f>IF('Control Sample Data'!D231="","",IF(SUM('Control Sample Data'!D$3:D$386)&gt;10,IF(AND(ISNUMBER('Control Sample Data'!D231),'Control Sample Data'!D231&lt;$C$389, 'Control Sample Data'!D231&gt;0),'Control Sample Data'!D231,$C$389),""))</f>
        <v>33.270000000000003</v>
      </c>
      <c r="S232" s="105">
        <f>IF('Control Sample Data'!E231="","",IF(SUM('Control Sample Data'!E$3:E$386)&gt;10,IF(AND(ISNUMBER('Control Sample Data'!E231),'Control Sample Data'!E231&lt;$C$389, 'Control Sample Data'!E231&gt;0),'Control Sample Data'!E231,$C$389),""))</f>
        <v>34.35</v>
      </c>
      <c r="T232" s="105" t="str">
        <f>IF('Control Sample Data'!F231="","",IF(SUM('Control Sample Data'!F$3:F$386)&gt;10,IF(AND(ISNUMBER('Control Sample Data'!F231),'Control Sample Data'!F231&lt;$C$389, 'Control Sample Data'!F231&gt;0),'Control Sample Data'!F231,$C$389),""))</f>
        <v/>
      </c>
      <c r="U232" s="105" t="str">
        <f>IF('Control Sample Data'!G231="","",IF(SUM('Control Sample Data'!G$3:G$386)&gt;10,IF(AND(ISNUMBER('Control Sample Data'!G231),'Control Sample Data'!G231&lt;$C$389, 'Control Sample Data'!G231&gt;0),'Control Sample Data'!G231,$C$389),""))</f>
        <v/>
      </c>
      <c r="V232" s="105" t="str">
        <f>IF('Control Sample Data'!H231="","",IF(SUM('Control Sample Data'!H$3:H$386)&gt;10,IF(AND(ISNUMBER('Control Sample Data'!H231),'Control Sample Data'!H231&lt;$C$389, 'Control Sample Data'!H231&gt;0),'Control Sample Data'!H231,$C$389),""))</f>
        <v/>
      </c>
      <c r="W232" s="105" t="str">
        <f>IF('Control Sample Data'!I231="","",IF(SUM('Control Sample Data'!I$3:I$386)&gt;10,IF(AND(ISNUMBER('Control Sample Data'!I231),'Control Sample Data'!I231&lt;$C$389, 'Control Sample Data'!I231&gt;0),'Control Sample Data'!I231,$C$389),""))</f>
        <v/>
      </c>
      <c r="X232" s="105" t="str">
        <f>IF('Control Sample Data'!J231="","",IF(SUM('Control Sample Data'!J$3:J$386)&gt;10,IF(AND(ISNUMBER('Control Sample Data'!J231),'Control Sample Data'!J231&lt;$C$389, 'Control Sample Data'!J231&gt;0),'Control Sample Data'!J231,$C$389),""))</f>
        <v/>
      </c>
      <c r="Y232" s="105" t="str">
        <f>IF('Control Sample Data'!K231="","",IF(SUM('Control Sample Data'!K$3:K$386)&gt;10,IF(AND(ISNUMBER('Control Sample Data'!K231),'Control Sample Data'!K231&lt;$C$389, 'Control Sample Data'!K231&gt;0),'Control Sample Data'!K231,$C$389),""))</f>
        <v/>
      </c>
      <c r="Z232" s="105" t="str">
        <f>IF('Control Sample Data'!L231="","",IF(SUM('Control Sample Data'!L$3:L$386)&gt;10,IF(AND(ISNUMBER('Control Sample Data'!L231),'Control Sample Data'!L231&lt;$C$389, 'Control Sample Data'!L231&gt;0),'Control Sample Data'!L231,$C$389),""))</f>
        <v/>
      </c>
      <c r="AA232" s="105" t="str">
        <f>IF('Control Sample Data'!M231="","",IF(SUM('Control Sample Data'!M$3:M$386)&gt;10,IF(AND(ISNUMBER('Control Sample Data'!M231),'Control Sample Data'!M231&lt;$C$389, 'Control Sample Data'!M231&gt;0),'Control Sample Data'!M231,$C$389),""))</f>
        <v/>
      </c>
      <c r="AB232" s="136" t="str">
        <f>IF('Control Sample Data'!N231="","",IF(SUM('Control Sample Data'!N$3:N$386)&gt;10,IF(AND(ISNUMBER('Control Sample Data'!N231),'Control Sample Data'!N231&lt;$C$389, 'Control Sample Data'!N231&gt;0),'Control Sample Data'!N231,$C$389),""))</f>
        <v/>
      </c>
      <c r="BA232" s="101" t="str">
        <f t="shared" si="222"/>
        <v>RNF167</v>
      </c>
      <c r="BB232" s="104" t="s">
        <v>27012</v>
      </c>
      <c r="BC232" s="105">
        <f t="shared" si="234"/>
        <v>0.52799999999999869</v>
      </c>
      <c r="BD232" s="105">
        <f t="shared" si="235"/>
        <v>0.69000000000000128</v>
      </c>
      <c r="BE232" s="105">
        <f t="shared" si="236"/>
        <v>0.48999999999999844</v>
      </c>
      <c r="BF232" s="105" t="str">
        <f t="shared" si="237"/>
        <v/>
      </c>
      <c r="BG232" s="105" t="str">
        <f t="shared" si="238"/>
        <v/>
      </c>
      <c r="BH232" s="105" t="str">
        <f t="shared" si="239"/>
        <v/>
      </c>
      <c r="BI232" s="105" t="str">
        <f t="shared" si="240"/>
        <v/>
      </c>
      <c r="BJ232" s="105" t="str">
        <f t="shared" si="241"/>
        <v/>
      </c>
      <c r="BK232" s="105" t="str">
        <f t="shared" si="242"/>
        <v/>
      </c>
      <c r="BL232" s="105" t="str">
        <f t="shared" si="243"/>
        <v/>
      </c>
      <c r="BM232" s="102" t="str">
        <f t="shared" si="223"/>
        <v/>
      </c>
      <c r="BN232" s="102" t="str">
        <f t="shared" si="224"/>
        <v/>
      </c>
      <c r="BO232" s="105">
        <f t="shared" si="244"/>
        <v>13.858000000000001</v>
      </c>
      <c r="BP232" s="105">
        <f t="shared" si="245"/>
        <v>12.218000000000004</v>
      </c>
      <c r="BQ232" s="105">
        <f t="shared" si="246"/>
        <v>13.14</v>
      </c>
      <c r="BR232" s="105" t="str">
        <f t="shared" si="247"/>
        <v/>
      </c>
      <c r="BS232" s="105" t="str">
        <f t="shared" si="248"/>
        <v/>
      </c>
      <c r="BT232" s="105" t="str">
        <f t="shared" si="249"/>
        <v/>
      </c>
      <c r="BU232" s="105" t="str">
        <f t="shared" si="250"/>
        <v/>
      </c>
      <c r="BV232" s="105" t="str">
        <f t="shared" si="251"/>
        <v/>
      </c>
      <c r="BW232" s="105" t="str">
        <f t="shared" si="252"/>
        <v/>
      </c>
      <c r="BX232" s="105" t="str">
        <f t="shared" si="253"/>
        <v/>
      </c>
      <c r="BY232" s="102" t="str">
        <f t="shared" si="225"/>
        <v/>
      </c>
      <c r="BZ232" s="102" t="str">
        <f t="shared" si="226"/>
        <v/>
      </c>
      <c r="CA232" s="70">
        <f t="shared" si="227"/>
        <v>0.5693333333333328</v>
      </c>
      <c r="CB232" s="70">
        <f t="shared" si="228"/>
        <v>13.072000000000003</v>
      </c>
      <c r="CC232" s="103" t="str">
        <f t="shared" si="229"/>
        <v>RNF167</v>
      </c>
      <c r="CD232" s="104" t="s">
        <v>27012</v>
      </c>
      <c r="CE232" s="106">
        <f t="shared" si="254"/>
        <v>0.69351548456569323</v>
      </c>
      <c r="CF232" s="106">
        <f t="shared" si="255"/>
        <v>0.61985384996949278</v>
      </c>
      <c r="CG232" s="106">
        <f t="shared" si="256"/>
        <v>0.71202509779853662</v>
      </c>
      <c r="CH232" s="106" t="str">
        <f t="shared" si="257"/>
        <v/>
      </c>
      <c r="CI232" s="106" t="str">
        <f t="shared" si="258"/>
        <v/>
      </c>
      <c r="CJ232" s="106" t="str">
        <f t="shared" si="259"/>
        <v/>
      </c>
      <c r="CK232" s="106" t="str">
        <f t="shared" si="260"/>
        <v/>
      </c>
      <c r="CL232" s="106" t="str">
        <f t="shared" si="261"/>
        <v/>
      </c>
      <c r="CM232" s="106" t="str">
        <f t="shared" si="262"/>
        <v/>
      </c>
      <c r="CN232" s="106" t="str">
        <f t="shared" si="263"/>
        <v/>
      </c>
      <c r="CO232" s="119" t="str">
        <f t="shared" si="230"/>
        <v/>
      </c>
      <c r="CP232" s="119" t="str">
        <f t="shared" si="231"/>
        <v/>
      </c>
      <c r="CQ232" s="106">
        <f t="shared" si="264"/>
        <v>6.7348250734982831E-5</v>
      </c>
      <c r="CR232" s="106">
        <f t="shared" si="265"/>
        <v>2.0990148589917091E-4</v>
      </c>
      <c r="CS232" s="106">
        <f t="shared" si="266"/>
        <v>1.1078114688930191E-4</v>
      </c>
      <c r="CT232" s="106" t="str">
        <f t="shared" si="267"/>
        <v/>
      </c>
      <c r="CU232" s="106" t="str">
        <f t="shared" si="268"/>
        <v/>
      </c>
      <c r="CV232" s="106" t="str">
        <f t="shared" si="269"/>
        <v/>
      </c>
      <c r="CW232" s="106" t="str">
        <f t="shared" si="270"/>
        <v/>
      </c>
      <c r="CX232" s="106" t="str">
        <f t="shared" si="271"/>
        <v/>
      </c>
      <c r="CY232" s="106" t="str">
        <f t="shared" si="272"/>
        <v/>
      </c>
      <c r="CZ232" s="106" t="str">
        <f t="shared" si="273"/>
        <v/>
      </c>
      <c r="DA232" s="119" t="str">
        <f t="shared" si="232"/>
        <v/>
      </c>
      <c r="DB232" s="119" t="str">
        <f t="shared" si="233"/>
        <v/>
      </c>
    </row>
    <row r="233" spans="1:106" ht="15" customHeight="1" x14ac:dyDescent="0.3">
      <c r="A233" s="135" t="str">
        <f>'Gene Table'!D232</f>
        <v>RNF168</v>
      </c>
      <c r="B233" s="104" t="s">
        <v>27013</v>
      </c>
      <c r="C233" s="105">
        <f>IF('Test Sample Data'!C232="","",IF(SUM('Test Sample Data'!C$3:C$386)&gt;10,IF(AND(ISNUMBER('Test Sample Data'!C232),'Test Sample Data'!C232&lt;$C$389, 'Test Sample Data'!C232&gt;0),'Test Sample Data'!C232,$C$389),""))</f>
        <v>35</v>
      </c>
      <c r="D233" s="105">
        <f>IF('Test Sample Data'!D232="","",IF(SUM('Test Sample Data'!D$3:D$386)&gt;10,IF(AND(ISNUMBER('Test Sample Data'!D232),'Test Sample Data'!D232&lt;$C$389, 'Test Sample Data'!D232&gt;0),'Test Sample Data'!D232,$C$389),""))</f>
        <v>35</v>
      </c>
      <c r="E233" s="105">
        <f>IF('Test Sample Data'!E232="","",IF(SUM('Test Sample Data'!E$3:E$386)&gt;10,IF(AND(ISNUMBER('Test Sample Data'!E232),'Test Sample Data'!E232&lt;$C$389, 'Test Sample Data'!E232&gt;0),'Test Sample Data'!E232,$C$389),""))</f>
        <v>35</v>
      </c>
      <c r="F233" s="105" t="str">
        <f>IF('Test Sample Data'!F232="","",IF(SUM('Test Sample Data'!F$3:F$386)&gt;10,IF(AND(ISNUMBER('Test Sample Data'!F232),'Test Sample Data'!F232&lt;$C$389, 'Test Sample Data'!F232&gt;0),'Test Sample Data'!F232,$C$389),""))</f>
        <v/>
      </c>
      <c r="G233" s="105" t="str">
        <f>IF('Test Sample Data'!G232="","",IF(SUM('Test Sample Data'!G$3:G$386)&gt;10,IF(AND(ISNUMBER('Test Sample Data'!G232),'Test Sample Data'!G232&lt;$C$389, 'Test Sample Data'!G232&gt;0),'Test Sample Data'!G232,$C$389),""))</f>
        <v/>
      </c>
      <c r="H233" s="105" t="str">
        <f>IF('Test Sample Data'!H232="","",IF(SUM('Test Sample Data'!H$3:H$386)&gt;10,IF(AND(ISNUMBER('Test Sample Data'!H232),'Test Sample Data'!H232&lt;$C$389, 'Test Sample Data'!H232&gt;0),'Test Sample Data'!H232,$C$389),""))</f>
        <v/>
      </c>
      <c r="I233" s="105" t="str">
        <f>IF('Test Sample Data'!I232="","",IF(SUM('Test Sample Data'!I$3:I$386)&gt;10,IF(AND(ISNUMBER('Test Sample Data'!I232),'Test Sample Data'!I232&lt;$C$389, 'Test Sample Data'!I232&gt;0),'Test Sample Data'!I232,$C$389),""))</f>
        <v/>
      </c>
      <c r="J233" s="105" t="str">
        <f>IF('Test Sample Data'!J232="","",IF(SUM('Test Sample Data'!J$3:J$386)&gt;10,IF(AND(ISNUMBER('Test Sample Data'!J232),'Test Sample Data'!J232&lt;$C$389, 'Test Sample Data'!J232&gt;0),'Test Sample Data'!J232,$C$389),""))</f>
        <v/>
      </c>
      <c r="K233" s="105" t="str">
        <f>IF('Test Sample Data'!K232="","",IF(SUM('Test Sample Data'!K$3:K$386)&gt;10,IF(AND(ISNUMBER('Test Sample Data'!K232),'Test Sample Data'!K232&lt;$C$389, 'Test Sample Data'!K232&gt;0),'Test Sample Data'!K232,$C$389),""))</f>
        <v/>
      </c>
      <c r="L233" s="105" t="str">
        <f>IF('Test Sample Data'!L232="","",IF(SUM('Test Sample Data'!L$3:L$386)&gt;10,IF(AND(ISNUMBER('Test Sample Data'!L232),'Test Sample Data'!L232&lt;$C$389, 'Test Sample Data'!L232&gt;0),'Test Sample Data'!L232,$C$389),""))</f>
        <v/>
      </c>
      <c r="M233" s="105" t="str">
        <f>IF('Test Sample Data'!M232="","",IF(SUM('Test Sample Data'!M$3:M$386)&gt;10,IF(AND(ISNUMBER('Test Sample Data'!M232),'Test Sample Data'!M232&lt;$C$389, 'Test Sample Data'!M232&gt;0),'Test Sample Data'!M232,$C$389),""))</f>
        <v/>
      </c>
      <c r="N233" s="105" t="str">
        <f>IF('Test Sample Data'!N232="","",IF(SUM('Test Sample Data'!N$3:N$386)&gt;10,IF(AND(ISNUMBER('Test Sample Data'!N232),'Test Sample Data'!N232&lt;$C$389, 'Test Sample Data'!N232&gt;0),'Test Sample Data'!N232,$C$389),""))</f>
        <v/>
      </c>
      <c r="O233" s="105" t="str">
        <f>'Gene Table'!D232</f>
        <v>RNF168</v>
      </c>
      <c r="P233" s="104" t="s">
        <v>27013</v>
      </c>
      <c r="Q233" s="105">
        <f>IF('Control Sample Data'!C232="","",IF(SUM('Control Sample Data'!C$3:C$386)&gt;10,IF(AND(ISNUMBER('Control Sample Data'!C232),'Control Sample Data'!C232&lt;$C$389, 'Control Sample Data'!C232&gt;0),'Control Sample Data'!C232,$C$389),""))</f>
        <v>35</v>
      </c>
      <c r="R233" s="105">
        <f>IF('Control Sample Data'!D232="","",IF(SUM('Control Sample Data'!D$3:D$386)&gt;10,IF(AND(ISNUMBER('Control Sample Data'!D232),'Control Sample Data'!D232&lt;$C$389, 'Control Sample Data'!D232&gt;0),'Control Sample Data'!D232,$C$389),""))</f>
        <v>35</v>
      </c>
      <c r="S233" s="105">
        <f>IF('Control Sample Data'!E232="","",IF(SUM('Control Sample Data'!E$3:E$386)&gt;10,IF(AND(ISNUMBER('Control Sample Data'!E232),'Control Sample Data'!E232&lt;$C$389, 'Control Sample Data'!E232&gt;0),'Control Sample Data'!E232,$C$389),""))</f>
        <v>35</v>
      </c>
      <c r="T233" s="105" t="str">
        <f>IF('Control Sample Data'!F232="","",IF(SUM('Control Sample Data'!F$3:F$386)&gt;10,IF(AND(ISNUMBER('Control Sample Data'!F232),'Control Sample Data'!F232&lt;$C$389, 'Control Sample Data'!F232&gt;0),'Control Sample Data'!F232,$C$389),""))</f>
        <v/>
      </c>
      <c r="U233" s="105" t="str">
        <f>IF('Control Sample Data'!G232="","",IF(SUM('Control Sample Data'!G$3:G$386)&gt;10,IF(AND(ISNUMBER('Control Sample Data'!G232),'Control Sample Data'!G232&lt;$C$389, 'Control Sample Data'!G232&gt;0),'Control Sample Data'!G232,$C$389),""))</f>
        <v/>
      </c>
      <c r="V233" s="105" t="str">
        <f>IF('Control Sample Data'!H232="","",IF(SUM('Control Sample Data'!H$3:H$386)&gt;10,IF(AND(ISNUMBER('Control Sample Data'!H232),'Control Sample Data'!H232&lt;$C$389, 'Control Sample Data'!H232&gt;0),'Control Sample Data'!H232,$C$389),""))</f>
        <v/>
      </c>
      <c r="W233" s="105" t="str">
        <f>IF('Control Sample Data'!I232="","",IF(SUM('Control Sample Data'!I$3:I$386)&gt;10,IF(AND(ISNUMBER('Control Sample Data'!I232),'Control Sample Data'!I232&lt;$C$389, 'Control Sample Data'!I232&gt;0),'Control Sample Data'!I232,$C$389),""))</f>
        <v/>
      </c>
      <c r="X233" s="105" t="str">
        <f>IF('Control Sample Data'!J232="","",IF(SUM('Control Sample Data'!J$3:J$386)&gt;10,IF(AND(ISNUMBER('Control Sample Data'!J232),'Control Sample Data'!J232&lt;$C$389, 'Control Sample Data'!J232&gt;0),'Control Sample Data'!J232,$C$389),""))</f>
        <v/>
      </c>
      <c r="Y233" s="105" t="str">
        <f>IF('Control Sample Data'!K232="","",IF(SUM('Control Sample Data'!K$3:K$386)&gt;10,IF(AND(ISNUMBER('Control Sample Data'!K232),'Control Sample Data'!K232&lt;$C$389, 'Control Sample Data'!K232&gt;0),'Control Sample Data'!K232,$C$389),""))</f>
        <v/>
      </c>
      <c r="Z233" s="105" t="str">
        <f>IF('Control Sample Data'!L232="","",IF(SUM('Control Sample Data'!L$3:L$386)&gt;10,IF(AND(ISNUMBER('Control Sample Data'!L232),'Control Sample Data'!L232&lt;$C$389, 'Control Sample Data'!L232&gt;0),'Control Sample Data'!L232,$C$389),""))</f>
        <v/>
      </c>
      <c r="AA233" s="105" t="str">
        <f>IF('Control Sample Data'!M232="","",IF(SUM('Control Sample Data'!M$3:M$386)&gt;10,IF(AND(ISNUMBER('Control Sample Data'!M232),'Control Sample Data'!M232&lt;$C$389, 'Control Sample Data'!M232&gt;0),'Control Sample Data'!M232,$C$389),""))</f>
        <v/>
      </c>
      <c r="AB233" s="136" t="str">
        <f>IF('Control Sample Data'!N232="","",IF(SUM('Control Sample Data'!N$3:N$386)&gt;10,IF(AND(ISNUMBER('Control Sample Data'!N232),'Control Sample Data'!N232&lt;$C$389, 'Control Sample Data'!N232&gt;0),'Control Sample Data'!N232,$C$389),""))</f>
        <v/>
      </c>
      <c r="BA233" s="101" t="str">
        <f t="shared" si="222"/>
        <v>RNF168</v>
      </c>
      <c r="BB233" s="104" t="s">
        <v>27013</v>
      </c>
      <c r="BC233" s="105">
        <f t="shared" si="234"/>
        <v>14.007999999999999</v>
      </c>
      <c r="BD233" s="105">
        <f t="shared" si="235"/>
        <v>14.05</v>
      </c>
      <c r="BE233" s="105">
        <f t="shared" si="236"/>
        <v>14.119999999999997</v>
      </c>
      <c r="BF233" s="105" t="str">
        <f t="shared" si="237"/>
        <v/>
      </c>
      <c r="BG233" s="105" t="str">
        <f t="shared" si="238"/>
        <v/>
      </c>
      <c r="BH233" s="105" t="str">
        <f t="shared" si="239"/>
        <v/>
      </c>
      <c r="BI233" s="105" t="str">
        <f t="shared" si="240"/>
        <v/>
      </c>
      <c r="BJ233" s="105" t="str">
        <f t="shared" si="241"/>
        <v/>
      </c>
      <c r="BK233" s="105" t="str">
        <f t="shared" si="242"/>
        <v/>
      </c>
      <c r="BL233" s="105" t="str">
        <f t="shared" si="243"/>
        <v/>
      </c>
      <c r="BM233" s="102" t="str">
        <f t="shared" si="223"/>
        <v/>
      </c>
      <c r="BN233" s="102" t="str">
        <f t="shared" si="224"/>
        <v/>
      </c>
      <c r="BO233" s="105">
        <f t="shared" si="244"/>
        <v>13.858000000000001</v>
      </c>
      <c r="BP233" s="105">
        <f t="shared" si="245"/>
        <v>13.948</v>
      </c>
      <c r="BQ233" s="105">
        <f t="shared" si="246"/>
        <v>13.79</v>
      </c>
      <c r="BR233" s="105" t="str">
        <f t="shared" si="247"/>
        <v/>
      </c>
      <c r="BS233" s="105" t="str">
        <f t="shared" si="248"/>
        <v/>
      </c>
      <c r="BT233" s="105" t="str">
        <f t="shared" si="249"/>
        <v/>
      </c>
      <c r="BU233" s="105" t="str">
        <f t="shared" si="250"/>
        <v/>
      </c>
      <c r="BV233" s="105" t="str">
        <f t="shared" si="251"/>
        <v/>
      </c>
      <c r="BW233" s="105" t="str">
        <f t="shared" si="252"/>
        <v/>
      </c>
      <c r="BX233" s="105" t="str">
        <f t="shared" si="253"/>
        <v/>
      </c>
      <c r="BY233" s="102" t="str">
        <f t="shared" si="225"/>
        <v/>
      </c>
      <c r="BZ233" s="102" t="str">
        <f t="shared" si="226"/>
        <v/>
      </c>
      <c r="CA233" s="70">
        <f t="shared" si="227"/>
        <v>14.059333333333333</v>
      </c>
      <c r="CB233" s="70">
        <f t="shared" si="228"/>
        <v>13.865333333333334</v>
      </c>
      <c r="CC233" s="103" t="str">
        <f t="shared" si="229"/>
        <v>RNF168</v>
      </c>
      <c r="CD233" s="104" t="s">
        <v>27013</v>
      </c>
      <c r="CE233" s="106">
        <f t="shared" si="254"/>
        <v>6.0697642130933602E-5</v>
      </c>
      <c r="CF233" s="106">
        <f t="shared" si="255"/>
        <v>5.8956074763479352E-5</v>
      </c>
      <c r="CG233" s="106">
        <f t="shared" si="256"/>
        <v>5.6163797035209816E-5</v>
      </c>
      <c r="CH233" s="106" t="str">
        <f t="shared" si="257"/>
        <v/>
      </c>
      <c r="CI233" s="106" t="str">
        <f t="shared" si="258"/>
        <v/>
      </c>
      <c r="CJ233" s="106" t="str">
        <f t="shared" si="259"/>
        <v/>
      </c>
      <c r="CK233" s="106" t="str">
        <f t="shared" si="260"/>
        <v/>
      </c>
      <c r="CL233" s="106" t="str">
        <f t="shared" si="261"/>
        <v/>
      </c>
      <c r="CM233" s="106" t="str">
        <f t="shared" si="262"/>
        <v/>
      </c>
      <c r="CN233" s="106" t="str">
        <f t="shared" si="263"/>
        <v/>
      </c>
      <c r="CO233" s="119" t="str">
        <f t="shared" si="230"/>
        <v/>
      </c>
      <c r="CP233" s="119" t="str">
        <f t="shared" si="231"/>
        <v/>
      </c>
      <c r="CQ233" s="106">
        <f t="shared" si="264"/>
        <v>6.7348250734982831E-5</v>
      </c>
      <c r="CR233" s="106">
        <f t="shared" si="265"/>
        <v>6.3275213685285673E-5</v>
      </c>
      <c r="CS233" s="106">
        <f t="shared" si="266"/>
        <v>7.0598644037188073E-5</v>
      </c>
      <c r="CT233" s="106" t="str">
        <f t="shared" si="267"/>
        <v/>
      </c>
      <c r="CU233" s="106" t="str">
        <f t="shared" si="268"/>
        <v/>
      </c>
      <c r="CV233" s="106" t="str">
        <f t="shared" si="269"/>
        <v/>
      </c>
      <c r="CW233" s="106" t="str">
        <f t="shared" si="270"/>
        <v/>
      </c>
      <c r="CX233" s="106" t="str">
        <f t="shared" si="271"/>
        <v/>
      </c>
      <c r="CY233" s="106" t="str">
        <f t="shared" si="272"/>
        <v/>
      </c>
      <c r="CZ233" s="106" t="str">
        <f t="shared" si="273"/>
        <v/>
      </c>
      <c r="DA233" s="119" t="str">
        <f t="shared" si="232"/>
        <v/>
      </c>
      <c r="DB233" s="119" t="str">
        <f t="shared" si="233"/>
        <v/>
      </c>
    </row>
    <row r="234" spans="1:106" ht="15" customHeight="1" x14ac:dyDescent="0.3">
      <c r="A234" s="135" t="str">
        <f>'Gene Table'!D233</f>
        <v>RNF170</v>
      </c>
      <c r="B234" s="104" t="s">
        <v>27014</v>
      </c>
      <c r="C234" s="105">
        <f>IF('Test Sample Data'!C233="","",IF(SUM('Test Sample Data'!C$3:C$386)&gt;10,IF(AND(ISNUMBER('Test Sample Data'!C233),'Test Sample Data'!C233&lt;$C$389, 'Test Sample Data'!C233&gt;0),'Test Sample Data'!C233,$C$389),""))</f>
        <v>29.12</v>
      </c>
      <c r="D234" s="105">
        <f>IF('Test Sample Data'!D233="","",IF(SUM('Test Sample Data'!D$3:D$386)&gt;10,IF(AND(ISNUMBER('Test Sample Data'!D233),'Test Sample Data'!D233&lt;$C$389, 'Test Sample Data'!D233&gt;0),'Test Sample Data'!D233,$C$389),""))</f>
        <v>28.55</v>
      </c>
      <c r="E234" s="105">
        <f>IF('Test Sample Data'!E233="","",IF(SUM('Test Sample Data'!E$3:E$386)&gt;10,IF(AND(ISNUMBER('Test Sample Data'!E233),'Test Sample Data'!E233&lt;$C$389, 'Test Sample Data'!E233&gt;0),'Test Sample Data'!E233,$C$389),""))</f>
        <v>28.68</v>
      </c>
      <c r="F234" s="105" t="str">
        <f>IF('Test Sample Data'!F233="","",IF(SUM('Test Sample Data'!F$3:F$386)&gt;10,IF(AND(ISNUMBER('Test Sample Data'!F233),'Test Sample Data'!F233&lt;$C$389, 'Test Sample Data'!F233&gt;0),'Test Sample Data'!F233,$C$389),""))</f>
        <v/>
      </c>
      <c r="G234" s="105" t="str">
        <f>IF('Test Sample Data'!G233="","",IF(SUM('Test Sample Data'!G$3:G$386)&gt;10,IF(AND(ISNUMBER('Test Sample Data'!G233),'Test Sample Data'!G233&lt;$C$389, 'Test Sample Data'!G233&gt;0),'Test Sample Data'!G233,$C$389),""))</f>
        <v/>
      </c>
      <c r="H234" s="105" t="str">
        <f>IF('Test Sample Data'!H233="","",IF(SUM('Test Sample Data'!H$3:H$386)&gt;10,IF(AND(ISNUMBER('Test Sample Data'!H233),'Test Sample Data'!H233&lt;$C$389, 'Test Sample Data'!H233&gt;0),'Test Sample Data'!H233,$C$389),""))</f>
        <v/>
      </c>
      <c r="I234" s="105" t="str">
        <f>IF('Test Sample Data'!I233="","",IF(SUM('Test Sample Data'!I$3:I$386)&gt;10,IF(AND(ISNUMBER('Test Sample Data'!I233),'Test Sample Data'!I233&lt;$C$389, 'Test Sample Data'!I233&gt;0),'Test Sample Data'!I233,$C$389),""))</f>
        <v/>
      </c>
      <c r="J234" s="105" t="str">
        <f>IF('Test Sample Data'!J233="","",IF(SUM('Test Sample Data'!J$3:J$386)&gt;10,IF(AND(ISNUMBER('Test Sample Data'!J233),'Test Sample Data'!J233&lt;$C$389, 'Test Sample Data'!J233&gt;0),'Test Sample Data'!J233,$C$389),""))</f>
        <v/>
      </c>
      <c r="K234" s="105" t="str">
        <f>IF('Test Sample Data'!K233="","",IF(SUM('Test Sample Data'!K$3:K$386)&gt;10,IF(AND(ISNUMBER('Test Sample Data'!K233),'Test Sample Data'!K233&lt;$C$389, 'Test Sample Data'!K233&gt;0),'Test Sample Data'!K233,$C$389),""))</f>
        <v/>
      </c>
      <c r="L234" s="105" t="str">
        <f>IF('Test Sample Data'!L233="","",IF(SUM('Test Sample Data'!L$3:L$386)&gt;10,IF(AND(ISNUMBER('Test Sample Data'!L233),'Test Sample Data'!L233&lt;$C$389, 'Test Sample Data'!L233&gt;0),'Test Sample Data'!L233,$C$389),""))</f>
        <v/>
      </c>
      <c r="M234" s="105" t="str">
        <f>IF('Test Sample Data'!M233="","",IF(SUM('Test Sample Data'!M$3:M$386)&gt;10,IF(AND(ISNUMBER('Test Sample Data'!M233),'Test Sample Data'!M233&lt;$C$389, 'Test Sample Data'!M233&gt;0),'Test Sample Data'!M233,$C$389),""))</f>
        <v/>
      </c>
      <c r="N234" s="105" t="str">
        <f>IF('Test Sample Data'!N233="","",IF(SUM('Test Sample Data'!N$3:N$386)&gt;10,IF(AND(ISNUMBER('Test Sample Data'!N233),'Test Sample Data'!N233&lt;$C$389, 'Test Sample Data'!N233&gt;0),'Test Sample Data'!N233,$C$389),""))</f>
        <v/>
      </c>
      <c r="O234" s="105" t="str">
        <f>'Gene Table'!D233</f>
        <v>RNF170</v>
      </c>
      <c r="P234" s="104" t="s">
        <v>27014</v>
      </c>
      <c r="Q234" s="105">
        <f>IF('Control Sample Data'!C233="","",IF(SUM('Control Sample Data'!C$3:C$386)&gt;10,IF(AND(ISNUMBER('Control Sample Data'!C233),'Control Sample Data'!C233&lt;$C$389, 'Control Sample Data'!C233&gt;0),'Control Sample Data'!C233,$C$389),""))</f>
        <v>27.91</v>
      </c>
      <c r="R234" s="105">
        <f>IF('Control Sample Data'!D233="","",IF(SUM('Control Sample Data'!D$3:D$386)&gt;10,IF(AND(ISNUMBER('Control Sample Data'!D233),'Control Sample Data'!D233&lt;$C$389, 'Control Sample Data'!D233&gt;0),'Control Sample Data'!D233,$C$389),""))</f>
        <v>27.97</v>
      </c>
      <c r="S234" s="105">
        <f>IF('Control Sample Data'!E233="","",IF(SUM('Control Sample Data'!E$3:E$386)&gt;10,IF(AND(ISNUMBER('Control Sample Data'!E233),'Control Sample Data'!E233&lt;$C$389, 'Control Sample Data'!E233&gt;0),'Control Sample Data'!E233,$C$389),""))</f>
        <v>27.98</v>
      </c>
      <c r="T234" s="105" t="str">
        <f>IF('Control Sample Data'!F233="","",IF(SUM('Control Sample Data'!F$3:F$386)&gt;10,IF(AND(ISNUMBER('Control Sample Data'!F233),'Control Sample Data'!F233&lt;$C$389, 'Control Sample Data'!F233&gt;0),'Control Sample Data'!F233,$C$389),""))</f>
        <v/>
      </c>
      <c r="U234" s="105" t="str">
        <f>IF('Control Sample Data'!G233="","",IF(SUM('Control Sample Data'!G$3:G$386)&gt;10,IF(AND(ISNUMBER('Control Sample Data'!G233),'Control Sample Data'!G233&lt;$C$389, 'Control Sample Data'!G233&gt;0),'Control Sample Data'!G233,$C$389),""))</f>
        <v/>
      </c>
      <c r="V234" s="105" t="str">
        <f>IF('Control Sample Data'!H233="","",IF(SUM('Control Sample Data'!H$3:H$386)&gt;10,IF(AND(ISNUMBER('Control Sample Data'!H233),'Control Sample Data'!H233&lt;$C$389, 'Control Sample Data'!H233&gt;0),'Control Sample Data'!H233,$C$389),""))</f>
        <v/>
      </c>
      <c r="W234" s="105" t="str">
        <f>IF('Control Sample Data'!I233="","",IF(SUM('Control Sample Data'!I$3:I$386)&gt;10,IF(AND(ISNUMBER('Control Sample Data'!I233),'Control Sample Data'!I233&lt;$C$389, 'Control Sample Data'!I233&gt;0),'Control Sample Data'!I233,$C$389),""))</f>
        <v/>
      </c>
      <c r="X234" s="105" t="str">
        <f>IF('Control Sample Data'!J233="","",IF(SUM('Control Sample Data'!J$3:J$386)&gt;10,IF(AND(ISNUMBER('Control Sample Data'!J233),'Control Sample Data'!J233&lt;$C$389, 'Control Sample Data'!J233&gt;0),'Control Sample Data'!J233,$C$389),""))</f>
        <v/>
      </c>
      <c r="Y234" s="105" t="str">
        <f>IF('Control Sample Data'!K233="","",IF(SUM('Control Sample Data'!K$3:K$386)&gt;10,IF(AND(ISNUMBER('Control Sample Data'!K233),'Control Sample Data'!K233&lt;$C$389, 'Control Sample Data'!K233&gt;0),'Control Sample Data'!K233,$C$389),""))</f>
        <v/>
      </c>
      <c r="Z234" s="105" t="str">
        <f>IF('Control Sample Data'!L233="","",IF(SUM('Control Sample Data'!L$3:L$386)&gt;10,IF(AND(ISNUMBER('Control Sample Data'!L233),'Control Sample Data'!L233&lt;$C$389, 'Control Sample Data'!L233&gt;0),'Control Sample Data'!L233,$C$389),""))</f>
        <v/>
      </c>
      <c r="AA234" s="105" t="str">
        <f>IF('Control Sample Data'!M233="","",IF(SUM('Control Sample Data'!M$3:M$386)&gt;10,IF(AND(ISNUMBER('Control Sample Data'!M233),'Control Sample Data'!M233&lt;$C$389, 'Control Sample Data'!M233&gt;0),'Control Sample Data'!M233,$C$389),""))</f>
        <v/>
      </c>
      <c r="AB234" s="136" t="str">
        <f>IF('Control Sample Data'!N233="","",IF(SUM('Control Sample Data'!N$3:N$386)&gt;10,IF(AND(ISNUMBER('Control Sample Data'!N233),'Control Sample Data'!N233&lt;$C$389, 'Control Sample Data'!N233&gt;0),'Control Sample Data'!N233,$C$389),""))</f>
        <v/>
      </c>
      <c r="BA234" s="101" t="str">
        <f t="shared" si="222"/>
        <v>RNF170</v>
      </c>
      <c r="BB234" s="104" t="s">
        <v>27014</v>
      </c>
      <c r="BC234" s="105">
        <f t="shared" si="234"/>
        <v>8.1280000000000001</v>
      </c>
      <c r="BD234" s="105">
        <f t="shared" si="235"/>
        <v>7.6000000000000014</v>
      </c>
      <c r="BE234" s="105">
        <f t="shared" si="236"/>
        <v>7.7999999999999972</v>
      </c>
      <c r="BF234" s="105" t="str">
        <f t="shared" si="237"/>
        <v/>
      </c>
      <c r="BG234" s="105" t="str">
        <f t="shared" si="238"/>
        <v/>
      </c>
      <c r="BH234" s="105" t="str">
        <f t="shared" si="239"/>
        <v/>
      </c>
      <c r="BI234" s="105" t="str">
        <f t="shared" si="240"/>
        <v/>
      </c>
      <c r="BJ234" s="105" t="str">
        <f t="shared" si="241"/>
        <v/>
      </c>
      <c r="BK234" s="105" t="str">
        <f t="shared" si="242"/>
        <v/>
      </c>
      <c r="BL234" s="105" t="str">
        <f t="shared" si="243"/>
        <v/>
      </c>
      <c r="BM234" s="102" t="str">
        <f t="shared" si="223"/>
        <v/>
      </c>
      <c r="BN234" s="102" t="str">
        <f t="shared" si="224"/>
        <v/>
      </c>
      <c r="BO234" s="105">
        <f t="shared" si="244"/>
        <v>6.7680000000000007</v>
      </c>
      <c r="BP234" s="105">
        <f t="shared" si="245"/>
        <v>6.9179999999999993</v>
      </c>
      <c r="BQ234" s="105">
        <f t="shared" si="246"/>
        <v>6.77</v>
      </c>
      <c r="BR234" s="105" t="str">
        <f t="shared" si="247"/>
        <v/>
      </c>
      <c r="BS234" s="105" t="str">
        <f t="shared" si="248"/>
        <v/>
      </c>
      <c r="BT234" s="105" t="str">
        <f t="shared" si="249"/>
        <v/>
      </c>
      <c r="BU234" s="105" t="str">
        <f t="shared" si="250"/>
        <v/>
      </c>
      <c r="BV234" s="105" t="str">
        <f t="shared" si="251"/>
        <v/>
      </c>
      <c r="BW234" s="105" t="str">
        <f t="shared" si="252"/>
        <v/>
      </c>
      <c r="BX234" s="105" t="str">
        <f t="shared" si="253"/>
        <v/>
      </c>
      <c r="BY234" s="102" t="str">
        <f t="shared" si="225"/>
        <v/>
      </c>
      <c r="BZ234" s="102" t="str">
        <f t="shared" si="226"/>
        <v/>
      </c>
      <c r="CA234" s="70">
        <f t="shared" si="227"/>
        <v>7.8426666666666662</v>
      </c>
      <c r="CB234" s="70">
        <f t="shared" si="228"/>
        <v>6.8186666666666662</v>
      </c>
      <c r="CC234" s="103" t="str">
        <f t="shared" si="229"/>
        <v>RNF170</v>
      </c>
      <c r="CD234" s="104" t="s">
        <v>27014</v>
      </c>
      <c r="CE234" s="106">
        <f t="shared" si="254"/>
        <v>3.5746061254997201E-3</v>
      </c>
      <c r="CF234" s="106">
        <f t="shared" si="255"/>
        <v>5.1543277764566145E-3</v>
      </c>
      <c r="CG234" s="106">
        <f t="shared" si="256"/>
        <v>4.487102949207177E-3</v>
      </c>
      <c r="CH234" s="106" t="str">
        <f t="shared" si="257"/>
        <v/>
      </c>
      <c r="CI234" s="106" t="str">
        <f t="shared" si="258"/>
        <v/>
      </c>
      <c r="CJ234" s="106" t="str">
        <f t="shared" si="259"/>
        <v/>
      </c>
      <c r="CK234" s="106" t="str">
        <f t="shared" si="260"/>
        <v/>
      </c>
      <c r="CL234" s="106" t="str">
        <f t="shared" si="261"/>
        <v/>
      </c>
      <c r="CM234" s="106" t="str">
        <f t="shared" si="262"/>
        <v/>
      </c>
      <c r="CN234" s="106" t="str">
        <f t="shared" si="263"/>
        <v/>
      </c>
      <c r="CO234" s="119" t="str">
        <f t="shared" si="230"/>
        <v/>
      </c>
      <c r="CP234" s="119" t="str">
        <f t="shared" si="231"/>
        <v/>
      </c>
      <c r="CQ234" s="106">
        <f t="shared" si="264"/>
        <v>9.1754841501066661E-3</v>
      </c>
      <c r="CR234" s="106">
        <f t="shared" si="265"/>
        <v>8.2694093349619767E-3</v>
      </c>
      <c r="CS234" s="106">
        <f t="shared" si="266"/>
        <v>9.1627730408740549E-3</v>
      </c>
      <c r="CT234" s="106" t="str">
        <f t="shared" si="267"/>
        <v/>
      </c>
      <c r="CU234" s="106" t="str">
        <f t="shared" si="268"/>
        <v/>
      </c>
      <c r="CV234" s="106" t="str">
        <f t="shared" si="269"/>
        <v/>
      </c>
      <c r="CW234" s="106" t="str">
        <f t="shared" si="270"/>
        <v/>
      </c>
      <c r="CX234" s="106" t="str">
        <f t="shared" si="271"/>
        <v/>
      </c>
      <c r="CY234" s="106" t="str">
        <f t="shared" si="272"/>
        <v/>
      </c>
      <c r="CZ234" s="106" t="str">
        <f t="shared" si="273"/>
        <v/>
      </c>
      <c r="DA234" s="119" t="str">
        <f t="shared" si="232"/>
        <v/>
      </c>
      <c r="DB234" s="119" t="str">
        <f t="shared" si="233"/>
        <v/>
      </c>
    </row>
    <row r="235" spans="1:106" ht="15" customHeight="1" x14ac:dyDescent="0.3">
      <c r="A235" s="135" t="str">
        <f>'Gene Table'!D234</f>
        <v>RNF175</v>
      </c>
      <c r="B235" s="104" t="s">
        <v>27015</v>
      </c>
      <c r="C235" s="105">
        <f>IF('Test Sample Data'!C234="","",IF(SUM('Test Sample Data'!C$3:C$386)&gt;10,IF(AND(ISNUMBER('Test Sample Data'!C234),'Test Sample Data'!C234&lt;$C$389, 'Test Sample Data'!C234&gt;0),'Test Sample Data'!C234,$C$389),""))</f>
        <v>35</v>
      </c>
      <c r="D235" s="105">
        <f>IF('Test Sample Data'!D234="","",IF(SUM('Test Sample Data'!D$3:D$386)&gt;10,IF(AND(ISNUMBER('Test Sample Data'!D234),'Test Sample Data'!D234&lt;$C$389, 'Test Sample Data'!D234&gt;0),'Test Sample Data'!D234,$C$389),""))</f>
        <v>35</v>
      </c>
      <c r="E235" s="105">
        <f>IF('Test Sample Data'!E234="","",IF(SUM('Test Sample Data'!E$3:E$386)&gt;10,IF(AND(ISNUMBER('Test Sample Data'!E234),'Test Sample Data'!E234&lt;$C$389, 'Test Sample Data'!E234&gt;0),'Test Sample Data'!E234,$C$389),""))</f>
        <v>35</v>
      </c>
      <c r="F235" s="105" t="str">
        <f>IF('Test Sample Data'!F234="","",IF(SUM('Test Sample Data'!F$3:F$386)&gt;10,IF(AND(ISNUMBER('Test Sample Data'!F234),'Test Sample Data'!F234&lt;$C$389, 'Test Sample Data'!F234&gt;0),'Test Sample Data'!F234,$C$389),""))</f>
        <v/>
      </c>
      <c r="G235" s="105" t="str">
        <f>IF('Test Sample Data'!G234="","",IF(SUM('Test Sample Data'!G$3:G$386)&gt;10,IF(AND(ISNUMBER('Test Sample Data'!G234),'Test Sample Data'!G234&lt;$C$389, 'Test Sample Data'!G234&gt;0),'Test Sample Data'!G234,$C$389),""))</f>
        <v/>
      </c>
      <c r="H235" s="105" t="str">
        <f>IF('Test Sample Data'!H234="","",IF(SUM('Test Sample Data'!H$3:H$386)&gt;10,IF(AND(ISNUMBER('Test Sample Data'!H234),'Test Sample Data'!H234&lt;$C$389, 'Test Sample Data'!H234&gt;0),'Test Sample Data'!H234,$C$389),""))</f>
        <v/>
      </c>
      <c r="I235" s="105" t="str">
        <f>IF('Test Sample Data'!I234="","",IF(SUM('Test Sample Data'!I$3:I$386)&gt;10,IF(AND(ISNUMBER('Test Sample Data'!I234),'Test Sample Data'!I234&lt;$C$389, 'Test Sample Data'!I234&gt;0),'Test Sample Data'!I234,$C$389),""))</f>
        <v/>
      </c>
      <c r="J235" s="105" t="str">
        <f>IF('Test Sample Data'!J234="","",IF(SUM('Test Sample Data'!J$3:J$386)&gt;10,IF(AND(ISNUMBER('Test Sample Data'!J234),'Test Sample Data'!J234&lt;$C$389, 'Test Sample Data'!J234&gt;0),'Test Sample Data'!J234,$C$389),""))</f>
        <v/>
      </c>
      <c r="K235" s="105" t="str">
        <f>IF('Test Sample Data'!K234="","",IF(SUM('Test Sample Data'!K$3:K$386)&gt;10,IF(AND(ISNUMBER('Test Sample Data'!K234),'Test Sample Data'!K234&lt;$C$389, 'Test Sample Data'!K234&gt;0),'Test Sample Data'!K234,$C$389),""))</f>
        <v/>
      </c>
      <c r="L235" s="105" t="str">
        <f>IF('Test Sample Data'!L234="","",IF(SUM('Test Sample Data'!L$3:L$386)&gt;10,IF(AND(ISNUMBER('Test Sample Data'!L234),'Test Sample Data'!L234&lt;$C$389, 'Test Sample Data'!L234&gt;0),'Test Sample Data'!L234,$C$389),""))</f>
        <v/>
      </c>
      <c r="M235" s="105" t="str">
        <f>IF('Test Sample Data'!M234="","",IF(SUM('Test Sample Data'!M$3:M$386)&gt;10,IF(AND(ISNUMBER('Test Sample Data'!M234),'Test Sample Data'!M234&lt;$C$389, 'Test Sample Data'!M234&gt;0),'Test Sample Data'!M234,$C$389),""))</f>
        <v/>
      </c>
      <c r="N235" s="105" t="str">
        <f>IF('Test Sample Data'!N234="","",IF(SUM('Test Sample Data'!N$3:N$386)&gt;10,IF(AND(ISNUMBER('Test Sample Data'!N234),'Test Sample Data'!N234&lt;$C$389, 'Test Sample Data'!N234&gt;0),'Test Sample Data'!N234,$C$389),""))</f>
        <v/>
      </c>
      <c r="O235" s="105" t="str">
        <f>'Gene Table'!D234</f>
        <v>RNF175</v>
      </c>
      <c r="P235" s="104" t="s">
        <v>27015</v>
      </c>
      <c r="Q235" s="105">
        <f>IF('Control Sample Data'!C234="","",IF(SUM('Control Sample Data'!C$3:C$386)&gt;10,IF(AND(ISNUMBER('Control Sample Data'!C234),'Control Sample Data'!C234&lt;$C$389, 'Control Sample Data'!C234&gt;0),'Control Sample Data'!C234,$C$389),""))</f>
        <v>35</v>
      </c>
      <c r="R235" s="105">
        <f>IF('Control Sample Data'!D234="","",IF(SUM('Control Sample Data'!D$3:D$386)&gt;10,IF(AND(ISNUMBER('Control Sample Data'!D234),'Control Sample Data'!D234&lt;$C$389, 'Control Sample Data'!D234&gt;0),'Control Sample Data'!D234,$C$389),""))</f>
        <v>35</v>
      </c>
      <c r="S235" s="105">
        <f>IF('Control Sample Data'!E234="","",IF(SUM('Control Sample Data'!E$3:E$386)&gt;10,IF(AND(ISNUMBER('Control Sample Data'!E234),'Control Sample Data'!E234&lt;$C$389, 'Control Sample Data'!E234&gt;0),'Control Sample Data'!E234,$C$389),""))</f>
        <v>35</v>
      </c>
      <c r="T235" s="105" t="str">
        <f>IF('Control Sample Data'!F234="","",IF(SUM('Control Sample Data'!F$3:F$386)&gt;10,IF(AND(ISNUMBER('Control Sample Data'!F234),'Control Sample Data'!F234&lt;$C$389, 'Control Sample Data'!F234&gt;0),'Control Sample Data'!F234,$C$389),""))</f>
        <v/>
      </c>
      <c r="U235" s="105" t="str">
        <f>IF('Control Sample Data'!G234="","",IF(SUM('Control Sample Data'!G$3:G$386)&gt;10,IF(AND(ISNUMBER('Control Sample Data'!G234),'Control Sample Data'!G234&lt;$C$389, 'Control Sample Data'!G234&gt;0),'Control Sample Data'!G234,$C$389),""))</f>
        <v/>
      </c>
      <c r="V235" s="105" t="str">
        <f>IF('Control Sample Data'!H234="","",IF(SUM('Control Sample Data'!H$3:H$386)&gt;10,IF(AND(ISNUMBER('Control Sample Data'!H234),'Control Sample Data'!H234&lt;$C$389, 'Control Sample Data'!H234&gt;0),'Control Sample Data'!H234,$C$389),""))</f>
        <v/>
      </c>
      <c r="W235" s="105" t="str">
        <f>IF('Control Sample Data'!I234="","",IF(SUM('Control Sample Data'!I$3:I$386)&gt;10,IF(AND(ISNUMBER('Control Sample Data'!I234),'Control Sample Data'!I234&lt;$C$389, 'Control Sample Data'!I234&gt;0),'Control Sample Data'!I234,$C$389),""))</f>
        <v/>
      </c>
      <c r="X235" s="105" t="str">
        <f>IF('Control Sample Data'!J234="","",IF(SUM('Control Sample Data'!J$3:J$386)&gt;10,IF(AND(ISNUMBER('Control Sample Data'!J234),'Control Sample Data'!J234&lt;$C$389, 'Control Sample Data'!J234&gt;0),'Control Sample Data'!J234,$C$389),""))</f>
        <v/>
      </c>
      <c r="Y235" s="105" t="str">
        <f>IF('Control Sample Data'!K234="","",IF(SUM('Control Sample Data'!K$3:K$386)&gt;10,IF(AND(ISNUMBER('Control Sample Data'!K234),'Control Sample Data'!K234&lt;$C$389, 'Control Sample Data'!K234&gt;0),'Control Sample Data'!K234,$C$389),""))</f>
        <v/>
      </c>
      <c r="Z235" s="105" t="str">
        <f>IF('Control Sample Data'!L234="","",IF(SUM('Control Sample Data'!L$3:L$386)&gt;10,IF(AND(ISNUMBER('Control Sample Data'!L234),'Control Sample Data'!L234&lt;$C$389, 'Control Sample Data'!L234&gt;0),'Control Sample Data'!L234,$C$389),""))</f>
        <v/>
      </c>
      <c r="AA235" s="105" t="str">
        <f>IF('Control Sample Data'!M234="","",IF(SUM('Control Sample Data'!M$3:M$386)&gt;10,IF(AND(ISNUMBER('Control Sample Data'!M234),'Control Sample Data'!M234&lt;$C$389, 'Control Sample Data'!M234&gt;0),'Control Sample Data'!M234,$C$389),""))</f>
        <v/>
      </c>
      <c r="AB235" s="136" t="str">
        <f>IF('Control Sample Data'!N234="","",IF(SUM('Control Sample Data'!N$3:N$386)&gt;10,IF(AND(ISNUMBER('Control Sample Data'!N234),'Control Sample Data'!N234&lt;$C$389, 'Control Sample Data'!N234&gt;0),'Control Sample Data'!N234,$C$389),""))</f>
        <v/>
      </c>
      <c r="BA235" s="101" t="str">
        <f t="shared" si="222"/>
        <v>RNF175</v>
      </c>
      <c r="BB235" s="104" t="s">
        <v>27015</v>
      </c>
      <c r="BC235" s="105">
        <f t="shared" si="234"/>
        <v>14.007999999999999</v>
      </c>
      <c r="BD235" s="105">
        <f t="shared" si="235"/>
        <v>14.05</v>
      </c>
      <c r="BE235" s="105">
        <f t="shared" si="236"/>
        <v>14.119999999999997</v>
      </c>
      <c r="BF235" s="105" t="str">
        <f t="shared" si="237"/>
        <v/>
      </c>
      <c r="BG235" s="105" t="str">
        <f t="shared" si="238"/>
        <v/>
      </c>
      <c r="BH235" s="105" t="str">
        <f t="shared" si="239"/>
        <v/>
      </c>
      <c r="BI235" s="105" t="str">
        <f t="shared" si="240"/>
        <v/>
      </c>
      <c r="BJ235" s="105" t="str">
        <f t="shared" si="241"/>
        <v/>
      </c>
      <c r="BK235" s="105" t="str">
        <f t="shared" si="242"/>
        <v/>
      </c>
      <c r="BL235" s="105" t="str">
        <f t="shared" si="243"/>
        <v/>
      </c>
      <c r="BM235" s="102" t="str">
        <f t="shared" si="223"/>
        <v/>
      </c>
      <c r="BN235" s="102" t="str">
        <f t="shared" si="224"/>
        <v/>
      </c>
      <c r="BO235" s="105">
        <f t="shared" si="244"/>
        <v>13.858000000000001</v>
      </c>
      <c r="BP235" s="105">
        <f t="shared" si="245"/>
        <v>13.948</v>
      </c>
      <c r="BQ235" s="105">
        <f t="shared" si="246"/>
        <v>13.79</v>
      </c>
      <c r="BR235" s="105" t="str">
        <f t="shared" si="247"/>
        <v/>
      </c>
      <c r="BS235" s="105" t="str">
        <f t="shared" si="248"/>
        <v/>
      </c>
      <c r="BT235" s="105" t="str">
        <f t="shared" si="249"/>
        <v/>
      </c>
      <c r="BU235" s="105" t="str">
        <f t="shared" si="250"/>
        <v/>
      </c>
      <c r="BV235" s="105" t="str">
        <f t="shared" si="251"/>
        <v/>
      </c>
      <c r="BW235" s="105" t="str">
        <f t="shared" si="252"/>
        <v/>
      </c>
      <c r="BX235" s="105" t="str">
        <f t="shared" si="253"/>
        <v/>
      </c>
      <c r="BY235" s="102" t="str">
        <f t="shared" si="225"/>
        <v/>
      </c>
      <c r="BZ235" s="102" t="str">
        <f t="shared" si="226"/>
        <v/>
      </c>
      <c r="CA235" s="70">
        <f t="shared" si="227"/>
        <v>14.059333333333333</v>
      </c>
      <c r="CB235" s="70">
        <f t="shared" si="228"/>
        <v>13.865333333333334</v>
      </c>
      <c r="CC235" s="103" t="str">
        <f t="shared" si="229"/>
        <v>RNF175</v>
      </c>
      <c r="CD235" s="104" t="s">
        <v>27015</v>
      </c>
      <c r="CE235" s="106">
        <f t="shared" si="254"/>
        <v>6.0697642130933602E-5</v>
      </c>
      <c r="CF235" s="106">
        <f t="shared" si="255"/>
        <v>5.8956074763479352E-5</v>
      </c>
      <c r="CG235" s="106">
        <f t="shared" si="256"/>
        <v>5.6163797035209816E-5</v>
      </c>
      <c r="CH235" s="106" t="str">
        <f t="shared" si="257"/>
        <v/>
      </c>
      <c r="CI235" s="106" t="str">
        <f t="shared" si="258"/>
        <v/>
      </c>
      <c r="CJ235" s="106" t="str">
        <f t="shared" si="259"/>
        <v/>
      </c>
      <c r="CK235" s="106" t="str">
        <f t="shared" si="260"/>
        <v/>
      </c>
      <c r="CL235" s="106" t="str">
        <f t="shared" si="261"/>
        <v/>
      </c>
      <c r="CM235" s="106" t="str">
        <f t="shared" si="262"/>
        <v/>
      </c>
      <c r="CN235" s="106" t="str">
        <f t="shared" si="263"/>
        <v/>
      </c>
      <c r="CO235" s="119" t="str">
        <f t="shared" si="230"/>
        <v/>
      </c>
      <c r="CP235" s="119" t="str">
        <f t="shared" si="231"/>
        <v/>
      </c>
      <c r="CQ235" s="106">
        <f t="shared" si="264"/>
        <v>6.7348250734982831E-5</v>
      </c>
      <c r="CR235" s="106">
        <f t="shared" si="265"/>
        <v>6.3275213685285673E-5</v>
      </c>
      <c r="CS235" s="106">
        <f t="shared" si="266"/>
        <v>7.0598644037188073E-5</v>
      </c>
      <c r="CT235" s="106" t="str">
        <f t="shared" si="267"/>
        <v/>
      </c>
      <c r="CU235" s="106" t="str">
        <f t="shared" si="268"/>
        <v/>
      </c>
      <c r="CV235" s="106" t="str">
        <f t="shared" si="269"/>
        <v/>
      </c>
      <c r="CW235" s="106" t="str">
        <f t="shared" si="270"/>
        <v/>
      </c>
      <c r="CX235" s="106" t="str">
        <f t="shared" si="271"/>
        <v/>
      </c>
      <c r="CY235" s="106" t="str">
        <f t="shared" si="272"/>
        <v/>
      </c>
      <c r="CZ235" s="106" t="str">
        <f t="shared" si="273"/>
        <v/>
      </c>
      <c r="DA235" s="119" t="str">
        <f t="shared" si="232"/>
        <v/>
      </c>
      <c r="DB235" s="119" t="str">
        <f t="shared" si="233"/>
        <v/>
      </c>
    </row>
    <row r="236" spans="1:106" ht="15" customHeight="1" x14ac:dyDescent="0.3">
      <c r="A236" s="135" t="str">
        <f>'Gene Table'!D235</f>
        <v>RNF181</v>
      </c>
      <c r="B236" s="104" t="s">
        <v>27016</v>
      </c>
      <c r="C236" s="105">
        <f>IF('Test Sample Data'!C235="","",IF(SUM('Test Sample Data'!C$3:C$386)&gt;10,IF(AND(ISNUMBER('Test Sample Data'!C235),'Test Sample Data'!C235&lt;$C$389, 'Test Sample Data'!C235&gt;0),'Test Sample Data'!C235,$C$389),""))</f>
        <v>29.09</v>
      </c>
      <c r="D236" s="105">
        <f>IF('Test Sample Data'!D235="","",IF(SUM('Test Sample Data'!D$3:D$386)&gt;10,IF(AND(ISNUMBER('Test Sample Data'!D235),'Test Sample Data'!D235&lt;$C$389, 'Test Sample Data'!D235&gt;0),'Test Sample Data'!D235,$C$389),""))</f>
        <v>29.17</v>
      </c>
      <c r="E236" s="105">
        <f>IF('Test Sample Data'!E235="","",IF(SUM('Test Sample Data'!E$3:E$386)&gt;10,IF(AND(ISNUMBER('Test Sample Data'!E235),'Test Sample Data'!E235&lt;$C$389, 'Test Sample Data'!E235&gt;0),'Test Sample Data'!E235,$C$389),""))</f>
        <v>29.15</v>
      </c>
      <c r="F236" s="105" t="str">
        <f>IF('Test Sample Data'!F235="","",IF(SUM('Test Sample Data'!F$3:F$386)&gt;10,IF(AND(ISNUMBER('Test Sample Data'!F235),'Test Sample Data'!F235&lt;$C$389, 'Test Sample Data'!F235&gt;0),'Test Sample Data'!F235,$C$389),""))</f>
        <v/>
      </c>
      <c r="G236" s="105" t="str">
        <f>IF('Test Sample Data'!G235="","",IF(SUM('Test Sample Data'!G$3:G$386)&gt;10,IF(AND(ISNUMBER('Test Sample Data'!G235),'Test Sample Data'!G235&lt;$C$389, 'Test Sample Data'!G235&gt;0),'Test Sample Data'!G235,$C$389),""))</f>
        <v/>
      </c>
      <c r="H236" s="105" t="str">
        <f>IF('Test Sample Data'!H235="","",IF(SUM('Test Sample Data'!H$3:H$386)&gt;10,IF(AND(ISNUMBER('Test Sample Data'!H235),'Test Sample Data'!H235&lt;$C$389, 'Test Sample Data'!H235&gt;0),'Test Sample Data'!H235,$C$389),""))</f>
        <v/>
      </c>
      <c r="I236" s="105" t="str">
        <f>IF('Test Sample Data'!I235="","",IF(SUM('Test Sample Data'!I$3:I$386)&gt;10,IF(AND(ISNUMBER('Test Sample Data'!I235),'Test Sample Data'!I235&lt;$C$389, 'Test Sample Data'!I235&gt;0),'Test Sample Data'!I235,$C$389),""))</f>
        <v/>
      </c>
      <c r="J236" s="105" t="str">
        <f>IF('Test Sample Data'!J235="","",IF(SUM('Test Sample Data'!J$3:J$386)&gt;10,IF(AND(ISNUMBER('Test Sample Data'!J235),'Test Sample Data'!J235&lt;$C$389, 'Test Sample Data'!J235&gt;0),'Test Sample Data'!J235,$C$389),""))</f>
        <v/>
      </c>
      <c r="K236" s="105" t="str">
        <f>IF('Test Sample Data'!K235="","",IF(SUM('Test Sample Data'!K$3:K$386)&gt;10,IF(AND(ISNUMBER('Test Sample Data'!K235),'Test Sample Data'!K235&lt;$C$389, 'Test Sample Data'!K235&gt;0),'Test Sample Data'!K235,$C$389),""))</f>
        <v/>
      </c>
      <c r="L236" s="105" t="str">
        <f>IF('Test Sample Data'!L235="","",IF(SUM('Test Sample Data'!L$3:L$386)&gt;10,IF(AND(ISNUMBER('Test Sample Data'!L235),'Test Sample Data'!L235&lt;$C$389, 'Test Sample Data'!L235&gt;0),'Test Sample Data'!L235,$C$389),""))</f>
        <v/>
      </c>
      <c r="M236" s="105" t="str">
        <f>IF('Test Sample Data'!M235="","",IF(SUM('Test Sample Data'!M$3:M$386)&gt;10,IF(AND(ISNUMBER('Test Sample Data'!M235),'Test Sample Data'!M235&lt;$C$389, 'Test Sample Data'!M235&gt;0),'Test Sample Data'!M235,$C$389),""))</f>
        <v/>
      </c>
      <c r="N236" s="105" t="str">
        <f>IF('Test Sample Data'!N235="","",IF(SUM('Test Sample Data'!N$3:N$386)&gt;10,IF(AND(ISNUMBER('Test Sample Data'!N235),'Test Sample Data'!N235&lt;$C$389, 'Test Sample Data'!N235&gt;0),'Test Sample Data'!N235,$C$389),""))</f>
        <v/>
      </c>
      <c r="O236" s="105" t="str">
        <f>'Gene Table'!D235</f>
        <v>RNF181</v>
      </c>
      <c r="P236" s="104" t="s">
        <v>27016</v>
      </c>
      <c r="Q236" s="105">
        <f>IF('Control Sample Data'!C235="","",IF(SUM('Control Sample Data'!C$3:C$386)&gt;10,IF(AND(ISNUMBER('Control Sample Data'!C235),'Control Sample Data'!C235&lt;$C$389, 'Control Sample Data'!C235&gt;0),'Control Sample Data'!C235,$C$389),""))</f>
        <v>28.65</v>
      </c>
      <c r="R236" s="105">
        <f>IF('Control Sample Data'!D235="","",IF(SUM('Control Sample Data'!D$3:D$386)&gt;10,IF(AND(ISNUMBER('Control Sample Data'!D235),'Control Sample Data'!D235&lt;$C$389, 'Control Sample Data'!D235&gt;0),'Control Sample Data'!D235,$C$389),""))</f>
        <v>28.56</v>
      </c>
      <c r="S236" s="105">
        <f>IF('Control Sample Data'!E235="","",IF(SUM('Control Sample Data'!E$3:E$386)&gt;10,IF(AND(ISNUMBER('Control Sample Data'!E235),'Control Sample Data'!E235&lt;$C$389, 'Control Sample Data'!E235&gt;0),'Control Sample Data'!E235,$C$389),""))</f>
        <v>28.38</v>
      </c>
      <c r="T236" s="105" t="str">
        <f>IF('Control Sample Data'!F235="","",IF(SUM('Control Sample Data'!F$3:F$386)&gt;10,IF(AND(ISNUMBER('Control Sample Data'!F235),'Control Sample Data'!F235&lt;$C$389, 'Control Sample Data'!F235&gt;0),'Control Sample Data'!F235,$C$389),""))</f>
        <v/>
      </c>
      <c r="U236" s="105" t="str">
        <f>IF('Control Sample Data'!G235="","",IF(SUM('Control Sample Data'!G$3:G$386)&gt;10,IF(AND(ISNUMBER('Control Sample Data'!G235),'Control Sample Data'!G235&lt;$C$389, 'Control Sample Data'!G235&gt;0),'Control Sample Data'!G235,$C$389),""))</f>
        <v/>
      </c>
      <c r="V236" s="105" t="str">
        <f>IF('Control Sample Data'!H235="","",IF(SUM('Control Sample Data'!H$3:H$386)&gt;10,IF(AND(ISNUMBER('Control Sample Data'!H235),'Control Sample Data'!H235&lt;$C$389, 'Control Sample Data'!H235&gt;0),'Control Sample Data'!H235,$C$389),""))</f>
        <v/>
      </c>
      <c r="W236" s="105" t="str">
        <f>IF('Control Sample Data'!I235="","",IF(SUM('Control Sample Data'!I$3:I$386)&gt;10,IF(AND(ISNUMBER('Control Sample Data'!I235),'Control Sample Data'!I235&lt;$C$389, 'Control Sample Data'!I235&gt;0),'Control Sample Data'!I235,$C$389),""))</f>
        <v/>
      </c>
      <c r="X236" s="105" t="str">
        <f>IF('Control Sample Data'!J235="","",IF(SUM('Control Sample Data'!J$3:J$386)&gt;10,IF(AND(ISNUMBER('Control Sample Data'!J235),'Control Sample Data'!J235&lt;$C$389, 'Control Sample Data'!J235&gt;0),'Control Sample Data'!J235,$C$389),""))</f>
        <v/>
      </c>
      <c r="Y236" s="105" t="str">
        <f>IF('Control Sample Data'!K235="","",IF(SUM('Control Sample Data'!K$3:K$386)&gt;10,IF(AND(ISNUMBER('Control Sample Data'!K235),'Control Sample Data'!K235&lt;$C$389, 'Control Sample Data'!K235&gt;0),'Control Sample Data'!K235,$C$389),""))</f>
        <v/>
      </c>
      <c r="Z236" s="105" t="str">
        <f>IF('Control Sample Data'!L235="","",IF(SUM('Control Sample Data'!L$3:L$386)&gt;10,IF(AND(ISNUMBER('Control Sample Data'!L235),'Control Sample Data'!L235&lt;$C$389, 'Control Sample Data'!L235&gt;0),'Control Sample Data'!L235,$C$389),""))</f>
        <v/>
      </c>
      <c r="AA236" s="105" t="str">
        <f>IF('Control Sample Data'!M235="","",IF(SUM('Control Sample Data'!M$3:M$386)&gt;10,IF(AND(ISNUMBER('Control Sample Data'!M235),'Control Sample Data'!M235&lt;$C$389, 'Control Sample Data'!M235&gt;0),'Control Sample Data'!M235,$C$389),""))</f>
        <v/>
      </c>
      <c r="AB236" s="136" t="str">
        <f>IF('Control Sample Data'!N235="","",IF(SUM('Control Sample Data'!N$3:N$386)&gt;10,IF(AND(ISNUMBER('Control Sample Data'!N235),'Control Sample Data'!N235&lt;$C$389, 'Control Sample Data'!N235&gt;0),'Control Sample Data'!N235,$C$389),""))</f>
        <v/>
      </c>
      <c r="BA236" s="101" t="str">
        <f t="shared" si="222"/>
        <v>RNF181</v>
      </c>
      <c r="BB236" s="104" t="s">
        <v>27016</v>
      </c>
      <c r="BC236" s="105">
        <f t="shared" si="234"/>
        <v>8.097999999999999</v>
      </c>
      <c r="BD236" s="105">
        <f t="shared" si="235"/>
        <v>8.2200000000000024</v>
      </c>
      <c r="BE236" s="105">
        <f t="shared" si="236"/>
        <v>8.269999999999996</v>
      </c>
      <c r="BF236" s="105" t="str">
        <f t="shared" si="237"/>
        <v/>
      </c>
      <c r="BG236" s="105" t="str">
        <f t="shared" si="238"/>
        <v/>
      </c>
      <c r="BH236" s="105" t="str">
        <f t="shared" si="239"/>
        <v/>
      </c>
      <c r="BI236" s="105" t="str">
        <f t="shared" si="240"/>
        <v/>
      </c>
      <c r="BJ236" s="105" t="str">
        <f t="shared" si="241"/>
        <v/>
      </c>
      <c r="BK236" s="105" t="str">
        <f t="shared" si="242"/>
        <v/>
      </c>
      <c r="BL236" s="105" t="str">
        <f t="shared" si="243"/>
        <v/>
      </c>
      <c r="BM236" s="102" t="str">
        <f t="shared" si="223"/>
        <v/>
      </c>
      <c r="BN236" s="102" t="str">
        <f t="shared" si="224"/>
        <v/>
      </c>
      <c r="BO236" s="105">
        <f t="shared" si="244"/>
        <v>7.5079999999999991</v>
      </c>
      <c r="BP236" s="105">
        <f t="shared" si="245"/>
        <v>7.5079999999999991</v>
      </c>
      <c r="BQ236" s="105">
        <f t="shared" si="246"/>
        <v>7.1699999999999982</v>
      </c>
      <c r="BR236" s="105" t="str">
        <f t="shared" si="247"/>
        <v/>
      </c>
      <c r="BS236" s="105" t="str">
        <f t="shared" si="248"/>
        <v/>
      </c>
      <c r="BT236" s="105" t="str">
        <f t="shared" si="249"/>
        <v/>
      </c>
      <c r="BU236" s="105" t="str">
        <f t="shared" si="250"/>
        <v/>
      </c>
      <c r="BV236" s="105" t="str">
        <f t="shared" si="251"/>
        <v/>
      </c>
      <c r="BW236" s="105" t="str">
        <f t="shared" si="252"/>
        <v/>
      </c>
      <c r="BX236" s="105" t="str">
        <f t="shared" si="253"/>
        <v/>
      </c>
      <c r="BY236" s="102" t="str">
        <f t="shared" si="225"/>
        <v/>
      </c>
      <c r="BZ236" s="102" t="str">
        <f t="shared" si="226"/>
        <v/>
      </c>
      <c r="CA236" s="70">
        <f t="shared" si="227"/>
        <v>8.1959999999999997</v>
      </c>
      <c r="CB236" s="70">
        <f t="shared" si="228"/>
        <v>7.3953333333333324</v>
      </c>
      <c r="CC236" s="103" t="str">
        <f t="shared" si="229"/>
        <v>RNF181</v>
      </c>
      <c r="CD236" s="104" t="s">
        <v>27016</v>
      </c>
      <c r="CE236" s="106">
        <f t="shared" si="254"/>
        <v>3.6497161987624266E-3</v>
      </c>
      <c r="CF236" s="106">
        <f t="shared" si="255"/>
        <v>3.3537712360849712E-3</v>
      </c>
      <c r="CG236" s="106">
        <f t="shared" si="256"/>
        <v>3.2395294758376719E-3</v>
      </c>
      <c r="CH236" s="106" t="str">
        <f t="shared" si="257"/>
        <v/>
      </c>
      <c r="CI236" s="106" t="str">
        <f t="shared" si="258"/>
        <v/>
      </c>
      <c r="CJ236" s="106" t="str">
        <f t="shared" si="259"/>
        <v/>
      </c>
      <c r="CK236" s="106" t="str">
        <f t="shared" si="260"/>
        <v/>
      </c>
      <c r="CL236" s="106" t="str">
        <f t="shared" si="261"/>
        <v/>
      </c>
      <c r="CM236" s="106" t="str">
        <f t="shared" si="262"/>
        <v/>
      </c>
      <c r="CN236" s="106" t="str">
        <f t="shared" si="263"/>
        <v/>
      </c>
      <c r="CO236" s="119" t="str">
        <f t="shared" si="230"/>
        <v/>
      </c>
      <c r="CP236" s="119" t="str">
        <f t="shared" si="231"/>
        <v/>
      </c>
      <c r="CQ236" s="106">
        <f t="shared" si="264"/>
        <v>5.4937234371606252E-3</v>
      </c>
      <c r="CR236" s="106">
        <f t="shared" si="265"/>
        <v>5.4937234371606252E-3</v>
      </c>
      <c r="CS236" s="106">
        <f t="shared" si="266"/>
        <v>6.9440834466138373E-3</v>
      </c>
      <c r="CT236" s="106" t="str">
        <f t="shared" si="267"/>
        <v/>
      </c>
      <c r="CU236" s="106" t="str">
        <f t="shared" si="268"/>
        <v/>
      </c>
      <c r="CV236" s="106" t="str">
        <f t="shared" si="269"/>
        <v/>
      </c>
      <c r="CW236" s="106" t="str">
        <f t="shared" si="270"/>
        <v/>
      </c>
      <c r="CX236" s="106" t="str">
        <f t="shared" si="271"/>
        <v/>
      </c>
      <c r="CY236" s="106" t="str">
        <f t="shared" si="272"/>
        <v/>
      </c>
      <c r="CZ236" s="106" t="str">
        <f t="shared" si="273"/>
        <v/>
      </c>
      <c r="DA236" s="119" t="str">
        <f t="shared" si="232"/>
        <v/>
      </c>
      <c r="DB236" s="119" t="str">
        <f t="shared" si="233"/>
        <v/>
      </c>
    </row>
    <row r="237" spans="1:106" ht="15" customHeight="1" x14ac:dyDescent="0.3">
      <c r="A237" s="135" t="str">
        <f>'Gene Table'!D236</f>
        <v>RNF187</v>
      </c>
      <c r="B237" s="104" t="s">
        <v>27017</v>
      </c>
      <c r="C237" s="105">
        <f>IF('Test Sample Data'!C236="","",IF(SUM('Test Sample Data'!C$3:C$386)&gt;10,IF(AND(ISNUMBER('Test Sample Data'!C236),'Test Sample Data'!C236&lt;$C$389, 'Test Sample Data'!C236&gt;0),'Test Sample Data'!C236,$C$389),""))</f>
        <v>34.299999999999997</v>
      </c>
      <c r="D237" s="105">
        <f>IF('Test Sample Data'!D236="","",IF(SUM('Test Sample Data'!D$3:D$386)&gt;10,IF(AND(ISNUMBER('Test Sample Data'!D236),'Test Sample Data'!D236&lt;$C$389, 'Test Sample Data'!D236&gt;0),'Test Sample Data'!D236,$C$389),""))</f>
        <v>34.29</v>
      </c>
      <c r="E237" s="105">
        <f>IF('Test Sample Data'!E236="","",IF(SUM('Test Sample Data'!E$3:E$386)&gt;10,IF(AND(ISNUMBER('Test Sample Data'!E236),'Test Sample Data'!E236&lt;$C$389, 'Test Sample Data'!E236&gt;0),'Test Sample Data'!E236,$C$389),""))</f>
        <v>35</v>
      </c>
      <c r="F237" s="105" t="str">
        <f>IF('Test Sample Data'!F236="","",IF(SUM('Test Sample Data'!F$3:F$386)&gt;10,IF(AND(ISNUMBER('Test Sample Data'!F236),'Test Sample Data'!F236&lt;$C$389, 'Test Sample Data'!F236&gt;0),'Test Sample Data'!F236,$C$389),""))</f>
        <v/>
      </c>
      <c r="G237" s="105" t="str">
        <f>IF('Test Sample Data'!G236="","",IF(SUM('Test Sample Data'!G$3:G$386)&gt;10,IF(AND(ISNUMBER('Test Sample Data'!G236),'Test Sample Data'!G236&lt;$C$389, 'Test Sample Data'!G236&gt;0),'Test Sample Data'!G236,$C$389),""))</f>
        <v/>
      </c>
      <c r="H237" s="105" t="str">
        <f>IF('Test Sample Data'!H236="","",IF(SUM('Test Sample Data'!H$3:H$386)&gt;10,IF(AND(ISNUMBER('Test Sample Data'!H236),'Test Sample Data'!H236&lt;$C$389, 'Test Sample Data'!H236&gt;0),'Test Sample Data'!H236,$C$389),""))</f>
        <v/>
      </c>
      <c r="I237" s="105" t="str">
        <f>IF('Test Sample Data'!I236="","",IF(SUM('Test Sample Data'!I$3:I$386)&gt;10,IF(AND(ISNUMBER('Test Sample Data'!I236),'Test Sample Data'!I236&lt;$C$389, 'Test Sample Data'!I236&gt;0),'Test Sample Data'!I236,$C$389),""))</f>
        <v/>
      </c>
      <c r="J237" s="105" t="str">
        <f>IF('Test Sample Data'!J236="","",IF(SUM('Test Sample Data'!J$3:J$386)&gt;10,IF(AND(ISNUMBER('Test Sample Data'!J236),'Test Sample Data'!J236&lt;$C$389, 'Test Sample Data'!J236&gt;0),'Test Sample Data'!J236,$C$389),""))</f>
        <v/>
      </c>
      <c r="K237" s="105" t="str">
        <f>IF('Test Sample Data'!K236="","",IF(SUM('Test Sample Data'!K$3:K$386)&gt;10,IF(AND(ISNUMBER('Test Sample Data'!K236),'Test Sample Data'!K236&lt;$C$389, 'Test Sample Data'!K236&gt;0),'Test Sample Data'!K236,$C$389),""))</f>
        <v/>
      </c>
      <c r="L237" s="105" t="str">
        <f>IF('Test Sample Data'!L236="","",IF(SUM('Test Sample Data'!L$3:L$386)&gt;10,IF(AND(ISNUMBER('Test Sample Data'!L236),'Test Sample Data'!L236&lt;$C$389, 'Test Sample Data'!L236&gt;0),'Test Sample Data'!L236,$C$389),""))</f>
        <v/>
      </c>
      <c r="M237" s="105" t="str">
        <f>IF('Test Sample Data'!M236="","",IF(SUM('Test Sample Data'!M$3:M$386)&gt;10,IF(AND(ISNUMBER('Test Sample Data'!M236),'Test Sample Data'!M236&lt;$C$389, 'Test Sample Data'!M236&gt;0),'Test Sample Data'!M236,$C$389),""))</f>
        <v/>
      </c>
      <c r="N237" s="105" t="str">
        <f>IF('Test Sample Data'!N236="","",IF(SUM('Test Sample Data'!N$3:N$386)&gt;10,IF(AND(ISNUMBER('Test Sample Data'!N236),'Test Sample Data'!N236&lt;$C$389, 'Test Sample Data'!N236&gt;0),'Test Sample Data'!N236,$C$389),""))</f>
        <v/>
      </c>
      <c r="O237" s="105" t="str">
        <f>'Gene Table'!D236</f>
        <v>RNF187</v>
      </c>
      <c r="P237" s="104" t="s">
        <v>27017</v>
      </c>
      <c r="Q237" s="105">
        <f>IF('Control Sample Data'!C236="","",IF(SUM('Control Sample Data'!C$3:C$386)&gt;10,IF(AND(ISNUMBER('Control Sample Data'!C236),'Control Sample Data'!C236&lt;$C$389, 'Control Sample Data'!C236&gt;0),'Control Sample Data'!C236,$C$389),""))</f>
        <v>31.72</v>
      </c>
      <c r="R237" s="105">
        <f>IF('Control Sample Data'!D236="","",IF(SUM('Control Sample Data'!D$3:D$386)&gt;10,IF(AND(ISNUMBER('Control Sample Data'!D236),'Control Sample Data'!D236&lt;$C$389, 'Control Sample Data'!D236&gt;0),'Control Sample Data'!D236,$C$389),""))</f>
        <v>32.28</v>
      </c>
      <c r="S237" s="105">
        <f>IF('Control Sample Data'!E236="","",IF(SUM('Control Sample Data'!E$3:E$386)&gt;10,IF(AND(ISNUMBER('Control Sample Data'!E236),'Control Sample Data'!E236&lt;$C$389, 'Control Sample Data'!E236&gt;0),'Control Sample Data'!E236,$C$389),""))</f>
        <v>32.53</v>
      </c>
      <c r="T237" s="105" t="str">
        <f>IF('Control Sample Data'!F236="","",IF(SUM('Control Sample Data'!F$3:F$386)&gt;10,IF(AND(ISNUMBER('Control Sample Data'!F236),'Control Sample Data'!F236&lt;$C$389, 'Control Sample Data'!F236&gt;0),'Control Sample Data'!F236,$C$389),""))</f>
        <v/>
      </c>
      <c r="U237" s="105" t="str">
        <f>IF('Control Sample Data'!G236="","",IF(SUM('Control Sample Data'!G$3:G$386)&gt;10,IF(AND(ISNUMBER('Control Sample Data'!G236),'Control Sample Data'!G236&lt;$C$389, 'Control Sample Data'!G236&gt;0),'Control Sample Data'!G236,$C$389),""))</f>
        <v/>
      </c>
      <c r="V237" s="105" t="str">
        <f>IF('Control Sample Data'!H236="","",IF(SUM('Control Sample Data'!H$3:H$386)&gt;10,IF(AND(ISNUMBER('Control Sample Data'!H236),'Control Sample Data'!H236&lt;$C$389, 'Control Sample Data'!H236&gt;0),'Control Sample Data'!H236,$C$389),""))</f>
        <v/>
      </c>
      <c r="W237" s="105" t="str">
        <f>IF('Control Sample Data'!I236="","",IF(SUM('Control Sample Data'!I$3:I$386)&gt;10,IF(AND(ISNUMBER('Control Sample Data'!I236),'Control Sample Data'!I236&lt;$C$389, 'Control Sample Data'!I236&gt;0),'Control Sample Data'!I236,$C$389),""))</f>
        <v/>
      </c>
      <c r="X237" s="105" t="str">
        <f>IF('Control Sample Data'!J236="","",IF(SUM('Control Sample Data'!J$3:J$386)&gt;10,IF(AND(ISNUMBER('Control Sample Data'!J236),'Control Sample Data'!J236&lt;$C$389, 'Control Sample Data'!J236&gt;0),'Control Sample Data'!J236,$C$389),""))</f>
        <v/>
      </c>
      <c r="Y237" s="105" t="str">
        <f>IF('Control Sample Data'!K236="","",IF(SUM('Control Sample Data'!K$3:K$386)&gt;10,IF(AND(ISNUMBER('Control Sample Data'!K236),'Control Sample Data'!K236&lt;$C$389, 'Control Sample Data'!K236&gt;0),'Control Sample Data'!K236,$C$389),""))</f>
        <v/>
      </c>
      <c r="Z237" s="105" t="str">
        <f>IF('Control Sample Data'!L236="","",IF(SUM('Control Sample Data'!L$3:L$386)&gt;10,IF(AND(ISNUMBER('Control Sample Data'!L236),'Control Sample Data'!L236&lt;$C$389, 'Control Sample Data'!L236&gt;0),'Control Sample Data'!L236,$C$389),""))</f>
        <v/>
      </c>
      <c r="AA237" s="105" t="str">
        <f>IF('Control Sample Data'!M236="","",IF(SUM('Control Sample Data'!M$3:M$386)&gt;10,IF(AND(ISNUMBER('Control Sample Data'!M236),'Control Sample Data'!M236&lt;$C$389, 'Control Sample Data'!M236&gt;0),'Control Sample Data'!M236,$C$389),""))</f>
        <v/>
      </c>
      <c r="AB237" s="136" t="str">
        <f>IF('Control Sample Data'!N236="","",IF(SUM('Control Sample Data'!N$3:N$386)&gt;10,IF(AND(ISNUMBER('Control Sample Data'!N236),'Control Sample Data'!N236&lt;$C$389, 'Control Sample Data'!N236&gt;0),'Control Sample Data'!N236,$C$389),""))</f>
        <v/>
      </c>
      <c r="BA237" s="101" t="str">
        <f t="shared" si="222"/>
        <v>RNF187</v>
      </c>
      <c r="BB237" s="104" t="s">
        <v>27017</v>
      </c>
      <c r="BC237" s="105">
        <f t="shared" si="234"/>
        <v>13.307999999999996</v>
      </c>
      <c r="BD237" s="105">
        <f t="shared" si="235"/>
        <v>13.34</v>
      </c>
      <c r="BE237" s="105">
        <f t="shared" si="236"/>
        <v>14.119999999999997</v>
      </c>
      <c r="BF237" s="105" t="str">
        <f t="shared" si="237"/>
        <v/>
      </c>
      <c r="BG237" s="105" t="str">
        <f t="shared" si="238"/>
        <v/>
      </c>
      <c r="BH237" s="105" t="str">
        <f t="shared" si="239"/>
        <v/>
      </c>
      <c r="BI237" s="105" t="str">
        <f t="shared" si="240"/>
        <v/>
      </c>
      <c r="BJ237" s="105" t="str">
        <f t="shared" si="241"/>
        <v/>
      </c>
      <c r="BK237" s="105" t="str">
        <f t="shared" si="242"/>
        <v/>
      </c>
      <c r="BL237" s="105" t="str">
        <f t="shared" si="243"/>
        <v/>
      </c>
      <c r="BM237" s="102" t="str">
        <f t="shared" si="223"/>
        <v/>
      </c>
      <c r="BN237" s="102" t="str">
        <f t="shared" si="224"/>
        <v/>
      </c>
      <c r="BO237" s="105">
        <f t="shared" si="244"/>
        <v>10.577999999999999</v>
      </c>
      <c r="BP237" s="105">
        <f t="shared" si="245"/>
        <v>11.228000000000002</v>
      </c>
      <c r="BQ237" s="105">
        <f t="shared" si="246"/>
        <v>11.32</v>
      </c>
      <c r="BR237" s="105" t="str">
        <f t="shared" si="247"/>
        <v/>
      </c>
      <c r="BS237" s="105" t="str">
        <f t="shared" si="248"/>
        <v/>
      </c>
      <c r="BT237" s="105" t="str">
        <f t="shared" si="249"/>
        <v/>
      </c>
      <c r="BU237" s="105" t="str">
        <f t="shared" si="250"/>
        <v/>
      </c>
      <c r="BV237" s="105" t="str">
        <f t="shared" si="251"/>
        <v/>
      </c>
      <c r="BW237" s="105" t="str">
        <f t="shared" si="252"/>
        <v/>
      </c>
      <c r="BX237" s="105" t="str">
        <f t="shared" si="253"/>
        <v/>
      </c>
      <c r="BY237" s="102" t="str">
        <f t="shared" si="225"/>
        <v/>
      </c>
      <c r="BZ237" s="102" t="str">
        <f t="shared" si="226"/>
        <v/>
      </c>
      <c r="CA237" s="70">
        <f t="shared" si="227"/>
        <v>13.589333333333331</v>
      </c>
      <c r="CB237" s="70">
        <f t="shared" si="228"/>
        <v>11.042000000000002</v>
      </c>
      <c r="CC237" s="103" t="str">
        <f t="shared" si="229"/>
        <v>RNF187</v>
      </c>
      <c r="CD237" s="104" t="s">
        <v>27017</v>
      </c>
      <c r="CE237" s="106">
        <f t="shared" si="254"/>
        <v>9.8603610548048131E-5</v>
      </c>
      <c r="CF237" s="106">
        <f t="shared" si="255"/>
        <v>9.6440589827072443E-5</v>
      </c>
      <c r="CG237" s="106">
        <f t="shared" si="256"/>
        <v>5.6163797035209816E-5</v>
      </c>
      <c r="CH237" s="106" t="str">
        <f t="shared" si="257"/>
        <v/>
      </c>
      <c r="CI237" s="106" t="str">
        <f t="shared" si="258"/>
        <v/>
      </c>
      <c r="CJ237" s="106" t="str">
        <f t="shared" si="259"/>
        <v/>
      </c>
      <c r="CK237" s="106" t="str">
        <f t="shared" si="260"/>
        <v/>
      </c>
      <c r="CL237" s="106" t="str">
        <f t="shared" si="261"/>
        <v/>
      </c>
      <c r="CM237" s="106" t="str">
        <f t="shared" si="262"/>
        <v/>
      </c>
      <c r="CN237" s="106" t="str">
        <f t="shared" si="263"/>
        <v/>
      </c>
      <c r="CO237" s="119" t="str">
        <f t="shared" si="230"/>
        <v/>
      </c>
      <c r="CP237" s="119" t="str">
        <f t="shared" si="231"/>
        <v/>
      </c>
      <c r="CQ237" s="106">
        <f t="shared" si="264"/>
        <v>6.5419121212296984E-4</v>
      </c>
      <c r="CR237" s="106">
        <f t="shared" si="265"/>
        <v>4.1690318085509949E-4</v>
      </c>
      <c r="CS237" s="106">
        <f t="shared" si="266"/>
        <v>3.9114740116680773E-4</v>
      </c>
      <c r="CT237" s="106" t="str">
        <f t="shared" si="267"/>
        <v/>
      </c>
      <c r="CU237" s="106" t="str">
        <f t="shared" si="268"/>
        <v/>
      </c>
      <c r="CV237" s="106" t="str">
        <f t="shared" si="269"/>
        <v/>
      </c>
      <c r="CW237" s="106" t="str">
        <f t="shared" si="270"/>
        <v/>
      </c>
      <c r="CX237" s="106" t="str">
        <f t="shared" si="271"/>
        <v/>
      </c>
      <c r="CY237" s="106" t="str">
        <f t="shared" si="272"/>
        <v/>
      </c>
      <c r="CZ237" s="106" t="str">
        <f t="shared" si="273"/>
        <v/>
      </c>
      <c r="DA237" s="119" t="str">
        <f t="shared" si="232"/>
        <v/>
      </c>
      <c r="DB237" s="119" t="str">
        <f t="shared" si="233"/>
        <v/>
      </c>
    </row>
    <row r="238" spans="1:106" ht="15" customHeight="1" x14ac:dyDescent="0.3">
      <c r="A238" s="135" t="str">
        <f>'Gene Table'!D237</f>
        <v>RNF19A</v>
      </c>
      <c r="B238" s="104" t="s">
        <v>27018</v>
      </c>
      <c r="C238" s="105">
        <f>IF('Test Sample Data'!C237="","",IF(SUM('Test Sample Data'!C$3:C$386)&gt;10,IF(AND(ISNUMBER('Test Sample Data'!C237),'Test Sample Data'!C237&lt;$C$389, 'Test Sample Data'!C237&gt;0),'Test Sample Data'!C237,$C$389),""))</f>
        <v>24.12</v>
      </c>
      <c r="D238" s="105">
        <f>IF('Test Sample Data'!D237="","",IF(SUM('Test Sample Data'!D$3:D$386)&gt;10,IF(AND(ISNUMBER('Test Sample Data'!D237),'Test Sample Data'!D237&lt;$C$389, 'Test Sample Data'!D237&gt;0),'Test Sample Data'!D237,$C$389),""))</f>
        <v>24.33</v>
      </c>
      <c r="E238" s="105">
        <f>IF('Test Sample Data'!E237="","",IF(SUM('Test Sample Data'!E$3:E$386)&gt;10,IF(AND(ISNUMBER('Test Sample Data'!E237),'Test Sample Data'!E237&lt;$C$389, 'Test Sample Data'!E237&gt;0),'Test Sample Data'!E237,$C$389),""))</f>
        <v>24.17</v>
      </c>
      <c r="F238" s="105" t="str">
        <f>IF('Test Sample Data'!F237="","",IF(SUM('Test Sample Data'!F$3:F$386)&gt;10,IF(AND(ISNUMBER('Test Sample Data'!F237),'Test Sample Data'!F237&lt;$C$389, 'Test Sample Data'!F237&gt;0),'Test Sample Data'!F237,$C$389),""))</f>
        <v/>
      </c>
      <c r="G238" s="105" t="str">
        <f>IF('Test Sample Data'!G237="","",IF(SUM('Test Sample Data'!G$3:G$386)&gt;10,IF(AND(ISNUMBER('Test Sample Data'!G237),'Test Sample Data'!G237&lt;$C$389, 'Test Sample Data'!G237&gt;0),'Test Sample Data'!G237,$C$389),""))</f>
        <v/>
      </c>
      <c r="H238" s="105" t="str">
        <f>IF('Test Sample Data'!H237="","",IF(SUM('Test Sample Data'!H$3:H$386)&gt;10,IF(AND(ISNUMBER('Test Sample Data'!H237),'Test Sample Data'!H237&lt;$C$389, 'Test Sample Data'!H237&gt;0),'Test Sample Data'!H237,$C$389),""))</f>
        <v/>
      </c>
      <c r="I238" s="105" t="str">
        <f>IF('Test Sample Data'!I237="","",IF(SUM('Test Sample Data'!I$3:I$386)&gt;10,IF(AND(ISNUMBER('Test Sample Data'!I237),'Test Sample Data'!I237&lt;$C$389, 'Test Sample Data'!I237&gt;0),'Test Sample Data'!I237,$C$389),""))</f>
        <v/>
      </c>
      <c r="J238" s="105" t="str">
        <f>IF('Test Sample Data'!J237="","",IF(SUM('Test Sample Data'!J$3:J$386)&gt;10,IF(AND(ISNUMBER('Test Sample Data'!J237),'Test Sample Data'!J237&lt;$C$389, 'Test Sample Data'!J237&gt;0),'Test Sample Data'!J237,$C$389),""))</f>
        <v/>
      </c>
      <c r="K238" s="105" t="str">
        <f>IF('Test Sample Data'!K237="","",IF(SUM('Test Sample Data'!K$3:K$386)&gt;10,IF(AND(ISNUMBER('Test Sample Data'!K237),'Test Sample Data'!K237&lt;$C$389, 'Test Sample Data'!K237&gt;0),'Test Sample Data'!K237,$C$389),""))</f>
        <v/>
      </c>
      <c r="L238" s="105" t="str">
        <f>IF('Test Sample Data'!L237="","",IF(SUM('Test Sample Data'!L$3:L$386)&gt;10,IF(AND(ISNUMBER('Test Sample Data'!L237),'Test Sample Data'!L237&lt;$C$389, 'Test Sample Data'!L237&gt;0),'Test Sample Data'!L237,$C$389),""))</f>
        <v/>
      </c>
      <c r="M238" s="105" t="str">
        <f>IF('Test Sample Data'!M237="","",IF(SUM('Test Sample Data'!M$3:M$386)&gt;10,IF(AND(ISNUMBER('Test Sample Data'!M237),'Test Sample Data'!M237&lt;$C$389, 'Test Sample Data'!M237&gt;0),'Test Sample Data'!M237,$C$389),""))</f>
        <v/>
      </c>
      <c r="N238" s="105" t="str">
        <f>IF('Test Sample Data'!N237="","",IF(SUM('Test Sample Data'!N$3:N$386)&gt;10,IF(AND(ISNUMBER('Test Sample Data'!N237),'Test Sample Data'!N237&lt;$C$389, 'Test Sample Data'!N237&gt;0),'Test Sample Data'!N237,$C$389),""))</f>
        <v/>
      </c>
      <c r="O238" s="105" t="str">
        <f>'Gene Table'!D237</f>
        <v>RNF19A</v>
      </c>
      <c r="P238" s="104" t="s">
        <v>27018</v>
      </c>
      <c r="Q238" s="105">
        <f>IF('Control Sample Data'!C237="","",IF(SUM('Control Sample Data'!C$3:C$386)&gt;10,IF(AND(ISNUMBER('Control Sample Data'!C237),'Control Sample Data'!C237&lt;$C$389, 'Control Sample Data'!C237&gt;0),'Control Sample Data'!C237,$C$389),""))</f>
        <v>20</v>
      </c>
      <c r="R238" s="105">
        <f>IF('Control Sample Data'!D237="","",IF(SUM('Control Sample Data'!D$3:D$386)&gt;10,IF(AND(ISNUMBER('Control Sample Data'!D237),'Control Sample Data'!D237&lt;$C$389, 'Control Sample Data'!D237&gt;0),'Control Sample Data'!D237,$C$389),""))</f>
        <v>19.96</v>
      </c>
      <c r="S238" s="105">
        <f>IF('Control Sample Data'!E237="","",IF(SUM('Control Sample Data'!E$3:E$386)&gt;10,IF(AND(ISNUMBER('Control Sample Data'!E237),'Control Sample Data'!E237&lt;$C$389, 'Control Sample Data'!E237&gt;0),'Control Sample Data'!E237,$C$389),""))</f>
        <v>20.09</v>
      </c>
      <c r="T238" s="105" t="str">
        <f>IF('Control Sample Data'!F237="","",IF(SUM('Control Sample Data'!F$3:F$386)&gt;10,IF(AND(ISNUMBER('Control Sample Data'!F237),'Control Sample Data'!F237&lt;$C$389, 'Control Sample Data'!F237&gt;0),'Control Sample Data'!F237,$C$389),""))</f>
        <v/>
      </c>
      <c r="U238" s="105" t="str">
        <f>IF('Control Sample Data'!G237="","",IF(SUM('Control Sample Data'!G$3:G$386)&gt;10,IF(AND(ISNUMBER('Control Sample Data'!G237),'Control Sample Data'!G237&lt;$C$389, 'Control Sample Data'!G237&gt;0),'Control Sample Data'!G237,$C$389),""))</f>
        <v/>
      </c>
      <c r="V238" s="105" t="str">
        <f>IF('Control Sample Data'!H237="","",IF(SUM('Control Sample Data'!H$3:H$386)&gt;10,IF(AND(ISNUMBER('Control Sample Data'!H237),'Control Sample Data'!H237&lt;$C$389, 'Control Sample Data'!H237&gt;0),'Control Sample Data'!H237,$C$389),""))</f>
        <v/>
      </c>
      <c r="W238" s="105" t="str">
        <f>IF('Control Sample Data'!I237="","",IF(SUM('Control Sample Data'!I$3:I$386)&gt;10,IF(AND(ISNUMBER('Control Sample Data'!I237),'Control Sample Data'!I237&lt;$C$389, 'Control Sample Data'!I237&gt;0),'Control Sample Data'!I237,$C$389),""))</f>
        <v/>
      </c>
      <c r="X238" s="105" t="str">
        <f>IF('Control Sample Data'!J237="","",IF(SUM('Control Sample Data'!J$3:J$386)&gt;10,IF(AND(ISNUMBER('Control Sample Data'!J237),'Control Sample Data'!J237&lt;$C$389, 'Control Sample Data'!J237&gt;0),'Control Sample Data'!J237,$C$389),""))</f>
        <v/>
      </c>
      <c r="Y238" s="105" t="str">
        <f>IF('Control Sample Data'!K237="","",IF(SUM('Control Sample Data'!K$3:K$386)&gt;10,IF(AND(ISNUMBER('Control Sample Data'!K237),'Control Sample Data'!K237&lt;$C$389, 'Control Sample Data'!K237&gt;0),'Control Sample Data'!K237,$C$389),""))</f>
        <v/>
      </c>
      <c r="Z238" s="105" t="str">
        <f>IF('Control Sample Data'!L237="","",IF(SUM('Control Sample Data'!L$3:L$386)&gt;10,IF(AND(ISNUMBER('Control Sample Data'!L237),'Control Sample Data'!L237&lt;$C$389, 'Control Sample Data'!L237&gt;0),'Control Sample Data'!L237,$C$389),""))</f>
        <v/>
      </c>
      <c r="AA238" s="105" t="str">
        <f>IF('Control Sample Data'!M237="","",IF(SUM('Control Sample Data'!M$3:M$386)&gt;10,IF(AND(ISNUMBER('Control Sample Data'!M237),'Control Sample Data'!M237&lt;$C$389, 'Control Sample Data'!M237&gt;0),'Control Sample Data'!M237,$C$389),""))</f>
        <v/>
      </c>
      <c r="AB238" s="136" t="str">
        <f>IF('Control Sample Data'!N237="","",IF(SUM('Control Sample Data'!N$3:N$386)&gt;10,IF(AND(ISNUMBER('Control Sample Data'!N237),'Control Sample Data'!N237&lt;$C$389, 'Control Sample Data'!N237&gt;0),'Control Sample Data'!N237,$C$389),""))</f>
        <v/>
      </c>
      <c r="BA238" s="101" t="str">
        <f t="shared" si="222"/>
        <v>RNF19A</v>
      </c>
      <c r="BB238" s="104" t="s">
        <v>27018</v>
      </c>
      <c r="BC238" s="105">
        <f t="shared" si="234"/>
        <v>3.1280000000000001</v>
      </c>
      <c r="BD238" s="105">
        <f t="shared" si="235"/>
        <v>3.379999999999999</v>
      </c>
      <c r="BE238" s="105">
        <f t="shared" si="236"/>
        <v>3.2899999999999991</v>
      </c>
      <c r="BF238" s="105" t="str">
        <f t="shared" si="237"/>
        <v/>
      </c>
      <c r="BG238" s="105" t="str">
        <f t="shared" si="238"/>
        <v/>
      </c>
      <c r="BH238" s="105" t="str">
        <f t="shared" si="239"/>
        <v/>
      </c>
      <c r="BI238" s="105" t="str">
        <f t="shared" si="240"/>
        <v/>
      </c>
      <c r="BJ238" s="105" t="str">
        <f t="shared" si="241"/>
        <v/>
      </c>
      <c r="BK238" s="105" t="str">
        <f t="shared" si="242"/>
        <v/>
      </c>
      <c r="BL238" s="105" t="str">
        <f t="shared" si="243"/>
        <v/>
      </c>
      <c r="BM238" s="102" t="str">
        <f t="shared" si="223"/>
        <v/>
      </c>
      <c r="BN238" s="102" t="str">
        <f t="shared" si="224"/>
        <v/>
      </c>
      <c r="BO238" s="105">
        <f t="shared" si="244"/>
        <v>-1.1419999999999995</v>
      </c>
      <c r="BP238" s="105">
        <f t="shared" si="245"/>
        <v>-1.0919999999999987</v>
      </c>
      <c r="BQ238" s="105">
        <f t="shared" si="246"/>
        <v>-1.120000000000001</v>
      </c>
      <c r="BR238" s="105" t="str">
        <f t="shared" si="247"/>
        <v/>
      </c>
      <c r="BS238" s="105" t="str">
        <f t="shared" si="248"/>
        <v/>
      </c>
      <c r="BT238" s="105" t="str">
        <f t="shared" si="249"/>
        <v/>
      </c>
      <c r="BU238" s="105" t="str">
        <f t="shared" si="250"/>
        <v/>
      </c>
      <c r="BV238" s="105" t="str">
        <f t="shared" si="251"/>
        <v/>
      </c>
      <c r="BW238" s="105" t="str">
        <f t="shared" si="252"/>
        <v/>
      </c>
      <c r="BX238" s="105" t="str">
        <f t="shared" si="253"/>
        <v/>
      </c>
      <c r="BY238" s="102" t="str">
        <f t="shared" si="225"/>
        <v/>
      </c>
      <c r="BZ238" s="102" t="str">
        <f t="shared" si="226"/>
        <v/>
      </c>
      <c r="CA238" s="70">
        <f t="shared" si="227"/>
        <v>3.2659999999999996</v>
      </c>
      <c r="CB238" s="70">
        <f t="shared" si="228"/>
        <v>-1.1179999999999997</v>
      </c>
      <c r="CC238" s="103" t="str">
        <f t="shared" si="229"/>
        <v>RNF19A</v>
      </c>
      <c r="CD238" s="104" t="s">
        <v>27018</v>
      </c>
      <c r="CE238" s="106">
        <f t="shared" si="254"/>
        <v>0.11438739601599104</v>
      </c>
      <c r="CF238" s="106">
        <f t="shared" si="255"/>
        <v>9.6054698830500829E-2</v>
      </c>
      <c r="CG238" s="106">
        <f t="shared" si="256"/>
        <v>0.10223775731972272</v>
      </c>
      <c r="CH238" s="106" t="str">
        <f t="shared" si="257"/>
        <v/>
      </c>
      <c r="CI238" s="106" t="str">
        <f t="shared" si="258"/>
        <v/>
      </c>
      <c r="CJ238" s="106" t="str">
        <f t="shared" si="259"/>
        <v/>
      </c>
      <c r="CK238" s="106" t="str">
        <f t="shared" si="260"/>
        <v/>
      </c>
      <c r="CL238" s="106" t="str">
        <f t="shared" si="261"/>
        <v/>
      </c>
      <c r="CM238" s="106" t="str">
        <f t="shared" si="262"/>
        <v/>
      </c>
      <c r="CN238" s="106" t="str">
        <f t="shared" si="263"/>
        <v/>
      </c>
      <c r="CO238" s="119" t="str">
        <f t="shared" si="230"/>
        <v/>
      </c>
      <c r="CP238" s="119" t="str">
        <f t="shared" si="231"/>
        <v/>
      </c>
      <c r="CQ238" s="106">
        <f t="shared" si="264"/>
        <v>2.2068674800839179</v>
      </c>
      <c r="CR238" s="106">
        <f t="shared" si="265"/>
        <v>2.1316934721358831</v>
      </c>
      <c r="CS238" s="106">
        <f t="shared" si="266"/>
        <v>2.1734697250521178</v>
      </c>
      <c r="CT238" s="106" t="str">
        <f t="shared" si="267"/>
        <v/>
      </c>
      <c r="CU238" s="106" t="str">
        <f t="shared" si="268"/>
        <v/>
      </c>
      <c r="CV238" s="106" t="str">
        <f t="shared" si="269"/>
        <v/>
      </c>
      <c r="CW238" s="106" t="str">
        <f t="shared" si="270"/>
        <v/>
      </c>
      <c r="CX238" s="106" t="str">
        <f t="shared" si="271"/>
        <v/>
      </c>
      <c r="CY238" s="106" t="str">
        <f t="shared" si="272"/>
        <v/>
      </c>
      <c r="CZ238" s="106" t="str">
        <f t="shared" si="273"/>
        <v/>
      </c>
      <c r="DA238" s="119" t="str">
        <f t="shared" si="232"/>
        <v/>
      </c>
      <c r="DB238" s="119" t="str">
        <f t="shared" si="233"/>
        <v/>
      </c>
    </row>
    <row r="239" spans="1:106" ht="15" customHeight="1" x14ac:dyDescent="0.3">
      <c r="A239" s="135" t="str">
        <f>'Gene Table'!D238</f>
        <v>RNF19B</v>
      </c>
      <c r="B239" s="104" t="s">
        <v>27019</v>
      </c>
      <c r="C239" s="105">
        <f>IF('Test Sample Data'!C238="","",IF(SUM('Test Sample Data'!C$3:C$386)&gt;10,IF(AND(ISNUMBER('Test Sample Data'!C238),'Test Sample Data'!C238&lt;$C$389, 'Test Sample Data'!C238&gt;0),'Test Sample Data'!C238,$C$389),""))</f>
        <v>29.33</v>
      </c>
      <c r="D239" s="105">
        <f>IF('Test Sample Data'!D238="","",IF(SUM('Test Sample Data'!D$3:D$386)&gt;10,IF(AND(ISNUMBER('Test Sample Data'!D238),'Test Sample Data'!D238&lt;$C$389, 'Test Sample Data'!D238&gt;0),'Test Sample Data'!D238,$C$389),""))</f>
        <v>18.62</v>
      </c>
      <c r="E239" s="105">
        <f>IF('Test Sample Data'!E238="","",IF(SUM('Test Sample Data'!E$3:E$386)&gt;10,IF(AND(ISNUMBER('Test Sample Data'!E238),'Test Sample Data'!E238&lt;$C$389, 'Test Sample Data'!E238&gt;0),'Test Sample Data'!E238,$C$389),""))</f>
        <v>18.63</v>
      </c>
      <c r="F239" s="105" t="str">
        <f>IF('Test Sample Data'!F238="","",IF(SUM('Test Sample Data'!F$3:F$386)&gt;10,IF(AND(ISNUMBER('Test Sample Data'!F238),'Test Sample Data'!F238&lt;$C$389, 'Test Sample Data'!F238&gt;0),'Test Sample Data'!F238,$C$389),""))</f>
        <v/>
      </c>
      <c r="G239" s="105" t="str">
        <f>IF('Test Sample Data'!G238="","",IF(SUM('Test Sample Data'!G$3:G$386)&gt;10,IF(AND(ISNUMBER('Test Sample Data'!G238),'Test Sample Data'!G238&lt;$C$389, 'Test Sample Data'!G238&gt;0),'Test Sample Data'!G238,$C$389),""))</f>
        <v/>
      </c>
      <c r="H239" s="105" t="str">
        <f>IF('Test Sample Data'!H238="","",IF(SUM('Test Sample Data'!H$3:H$386)&gt;10,IF(AND(ISNUMBER('Test Sample Data'!H238),'Test Sample Data'!H238&lt;$C$389, 'Test Sample Data'!H238&gt;0),'Test Sample Data'!H238,$C$389),""))</f>
        <v/>
      </c>
      <c r="I239" s="105" t="str">
        <f>IF('Test Sample Data'!I238="","",IF(SUM('Test Sample Data'!I$3:I$386)&gt;10,IF(AND(ISNUMBER('Test Sample Data'!I238),'Test Sample Data'!I238&lt;$C$389, 'Test Sample Data'!I238&gt;0),'Test Sample Data'!I238,$C$389),""))</f>
        <v/>
      </c>
      <c r="J239" s="105" t="str">
        <f>IF('Test Sample Data'!J238="","",IF(SUM('Test Sample Data'!J$3:J$386)&gt;10,IF(AND(ISNUMBER('Test Sample Data'!J238),'Test Sample Data'!J238&lt;$C$389, 'Test Sample Data'!J238&gt;0),'Test Sample Data'!J238,$C$389),""))</f>
        <v/>
      </c>
      <c r="K239" s="105" t="str">
        <f>IF('Test Sample Data'!K238="","",IF(SUM('Test Sample Data'!K$3:K$386)&gt;10,IF(AND(ISNUMBER('Test Sample Data'!K238),'Test Sample Data'!K238&lt;$C$389, 'Test Sample Data'!K238&gt;0),'Test Sample Data'!K238,$C$389),""))</f>
        <v/>
      </c>
      <c r="L239" s="105" t="str">
        <f>IF('Test Sample Data'!L238="","",IF(SUM('Test Sample Data'!L$3:L$386)&gt;10,IF(AND(ISNUMBER('Test Sample Data'!L238),'Test Sample Data'!L238&lt;$C$389, 'Test Sample Data'!L238&gt;0),'Test Sample Data'!L238,$C$389),""))</f>
        <v/>
      </c>
      <c r="M239" s="105" t="str">
        <f>IF('Test Sample Data'!M238="","",IF(SUM('Test Sample Data'!M$3:M$386)&gt;10,IF(AND(ISNUMBER('Test Sample Data'!M238),'Test Sample Data'!M238&lt;$C$389, 'Test Sample Data'!M238&gt;0),'Test Sample Data'!M238,$C$389),""))</f>
        <v/>
      </c>
      <c r="N239" s="105" t="str">
        <f>IF('Test Sample Data'!N238="","",IF(SUM('Test Sample Data'!N$3:N$386)&gt;10,IF(AND(ISNUMBER('Test Sample Data'!N238),'Test Sample Data'!N238&lt;$C$389, 'Test Sample Data'!N238&gt;0),'Test Sample Data'!N238,$C$389),""))</f>
        <v/>
      </c>
      <c r="O239" s="105" t="str">
        <f>'Gene Table'!D238</f>
        <v>RNF19B</v>
      </c>
      <c r="P239" s="104" t="s">
        <v>27019</v>
      </c>
      <c r="Q239" s="105">
        <f>IF('Control Sample Data'!C238="","",IF(SUM('Control Sample Data'!C$3:C$386)&gt;10,IF(AND(ISNUMBER('Control Sample Data'!C238),'Control Sample Data'!C238&lt;$C$389, 'Control Sample Data'!C238&gt;0),'Control Sample Data'!C238,$C$389),""))</f>
        <v>15.58</v>
      </c>
      <c r="R239" s="105">
        <f>IF('Control Sample Data'!D238="","",IF(SUM('Control Sample Data'!D$3:D$386)&gt;10,IF(AND(ISNUMBER('Control Sample Data'!D238),'Control Sample Data'!D238&lt;$C$389, 'Control Sample Data'!D238&gt;0),'Control Sample Data'!D238,$C$389),""))</f>
        <v>15.57</v>
      </c>
      <c r="S239" s="105">
        <f>IF('Control Sample Data'!E238="","",IF(SUM('Control Sample Data'!E$3:E$386)&gt;10,IF(AND(ISNUMBER('Control Sample Data'!E238),'Control Sample Data'!E238&lt;$C$389, 'Control Sample Data'!E238&gt;0),'Control Sample Data'!E238,$C$389),""))</f>
        <v>15.76</v>
      </c>
      <c r="T239" s="105" t="str">
        <f>IF('Control Sample Data'!F238="","",IF(SUM('Control Sample Data'!F$3:F$386)&gt;10,IF(AND(ISNUMBER('Control Sample Data'!F238),'Control Sample Data'!F238&lt;$C$389, 'Control Sample Data'!F238&gt;0),'Control Sample Data'!F238,$C$389),""))</f>
        <v/>
      </c>
      <c r="U239" s="105" t="str">
        <f>IF('Control Sample Data'!G238="","",IF(SUM('Control Sample Data'!G$3:G$386)&gt;10,IF(AND(ISNUMBER('Control Sample Data'!G238),'Control Sample Data'!G238&lt;$C$389, 'Control Sample Data'!G238&gt;0),'Control Sample Data'!G238,$C$389),""))</f>
        <v/>
      </c>
      <c r="V239" s="105" t="str">
        <f>IF('Control Sample Data'!H238="","",IF(SUM('Control Sample Data'!H$3:H$386)&gt;10,IF(AND(ISNUMBER('Control Sample Data'!H238),'Control Sample Data'!H238&lt;$C$389, 'Control Sample Data'!H238&gt;0),'Control Sample Data'!H238,$C$389),""))</f>
        <v/>
      </c>
      <c r="W239" s="105" t="str">
        <f>IF('Control Sample Data'!I238="","",IF(SUM('Control Sample Data'!I$3:I$386)&gt;10,IF(AND(ISNUMBER('Control Sample Data'!I238),'Control Sample Data'!I238&lt;$C$389, 'Control Sample Data'!I238&gt;0),'Control Sample Data'!I238,$C$389),""))</f>
        <v/>
      </c>
      <c r="X239" s="105" t="str">
        <f>IF('Control Sample Data'!J238="","",IF(SUM('Control Sample Data'!J$3:J$386)&gt;10,IF(AND(ISNUMBER('Control Sample Data'!J238),'Control Sample Data'!J238&lt;$C$389, 'Control Sample Data'!J238&gt;0),'Control Sample Data'!J238,$C$389),""))</f>
        <v/>
      </c>
      <c r="Y239" s="105" t="str">
        <f>IF('Control Sample Data'!K238="","",IF(SUM('Control Sample Data'!K$3:K$386)&gt;10,IF(AND(ISNUMBER('Control Sample Data'!K238),'Control Sample Data'!K238&lt;$C$389, 'Control Sample Data'!K238&gt;0),'Control Sample Data'!K238,$C$389),""))</f>
        <v/>
      </c>
      <c r="Z239" s="105" t="str">
        <f>IF('Control Sample Data'!L238="","",IF(SUM('Control Sample Data'!L$3:L$386)&gt;10,IF(AND(ISNUMBER('Control Sample Data'!L238),'Control Sample Data'!L238&lt;$C$389, 'Control Sample Data'!L238&gt;0),'Control Sample Data'!L238,$C$389),""))</f>
        <v/>
      </c>
      <c r="AA239" s="105" t="str">
        <f>IF('Control Sample Data'!M238="","",IF(SUM('Control Sample Data'!M$3:M$386)&gt;10,IF(AND(ISNUMBER('Control Sample Data'!M238),'Control Sample Data'!M238&lt;$C$389, 'Control Sample Data'!M238&gt;0),'Control Sample Data'!M238,$C$389),""))</f>
        <v/>
      </c>
      <c r="AB239" s="136" t="str">
        <f>IF('Control Sample Data'!N238="","",IF(SUM('Control Sample Data'!N$3:N$386)&gt;10,IF(AND(ISNUMBER('Control Sample Data'!N238),'Control Sample Data'!N238&lt;$C$389, 'Control Sample Data'!N238&gt;0),'Control Sample Data'!N238,$C$389),""))</f>
        <v/>
      </c>
      <c r="BA239" s="101" t="str">
        <f t="shared" si="222"/>
        <v>RNF19B</v>
      </c>
      <c r="BB239" s="104" t="s">
        <v>27019</v>
      </c>
      <c r="BC239" s="105">
        <f t="shared" si="234"/>
        <v>8.3379999999999974</v>
      </c>
      <c r="BD239" s="105">
        <f t="shared" si="235"/>
        <v>-2.3299999999999983</v>
      </c>
      <c r="BE239" s="105">
        <f t="shared" si="236"/>
        <v>-2.2500000000000036</v>
      </c>
      <c r="BF239" s="105" t="str">
        <f t="shared" si="237"/>
        <v/>
      </c>
      <c r="BG239" s="105" t="str">
        <f t="shared" si="238"/>
        <v/>
      </c>
      <c r="BH239" s="105" t="str">
        <f t="shared" si="239"/>
        <v/>
      </c>
      <c r="BI239" s="105" t="str">
        <f t="shared" si="240"/>
        <v/>
      </c>
      <c r="BJ239" s="105" t="str">
        <f t="shared" si="241"/>
        <v/>
      </c>
      <c r="BK239" s="105" t="str">
        <f t="shared" si="242"/>
        <v/>
      </c>
      <c r="BL239" s="105" t="str">
        <f t="shared" si="243"/>
        <v/>
      </c>
      <c r="BM239" s="102" t="str">
        <f t="shared" si="223"/>
        <v/>
      </c>
      <c r="BN239" s="102" t="str">
        <f t="shared" si="224"/>
        <v/>
      </c>
      <c r="BO239" s="105">
        <f t="shared" si="244"/>
        <v>-5.5619999999999994</v>
      </c>
      <c r="BP239" s="105">
        <f t="shared" si="245"/>
        <v>-5.4819999999999993</v>
      </c>
      <c r="BQ239" s="105">
        <f t="shared" si="246"/>
        <v>-5.4500000000000011</v>
      </c>
      <c r="BR239" s="105" t="str">
        <f t="shared" si="247"/>
        <v/>
      </c>
      <c r="BS239" s="105" t="str">
        <f t="shared" si="248"/>
        <v/>
      </c>
      <c r="BT239" s="105" t="str">
        <f t="shared" si="249"/>
        <v/>
      </c>
      <c r="BU239" s="105" t="str">
        <f t="shared" si="250"/>
        <v/>
      </c>
      <c r="BV239" s="105" t="str">
        <f t="shared" si="251"/>
        <v/>
      </c>
      <c r="BW239" s="105" t="str">
        <f t="shared" si="252"/>
        <v/>
      </c>
      <c r="BX239" s="105" t="str">
        <f t="shared" si="253"/>
        <v/>
      </c>
      <c r="BY239" s="102" t="str">
        <f t="shared" si="225"/>
        <v/>
      </c>
      <c r="BZ239" s="102" t="str">
        <f t="shared" si="226"/>
        <v/>
      </c>
      <c r="CA239" s="70">
        <f t="shared" si="227"/>
        <v>1.2526666666666653</v>
      </c>
      <c r="CB239" s="70">
        <f t="shared" si="228"/>
        <v>-5.4980000000000002</v>
      </c>
      <c r="CC239" s="103" t="str">
        <f t="shared" si="229"/>
        <v>RNF19B</v>
      </c>
      <c r="CD239" s="104" t="s">
        <v>27019</v>
      </c>
      <c r="CE239" s="106">
        <f t="shared" si="254"/>
        <v>3.0903800827556706E-3</v>
      </c>
      <c r="CF239" s="106">
        <f t="shared" si="255"/>
        <v>5.0280534980873073</v>
      </c>
      <c r="CG239" s="106">
        <f t="shared" si="256"/>
        <v>4.7568284600108957</v>
      </c>
      <c r="CH239" s="106" t="str">
        <f t="shared" si="257"/>
        <v/>
      </c>
      <c r="CI239" s="106" t="str">
        <f t="shared" si="258"/>
        <v/>
      </c>
      <c r="CJ239" s="106" t="str">
        <f t="shared" si="259"/>
        <v/>
      </c>
      <c r="CK239" s="106" t="str">
        <f t="shared" si="260"/>
        <v/>
      </c>
      <c r="CL239" s="106" t="str">
        <f t="shared" si="261"/>
        <v/>
      </c>
      <c r="CM239" s="106" t="str">
        <f t="shared" si="262"/>
        <v/>
      </c>
      <c r="CN239" s="106" t="str">
        <f t="shared" si="263"/>
        <v/>
      </c>
      <c r="CO239" s="119" t="str">
        <f t="shared" si="230"/>
        <v/>
      </c>
      <c r="CP239" s="119" t="str">
        <f t="shared" si="231"/>
        <v/>
      </c>
      <c r="CQ239" s="106">
        <f t="shared" si="264"/>
        <v>47.242060981850635</v>
      </c>
      <c r="CR239" s="106">
        <f t="shared" si="265"/>
        <v>44.693713038956687</v>
      </c>
      <c r="CS239" s="106">
        <f t="shared" si="266"/>
        <v>43.713288216140676</v>
      </c>
      <c r="CT239" s="106" t="str">
        <f t="shared" si="267"/>
        <v/>
      </c>
      <c r="CU239" s="106" t="str">
        <f t="shared" si="268"/>
        <v/>
      </c>
      <c r="CV239" s="106" t="str">
        <f t="shared" si="269"/>
        <v/>
      </c>
      <c r="CW239" s="106" t="str">
        <f t="shared" si="270"/>
        <v/>
      </c>
      <c r="CX239" s="106" t="str">
        <f t="shared" si="271"/>
        <v/>
      </c>
      <c r="CY239" s="106" t="str">
        <f t="shared" si="272"/>
        <v/>
      </c>
      <c r="CZ239" s="106" t="str">
        <f t="shared" si="273"/>
        <v/>
      </c>
      <c r="DA239" s="119" t="str">
        <f t="shared" si="232"/>
        <v/>
      </c>
      <c r="DB239" s="119" t="str">
        <f t="shared" si="233"/>
        <v/>
      </c>
    </row>
    <row r="240" spans="1:106" ht="15" customHeight="1" x14ac:dyDescent="0.3">
      <c r="A240" s="135" t="str">
        <f>'Gene Table'!D239</f>
        <v>RNF2</v>
      </c>
      <c r="B240" s="104" t="s">
        <v>27020</v>
      </c>
      <c r="C240" s="105">
        <f>IF('Test Sample Data'!C239="","",IF(SUM('Test Sample Data'!C$3:C$386)&gt;10,IF(AND(ISNUMBER('Test Sample Data'!C239),'Test Sample Data'!C239&lt;$C$389, 'Test Sample Data'!C239&gt;0),'Test Sample Data'!C239,$C$389),""))</f>
        <v>18.23</v>
      </c>
      <c r="D240" s="105">
        <f>IF('Test Sample Data'!D239="","",IF(SUM('Test Sample Data'!D$3:D$386)&gt;10,IF(AND(ISNUMBER('Test Sample Data'!D239),'Test Sample Data'!D239&lt;$C$389, 'Test Sample Data'!D239&gt;0),'Test Sample Data'!D239,$C$389),""))</f>
        <v>35</v>
      </c>
      <c r="E240" s="105">
        <f>IF('Test Sample Data'!E239="","",IF(SUM('Test Sample Data'!E$3:E$386)&gt;10,IF(AND(ISNUMBER('Test Sample Data'!E239),'Test Sample Data'!E239&lt;$C$389, 'Test Sample Data'!E239&gt;0),'Test Sample Data'!E239,$C$389),""))</f>
        <v>35</v>
      </c>
      <c r="F240" s="105" t="str">
        <f>IF('Test Sample Data'!F239="","",IF(SUM('Test Sample Data'!F$3:F$386)&gt;10,IF(AND(ISNUMBER('Test Sample Data'!F239),'Test Sample Data'!F239&lt;$C$389, 'Test Sample Data'!F239&gt;0),'Test Sample Data'!F239,$C$389),""))</f>
        <v/>
      </c>
      <c r="G240" s="105" t="str">
        <f>IF('Test Sample Data'!G239="","",IF(SUM('Test Sample Data'!G$3:G$386)&gt;10,IF(AND(ISNUMBER('Test Sample Data'!G239),'Test Sample Data'!G239&lt;$C$389, 'Test Sample Data'!G239&gt;0),'Test Sample Data'!G239,$C$389),""))</f>
        <v/>
      </c>
      <c r="H240" s="105" t="str">
        <f>IF('Test Sample Data'!H239="","",IF(SUM('Test Sample Data'!H$3:H$386)&gt;10,IF(AND(ISNUMBER('Test Sample Data'!H239),'Test Sample Data'!H239&lt;$C$389, 'Test Sample Data'!H239&gt;0),'Test Sample Data'!H239,$C$389),""))</f>
        <v/>
      </c>
      <c r="I240" s="105" t="str">
        <f>IF('Test Sample Data'!I239="","",IF(SUM('Test Sample Data'!I$3:I$386)&gt;10,IF(AND(ISNUMBER('Test Sample Data'!I239),'Test Sample Data'!I239&lt;$C$389, 'Test Sample Data'!I239&gt;0),'Test Sample Data'!I239,$C$389),""))</f>
        <v/>
      </c>
      <c r="J240" s="105" t="str">
        <f>IF('Test Sample Data'!J239="","",IF(SUM('Test Sample Data'!J$3:J$386)&gt;10,IF(AND(ISNUMBER('Test Sample Data'!J239),'Test Sample Data'!J239&lt;$C$389, 'Test Sample Data'!J239&gt;0),'Test Sample Data'!J239,$C$389),""))</f>
        <v/>
      </c>
      <c r="K240" s="105" t="str">
        <f>IF('Test Sample Data'!K239="","",IF(SUM('Test Sample Data'!K$3:K$386)&gt;10,IF(AND(ISNUMBER('Test Sample Data'!K239),'Test Sample Data'!K239&lt;$C$389, 'Test Sample Data'!K239&gt;0),'Test Sample Data'!K239,$C$389),""))</f>
        <v/>
      </c>
      <c r="L240" s="105" t="str">
        <f>IF('Test Sample Data'!L239="","",IF(SUM('Test Sample Data'!L$3:L$386)&gt;10,IF(AND(ISNUMBER('Test Sample Data'!L239),'Test Sample Data'!L239&lt;$C$389, 'Test Sample Data'!L239&gt;0),'Test Sample Data'!L239,$C$389),""))</f>
        <v/>
      </c>
      <c r="M240" s="105" t="str">
        <f>IF('Test Sample Data'!M239="","",IF(SUM('Test Sample Data'!M$3:M$386)&gt;10,IF(AND(ISNUMBER('Test Sample Data'!M239),'Test Sample Data'!M239&lt;$C$389, 'Test Sample Data'!M239&gt;0),'Test Sample Data'!M239,$C$389),""))</f>
        <v/>
      </c>
      <c r="N240" s="105" t="str">
        <f>IF('Test Sample Data'!N239="","",IF(SUM('Test Sample Data'!N$3:N$386)&gt;10,IF(AND(ISNUMBER('Test Sample Data'!N239),'Test Sample Data'!N239&lt;$C$389, 'Test Sample Data'!N239&gt;0),'Test Sample Data'!N239,$C$389),""))</f>
        <v/>
      </c>
      <c r="O240" s="105" t="str">
        <f>'Gene Table'!D239</f>
        <v>RNF2</v>
      </c>
      <c r="P240" s="104" t="s">
        <v>27020</v>
      </c>
      <c r="Q240" s="105">
        <f>IF('Control Sample Data'!C239="","",IF(SUM('Control Sample Data'!C$3:C$386)&gt;10,IF(AND(ISNUMBER('Control Sample Data'!C239),'Control Sample Data'!C239&lt;$C$389, 'Control Sample Data'!C239&gt;0),'Control Sample Data'!C239,$C$389),""))</f>
        <v>35</v>
      </c>
      <c r="R240" s="105">
        <f>IF('Control Sample Data'!D239="","",IF(SUM('Control Sample Data'!D$3:D$386)&gt;10,IF(AND(ISNUMBER('Control Sample Data'!D239),'Control Sample Data'!D239&lt;$C$389, 'Control Sample Data'!D239&gt;0),'Control Sample Data'!D239,$C$389),""))</f>
        <v>35</v>
      </c>
      <c r="S240" s="105">
        <f>IF('Control Sample Data'!E239="","",IF(SUM('Control Sample Data'!E$3:E$386)&gt;10,IF(AND(ISNUMBER('Control Sample Data'!E239),'Control Sample Data'!E239&lt;$C$389, 'Control Sample Data'!E239&gt;0),'Control Sample Data'!E239,$C$389),""))</f>
        <v>35</v>
      </c>
      <c r="T240" s="105" t="str">
        <f>IF('Control Sample Data'!F239="","",IF(SUM('Control Sample Data'!F$3:F$386)&gt;10,IF(AND(ISNUMBER('Control Sample Data'!F239),'Control Sample Data'!F239&lt;$C$389, 'Control Sample Data'!F239&gt;0),'Control Sample Data'!F239,$C$389),""))</f>
        <v/>
      </c>
      <c r="U240" s="105" t="str">
        <f>IF('Control Sample Data'!G239="","",IF(SUM('Control Sample Data'!G$3:G$386)&gt;10,IF(AND(ISNUMBER('Control Sample Data'!G239),'Control Sample Data'!G239&lt;$C$389, 'Control Sample Data'!G239&gt;0),'Control Sample Data'!G239,$C$389),""))</f>
        <v/>
      </c>
      <c r="V240" s="105" t="str">
        <f>IF('Control Sample Data'!H239="","",IF(SUM('Control Sample Data'!H$3:H$386)&gt;10,IF(AND(ISNUMBER('Control Sample Data'!H239),'Control Sample Data'!H239&lt;$C$389, 'Control Sample Data'!H239&gt;0),'Control Sample Data'!H239,$C$389),""))</f>
        <v/>
      </c>
      <c r="W240" s="105" t="str">
        <f>IF('Control Sample Data'!I239="","",IF(SUM('Control Sample Data'!I$3:I$386)&gt;10,IF(AND(ISNUMBER('Control Sample Data'!I239),'Control Sample Data'!I239&lt;$C$389, 'Control Sample Data'!I239&gt;0),'Control Sample Data'!I239,$C$389),""))</f>
        <v/>
      </c>
      <c r="X240" s="105" t="str">
        <f>IF('Control Sample Data'!J239="","",IF(SUM('Control Sample Data'!J$3:J$386)&gt;10,IF(AND(ISNUMBER('Control Sample Data'!J239),'Control Sample Data'!J239&lt;$C$389, 'Control Sample Data'!J239&gt;0),'Control Sample Data'!J239,$C$389),""))</f>
        <v/>
      </c>
      <c r="Y240" s="105" t="str">
        <f>IF('Control Sample Data'!K239="","",IF(SUM('Control Sample Data'!K$3:K$386)&gt;10,IF(AND(ISNUMBER('Control Sample Data'!K239),'Control Sample Data'!K239&lt;$C$389, 'Control Sample Data'!K239&gt;0),'Control Sample Data'!K239,$C$389),""))</f>
        <v/>
      </c>
      <c r="Z240" s="105" t="str">
        <f>IF('Control Sample Data'!L239="","",IF(SUM('Control Sample Data'!L$3:L$386)&gt;10,IF(AND(ISNUMBER('Control Sample Data'!L239),'Control Sample Data'!L239&lt;$C$389, 'Control Sample Data'!L239&gt;0),'Control Sample Data'!L239,$C$389),""))</f>
        <v/>
      </c>
      <c r="AA240" s="105" t="str">
        <f>IF('Control Sample Data'!M239="","",IF(SUM('Control Sample Data'!M$3:M$386)&gt;10,IF(AND(ISNUMBER('Control Sample Data'!M239),'Control Sample Data'!M239&lt;$C$389, 'Control Sample Data'!M239&gt;0),'Control Sample Data'!M239,$C$389),""))</f>
        <v/>
      </c>
      <c r="AB240" s="136" t="str">
        <f>IF('Control Sample Data'!N239="","",IF(SUM('Control Sample Data'!N$3:N$386)&gt;10,IF(AND(ISNUMBER('Control Sample Data'!N239),'Control Sample Data'!N239&lt;$C$389, 'Control Sample Data'!N239&gt;0),'Control Sample Data'!N239,$C$389),""))</f>
        <v/>
      </c>
      <c r="BA240" s="101" t="str">
        <f t="shared" si="222"/>
        <v>RNF2</v>
      </c>
      <c r="BB240" s="104" t="s">
        <v>27020</v>
      </c>
      <c r="BC240" s="105">
        <f t="shared" si="234"/>
        <v>-2.7620000000000005</v>
      </c>
      <c r="BD240" s="105">
        <f t="shared" si="235"/>
        <v>14.05</v>
      </c>
      <c r="BE240" s="105">
        <f t="shared" si="236"/>
        <v>14.119999999999997</v>
      </c>
      <c r="BF240" s="105" t="str">
        <f t="shared" si="237"/>
        <v/>
      </c>
      <c r="BG240" s="105" t="str">
        <f t="shared" si="238"/>
        <v/>
      </c>
      <c r="BH240" s="105" t="str">
        <f t="shared" si="239"/>
        <v/>
      </c>
      <c r="BI240" s="105" t="str">
        <f t="shared" si="240"/>
        <v/>
      </c>
      <c r="BJ240" s="105" t="str">
        <f t="shared" si="241"/>
        <v/>
      </c>
      <c r="BK240" s="105" t="str">
        <f t="shared" si="242"/>
        <v/>
      </c>
      <c r="BL240" s="105" t="str">
        <f t="shared" si="243"/>
        <v/>
      </c>
      <c r="BM240" s="102" t="str">
        <f t="shared" si="223"/>
        <v/>
      </c>
      <c r="BN240" s="102" t="str">
        <f t="shared" si="224"/>
        <v/>
      </c>
      <c r="BO240" s="105">
        <f t="shared" si="244"/>
        <v>13.858000000000001</v>
      </c>
      <c r="BP240" s="105">
        <f t="shared" si="245"/>
        <v>13.948</v>
      </c>
      <c r="BQ240" s="105">
        <f t="shared" si="246"/>
        <v>13.79</v>
      </c>
      <c r="BR240" s="105" t="str">
        <f t="shared" si="247"/>
        <v/>
      </c>
      <c r="BS240" s="105" t="str">
        <f t="shared" si="248"/>
        <v/>
      </c>
      <c r="BT240" s="105" t="str">
        <f t="shared" si="249"/>
        <v/>
      </c>
      <c r="BU240" s="105" t="str">
        <f t="shared" si="250"/>
        <v/>
      </c>
      <c r="BV240" s="105" t="str">
        <f t="shared" si="251"/>
        <v/>
      </c>
      <c r="BW240" s="105" t="str">
        <f t="shared" si="252"/>
        <v/>
      </c>
      <c r="BX240" s="105" t="str">
        <f t="shared" si="253"/>
        <v/>
      </c>
      <c r="BY240" s="102" t="str">
        <f t="shared" si="225"/>
        <v/>
      </c>
      <c r="BZ240" s="102" t="str">
        <f t="shared" si="226"/>
        <v/>
      </c>
      <c r="CA240" s="70">
        <f t="shared" si="227"/>
        <v>8.4693333333333332</v>
      </c>
      <c r="CB240" s="70">
        <f t="shared" si="228"/>
        <v>13.865333333333334</v>
      </c>
      <c r="CC240" s="103" t="str">
        <f t="shared" si="229"/>
        <v>RNF2</v>
      </c>
      <c r="CD240" s="104" t="s">
        <v>27020</v>
      </c>
      <c r="CE240" s="106">
        <f t="shared" si="254"/>
        <v>6.783359717065184</v>
      </c>
      <c r="CF240" s="106">
        <f t="shared" si="255"/>
        <v>5.8956074763479352E-5</v>
      </c>
      <c r="CG240" s="106">
        <f t="shared" si="256"/>
        <v>5.6163797035209816E-5</v>
      </c>
      <c r="CH240" s="106" t="str">
        <f t="shared" si="257"/>
        <v/>
      </c>
      <c r="CI240" s="106" t="str">
        <f t="shared" si="258"/>
        <v/>
      </c>
      <c r="CJ240" s="106" t="str">
        <f t="shared" si="259"/>
        <v/>
      </c>
      <c r="CK240" s="106" t="str">
        <f t="shared" si="260"/>
        <v/>
      </c>
      <c r="CL240" s="106" t="str">
        <f t="shared" si="261"/>
        <v/>
      </c>
      <c r="CM240" s="106" t="str">
        <f t="shared" si="262"/>
        <v/>
      </c>
      <c r="CN240" s="106" t="str">
        <f t="shared" si="263"/>
        <v/>
      </c>
      <c r="CO240" s="119" t="str">
        <f t="shared" si="230"/>
        <v/>
      </c>
      <c r="CP240" s="119" t="str">
        <f t="shared" si="231"/>
        <v/>
      </c>
      <c r="CQ240" s="106">
        <f t="shared" si="264"/>
        <v>6.7348250734982831E-5</v>
      </c>
      <c r="CR240" s="106">
        <f t="shared" si="265"/>
        <v>6.3275213685285673E-5</v>
      </c>
      <c r="CS240" s="106">
        <f t="shared" si="266"/>
        <v>7.0598644037188073E-5</v>
      </c>
      <c r="CT240" s="106" t="str">
        <f t="shared" si="267"/>
        <v/>
      </c>
      <c r="CU240" s="106" t="str">
        <f t="shared" si="268"/>
        <v/>
      </c>
      <c r="CV240" s="106" t="str">
        <f t="shared" si="269"/>
        <v/>
      </c>
      <c r="CW240" s="106" t="str">
        <f t="shared" si="270"/>
        <v/>
      </c>
      <c r="CX240" s="106" t="str">
        <f t="shared" si="271"/>
        <v/>
      </c>
      <c r="CY240" s="106" t="str">
        <f t="shared" si="272"/>
        <v/>
      </c>
      <c r="CZ240" s="106" t="str">
        <f t="shared" si="273"/>
        <v/>
      </c>
      <c r="DA240" s="119" t="str">
        <f t="shared" si="232"/>
        <v/>
      </c>
      <c r="DB240" s="119" t="str">
        <f t="shared" si="233"/>
        <v/>
      </c>
    </row>
    <row r="241" spans="1:106" ht="15" customHeight="1" x14ac:dyDescent="0.3">
      <c r="A241" s="135" t="str">
        <f>'Gene Table'!D240</f>
        <v>RNF20</v>
      </c>
      <c r="B241" s="104" t="s">
        <v>27021</v>
      </c>
      <c r="C241" s="105">
        <f>IF('Test Sample Data'!C240="","",IF(SUM('Test Sample Data'!C$3:C$386)&gt;10,IF(AND(ISNUMBER('Test Sample Data'!C240),'Test Sample Data'!C240&lt;$C$389, 'Test Sample Data'!C240&gt;0),'Test Sample Data'!C240,$C$389),""))</f>
        <v>28.88</v>
      </c>
      <c r="D241" s="105">
        <f>IF('Test Sample Data'!D240="","",IF(SUM('Test Sample Data'!D$3:D$386)&gt;10,IF(AND(ISNUMBER('Test Sample Data'!D240),'Test Sample Data'!D240&lt;$C$389, 'Test Sample Data'!D240&gt;0),'Test Sample Data'!D240,$C$389),""))</f>
        <v>28.03</v>
      </c>
      <c r="E241" s="105">
        <f>IF('Test Sample Data'!E240="","",IF(SUM('Test Sample Data'!E$3:E$386)&gt;10,IF(AND(ISNUMBER('Test Sample Data'!E240),'Test Sample Data'!E240&lt;$C$389, 'Test Sample Data'!E240&gt;0),'Test Sample Data'!E240,$C$389),""))</f>
        <v>27.73</v>
      </c>
      <c r="F241" s="105" t="str">
        <f>IF('Test Sample Data'!F240="","",IF(SUM('Test Sample Data'!F$3:F$386)&gt;10,IF(AND(ISNUMBER('Test Sample Data'!F240),'Test Sample Data'!F240&lt;$C$389, 'Test Sample Data'!F240&gt;0),'Test Sample Data'!F240,$C$389),""))</f>
        <v/>
      </c>
      <c r="G241" s="105" t="str">
        <f>IF('Test Sample Data'!G240="","",IF(SUM('Test Sample Data'!G$3:G$386)&gt;10,IF(AND(ISNUMBER('Test Sample Data'!G240),'Test Sample Data'!G240&lt;$C$389, 'Test Sample Data'!G240&gt;0),'Test Sample Data'!G240,$C$389),""))</f>
        <v/>
      </c>
      <c r="H241" s="105" t="str">
        <f>IF('Test Sample Data'!H240="","",IF(SUM('Test Sample Data'!H$3:H$386)&gt;10,IF(AND(ISNUMBER('Test Sample Data'!H240),'Test Sample Data'!H240&lt;$C$389, 'Test Sample Data'!H240&gt;0),'Test Sample Data'!H240,$C$389),""))</f>
        <v/>
      </c>
      <c r="I241" s="105" t="str">
        <f>IF('Test Sample Data'!I240="","",IF(SUM('Test Sample Data'!I$3:I$386)&gt;10,IF(AND(ISNUMBER('Test Sample Data'!I240),'Test Sample Data'!I240&lt;$C$389, 'Test Sample Data'!I240&gt;0),'Test Sample Data'!I240,$C$389),""))</f>
        <v/>
      </c>
      <c r="J241" s="105" t="str">
        <f>IF('Test Sample Data'!J240="","",IF(SUM('Test Sample Data'!J$3:J$386)&gt;10,IF(AND(ISNUMBER('Test Sample Data'!J240),'Test Sample Data'!J240&lt;$C$389, 'Test Sample Data'!J240&gt;0),'Test Sample Data'!J240,$C$389),""))</f>
        <v/>
      </c>
      <c r="K241" s="105" t="str">
        <f>IF('Test Sample Data'!K240="","",IF(SUM('Test Sample Data'!K$3:K$386)&gt;10,IF(AND(ISNUMBER('Test Sample Data'!K240),'Test Sample Data'!K240&lt;$C$389, 'Test Sample Data'!K240&gt;0),'Test Sample Data'!K240,$C$389),""))</f>
        <v/>
      </c>
      <c r="L241" s="105" t="str">
        <f>IF('Test Sample Data'!L240="","",IF(SUM('Test Sample Data'!L$3:L$386)&gt;10,IF(AND(ISNUMBER('Test Sample Data'!L240),'Test Sample Data'!L240&lt;$C$389, 'Test Sample Data'!L240&gt;0),'Test Sample Data'!L240,$C$389),""))</f>
        <v/>
      </c>
      <c r="M241" s="105" t="str">
        <f>IF('Test Sample Data'!M240="","",IF(SUM('Test Sample Data'!M$3:M$386)&gt;10,IF(AND(ISNUMBER('Test Sample Data'!M240),'Test Sample Data'!M240&lt;$C$389, 'Test Sample Data'!M240&gt;0),'Test Sample Data'!M240,$C$389),""))</f>
        <v/>
      </c>
      <c r="N241" s="105" t="str">
        <f>IF('Test Sample Data'!N240="","",IF(SUM('Test Sample Data'!N$3:N$386)&gt;10,IF(AND(ISNUMBER('Test Sample Data'!N240),'Test Sample Data'!N240&lt;$C$389, 'Test Sample Data'!N240&gt;0),'Test Sample Data'!N240,$C$389),""))</f>
        <v/>
      </c>
      <c r="O241" s="105" t="str">
        <f>'Gene Table'!D240</f>
        <v>RNF20</v>
      </c>
      <c r="P241" s="104" t="s">
        <v>27021</v>
      </c>
      <c r="Q241" s="105">
        <f>IF('Control Sample Data'!C240="","",IF(SUM('Control Sample Data'!C$3:C$386)&gt;10,IF(AND(ISNUMBER('Control Sample Data'!C240),'Control Sample Data'!C240&lt;$C$389, 'Control Sample Data'!C240&gt;0),'Control Sample Data'!C240,$C$389),""))</f>
        <v>28.59</v>
      </c>
      <c r="R241" s="105">
        <f>IF('Control Sample Data'!D240="","",IF(SUM('Control Sample Data'!D$3:D$386)&gt;10,IF(AND(ISNUMBER('Control Sample Data'!D240),'Control Sample Data'!D240&lt;$C$389, 'Control Sample Data'!D240&gt;0),'Control Sample Data'!D240,$C$389),""))</f>
        <v>29.01</v>
      </c>
      <c r="S241" s="105">
        <f>IF('Control Sample Data'!E240="","",IF(SUM('Control Sample Data'!E$3:E$386)&gt;10,IF(AND(ISNUMBER('Control Sample Data'!E240),'Control Sample Data'!E240&lt;$C$389, 'Control Sample Data'!E240&gt;0),'Control Sample Data'!E240,$C$389),""))</f>
        <v>29.01</v>
      </c>
      <c r="T241" s="105" t="str">
        <f>IF('Control Sample Data'!F240="","",IF(SUM('Control Sample Data'!F$3:F$386)&gt;10,IF(AND(ISNUMBER('Control Sample Data'!F240),'Control Sample Data'!F240&lt;$C$389, 'Control Sample Data'!F240&gt;0),'Control Sample Data'!F240,$C$389),""))</f>
        <v/>
      </c>
      <c r="U241" s="105" t="str">
        <f>IF('Control Sample Data'!G240="","",IF(SUM('Control Sample Data'!G$3:G$386)&gt;10,IF(AND(ISNUMBER('Control Sample Data'!G240),'Control Sample Data'!G240&lt;$C$389, 'Control Sample Data'!G240&gt;0),'Control Sample Data'!G240,$C$389),""))</f>
        <v/>
      </c>
      <c r="V241" s="105" t="str">
        <f>IF('Control Sample Data'!H240="","",IF(SUM('Control Sample Data'!H$3:H$386)&gt;10,IF(AND(ISNUMBER('Control Sample Data'!H240),'Control Sample Data'!H240&lt;$C$389, 'Control Sample Data'!H240&gt;0),'Control Sample Data'!H240,$C$389),""))</f>
        <v/>
      </c>
      <c r="W241" s="105" t="str">
        <f>IF('Control Sample Data'!I240="","",IF(SUM('Control Sample Data'!I$3:I$386)&gt;10,IF(AND(ISNUMBER('Control Sample Data'!I240),'Control Sample Data'!I240&lt;$C$389, 'Control Sample Data'!I240&gt;0),'Control Sample Data'!I240,$C$389),""))</f>
        <v/>
      </c>
      <c r="X241" s="105" t="str">
        <f>IF('Control Sample Data'!J240="","",IF(SUM('Control Sample Data'!J$3:J$386)&gt;10,IF(AND(ISNUMBER('Control Sample Data'!J240),'Control Sample Data'!J240&lt;$C$389, 'Control Sample Data'!J240&gt;0),'Control Sample Data'!J240,$C$389),""))</f>
        <v/>
      </c>
      <c r="Y241" s="105" t="str">
        <f>IF('Control Sample Data'!K240="","",IF(SUM('Control Sample Data'!K$3:K$386)&gt;10,IF(AND(ISNUMBER('Control Sample Data'!K240),'Control Sample Data'!K240&lt;$C$389, 'Control Sample Data'!K240&gt;0),'Control Sample Data'!K240,$C$389),""))</f>
        <v/>
      </c>
      <c r="Z241" s="105" t="str">
        <f>IF('Control Sample Data'!L240="","",IF(SUM('Control Sample Data'!L$3:L$386)&gt;10,IF(AND(ISNUMBER('Control Sample Data'!L240),'Control Sample Data'!L240&lt;$C$389, 'Control Sample Data'!L240&gt;0),'Control Sample Data'!L240,$C$389),""))</f>
        <v/>
      </c>
      <c r="AA241" s="105" t="str">
        <f>IF('Control Sample Data'!M240="","",IF(SUM('Control Sample Data'!M$3:M$386)&gt;10,IF(AND(ISNUMBER('Control Sample Data'!M240),'Control Sample Data'!M240&lt;$C$389, 'Control Sample Data'!M240&gt;0),'Control Sample Data'!M240,$C$389),""))</f>
        <v/>
      </c>
      <c r="AB241" s="136" t="str">
        <f>IF('Control Sample Data'!N240="","",IF(SUM('Control Sample Data'!N$3:N$386)&gt;10,IF(AND(ISNUMBER('Control Sample Data'!N240),'Control Sample Data'!N240&lt;$C$389, 'Control Sample Data'!N240&gt;0),'Control Sample Data'!N240,$C$389),""))</f>
        <v/>
      </c>
      <c r="BA241" s="101" t="str">
        <f t="shared" si="222"/>
        <v>RNF20</v>
      </c>
      <c r="BB241" s="104" t="s">
        <v>27021</v>
      </c>
      <c r="BC241" s="105">
        <f t="shared" si="234"/>
        <v>7.8879999999999981</v>
      </c>
      <c r="BD241" s="105">
        <f t="shared" si="235"/>
        <v>7.0800000000000018</v>
      </c>
      <c r="BE241" s="105">
        <f t="shared" si="236"/>
        <v>6.8499999999999979</v>
      </c>
      <c r="BF241" s="105" t="str">
        <f t="shared" si="237"/>
        <v/>
      </c>
      <c r="BG241" s="105" t="str">
        <f t="shared" si="238"/>
        <v/>
      </c>
      <c r="BH241" s="105" t="str">
        <f t="shared" si="239"/>
        <v/>
      </c>
      <c r="BI241" s="105" t="str">
        <f t="shared" si="240"/>
        <v/>
      </c>
      <c r="BJ241" s="105" t="str">
        <f t="shared" si="241"/>
        <v/>
      </c>
      <c r="BK241" s="105" t="str">
        <f t="shared" si="242"/>
        <v/>
      </c>
      <c r="BL241" s="105" t="str">
        <f t="shared" si="243"/>
        <v/>
      </c>
      <c r="BM241" s="102" t="str">
        <f t="shared" si="223"/>
        <v/>
      </c>
      <c r="BN241" s="102" t="str">
        <f t="shared" si="224"/>
        <v/>
      </c>
      <c r="BO241" s="105">
        <f t="shared" si="244"/>
        <v>7.4480000000000004</v>
      </c>
      <c r="BP241" s="105">
        <f t="shared" si="245"/>
        <v>7.958000000000002</v>
      </c>
      <c r="BQ241" s="105">
        <f t="shared" si="246"/>
        <v>7.8000000000000007</v>
      </c>
      <c r="BR241" s="105" t="str">
        <f t="shared" si="247"/>
        <v/>
      </c>
      <c r="BS241" s="105" t="str">
        <f t="shared" si="248"/>
        <v/>
      </c>
      <c r="BT241" s="105" t="str">
        <f t="shared" si="249"/>
        <v/>
      </c>
      <c r="BU241" s="105" t="str">
        <f t="shared" si="250"/>
        <v/>
      </c>
      <c r="BV241" s="105" t="str">
        <f t="shared" si="251"/>
        <v/>
      </c>
      <c r="BW241" s="105" t="str">
        <f t="shared" si="252"/>
        <v/>
      </c>
      <c r="BX241" s="105" t="str">
        <f t="shared" si="253"/>
        <v/>
      </c>
      <c r="BY241" s="102" t="str">
        <f t="shared" si="225"/>
        <v/>
      </c>
      <c r="BZ241" s="102" t="str">
        <f t="shared" si="226"/>
        <v/>
      </c>
      <c r="CA241" s="70">
        <f t="shared" si="227"/>
        <v>7.2726666666666659</v>
      </c>
      <c r="CB241" s="70">
        <f t="shared" si="228"/>
        <v>7.7353333333333341</v>
      </c>
      <c r="CC241" s="103" t="str">
        <f t="shared" si="229"/>
        <v>RNF20</v>
      </c>
      <c r="CD241" s="104" t="s">
        <v>27021</v>
      </c>
      <c r="CE241" s="106">
        <f t="shared" si="254"/>
        <v>4.2215836017162212E-3</v>
      </c>
      <c r="CF241" s="106">
        <f t="shared" si="255"/>
        <v>7.391075365043711E-3</v>
      </c>
      <c r="CG241" s="106">
        <f t="shared" si="256"/>
        <v>8.6685115005300534E-3</v>
      </c>
      <c r="CH241" s="106" t="str">
        <f t="shared" si="257"/>
        <v/>
      </c>
      <c r="CI241" s="106" t="str">
        <f t="shared" si="258"/>
        <v/>
      </c>
      <c r="CJ241" s="106" t="str">
        <f t="shared" si="259"/>
        <v/>
      </c>
      <c r="CK241" s="106" t="str">
        <f t="shared" si="260"/>
        <v/>
      </c>
      <c r="CL241" s="106" t="str">
        <f t="shared" si="261"/>
        <v/>
      </c>
      <c r="CM241" s="106" t="str">
        <f t="shared" si="262"/>
        <v/>
      </c>
      <c r="CN241" s="106" t="str">
        <f t="shared" si="263"/>
        <v/>
      </c>
      <c r="CO241" s="119" t="str">
        <f t="shared" si="230"/>
        <v/>
      </c>
      <c r="CP241" s="119" t="str">
        <f t="shared" si="231"/>
        <v/>
      </c>
      <c r="CQ241" s="106">
        <f t="shared" si="264"/>
        <v>5.7270185827703454E-3</v>
      </c>
      <c r="CR241" s="106">
        <f t="shared" si="265"/>
        <v>4.021640950914048E-3</v>
      </c>
      <c r="CS241" s="106">
        <f t="shared" si="266"/>
        <v>4.4871029492071649E-3</v>
      </c>
      <c r="CT241" s="106" t="str">
        <f t="shared" si="267"/>
        <v/>
      </c>
      <c r="CU241" s="106" t="str">
        <f t="shared" si="268"/>
        <v/>
      </c>
      <c r="CV241" s="106" t="str">
        <f t="shared" si="269"/>
        <v/>
      </c>
      <c r="CW241" s="106" t="str">
        <f t="shared" si="270"/>
        <v/>
      </c>
      <c r="CX241" s="106" t="str">
        <f t="shared" si="271"/>
        <v/>
      </c>
      <c r="CY241" s="106" t="str">
        <f t="shared" si="272"/>
        <v/>
      </c>
      <c r="CZ241" s="106" t="str">
        <f t="shared" si="273"/>
        <v/>
      </c>
      <c r="DA241" s="119" t="str">
        <f t="shared" si="232"/>
        <v/>
      </c>
      <c r="DB241" s="119" t="str">
        <f t="shared" si="233"/>
        <v/>
      </c>
    </row>
    <row r="242" spans="1:106" ht="15" customHeight="1" x14ac:dyDescent="0.3">
      <c r="A242" s="135" t="str">
        <f>'Gene Table'!D241</f>
        <v>RNF207</v>
      </c>
      <c r="B242" s="104" t="s">
        <v>27022</v>
      </c>
      <c r="C242" s="105">
        <f>IF('Test Sample Data'!C241="","",IF(SUM('Test Sample Data'!C$3:C$386)&gt;10,IF(AND(ISNUMBER('Test Sample Data'!C241),'Test Sample Data'!C241&lt;$C$389, 'Test Sample Data'!C241&gt;0),'Test Sample Data'!C241,$C$389),""))</f>
        <v>28.56</v>
      </c>
      <c r="D242" s="105">
        <f>IF('Test Sample Data'!D241="","",IF(SUM('Test Sample Data'!D$3:D$386)&gt;10,IF(AND(ISNUMBER('Test Sample Data'!D241),'Test Sample Data'!D241&lt;$C$389, 'Test Sample Data'!D241&gt;0),'Test Sample Data'!D241,$C$389),""))</f>
        <v>30.07</v>
      </c>
      <c r="E242" s="105">
        <f>IF('Test Sample Data'!E241="","",IF(SUM('Test Sample Data'!E$3:E$386)&gt;10,IF(AND(ISNUMBER('Test Sample Data'!E241),'Test Sample Data'!E241&lt;$C$389, 'Test Sample Data'!E241&gt;0),'Test Sample Data'!E241,$C$389),""))</f>
        <v>24.12</v>
      </c>
      <c r="F242" s="105" t="str">
        <f>IF('Test Sample Data'!F241="","",IF(SUM('Test Sample Data'!F$3:F$386)&gt;10,IF(AND(ISNUMBER('Test Sample Data'!F241),'Test Sample Data'!F241&lt;$C$389, 'Test Sample Data'!F241&gt;0),'Test Sample Data'!F241,$C$389),""))</f>
        <v/>
      </c>
      <c r="G242" s="105" t="str">
        <f>IF('Test Sample Data'!G241="","",IF(SUM('Test Sample Data'!G$3:G$386)&gt;10,IF(AND(ISNUMBER('Test Sample Data'!G241),'Test Sample Data'!G241&lt;$C$389, 'Test Sample Data'!G241&gt;0),'Test Sample Data'!G241,$C$389),""))</f>
        <v/>
      </c>
      <c r="H242" s="105" t="str">
        <f>IF('Test Sample Data'!H241="","",IF(SUM('Test Sample Data'!H$3:H$386)&gt;10,IF(AND(ISNUMBER('Test Sample Data'!H241),'Test Sample Data'!H241&lt;$C$389, 'Test Sample Data'!H241&gt;0),'Test Sample Data'!H241,$C$389),""))</f>
        <v/>
      </c>
      <c r="I242" s="105" t="str">
        <f>IF('Test Sample Data'!I241="","",IF(SUM('Test Sample Data'!I$3:I$386)&gt;10,IF(AND(ISNUMBER('Test Sample Data'!I241),'Test Sample Data'!I241&lt;$C$389, 'Test Sample Data'!I241&gt;0),'Test Sample Data'!I241,$C$389),""))</f>
        <v/>
      </c>
      <c r="J242" s="105" t="str">
        <f>IF('Test Sample Data'!J241="","",IF(SUM('Test Sample Data'!J$3:J$386)&gt;10,IF(AND(ISNUMBER('Test Sample Data'!J241),'Test Sample Data'!J241&lt;$C$389, 'Test Sample Data'!J241&gt;0),'Test Sample Data'!J241,$C$389),""))</f>
        <v/>
      </c>
      <c r="K242" s="105" t="str">
        <f>IF('Test Sample Data'!K241="","",IF(SUM('Test Sample Data'!K$3:K$386)&gt;10,IF(AND(ISNUMBER('Test Sample Data'!K241),'Test Sample Data'!K241&lt;$C$389, 'Test Sample Data'!K241&gt;0),'Test Sample Data'!K241,$C$389),""))</f>
        <v/>
      </c>
      <c r="L242" s="105" t="str">
        <f>IF('Test Sample Data'!L241="","",IF(SUM('Test Sample Data'!L$3:L$386)&gt;10,IF(AND(ISNUMBER('Test Sample Data'!L241),'Test Sample Data'!L241&lt;$C$389, 'Test Sample Data'!L241&gt;0),'Test Sample Data'!L241,$C$389),""))</f>
        <v/>
      </c>
      <c r="M242" s="105" t="str">
        <f>IF('Test Sample Data'!M241="","",IF(SUM('Test Sample Data'!M$3:M$386)&gt;10,IF(AND(ISNUMBER('Test Sample Data'!M241),'Test Sample Data'!M241&lt;$C$389, 'Test Sample Data'!M241&gt;0),'Test Sample Data'!M241,$C$389),""))</f>
        <v/>
      </c>
      <c r="N242" s="105" t="str">
        <f>IF('Test Sample Data'!N241="","",IF(SUM('Test Sample Data'!N$3:N$386)&gt;10,IF(AND(ISNUMBER('Test Sample Data'!N241),'Test Sample Data'!N241&lt;$C$389, 'Test Sample Data'!N241&gt;0),'Test Sample Data'!N241,$C$389),""))</f>
        <v/>
      </c>
      <c r="O242" s="105" t="str">
        <f>'Gene Table'!D241</f>
        <v>RNF207</v>
      </c>
      <c r="P242" s="104" t="s">
        <v>27022</v>
      </c>
      <c r="Q242" s="105">
        <f>IF('Control Sample Data'!C241="","",IF(SUM('Control Sample Data'!C$3:C$386)&gt;10,IF(AND(ISNUMBER('Control Sample Data'!C241),'Control Sample Data'!C241&lt;$C$389, 'Control Sample Data'!C241&gt;0),'Control Sample Data'!C241,$C$389),""))</f>
        <v>29.41</v>
      </c>
      <c r="R242" s="105">
        <f>IF('Control Sample Data'!D241="","",IF(SUM('Control Sample Data'!D$3:D$386)&gt;10,IF(AND(ISNUMBER('Control Sample Data'!D241),'Control Sample Data'!D241&lt;$C$389, 'Control Sample Data'!D241&gt;0),'Control Sample Data'!D241,$C$389),""))</f>
        <v>29.55</v>
      </c>
      <c r="S242" s="105">
        <f>IF('Control Sample Data'!E241="","",IF(SUM('Control Sample Data'!E$3:E$386)&gt;10,IF(AND(ISNUMBER('Control Sample Data'!E241),'Control Sample Data'!E241&lt;$C$389, 'Control Sample Data'!E241&gt;0),'Control Sample Data'!E241,$C$389),""))</f>
        <v>30.21</v>
      </c>
      <c r="T242" s="105" t="str">
        <f>IF('Control Sample Data'!F241="","",IF(SUM('Control Sample Data'!F$3:F$386)&gt;10,IF(AND(ISNUMBER('Control Sample Data'!F241),'Control Sample Data'!F241&lt;$C$389, 'Control Sample Data'!F241&gt;0),'Control Sample Data'!F241,$C$389),""))</f>
        <v/>
      </c>
      <c r="U242" s="105" t="str">
        <f>IF('Control Sample Data'!G241="","",IF(SUM('Control Sample Data'!G$3:G$386)&gt;10,IF(AND(ISNUMBER('Control Sample Data'!G241),'Control Sample Data'!G241&lt;$C$389, 'Control Sample Data'!G241&gt;0),'Control Sample Data'!G241,$C$389),""))</f>
        <v/>
      </c>
      <c r="V242" s="105" t="str">
        <f>IF('Control Sample Data'!H241="","",IF(SUM('Control Sample Data'!H$3:H$386)&gt;10,IF(AND(ISNUMBER('Control Sample Data'!H241),'Control Sample Data'!H241&lt;$C$389, 'Control Sample Data'!H241&gt;0),'Control Sample Data'!H241,$C$389),""))</f>
        <v/>
      </c>
      <c r="W242" s="105" t="str">
        <f>IF('Control Sample Data'!I241="","",IF(SUM('Control Sample Data'!I$3:I$386)&gt;10,IF(AND(ISNUMBER('Control Sample Data'!I241),'Control Sample Data'!I241&lt;$C$389, 'Control Sample Data'!I241&gt;0),'Control Sample Data'!I241,$C$389),""))</f>
        <v/>
      </c>
      <c r="X242" s="105" t="str">
        <f>IF('Control Sample Data'!J241="","",IF(SUM('Control Sample Data'!J$3:J$386)&gt;10,IF(AND(ISNUMBER('Control Sample Data'!J241),'Control Sample Data'!J241&lt;$C$389, 'Control Sample Data'!J241&gt;0),'Control Sample Data'!J241,$C$389),""))</f>
        <v/>
      </c>
      <c r="Y242" s="105" t="str">
        <f>IF('Control Sample Data'!K241="","",IF(SUM('Control Sample Data'!K$3:K$386)&gt;10,IF(AND(ISNUMBER('Control Sample Data'!K241),'Control Sample Data'!K241&lt;$C$389, 'Control Sample Data'!K241&gt;0),'Control Sample Data'!K241,$C$389),""))</f>
        <v/>
      </c>
      <c r="Z242" s="105" t="str">
        <f>IF('Control Sample Data'!L241="","",IF(SUM('Control Sample Data'!L$3:L$386)&gt;10,IF(AND(ISNUMBER('Control Sample Data'!L241),'Control Sample Data'!L241&lt;$C$389, 'Control Sample Data'!L241&gt;0),'Control Sample Data'!L241,$C$389),""))</f>
        <v/>
      </c>
      <c r="AA242" s="105" t="str">
        <f>IF('Control Sample Data'!M241="","",IF(SUM('Control Sample Data'!M$3:M$386)&gt;10,IF(AND(ISNUMBER('Control Sample Data'!M241),'Control Sample Data'!M241&lt;$C$389, 'Control Sample Data'!M241&gt;0),'Control Sample Data'!M241,$C$389),""))</f>
        <v/>
      </c>
      <c r="AB242" s="136" t="str">
        <f>IF('Control Sample Data'!N241="","",IF(SUM('Control Sample Data'!N$3:N$386)&gt;10,IF(AND(ISNUMBER('Control Sample Data'!N241),'Control Sample Data'!N241&lt;$C$389, 'Control Sample Data'!N241&gt;0),'Control Sample Data'!N241,$C$389),""))</f>
        <v/>
      </c>
      <c r="BA242" s="101" t="str">
        <f t="shared" si="222"/>
        <v>RNF207</v>
      </c>
      <c r="BB242" s="104" t="s">
        <v>27022</v>
      </c>
      <c r="BC242" s="105">
        <f t="shared" si="234"/>
        <v>7.5679999999999978</v>
      </c>
      <c r="BD242" s="105">
        <f t="shared" si="235"/>
        <v>9.120000000000001</v>
      </c>
      <c r="BE242" s="105">
        <f t="shared" si="236"/>
        <v>3.2399999999999984</v>
      </c>
      <c r="BF242" s="105" t="str">
        <f t="shared" si="237"/>
        <v/>
      </c>
      <c r="BG242" s="105" t="str">
        <f t="shared" si="238"/>
        <v/>
      </c>
      <c r="BH242" s="105" t="str">
        <f t="shared" si="239"/>
        <v/>
      </c>
      <c r="BI242" s="105" t="str">
        <f t="shared" si="240"/>
        <v/>
      </c>
      <c r="BJ242" s="105" t="str">
        <f t="shared" si="241"/>
        <v/>
      </c>
      <c r="BK242" s="105" t="str">
        <f t="shared" si="242"/>
        <v/>
      </c>
      <c r="BL242" s="105" t="str">
        <f t="shared" si="243"/>
        <v/>
      </c>
      <c r="BM242" s="102" t="str">
        <f t="shared" si="223"/>
        <v/>
      </c>
      <c r="BN242" s="102" t="str">
        <f t="shared" si="224"/>
        <v/>
      </c>
      <c r="BO242" s="105">
        <f t="shared" si="244"/>
        <v>8.2680000000000007</v>
      </c>
      <c r="BP242" s="105">
        <f t="shared" si="245"/>
        <v>8.4980000000000011</v>
      </c>
      <c r="BQ242" s="105">
        <f t="shared" si="246"/>
        <v>9</v>
      </c>
      <c r="BR242" s="105" t="str">
        <f t="shared" si="247"/>
        <v/>
      </c>
      <c r="BS242" s="105" t="str">
        <f t="shared" si="248"/>
        <v/>
      </c>
      <c r="BT242" s="105" t="str">
        <f t="shared" si="249"/>
        <v/>
      </c>
      <c r="BU242" s="105" t="str">
        <f t="shared" si="250"/>
        <v/>
      </c>
      <c r="BV242" s="105" t="str">
        <f t="shared" si="251"/>
        <v/>
      </c>
      <c r="BW242" s="105" t="str">
        <f t="shared" si="252"/>
        <v/>
      </c>
      <c r="BX242" s="105" t="str">
        <f t="shared" si="253"/>
        <v/>
      </c>
      <c r="BY242" s="102" t="str">
        <f t="shared" si="225"/>
        <v/>
      </c>
      <c r="BZ242" s="102" t="str">
        <f t="shared" si="226"/>
        <v/>
      </c>
      <c r="CA242" s="70">
        <f t="shared" si="227"/>
        <v>6.6426666666666661</v>
      </c>
      <c r="CB242" s="70">
        <f t="shared" si="228"/>
        <v>8.5886666666666667</v>
      </c>
      <c r="CC242" s="103" t="str">
        <f t="shared" si="229"/>
        <v>RNF207</v>
      </c>
      <c r="CD242" s="104" t="s">
        <v>27022</v>
      </c>
      <c r="CE242" s="106">
        <f t="shared" si="254"/>
        <v>5.2699317747644569E-3</v>
      </c>
      <c r="CF242" s="106">
        <f t="shared" si="255"/>
        <v>1.7972415051267082E-3</v>
      </c>
      <c r="CG242" s="106">
        <f t="shared" si="256"/>
        <v>0.10584316404531605</v>
      </c>
      <c r="CH242" s="106" t="str">
        <f t="shared" si="257"/>
        <v/>
      </c>
      <c r="CI242" s="106" t="str">
        <f t="shared" si="258"/>
        <v/>
      </c>
      <c r="CJ242" s="106" t="str">
        <f t="shared" si="259"/>
        <v/>
      </c>
      <c r="CK242" s="106" t="str">
        <f t="shared" si="260"/>
        <v/>
      </c>
      <c r="CL242" s="106" t="str">
        <f t="shared" si="261"/>
        <v/>
      </c>
      <c r="CM242" s="106" t="str">
        <f t="shared" si="262"/>
        <v/>
      </c>
      <c r="CN242" s="106" t="str">
        <f t="shared" si="263"/>
        <v/>
      </c>
      <c r="CO242" s="119" t="str">
        <f t="shared" si="230"/>
        <v/>
      </c>
      <c r="CP242" s="119" t="str">
        <f t="shared" si="231"/>
        <v/>
      </c>
      <c r="CQ242" s="106">
        <f t="shared" si="264"/>
        <v>3.2440235316050546E-3</v>
      </c>
      <c r="CR242" s="106">
        <f t="shared" si="265"/>
        <v>2.7659676527627807E-3</v>
      </c>
      <c r="CS242" s="106">
        <f t="shared" si="266"/>
        <v>1.953125E-3</v>
      </c>
      <c r="CT242" s="106" t="str">
        <f t="shared" si="267"/>
        <v/>
      </c>
      <c r="CU242" s="106" t="str">
        <f t="shared" si="268"/>
        <v/>
      </c>
      <c r="CV242" s="106" t="str">
        <f t="shared" si="269"/>
        <v/>
      </c>
      <c r="CW242" s="106" t="str">
        <f t="shared" si="270"/>
        <v/>
      </c>
      <c r="CX242" s="106" t="str">
        <f t="shared" si="271"/>
        <v/>
      </c>
      <c r="CY242" s="106" t="str">
        <f t="shared" si="272"/>
        <v/>
      </c>
      <c r="CZ242" s="106" t="str">
        <f t="shared" si="273"/>
        <v/>
      </c>
      <c r="DA242" s="119" t="str">
        <f t="shared" si="232"/>
        <v/>
      </c>
      <c r="DB242" s="119" t="str">
        <f t="shared" si="233"/>
        <v/>
      </c>
    </row>
    <row r="243" spans="1:106" ht="15" customHeight="1" x14ac:dyDescent="0.3">
      <c r="A243" s="135" t="str">
        <f>'Gene Table'!D242</f>
        <v>RNF208</v>
      </c>
      <c r="B243" s="104" t="s">
        <v>27023</v>
      </c>
      <c r="C243" s="105">
        <f>IF('Test Sample Data'!C242="","",IF(SUM('Test Sample Data'!C$3:C$386)&gt;10,IF(AND(ISNUMBER('Test Sample Data'!C242),'Test Sample Data'!C242&lt;$C$389, 'Test Sample Data'!C242&gt;0),'Test Sample Data'!C242,$C$389),""))</f>
        <v>17.89</v>
      </c>
      <c r="D243" s="105">
        <f>IF('Test Sample Data'!D242="","",IF(SUM('Test Sample Data'!D$3:D$386)&gt;10,IF(AND(ISNUMBER('Test Sample Data'!D242),'Test Sample Data'!D242&lt;$C$389, 'Test Sample Data'!D242&gt;0),'Test Sample Data'!D242,$C$389),""))</f>
        <v>35</v>
      </c>
      <c r="E243" s="105">
        <f>IF('Test Sample Data'!E242="","",IF(SUM('Test Sample Data'!E$3:E$386)&gt;10,IF(AND(ISNUMBER('Test Sample Data'!E242),'Test Sample Data'!E242&lt;$C$389, 'Test Sample Data'!E242&gt;0),'Test Sample Data'!E242,$C$389),""))</f>
        <v>29.33</v>
      </c>
      <c r="F243" s="105" t="str">
        <f>IF('Test Sample Data'!F242="","",IF(SUM('Test Sample Data'!F$3:F$386)&gt;10,IF(AND(ISNUMBER('Test Sample Data'!F242),'Test Sample Data'!F242&lt;$C$389, 'Test Sample Data'!F242&gt;0),'Test Sample Data'!F242,$C$389),""))</f>
        <v/>
      </c>
      <c r="G243" s="105" t="str">
        <f>IF('Test Sample Data'!G242="","",IF(SUM('Test Sample Data'!G$3:G$386)&gt;10,IF(AND(ISNUMBER('Test Sample Data'!G242),'Test Sample Data'!G242&lt;$C$389, 'Test Sample Data'!G242&gt;0),'Test Sample Data'!G242,$C$389),""))</f>
        <v/>
      </c>
      <c r="H243" s="105" t="str">
        <f>IF('Test Sample Data'!H242="","",IF(SUM('Test Sample Data'!H$3:H$386)&gt;10,IF(AND(ISNUMBER('Test Sample Data'!H242),'Test Sample Data'!H242&lt;$C$389, 'Test Sample Data'!H242&gt;0),'Test Sample Data'!H242,$C$389),""))</f>
        <v/>
      </c>
      <c r="I243" s="105" t="str">
        <f>IF('Test Sample Data'!I242="","",IF(SUM('Test Sample Data'!I$3:I$386)&gt;10,IF(AND(ISNUMBER('Test Sample Data'!I242),'Test Sample Data'!I242&lt;$C$389, 'Test Sample Data'!I242&gt;0),'Test Sample Data'!I242,$C$389),""))</f>
        <v/>
      </c>
      <c r="J243" s="105" t="str">
        <f>IF('Test Sample Data'!J242="","",IF(SUM('Test Sample Data'!J$3:J$386)&gt;10,IF(AND(ISNUMBER('Test Sample Data'!J242),'Test Sample Data'!J242&lt;$C$389, 'Test Sample Data'!J242&gt;0),'Test Sample Data'!J242,$C$389),""))</f>
        <v/>
      </c>
      <c r="K243" s="105" t="str">
        <f>IF('Test Sample Data'!K242="","",IF(SUM('Test Sample Data'!K$3:K$386)&gt;10,IF(AND(ISNUMBER('Test Sample Data'!K242),'Test Sample Data'!K242&lt;$C$389, 'Test Sample Data'!K242&gt;0),'Test Sample Data'!K242,$C$389),""))</f>
        <v/>
      </c>
      <c r="L243" s="105" t="str">
        <f>IF('Test Sample Data'!L242="","",IF(SUM('Test Sample Data'!L$3:L$386)&gt;10,IF(AND(ISNUMBER('Test Sample Data'!L242),'Test Sample Data'!L242&lt;$C$389, 'Test Sample Data'!L242&gt;0),'Test Sample Data'!L242,$C$389),""))</f>
        <v/>
      </c>
      <c r="M243" s="105" t="str">
        <f>IF('Test Sample Data'!M242="","",IF(SUM('Test Sample Data'!M$3:M$386)&gt;10,IF(AND(ISNUMBER('Test Sample Data'!M242),'Test Sample Data'!M242&lt;$C$389, 'Test Sample Data'!M242&gt;0),'Test Sample Data'!M242,$C$389),""))</f>
        <v/>
      </c>
      <c r="N243" s="105" t="str">
        <f>IF('Test Sample Data'!N242="","",IF(SUM('Test Sample Data'!N$3:N$386)&gt;10,IF(AND(ISNUMBER('Test Sample Data'!N242),'Test Sample Data'!N242&lt;$C$389, 'Test Sample Data'!N242&gt;0),'Test Sample Data'!N242,$C$389),""))</f>
        <v/>
      </c>
      <c r="O243" s="105" t="str">
        <f>'Gene Table'!D242</f>
        <v>RNF208</v>
      </c>
      <c r="P243" s="104" t="s">
        <v>27023</v>
      </c>
      <c r="Q243" s="105">
        <f>IF('Control Sample Data'!C242="","",IF(SUM('Control Sample Data'!C$3:C$386)&gt;10,IF(AND(ISNUMBER('Control Sample Data'!C242),'Control Sample Data'!C242&lt;$C$389, 'Control Sample Data'!C242&gt;0),'Control Sample Data'!C242,$C$389),""))</f>
        <v>31.5</v>
      </c>
      <c r="R243" s="105">
        <f>IF('Control Sample Data'!D242="","",IF(SUM('Control Sample Data'!D$3:D$386)&gt;10,IF(AND(ISNUMBER('Control Sample Data'!D242),'Control Sample Data'!D242&lt;$C$389, 'Control Sample Data'!D242&gt;0),'Control Sample Data'!D242,$C$389),""))</f>
        <v>30.32</v>
      </c>
      <c r="S243" s="105">
        <f>IF('Control Sample Data'!E242="","",IF(SUM('Control Sample Data'!E$3:E$386)&gt;10,IF(AND(ISNUMBER('Control Sample Data'!E242),'Control Sample Data'!E242&lt;$C$389, 'Control Sample Data'!E242&gt;0),'Control Sample Data'!E242,$C$389),""))</f>
        <v>30.7</v>
      </c>
      <c r="T243" s="105" t="str">
        <f>IF('Control Sample Data'!F242="","",IF(SUM('Control Sample Data'!F$3:F$386)&gt;10,IF(AND(ISNUMBER('Control Sample Data'!F242),'Control Sample Data'!F242&lt;$C$389, 'Control Sample Data'!F242&gt;0),'Control Sample Data'!F242,$C$389),""))</f>
        <v/>
      </c>
      <c r="U243" s="105" t="str">
        <f>IF('Control Sample Data'!G242="","",IF(SUM('Control Sample Data'!G$3:G$386)&gt;10,IF(AND(ISNUMBER('Control Sample Data'!G242),'Control Sample Data'!G242&lt;$C$389, 'Control Sample Data'!G242&gt;0),'Control Sample Data'!G242,$C$389),""))</f>
        <v/>
      </c>
      <c r="V243" s="105" t="str">
        <f>IF('Control Sample Data'!H242="","",IF(SUM('Control Sample Data'!H$3:H$386)&gt;10,IF(AND(ISNUMBER('Control Sample Data'!H242),'Control Sample Data'!H242&lt;$C$389, 'Control Sample Data'!H242&gt;0),'Control Sample Data'!H242,$C$389),""))</f>
        <v/>
      </c>
      <c r="W243" s="105" t="str">
        <f>IF('Control Sample Data'!I242="","",IF(SUM('Control Sample Data'!I$3:I$386)&gt;10,IF(AND(ISNUMBER('Control Sample Data'!I242),'Control Sample Data'!I242&lt;$C$389, 'Control Sample Data'!I242&gt;0),'Control Sample Data'!I242,$C$389),""))</f>
        <v/>
      </c>
      <c r="X243" s="105" t="str">
        <f>IF('Control Sample Data'!J242="","",IF(SUM('Control Sample Data'!J$3:J$386)&gt;10,IF(AND(ISNUMBER('Control Sample Data'!J242),'Control Sample Data'!J242&lt;$C$389, 'Control Sample Data'!J242&gt;0),'Control Sample Data'!J242,$C$389),""))</f>
        <v/>
      </c>
      <c r="Y243" s="105" t="str">
        <f>IF('Control Sample Data'!K242="","",IF(SUM('Control Sample Data'!K$3:K$386)&gt;10,IF(AND(ISNUMBER('Control Sample Data'!K242),'Control Sample Data'!K242&lt;$C$389, 'Control Sample Data'!K242&gt;0),'Control Sample Data'!K242,$C$389),""))</f>
        <v/>
      </c>
      <c r="Z243" s="105" t="str">
        <f>IF('Control Sample Data'!L242="","",IF(SUM('Control Sample Data'!L$3:L$386)&gt;10,IF(AND(ISNUMBER('Control Sample Data'!L242),'Control Sample Data'!L242&lt;$C$389, 'Control Sample Data'!L242&gt;0),'Control Sample Data'!L242,$C$389),""))</f>
        <v/>
      </c>
      <c r="AA243" s="105" t="str">
        <f>IF('Control Sample Data'!M242="","",IF(SUM('Control Sample Data'!M$3:M$386)&gt;10,IF(AND(ISNUMBER('Control Sample Data'!M242),'Control Sample Data'!M242&lt;$C$389, 'Control Sample Data'!M242&gt;0),'Control Sample Data'!M242,$C$389),""))</f>
        <v/>
      </c>
      <c r="AB243" s="136" t="str">
        <f>IF('Control Sample Data'!N242="","",IF(SUM('Control Sample Data'!N$3:N$386)&gt;10,IF(AND(ISNUMBER('Control Sample Data'!N242),'Control Sample Data'!N242&lt;$C$389, 'Control Sample Data'!N242&gt;0),'Control Sample Data'!N242,$C$389),""))</f>
        <v/>
      </c>
      <c r="BA243" s="101" t="str">
        <f t="shared" si="222"/>
        <v>RNF208</v>
      </c>
      <c r="BB243" s="104" t="s">
        <v>27023</v>
      </c>
      <c r="BC243" s="105">
        <f t="shared" si="234"/>
        <v>-3.1020000000000003</v>
      </c>
      <c r="BD243" s="105">
        <f t="shared" si="235"/>
        <v>14.05</v>
      </c>
      <c r="BE243" s="105">
        <f t="shared" si="236"/>
        <v>8.4499999999999957</v>
      </c>
      <c r="BF243" s="105" t="str">
        <f t="shared" si="237"/>
        <v/>
      </c>
      <c r="BG243" s="105" t="str">
        <f t="shared" si="238"/>
        <v/>
      </c>
      <c r="BH243" s="105" t="str">
        <f t="shared" si="239"/>
        <v/>
      </c>
      <c r="BI243" s="105" t="str">
        <f t="shared" si="240"/>
        <v/>
      </c>
      <c r="BJ243" s="105" t="str">
        <f t="shared" si="241"/>
        <v/>
      </c>
      <c r="BK243" s="105" t="str">
        <f t="shared" si="242"/>
        <v/>
      </c>
      <c r="BL243" s="105" t="str">
        <f t="shared" si="243"/>
        <v/>
      </c>
      <c r="BM243" s="102" t="str">
        <f t="shared" si="223"/>
        <v/>
      </c>
      <c r="BN243" s="102" t="str">
        <f t="shared" si="224"/>
        <v/>
      </c>
      <c r="BO243" s="105">
        <f t="shared" si="244"/>
        <v>10.358000000000001</v>
      </c>
      <c r="BP243" s="105">
        <f t="shared" si="245"/>
        <v>9.2680000000000007</v>
      </c>
      <c r="BQ243" s="105">
        <f t="shared" si="246"/>
        <v>9.4899999999999984</v>
      </c>
      <c r="BR243" s="105" t="str">
        <f t="shared" si="247"/>
        <v/>
      </c>
      <c r="BS243" s="105" t="str">
        <f t="shared" si="248"/>
        <v/>
      </c>
      <c r="BT243" s="105" t="str">
        <f t="shared" si="249"/>
        <v/>
      </c>
      <c r="BU243" s="105" t="str">
        <f t="shared" si="250"/>
        <v/>
      </c>
      <c r="BV243" s="105" t="str">
        <f t="shared" si="251"/>
        <v/>
      </c>
      <c r="BW243" s="105" t="str">
        <f t="shared" si="252"/>
        <v/>
      </c>
      <c r="BX243" s="105" t="str">
        <f t="shared" si="253"/>
        <v/>
      </c>
      <c r="BY243" s="102" t="str">
        <f t="shared" si="225"/>
        <v/>
      </c>
      <c r="BZ243" s="102" t="str">
        <f t="shared" si="226"/>
        <v/>
      </c>
      <c r="CA243" s="70">
        <f t="shared" si="227"/>
        <v>6.4659999999999984</v>
      </c>
      <c r="CB243" s="70">
        <f t="shared" si="228"/>
        <v>9.7053333333333338</v>
      </c>
      <c r="CC243" s="103" t="str">
        <f t="shared" si="229"/>
        <v>RNF208</v>
      </c>
      <c r="CD243" s="104" t="s">
        <v>27023</v>
      </c>
      <c r="CE243" s="106">
        <f t="shared" si="254"/>
        <v>8.586082291147628</v>
      </c>
      <c r="CF243" s="106">
        <f t="shared" si="255"/>
        <v>5.8956074763479352E-5</v>
      </c>
      <c r="CG243" s="106">
        <f t="shared" si="256"/>
        <v>2.8595423748938092E-3</v>
      </c>
      <c r="CH243" s="106" t="str">
        <f t="shared" si="257"/>
        <v/>
      </c>
      <c r="CI243" s="106" t="str">
        <f t="shared" si="258"/>
        <v/>
      </c>
      <c r="CJ243" s="106" t="str">
        <f t="shared" si="259"/>
        <v/>
      </c>
      <c r="CK243" s="106" t="str">
        <f t="shared" si="260"/>
        <v/>
      </c>
      <c r="CL243" s="106" t="str">
        <f t="shared" si="261"/>
        <v/>
      </c>
      <c r="CM243" s="106" t="str">
        <f t="shared" si="262"/>
        <v/>
      </c>
      <c r="CN243" s="106" t="str">
        <f t="shared" si="263"/>
        <v/>
      </c>
      <c r="CO243" s="119" t="str">
        <f t="shared" si="230"/>
        <v/>
      </c>
      <c r="CP243" s="119" t="str">
        <f t="shared" si="231"/>
        <v/>
      </c>
      <c r="CQ243" s="106">
        <f t="shared" si="264"/>
        <v>7.6195847673213226E-4</v>
      </c>
      <c r="CR243" s="106">
        <f t="shared" si="265"/>
        <v>1.6220117658025273E-3</v>
      </c>
      <c r="CS243" s="106">
        <f t="shared" si="266"/>
        <v>1.3906740191377671E-3</v>
      </c>
      <c r="CT243" s="106" t="str">
        <f t="shared" si="267"/>
        <v/>
      </c>
      <c r="CU243" s="106" t="str">
        <f t="shared" si="268"/>
        <v/>
      </c>
      <c r="CV243" s="106" t="str">
        <f t="shared" si="269"/>
        <v/>
      </c>
      <c r="CW243" s="106" t="str">
        <f t="shared" si="270"/>
        <v/>
      </c>
      <c r="CX243" s="106" t="str">
        <f t="shared" si="271"/>
        <v/>
      </c>
      <c r="CY243" s="106" t="str">
        <f t="shared" si="272"/>
        <v/>
      </c>
      <c r="CZ243" s="106" t="str">
        <f t="shared" si="273"/>
        <v/>
      </c>
      <c r="DA243" s="119" t="str">
        <f t="shared" si="232"/>
        <v/>
      </c>
      <c r="DB243" s="119" t="str">
        <f t="shared" si="233"/>
        <v/>
      </c>
    </row>
    <row r="244" spans="1:106" ht="15" customHeight="1" x14ac:dyDescent="0.3">
      <c r="A244" s="135" t="str">
        <f>'Gene Table'!D243</f>
        <v>RNF212</v>
      </c>
      <c r="B244" s="104" t="s">
        <v>27024</v>
      </c>
      <c r="C244" s="105">
        <f>IF('Test Sample Data'!C243="","",IF(SUM('Test Sample Data'!C$3:C$386)&gt;10,IF(AND(ISNUMBER('Test Sample Data'!C243),'Test Sample Data'!C243&lt;$C$389, 'Test Sample Data'!C243&gt;0),'Test Sample Data'!C243,$C$389),""))</f>
        <v>30.63</v>
      </c>
      <c r="D244" s="105">
        <f>IF('Test Sample Data'!D243="","",IF(SUM('Test Sample Data'!D$3:D$386)&gt;10,IF(AND(ISNUMBER('Test Sample Data'!D243),'Test Sample Data'!D243&lt;$C$389, 'Test Sample Data'!D243&gt;0),'Test Sample Data'!D243,$C$389),""))</f>
        <v>32.33</v>
      </c>
      <c r="E244" s="105">
        <f>IF('Test Sample Data'!E243="","",IF(SUM('Test Sample Data'!E$3:E$386)&gt;10,IF(AND(ISNUMBER('Test Sample Data'!E243),'Test Sample Data'!E243&lt;$C$389, 'Test Sample Data'!E243&gt;0),'Test Sample Data'!E243,$C$389),""))</f>
        <v>18.23</v>
      </c>
      <c r="F244" s="105" t="str">
        <f>IF('Test Sample Data'!F243="","",IF(SUM('Test Sample Data'!F$3:F$386)&gt;10,IF(AND(ISNUMBER('Test Sample Data'!F243),'Test Sample Data'!F243&lt;$C$389, 'Test Sample Data'!F243&gt;0),'Test Sample Data'!F243,$C$389),""))</f>
        <v/>
      </c>
      <c r="G244" s="105" t="str">
        <f>IF('Test Sample Data'!G243="","",IF(SUM('Test Sample Data'!G$3:G$386)&gt;10,IF(AND(ISNUMBER('Test Sample Data'!G243),'Test Sample Data'!G243&lt;$C$389, 'Test Sample Data'!G243&gt;0),'Test Sample Data'!G243,$C$389),""))</f>
        <v/>
      </c>
      <c r="H244" s="105" t="str">
        <f>IF('Test Sample Data'!H243="","",IF(SUM('Test Sample Data'!H$3:H$386)&gt;10,IF(AND(ISNUMBER('Test Sample Data'!H243),'Test Sample Data'!H243&lt;$C$389, 'Test Sample Data'!H243&gt;0),'Test Sample Data'!H243,$C$389),""))</f>
        <v/>
      </c>
      <c r="I244" s="105" t="str">
        <f>IF('Test Sample Data'!I243="","",IF(SUM('Test Sample Data'!I$3:I$386)&gt;10,IF(AND(ISNUMBER('Test Sample Data'!I243),'Test Sample Data'!I243&lt;$C$389, 'Test Sample Data'!I243&gt;0),'Test Sample Data'!I243,$C$389),""))</f>
        <v/>
      </c>
      <c r="J244" s="105" t="str">
        <f>IF('Test Sample Data'!J243="","",IF(SUM('Test Sample Data'!J$3:J$386)&gt;10,IF(AND(ISNUMBER('Test Sample Data'!J243),'Test Sample Data'!J243&lt;$C$389, 'Test Sample Data'!J243&gt;0),'Test Sample Data'!J243,$C$389),""))</f>
        <v/>
      </c>
      <c r="K244" s="105" t="str">
        <f>IF('Test Sample Data'!K243="","",IF(SUM('Test Sample Data'!K$3:K$386)&gt;10,IF(AND(ISNUMBER('Test Sample Data'!K243),'Test Sample Data'!K243&lt;$C$389, 'Test Sample Data'!K243&gt;0),'Test Sample Data'!K243,$C$389),""))</f>
        <v/>
      </c>
      <c r="L244" s="105" t="str">
        <f>IF('Test Sample Data'!L243="","",IF(SUM('Test Sample Data'!L$3:L$386)&gt;10,IF(AND(ISNUMBER('Test Sample Data'!L243),'Test Sample Data'!L243&lt;$C$389, 'Test Sample Data'!L243&gt;0),'Test Sample Data'!L243,$C$389),""))</f>
        <v/>
      </c>
      <c r="M244" s="105" t="str">
        <f>IF('Test Sample Data'!M243="","",IF(SUM('Test Sample Data'!M$3:M$386)&gt;10,IF(AND(ISNUMBER('Test Sample Data'!M243),'Test Sample Data'!M243&lt;$C$389, 'Test Sample Data'!M243&gt;0),'Test Sample Data'!M243,$C$389),""))</f>
        <v/>
      </c>
      <c r="N244" s="105" t="str">
        <f>IF('Test Sample Data'!N243="","",IF(SUM('Test Sample Data'!N$3:N$386)&gt;10,IF(AND(ISNUMBER('Test Sample Data'!N243),'Test Sample Data'!N243&lt;$C$389, 'Test Sample Data'!N243&gt;0),'Test Sample Data'!N243,$C$389),""))</f>
        <v/>
      </c>
      <c r="O244" s="105" t="str">
        <f>'Gene Table'!D243</f>
        <v>RNF212</v>
      </c>
      <c r="P244" s="104" t="s">
        <v>27024</v>
      </c>
      <c r="Q244" s="105">
        <f>IF('Control Sample Data'!C243="","",IF(SUM('Control Sample Data'!C$3:C$386)&gt;10,IF(AND(ISNUMBER('Control Sample Data'!C243),'Control Sample Data'!C243&lt;$C$389, 'Control Sample Data'!C243&gt;0),'Control Sample Data'!C243,$C$389),""))</f>
        <v>32.74</v>
      </c>
      <c r="R244" s="105">
        <f>IF('Control Sample Data'!D243="","",IF(SUM('Control Sample Data'!D$3:D$386)&gt;10,IF(AND(ISNUMBER('Control Sample Data'!D243),'Control Sample Data'!D243&lt;$C$389, 'Control Sample Data'!D243&gt;0),'Control Sample Data'!D243,$C$389),""))</f>
        <v>35</v>
      </c>
      <c r="S244" s="105">
        <f>IF('Control Sample Data'!E243="","",IF(SUM('Control Sample Data'!E$3:E$386)&gt;10,IF(AND(ISNUMBER('Control Sample Data'!E243),'Control Sample Data'!E243&lt;$C$389, 'Control Sample Data'!E243&gt;0),'Control Sample Data'!E243,$C$389),""))</f>
        <v>33.520000000000003</v>
      </c>
      <c r="T244" s="105" t="str">
        <f>IF('Control Sample Data'!F243="","",IF(SUM('Control Sample Data'!F$3:F$386)&gt;10,IF(AND(ISNUMBER('Control Sample Data'!F243),'Control Sample Data'!F243&lt;$C$389, 'Control Sample Data'!F243&gt;0),'Control Sample Data'!F243,$C$389),""))</f>
        <v/>
      </c>
      <c r="U244" s="105" t="str">
        <f>IF('Control Sample Data'!G243="","",IF(SUM('Control Sample Data'!G$3:G$386)&gt;10,IF(AND(ISNUMBER('Control Sample Data'!G243),'Control Sample Data'!G243&lt;$C$389, 'Control Sample Data'!G243&gt;0),'Control Sample Data'!G243,$C$389),""))</f>
        <v/>
      </c>
      <c r="V244" s="105" t="str">
        <f>IF('Control Sample Data'!H243="","",IF(SUM('Control Sample Data'!H$3:H$386)&gt;10,IF(AND(ISNUMBER('Control Sample Data'!H243),'Control Sample Data'!H243&lt;$C$389, 'Control Sample Data'!H243&gt;0),'Control Sample Data'!H243,$C$389),""))</f>
        <v/>
      </c>
      <c r="W244" s="105" t="str">
        <f>IF('Control Sample Data'!I243="","",IF(SUM('Control Sample Data'!I$3:I$386)&gt;10,IF(AND(ISNUMBER('Control Sample Data'!I243),'Control Sample Data'!I243&lt;$C$389, 'Control Sample Data'!I243&gt;0),'Control Sample Data'!I243,$C$389),""))</f>
        <v/>
      </c>
      <c r="X244" s="105" t="str">
        <f>IF('Control Sample Data'!J243="","",IF(SUM('Control Sample Data'!J$3:J$386)&gt;10,IF(AND(ISNUMBER('Control Sample Data'!J243),'Control Sample Data'!J243&lt;$C$389, 'Control Sample Data'!J243&gt;0),'Control Sample Data'!J243,$C$389),""))</f>
        <v/>
      </c>
      <c r="Y244" s="105" t="str">
        <f>IF('Control Sample Data'!K243="","",IF(SUM('Control Sample Data'!K$3:K$386)&gt;10,IF(AND(ISNUMBER('Control Sample Data'!K243),'Control Sample Data'!K243&lt;$C$389, 'Control Sample Data'!K243&gt;0),'Control Sample Data'!K243,$C$389),""))</f>
        <v/>
      </c>
      <c r="Z244" s="105" t="str">
        <f>IF('Control Sample Data'!L243="","",IF(SUM('Control Sample Data'!L$3:L$386)&gt;10,IF(AND(ISNUMBER('Control Sample Data'!L243),'Control Sample Data'!L243&lt;$C$389, 'Control Sample Data'!L243&gt;0),'Control Sample Data'!L243,$C$389),""))</f>
        <v/>
      </c>
      <c r="AA244" s="105" t="str">
        <f>IF('Control Sample Data'!M243="","",IF(SUM('Control Sample Data'!M$3:M$386)&gt;10,IF(AND(ISNUMBER('Control Sample Data'!M243),'Control Sample Data'!M243&lt;$C$389, 'Control Sample Data'!M243&gt;0),'Control Sample Data'!M243,$C$389),""))</f>
        <v/>
      </c>
      <c r="AB244" s="136" t="str">
        <f>IF('Control Sample Data'!N243="","",IF(SUM('Control Sample Data'!N$3:N$386)&gt;10,IF(AND(ISNUMBER('Control Sample Data'!N243),'Control Sample Data'!N243&lt;$C$389, 'Control Sample Data'!N243&gt;0),'Control Sample Data'!N243,$C$389),""))</f>
        <v/>
      </c>
      <c r="BA244" s="101" t="str">
        <f t="shared" si="222"/>
        <v>RNF212</v>
      </c>
      <c r="BB244" s="104" t="s">
        <v>27024</v>
      </c>
      <c r="BC244" s="105">
        <f t="shared" si="234"/>
        <v>9.6379999999999981</v>
      </c>
      <c r="BD244" s="105">
        <f t="shared" si="235"/>
        <v>11.379999999999999</v>
      </c>
      <c r="BE244" s="105">
        <f t="shared" si="236"/>
        <v>-2.6500000000000021</v>
      </c>
      <c r="BF244" s="105" t="str">
        <f t="shared" si="237"/>
        <v/>
      </c>
      <c r="BG244" s="105" t="str">
        <f t="shared" si="238"/>
        <v/>
      </c>
      <c r="BH244" s="105" t="str">
        <f t="shared" si="239"/>
        <v/>
      </c>
      <c r="BI244" s="105" t="str">
        <f t="shared" si="240"/>
        <v/>
      </c>
      <c r="BJ244" s="105" t="str">
        <f t="shared" si="241"/>
        <v/>
      </c>
      <c r="BK244" s="105" t="str">
        <f t="shared" si="242"/>
        <v/>
      </c>
      <c r="BL244" s="105" t="str">
        <f t="shared" si="243"/>
        <v/>
      </c>
      <c r="BM244" s="102" t="str">
        <f t="shared" si="223"/>
        <v/>
      </c>
      <c r="BN244" s="102" t="str">
        <f t="shared" si="224"/>
        <v/>
      </c>
      <c r="BO244" s="105">
        <f t="shared" si="244"/>
        <v>11.598000000000003</v>
      </c>
      <c r="BP244" s="105">
        <f t="shared" si="245"/>
        <v>13.948</v>
      </c>
      <c r="BQ244" s="105">
        <f t="shared" si="246"/>
        <v>12.310000000000002</v>
      </c>
      <c r="BR244" s="105" t="str">
        <f t="shared" si="247"/>
        <v/>
      </c>
      <c r="BS244" s="105" t="str">
        <f t="shared" si="248"/>
        <v/>
      </c>
      <c r="BT244" s="105" t="str">
        <f t="shared" si="249"/>
        <v/>
      </c>
      <c r="BU244" s="105" t="str">
        <f t="shared" si="250"/>
        <v/>
      </c>
      <c r="BV244" s="105" t="str">
        <f t="shared" si="251"/>
        <v/>
      </c>
      <c r="BW244" s="105" t="str">
        <f t="shared" si="252"/>
        <v/>
      </c>
      <c r="BX244" s="105" t="str">
        <f t="shared" si="253"/>
        <v/>
      </c>
      <c r="BY244" s="102" t="str">
        <f t="shared" si="225"/>
        <v/>
      </c>
      <c r="BZ244" s="102" t="str">
        <f t="shared" si="226"/>
        <v/>
      </c>
      <c r="CA244" s="70">
        <f t="shared" si="227"/>
        <v>6.1226666666666647</v>
      </c>
      <c r="CB244" s="70">
        <f t="shared" si="228"/>
        <v>12.61866666666667</v>
      </c>
      <c r="CC244" s="103" t="str">
        <f t="shared" si="229"/>
        <v>RNF212</v>
      </c>
      <c r="CD244" s="104" t="s">
        <v>27024</v>
      </c>
      <c r="CE244" s="106">
        <f t="shared" si="254"/>
        <v>1.2550843139349363E-3</v>
      </c>
      <c r="CF244" s="106">
        <f t="shared" si="255"/>
        <v>3.7521366730664413E-4</v>
      </c>
      <c r="CG244" s="106">
        <f t="shared" si="256"/>
        <v>6.2766727831740141</v>
      </c>
      <c r="CH244" s="106" t="str">
        <f t="shared" si="257"/>
        <v/>
      </c>
      <c r="CI244" s="106" t="str">
        <f t="shared" si="258"/>
        <v/>
      </c>
      <c r="CJ244" s="106" t="str">
        <f t="shared" si="259"/>
        <v/>
      </c>
      <c r="CK244" s="106" t="str">
        <f t="shared" si="260"/>
        <v/>
      </c>
      <c r="CL244" s="106" t="str">
        <f t="shared" si="261"/>
        <v/>
      </c>
      <c r="CM244" s="106" t="str">
        <f t="shared" si="262"/>
        <v/>
      </c>
      <c r="CN244" s="106" t="str">
        <f t="shared" si="263"/>
        <v/>
      </c>
      <c r="CO244" s="119" t="str">
        <f t="shared" si="230"/>
        <v/>
      </c>
      <c r="CP244" s="119" t="str">
        <f t="shared" si="231"/>
        <v/>
      </c>
      <c r="CQ244" s="106">
        <f t="shared" si="264"/>
        <v>3.2259238419391167E-4</v>
      </c>
      <c r="CR244" s="106">
        <f t="shared" si="265"/>
        <v>6.3275213685285673E-5</v>
      </c>
      <c r="CS244" s="106">
        <f t="shared" si="266"/>
        <v>1.9693402324758917E-4</v>
      </c>
      <c r="CT244" s="106" t="str">
        <f t="shared" si="267"/>
        <v/>
      </c>
      <c r="CU244" s="106" t="str">
        <f t="shared" si="268"/>
        <v/>
      </c>
      <c r="CV244" s="106" t="str">
        <f t="shared" si="269"/>
        <v/>
      </c>
      <c r="CW244" s="106" t="str">
        <f t="shared" si="270"/>
        <v/>
      </c>
      <c r="CX244" s="106" t="str">
        <f t="shared" si="271"/>
        <v/>
      </c>
      <c r="CY244" s="106" t="str">
        <f t="shared" si="272"/>
        <v/>
      </c>
      <c r="CZ244" s="106" t="str">
        <f t="shared" si="273"/>
        <v/>
      </c>
      <c r="DA244" s="119" t="str">
        <f t="shared" si="232"/>
        <v/>
      </c>
      <c r="DB244" s="119" t="str">
        <f t="shared" si="233"/>
        <v/>
      </c>
    </row>
    <row r="245" spans="1:106" ht="15" customHeight="1" x14ac:dyDescent="0.3">
      <c r="A245" s="135" t="str">
        <f>'Gene Table'!D244</f>
        <v>RNF215</v>
      </c>
      <c r="B245" s="104" t="s">
        <v>27025</v>
      </c>
      <c r="C245" s="105">
        <f>IF('Test Sample Data'!C244="","",IF(SUM('Test Sample Data'!C$3:C$386)&gt;10,IF(AND(ISNUMBER('Test Sample Data'!C244),'Test Sample Data'!C244&lt;$C$389, 'Test Sample Data'!C244&gt;0),'Test Sample Data'!C244,$C$389),""))</f>
        <v>26.31</v>
      </c>
      <c r="D245" s="105">
        <f>IF('Test Sample Data'!D244="","",IF(SUM('Test Sample Data'!D$3:D$386)&gt;10,IF(AND(ISNUMBER('Test Sample Data'!D244),'Test Sample Data'!D244&lt;$C$389, 'Test Sample Data'!D244&gt;0),'Test Sample Data'!D244,$C$389),""))</f>
        <v>30.04</v>
      </c>
      <c r="E245" s="105">
        <f>IF('Test Sample Data'!E244="","",IF(SUM('Test Sample Data'!E$3:E$386)&gt;10,IF(AND(ISNUMBER('Test Sample Data'!E244),'Test Sample Data'!E244&lt;$C$389, 'Test Sample Data'!E244&gt;0),'Test Sample Data'!E244,$C$389),""))</f>
        <v>28.88</v>
      </c>
      <c r="F245" s="105" t="str">
        <f>IF('Test Sample Data'!F244="","",IF(SUM('Test Sample Data'!F$3:F$386)&gt;10,IF(AND(ISNUMBER('Test Sample Data'!F244),'Test Sample Data'!F244&lt;$C$389, 'Test Sample Data'!F244&gt;0),'Test Sample Data'!F244,$C$389),""))</f>
        <v/>
      </c>
      <c r="G245" s="105" t="str">
        <f>IF('Test Sample Data'!G244="","",IF(SUM('Test Sample Data'!G$3:G$386)&gt;10,IF(AND(ISNUMBER('Test Sample Data'!G244),'Test Sample Data'!G244&lt;$C$389, 'Test Sample Data'!G244&gt;0),'Test Sample Data'!G244,$C$389),""))</f>
        <v/>
      </c>
      <c r="H245" s="105" t="str">
        <f>IF('Test Sample Data'!H244="","",IF(SUM('Test Sample Data'!H$3:H$386)&gt;10,IF(AND(ISNUMBER('Test Sample Data'!H244),'Test Sample Data'!H244&lt;$C$389, 'Test Sample Data'!H244&gt;0),'Test Sample Data'!H244,$C$389),""))</f>
        <v/>
      </c>
      <c r="I245" s="105" t="str">
        <f>IF('Test Sample Data'!I244="","",IF(SUM('Test Sample Data'!I$3:I$386)&gt;10,IF(AND(ISNUMBER('Test Sample Data'!I244),'Test Sample Data'!I244&lt;$C$389, 'Test Sample Data'!I244&gt;0),'Test Sample Data'!I244,$C$389),""))</f>
        <v/>
      </c>
      <c r="J245" s="105" t="str">
        <f>IF('Test Sample Data'!J244="","",IF(SUM('Test Sample Data'!J$3:J$386)&gt;10,IF(AND(ISNUMBER('Test Sample Data'!J244),'Test Sample Data'!J244&lt;$C$389, 'Test Sample Data'!J244&gt;0),'Test Sample Data'!J244,$C$389),""))</f>
        <v/>
      </c>
      <c r="K245" s="105" t="str">
        <f>IF('Test Sample Data'!K244="","",IF(SUM('Test Sample Data'!K$3:K$386)&gt;10,IF(AND(ISNUMBER('Test Sample Data'!K244),'Test Sample Data'!K244&lt;$C$389, 'Test Sample Data'!K244&gt;0),'Test Sample Data'!K244,$C$389),""))</f>
        <v/>
      </c>
      <c r="L245" s="105" t="str">
        <f>IF('Test Sample Data'!L244="","",IF(SUM('Test Sample Data'!L$3:L$386)&gt;10,IF(AND(ISNUMBER('Test Sample Data'!L244),'Test Sample Data'!L244&lt;$C$389, 'Test Sample Data'!L244&gt;0),'Test Sample Data'!L244,$C$389),""))</f>
        <v/>
      </c>
      <c r="M245" s="105" t="str">
        <f>IF('Test Sample Data'!M244="","",IF(SUM('Test Sample Data'!M$3:M$386)&gt;10,IF(AND(ISNUMBER('Test Sample Data'!M244),'Test Sample Data'!M244&lt;$C$389, 'Test Sample Data'!M244&gt;0),'Test Sample Data'!M244,$C$389),""))</f>
        <v/>
      </c>
      <c r="N245" s="105" t="str">
        <f>IF('Test Sample Data'!N244="","",IF(SUM('Test Sample Data'!N$3:N$386)&gt;10,IF(AND(ISNUMBER('Test Sample Data'!N244),'Test Sample Data'!N244&lt;$C$389, 'Test Sample Data'!N244&gt;0),'Test Sample Data'!N244,$C$389),""))</f>
        <v/>
      </c>
      <c r="O245" s="105" t="str">
        <f>'Gene Table'!D244</f>
        <v>RNF215</v>
      </c>
      <c r="P245" s="104" t="s">
        <v>27025</v>
      </c>
      <c r="Q245" s="105">
        <f>IF('Control Sample Data'!C244="","",IF(SUM('Control Sample Data'!C$3:C$386)&gt;10,IF(AND(ISNUMBER('Control Sample Data'!C244),'Control Sample Data'!C244&lt;$C$389, 'Control Sample Data'!C244&gt;0),'Control Sample Data'!C244,$C$389),""))</f>
        <v>24.63</v>
      </c>
      <c r="R245" s="105">
        <f>IF('Control Sample Data'!D244="","",IF(SUM('Control Sample Data'!D$3:D$386)&gt;10,IF(AND(ISNUMBER('Control Sample Data'!D244),'Control Sample Data'!D244&lt;$C$389, 'Control Sample Data'!D244&gt;0),'Control Sample Data'!D244,$C$389),""))</f>
        <v>24.58</v>
      </c>
      <c r="S245" s="105">
        <f>IF('Control Sample Data'!E244="","",IF(SUM('Control Sample Data'!E$3:E$386)&gt;10,IF(AND(ISNUMBER('Control Sample Data'!E244),'Control Sample Data'!E244&lt;$C$389, 'Control Sample Data'!E244&gt;0),'Control Sample Data'!E244,$C$389),""))</f>
        <v>35</v>
      </c>
      <c r="T245" s="105" t="str">
        <f>IF('Control Sample Data'!F244="","",IF(SUM('Control Sample Data'!F$3:F$386)&gt;10,IF(AND(ISNUMBER('Control Sample Data'!F244),'Control Sample Data'!F244&lt;$C$389, 'Control Sample Data'!F244&gt;0),'Control Sample Data'!F244,$C$389),""))</f>
        <v/>
      </c>
      <c r="U245" s="105" t="str">
        <f>IF('Control Sample Data'!G244="","",IF(SUM('Control Sample Data'!G$3:G$386)&gt;10,IF(AND(ISNUMBER('Control Sample Data'!G244),'Control Sample Data'!G244&lt;$C$389, 'Control Sample Data'!G244&gt;0),'Control Sample Data'!G244,$C$389),""))</f>
        <v/>
      </c>
      <c r="V245" s="105" t="str">
        <f>IF('Control Sample Data'!H244="","",IF(SUM('Control Sample Data'!H$3:H$386)&gt;10,IF(AND(ISNUMBER('Control Sample Data'!H244),'Control Sample Data'!H244&lt;$C$389, 'Control Sample Data'!H244&gt;0),'Control Sample Data'!H244,$C$389),""))</f>
        <v/>
      </c>
      <c r="W245" s="105" t="str">
        <f>IF('Control Sample Data'!I244="","",IF(SUM('Control Sample Data'!I$3:I$386)&gt;10,IF(AND(ISNUMBER('Control Sample Data'!I244),'Control Sample Data'!I244&lt;$C$389, 'Control Sample Data'!I244&gt;0),'Control Sample Data'!I244,$C$389),""))</f>
        <v/>
      </c>
      <c r="X245" s="105" t="str">
        <f>IF('Control Sample Data'!J244="","",IF(SUM('Control Sample Data'!J$3:J$386)&gt;10,IF(AND(ISNUMBER('Control Sample Data'!J244),'Control Sample Data'!J244&lt;$C$389, 'Control Sample Data'!J244&gt;0),'Control Sample Data'!J244,$C$389),""))</f>
        <v/>
      </c>
      <c r="Y245" s="105" t="str">
        <f>IF('Control Sample Data'!K244="","",IF(SUM('Control Sample Data'!K$3:K$386)&gt;10,IF(AND(ISNUMBER('Control Sample Data'!K244),'Control Sample Data'!K244&lt;$C$389, 'Control Sample Data'!K244&gt;0),'Control Sample Data'!K244,$C$389),""))</f>
        <v/>
      </c>
      <c r="Z245" s="105" t="str">
        <f>IF('Control Sample Data'!L244="","",IF(SUM('Control Sample Data'!L$3:L$386)&gt;10,IF(AND(ISNUMBER('Control Sample Data'!L244),'Control Sample Data'!L244&lt;$C$389, 'Control Sample Data'!L244&gt;0),'Control Sample Data'!L244,$C$389),""))</f>
        <v/>
      </c>
      <c r="AA245" s="105" t="str">
        <f>IF('Control Sample Data'!M244="","",IF(SUM('Control Sample Data'!M$3:M$386)&gt;10,IF(AND(ISNUMBER('Control Sample Data'!M244),'Control Sample Data'!M244&lt;$C$389, 'Control Sample Data'!M244&gt;0),'Control Sample Data'!M244,$C$389),""))</f>
        <v/>
      </c>
      <c r="AB245" s="136" t="str">
        <f>IF('Control Sample Data'!N244="","",IF(SUM('Control Sample Data'!N$3:N$386)&gt;10,IF(AND(ISNUMBER('Control Sample Data'!N244),'Control Sample Data'!N244&lt;$C$389, 'Control Sample Data'!N244&gt;0),'Control Sample Data'!N244,$C$389),""))</f>
        <v/>
      </c>
      <c r="BA245" s="101" t="str">
        <f t="shared" si="222"/>
        <v>RNF215</v>
      </c>
      <c r="BB245" s="104" t="s">
        <v>27025</v>
      </c>
      <c r="BC245" s="105">
        <f t="shared" si="234"/>
        <v>5.3179999999999978</v>
      </c>
      <c r="BD245" s="105">
        <f t="shared" si="235"/>
        <v>9.09</v>
      </c>
      <c r="BE245" s="105">
        <f t="shared" si="236"/>
        <v>7.9999999999999964</v>
      </c>
      <c r="BF245" s="105" t="str">
        <f t="shared" si="237"/>
        <v/>
      </c>
      <c r="BG245" s="105" t="str">
        <f t="shared" si="238"/>
        <v/>
      </c>
      <c r="BH245" s="105" t="str">
        <f t="shared" si="239"/>
        <v/>
      </c>
      <c r="BI245" s="105" t="str">
        <f t="shared" si="240"/>
        <v/>
      </c>
      <c r="BJ245" s="105" t="str">
        <f t="shared" si="241"/>
        <v/>
      </c>
      <c r="BK245" s="105" t="str">
        <f t="shared" si="242"/>
        <v/>
      </c>
      <c r="BL245" s="105" t="str">
        <f t="shared" si="243"/>
        <v/>
      </c>
      <c r="BM245" s="102" t="str">
        <f t="shared" si="223"/>
        <v/>
      </c>
      <c r="BN245" s="102" t="str">
        <f t="shared" si="224"/>
        <v/>
      </c>
      <c r="BO245" s="105">
        <f t="shared" si="244"/>
        <v>3.4879999999999995</v>
      </c>
      <c r="BP245" s="105">
        <f t="shared" si="245"/>
        <v>3.5279999999999987</v>
      </c>
      <c r="BQ245" s="105">
        <f t="shared" si="246"/>
        <v>13.79</v>
      </c>
      <c r="BR245" s="105" t="str">
        <f t="shared" si="247"/>
        <v/>
      </c>
      <c r="BS245" s="105" t="str">
        <f t="shared" si="248"/>
        <v/>
      </c>
      <c r="BT245" s="105" t="str">
        <f t="shared" si="249"/>
        <v/>
      </c>
      <c r="BU245" s="105" t="str">
        <f t="shared" si="250"/>
        <v/>
      </c>
      <c r="BV245" s="105" t="str">
        <f t="shared" si="251"/>
        <v/>
      </c>
      <c r="BW245" s="105" t="str">
        <f t="shared" si="252"/>
        <v/>
      </c>
      <c r="BX245" s="105" t="str">
        <f t="shared" si="253"/>
        <v/>
      </c>
      <c r="BY245" s="102" t="str">
        <f t="shared" si="225"/>
        <v/>
      </c>
      <c r="BZ245" s="102" t="str">
        <f t="shared" si="226"/>
        <v/>
      </c>
      <c r="CA245" s="70">
        <f t="shared" si="227"/>
        <v>7.4693333333333314</v>
      </c>
      <c r="CB245" s="70">
        <f t="shared" si="228"/>
        <v>6.9353333333333325</v>
      </c>
      <c r="CC245" s="103" t="str">
        <f t="shared" si="229"/>
        <v>RNF215</v>
      </c>
      <c r="CD245" s="104" t="s">
        <v>27025</v>
      </c>
      <c r="CE245" s="106">
        <f t="shared" si="254"/>
        <v>2.5068161448515241E-2</v>
      </c>
      <c r="CF245" s="106">
        <f t="shared" si="255"/>
        <v>1.8350053695586172E-3</v>
      </c>
      <c r="CG245" s="106">
        <f t="shared" si="256"/>
        <v>3.9062500000000113E-3</v>
      </c>
      <c r="CH245" s="106" t="str">
        <f t="shared" si="257"/>
        <v/>
      </c>
      <c r="CI245" s="106" t="str">
        <f t="shared" si="258"/>
        <v/>
      </c>
      <c r="CJ245" s="106" t="str">
        <f t="shared" si="259"/>
        <v/>
      </c>
      <c r="CK245" s="106" t="str">
        <f t="shared" si="260"/>
        <v/>
      </c>
      <c r="CL245" s="106" t="str">
        <f t="shared" si="261"/>
        <v/>
      </c>
      <c r="CM245" s="106" t="str">
        <f t="shared" si="262"/>
        <v/>
      </c>
      <c r="CN245" s="106" t="str">
        <f t="shared" si="263"/>
        <v/>
      </c>
      <c r="CO245" s="119" t="str">
        <f t="shared" si="230"/>
        <v/>
      </c>
      <c r="CP245" s="119" t="str">
        <f t="shared" si="231"/>
        <v/>
      </c>
      <c r="CQ245" s="106">
        <f t="shared" si="264"/>
        <v>8.9126607335258845E-2</v>
      </c>
      <c r="CR245" s="106">
        <f t="shared" si="265"/>
        <v>8.668943557071164E-2</v>
      </c>
      <c r="CS245" s="106">
        <f t="shared" si="266"/>
        <v>7.0598644037188073E-5</v>
      </c>
      <c r="CT245" s="106" t="str">
        <f t="shared" si="267"/>
        <v/>
      </c>
      <c r="CU245" s="106" t="str">
        <f t="shared" si="268"/>
        <v/>
      </c>
      <c r="CV245" s="106" t="str">
        <f t="shared" si="269"/>
        <v/>
      </c>
      <c r="CW245" s="106" t="str">
        <f t="shared" si="270"/>
        <v/>
      </c>
      <c r="CX245" s="106" t="str">
        <f t="shared" si="271"/>
        <v/>
      </c>
      <c r="CY245" s="106" t="str">
        <f t="shared" si="272"/>
        <v/>
      </c>
      <c r="CZ245" s="106" t="str">
        <f t="shared" si="273"/>
        <v/>
      </c>
      <c r="DA245" s="119" t="str">
        <f t="shared" si="232"/>
        <v/>
      </c>
      <c r="DB245" s="119" t="str">
        <f t="shared" si="233"/>
        <v/>
      </c>
    </row>
    <row r="246" spans="1:106" ht="15" customHeight="1" x14ac:dyDescent="0.3">
      <c r="A246" s="135" t="str">
        <f>'Gene Table'!D245</f>
        <v>RNF216</v>
      </c>
      <c r="B246" s="104" t="s">
        <v>27026</v>
      </c>
      <c r="C246" s="105">
        <f>IF('Test Sample Data'!C245="","",IF(SUM('Test Sample Data'!C$3:C$386)&gt;10,IF(AND(ISNUMBER('Test Sample Data'!C245),'Test Sample Data'!C245&lt;$C$389, 'Test Sample Data'!C245&gt;0),'Test Sample Data'!C245,$C$389),""))</f>
        <v>26.92</v>
      </c>
      <c r="D246" s="105">
        <f>IF('Test Sample Data'!D245="","",IF(SUM('Test Sample Data'!D$3:D$386)&gt;10,IF(AND(ISNUMBER('Test Sample Data'!D245),'Test Sample Data'!D245&lt;$C$389, 'Test Sample Data'!D245&gt;0),'Test Sample Data'!D245,$C$389),""))</f>
        <v>14.7</v>
      </c>
      <c r="E246" s="105">
        <f>IF('Test Sample Data'!E245="","",IF(SUM('Test Sample Data'!E$3:E$386)&gt;10,IF(AND(ISNUMBER('Test Sample Data'!E245),'Test Sample Data'!E245&lt;$C$389, 'Test Sample Data'!E245&gt;0),'Test Sample Data'!E245,$C$389),""))</f>
        <v>28.56</v>
      </c>
      <c r="F246" s="105" t="str">
        <f>IF('Test Sample Data'!F245="","",IF(SUM('Test Sample Data'!F$3:F$386)&gt;10,IF(AND(ISNUMBER('Test Sample Data'!F245),'Test Sample Data'!F245&lt;$C$389, 'Test Sample Data'!F245&gt;0),'Test Sample Data'!F245,$C$389),""))</f>
        <v/>
      </c>
      <c r="G246" s="105" t="str">
        <f>IF('Test Sample Data'!G245="","",IF(SUM('Test Sample Data'!G$3:G$386)&gt;10,IF(AND(ISNUMBER('Test Sample Data'!G245),'Test Sample Data'!G245&lt;$C$389, 'Test Sample Data'!G245&gt;0),'Test Sample Data'!G245,$C$389),""))</f>
        <v/>
      </c>
      <c r="H246" s="105" t="str">
        <f>IF('Test Sample Data'!H245="","",IF(SUM('Test Sample Data'!H$3:H$386)&gt;10,IF(AND(ISNUMBER('Test Sample Data'!H245),'Test Sample Data'!H245&lt;$C$389, 'Test Sample Data'!H245&gt;0),'Test Sample Data'!H245,$C$389),""))</f>
        <v/>
      </c>
      <c r="I246" s="105" t="str">
        <f>IF('Test Sample Data'!I245="","",IF(SUM('Test Sample Data'!I$3:I$386)&gt;10,IF(AND(ISNUMBER('Test Sample Data'!I245),'Test Sample Data'!I245&lt;$C$389, 'Test Sample Data'!I245&gt;0),'Test Sample Data'!I245,$C$389),""))</f>
        <v/>
      </c>
      <c r="J246" s="105" t="str">
        <f>IF('Test Sample Data'!J245="","",IF(SUM('Test Sample Data'!J$3:J$386)&gt;10,IF(AND(ISNUMBER('Test Sample Data'!J245),'Test Sample Data'!J245&lt;$C$389, 'Test Sample Data'!J245&gt;0),'Test Sample Data'!J245,$C$389),""))</f>
        <v/>
      </c>
      <c r="K246" s="105" t="str">
        <f>IF('Test Sample Data'!K245="","",IF(SUM('Test Sample Data'!K$3:K$386)&gt;10,IF(AND(ISNUMBER('Test Sample Data'!K245),'Test Sample Data'!K245&lt;$C$389, 'Test Sample Data'!K245&gt;0),'Test Sample Data'!K245,$C$389),""))</f>
        <v/>
      </c>
      <c r="L246" s="105" t="str">
        <f>IF('Test Sample Data'!L245="","",IF(SUM('Test Sample Data'!L$3:L$386)&gt;10,IF(AND(ISNUMBER('Test Sample Data'!L245),'Test Sample Data'!L245&lt;$C$389, 'Test Sample Data'!L245&gt;0),'Test Sample Data'!L245,$C$389),""))</f>
        <v/>
      </c>
      <c r="M246" s="105" t="str">
        <f>IF('Test Sample Data'!M245="","",IF(SUM('Test Sample Data'!M$3:M$386)&gt;10,IF(AND(ISNUMBER('Test Sample Data'!M245),'Test Sample Data'!M245&lt;$C$389, 'Test Sample Data'!M245&gt;0),'Test Sample Data'!M245,$C$389),""))</f>
        <v/>
      </c>
      <c r="N246" s="105" t="str">
        <f>IF('Test Sample Data'!N245="","",IF(SUM('Test Sample Data'!N$3:N$386)&gt;10,IF(AND(ISNUMBER('Test Sample Data'!N245),'Test Sample Data'!N245&lt;$C$389, 'Test Sample Data'!N245&gt;0),'Test Sample Data'!N245,$C$389),""))</f>
        <v/>
      </c>
      <c r="O246" s="105" t="str">
        <f>'Gene Table'!D245</f>
        <v>RNF216</v>
      </c>
      <c r="P246" s="104" t="s">
        <v>27026</v>
      </c>
      <c r="Q246" s="105">
        <f>IF('Control Sample Data'!C245="","",IF(SUM('Control Sample Data'!C$3:C$386)&gt;10,IF(AND(ISNUMBER('Control Sample Data'!C245),'Control Sample Data'!C245&lt;$C$389, 'Control Sample Data'!C245&gt;0),'Control Sample Data'!C245,$C$389),""))</f>
        <v>29.72</v>
      </c>
      <c r="R246" s="105">
        <f>IF('Control Sample Data'!D245="","",IF(SUM('Control Sample Data'!D$3:D$386)&gt;10,IF(AND(ISNUMBER('Control Sample Data'!D245),'Control Sample Data'!D245&lt;$C$389, 'Control Sample Data'!D245&gt;0),'Control Sample Data'!D245,$C$389),""))</f>
        <v>30.18</v>
      </c>
      <c r="S246" s="105">
        <f>IF('Control Sample Data'!E245="","",IF(SUM('Control Sample Data'!E$3:E$386)&gt;10,IF(AND(ISNUMBER('Control Sample Data'!E245),'Control Sample Data'!E245&lt;$C$389, 'Control Sample Data'!E245&gt;0),'Control Sample Data'!E245,$C$389),""))</f>
        <v>30.07</v>
      </c>
      <c r="T246" s="105" t="str">
        <f>IF('Control Sample Data'!F245="","",IF(SUM('Control Sample Data'!F$3:F$386)&gt;10,IF(AND(ISNUMBER('Control Sample Data'!F245),'Control Sample Data'!F245&lt;$C$389, 'Control Sample Data'!F245&gt;0),'Control Sample Data'!F245,$C$389),""))</f>
        <v/>
      </c>
      <c r="U246" s="105" t="str">
        <f>IF('Control Sample Data'!G245="","",IF(SUM('Control Sample Data'!G$3:G$386)&gt;10,IF(AND(ISNUMBER('Control Sample Data'!G245),'Control Sample Data'!G245&lt;$C$389, 'Control Sample Data'!G245&gt;0),'Control Sample Data'!G245,$C$389),""))</f>
        <v/>
      </c>
      <c r="V246" s="105" t="str">
        <f>IF('Control Sample Data'!H245="","",IF(SUM('Control Sample Data'!H$3:H$386)&gt;10,IF(AND(ISNUMBER('Control Sample Data'!H245),'Control Sample Data'!H245&lt;$C$389, 'Control Sample Data'!H245&gt;0),'Control Sample Data'!H245,$C$389),""))</f>
        <v/>
      </c>
      <c r="W246" s="105" t="str">
        <f>IF('Control Sample Data'!I245="","",IF(SUM('Control Sample Data'!I$3:I$386)&gt;10,IF(AND(ISNUMBER('Control Sample Data'!I245),'Control Sample Data'!I245&lt;$C$389, 'Control Sample Data'!I245&gt;0),'Control Sample Data'!I245,$C$389),""))</f>
        <v/>
      </c>
      <c r="X246" s="105" t="str">
        <f>IF('Control Sample Data'!J245="","",IF(SUM('Control Sample Data'!J$3:J$386)&gt;10,IF(AND(ISNUMBER('Control Sample Data'!J245),'Control Sample Data'!J245&lt;$C$389, 'Control Sample Data'!J245&gt;0),'Control Sample Data'!J245,$C$389),""))</f>
        <v/>
      </c>
      <c r="Y246" s="105" t="str">
        <f>IF('Control Sample Data'!K245="","",IF(SUM('Control Sample Data'!K$3:K$386)&gt;10,IF(AND(ISNUMBER('Control Sample Data'!K245),'Control Sample Data'!K245&lt;$C$389, 'Control Sample Data'!K245&gt;0),'Control Sample Data'!K245,$C$389),""))</f>
        <v/>
      </c>
      <c r="Z246" s="105" t="str">
        <f>IF('Control Sample Data'!L245="","",IF(SUM('Control Sample Data'!L$3:L$386)&gt;10,IF(AND(ISNUMBER('Control Sample Data'!L245),'Control Sample Data'!L245&lt;$C$389, 'Control Sample Data'!L245&gt;0),'Control Sample Data'!L245,$C$389),""))</f>
        <v/>
      </c>
      <c r="AA246" s="105" t="str">
        <f>IF('Control Sample Data'!M245="","",IF(SUM('Control Sample Data'!M$3:M$386)&gt;10,IF(AND(ISNUMBER('Control Sample Data'!M245),'Control Sample Data'!M245&lt;$C$389, 'Control Sample Data'!M245&gt;0),'Control Sample Data'!M245,$C$389),""))</f>
        <v/>
      </c>
      <c r="AB246" s="136" t="str">
        <f>IF('Control Sample Data'!N245="","",IF(SUM('Control Sample Data'!N$3:N$386)&gt;10,IF(AND(ISNUMBER('Control Sample Data'!N245),'Control Sample Data'!N245&lt;$C$389, 'Control Sample Data'!N245&gt;0),'Control Sample Data'!N245,$C$389),""))</f>
        <v/>
      </c>
      <c r="BA246" s="101" t="str">
        <f t="shared" si="222"/>
        <v>RNF216</v>
      </c>
      <c r="BB246" s="104" t="s">
        <v>27026</v>
      </c>
      <c r="BC246" s="105">
        <f t="shared" si="234"/>
        <v>5.9280000000000008</v>
      </c>
      <c r="BD246" s="105">
        <f t="shared" si="235"/>
        <v>-6.25</v>
      </c>
      <c r="BE246" s="105">
        <f t="shared" si="236"/>
        <v>7.6799999999999962</v>
      </c>
      <c r="BF246" s="105" t="str">
        <f t="shared" si="237"/>
        <v/>
      </c>
      <c r="BG246" s="105" t="str">
        <f t="shared" si="238"/>
        <v/>
      </c>
      <c r="BH246" s="105" t="str">
        <f t="shared" si="239"/>
        <v/>
      </c>
      <c r="BI246" s="105" t="str">
        <f t="shared" si="240"/>
        <v/>
      </c>
      <c r="BJ246" s="105" t="str">
        <f t="shared" si="241"/>
        <v/>
      </c>
      <c r="BK246" s="105" t="str">
        <f t="shared" si="242"/>
        <v/>
      </c>
      <c r="BL246" s="105" t="str">
        <f t="shared" si="243"/>
        <v/>
      </c>
      <c r="BM246" s="102" t="str">
        <f t="shared" si="223"/>
        <v/>
      </c>
      <c r="BN246" s="102" t="str">
        <f t="shared" si="224"/>
        <v/>
      </c>
      <c r="BO246" s="105">
        <f t="shared" si="244"/>
        <v>8.5779999999999994</v>
      </c>
      <c r="BP246" s="105">
        <f t="shared" si="245"/>
        <v>9.1280000000000001</v>
      </c>
      <c r="BQ246" s="105">
        <f t="shared" si="246"/>
        <v>8.86</v>
      </c>
      <c r="BR246" s="105" t="str">
        <f t="shared" si="247"/>
        <v/>
      </c>
      <c r="BS246" s="105" t="str">
        <f t="shared" si="248"/>
        <v/>
      </c>
      <c r="BT246" s="105" t="str">
        <f t="shared" si="249"/>
        <v/>
      </c>
      <c r="BU246" s="105" t="str">
        <f t="shared" si="250"/>
        <v/>
      </c>
      <c r="BV246" s="105" t="str">
        <f t="shared" si="251"/>
        <v/>
      </c>
      <c r="BW246" s="105" t="str">
        <f t="shared" si="252"/>
        <v/>
      </c>
      <c r="BX246" s="105" t="str">
        <f t="shared" si="253"/>
        <v/>
      </c>
      <c r="BY246" s="102" t="str">
        <f t="shared" si="225"/>
        <v/>
      </c>
      <c r="BZ246" s="102" t="str">
        <f t="shared" si="226"/>
        <v/>
      </c>
      <c r="CA246" s="70">
        <f t="shared" si="227"/>
        <v>2.4526666666666657</v>
      </c>
      <c r="CB246" s="70">
        <f t="shared" si="228"/>
        <v>8.8553333333333324</v>
      </c>
      <c r="CC246" s="103" t="str">
        <f t="shared" si="229"/>
        <v>RNF216</v>
      </c>
      <c r="CD246" s="104" t="s">
        <v>27026</v>
      </c>
      <c r="CE246" s="106">
        <f t="shared" si="254"/>
        <v>1.6424576704495403E-2</v>
      </c>
      <c r="CF246" s="106">
        <f t="shared" si="255"/>
        <v>76.10925536017416</v>
      </c>
      <c r="CG246" s="106">
        <f t="shared" si="256"/>
        <v>4.8762912066469344E-3</v>
      </c>
      <c r="CH246" s="106" t="str">
        <f t="shared" si="257"/>
        <v/>
      </c>
      <c r="CI246" s="106" t="str">
        <f t="shared" si="258"/>
        <v/>
      </c>
      <c r="CJ246" s="106" t="str">
        <f t="shared" si="259"/>
        <v/>
      </c>
      <c r="CK246" s="106" t="str">
        <f t="shared" si="260"/>
        <v/>
      </c>
      <c r="CL246" s="106" t="str">
        <f t="shared" si="261"/>
        <v/>
      </c>
      <c r="CM246" s="106" t="str">
        <f t="shared" si="262"/>
        <v/>
      </c>
      <c r="CN246" s="106" t="str">
        <f t="shared" si="263"/>
        <v/>
      </c>
      <c r="CO246" s="119" t="str">
        <f t="shared" si="230"/>
        <v/>
      </c>
      <c r="CP246" s="119" t="str">
        <f t="shared" si="231"/>
        <v/>
      </c>
      <c r="CQ246" s="106">
        <f t="shared" si="264"/>
        <v>2.616764848491878E-3</v>
      </c>
      <c r="CR246" s="106">
        <f t="shared" si="265"/>
        <v>1.7873030627498601E-3</v>
      </c>
      <c r="CS246" s="106">
        <f t="shared" si="266"/>
        <v>2.1521584294465061E-3</v>
      </c>
      <c r="CT246" s="106" t="str">
        <f t="shared" si="267"/>
        <v/>
      </c>
      <c r="CU246" s="106" t="str">
        <f t="shared" si="268"/>
        <v/>
      </c>
      <c r="CV246" s="106" t="str">
        <f t="shared" si="269"/>
        <v/>
      </c>
      <c r="CW246" s="106" t="str">
        <f t="shared" si="270"/>
        <v/>
      </c>
      <c r="CX246" s="106" t="str">
        <f t="shared" si="271"/>
        <v/>
      </c>
      <c r="CY246" s="106" t="str">
        <f t="shared" si="272"/>
        <v/>
      </c>
      <c r="CZ246" s="106" t="str">
        <f t="shared" si="273"/>
        <v/>
      </c>
      <c r="DA246" s="119" t="str">
        <f t="shared" si="232"/>
        <v/>
      </c>
      <c r="DB246" s="119" t="str">
        <f t="shared" si="233"/>
        <v/>
      </c>
    </row>
    <row r="247" spans="1:106" ht="15" customHeight="1" x14ac:dyDescent="0.3">
      <c r="A247" s="135" t="str">
        <f>'Gene Table'!D246</f>
        <v>RNF219</v>
      </c>
      <c r="B247" s="104" t="s">
        <v>27027</v>
      </c>
      <c r="C247" s="105">
        <f>IF('Test Sample Data'!C246="","",IF(SUM('Test Sample Data'!C$3:C$386)&gt;10,IF(AND(ISNUMBER('Test Sample Data'!C246),'Test Sample Data'!C246&lt;$C$389, 'Test Sample Data'!C246&gt;0),'Test Sample Data'!C246,$C$389),""))</f>
        <v>26.03</v>
      </c>
      <c r="D247" s="105">
        <f>IF('Test Sample Data'!D246="","",IF(SUM('Test Sample Data'!D$3:D$386)&gt;10,IF(AND(ISNUMBER('Test Sample Data'!D246),'Test Sample Data'!D246&lt;$C$389, 'Test Sample Data'!D246&gt;0),'Test Sample Data'!D246,$C$389),""))</f>
        <v>31.35</v>
      </c>
      <c r="E247" s="105">
        <f>IF('Test Sample Data'!E246="","",IF(SUM('Test Sample Data'!E$3:E$386)&gt;10,IF(AND(ISNUMBER('Test Sample Data'!E246),'Test Sample Data'!E246&lt;$C$389, 'Test Sample Data'!E246&gt;0),'Test Sample Data'!E246,$C$389),""))</f>
        <v>17.89</v>
      </c>
      <c r="F247" s="105" t="str">
        <f>IF('Test Sample Data'!F246="","",IF(SUM('Test Sample Data'!F$3:F$386)&gt;10,IF(AND(ISNUMBER('Test Sample Data'!F246),'Test Sample Data'!F246&lt;$C$389, 'Test Sample Data'!F246&gt;0),'Test Sample Data'!F246,$C$389),""))</f>
        <v/>
      </c>
      <c r="G247" s="105" t="str">
        <f>IF('Test Sample Data'!G246="","",IF(SUM('Test Sample Data'!G$3:G$386)&gt;10,IF(AND(ISNUMBER('Test Sample Data'!G246),'Test Sample Data'!G246&lt;$C$389, 'Test Sample Data'!G246&gt;0),'Test Sample Data'!G246,$C$389),""))</f>
        <v/>
      </c>
      <c r="H247" s="105" t="str">
        <f>IF('Test Sample Data'!H246="","",IF(SUM('Test Sample Data'!H$3:H$386)&gt;10,IF(AND(ISNUMBER('Test Sample Data'!H246),'Test Sample Data'!H246&lt;$C$389, 'Test Sample Data'!H246&gt;0),'Test Sample Data'!H246,$C$389),""))</f>
        <v/>
      </c>
      <c r="I247" s="105" t="str">
        <f>IF('Test Sample Data'!I246="","",IF(SUM('Test Sample Data'!I$3:I$386)&gt;10,IF(AND(ISNUMBER('Test Sample Data'!I246),'Test Sample Data'!I246&lt;$C$389, 'Test Sample Data'!I246&gt;0),'Test Sample Data'!I246,$C$389),""))</f>
        <v/>
      </c>
      <c r="J247" s="105" t="str">
        <f>IF('Test Sample Data'!J246="","",IF(SUM('Test Sample Data'!J$3:J$386)&gt;10,IF(AND(ISNUMBER('Test Sample Data'!J246),'Test Sample Data'!J246&lt;$C$389, 'Test Sample Data'!J246&gt;0),'Test Sample Data'!J246,$C$389),""))</f>
        <v/>
      </c>
      <c r="K247" s="105" t="str">
        <f>IF('Test Sample Data'!K246="","",IF(SUM('Test Sample Data'!K$3:K$386)&gt;10,IF(AND(ISNUMBER('Test Sample Data'!K246),'Test Sample Data'!K246&lt;$C$389, 'Test Sample Data'!K246&gt;0),'Test Sample Data'!K246,$C$389),""))</f>
        <v/>
      </c>
      <c r="L247" s="105" t="str">
        <f>IF('Test Sample Data'!L246="","",IF(SUM('Test Sample Data'!L$3:L$386)&gt;10,IF(AND(ISNUMBER('Test Sample Data'!L246),'Test Sample Data'!L246&lt;$C$389, 'Test Sample Data'!L246&gt;0),'Test Sample Data'!L246,$C$389),""))</f>
        <v/>
      </c>
      <c r="M247" s="105" t="str">
        <f>IF('Test Sample Data'!M246="","",IF(SUM('Test Sample Data'!M$3:M$386)&gt;10,IF(AND(ISNUMBER('Test Sample Data'!M246),'Test Sample Data'!M246&lt;$C$389, 'Test Sample Data'!M246&gt;0),'Test Sample Data'!M246,$C$389),""))</f>
        <v/>
      </c>
      <c r="N247" s="105" t="str">
        <f>IF('Test Sample Data'!N246="","",IF(SUM('Test Sample Data'!N$3:N$386)&gt;10,IF(AND(ISNUMBER('Test Sample Data'!N246),'Test Sample Data'!N246&lt;$C$389, 'Test Sample Data'!N246&gt;0),'Test Sample Data'!N246,$C$389),""))</f>
        <v/>
      </c>
      <c r="O247" s="105" t="str">
        <f>'Gene Table'!D246</f>
        <v>RNF219</v>
      </c>
      <c r="P247" s="104" t="s">
        <v>27027</v>
      </c>
      <c r="Q247" s="105">
        <f>IF('Control Sample Data'!C246="","",IF(SUM('Control Sample Data'!C$3:C$386)&gt;10,IF(AND(ISNUMBER('Control Sample Data'!C246),'Control Sample Data'!C246&lt;$C$389, 'Control Sample Data'!C246&gt;0),'Control Sample Data'!C246,$C$389),""))</f>
        <v>32.549999999999997</v>
      </c>
      <c r="R247" s="105">
        <f>IF('Control Sample Data'!D246="","",IF(SUM('Control Sample Data'!D$3:D$386)&gt;10,IF(AND(ISNUMBER('Control Sample Data'!D246),'Control Sample Data'!D246&lt;$C$389, 'Control Sample Data'!D246&gt;0),'Control Sample Data'!D246,$C$389),""))</f>
        <v>32.47</v>
      </c>
      <c r="S247" s="105">
        <f>IF('Control Sample Data'!E246="","",IF(SUM('Control Sample Data'!E$3:E$386)&gt;10,IF(AND(ISNUMBER('Control Sample Data'!E246),'Control Sample Data'!E246&lt;$C$389, 'Control Sample Data'!E246&gt;0),'Control Sample Data'!E246,$C$389),""))</f>
        <v>32.65</v>
      </c>
      <c r="T247" s="105" t="str">
        <f>IF('Control Sample Data'!F246="","",IF(SUM('Control Sample Data'!F$3:F$386)&gt;10,IF(AND(ISNUMBER('Control Sample Data'!F246),'Control Sample Data'!F246&lt;$C$389, 'Control Sample Data'!F246&gt;0),'Control Sample Data'!F246,$C$389),""))</f>
        <v/>
      </c>
      <c r="U247" s="105" t="str">
        <f>IF('Control Sample Data'!G246="","",IF(SUM('Control Sample Data'!G$3:G$386)&gt;10,IF(AND(ISNUMBER('Control Sample Data'!G246),'Control Sample Data'!G246&lt;$C$389, 'Control Sample Data'!G246&gt;0),'Control Sample Data'!G246,$C$389),""))</f>
        <v/>
      </c>
      <c r="V247" s="105" t="str">
        <f>IF('Control Sample Data'!H246="","",IF(SUM('Control Sample Data'!H$3:H$386)&gt;10,IF(AND(ISNUMBER('Control Sample Data'!H246),'Control Sample Data'!H246&lt;$C$389, 'Control Sample Data'!H246&gt;0),'Control Sample Data'!H246,$C$389),""))</f>
        <v/>
      </c>
      <c r="W247" s="105" t="str">
        <f>IF('Control Sample Data'!I246="","",IF(SUM('Control Sample Data'!I$3:I$386)&gt;10,IF(AND(ISNUMBER('Control Sample Data'!I246),'Control Sample Data'!I246&lt;$C$389, 'Control Sample Data'!I246&gt;0),'Control Sample Data'!I246,$C$389),""))</f>
        <v/>
      </c>
      <c r="X247" s="105" t="str">
        <f>IF('Control Sample Data'!J246="","",IF(SUM('Control Sample Data'!J$3:J$386)&gt;10,IF(AND(ISNUMBER('Control Sample Data'!J246),'Control Sample Data'!J246&lt;$C$389, 'Control Sample Data'!J246&gt;0),'Control Sample Data'!J246,$C$389),""))</f>
        <v/>
      </c>
      <c r="Y247" s="105" t="str">
        <f>IF('Control Sample Data'!K246="","",IF(SUM('Control Sample Data'!K$3:K$386)&gt;10,IF(AND(ISNUMBER('Control Sample Data'!K246),'Control Sample Data'!K246&lt;$C$389, 'Control Sample Data'!K246&gt;0),'Control Sample Data'!K246,$C$389),""))</f>
        <v/>
      </c>
      <c r="Z247" s="105" t="str">
        <f>IF('Control Sample Data'!L246="","",IF(SUM('Control Sample Data'!L$3:L$386)&gt;10,IF(AND(ISNUMBER('Control Sample Data'!L246),'Control Sample Data'!L246&lt;$C$389, 'Control Sample Data'!L246&gt;0),'Control Sample Data'!L246,$C$389),""))</f>
        <v/>
      </c>
      <c r="AA247" s="105" t="str">
        <f>IF('Control Sample Data'!M246="","",IF(SUM('Control Sample Data'!M$3:M$386)&gt;10,IF(AND(ISNUMBER('Control Sample Data'!M246),'Control Sample Data'!M246&lt;$C$389, 'Control Sample Data'!M246&gt;0),'Control Sample Data'!M246,$C$389),""))</f>
        <v/>
      </c>
      <c r="AB247" s="136" t="str">
        <f>IF('Control Sample Data'!N246="","",IF(SUM('Control Sample Data'!N$3:N$386)&gt;10,IF(AND(ISNUMBER('Control Sample Data'!N246),'Control Sample Data'!N246&lt;$C$389, 'Control Sample Data'!N246&gt;0),'Control Sample Data'!N246,$C$389),""))</f>
        <v/>
      </c>
      <c r="BA247" s="101" t="str">
        <f t="shared" si="222"/>
        <v>RNF219</v>
      </c>
      <c r="BB247" s="104" t="s">
        <v>27027</v>
      </c>
      <c r="BC247" s="105">
        <f t="shared" si="234"/>
        <v>5.0380000000000003</v>
      </c>
      <c r="BD247" s="105">
        <f t="shared" si="235"/>
        <v>10.400000000000002</v>
      </c>
      <c r="BE247" s="105">
        <f t="shared" si="236"/>
        <v>-2.990000000000002</v>
      </c>
      <c r="BF247" s="105" t="str">
        <f t="shared" si="237"/>
        <v/>
      </c>
      <c r="BG247" s="105" t="str">
        <f t="shared" si="238"/>
        <v/>
      </c>
      <c r="BH247" s="105" t="str">
        <f t="shared" si="239"/>
        <v/>
      </c>
      <c r="BI247" s="105" t="str">
        <f t="shared" si="240"/>
        <v/>
      </c>
      <c r="BJ247" s="105" t="str">
        <f t="shared" si="241"/>
        <v/>
      </c>
      <c r="BK247" s="105" t="str">
        <f t="shared" si="242"/>
        <v/>
      </c>
      <c r="BL247" s="105" t="str">
        <f t="shared" si="243"/>
        <v/>
      </c>
      <c r="BM247" s="102" t="str">
        <f t="shared" si="223"/>
        <v/>
      </c>
      <c r="BN247" s="102" t="str">
        <f t="shared" si="224"/>
        <v/>
      </c>
      <c r="BO247" s="105">
        <f t="shared" si="244"/>
        <v>11.407999999999998</v>
      </c>
      <c r="BP247" s="105">
        <f t="shared" si="245"/>
        <v>11.417999999999999</v>
      </c>
      <c r="BQ247" s="105">
        <f t="shared" si="246"/>
        <v>11.439999999999998</v>
      </c>
      <c r="BR247" s="105" t="str">
        <f t="shared" si="247"/>
        <v/>
      </c>
      <c r="BS247" s="105" t="str">
        <f t="shared" si="248"/>
        <v/>
      </c>
      <c r="BT247" s="105" t="str">
        <f t="shared" si="249"/>
        <v/>
      </c>
      <c r="BU247" s="105" t="str">
        <f t="shared" si="250"/>
        <v/>
      </c>
      <c r="BV247" s="105" t="str">
        <f t="shared" si="251"/>
        <v/>
      </c>
      <c r="BW247" s="105" t="str">
        <f t="shared" si="252"/>
        <v/>
      </c>
      <c r="BX247" s="105" t="str">
        <f t="shared" si="253"/>
        <v/>
      </c>
      <c r="BY247" s="102" t="str">
        <f t="shared" si="225"/>
        <v/>
      </c>
      <c r="BZ247" s="102" t="str">
        <f t="shared" si="226"/>
        <v/>
      </c>
      <c r="CA247" s="70">
        <f t="shared" si="227"/>
        <v>4.1493333333333338</v>
      </c>
      <c r="CB247" s="70">
        <f t="shared" si="228"/>
        <v>11.421999999999997</v>
      </c>
      <c r="CC247" s="103" t="str">
        <f t="shared" si="229"/>
        <v>RNF219</v>
      </c>
      <c r="CD247" s="104" t="s">
        <v>27027</v>
      </c>
      <c r="CE247" s="106">
        <f t="shared" si="254"/>
        <v>3.0437633391976283E-2</v>
      </c>
      <c r="CF247" s="106">
        <f t="shared" si="255"/>
        <v>7.4009597974140462E-4</v>
      </c>
      <c r="CG247" s="106">
        <f t="shared" si="256"/>
        <v>7.9447399634962981</v>
      </c>
      <c r="CH247" s="106" t="str">
        <f t="shared" si="257"/>
        <v/>
      </c>
      <c r="CI247" s="106" t="str">
        <f t="shared" si="258"/>
        <v/>
      </c>
      <c r="CJ247" s="106" t="str">
        <f t="shared" si="259"/>
        <v/>
      </c>
      <c r="CK247" s="106" t="str">
        <f t="shared" si="260"/>
        <v/>
      </c>
      <c r="CL247" s="106" t="str">
        <f t="shared" si="261"/>
        <v/>
      </c>
      <c r="CM247" s="106" t="str">
        <f t="shared" si="262"/>
        <v/>
      </c>
      <c r="CN247" s="106" t="str">
        <f t="shared" si="263"/>
        <v/>
      </c>
      <c r="CO247" s="119" t="str">
        <f t="shared" si="230"/>
        <v/>
      </c>
      <c r="CP247" s="119" t="str">
        <f t="shared" si="231"/>
        <v/>
      </c>
      <c r="CQ247" s="106">
        <f t="shared" si="264"/>
        <v>3.6800168690390232E-4</v>
      </c>
      <c r="CR247" s="106">
        <f t="shared" si="265"/>
        <v>3.6545971357243475E-4</v>
      </c>
      <c r="CS247" s="106">
        <f t="shared" si="266"/>
        <v>3.5992900812771079E-4</v>
      </c>
      <c r="CT247" s="106" t="str">
        <f t="shared" si="267"/>
        <v/>
      </c>
      <c r="CU247" s="106" t="str">
        <f t="shared" si="268"/>
        <v/>
      </c>
      <c r="CV247" s="106" t="str">
        <f t="shared" si="269"/>
        <v/>
      </c>
      <c r="CW247" s="106" t="str">
        <f t="shared" si="270"/>
        <v/>
      </c>
      <c r="CX247" s="106" t="str">
        <f t="shared" si="271"/>
        <v/>
      </c>
      <c r="CY247" s="106" t="str">
        <f t="shared" si="272"/>
        <v/>
      </c>
      <c r="CZ247" s="106" t="str">
        <f t="shared" si="273"/>
        <v/>
      </c>
      <c r="DA247" s="119" t="str">
        <f t="shared" si="232"/>
        <v/>
      </c>
      <c r="DB247" s="119" t="str">
        <f t="shared" si="233"/>
        <v/>
      </c>
    </row>
    <row r="248" spans="1:106" ht="15" customHeight="1" x14ac:dyDescent="0.3">
      <c r="A248" s="135" t="str">
        <f>'Gene Table'!D247</f>
        <v>RNF220</v>
      </c>
      <c r="B248" s="104" t="s">
        <v>27028</v>
      </c>
      <c r="C248" s="105">
        <f>IF('Test Sample Data'!C247="","",IF(SUM('Test Sample Data'!C$3:C$386)&gt;10,IF(AND(ISNUMBER('Test Sample Data'!C247),'Test Sample Data'!C247&lt;$C$389, 'Test Sample Data'!C247&gt;0),'Test Sample Data'!C247,$C$389),""))</f>
        <v>29.15</v>
      </c>
      <c r="D248" s="105">
        <f>IF('Test Sample Data'!D247="","",IF(SUM('Test Sample Data'!D$3:D$386)&gt;10,IF(AND(ISNUMBER('Test Sample Data'!D247),'Test Sample Data'!D247&lt;$C$389, 'Test Sample Data'!D247&gt;0),'Test Sample Data'!D247,$C$389),""))</f>
        <v>19.850000000000001</v>
      </c>
      <c r="E248" s="105">
        <f>IF('Test Sample Data'!E247="","",IF(SUM('Test Sample Data'!E$3:E$386)&gt;10,IF(AND(ISNUMBER('Test Sample Data'!E247),'Test Sample Data'!E247&lt;$C$389, 'Test Sample Data'!E247&gt;0),'Test Sample Data'!E247,$C$389),""))</f>
        <v>30.63</v>
      </c>
      <c r="F248" s="105" t="str">
        <f>IF('Test Sample Data'!F247="","",IF(SUM('Test Sample Data'!F$3:F$386)&gt;10,IF(AND(ISNUMBER('Test Sample Data'!F247),'Test Sample Data'!F247&lt;$C$389, 'Test Sample Data'!F247&gt;0),'Test Sample Data'!F247,$C$389),""))</f>
        <v/>
      </c>
      <c r="G248" s="105" t="str">
        <f>IF('Test Sample Data'!G247="","",IF(SUM('Test Sample Data'!G$3:G$386)&gt;10,IF(AND(ISNUMBER('Test Sample Data'!G247),'Test Sample Data'!G247&lt;$C$389, 'Test Sample Data'!G247&gt;0),'Test Sample Data'!G247,$C$389),""))</f>
        <v/>
      </c>
      <c r="H248" s="105" t="str">
        <f>IF('Test Sample Data'!H247="","",IF(SUM('Test Sample Data'!H$3:H$386)&gt;10,IF(AND(ISNUMBER('Test Sample Data'!H247),'Test Sample Data'!H247&lt;$C$389, 'Test Sample Data'!H247&gt;0),'Test Sample Data'!H247,$C$389),""))</f>
        <v/>
      </c>
      <c r="I248" s="105" t="str">
        <f>IF('Test Sample Data'!I247="","",IF(SUM('Test Sample Data'!I$3:I$386)&gt;10,IF(AND(ISNUMBER('Test Sample Data'!I247),'Test Sample Data'!I247&lt;$C$389, 'Test Sample Data'!I247&gt;0),'Test Sample Data'!I247,$C$389),""))</f>
        <v/>
      </c>
      <c r="J248" s="105" t="str">
        <f>IF('Test Sample Data'!J247="","",IF(SUM('Test Sample Data'!J$3:J$386)&gt;10,IF(AND(ISNUMBER('Test Sample Data'!J247),'Test Sample Data'!J247&lt;$C$389, 'Test Sample Data'!J247&gt;0),'Test Sample Data'!J247,$C$389),""))</f>
        <v/>
      </c>
      <c r="K248" s="105" t="str">
        <f>IF('Test Sample Data'!K247="","",IF(SUM('Test Sample Data'!K$3:K$386)&gt;10,IF(AND(ISNUMBER('Test Sample Data'!K247),'Test Sample Data'!K247&lt;$C$389, 'Test Sample Data'!K247&gt;0),'Test Sample Data'!K247,$C$389),""))</f>
        <v/>
      </c>
      <c r="L248" s="105" t="str">
        <f>IF('Test Sample Data'!L247="","",IF(SUM('Test Sample Data'!L$3:L$386)&gt;10,IF(AND(ISNUMBER('Test Sample Data'!L247),'Test Sample Data'!L247&lt;$C$389, 'Test Sample Data'!L247&gt;0),'Test Sample Data'!L247,$C$389),""))</f>
        <v/>
      </c>
      <c r="M248" s="105" t="str">
        <f>IF('Test Sample Data'!M247="","",IF(SUM('Test Sample Data'!M$3:M$386)&gt;10,IF(AND(ISNUMBER('Test Sample Data'!M247),'Test Sample Data'!M247&lt;$C$389, 'Test Sample Data'!M247&gt;0),'Test Sample Data'!M247,$C$389),""))</f>
        <v/>
      </c>
      <c r="N248" s="105" t="str">
        <f>IF('Test Sample Data'!N247="","",IF(SUM('Test Sample Data'!N$3:N$386)&gt;10,IF(AND(ISNUMBER('Test Sample Data'!N247),'Test Sample Data'!N247&lt;$C$389, 'Test Sample Data'!N247&gt;0),'Test Sample Data'!N247,$C$389),""))</f>
        <v/>
      </c>
      <c r="O248" s="105" t="str">
        <f>'Gene Table'!D247</f>
        <v>RNF220</v>
      </c>
      <c r="P248" s="104" t="s">
        <v>27028</v>
      </c>
      <c r="Q248" s="105">
        <f>IF('Control Sample Data'!C247="","",IF(SUM('Control Sample Data'!C$3:C$386)&gt;10,IF(AND(ISNUMBER('Control Sample Data'!C247),'Control Sample Data'!C247&lt;$C$389, 'Control Sample Data'!C247&gt;0),'Control Sample Data'!C247,$C$389),""))</f>
        <v>30.32</v>
      </c>
      <c r="R248" s="105">
        <f>IF('Control Sample Data'!D247="","",IF(SUM('Control Sample Data'!D$3:D$386)&gt;10,IF(AND(ISNUMBER('Control Sample Data'!D247),'Control Sample Data'!D247&lt;$C$389, 'Control Sample Data'!D247&gt;0),'Control Sample Data'!D247,$C$389),""))</f>
        <v>29.85</v>
      </c>
      <c r="S248" s="105">
        <f>IF('Control Sample Data'!E247="","",IF(SUM('Control Sample Data'!E$3:E$386)&gt;10,IF(AND(ISNUMBER('Control Sample Data'!E247),'Control Sample Data'!E247&lt;$C$389, 'Control Sample Data'!E247&gt;0),'Control Sample Data'!E247,$C$389),""))</f>
        <v>30.23</v>
      </c>
      <c r="T248" s="105" t="str">
        <f>IF('Control Sample Data'!F247="","",IF(SUM('Control Sample Data'!F$3:F$386)&gt;10,IF(AND(ISNUMBER('Control Sample Data'!F247),'Control Sample Data'!F247&lt;$C$389, 'Control Sample Data'!F247&gt;0),'Control Sample Data'!F247,$C$389),""))</f>
        <v/>
      </c>
      <c r="U248" s="105" t="str">
        <f>IF('Control Sample Data'!G247="","",IF(SUM('Control Sample Data'!G$3:G$386)&gt;10,IF(AND(ISNUMBER('Control Sample Data'!G247),'Control Sample Data'!G247&lt;$C$389, 'Control Sample Data'!G247&gt;0),'Control Sample Data'!G247,$C$389),""))</f>
        <v/>
      </c>
      <c r="V248" s="105" t="str">
        <f>IF('Control Sample Data'!H247="","",IF(SUM('Control Sample Data'!H$3:H$386)&gt;10,IF(AND(ISNUMBER('Control Sample Data'!H247),'Control Sample Data'!H247&lt;$C$389, 'Control Sample Data'!H247&gt;0),'Control Sample Data'!H247,$C$389),""))</f>
        <v/>
      </c>
      <c r="W248" s="105" t="str">
        <f>IF('Control Sample Data'!I247="","",IF(SUM('Control Sample Data'!I$3:I$386)&gt;10,IF(AND(ISNUMBER('Control Sample Data'!I247),'Control Sample Data'!I247&lt;$C$389, 'Control Sample Data'!I247&gt;0),'Control Sample Data'!I247,$C$389),""))</f>
        <v/>
      </c>
      <c r="X248" s="105" t="str">
        <f>IF('Control Sample Data'!J247="","",IF(SUM('Control Sample Data'!J$3:J$386)&gt;10,IF(AND(ISNUMBER('Control Sample Data'!J247),'Control Sample Data'!J247&lt;$C$389, 'Control Sample Data'!J247&gt;0),'Control Sample Data'!J247,$C$389),""))</f>
        <v/>
      </c>
      <c r="Y248" s="105" t="str">
        <f>IF('Control Sample Data'!K247="","",IF(SUM('Control Sample Data'!K$3:K$386)&gt;10,IF(AND(ISNUMBER('Control Sample Data'!K247),'Control Sample Data'!K247&lt;$C$389, 'Control Sample Data'!K247&gt;0),'Control Sample Data'!K247,$C$389),""))</f>
        <v/>
      </c>
      <c r="Z248" s="105" t="str">
        <f>IF('Control Sample Data'!L247="","",IF(SUM('Control Sample Data'!L$3:L$386)&gt;10,IF(AND(ISNUMBER('Control Sample Data'!L247),'Control Sample Data'!L247&lt;$C$389, 'Control Sample Data'!L247&gt;0),'Control Sample Data'!L247,$C$389),""))</f>
        <v/>
      </c>
      <c r="AA248" s="105" t="str">
        <f>IF('Control Sample Data'!M247="","",IF(SUM('Control Sample Data'!M$3:M$386)&gt;10,IF(AND(ISNUMBER('Control Sample Data'!M247),'Control Sample Data'!M247&lt;$C$389, 'Control Sample Data'!M247&gt;0),'Control Sample Data'!M247,$C$389),""))</f>
        <v/>
      </c>
      <c r="AB248" s="136" t="str">
        <f>IF('Control Sample Data'!N247="","",IF(SUM('Control Sample Data'!N$3:N$386)&gt;10,IF(AND(ISNUMBER('Control Sample Data'!N247),'Control Sample Data'!N247&lt;$C$389, 'Control Sample Data'!N247&gt;0),'Control Sample Data'!N247,$C$389),""))</f>
        <v/>
      </c>
      <c r="BA248" s="101" t="str">
        <f t="shared" si="222"/>
        <v>RNF220</v>
      </c>
      <c r="BB248" s="104" t="s">
        <v>27028</v>
      </c>
      <c r="BC248" s="105">
        <f t="shared" si="234"/>
        <v>8.1579999999999977</v>
      </c>
      <c r="BD248" s="105">
        <f t="shared" si="235"/>
        <v>-1.0999999999999979</v>
      </c>
      <c r="BE248" s="105">
        <f t="shared" si="236"/>
        <v>9.7499999999999964</v>
      </c>
      <c r="BF248" s="105" t="str">
        <f t="shared" si="237"/>
        <v/>
      </c>
      <c r="BG248" s="105" t="str">
        <f t="shared" si="238"/>
        <v/>
      </c>
      <c r="BH248" s="105" t="str">
        <f t="shared" si="239"/>
        <v/>
      </c>
      <c r="BI248" s="105" t="str">
        <f t="shared" si="240"/>
        <v/>
      </c>
      <c r="BJ248" s="105" t="str">
        <f t="shared" si="241"/>
        <v/>
      </c>
      <c r="BK248" s="105" t="str">
        <f t="shared" si="242"/>
        <v/>
      </c>
      <c r="BL248" s="105" t="str">
        <f t="shared" si="243"/>
        <v/>
      </c>
      <c r="BM248" s="102" t="str">
        <f t="shared" si="223"/>
        <v/>
      </c>
      <c r="BN248" s="102" t="str">
        <f t="shared" si="224"/>
        <v/>
      </c>
      <c r="BO248" s="105">
        <f t="shared" si="244"/>
        <v>9.1780000000000008</v>
      </c>
      <c r="BP248" s="105">
        <f t="shared" si="245"/>
        <v>8.7980000000000018</v>
      </c>
      <c r="BQ248" s="105">
        <f t="shared" si="246"/>
        <v>9.02</v>
      </c>
      <c r="BR248" s="105" t="str">
        <f t="shared" si="247"/>
        <v/>
      </c>
      <c r="BS248" s="105" t="str">
        <f t="shared" si="248"/>
        <v/>
      </c>
      <c r="BT248" s="105" t="str">
        <f t="shared" si="249"/>
        <v/>
      </c>
      <c r="BU248" s="105" t="str">
        <f t="shared" si="250"/>
        <v/>
      </c>
      <c r="BV248" s="105" t="str">
        <f t="shared" si="251"/>
        <v/>
      </c>
      <c r="BW248" s="105" t="str">
        <f t="shared" si="252"/>
        <v/>
      </c>
      <c r="BX248" s="105" t="str">
        <f t="shared" si="253"/>
        <v/>
      </c>
      <c r="BY248" s="102" t="str">
        <f t="shared" si="225"/>
        <v/>
      </c>
      <c r="BZ248" s="102" t="str">
        <f t="shared" si="226"/>
        <v/>
      </c>
      <c r="CA248" s="70">
        <f t="shared" si="227"/>
        <v>5.6026666666666651</v>
      </c>
      <c r="CB248" s="70">
        <f t="shared" si="228"/>
        <v>8.9986666666666668</v>
      </c>
      <c r="CC248" s="103" t="str">
        <f t="shared" si="229"/>
        <v>RNF220</v>
      </c>
      <c r="CD248" s="104" t="s">
        <v>27028</v>
      </c>
      <c r="CE248" s="106">
        <f t="shared" si="254"/>
        <v>3.5010417951929942E-3</v>
      </c>
      <c r="CF248" s="106">
        <f t="shared" si="255"/>
        <v>2.1435469250725832</v>
      </c>
      <c r="CG248" s="106">
        <f t="shared" si="256"/>
        <v>1.1613350732448474E-3</v>
      </c>
      <c r="CH248" s="106" t="str">
        <f t="shared" si="257"/>
        <v/>
      </c>
      <c r="CI248" s="106" t="str">
        <f t="shared" si="258"/>
        <v/>
      </c>
      <c r="CJ248" s="106" t="str">
        <f t="shared" si="259"/>
        <v/>
      </c>
      <c r="CK248" s="106" t="str">
        <f t="shared" si="260"/>
        <v/>
      </c>
      <c r="CL248" s="106" t="str">
        <f t="shared" si="261"/>
        <v/>
      </c>
      <c r="CM248" s="106" t="str">
        <f t="shared" si="262"/>
        <v/>
      </c>
      <c r="CN248" s="106" t="str">
        <f t="shared" si="263"/>
        <v/>
      </c>
      <c r="CO248" s="119" t="str">
        <f t="shared" si="230"/>
        <v/>
      </c>
      <c r="CP248" s="119" t="str">
        <f t="shared" si="231"/>
        <v/>
      </c>
      <c r="CQ248" s="106">
        <f t="shared" si="264"/>
        <v>1.7264209591087319E-3</v>
      </c>
      <c r="CR248" s="106">
        <f t="shared" si="265"/>
        <v>2.2466638542003982E-3</v>
      </c>
      <c r="CS248" s="106">
        <f t="shared" si="266"/>
        <v>1.9262357509635931E-3</v>
      </c>
      <c r="CT248" s="106" t="str">
        <f t="shared" si="267"/>
        <v/>
      </c>
      <c r="CU248" s="106" t="str">
        <f t="shared" si="268"/>
        <v/>
      </c>
      <c r="CV248" s="106" t="str">
        <f t="shared" si="269"/>
        <v/>
      </c>
      <c r="CW248" s="106" t="str">
        <f t="shared" si="270"/>
        <v/>
      </c>
      <c r="CX248" s="106" t="str">
        <f t="shared" si="271"/>
        <v/>
      </c>
      <c r="CY248" s="106" t="str">
        <f t="shared" si="272"/>
        <v/>
      </c>
      <c r="CZ248" s="106" t="str">
        <f t="shared" si="273"/>
        <v/>
      </c>
      <c r="DA248" s="119" t="str">
        <f t="shared" si="232"/>
        <v/>
      </c>
      <c r="DB248" s="119" t="str">
        <f t="shared" si="233"/>
        <v/>
      </c>
    </row>
    <row r="249" spans="1:106" ht="15" customHeight="1" x14ac:dyDescent="0.3">
      <c r="A249" s="135" t="str">
        <f>'Gene Table'!D248</f>
        <v>RNF24</v>
      </c>
      <c r="B249" s="104" t="s">
        <v>27029</v>
      </c>
      <c r="C249" s="105">
        <f>IF('Test Sample Data'!C248="","",IF(SUM('Test Sample Data'!C$3:C$386)&gt;10,IF(AND(ISNUMBER('Test Sample Data'!C248),'Test Sample Data'!C248&lt;$C$389, 'Test Sample Data'!C248&gt;0),'Test Sample Data'!C248,$C$389),""))</f>
        <v>30.05</v>
      </c>
      <c r="D249" s="105">
        <f>IF('Test Sample Data'!D248="","",IF(SUM('Test Sample Data'!D$3:D$386)&gt;10,IF(AND(ISNUMBER('Test Sample Data'!D248),'Test Sample Data'!D248&lt;$C$389, 'Test Sample Data'!D248&gt;0),'Test Sample Data'!D248,$C$389),""))</f>
        <v>21.1</v>
      </c>
      <c r="E249" s="105">
        <f>IF('Test Sample Data'!E248="","",IF(SUM('Test Sample Data'!E$3:E$386)&gt;10,IF(AND(ISNUMBER('Test Sample Data'!E248),'Test Sample Data'!E248&lt;$C$389, 'Test Sample Data'!E248&gt;0),'Test Sample Data'!E248,$C$389),""))</f>
        <v>26.31</v>
      </c>
      <c r="F249" s="105" t="str">
        <f>IF('Test Sample Data'!F248="","",IF(SUM('Test Sample Data'!F$3:F$386)&gt;10,IF(AND(ISNUMBER('Test Sample Data'!F248),'Test Sample Data'!F248&lt;$C$389, 'Test Sample Data'!F248&gt;0),'Test Sample Data'!F248,$C$389),""))</f>
        <v/>
      </c>
      <c r="G249" s="105" t="str">
        <f>IF('Test Sample Data'!G248="","",IF(SUM('Test Sample Data'!G$3:G$386)&gt;10,IF(AND(ISNUMBER('Test Sample Data'!G248),'Test Sample Data'!G248&lt;$C$389, 'Test Sample Data'!G248&gt;0),'Test Sample Data'!G248,$C$389),""))</f>
        <v/>
      </c>
      <c r="H249" s="105" t="str">
        <f>IF('Test Sample Data'!H248="","",IF(SUM('Test Sample Data'!H$3:H$386)&gt;10,IF(AND(ISNUMBER('Test Sample Data'!H248),'Test Sample Data'!H248&lt;$C$389, 'Test Sample Data'!H248&gt;0),'Test Sample Data'!H248,$C$389),""))</f>
        <v/>
      </c>
      <c r="I249" s="105" t="str">
        <f>IF('Test Sample Data'!I248="","",IF(SUM('Test Sample Data'!I$3:I$386)&gt;10,IF(AND(ISNUMBER('Test Sample Data'!I248),'Test Sample Data'!I248&lt;$C$389, 'Test Sample Data'!I248&gt;0),'Test Sample Data'!I248,$C$389),""))</f>
        <v/>
      </c>
      <c r="J249" s="105" t="str">
        <f>IF('Test Sample Data'!J248="","",IF(SUM('Test Sample Data'!J$3:J$386)&gt;10,IF(AND(ISNUMBER('Test Sample Data'!J248),'Test Sample Data'!J248&lt;$C$389, 'Test Sample Data'!J248&gt;0),'Test Sample Data'!J248,$C$389),""))</f>
        <v/>
      </c>
      <c r="K249" s="105" t="str">
        <f>IF('Test Sample Data'!K248="","",IF(SUM('Test Sample Data'!K$3:K$386)&gt;10,IF(AND(ISNUMBER('Test Sample Data'!K248),'Test Sample Data'!K248&lt;$C$389, 'Test Sample Data'!K248&gt;0),'Test Sample Data'!K248,$C$389),""))</f>
        <v/>
      </c>
      <c r="L249" s="105" t="str">
        <f>IF('Test Sample Data'!L248="","",IF(SUM('Test Sample Data'!L$3:L$386)&gt;10,IF(AND(ISNUMBER('Test Sample Data'!L248),'Test Sample Data'!L248&lt;$C$389, 'Test Sample Data'!L248&gt;0),'Test Sample Data'!L248,$C$389),""))</f>
        <v/>
      </c>
      <c r="M249" s="105" t="str">
        <f>IF('Test Sample Data'!M248="","",IF(SUM('Test Sample Data'!M$3:M$386)&gt;10,IF(AND(ISNUMBER('Test Sample Data'!M248),'Test Sample Data'!M248&lt;$C$389, 'Test Sample Data'!M248&gt;0),'Test Sample Data'!M248,$C$389),""))</f>
        <v/>
      </c>
      <c r="N249" s="105" t="str">
        <f>IF('Test Sample Data'!N248="","",IF(SUM('Test Sample Data'!N$3:N$386)&gt;10,IF(AND(ISNUMBER('Test Sample Data'!N248),'Test Sample Data'!N248&lt;$C$389, 'Test Sample Data'!N248&gt;0),'Test Sample Data'!N248,$C$389),""))</f>
        <v/>
      </c>
      <c r="O249" s="105" t="str">
        <f>'Gene Table'!D248</f>
        <v>RNF24</v>
      </c>
      <c r="P249" s="104" t="s">
        <v>27029</v>
      </c>
      <c r="Q249" s="105">
        <f>IF('Control Sample Data'!C248="","",IF(SUM('Control Sample Data'!C$3:C$386)&gt;10,IF(AND(ISNUMBER('Control Sample Data'!C248),'Control Sample Data'!C248&lt;$C$389, 'Control Sample Data'!C248&gt;0),'Control Sample Data'!C248,$C$389),""))</f>
        <v>34.14</v>
      </c>
      <c r="R249" s="105">
        <f>IF('Control Sample Data'!D248="","",IF(SUM('Control Sample Data'!D$3:D$386)&gt;10,IF(AND(ISNUMBER('Control Sample Data'!D248),'Control Sample Data'!D248&lt;$C$389, 'Control Sample Data'!D248&gt;0),'Control Sample Data'!D248,$C$389),""))</f>
        <v>34.4</v>
      </c>
      <c r="S249" s="105">
        <f>IF('Control Sample Data'!E248="","",IF(SUM('Control Sample Data'!E$3:E$386)&gt;10,IF(AND(ISNUMBER('Control Sample Data'!E248),'Control Sample Data'!E248&lt;$C$389, 'Control Sample Data'!E248&gt;0),'Control Sample Data'!E248,$C$389),""))</f>
        <v>33.89</v>
      </c>
      <c r="T249" s="105" t="str">
        <f>IF('Control Sample Data'!F248="","",IF(SUM('Control Sample Data'!F$3:F$386)&gt;10,IF(AND(ISNUMBER('Control Sample Data'!F248),'Control Sample Data'!F248&lt;$C$389, 'Control Sample Data'!F248&gt;0),'Control Sample Data'!F248,$C$389),""))</f>
        <v/>
      </c>
      <c r="U249" s="105" t="str">
        <f>IF('Control Sample Data'!G248="","",IF(SUM('Control Sample Data'!G$3:G$386)&gt;10,IF(AND(ISNUMBER('Control Sample Data'!G248),'Control Sample Data'!G248&lt;$C$389, 'Control Sample Data'!G248&gt;0),'Control Sample Data'!G248,$C$389),""))</f>
        <v/>
      </c>
      <c r="V249" s="105" t="str">
        <f>IF('Control Sample Data'!H248="","",IF(SUM('Control Sample Data'!H$3:H$386)&gt;10,IF(AND(ISNUMBER('Control Sample Data'!H248),'Control Sample Data'!H248&lt;$C$389, 'Control Sample Data'!H248&gt;0),'Control Sample Data'!H248,$C$389),""))</f>
        <v/>
      </c>
      <c r="W249" s="105" t="str">
        <f>IF('Control Sample Data'!I248="","",IF(SUM('Control Sample Data'!I$3:I$386)&gt;10,IF(AND(ISNUMBER('Control Sample Data'!I248),'Control Sample Data'!I248&lt;$C$389, 'Control Sample Data'!I248&gt;0),'Control Sample Data'!I248,$C$389),""))</f>
        <v/>
      </c>
      <c r="X249" s="105" t="str">
        <f>IF('Control Sample Data'!J248="","",IF(SUM('Control Sample Data'!J$3:J$386)&gt;10,IF(AND(ISNUMBER('Control Sample Data'!J248),'Control Sample Data'!J248&lt;$C$389, 'Control Sample Data'!J248&gt;0),'Control Sample Data'!J248,$C$389),""))</f>
        <v/>
      </c>
      <c r="Y249" s="105" t="str">
        <f>IF('Control Sample Data'!K248="","",IF(SUM('Control Sample Data'!K$3:K$386)&gt;10,IF(AND(ISNUMBER('Control Sample Data'!K248),'Control Sample Data'!K248&lt;$C$389, 'Control Sample Data'!K248&gt;0),'Control Sample Data'!K248,$C$389),""))</f>
        <v/>
      </c>
      <c r="Z249" s="105" t="str">
        <f>IF('Control Sample Data'!L248="","",IF(SUM('Control Sample Data'!L$3:L$386)&gt;10,IF(AND(ISNUMBER('Control Sample Data'!L248),'Control Sample Data'!L248&lt;$C$389, 'Control Sample Data'!L248&gt;0),'Control Sample Data'!L248,$C$389),""))</f>
        <v/>
      </c>
      <c r="AA249" s="105" t="str">
        <f>IF('Control Sample Data'!M248="","",IF(SUM('Control Sample Data'!M$3:M$386)&gt;10,IF(AND(ISNUMBER('Control Sample Data'!M248),'Control Sample Data'!M248&lt;$C$389, 'Control Sample Data'!M248&gt;0),'Control Sample Data'!M248,$C$389),""))</f>
        <v/>
      </c>
      <c r="AB249" s="136" t="str">
        <f>IF('Control Sample Data'!N248="","",IF(SUM('Control Sample Data'!N$3:N$386)&gt;10,IF(AND(ISNUMBER('Control Sample Data'!N248),'Control Sample Data'!N248&lt;$C$389, 'Control Sample Data'!N248&gt;0),'Control Sample Data'!N248,$C$389),""))</f>
        <v/>
      </c>
      <c r="BA249" s="101" t="str">
        <f t="shared" si="222"/>
        <v>RNF24</v>
      </c>
      <c r="BB249" s="104" t="s">
        <v>27029</v>
      </c>
      <c r="BC249" s="105">
        <f t="shared" si="234"/>
        <v>9.0579999999999998</v>
      </c>
      <c r="BD249" s="105">
        <f t="shared" si="235"/>
        <v>0.15000000000000213</v>
      </c>
      <c r="BE249" s="105">
        <f t="shared" si="236"/>
        <v>5.4299999999999962</v>
      </c>
      <c r="BF249" s="105" t="str">
        <f t="shared" si="237"/>
        <v/>
      </c>
      <c r="BG249" s="105" t="str">
        <f t="shared" si="238"/>
        <v/>
      </c>
      <c r="BH249" s="105" t="str">
        <f t="shared" si="239"/>
        <v/>
      </c>
      <c r="BI249" s="105" t="str">
        <f t="shared" si="240"/>
        <v/>
      </c>
      <c r="BJ249" s="105" t="str">
        <f t="shared" si="241"/>
        <v/>
      </c>
      <c r="BK249" s="105" t="str">
        <f t="shared" si="242"/>
        <v/>
      </c>
      <c r="BL249" s="105" t="str">
        <f t="shared" si="243"/>
        <v/>
      </c>
      <c r="BM249" s="102" t="str">
        <f t="shared" si="223"/>
        <v/>
      </c>
      <c r="BN249" s="102" t="str">
        <f t="shared" si="224"/>
        <v/>
      </c>
      <c r="BO249" s="105">
        <f t="shared" si="244"/>
        <v>12.998000000000001</v>
      </c>
      <c r="BP249" s="105">
        <f t="shared" si="245"/>
        <v>13.347999999999999</v>
      </c>
      <c r="BQ249" s="105">
        <f t="shared" si="246"/>
        <v>12.68</v>
      </c>
      <c r="BR249" s="105" t="str">
        <f t="shared" si="247"/>
        <v/>
      </c>
      <c r="BS249" s="105" t="str">
        <f t="shared" si="248"/>
        <v/>
      </c>
      <c r="BT249" s="105" t="str">
        <f t="shared" si="249"/>
        <v/>
      </c>
      <c r="BU249" s="105" t="str">
        <f t="shared" si="250"/>
        <v/>
      </c>
      <c r="BV249" s="105" t="str">
        <f t="shared" si="251"/>
        <v/>
      </c>
      <c r="BW249" s="105" t="str">
        <f t="shared" si="252"/>
        <v/>
      </c>
      <c r="BX249" s="105" t="str">
        <f t="shared" si="253"/>
        <v/>
      </c>
      <c r="BY249" s="102" t="str">
        <f t="shared" si="225"/>
        <v/>
      </c>
      <c r="BZ249" s="102" t="str">
        <f t="shared" si="226"/>
        <v/>
      </c>
      <c r="CA249" s="70">
        <f t="shared" si="227"/>
        <v>4.8793333333333324</v>
      </c>
      <c r="CB249" s="70">
        <f t="shared" si="228"/>
        <v>13.008666666666665</v>
      </c>
      <c r="CC249" s="103" t="str">
        <f t="shared" si="229"/>
        <v>RNF24</v>
      </c>
      <c r="CD249" s="104" t="s">
        <v>27029</v>
      </c>
      <c r="CE249" s="106">
        <f t="shared" si="254"/>
        <v>1.876161843659134E-3</v>
      </c>
      <c r="CF249" s="106">
        <f t="shared" si="255"/>
        <v>0.90125046261082897</v>
      </c>
      <c r="CG249" s="106">
        <f t="shared" si="256"/>
        <v>2.3195680791078956E-2</v>
      </c>
      <c r="CH249" s="106" t="str">
        <f t="shared" si="257"/>
        <v/>
      </c>
      <c r="CI249" s="106" t="str">
        <f t="shared" si="258"/>
        <v/>
      </c>
      <c r="CJ249" s="106" t="str">
        <f t="shared" si="259"/>
        <v/>
      </c>
      <c r="CK249" s="106" t="str">
        <f t="shared" si="260"/>
        <v/>
      </c>
      <c r="CL249" s="106" t="str">
        <f t="shared" si="261"/>
        <v/>
      </c>
      <c r="CM249" s="106" t="str">
        <f t="shared" si="262"/>
        <v/>
      </c>
      <c r="CN249" s="106" t="str">
        <f t="shared" si="263"/>
        <v/>
      </c>
      <c r="CO249" s="119" t="str">
        <f t="shared" si="230"/>
        <v/>
      </c>
      <c r="CP249" s="119" t="str">
        <f t="shared" si="231"/>
        <v/>
      </c>
      <c r="CQ249" s="106">
        <f t="shared" si="264"/>
        <v>1.2223965523819994E-4</v>
      </c>
      <c r="CR249" s="106">
        <f t="shared" si="265"/>
        <v>9.5907289632273136E-5</v>
      </c>
      <c r="CS249" s="106">
        <f t="shared" si="266"/>
        <v>1.5238410020771635E-4</v>
      </c>
      <c r="CT249" s="106" t="str">
        <f t="shared" si="267"/>
        <v/>
      </c>
      <c r="CU249" s="106" t="str">
        <f t="shared" si="268"/>
        <v/>
      </c>
      <c r="CV249" s="106" t="str">
        <f t="shared" si="269"/>
        <v/>
      </c>
      <c r="CW249" s="106" t="str">
        <f t="shared" si="270"/>
        <v/>
      </c>
      <c r="CX249" s="106" t="str">
        <f t="shared" si="271"/>
        <v/>
      </c>
      <c r="CY249" s="106" t="str">
        <f t="shared" si="272"/>
        <v/>
      </c>
      <c r="CZ249" s="106" t="str">
        <f t="shared" si="273"/>
        <v/>
      </c>
      <c r="DA249" s="119" t="str">
        <f t="shared" si="232"/>
        <v/>
      </c>
      <c r="DB249" s="119" t="str">
        <f t="shared" si="233"/>
        <v/>
      </c>
    </row>
    <row r="250" spans="1:106" ht="15" customHeight="1" x14ac:dyDescent="0.3">
      <c r="A250" s="135" t="str">
        <f>'Gene Table'!D249</f>
        <v>RNF26</v>
      </c>
      <c r="B250" s="104" t="s">
        <v>27030</v>
      </c>
      <c r="C250" s="105">
        <f>IF('Test Sample Data'!C249="","",IF(SUM('Test Sample Data'!C$3:C$386)&gt;10,IF(AND(ISNUMBER('Test Sample Data'!C249),'Test Sample Data'!C249&lt;$C$389, 'Test Sample Data'!C249&gt;0),'Test Sample Data'!C249,$C$389),""))</f>
        <v>33.11</v>
      </c>
      <c r="D250" s="105">
        <f>IF('Test Sample Data'!D249="","",IF(SUM('Test Sample Data'!D$3:D$386)&gt;10,IF(AND(ISNUMBER('Test Sample Data'!D249),'Test Sample Data'!D249&lt;$C$389, 'Test Sample Data'!D249&gt;0),'Test Sample Data'!D249,$C$389),""))</f>
        <v>25.11</v>
      </c>
      <c r="E250" s="105">
        <f>IF('Test Sample Data'!E249="","",IF(SUM('Test Sample Data'!E$3:E$386)&gt;10,IF(AND(ISNUMBER('Test Sample Data'!E249),'Test Sample Data'!E249&lt;$C$389, 'Test Sample Data'!E249&gt;0),'Test Sample Data'!E249,$C$389),""))</f>
        <v>26.92</v>
      </c>
      <c r="F250" s="105" t="str">
        <f>IF('Test Sample Data'!F249="","",IF(SUM('Test Sample Data'!F$3:F$386)&gt;10,IF(AND(ISNUMBER('Test Sample Data'!F249),'Test Sample Data'!F249&lt;$C$389, 'Test Sample Data'!F249&gt;0),'Test Sample Data'!F249,$C$389),""))</f>
        <v/>
      </c>
      <c r="G250" s="105" t="str">
        <f>IF('Test Sample Data'!G249="","",IF(SUM('Test Sample Data'!G$3:G$386)&gt;10,IF(AND(ISNUMBER('Test Sample Data'!G249),'Test Sample Data'!G249&lt;$C$389, 'Test Sample Data'!G249&gt;0),'Test Sample Data'!G249,$C$389),""))</f>
        <v/>
      </c>
      <c r="H250" s="105" t="str">
        <f>IF('Test Sample Data'!H249="","",IF(SUM('Test Sample Data'!H$3:H$386)&gt;10,IF(AND(ISNUMBER('Test Sample Data'!H249),'Test Sample Data'!H249&lt;$C$389, 'Test Sample Data'!H249&gt;0),'Test Sample Data'!H249,$C$389),""))</f>
        <v/>
      </c>
      <c r="I250" s="105" t="str">
        <f>IF('Test Sample Data'!I249="","",IF(SUM('Test Sample Data'!I$3:I$386)&gt;10,IF(AND(ISNUMBER('Test Sample Data'!I249),'Test Sample Data'!I249&lt;$C$389, 'Test Sample Data'!I249&gt;0),'Test Sample Data'!I249,$C$389),""))</f>
        <v/>
      </c>
      <c r="J250" s="105" t="str">
        <f>IF('Test Sample Data'!J249="","",IF(SUM('Test Sample Data'!J$3:J$386)&gt;10,IF(AND(ISNUMBER('Test Sample Data'!J249),'Test Sample Data'!J249&lt;$C$389, 'Test Sample Data'!J249&gt;0),'Test Sample Data'!J249,$C$389),""))</f>
        <v/>
      </c>
      <c r="K250" s="105" t="str">
        <f>IF('Test Sample Data'!K249="","",IF(SUM('Test Sample Data'!K$3:K$386)&gt;10,IF(AND(ISNUMBER('Test Sample Data'!K249),'Test Sample Data'!K249&lt;$C$389, 'Test Sample Data'!K249&gt;0),'Test Sample Data'!K249,$C$389),""))</f>
        <v/>
      </c>
      <c r="L250" s="105" t="str">
        <f>IF('Test Sample Data'!L249="","",IF(SUM('Test Sample Data'!L$3:L$386)&gt;10,IF(AND(ISNUMBER('Test Sample Data'!L249),'Test Sample Data'!L249&lt;$C$389, 'Test Sample Data'!L249&gt;0),'Test Sample Data'!L249,$C$389),""))</f>
        <v/>
      </c>
      <c r="M250" s="105" t="str">
        <f>IF('Test Sample Data'!M249="","",IF(SUM('Test Sample Data'!M$3:M$386)&gt;10,IF(AND(ISNUMBER('Test Sample Data'!M249),'Test Sample Data'!M249&lt;$C$389, 'Test Sample Data'!M249&gt;0),'Test Sample Data'!M249,$C$389),""))</f>
        <v/>
      </c>
      <c r="N250" s="105" t="str">
        <f>IF('Test Sample Data'!N249="","",IF(SUM('Test Sample Data'!N$3:N$386)&gt;10,IF(AND(ISNUMBER('Test Sample Data'!N249),'Test Sample Data'!N249&lt;$C$389, 'Test Sample Data'!N249&gt;0),'Test Sample Data'!N249,$C$389),""))</f>
        <v/>
      </c>
      <c r="O250" s="105" t="str">
        <f>'Gene Table'!D249</f>
        <v>RNF26</v>
      </c>
      <c r="P250" s="104" t="s">
        <v>27030</v>
      </c>
      <c r="Q250" s="105">
        <f>IF('Control Sample Data'!C249="","",IF(SUM('Control Sample Data'!C$3:C$386)&gt;10,IF(AND(ISNUMBER('Control Sample Data'!C249),'Control Sample Data'!C249&lt;$C$389, 'Control Sample Data'!C249&gt;0),'Control Sample Data'!C249,$C$389),""))</f>
        <v>25.09</v>
      </c>
      <c r="R250" s="105">
        <f>IF('Control Sample Data'!D249="","",IF(SUM('Control Sample Data'!D$3:D$386)&gt;10,IF(AND(ISNUMBER('Control Sample Data'!D249),'Control Sample Data'!D249&lt;$C$389, 'Control Sample Data'!D249&gt;0),'Control Sample Data'!D249,$C$389),""))</f>
        <v>25.03</v>
      </c>
      <c r="S250" s="105">
        <f>IF('Control Sample Data'!E249="","",IF(SUM('Control Sample Data'!E$3:E$386)&gt;10,IF(AND(ISNUMBER('Control Sample Data'!E249),'Control Sample Data'!E249&lt;$C$389, 'Control Sample Data'!E249&gt;0),'Control Sample Data'!E249,$C$389),""))</f>
        <v>25.04</v>
      </c>
      <c r="T250" s="105" t="str">
        <f>IF('Control Sample Data'!F249="","",IF(SUM('Control Sample Data'!F$3:F$386)&gt;10,IF(AND(ISNUMBER('Control Sample Data'!F249),'Control Sample Data'!F249&lt;$C$389, 'Control Sample Data'!F249&gt;0),'Control Sample Data'!F249,$C$389),""))</f>
        <v/>
      </c>
      <c r="U250" s="105" t="str">
        <f>IF('Control Sample Data'!G249="","",IF(SUM('Control Sample Data'!G$3:G$386)&gt;10,IF(AND(ISNUMBER('Control Sample Data'!G249),'Control Sample Data'!G249&lt;$C$389, 'Control Sample Data'!G249&gt;0),'Control Sample Data'!G249,$C$389),""))</f>
        <v/>
      </c>
      <c r="V250" s="105" t="str">
        <f>IF('Control Sample Data'!H249="","",IF(SUM('Control Sample Data'!H$3:H$386)&gt;10,IF(AND(ISNUMBER('Control Sample Data'!H249),'Control Sample Data'!H249&lt;$C$389, 'Control Sample Data'!H249&gt;0),'Control Sample Data'!H249,$C$389),""))</f>
        <v/>
      </c>
      <c r="W250" s="105" t="str">
        <f>IF('Control Sample Data'!I249="","",IF(SUM('Control Sample Data'!I$3:I$386)&gt;10,IF(AND(ISNUMBER('Control Sample Data'!I249),'Control Sample Data'!I249&lt;$C$389, 'Control Sample Data'!I249&gt;0),'Control Sample Data'!I249,$C$389),""))</f>
        <v/>
      </c>
      <c r="X250" s="105" t="str">
        <f>IF('Control Sample Data'!J249="","",IF(SUM('Control Sample Data'!J$3:J$386)&gt;10,IF(AND(ISNUMBER('Control Sample Data'!J249),'Control Sample Data'!J249&lt;$C$389, 'Control Sample Data'!J249&gt;0),'Control Sample Data'!J249,$C$389),""))</f>
        <v/>
      </c>
      <c r="Y250" s="105" t="str">
        <f>IF('Control Sample Data'!K249="","",IF(SUM('Control Sample Data'!K$3:K$386)&gt;10,IF(AND(ISNUMBER('Control Sample Data'!K249),'Control Sample Data'!K249&lt;$C$389, 'Control Sample Data'!K249&gt;0),'Control Sample Data'!K249,$C$389),""))</f>
        <v/>
      </c>
      <c r="Z250" s="105" t="str">
        <f>IF('Control Sample Data'!L249="","",IF(SUM('Control Sample Data'!L$3:L$386)&gt;10,IF(AND(ISNUMBER('Control Sample Data'!L249),'Control Sample Data'!L249&lt;$C$389, 'Control Sample Data'!L249&gt;0),'Control Sample Data'!L249,$C$389),""))</f>
        <v/>
      </c>
      <c r="AA250" s="105" t="str">
        <f>IF('Control Sample Data'!M249="","",IF(SUM('Control Sample Data'!M$3:M$386)&gt;10,IF(AND(ISNUMBER('Control Sample Data'!M249),'Control Sample Data'!M249&lt;$C$389, 'Control Sample Data'!M249&gt;0),'Control Sample Data'!M249,$C$389),""))</f>
        <v/>
      </c>
      <c r="AB250" s="136" t="str">
        <f>IF('Control Sample Data'!N249="","",IF(SUM('Control Sample Data'!N$3:N$386)&gt;10,IF(AND(ISNUMBER('Control Sample Data'!N249),'Control Sample Data'!N249&lt;$C$389, 'Control Sample Data'!N249&gt;0),'Control Sample Data'!N249,$C$389),""))</f>
        <v/>
      </c>
      <c r="BA250" s="101" t="str">
        <f t="shared" si="222"/>
        <v>RNF26</v>
      </c>
      <c r="BB250" s="104" t="s">
        <v>27030</v>
      </c>
      <c r="BC250" s="105">
        <f t="shared" si="234"/>
        <v>12.117999999999999</v>
      </c>
      <c r="BD250" s="105">
        <f t="shared" si="235"/>
        <v>4.16</v>
      </c>
      <c r="BE250" s="105">
        <f t="shared" si="236"/>
        <v>6.0399999999999991</v>
      </c>
      <c r="BF250" s="105" t="str">
        <f t="shared" si="237"/>
        <v/>
      </c>
      <c r="BG250" s="105" t="str">
        <f t="shared" si="238"/>
        <v/>
      </c>
      <c r="BH250" s="105" t="str">
        <f t="shared" si="239"/>
        <v/>
      </c>
      <c r="BI250" s="105" t="str">
        <f t="shared" si="240"/>
        <v/>
      </c>
      <c r="BJ250" s="105" t="str">
        <f t="shared" si="241"/>
        <v/>
      </c>
      <c r="BK250" s="105" t="str">
        <f t="shared" si="242"/>
        <v/>
      </c>
      <c r="BL250" s="105" t="str">
        <f t="shared" si="243"/>
        <v/>
      </c>
      <c r="BM250" s="102" t="str">
        <f t="shared" si="223"/>
        <v/>
      </c>
      <c r="BN250" s="102" t="str">
        <f t="shared" si="224"/>
        <v/>
      </c>
      <c r="BO250" s="105">
        <f t="shared" si="244"/>
        <v>3.9480000000000004</v>
      </c>
      <c r="BP250" s="105">
        <f t="shared" si="245"/>
        <v>3.9780000000000015</v>
      </c>
      <c r="BQ250" s="105">
        <f t="shared" si="246"/>
        <v>3.8299999999999983</v>
      </c>
      <c r="BR250" s="105" t="str">
        <f t="shared" si="247"/>
        <v/>
      </c>
      <c r="BS250" s="105" t="str">
        <f t="shared" si="248"/>
        <v/>
      </c>
      <c r="BT250" s="105" t="str">
        <f t="shared" si="249"/>
        <v/>
      </c>
      <c r="BU250" s="105" t="str">
        <f t="shared" si="250"/>
        <v/>
      </c>
      <c r="BV250" s="105" t="str">
        <f t="shared" si="251"/>
        <v/>
      </c>
      <c r="BW250" s="105" t="str">
        <f t="shared" si="252"/>
        <v/>
      </c>
      <c r="BX250" s="105" t="str">
        <f t="shared" si="253"/>
        <v/>
      </c>
      <c r="BY250" s="102" t="str">
        <f t="shared" si="225"/>
        <v/>
      </c>
      <c r="BZ250" s="102" t="str">
        <f t="shared" si="226"/>
        <v/>
      </c>
      <c r="CA250" s="70">
        <f t="shared" si="227"/>
        <v>7.4393333333333329</v>
      </c>
      <c r="CB250" s="70">
        <f t="shared" si="228"/>
        <v>3.9186666666666667</v>
      </c>
      <c r="CC250" s="103" t="str">
        <f t="shared" si="229"/>
        <v>RNF26</v>
      </c>
      <c r="CD250" s="104" t="s">
        <v>27030</v>
      </c>
      <c r="CE250" s="106">
        <f t="shared" si="254"/>
        <v>2.2496684233366831E-4</v>
      </c>
      <c r="CF250" s="106">
        <f t="shared" si="255"/>
        <v>5.5939066932998265E-2</v>
      </c>
      <c r="CG250" s="106">
        <f t="shared" si="256"/>
        <v>1.5197733553316977E-2</v>
      </c>
      <c r="CH250" s="106" t="str">
        <f t="shared" si="257"/>
        <v/>
      </c>
      <c r="CI250" s="106" t="str">
        <f t="shared" si="258"/>
        <v/>
      </c>
      <c r="CJ250" s="106" t="str">
        <f t="shared" si="259"/>
        <v/>
      </c>
      <c r="CK250" s="106" t="str">
        <f t="shared" si="260"/>
        <v/>
      </c>
      <c r="CL250" s="106" t="str">
        <f t="shared" si="261"/>
        <v/>
      </c>
      <c r="CM250" s="106" t="str">
        <f t="shared" si="262"/>
        <v/>
      </c>
      <c r="CN250" s="106" t="str">
        <f t="shared" si="263"/>
        <v/>
      </c>
      <c r="CO250" s="119" t="str">
        <f t="shared" si="230"/>
        <v/>
      </c>
      <c r="CP250" s="119" t="str">
        <f t="shared" si="231"/>
        <v/>
      </c>
      <c r="CQ250" s="106">
        <f t="shared" si="264"/>
        <v>6.4793818813732529E-2</v>
      </c>
      <c r="CR250" s="106">
        <f t="shared" si="265"/>
        <v>6.3460381304339286E-2</v>
      </c>
      <c r="CS250" s="106">
        <f t="shared" si="266"/>
        <v>7.0316155293050658E-2</v>
      </c>
      <c r="CT250" s="106" t="str">
        <f t="shared" si="267"/>
        <v/>
      </c>
      <c r="CU250" s="106" t="str">
        <f t="shared" si="268"/>
        <v/>
      </c>
      <c r="CV250" s="106" t="str">
        <f t="shared" si="269"/>
        <v/>
      </c>
      <c r="CW250" s="106" t="str">
        <f t="shared" si="270"/>
        <v/>
      </c>
      <c r="CX250" s="106" t="str">
        <f t="shared" si="271"/>
        <v/>
      </c>
      <c r="CY250" s="106" t="str">
        <f t="shared" si="272"/>
        <v/>
      </c>
      <c r="CZ250" s="106" t="str">
        <f t="shared" si="273"/>
        <v/>
      </c>
      <c r="DA250" s="119" t="str">
        <f t="shared" si="232"/>
        <v/>
      </c>
      <c r="DB250" s="119" t="str">
        <f t="shared" si="233"/>
        <v/>
      </c>
    </row>
    <row r="251" spans="1:106" ht="15" customHeight="1" x14ac:dyDescent="0.3">
      <c r="A251" s="135" t="str">
        <f>'Gene Table'!D250</f>
        <v>RNF31</v>
      </c>
      <c r="B251" s="104" t="s">
        <v>27031</v>
      </c>
      <c r="C251" s="105">
        <f>IF('Test Sample Data'!C250="","",IF(SUM('Test Sample Data'!C$3:C$386)&gt;10,IF(AND(ISNUMBER('Test Sample Data'!C250),'Test Sample Data'!C250&lt;$C$389, 'Test Sample Data'!C250&gt;0),'Test Sample Data'!C250,$C$389),""))</f>
        <v>28.33</v>
      </c>
      <c r="D251" s="105">
        <f>IF('Test Sample Data'!D250="","",IF(SUM('Test Sample Data'!D$3:D$386)&gt;10,IF(AND(ISNUMBER('Test Sample Data'!D250),'Test Sample Data'!D250&lt;$C$389, 'Test Sample Data'!D250&gt;0),'Test Sample Data'!D250,$C$389),""))</f>
        <v>19.559999999999999</v>
      </c>
      <c r="E251" s="105">
        <f>IF('Test Sample Data'!E250="","",IF(SUM('Test Sample Data'!E$3:E$386)&gt;10,IF(AND(ISNUMBER('Test Sample Data'!E250),'Test Sample Data'!E250&lt;$C$389, 'Test Sample Data'!E250&gt;0),'Test Sample Data'!E250,$C$389),""))</f>
        <v>26.03</v>
      </c>
      <c r="F251" s="105" t="str">
        <f>IF('Test Sample Data'!F250="","",IF(SUM('Test Sample Data'!F$3:F$386)&gt;10,IF(AND(ISNUMBER('Test Sample Data'!F250),'Test Sample Data'!F250&lt;$C$389, 'Test Sample Data'!F250&gt;0),'Test Sample Data'!F250,$C$389),""))</f>
        <v/>
      </c>
      <c r="G251" s="105" t="str">
        <f>IF('Test Sample Data'!G250="","",IF(SUM('Test Sample Data'!G$3:G$386)&gt;10,IF(AND(ISNUMBER('Test Sample Data'!G250),'Test Sample Data'!G250&lt;$C$389, 'Test Sample Data'!G250&gt;0),'Test Sample Data'!G250,$C$389),""))</f>
        <v/>
      </c>
      <c r="H251" s="105" t="str">
        <f>IF('Test Sample Data'!H250="","",IF(SUM('Test Sample Data'!H$3:H$386)&gt;10,IF(AND(ISNUMBER('Test Sample Data'!H250),'Test Sample Data'!H250&lt;$C$389, 'Test Sample Data'!H250&gt;0),'Test Sample Data'!H250,$C$389),""))</f>
        <v/>
      </c>
      <c r="I251" s="105" t="str">
        <f>IF('Test Sample Data'!I250="","",IF(SUM('Test Sample Data'!I$3:I$386)&gt;10,IF(AND(ISNUMBER('Test Sample Data'!I250),'Test Sample Data'!I250&lt;$C$389, 'Test Sample Data'!I250&gt;0),'Test Sample Data'!I250,$C$389),""))</f>
        <v/>
      </c>
      <c r="J251" s="105" t="str">
        <f>IF('Test Sample Data'!J250="","",IF(SUM('Test Sample Data'!J$3:J$386)&gt;10,IF(AND(ISNUMBER('Test Sample Data'!J250),'Test Sample Data'!J250&lt;$C$389, 'Test Sample Data'!J250&gt;0),'Test Sample Data'!J250,$C$389),""))</f>
        <v/>
      </c>
      <c r="K251" s="105" t="str">
        <f>IF('Test Sample Data'!K250="","",IF(SUM('Test Sample Data'!K$3:K$386)&gt;10,IF(AND(ISNUMBER('Test Sample Data'!K250),'Test Sample Data'!K250&lt;$C$389, 'Test Sample Data'!K250&gt;0),'Test Sample Data'!K250,$C$389),""))</f>
        <v/>
      </c>
      <c r="L251" s="105" t="str">
        <f>IF('Test Sample Data'!L250="","",IF(SUM('Test Sample Data'!L$3:L$386)&gt;10,IF(AND(ISNUMBER('Test Sample Data'!L250),'Test Sample Data'!L250&lt;$C$389, 'Test Sample Data'!L250&gt;0),'Test Sample Data'!L250,$C$389),""))</f>
        <v/>
      </c>
      <c r="M251" s="105" t="str">
        <f>IF('Test Sample Data'!M250="","",IF(SUM('Test Sample Data'!M$3:M$386)&gt;10,IF(AND(ISNUMBER('Test Sample Data'!M250),'Test Sample Data'!M250&lt;$C$389, 'Test Sample Data'!M250&gt;0),'Test Sample Data'!M250,$C$389),""))</f>
        <v/>
      </c>
      <c r="N251" s="105" t="str">
        <f>IF('Test Sample Data'!N250="","",IF(SUM('Test Sample Data'!N$3:N$386)&gt;10,IF(AND(ISNUMBER('Test Sample Data'!N250),'Test Sample Data'!N250&lt;$C$389, 'Test Sample Data'!N250&gt;0),'Test Sample Data'!N250,$C$389),""))</f>
        <v/>
      </c>
      <c r="O251" s="105" t="str">
        <f>'Gene Table'!D250</f>
        <v>RNF31</v>
      </c>
      <c r="P251" s="104" t="s">
        <v>27031</v>
      </c>
      <c r="Q251" s="105">
        <f>IF('Control Sample Data'!C250="","",IF(SUM('Control Sample Data'!C$3:C$386)&gt;10,IF(AND(ISNUMBER('Control Sample Data'!C250),'Control Sample Data'!C250&lt;$C$389, 'Control Sample Data'!C250&gt;0),'Control Sample Data'!C250,$C$389),""))</f>
        <v>35</v>
      </c>
      <c r="R251" s="105">
        <f>IF('Control Sample Data'!D250="","",IF(SUM('Control Sample Data'!D$3:D$386)&gt;10,IF(AND(ISNUMBER('Control Sample Data'!D250),'Control Sample Data'!D250&lt;$C$389, 'Control Sample Data'!D250&gt;0),'Control Sample Data'!D250,$C$389),""))</f>
        <v>34.299999999999997</v>
      </c>
      <c r="S251" s="105">
        <f>IF('Control Sample Data'!E250="","",IF(SUM('Control Sample Data'!E$3:E$386)&gt;10,IF(AND(ISNUMBER('Control Sample Data'!E250),'Control Sample Data'!E250&lt;$C$389, 'Control Sample Data'!E250&gt;0),'Control Sample Data'!E250,$C$389),""))</f>
        <v>34.369999999999997</v>
      </c>
      <c r="T251" s="105" t="str">
        <f>IF('Control Sample Data'!F250="","",IF(SUM('Control Sample Data'!F$3:F$386)&gt;10,IF(AND(ISNUMBER('Control Sample Data'!F250),'Control Sample Data'!F250&lt;$C$389, 'Control Sample Data'!F250&gt;0),'Control Sample Data'!F250,$C$389),""))</f>
        <v/>
      </c>
      <c r="U251" s="105" t="str">
        <f>IF('Control Sample Data'!G250="","",IF(SUM('Control Sample Data'!G$3:G$386)&gt;10,IF(AND(ISNUMBER('Control Sample Data'!G250),'Control Sample Data'!G250&lt;$C$389, 'Control Sample Data'!G250&gt;0),'Control Sample Data'!G250,$C$389),""))</f>
        <v/>
      </c>
      <c r="V251" s="105" t="str">
        <f>IF('Control Sample Data'!H250="","",IF(SUM('Control Sample Data'!H$3:H$386)&gt;10,IF(AND(ISNUMBER('Control Sample Data'!H250),'Control Sample Data'!H250&lt;$C$389, 'Control Sample Data'!H250&gt;0),'Control Sample Data'!H250,$C$389),""))</f>
        <v/>
      </c>
      <c r="W251" s="105" t="str">
        <f>IF('Control Sample Data'!I250="","",IF(SUM('Control Sample Data'!I$3:I$386)&gt;10,IF(AND(ISNUMBER('Control Sample Data'!I250),'Control Sample Data'!I250&lt;$C$389, 'Control Sample Data'!I250&gt;0),'Control Sample Data'!I250,$C$389),""))</f>
        <v/>
      </c>
      <c r="X251" s="105" t="str">
        <f>IF('Control Sample Data'!J250="","",IF(SUM('Control Sample Data'!J$3:J$386)&gt;10,IF(AND(ISNUMBER('Control Sample Data'!J250),'Control Sample Data'!J250&lt;$C$389, 'Control Sample Data'!J250&gt;0),'Control Sample Data'!J250,$C$389),""))</f>
        <v/>
      </c>
      <c r="Y251" s="105" t="str">
        <f>IF('Control Sample Data'!K250="","",IF(SUM('Control Sample Data'!K$3:K$386)&gt;10,IF(AND(ISNUMBER('Control Sample Data'!K250),'Control Sample Data'!K250&lt;$C$389, 'Control Sample Data'!K250&gt;0),'Control Sample Data'!K250,$C$389),""))</f>
        <v/>
      </c>
      <c r="Z251" s="105" t="str">
        <f>IF('Control Sample Data'!L250="","",IF(SUM('Control Sample Data'!L$3:L$386)&gt;10,IF(AND(ISNUMBER('Control Sample Data'!L250),'Control Sample Data'!L250&lt;$C$389, 'Control Sample Data'!L250&gt;0),'Control Sample Data'!L250,$C$389),""))</f>
        <v/>
      </c>
      <c r="AA251" s="105" t="str">
        <f>IF('Control Sample Data'!M250="","",IF(SUM('Control Sample Data'!M$3:M$386)&gt;10,IF(AND(ISNUMBER('Control Sample Data'!M250),'Control Sample Data'!M250&lt;$C$389, 'Control Sample Data'!M250&gt;0),'Control Sample Data'!M250,$C$389),""))</f>
        <v/>
      </c>
      <c r="AB251" s="136" t="str">
        <f>IF('Control Sample Data'!N250="","",IF(SUM('Control Sample Data'!N$3:N$386)&gt;10,IF(AND(ISNUMBER('Control Sample Data'!N250),'Control Sample Data'!N250&lt;$C$389, 'Control Sample Data'!N250&gt;0),'Control Sample Data'!N250,$C$389),""))</f>
        <v/>
      </c>
      <c r="BA251" s="101" t="str">
        <f t="shared" si="222"/>
        <v>RNF31</v>
      </c>
      <c r="BB251" s="104" t="s">
        <v>27031</v>
      </c>
      <c r="BC251" s="105">
        <f t="shared" si="234"/>
        <v>7.3379999999999974</v>
      </c>
      <c r="BD251" s="105">
        <f t="shared" si="235"/>
        <v>-1.3900000000000006</v>
      </c>
      <c r="BE251" s="105">
        <f t="shared" si="236"/>
        <v>5.1499999999999986</v>
      </c>
      <c r="BF251" s="105" t="str">
        <f t="shared" si="237"/>
        <v/>
      </c>
      <c r="BG251" s="105" t="str">
        <f t="shared" si="238"/>
        <v/>
      </c>
      <c r="BH251" s="105" t="str">
        <f t="shared" si="239"/>
        <v/>
      </c>
      <c r="BI251" s="105" t="str">
        <f t="shared" si="240"/>
        <v/>
      </c>
      <c r="BJ251" s="105" t="str">
        <f t="shared" si="241"/>
        <v/>
      </c>
      <c r="BK251" s="105" t="str">
        <f t="shared" si="242"/>
        <v/>
      </c>
      <c r="BL251" s="105" t="str">
        <f t="shared" si="243"/>
        <v/>
      </c>
      <c r="BM251" s="102" t="str">
        <f t="shared" si="223"/>
        <v/>
      </c>
      <c r="BN251" s="102" t="str">
        <f t="shared" si="224"/>
        <v/>
      </c>
      <c r="BO251" s="105">
        <f t="shared" si="244"/>
        <v>13.858000000000001</v>
      </c>
      <c r="BP251" s="105">
        <f t="shared" si="245"/>
        <v>13.247999999999998</v>
      </c>
      <c r="BQ251" s="105">
        <f t="shared" si="246"/>
        <v>13.159999999999997</v>
      </c>
      <c r="BR251" s="105" t="str">
        <f t="shared" si="247"/>
        <v/>
      </c>
      <c r="BS251" s="105" t="str">
        <f t="shared" si="248"/>
        <v/>
      </c>
      <c r="BT251" s="105" t="str">
        <f t="shared" si="249"/>
        <v/>
      </c>
      <c r="BU251" s="105" t="str">
        <f t="shared" si="250"/>
        <v/>
      </c>
      <c r="BV251" s="105" t="str">
        <f t="shared" si="251"/>
        <v/>
      </c>
      <c r="BW251" s="105" t="str">
        <f t="shared" si="252"/>
        <v/>
      </c>
      <c r="BX251" s="105" t="str">
        <f t="shared" si="253"/>
        <v/>
      </c>
      <c r="BY251" s="102" t="str">
        <f t="shared" si="225"/>
        <v/>
      </c>
      <c r="BZ251" s="102" t="str">
        <f t="shared" si="226"/>
        <v/>
      </c>
      <c r="CA251" s="70">
        <f t="shared" si="227"/>
        <v>3.6993333333333318</v>
      </c>
      <c r="CB251" s="70">
        <f t="shared" si="228"/>
        <v>13.421999999999997</v>
      </c>
      <c r="CC251" s="103" t="str">
        <f t="shared" si="229"/>
        <v>RNF31</v>
      </c>
      <c r="CD251" s="104" t="s">
        <v>27031</v>
      </c>
      <c r="CE251" s="106">
        <f t="shared" si="254"/>
        <v>6.1807601655113368E-3</v>
      </c>
      <c r="CF251" s="106">
        <f t="shared" si="255"/>
        <v>2.6207868077167276</v>
      </c>
      <c r="CG251" s="106">
        <f t="shared" si="256"/>
        <v>2.8164076956588482E-2</v>
      </c>
      <c r="CH251" s="106" t="str">
        <f t="shared" si="257"/>
        <v/>
      </c>
      <c r="CI251" s="106" t="str">
        <f t="shared" si="258"/>
        <v/>
      </c>
      <c r="CJ251" s="106" t="str">
        <f t="shared" si="259"/>
        <v/>
      </c>
      <c r="CK251" s="106" t="str">
        <f t="shared" si="260"/>
        <v/>
      </c>
      <c r="CL251" s="106" t="str">
        <f t="shared" si="261"/>
        <v/>
      </c>
      <c r="CM251" s="106" t="str">
        <f t="shared" si="262"/>
        <v/>
      </c>
      <c r="CN251" s="106" t="str">
        <f t="shared" si="263"/>
        <v/>
      </c>
      <c r="CO251" s="119" t="str">
        <f t="shared" si="230"/>
        <v/>
      </c>
      <c r="CP251" s="119" t="str">
        <f t="shared" si="231"/>
        <v/>
      </c>
      <c r="CQ251" s="106">
        <f t="shared" si="264"/>
        <v>6.7348250734982831E-5</v>
      </c>
      <c r="CR251" s="106">
        <f t="shared" si="265"/>
        <v>1.0279088789165261E-4</v>
      </c>
      <c r="CS251" s="106">
        <f t="shared" si="266"/>
        <v>1.0925599010351264E-4</v>
      </c>
      <c r="CT251" s="106" t="str">
        <f t="shared" si="267"/>
        <v/>
      </c>
      <c r="CU251" s="106" t="str">
        <f t="shared" si="268"/>
        <v/>
      </c>
      <c r="CV251" s="106" t="str">
        <f t="shared" si="269"/>
        <v/>
      </c>
      <c r="CW251" s="106" t="str">
        <f t="shared" si="270"/>
        <v/>
      </c>
      <c r="CX251" s="106" t="str">
        <f t="shared" si="271"/>
        <v/>
      </c>
      <c r="CY251" s="106" t="str">
        <f t="shared" si="272"/>
        <v/>
      </c>
      <c r="CZ251" s="106" t="str">
        <f t="shared" si="273"/>
        <v/>
      </c>
      <c r="DA251" s="119" t="str">
        <f t="shared" si="232"/>
        <v/>
      </c>
      <c r="DB251" s="119" t="str">
        <f t="shared" si="233"/>
        <v/>
      </c>
    </row>
    <row r="252" spans="1:106" ht="15" customHeight="1" x14ac:dyDescent="0.3">
      <c r="A252" s="135" t="str">
        <f>'Gene Table'!D251</f>
        <v>RNF34</v>
      </c>
      <c r="B252" s="104" t="s">
        <v>27032</v>
      </c>
      <c r="C252" s="105">
        <f>IF('Test Sample Data'!C251="","",IF(SUM('Test Sample Data'!C$3:C$386)&gt;10,IF(AND(ISNUMBER('Test Sample Data'!C251),'Test Sample Data'!C251&lt;$C$389, 'Test Sample Data'!C251&gt;0),'Test Sample Data'!C251,$C$389),""))</f>
        <v>26.64</v>
      </c>
      <c r="D252" s="105">
        <f>IF('Test Sample Data'!D251="","",IF(SUM('Test Sample Data'!D$3:D$386)&gt;10,IF(AND(ISNUMBER('Test Sample Data'!D251),'Test Sample Data'!D251&lt;$C$389, 'Test Sample Data'!D251&gt;0),'Test Sample Data'!D251,$C$389),""))</f>
        <v>32.61</v>
      </c>
      <c r="E252" s="105">
        <f>IF('Test Sample Data'!E251="","",IF(SUM('Test Sample Data'!E$3:E$386)&gt;10,IF(AND(ISNUMBER('Test Sample Data'!E251),'Test Sample Data'!E251&lt;$C$389, 'Test Sample Data'!E251&gt;0),'Test Sample Data'!E251,$C$389),""))</f>
        <v>29.15</v>
      </c>
      <c r="F252" s="105" t="str">
        <f>IF('Test Sample Data'!F251="","",IF(SUM('Test Sample Data'!F$3:F$386)&gt;10,IF(AND(ISNUMBER('Test Sample Data'!F251),'Test Sample Data'!F251&lt;$C$389, 'Test Sample Data'!F251&gt;0),'Test Sample Data'!F251,$C$389),""))</f>
        <v/>
      </c>
      <c r="G252" s="105" t="str">
        <f>IF('Test Sample Data'!G251="","",IF(SUM('Test Sample Data'!G$3:G$386)&gt;10,IF(AND(ISNUMBER('Test Sample Data'!G251),'Test Sample Data'!G251&lt;$C$389, 'Test Sample Data'!G251&gt;0),'Test Sample Data'!G251,$C$389),""))</f>
        <v/>
      </c>
      <c r="H252" s="105" t="str">
        <f>IF('Test Sample Data'!H251="","",IF(SUM('Test Sample Data'!H$3:H$386)&gt;10,IF(AND(ISNUMBER('Test Sample Data'!H251),'Test Sample Data'!H251&lt;$C$389, 'Test Sample Data'!H251&gt;0),'Test Sample Data'!H251,$C$389),""))</f>
        <v/>
      </c>
      <c r="I252" s="105" t="str">
        <f>IF('Test Sample Data'!I251="","",IF(SUM('Test Sample Data'!I$3:I$386)&gt;10,IF(AND(ISNUMBER('Test Sample Data'!I251),'Test Sample Data'!I251&lt;$C$389, 'Test Sample Data'!I251&gt;0),'Test Sample Data'!I251,$C$389),""))</f>
        <v/>
      </c>
      <c r="J252" s="105" t="str">
        <f>IF('Test Sample Data'!J251="","",IF(SUM('Test Sample Data'!J$3:J$386)&gt;10,IF(AND(ISNUMBER('Test Sample Data'!J251),'Test Sample Data'!J251&lt;$C$389, 'Test Sample Data'!J251&gt;0),'Test Sample Data'!J251,$C$389),""))</f>
        <v/>
      </c>
      <c r="K252" s="105" t="str">
        <f>IF('Test Sample Data'!K251="","",IF(SUM('Test Sample Data'!K$3:K$386)&gt;10,IF(AND(ISNUMBER('Test Sample Data'!K251),'Test Sample Data'!K251&lt;$C$389, 'Test Sample Data'!K251&gt;0),'Test Sample Data'!K251,$C$389),""))</f>
        <v/>
      </c>
      <c r="L252" s="105" t="str">
        <f>IF('Test Sample Data'!L251="","",IF(SUM('Test Sample Data'!L$3:L$386)&gt;10,IF(AND(ISNUMBER('Test Sample Data'!L251),'Test Sample Data'!L251&lt;$C$389, 'Test Sample Data'!L251&gt;0),'Test Sample Data'!L251,$C$389),""))</f>
        <v/>
      </c>
      <c r="M252" s="105" t="str">
        <f>IF('Test Sample Data'!M251="","",IF(SUM('Test Sample Data'!M$3:M$386)&gt;10,IF(AND(ISNUMBER('Test Sample Data'!M251),'Test Sample Data'!M251&lt;$C$389, 'Test Sample Data'!M251&gt;0),'Test Sample Data'!M251,$C$389),""))</f>
        <v/>
      </c>
      <c r="N252" s="105" t="str">
        <f>IF('Test Sample Data'!N251="","",IF(SUM('Test Sample Data'!N$3:N$386)&gt;10,IF(AND(ISNUMBER('Test Sample Data'!N251),'Test Sample Data'!N251&lt;$C$389, 'Test Sample Data'!N251&gt;0),'Test Sample Data'!N251,$C$389),""))</f>
        <v/>
      </c>
      <c r="O252" s="105" t="str">
        <f>'Gene Table'!D251</f>
        <v>RNF34</v>
      </c>
      <c r="P252" s="104" t="s">
        <v>27032</v>
      </c>
      <c r="Q252" s="105">
        <f>IF('Control Sample Data'!C251="","",IF(SUM('Control Sample Data'!C$3:C$386)&gt;10,IF(AND(ISNUMBER('Control Sample Data'!C251),'Control Sample Data'!C251&lt;$C$389, 'Control Sample Data'!C251&gt;0),'Control Sample Data'!C251,$C$389),""))</f>
        <v>32.04</v>
      </c>
      <c r="R252" s="105">
        <f>IF('Control Sample Data'!D251="","",IF(SUM('Control Sample Data'!D$3:D$386)&gt;10,IF(AND(ISNUMBER('Control Sample Data'!D251),'Control Sample Data'!D251&lt;$C$389, 'Control Sample Data'!D251&gt;0),'Control Sample Data'!D251,$C$389),""))</f>
        <v>31.94</v>
      </c>
      <c r="S252" s="105">
        <f>IF('Control Sample Data'!E251="","",IF(SUM('Control Sample Data'!E$3:E$386)&gt;10,IF(AND(ISNUMBER('Control Sample Data'!E251),'Control Sample Data'!E251&lt;$C$389, 'Control Sample Data'!E251&gt;0),'Control Sample Data'!E251,$C$389),""))</f>
        <v>32.94</v>
      </c>
      <c r="T252" s="105" t="str">
        <f>IF('Control Sample Data'!F251="","",IF(SUM('Control Sample Data'!F$3:F$386)&gt;10,IF(AND(ISNUMBER('Control Sample Data'!F251),'Control Sample Data'!F251&lt;$C$389, 'Control Sample Data'!F251&gt;0),'Control Sample Data'!F251,$C$389),""))</f>
        <v/>
      </c>
      <c r="U252" s="105" t="str">
        <f>IF('Control Sample Data'!G251="","",IF(SUM('Control Sample Data'!G$3:G$386)&gt;10,IF(AND(ISNUMBER('Control Sample Data'!G251),'Control Sample Data'!G251&lt;$C$389, 'Control Sample Data'!G251&gt;0),'Control Sample Data'!G251,$C$389),""))</f>
        <v/>
      </c>
      <c r="V252" s="105" t="str">
        <f>IF('Control Sample Data'!H251="","",IF(SUM('Control Sample Data'!H$3:H$386)&gt;10,IF(AND(ISNUMBER('Control Sample Data'!H251),'Control Sample Data'!H251&lt;$C$389, 'Control Sample Data'!H251&gt;0),'Control Sample Data'!H251,$C$389),""))</f>
        <v/>
      </c>
      <c r="W252" s="105" t="str">
        <f>IF('Control Sample Data'!I251="","",IF(SUM('Control Sample Data'!I$3:I$386)&gt;10,IF(AND(ISNUMBER('Control Sample Data'!I251),'Control Sample Data'!I251&lt;$C$389, 'Control Sample Data'!I251&gt;0),'Control Sample Data'!I251,$C$389),""))</f>
        <v/>
      </c>
      <c r="X252" s="105" t="str">
        <f>IF('Control Sample Data'!J251="","",IF(SUM('Control Sample Data'!J$3:J$386)&gt;10,IF(AND(ISNUMBER('Control Sample Data'!J251),'Control Sample Data'!J251&lt;$C$389, 'Control Sample Data'!J251&gt;0),'Control Sample Data'!J251,$C$389),""))</f>
        <v/>
      </c>
      <c r="Y252" s="105" t="str">
        <f>IF('Control Sample Data'!K251="","",IF(SUM('Control Sample Data'!K$3:K$386)&gt;10,IF(AND(ISNUMBER('Control Sample Data'!K251),'Control Sample Data'!K251&lt;$C$389, 'Control Sample Data'!K251&gt;0),'Control Sample Data'!K251,$C$389),""))</f>
        <v/>
      </c>
      <c r="Z252" s="105" t="str">
        <f>IF('Control Sample Data'!L251="","",IF(SUM('Control Sample Data'!L$3:L$386)&gt;10,IF(AND(ISNUMBER('Control Sample Data'!L251),'Control Sample Data'!L251&lt;$C$389, 'Control Sample Data'!L251&gt;0),'Control Sample Data'!L251,$C$389),""))</f>
        <v/>
      </c>
      <c r="AA252" s="105" t="str">
        <f>IF('Control Sample Data'!M251="","",IF(SUM('Control Sample Data'!M$3:M$386)&gt;10,IF(AND(ISNUMBER('Control Sample Data'!M251),'Control Sample Data'!M251&lt;$C$389, 'Control Sample Data'!M251&gt;0),'Control Sample Data'!M251,$C$389),""))</f>
        <v/>
      </c>
      <c r="AB252" s="136" t="str">
        <f>IF('Control Sample Data'!N251="","",IF(SUM('Control Sample Data'!N$3:N$386)&gt;10,IF(AND(ISNUMBER('Control Sample Data'!N251),'Control Sample Data'!N251&lt;$C$389, 'Control Sample Data'!N251&gt;0),'Control Sample Data'!N251,$C$389),""))</f>
        <v/>
      </c>
      <c r="BA252" s="101" t="str">
        <f t="shared" si="222"/>
        <v>RNF34</v>
      </c>
      <c r="BB252" s="104" t="s">
        <v>27032</v>
      </c>
      <c r="BC252" s="105">
        <f t="shared" si="234"/>
        <v>5.6479999999999997</v>
      </c>
      <c r="BD252" s="105">
        <f t="shared" si="235"/>
        <v>11.66</v>
      </c>
      <c r="BE252" s="105">
        <f t="shared" si="236"/>
        <v>8.269999999999996</v>
      </c>
      <c r="BF252" s="105" t="str">
        <f t="shared" si="237"/>
        <v/>
      </c>
      <c r="BG252" s="105" t="str">
        <f t="shared" si="238"/>
        <v/>
      </c>
      <c r="BH252" s="105" t="str">
        <f t="shared" si="239"/>
        <v/>
      </c>
      <c r="BI252" s="105" t="str">
        <f t="shared" si="240"/>
        <v/>
      </c>
      <c r="BJ252" s="105" t="str">
        <f t="shared" si="241"/>
        <v/>
      </c>
      <c r="BK252" s="105" t="str">
        <f t="shared" si="242"/>
        <v/>
      </c>
      <c r="BL252" s="105" t="str">
        <f t="shared" si="243"/>
        <v/>
      </c>
      <c r="BM252" s="102" t="str">
        <f t="shared" si="223"/>
        <v/>
      </c>
      <c r="BN252" s="102" t="str">
        <f t="shared" si="224"/>
        <v/>
      </c>
      <c r="BO252" s="105">
        <f t="shared" si="244"/>
        <v>10.898</v>
      </c>
      <c r="BP252" s="105">
        <f t="shared" si="245"/>
        <v>10.888000000000002</v>
      </c>
      <c r="BQ252" s="105">
        <f t="shared" si="246"/>
        <v>11.729999999999997</v>
      </c>
      <c r="BR252" s="105" t="str">
        <f t="shared" si="247"/>
        <v/>
      </c>
      <c r="BS252" s="105" t="str">
        <f t="shared" si="248"/>
        <v/>
      </c>
      <c r="BT252" s="105" t="str">
        <f t="shared" si="249"/>
        <v/>
      </c>
      <c r="BU252" s="105" t="str">
        <f t="shared" si="250"/>
        <v/>
      </c>
      <c r="BV252" s="105" t="str">
        <f t="shared" si="251"/>
        <v/>
      </c>
      <c r="BW252" s="105" t="str">
        <f t="shared" si="252"/>
        <v/>
      </c>
      <c r="BX252" s="105" t="str">
        <f t="shared" si="253"/>
        <v/>
      </c>
      <c r="BY252" s="102" t="str">
        <f t="shared" si="225"/>
        <v/>
      </c>
      <c r="BZ252" s="102" t="str">
        <f t="shared" si="226"/>
        <v/>
      </c>
      <c r="CA252" s="70">
        <f t="shared" si="227"/>
        <v>8.525999999999998</v>
      </c>
      <c r="CB252" s="70">
        <f t="shared" si="228"/>
        <v>11.171999999999999</v>
      </c>
      <c r="CC252" s="103" t="str">
        <f t="shared" si="229"/>
        <v>RNF34</v>
      </c>
      <c r="CD252" s="104" t="s">
        <v>27032</v>
      </c>
      <c r="CE252" s="106">
        <f t="shared" si="254"/>
        <v>1.9942637012952399E-2</v>
      </c>
      <c r="CF252" s="106">
        <f t="shared" si="255"/>
        <v>3.0902260594977565E-4</v>
      </c>
      <c r="CG252" s="106">
        <f t="shared" si="256"/>
        <v>3.2395294758376719E-3</v>
      </c>
      <c r="CH252" s="106" t="str">
        <f t="shared" si="257"/>
        <v/>
      </c>
      <c r="CI252" s="106" t="str">
        <f t="shared" si="258"/>
        <v/>
      </c>
      <c r="CJ252" s="106" t="str">
        <f t="shared" si="259"/>
        <v/>
      </c>
      <c r="CK252" s="106" t="str">
        <f t="shared" si="260"/>
        <v/>
      </c>
      <c r="CL252" s="106" t="str">
        <f t="shared" si="261"/>
        <v/>
      </c>
      <c r="CM252" s="106" t="str">
        <f t="shared" si="262"/>
        <v/>
      </c>
      <c r="CN252" s="106" t="str">
        <f t="shared" si="263"/>
        <v/>
      </c>
      <c r="CO252" s="119" t="str">
        <f t="shared" si="230"/>
        <v/>
      </c>
      <c r="CP252" s="119" t="str">
        <f t="shared" si="231"/>
        <v/>
      </c>
      <c r="CQ252" s="106">
        <f t="shared" si="264"/>
        <v>5.2405287421555368E-4</v>
      </c>
      <c r="CR252" s="106">
        <f t="shared" si="265"/>
        <v>5.2769795021452657E-4</v>
      </c>
      <c r="CS252" s="106">
        <f t="shared" si="266"/>
        <v>2.9438667668231505E-4</v>
      </c>
      <c r="CT252" s="106" t="str">
        <f t="shared" si="267"/>
        <v/>
      </c>
      <c r="CU252" s="106" t="str">
        <f t="shared" si="268"/>
        <v/>
      </c>
      <c r="CV252" s="106" t="str">
        <f t="shared" si="269"/>
        <v/>
      </c>
      <c r="CW252" s="106" t="str">
        <f t="shared" si="270"/>
        <v/>
      </c>
      <c r="CX252" s="106" t="str">
        <f t="shared" si="271"/>
        <v/>
      </c>
      <c r="CY252" s="106" t="str">
        <f t="shared" si="272"/>
        <v/>
      </c>
      <c r="CZ252" s="106" t="str">
        <f t="shared" si="273"/>
        <v/>
      </c>
      <c r="DA252" s="119" t="str">
        <f t="shared" si="232"/>
        <v/>
      </c>
      <c r="DB252" s="119" t="str">
        <f t="shared" si="233"/>
        <v/>
      </c>
    </row>
    <row r="253" spans="1:106" ht="15" customHeight="1" x14ac:dyDescent="0.3">
      <c r="A253" s="135" t="str">
        <f>'Gene Table'!D252</f>
        <v>RNF38</v>
      </c>
      <c r="B253" s="104" t="s">
        <v>27033</v>
      </c>
      <c r="C253" s="105">
        <f>IF('Test Sample Data'!C252="","",IF(SUM('Test Sample Data'!C$3:C$386)&gt;10,IF(AND(ISNUMBER('Test Sample Data'!C252),'Test Sample Data'!C252&lt;$C$389, 'Test Sample Data'!C252&gt;0),'Test Sample Data'!C252,$C$389),""))</f>
        <v>20.18</v>
      </c>
      <c r="D253" s="105">
        <f>IF('Test Sample Data'!D252="","",IF(SUM('Test Sample Data'!D$3:D$386)&gt;10,IF(AND(ISNUMBER('Test Sample Data'!D252),'Test Sample Data'!D252&lt;$C$389, 'Test Sample Data'!D252&gt;0),'Test Sample Data'!D252,$C$389),""))</f>
        <v>22.03</v>
      </c>
      <c r="E253" s="105">
        <f>IF('Test Sample Data'!E252="","",IF(SUM('Test Sample Data'!E$3:E$386)&gt;10,IF(AND(ISNUMBER('Test Sample Data'!E252),'Test Sample Data'!E252&lt;$C$389, 'Test Sample Data'!E252&gt;0),'Test Sample Data'!E252,$C$389),""))</f>
        <v>30.05</v>
      </c>
      <c r="F253" s="105" t="str">
        <f>IF('Test Sample Data'!F252="","",IF(SUM('Test Sample Data'!F$3:F$386)&gt;10,IF(AND(ISNUMBER('Test Sample Data'!F252),'Test Sample Data'!F252&lt;$C$389, 'Test Sample Data'!F252&gt;0),'Test Sample Data'!F252,$C$389),""))</f>
        <v/>
      </c>
      <c r="G253" s="105" t="str">
        <f>IF('Test Sample Data'!G252="","",IF(SUM('Test Sample Data'!G$3:G$386)&gt;10,IF(AND(ISNUMBER('Test Sample Data'!G252),'Test Sample Data'!G252&lt;$C$389, 'Test Sample Data'!G252&gt;0),'Test Sample Data'!G252,$C$389),""))</f>
        <v/>
      </c>
      <c r="H253" s="105" t="str">
        <f>IF('Test Sample Data'!H252="","",IF(SUM('Test Sample Data'!H$3:H$386)&gt;10,IF(AND(ISNUMBER('Test Sample Data'!H252),'Test Sample Data'!H252&lt;$C$389, 'Test Sample Data'!H252&gt;0),'Test Sample Data'!H252,$C$389),""))</f>
        <v/>
      </c>
      <c r="I253" s="105" t="str">
        <f>IF('Test Sample Data'!I252="","",IF(SUM('Test Sample Data'!I$3:I$386)&gt;10,IF(AND(ISNUMBER('Test Sample Data'!I252),'Test Sample Data'!I252&lt;$C$389, 'Test Sample Data'!I252&gt;0),'Test Sample Data'!I252,$C$389),""))</f>
        <v/>
      </c>
      <c r="J253" s="105" t="str">
        <f>IF('Test Sample Data'!J252="","",IF(SUM('Test Sample Data'!J$3:J$386)&gt;10,IF(AND(ISNUMBER('Test Sample Data'!J252),'Test Sample Data'!J252&lt;$C$389, 'Test Sample Data'!J252&gt;0),'Test Sample Data'!J252,$C$389),""))</f>
        <v/>
      </c>
      <c r="K253" s="105" t="str">
        <f>IF('Test Sample Data'!K252="","",IF(SUM('Test Sample Data'!K$3:K$386)&gt;10,IF(AND(ISNUMBER('Test Sample Data'!K252),'Test Sample Data'!K252&lt;$C$389, 'Test Sample Data'!K252&gt;0),'Test Sample Data'!K252,$C$389),""))</f>
        <v/>
      </c>
      <c r="L253" s="105" t="str">
        <f>IF('Test Sample Data'!L252="","",IF(SUM('Test Sample Data'!L$3:L$386)&gt;10,IF(AND(ISNUMBER('Test Sample Data'!L252),'Test Sample Data'!L252&lt;$C$389, 'Test Sample Data'!L252&gt;0),'Test Sample Data'!L252,$C$389),""))</f>
        <v/>
      </c>
      <c r="M253" s="105" t="str">
        <f>IF('Test Sample Data'!M252="","",IF(SUM('Test Sample Data'!M$3:M$386)&gt;10,IF(AND(ISNUMBER('Test Sample Data'!M252),'Test Sample Data'!M252&lt;$C$389, 'Test Sample Data'!M252&gt;0),'Test Sample Data'!M252,$C$389),""))</f>
        <v/>
      </c>
      <c r="N253" s="105" t="str">
        <f>IF('Test Sample Data'!N252="","",IF(SUM('Test Sample Data'!N$3:N$386)&gt;10,IF(AND(ISNUMBER('Test Sample Data'!N252),'Test Sample Data'!N252&lt;$C$389, 'Test Sample Data'!N252&gt;0),'Test Sample Data'!N252,$C$389),""))</f>
        <v/>
      </c>
      <c r="O253" s="105" t="str">
        <f>'Gene Table'!D252</f>
        <v>RNF38</v>
      </c>
      <c r="P253" s="104" t="s">
        <v>27033</v>
      </c>
      <c r="Q253" s="105">
        <f>IF('Control Sample Data'!C252="","",IF(SUM('Control Sample Data'!C$3:C$386)&gt;10,IF(AND(ISNUMBER('Control Sample Data'!C252),'Control Sample Data'!C252&lt;$C$389, 'Control Sample Data'!C252&gt;0),'Control Sample Data'!C252,$C$389),""))</f>
        <v>29.53</v>
      </c>
      <c r="R253" s="105">
        <f>IF('Control Sample Data'!D252="","",IF(SUM('Control Sample Data'!D$3:D$386)&gt;10,IF(AND(ISNUMBER('Control Sample Data'!D252),'Control Sample Data'!D252&lt;$C$389, 'Control Sample Data'!D252&gt;0),'Control Sample Data'!D252,$C$389),""))</f>
        <v>29.42</v>
      </c>
      <c r="S253" s="105">
        <f>IF('Control Sample Data'!E252="","",IF(SUM('Control Sample Data'!E$3:E$386)&gt;10,IF(AND(ISNUMBER('Control Sample Data'!E252),'Control Sample Data'!E252&lt;$C$389, 'Control Sample Data'!E252&gt;0),'Control Sample Data'!E252,$C$389),""))</f>
        <v>29.24</v>
      </c>
      <c r="T253" s="105" t="str">
        <f>IF('Control Sample Data'!F252="","",IF(SUM('Control Sample Data'!F$3:F$386)&gt;10,IF(AND(ISNUMBER('Control Sample Data'!F252),'Control Sample Data'!F252&lt;$C$389, 'Control Sample Data'!F252&gt;0),'Control Sample Data'!F252,$C$389),""))</f>
        <v/>
      </c>
      <c r="U253" s="105" t="str">
        <f>IF('Control Sample Data'!G252="","",IF(SUM('Control Sample Data'!G$3:G$386)&gt;10,IF(AND(ISNUMBER('Control Sample Data'!G252),'Control Sample Data'!G252&lt;$C$389, 'Control Sample Data'!G252&gt;0),'Control Sample Data'!G252,$C$389),""))</f>
        <v/>
      </c>
      <c r="V253" s="105" t="str">
        <f>IF('Control Sample Data'!H252="","",IF(SUM('Control Sample Data'!H$3:H$386)&gt;10,IF(AND(ISNUMBER('Control Sample Data'!H252),'Control Sample Data'!H252&lt;$C$389, 'Control Sample Data'!H252&gt;0),'Control Sample Data'!H252,$C$389),""))</f>
        <v/>
      </c>
      <c r="W253" s="105" t="str">
        <f>IF('Control Sample Data'!I252="","",IF(SUM('Control Sample Data'!I$3:I$386)&gt;10,IF(AND(ISNUMBER('Control Sample Data'!I252),'Control Sample Data'!I252&lt;$C$389, 'Control Sample Data'!I252&gt;0),'Control Sample Data'!I252,$C$389),""))</f>
        <v/>
      </c>
      <c r="X253" s="105" t="str">
        <f>IF('Control Sample Data'!J252="","",IF(SUM('Control Sample Data'!J$3:J$386)&gt;10,IF(AND(ISNUMBER('Control Sample Data'!J252),'Control Sample Data'!J252&lt;$C$389, 'Control Sample Data'!J252&gt;0),'Control Sample Data'!J252,$C$389),""))</f>
        <v/>
      </c>
      <c r="Y253" s="105" t="str">
        <f>IF('Control Sample Data'!K252="","",IF(SUM('Control Sample Data'!K$3:K$386)&gt;10,IF(AND(ISNUMBER('Control Sample Data'!K252),'Control Sample Data'!K252&lt;$C$389, 'Control Sample Data'!K252&gt;0),'Control Sample Data'!K252,$C$389),""))</f>
        <v/>
      </c>
      <c r="Z253" s="105" t="str">
        <f>IF('Control Sample Data'!L252="","",IF(SUM('Control Sample Data'!L$3:L$386)&gt;10,IF(AND(ISNUMBER('Control Sample Data'!L252),'Control Sample Data'!L252&lt;$C$389, 'Control Sample Data'!L252&gt;0),'Control Sample Data'!L252,$C$389),""))</f>
        <v/>
      </c>
      <c r="AA253" s="105" t="str">
        <f>IF('Control Sample Data'!M252="","",IF(SUM('Control Sample Data'!M$3:M$386)&gt;10,IF(AND(ISNUMBER('Control Sample Data'!M252),'Control Sample Data'!M252&lt;$C$389, 'Control Sample Data'!M252&gt;0),'Control Sample Data'!M252,$C$389),""))</f>
        <v/>
      </c>
      <c r="AB253" s="136" t="str">
        <f>IF('Control Sample Data'!N252="","",IF(SUM('Control Sample Data'!N$3:N$386)&gt;10,IF(AND(ISNUMBER('Control Sample Data'!N252),'Control Sample Data'!N252&lt;$C$389, 'Control Sample Data'!N252&gt;0),'Control Sample Data'!N252,$C$389),""))</f>
        <v/>
      </c>
      <c r="BA253" s="101" t="str">
        <f t="shared" si="222"/>
        <v>RNF38</v>
      </c>
      <c r="BB253" s="104" t="s">
        <v>27033</v>
      </c>
      <c r="BC253" s="105">
        <f t="shared" si="234"/>
        <v>-0.81200000000000117</v>
      </c>
      <c r="BD253" s="105">
        <f t="shared" si="235"/>
        <v>1.0800000000000018</v>
      </c>
      <c r="BE253" s="105">
        <f t="shared" si="236"/>
        <v>9.1699999999999982</v>
      </c>
      <c r="BF253" s="105" t="str">
        <f t="shared" si="237"/>
        <v/>
      </c>
      <c r="BG253" s="105" t="str">
        <f t="shared" si="238"/>
        <v/>
      </c>
      <c r="BH253" s="105" t="str">
        <f t="shared" si="239"/>
        <v/>
      </c>
      <c r="BI253" s="105" t="str">
        <f t="shared" si="240"/>
        <v/>
      </c>
      <c r="BJ253" s="105" t="str">
        <f t="shared" si="241"/>
        <v/>
      </c>
      <c r="BK253" s="105" t="str">
        <f t="shared" si="242"/>
        <v/>
      </c>
      <c r="BL253" s="105" t="str">
        <f t="shared" si="243"/>
        <v/>
      </c>
      <c r="BM253" s="102" t="str">
        <f t="shared" si="223"/>
        <v/>
      </c>
      <c r="BN253" s="102" t="str">
        <f t="shared" si="224"/>
        <v/>
      </c>
      <c r="BO253" s="105">
        <f t="shared" si="244"/>
        <v>8.3880000000000017</v>
      </c>
      <c r="BP253" s="105">
        <f t="shared" si="245"/>
        <v>8.3680000000000021</v>
      </c>
      <c r="BQ253" s="105">
        <f t="shared" si="246"/>
        <v>8.0299999999999976</v>
      </c>
      <c r="BR253" s="105" t="str">
        <f t="shared" si="247"/>
        <v/>
      </c>
      <c r="BS253" s="105" t="str">
        <f t="shared" si="248"/>
        <v/>
      </c>
      <c r="BT253" s="105" t="str">
        <f t="shared" si="249"/>
        <v/>
      </c>
      <c r="BU253" s="105" t="str">
        <f t="shared" si="250"/>
        <v/>
      </c>
      <c r="BV253" s="105" t="str">
        <f t="shared" si="251"/>
        <v/>
      </c>
      <c r="BW253" s="105" t="str">
        <f t="shared" si="252"/>
        <v/>
      </c>
      <c r="BX253" s="105" t="str">
        <f t="shared" si="253"/>
        <v/>
      </c>
      <c r="BY253" s="102" t="str">
        <f t="shared" si="225"/>
        <v/>
      </c>
      <c r="BZ253" s="102" t="str">
        <f t="shared" si="226"/>
        <v/>
      </c>
      <c r="CA253" s="70">
        <f t="shared" si="227"/>
        <v>3.1459999999999995</v>
      </c>
      <c r="CB253" s="70">
        <f t="shared" si="228"/>
        <v>8.2620000000000005</v>
      </c>
      <c r="CC253" s="103" t="str">
        <f t="shared" si="229"/>
        <v>RNF38</v>
      </c>
      <c r="CD253" s="104" t="s">
        <v>27033</v>
      </c>
      <c r="CE253" s="106">
        <f t="shared" si="254"/>
        <v>1.7556435952190399</v>
      </c>
      <c r="CF253" s="106">
        <f t="shared" si="255"/>
        <v>0.47302882336279739</v>
      </c>
      <c r="CG253" s="106">
        <f t="shared" si="256"/>
        <v>1.7360208616534604E-3</v>
      </c>
      <c r="CH253" s="106" t="str">
        <f t="shared" si="257"/>
        <v/>
      </c>
      <c r="CI253" s="106" t="str">
        <f t="shared" si="258"/>
        <v/>
      </c>
      <c r="CJ253" s="106" t="str">
        <f t="shared" si="259"/>
        <v/>
      </c>
      <c r="CK253" s="106" t="str">
        <f t="shared" si="260"/>
        <v/>
      </c>
      <c r="CL253" s="106" t="str">
        <f t="shared" si="261"/>
        <v/>
      </c>
      <c r="CM253" s="106" t="str">
        <f t="shared" si="262"/>
        <v/>
      </c>
      <c r="CN253" s="106" t="str">
        <f t="shared" si="263"/>
        <v/>
      </c>
      <c r="CO253" s="119" t="str">
        <f t="shared" si="230"/>
        <v/>
      </c>
      <c r="CP253" s="119" t="str">
        <f t="shared" si="231"/>
        <v/>
      </c>
      <c r="CQ253" s="106">
        <f t="shared" si="264"/>
        <v>2.9851103921194637E-3</v>
      </c>
      <c r="CR253" s="106">
        <f t="shared" si="265"/>
        <v>3.0267809803092602E-3</v>
      </c>
      <c r="CS253" s="106">
        <f t="shared" si="266"/>
        <v>3.8258605374489412E-3</v>
      </c>
      <c r="CT253" s="106" t="str">
        <f t="shared" si="267"/>
        <v/>
      </c>
      <c r="CU253" s="106" t="str">
        <f t="shared" si="268"/>
        <v/>
      </c>
      <c r="CV253" s="106" t="str">
        <f t="shared" si="269"/>
        <v/>
      </c>
      <c r="CW253" s="106" t="str">
        <f t="shared" si="270"/>
        <v/>
      </c>
      <c r="CX253" s="106" t="str">
        <f t="shared" si="271"/>
        <v/>
      </c>
      <c r="CY253" s="106" t="str">
        <f t="shared" si="272"/>
        <v/>
      </c>
      <c r="CZ253" s="106" t="str">
        <f t="shared" si="273"/>
        <v/>
      </c>
      <c r="DA253" s="119" t="str">
        <f t="shared" si="232"/>
        <v/>
      </c>
      <c r="DB253" s="119" t="str">
        <f t="shared" si="233"/>
        <v/>
      </c>
    </row>
    <row r="254" spans="1:106" ht="15" customHeight="1" x14ac:dyDescent="0.3">
      <c r="A254" s="135" t="str">
        <f>'Gene Table'!D253</f>
        <v>RNF4</v>
      </c>
      <c r="B254" s="104" t="s">
        <v>27034</v>
      </c>
      <c r="C254" s="105">
        <f>IF('Test Sample Data'!C253="","",IF(SUM('Test Sample Data'!C$3:C$386)&gt;10,IF(AND(ISNUMBER('Test Sample Data'!C253),'Test Sample Data'!C253&lt;$C$389, 'Test Sample Data'!C253&gt;0),'Test Sample Data'!C253,$C$389),""))</f>
        <v>14.21</v>
      </c>
      <c r="D254" s="105">
        <f>IF('Test Sample Data'!D253="","",IF(SUM('Test Sample Data'!D$3:D$386)&gt;10,IF(AND(ISNUMBER('Test Sample Data'!D253),'Test Sample Data'!D253&lt;$C$389, 'Test Sample Data'!D253&gt;0),'Test Sample Data'!D253,$C$389),""))</f>
        <v>18.88</v>
      </c>
      <c r="E254" s="105">
        <f>IF('Test Sample Data'!E253="","",IF(SUM('Test Sample Data'!E$3:E$386)&gt;10,IF(AND(ISNUMBER('Test Sample Data'!E253),'Test Sample Data'!E253&lt;$C$389, 'Test Sample Data'!E253&gt;0),'Test Sample Data'!E253,$C$389),""))</f>
        <v>33.11</v>
      </c>
      <c r="F254" s="105" t="str">
        <f>IF('Test Sample Data'!F253="","",IF(SUM('Test Sample Data'!F$3:F$386)&gt;10,IF(AND(ISNUMBER('Test Sample Data'!F253),'Test Sample Data'!F253&lt;$C$389, 'Test Sample Data'!F253&gt;0),'Test Sample Data'!F253,$C$389),""))</f>
        <v/>
      </c>
      <c r="G254" s="105" t="str">
        <f>IF('Test Sample Data'!G253="","",IF(SUM('Test Sample Data'!G$3:G$386)&gt;10,IF(AND(ISNUMBER('Test Sample Data'!G253),'Test Sample Data'!G253&lt;$C$389, 'Test Sample Data'!G253&gt;0),'Test Sample Data'!G253,$C$389),""))</f>
        <v/>
      </c>
      <c r="H254" s="105" t="str">
        <f>IF('Test Sample Data'!H253="","",IF(SUM('Test Sample Data'!H$3:H$386)&gt;10,IF(AND(ISNUMBER('Test Sample Data'!H253),'Test Sample Data'!H253&lt;$C$389, 'Test Sample Data'!H253&gt;0),'Test Sample Data'!H253,$C$389),""))</f>
        <v/>
      </c>
      <c r="I254" s="105" t="str">
        <f>IF('Test Sample Data'!I253="","",IF(SUM('Test Sample Data'!I$3:I$386)&gt;10,IF(AND(ISNUMBER('Test Sample Data'!I253),'Test Sample Data'!I253&lt;$C$389, 'Test Sample Data'!I253&gt;0),'Test Sample Data'!I253,$C$389),""))</f>
        <v/>
      </c>
      <c r="J254" s="105" t="str">
        <f>IF('Test Sample Data'!J253="","",IF(SUM('Test Sample Data'!J$3:J$386)&gt;10,IF(AND(ISNUMBER('Test Sample Data'!J253),'Test Sample Data'!J253&lt;$C$389, 'Test Sample Data'!J253&gt;0),'Test Sample Data'!J253,$C$389),""))</f>
        <v/>
      </c>
      <c r="K254" s="105" t="str">
        <f>IF('Test Sample Data'!K253="","",IF(SUM('Test Sample Data'!K$3:K$386)&gt;10,IF(AND(ISNUMBER('Test Sample Data'!K253),'Test Sample Data'!K253&lt;$C$389, 'Test Sample Data'!K253&gt;0),'Test Sample Data'!K253,$C$389),""))</f>
        <v/>
      </c>
      <c r="L254" s="105" t="str">
        <f>IF('Test Sample Data'!L253="","",IF(SUM('Test Sample Data'!L$3:L$386)&gt;10,IF(AND(ISNUMBER('Test Sample Data'!L253),'Test Sample Data'!L253&lt;$C$389, 'Test Sample Data'!L253&gt;0),'Test Sample Data'!L253,$C$389),""))</f>
        <v/>
      </c>
      <c r="M254" s="105" t="str">
        <f>IF('Test Sample Data'!M253="","",IF(SUM('Test Sample Data'!M$3:M$386)&gt;10,IF(AND(ISNUMBER('Test Sample Data'!M253),'Test Sample Data'!M253&lt;$C$389, 'Test Sample Data'!M253&gt;0),'Test Sample Data'!M253,$C$389),""))</f>
        <v/>
      </c>
      <c r="N254" s="105" t="str">
        <f>IF('Test Sample Data'!N253="","",IF(SUM('Test Sample Data'!N$3:N$386)&gt;10,IF(AND(ISNUMBER('Test Sample Data'!N253),'Test Sample Data'!N253&lt;$C$389, 'Test Sample Data'!N253&gt;0),'Test Sample Data'!N253,$C$389),""))</f>
        <v/>
      </c>
      <c r="O254" s="105" t="str">
        <f>'Gene Table'!D253</f>
        <v>RNF4</v>
      </c>
      <c r="P254" s="104" t="s">
        <v>27034</v>
      </c>
      <c r="Q254" s="105">
        <f>IF('Control Sample Data'!C253="","",IF(SUM('Control Sample Data'!C$3:C$386)&gt;10,IF(AND(ISNUMBER('Control Sample Data'!C253),'Control Sample Data'!C253&lt;$C$389, 'Control Sample Data'!C253&gt;0),'Control Sample Data'!C253,$C$389),""))</f>
        <v>19.84</v>
      </c>
      <c r="R254" s="105">
        <f>IF('Control Sample Data'!D253="","",IF(SUM('Control Sample Data'!D$3:D$386)&gt;10,IF(AND(ISNUMBER('Control Sample Data'!D253),'Control Sample Data'!D253&lt;$C$389, 'Control Sample Data'!D253&gt;0),'Control Sample Data'!D253,$C$389),""))</f>
        <v>19.79</v>
      </c>
      <c r="S254" s="105">
        <f>IF('Control Sample Data'!E253="","",IF(SUM('Control Sample Data'!E$3:E$386)&gt;10,IF(AND(ISNUMBER('Control Sample Data'!E253),'Control Sample Data'!E253&lt;$C$389, 'Control Sample Data'!E253&gt;0),'Control Sample Data'!E253,$C$389),""))</f>
        <v>20</v>
      </c>
      <c r="T254" s="105" t="str">
        <f>IF('Control Sample Data'!F253="","",IF(SUM('Control Sample Data'!F$3:F$386)&gt;10,IF(AND(ISNUMBER('Control Sample Data'!F253),'Control Sample Data'!F253&lt;$C$389, 'Control Sample Data'!F253&gt;0),'Control Sample Data'!F253,$C$389),""))</f>
        <v/>
      </c>
      <c r="U254" s="105" t="str">
        <f>IF('Control Sample Data'!G253="","",IF(SUM('Control Sample Data'!G$3:G$386)&gt;10,IF(AND(ISNUMBER('Control Sample Data'!G253),'Control Sample Data'!G253&lt;$C$389, 'Control Sample Data'!G253&gt;0),'Control Sample Data'!G253,$C$389),""))</f>
        <v/>
      </c>
      <c r="V254" s="105" t="str">
        <f>IF('Control Sample Data'!H253="","",IF(SUM('Control Sample Data'!H$3:H$386)&gt;10,IF(AND(ISNUMBER('Control Sample Data'!H253),'Control Sample Data'!H253&lt;$C$389, 'Control Sample Data'!H253&gt;0),'Control Sample Data'!H253,$C$389),""))</f>
        <v/>
      </c>
      <c r="W254" s="105" t="str">
        <f>IF('Control Sample Data'!I253="","",IF(SUM('Control Sample Data'!I$3:I$386)&gt;10,IF(AND(ISNUMBER('Control Sample Data'!I253),'Control Sample Data'!I253&lt;$C$389, 'Control Sample Data'!I253&gt;0),'Control Sample Data'!I253,$C$389),""))</f>
        <v/>
      </c>
      <c r="X254" s="105" t="str">
        <f>IF('Control Sample Data'!J253="","",IF(SUM('Control Sample Data'!J$3:J$386)&gt;10,IF(AND(ISNUMBER('Control Sample Data'!J253),'Control Sample Data'!J253&lt;$C$389, 'Control Sample Data'!J253&gt;0),'Control Sample Data'!J253,$C$389),""))</f>
        <v/>
      </c>
      <c r="Y254" s="105" t="str">
        <f>IF('Control Sample Data'!K253="","",IF(SUM('Control Sample Data'!K$3:K$386)&gt;10,IF(AND(ISNUMBER('Control Sample Data'!K253),'Control Sample Data'!K253&lt;$C$389, 'Control Sample Data'!K253&gt;0),'Control Sample Data'!K253,$C$389),""))</f>
        <v/>
      </c>
      <c r="Z254" s="105" t="str">
        <f>IF('Control Sample Data'!L253="","",IF(SUM('Control Sample Data'!L$3:L$386)&gt;10,IF(AND(ISNUMBER('Control Sample Data'!L253),'Control Sample Data'!L253&lt;$C$389, 'Control Sample Data'!L253&gt;0),'Control Sample Data'!L253,$C$389),""))</f>
        <v/>
      </c>
      <c r="AA254" s="105" t="str">
        <f>IF('Control Sample Data'!M253="","",IF(SUM('Control Sample Data'!M$3:M$386)&gt;10,IF(AND(ISNUMBER('Control Sample Data'!M253),'Control Sample Data'!M253&lt;$C$389, 'Control Sample Data'!M253&gt;0),'Control Sample Data'!M253,$C$389),""))</f>
        <v/>
      </c>
      <c r="AB254" s="136" t="str">
        <f>IF('Control Sample Data'!N253="","",IF(SUM('Control Sample Data'!N$3:N$386)&gt;10,IF(AND(ISNUMBER('Control Sample Data'!N253),'Control Sample Data'!N253&lt;$C$389, 'Control Sample Data'!N253&gt;0),'Control Sample Data'!N253,$C$389),""))</f>
        <v/>
      </c>
      <c r="BA254" s="101" t="str">
        <f t="shared" si="222"/>
        <v>RNF4</v>
      </c>
      <c r="BB254" s="104" t="s">
        <v>27034</v>
      </c>
      <c r="BC254" s="105">
        <f t="shared" si="234"/>
        <v>-6.782</v>
      </c>
      <c r="BD254" s="105">
        <f t="shared" si="235"/>
        <v>-2.0700000000000003</v>
      </c>
      <c r="BE254" s="105">
        <f t="shared" si="236"/>
        <v>12.229999999999997</v>
      </c>
      <c r="BF254" s="105" t="str">
        <f t="shared" si="237"/>
        <v/>
      </c>
      <c r="BG254" s="105" t="str">
        <f t="shared" si="238"/>
        <v/>
      </c>
      <c r="BH254" s="105" t="str">
        <f t="shared" si="239"/>
        <v/>
      </c>
      <c r="BI254" s="105" t="str">
        <f t="shared" si="240"/>
        <v/>
      </c>
      <c r="BJ254" s="105" t="str">
        <f t="shared" si="241"/>
        <v/>
      </c>
      <c r="BK254" s="105" t="str">
        <f t="shared" si="242"/>
        <v/>
      </c>
      <c r="BL254" s="105" t="str">
        <f t="shared" si="243"/>
        <v/>
      </c>
      <c r="BM254" s="102" t="str">
        <f t="shared" si="223"/>
        <v/>
      </c>
      <c r="BN254" s="102" t="str">
        <f t="shared" si="224"/>
        <v/>
      </c>
      <c r="BO254" s="105">
        <f t="shared" si="244"/>
        <v>-1.3019999999999996</v>
      </c>
      <c r="BP254" s="105">
        <f t="shared" si="245"/>
        <v>-1.2620000000000005</v>
      </c>
      <c r="BQ254" s="105">
        <f t="shared" si="246"/>
        <v>-1.2100000000000009</v>
      </c>
      <c r="BR254" s="105" t="str">
        <f t="shared" si="247"/>
        <v/>
      </c>
      <c r="BS254" s="105" t="str">
        <f t="shared" si="248"/>
        <v/>
      </c>
      <c r="BT254" s="105" t="str">
        <f t="shared" si="249"/>
        <v/>
      </c>
      <c r="BU254" s="105" t="str">
        <f t="shared" si="250"/>
        <v/>
      </c>
      <c r="BV254" s="105" t="str">
        <f t="shared" si="251"/>
        <v/>
      </c>
      <c r="BW254" s="105" t="str">
        <f t="shared" si="252"/>
        <v/>
      </c>
      <c r="BX254" s="105" t="str">
        <f t="shared" si="253"/>
        <v/>
      </c>
      <c r="BY254" s="102" t="str">
        <f t="shared" si="225"/>
        <v/>
      </c>
      <c r="BZ254" s="102" t="str">
        <f t="shared" si="226"/>
        <v/>
      </c>
      <c r="CA254" s="70">
        <f t="shared" si="227"/>
        <v>1.1259999999999988</v>
      </c>
      <c r="CB254" s="70">
        <f t="shared" si="228"/>
        <v>-1.2580000000000002</v>
      </c>
      <c r="CC254" s="103" t="str">
        <f t="shared" si="229"/>
        <v>RNF4</v>
      </c>
      <c r="CD254" s="104" t="s">
        <v>27034</v>
      </c>
      <c r="CE254" s="106">
        <f t="shared" si="254"/>
        <v>110.0488302391048</v>
      </c>
      <c r="CF254" s="106">
        <f t="shared" si="255"/>
        <v>4.1988667344922694</v>
      </c>
      <c r="CG254" s="106">
        <f t="shared" si="256"/>
        <v>2.0816281537303685E-4</v>
      </c>
      <c r="CH254" s="106" t="str">
        <f t="shared" si="257"/>
        <v/>
      </c>
      <c r="CI254" s="106" t="str">
        <f t="shared" si="258"/>
        <v/>
      </c>
      <c r="CJ254" s="106" t="str">
        <f t="shared" si="259"/>
        <v/>
      </c>
      <c r="CK254" s="106" t="str">
        <f t="shared" si="260"/>
        <v/>
      </c>
      <c r="CL254" s="106" t="str">
        <f t="shared" si="261"/>
        <v/>
      </c>
      <c r="CM254" s="106" t="str">
        <f t="shared" si="262"/>
        <v/>
      </c>
      <c r="CN254" s="106" t="str">
        <f t="shared" si="263"/>
        <v/>
      </c>
      <c r="CO254" s="119" t="str">
        <f t="shared" si="230"/>
        <v/>
      </c>
      <c r="CP254" s="119" t="str">
        <f t="shared" si="231"/>
        <v/>
      </c>
      <c r="CQ254" s="106">
        <f t="shared" si="264"/>
        <v>2.4657046509276124</v>
      </c>
      <c r="CR254" s="106">
        <f t="shared" si="265"/>
        <v>2.3982798275822264</v>
      </c>
      <c r="CS254" s="106">
        <f t="shared" si="266"/>
        <v>2.3133763678105761</v>
      </c>
      <c r="CT254" s="106" t="str">
        <f t="shared" si="267"/>
        <v/>
      </c>
      <c r="CU254" s="106" t="str">
        <f t="shared" si="268"/>
        <v/>
      </c>
      <c r="CV254" s="106" t="str">
        <f t="shared" si="269"/>
        <v/>
      </c>
      <c r="CW254" s="106" t="str">
        <f t="shared" si="270"/>
        <v/>
      </c>
      <c r="CX254" s="106" t="str">
        <f t="shared" si="271"/>
        <v/>
      </c>
      <c r="CY254" s="106" t="str">
        <f t="shared" si="272"/>
        <v/>
      </c>
      <c r="CZ254" s="106" t="str">
        <f t="shared" si="273"/>
        <v/>
      </c>
      <c r="DA254" s="119" t="str">
        <f t="shared" si="232"/>
        <v/>
      </c>
      <c r="DB254" s="119" t="str">
        <f t="shared" si="233"/>
        <v/>
      </c>
    </row>
    <row r="255" spans="1:106" ht="15" customHeight="1" x14ac:dyDescent="0.3">
      <c r="A255" s="135" t="str">
        <f>'Gene Table'!D254</f>
        <v>RNF40</v>
      </c>
      <c r="B255" s="104" t="s">
        <v>27035</v>
      </c>
      <c r="C255" s="105">
        <f>IF('Test Sample Data'!C254="","",IF(SUM('Test Sample Data'!C$3:C$386)&gt;10,IF(AND(ISNUMBER('Test Sample Data'!C254),'Test Sample Data'!C254&lt;$C$389, 'Test Sample Data'!C254&gt;0),'Test Sample Data'!C254,$C$389),""))</f>
        <v>25.01</v>
      </c>
      <c r="D255" s="105">
        <f>IF('Test Sample Data'!D254="","",IF(SUM('Test Sample Data'!D$3:D$386)&gt;10,IF(AND(ISNUMBER('Test Sample Data'!D254),'Test Sample Data'!D254&lt;$C$389, 'Test Sample Data'!D254&gt;0),'Test Sample Data'!D254,$C$389),""))</f>
        <v>23.96</v>
      </c>
      <c r="E255" s="105">
        <f>IF('Test Sample Data'!E254="","",IF(SUM('Test Sample Data'!E$3:E$386)&gt;10,IF(AND(ISNUMBER('Test Sample Data'!E254),'Test Sample Data'!E254&lt;$C$389, 'Test Sample Data'!E254&gt;0),'Test Sample Data'!E254,$C$389),""))</f>
        <v>28.33</v>
      </c>
      <c r="F255" s="105" t="str">
        <f>IF('Test Sample Data'!F254="","",IF(SUM('Test Sample Data'!F$3:F$386)&gt;10,IF(AND(ISNUMBER('Test Sample Data'!F254),'Test Sample Data'!F254&lt;$C$389, 'Test Sample Data'!F254&gt;0),'Test Sample Data'!F254,$C$389),""))</f>
        <v/>
      </c>
      <c r="G255" s="105" t="str">
        <f>IF('Test Sample Data'!G254="","",IF(SUM('Test Sample Data'!G$3:G$386)&gt;10,IF(AND(ISNUMBER('Test Sample Data'!G254),'Test Sample Data'!G254&lt;$C$389, 'Test Sample Data'!G254&gt;0),'Test Sample Data'!G254,$C$389),""))</f>
        <v/>
      </c>
      <c r="H255" s="105" t="str">
        <f>IF('Test Sample Data'!H254="","",IF(SUM('Test Sample Data'!H$3:H$386)&gt;10,IF(AND(ISNUMBER('Test Sample Data'!H254),'Test Sample Data'!H254&lt;$C$389, 'Test Sample Data'!H254&gt;0),'Test Sample Data'!H254,$C$389),""))</f>
        <v/>
      </c>
      <c r="I255" s="105" t="str">
        <f>IF('Test Sample Data'!I254="","",IF(SUM('Test Sample Data'!I$3:I$386)&gt;10,IF(AND(ISNUMBER('Test Sample Data'!I254),'Test Sample Data'!I254&lt;$C$389, 'Test Sample Data'!I254&gt;0),'Test Sample Data'!I254,$C$389),""))</f>
        <v/>
      </c>
      <c r="J255" s="105" t="str">
        <f>IF('Test Sample Data'!J254="","",IF(SUM('Test Sample Data'!J$3:J$386)&gt;10,IF(AND(ISNUMBER('Test Sample Data'!J254),'Test Sample Data'!J254&lt;$C$389, 'Test Sample Data'!J254&gt;0),'Test Sample Data'!J254,$C$389),""))</f>
        <v/>
      </c>
      <c r="K255" s="105" t="str">
        <f>IF('Test Sample Data'!K254="","",IF(SUM('Test Sample Data'!K$3:K$386)&gt;10,IF(AND(ISNUMBER('Test Sample Data'!K254),'Test Sample Data'!K254&lt;$C$389, 'Test Sample Data'!K254&gt;0),'Test Sample Data'!K254,$C$389),""))</f>
        <v/>
      </c>
      <c r="L255" s="105" t="str">
        <f>IF('Test Sample Data'!L254="","",IF(SUM('Test Sample Data'!L$3:L$386)&gt;10,IF(AND(ISNUMBER('Test Sample Data'!L254),'Test Sample Data'!L254&lt;$C$389, 'Test Sample Data'!L254&gt;0),'Test Sample Data'!L254,$C$389),""))</f>
        <v/>
      </c>
      <c r="M255" s="105" t="str">
        <f>IF('Test Sample Data'!M254="","",IF(SUM('Test Sample Data'!M$3:M$386)&gt;10,IF(AND(ISNUMBER('Test Sample Data'!M254),'Test Sample Data'!M254&lt;$C$389, 'Test Sample Data'!M254&gt;0),'Test Sample Data'!M254,$C$389),""))</f>
        <v/>
      </c>
      <c r="N255" s="105" t="str">
        <f>IF('Test Sample Data'!N254="","",IF(SUM('Test Sample Data'!N$3:N$386)&gt;10,IF(AND(ISNUMBER('Test Sample Data'!N254),'Test Sample Data'!N254&lt;$C$389, 'Test Sample Data'!N254&gt;0),'Test Sample Data'!N254,$C$389),""))</f>
        <v/>
      </c>
      <c r="O255" s="105" t="str">
        <f>'Gene Table'!D254</f>
        <v>RNF40</v>
      </c>
      <c r="P255" s="104" t="s">
        <v>27035</v>
      </c>
      <c r="Q255" s="105">
        <f>IF('Control Sample Data'!C254="","",IF(SUM('Control Sample Data'!C$3:C$386)&gt;10,IF(AND(ISNUMBER('Control Sample Data'!C254),'Control Sample Data'!C254&lt;$C$389, 'Control Sample Data'!C254&gt;0),'Control Sample Data'!C254,$C$389),""))</f>
        <v>24.25</v>
      </c>
      <c r="R255" s="105">
        <f>IF('Control Sample Data'!D254="","",IF(SUM('Control Sample Data'!D$3:D$386)&gt;10,IF(AND(ISNUMBER('Control Sample Data'!D254),'Control Sample Data'!D254&lt;$C$389, 'Control Sample Data'!D254&gt;0),'Control Sample Data'!D254,$C$389),""))</f>
        <v>24.34</v>
      </c>
      <c r="S255" s="105">
        <f>IF('Control Sample Data'!E254="","",IF(SUM('Control Sample Data'!E$3:E$386)&gt;10,IF(AND(ISNUMBER('Control Sample Data'!E254),'Control Sample Data'!E254&lt;$C$389, 'Control Sample Data'!E254&gt;0),'Control Sample Data'!E254,$C$389),""))</f>
        <v>24.52</v>
      </c>
      <c r="T255" s="105" t="str">
        <f>IF('Control Sample Data'!F254="","",IF(SUM('Control Sample Data'!F$3:F$386)&gt;10,IF(AND(ISNUMBER('Control Sample Data'!F254),'Control Sample Data'!F254&lt;$C$389, 'Control Sample Data'!F254&gt;0),'Control Sample Data'!F254,$C$389),""))</f>
        <v/>
      </c>
      <c r="U255" s="105" t="str">
        <f>IF('Control Sample Data'!G254="","",IF(SUM('Control Sample Data'!G$3:G$386)&gt;10,IF(AND(ISNUMBER('Control Sample Data'!G254),'Control Sample Data'!G254&lt;$C$389, 'Control Sample Data'!G254&gt;0),'Control Sample Data'!G254,$C$389),""))</f>
        <v/>
      </c>
      <c r="V255" s="105" t="str">
        <f>IF('Control Sample Data'!H254="","",IF(SUM('Control Sample Data'!H$3:H$386)&gt;10,IF(AND(ISNUMBER('Control Sample Data'!H254),'Control Sample Data'!H254&lt;$C$389, 'Control Sample Data'!H254&gt;0),'Control Sample Data'!H254,$C$389),""))</f>
        <v/>
      </c>
      <c r="W255" s="105" t="str">
        <f>IF('Control Sample Data'!I254="","",IF(SUM('Control Sample Data'!I$3:I$386)&gt;10,IF(AND(ISNUMBER('Control Sample Data'!I254),'Control Sample Data'!I254&lt;$C$389, 'Control Sample Data'!I254&gt;0),'Control Sample Data'!I254,$C$389),""))</f>
        <v/>
      </c>
      <c r="X255" s="105" t="str">
        <f>IF('Control Sample Data'!J254="","",IF(SUM('Control Sample Data'!J$3:J$386)&gt;10,IF(AND(ISNUMBER('Control Sample Data'!J254),'Control Sample Data'!J254&lt;$C$389, 'Control Sample Data'!J254&gt;0),'Control Sample Data'!J254,$C$389),""))</f>
        <v/>
      </c>
      <c r="Y255" s="105" t="str">
        <f>IF('Control Sample Data'!K254="","",IF(SUM('Control Sample Data'!K$3:K$386)&gt;10,IF(AND(ISNUMBER('Control Sample Data'!K254),'Control Sample Data'!K254&lt;$C$389, 'Control Sample Data'!K254&gt;0),'Control Sample Data'!K254,$C$389),""))</f>
        <v/>
      </c>
      <c r="Z255" s="105" t="str">
        <f>IF('Control Sample Data'!L254="","",IF(SUM('Control Sample Data'!L$3:L$386)&gt;10,IF(AND(ISNUMBER('Control Sample Data'!L254),'Control Sample Data'!L254&lt;$C$389, 'Control Sample Data'!L254&gt;0),'Control Sample Data'!L254,$C$389),""))</f>
        <v/>
      </c>
      <c r="AA255" s="105" t="str">
        <f>IF('Control Sample Data'!M254="","",IF(SUM('Control Sample Data'!M$3:M$386)&gt;10,IF(AND(ISNUMBER('Control Sample Data'!M254),'Control Sample Data'!M254&lt;$C$389, 'Control Sample Data'!M254&gt;0),'Control Sample Data'!M254,$C$389),""))</f>
        <v/>
      </c>
      <c r="AB255" s="136" t="str">
        <f>IF('Control Sample Data'!N254="","",IF(SUM('Control Sample Data'!N$3:N$386)&gt;10,IF(AND(ISNUMBER('Control Sample Data'!N254),'Control Sample Data'!N254&lt;$C$389, 'Control Sample Data'!N254&gt;0),'Control Sample Data'!N254,$C$389),""))</f>
        <v/>
      </c>
      <c r="BA255" s="101" t="str">
        <f t="shared" si="222"/>
        <v>RNF40</v>
      </c>
      <c r="BB255" s="104" t="s">
        <v>27035</v>
      </c>
      <c r="BC255" s="105">
        <f t="shared" si="234"/>
        <v>4.0180000000000007</v>
      </c>
      <c r="BD255" s="105">
        <f t="shared" si="235"/>
        <v>3.0100000000000016</v>
      </c>
      <c r="BE255" s="105">
        <f t="shared" si="236"/>
        <v>7.4499999999999957</v>
      </c>
      <c r="BF255" s="105" t="str">
        <f t="shared" si="237"/>
        <v/>
      </c>
      <c r="BG255" s="105" t="str">
        <f t="shared" si="238"/>
        <v/>
      </c>
      <c r="BH255" s="105" t="str">
        <f t="shared" si="239"/>
        <v/>
      </c>
      <c r="BI255" s="105" t="str">
        <f t="shared" si="240"/>
        <v/>
      </c>
      <c r="BJ255" s="105" t="str">
        <f t="shared" si="241"/>
        <v/>
      </c>
      <c r="BK255" s="105" t="str">
        <f t="shared" si="242"/>
        <v/>
      </c>
      <c r="BL255" s="105" t="str">
        <f t="shared" si="243"/>
        <v/>
      </c>
      <c r="BM255" s="102" t="str">
        <f t="shared" si="223"/>
        <v/>
      </c>
      <c r="BN255" s="102" t="str">
        <f t="shared" si="224"/>
        <v/>
      </c>
      <c r="BO255" s="105">
        <f t="shared" si="244"/>
        <v>3.1080000000000005</v>
      </c>
      <c r="BP255" s="105">
        <f t="shared" si="245"/>
        <v>3.2880000000000003</v>
      </c>
      <c r="BQ255" s="105">
        <f t="shared" si="246"/>
        <v>3.3099999999999987</v>
      </c>
      <c r="BR255" s="105" t="str">
        <f t="shared" si="247"/>
        <v/>
      </c>
      <c r="BS255" s="105" t="str">
        <f t="shared" si="248"/>
        <v/>
      </c>
      <c r="BT255" s="105" t="str">
        <f t="shared" si="249"/>
        <v/>
      </c>
      <c r="BU255" s="105" t="str">
        <f t="shared" si="250"/>
        <v/>
      </c>
      <c r="BV255" s="105" t="str">
        <f t="shared" si="251"/>
        <v/>
      </c>
      <c r="BW255" s="105" t="str">
        <f t="shared" si="252"/>
        <v/>
      </c>
      <c r="BX255" s="105" t="str">
        <f t="shared" si="253"/>
        <v/>
      </c>
      <c r="BY255" s="102" t="str">
        <f t="shared" si="225"/>
        <v/>
      </c>
      <c r="BZ255" s="102" t="str">
        <f t="shared" si="226"/>
        <v/>
      </c>
      <c r="CA255" s="70">
        <f t="shared" si="227"/>
        <v>4.8259999999999996</v>
      </c>
      <c r="CB255" s="70">
        <f t="shared" si="228"/>
        <v>3.2353333333333332</v>
      </c>
      <c r="CC255" s="103" t="str">
        <f t="shared" si="229"/>
        <v>RNF40</v>
      </c>
      <c r="CD255" s="104" t="s">
        <v>27035</v>
      </c>
      <c r="CE255" s="106">
        <f t="shared" si="254"/>
        <v>6.1725053840335761E-2</v>
      </c>
      <c r="CF255" s="106">
        <f t="shared" si="255"/>
        <v>0.12413656192962937</v>
      </c>
      <c r="CG255" s="106">
        <f t="shared" si="256"/>
        <v>5.7190847497876184E-3</v>
      </c>
      <c r="CH255" s="106" t="str">
        <f t="shared" si="257"/>
        <v/>
      </c>
      <c r="CI255" s="106" t="str">
        <f t="shared" si="258"/>
        <v/>
      </c>
      <c r="CJ255" s="106" t="str">
        <f t="shared" si="259"/>
        <v/>
      </c>
      <c r="CK255" s="106" t="str">
        <f t="shared" si="260"/>
        <v/>
      </c>
      <c r="CL255" s="106" t="str">
        <f t="shared" si="261"/>
        <v/>
      </c>
      <c r="CM255" s="106" t="str">
        <f t="shared" si="262"/>
        <v/>
      </c>
      <c r="CN255" s="106" t="str">
        <f t="shared" si="263"/>
        <v/>
      </c>
      <c r="CO255" s="119" t="str">
        <f t="shared" si="230"/>
        <v/>
      </c>
      <c r="CP255" s="119" t="str">
        <f t="shared" si="231"/>
        <v/>
      </c>
      <c r="CQ255" s="106">
        <f t="shared" si="264"/>
        <v>0.11598418455891028</v>
      </c>
      <c r="CR255" s="106">
        <f t="shared" si="265"/>
        <v>0.10237958723247848</v>
      </c>
      <c r="CS255" s="106">
        <f t="shared" si="266"/>
        <v>0.10083021990276587</v>
      </c>
      <c r="CT255" s="106" t="str">
        <f t="shared" si="267"/>
        <v/>
      </c>
      <c r="CU255" s="106" t="str">
        <f t="shared" si="268"/>
        <v/>
      </c>
      <c r="CV255" s="106" t="str">
        <f t="shared" si="269"/>
        <v/>
      </c>
      <c r="CW255" s="106" t="str">
        <f t="shared" si="270"/>
        <v/>
      </c>
      <c r="CX255" s="106" t="str">
        <f t="shared" si="271"/>
        <v/>
      </c>
      <c r="CY255" s="106" t="str">
        <f t="shared" si="272"/>
        <v/>
      </c>
      <c r="CZ255" s="106" t="str">
        <f t="shared" si="273"/>
        <v/>
      </c>
      <c r="DA255" s="119" t="str">
        <f t="shared" si="232"/>
        <v/>
      </c>
      <c r="DB255" s="119" t="str">
        <f t="shared" si="233"/>
        <v/>
      </c>
    </row>
    <row r="256" spans="1:106" ht="15" customHeight="1" x14ac:dyDescent="0.3">
      <c r="A256" s="135" t="str">
        <f>'Gene Table'!D255</f>
        <v>RNF41</v>
      </c>
      <c r="B256" s="104" t="s">
        <v>27036</v>
      </c>
      <c r="C256" s="105">
        <f>IF('Test Sample Data'!C255="","",IF(SUM('Test Sample Data'!C$3:C$386)&gt;10,IF(AND(ISNUMBER('Test Sample Data'!C255),'Test Sample Data'!C255&lt;$C$389, 'Test Sample Data'!C255&gt;0),'Test Sample Data'!C255,$C$389),""))</f>
        <v>18.920000000000002</v>
      </c>
      <c r="D256" s="105">
        <f>IF('Test Sample Data'!D255="","",IF(SUM('Test Sample Data'!D$3:D$386)&gt;10,IF(AND(ISNUMBER('Test Sample Data'!D255),'Test Sample Data'!D255&lt;$C$389, 'Test Sample Data'!D255&gt;0),'Test Sample Data'!D255,$C$389),""))</f>
        <v>14.86</v>
      </c>
      <c r="E256" s="105">
        <f>IF('Test Sample Data'!E255="","",IF(SUM('Test Sample Data'!E$3:E$386)&gt;10,IF(AND(ISNUMBER('Test Sample Data'!E255),'Test Sample Data'!E255&lt;$C$389, 'Test Sample Data'!E255&gt;0),'Test Sample Data'!E255,$C$389),""))</f>
        <v>26.64</v>
      </c>
      <c r="F256" s="105" t="str">
        <f>IF('Test Sample Data'!F255="","",IF(SUM('Test Sample Data'!F$3:F$386)&gt;10,IF(AND(ISNUMBER('Test Sample Data'!F255),'Test Sample Data'!F255&lt;$C$389, 'Test Sample Data'!F255&gt;0),'Test Sample Data'!F255,$C$389),""))</f>
        <v/>
      </c>
      <c r="G256" s="105" t="str">
        <f>IF('Test Sample Data'!G255="","",IF(SUM('Test Sample Data'!G$3:G$386)&gt;10,IF(AND(ISNUMBER('Test Sample Data'!G255),'Test Sample Data'!G255&lt;$C$389, 'Test Sample Data'!G255&gt;0),'Test Sample Data'!G255,$C$389),""))</f>
        <v/>
      </c>
      <c r="H256" s="105" t="str">
        <f>IF('Test Sample Data'!H255="","",IF(SUM('Test Sample Data'!H$3:H$386)&gt;10,IF(AND(ISNUMBER('Test Sample Data'!H255),'Test Sample Data'!H255&lt;$C$389, 'Test Sample Data'!H255&gt;0),'Test Sample Data'!H255,$C$389),""))</f>
        <v/>
      </c>
      <c r="I256" s="105" t="str">
        <f>IF('Test Sample Data'!I255="","",IF(SUM('Test Sample Data'!I$3:I$386)&gt;10,IF(AND(ISNUMBER('Test Sample Data'!I255),'Test Sample Data'!I255&lt;$C$389, 'Test Sample Data'!I255&gt;0),'Test Sample Data'!I255,$C$389),""))</f>
        <v/>
      </c>
      <c r="J256" s="105" t="str">
        <f>IF('Test Sample Data'!J255="","",IF(SUM('Test Sample Data'!J$3:J$386)&gt;10,IF(AND(ISNUMBER('Test Sample Data'!J255),'Test Sample Data'!J255&lt;$C$389, 'Test Sample Data'!J255&gt;0),'Test Sample Data'!J255,$C$389),""))</f>
        <v/>
      </c>
      <c r="K256" s="105" t="str">
        <f>IF('Test Sample Data'!K255="","",IF(SUM('Test Sample Data'!K$3:K$386)&gt;10,IF(AND(ISNUMBER('Test Sample Data'!K255),'Test Sample Data'!K255&lt;$C$389, 'Test Sample Data'!K255&gt;0),'Test Sample Data'!K255,$C$389),""))</f>
        <v/>
      </c>
      <c r="L256" s="105" t="str">
        <f>IF('Test Sample Data'!L255="","",IF(SUM('Test Sample Data'!L$3:L$386)&gt;10,IF(AND(ISNUMBER('Test Sample Data'!L255),'Test Sample Data'!L255&lt;$C$389, 'Test Sample Data'!L255&gt;0),'Test Sample Data'!L255,$C$389),""))</f>
        <v/>
      </c>
      <c r="M256" s="105" t="str">
        <f>IF('Test Sample Data'!M255="","",IF(SUM('Test Sample Data'!M$3:M$386)&gt;10,IF(AND(ISNUMBER('Test Sample Data'!M255),'Test Sample Data'!M255&lt;$C$389, 'Test Sample Data'!M255&gt;0),'Test Sample Data'!M255,$C$389),""))</f>
        <v/>
      </c>
      <c r="N256" s="105" t="str">
        <f>IF('Test Sample Data'!N255="","",IF(SUM('Test Sample Data'!N$3:N$386)&gt;10,IF(AND(ISNUMBER('Test Sample Data'!N255),'Test Sample Data'!N255&lt;$C$389, 'Test Sample Data'!N255&gt;0),'Test Sample Data'!N255,$C$389),""))</f>
        <v/>
      </c>
      <c r="O256" s="105" t="str">
        <f>'Gene Table'!D255</f>
        <v>RNF41</v>
      </c>
      <c r="P256" s="104" t="s">
        <v>27036</v>
      </c>
      <c r="Q256" s="105">
        <f>IF('Control Sample Data'!C255="","",IF(SUM('Control Sample Data'!C$3:C$386)&gt;10,IF(AND(ISNUMBER('Control Sample Data'!C255),'Control Sample Data'!C255&lt;$C$389, 'Control Sample Data'!C255&gt;0),'Control Sample Data'!C255,$C$389),""))</f>
        <v>14.89</v>
      </c>
      <c r="R256" s="105">
        <f>IF('Control Sample Data'!D255="","",IF(SUM('Control Sample Data'!D$3:D$386)&gt;10,IF(AND(ISNUMBER('Control Sample Data'!D255),'Control Sample Data'!D255&lt;$C$389, 'Control Sample Data'!D255&gt;0),'Control Sample Data'!D255,$C$389),""))</f>
        <v>14.87</v>
      </c>
      <c r="S256" s="105">
        <f>IF('Control Sample Data'!E255="","",IF(SUM('Control Sample Data'!E$3:E$386)&gt;10,IF(AND(ISNUMBER('Control Sample Data'!E255),'Control Sample Data'!E255&lt;$C$389, 'Control Sample Data'!E255&gt;0),'Control Sample Data'!E255,$C$389),""))</f>
        <v>15.05</v>
      </c>
      <c r="T256" s="105" t="str">
        <f>IF('Control Sample Data'!F255="","",IF(SUM('Control Sample Data'!F$3:F$386)&gt;10,IF(AND(ISNUMBER('Control Sample Data'!F255),'Control Sample Data'!F255&lt;$C$389, 'Control Sample Data'!F255&gt;0),'Control Sample Data'!F255,$C$389),""))</f>
        <v/>
      </c>
      <c r="U256" s="105" t="str">
        <f>IF('Control Sample Data'!G255="","",IF(SUM('Control Sample Data'!G$3:G$386)&gt;10,IF(AND(ISNUMBER('Control Sample Data'!G255),'Control Sample Data'!G255&lt;$C$389, 'Control Sample Data'!G255&gt;0),'Control Sample Data'!G255,$C$389),""))</f>
        <v/>
      </c>
      <c r="V256" s="105" t="str">
        <f>IF('Control Sample Data'!H255="","",IF(SUM('Control Sample Data'!H$3:H$386)&gt;10,IF(AND(ISNUMBER('Control Sample Data'!H255),'Control Sample Data'!H255&lt;$C$389, 'Control Sample Data'!H255&gt;0),'Control Sample Data'!H255,$C$389),""))</f>
        <v/>
      </c>
      <c r="W256" s="105" t="str">
        <f>IF('Control Sample Data'!I255="","",IF(SUM('Control Sample Data'!I$3:I$386)&gt;10,IF(AND(ISNUMBER('Control Sample Data'!I255),'Control Sample Data'!I255&lt;$C$389, 'Control Sample Data'!I255&gt;0),'Control Sample Data'!I255,$C$389),""))</f>
        <v/>
      </c>
      <c r="X256" s="105" t="str">
        <f>IF('Control Sample Data'!J255="","",IF(SUM('Control Sample Data'!J$3:J$386)&gt;10,IF(AND(ISNUMBER('Control Sample Data'!J255),'Control Sample Data'!J255&lt;$C$389, 'Control Sample Data'!J255&gt;0),'Control Sample Data'!J255,$C$389),""))</f>
        <v/>
      </c>
      <c r="Y256" s="105" t="str">
        <f>IF('Control Sample Data'!K255="","",IF(SUM('Control Sample Data'!K$3:K$386)&gt;10,IF(AND(ISNUMBER('Control Sample Data'!K255),'Control Sample Data'!K255&lt;$C$389, 'Control Sample Data'!K255&gt;0),'Control Sample Data'!K255,$C$389),""))</f>
        <v/>
      </c>
      <c r="Z256" s="105" t="str">
        <f>IF('Control Sample Data'!L255="","",IF(SUM('Control Sample Data'!L$3:L$386)&gt;10,IF(AND(ISNUMBER('Control Sample Data'!L255),'Control Sample Data'!L255&lt;$C$389, 'Control Sample Data'!L255&gt;0),'Control Sample Data'!L255,$C$389),""))</f>
        <v/>
      </c>
      <c r="AA256" s="105" t="str">
        <f>IF('Control Sample Data'!M255="","",IF(SUM('Control Sample Data'!M$3:M$386)&gt;10,IF(AND(ISNUMBER('Control Sample Data'!M255),'Control Sample Data'!M255&lt;$C$389, 'Control Sample Data'!M255&gt;0),'Control Sample Data'!M255,$C$389),""))</f>
        <v/>
      </c>
      <c r="AB256" s="136" t="str">
        <f>IF('Control Sample Data'!N255="","",IF(SUM('Control Sample Data'!N$3:N$386)&gt;10,IF(AND(ISNUMBER('Control Sample Data'!N255),'Control Sample Data'!N255&lt;$C$389, 'Control Sample Data'!N255&gt;0),'Control Sample Data'!N255,$C$389),""))</f>
        <v/>
      </c>
      <c r="BA256" s="101" t="str">
        <f t="shared" si="222"/>
        <v>RNF41</v>
      </c>
      <c r="BB256" s="104" t="s">
        <v>27036</v>
      </c>
      <c r="BC256" s="105">
        <f t="shared" si="234"/>
        <v>-2.0719999999999992</v>
      </c>
      <c r="BD256" s="105">
        <f t="shared" si="235"/>
        <v>-6.09</v>
      </c>
      <c r="BE256" s="105">
        <f t="shared" si="236"/>
        <v>5.759999999999998</v>
      </c>
      <c r="BF256" s="105" t="str">
        <f t="shared" si="237"/>
        <v/>
      </c>
      <c r="BG256" s="105" t="str">
        <f t="shared" si="238"/>
        <v/>
      </c>
      <c r="BH256" s="105" t="str">
        <f t="shared" si="239"/>
        <v/>
      </c>
      <c r="BI256" s="105" t="str">
        <f t="shared" si="240"/>
        <v/>
      </c>
      <c r="BJ256" s="105" t="str">
        <f t="shared" si="241"/>
        <v/>
      </c>
      <c r="BK256" s="105" t="str">
        <f t="shared" si="242"/>
        <v/>
      </c>
      <c r="BL256" s="105" t="str">
        <f t="shared" si="243"/>
        <v/>
      </c>
      <c r="BM256" s="102" t="str">
        <f t="shared" si="223"/>
        <v/>
      </c>
      <c r="BN256" s="102" t="str">
        <f t="shared" si="224"/>
        <v/>
      </c>
      <c r="BO256" s="105">
        <f t="shared" si="244"/>
        <v>-6.2519999999999989</v>
      </c>
      <c r="BP256" s="105">
        <f t="shared" si="245"/>
        <v>-6.1820000000000004</v>
      </c>
      <c r="BQ256" s="105">
        <f t="shared" si="246"/>
        <v>-6.16</v>
      </c>
      <c r="BR256" s="105" t="str">
        <f t="shared" si="247"/>
        <v/>
      </c>
      <c r="BS256" s="105" t="str">
        <f t="shared" si="248"/>
        <v/>
      </c>
      <c r="BT256" s="105" t="str">
        <f t="shared" si="249"/>
        <v/>
      </c>
      <c r="BU256" s="105" t="str">
        <f t="shared" si="250"/>
        <v/>
      </c>
      <c r="BV256" s="105" t="str">
        <f t="shared" si="251"/>
        <v/>
      </c>
      <c r="BW256" s="105" t="str">
        <f t="shared" si="252"/>
        <v/>
      </c>
      <c r="BX256" s="105" t="str">
        <f t="shared" si="253"/>
        <v/>
      </c>
      <c r="BY256" s="102" t="str">
        <f t="shared" si="225"/>
        <v/>
      </c>
      <c r="BZ256" s="102" t="str">
        <f t="shared" si="226"/>
        <v/>
      </c>
      <c r="CA256" s="70">
        <f t="shared" si="227"/>
        <v>-0.80066666666666697</v>
      </c>
      <c r="CB256" s="70">
        <f t="shared" si="228"/>
        <v>-6.1980000000000004</v>
      </c>
      <c r="CC256" s="103" t="str">
        <f t="shared" si="229"/>
        <v>RNF41</v>
      </c>
      <c r="CD256" s="104" t="s">
        <v>27036</v>
      </c>
      <c r="CE256" s="106">
        <f t="shared" si="254"/>
        <v>4.2046916363508231</v>
      </c>
      <c r="CF256" s="106">
        <f t="shared" si="255"/>
        <v>68.119691677014984</v>
      </c>
      <c r="CG256" s="106">
        <f t="shared" si="256"/>
        <v>1.8453010334836439E-2</v>
      </c>
      <c r="CH256" s="106" t="str">
        <f t="shared" si="257"/>
        <v/>
      </c>
      <c r="CI256" s="106" t="str">
        <f t="shared" si="258"/>
        <v/>
      </c>
      <c r="CJ256" s="106" t="str">
        <f t="shared" si="259"/>
        <v/>
      </c>
      <c r="CK256" s="106" t="str">
        <f t="shared" si="260"/>
        <v/>
      </c>
      <c r="CL256" s="106" t="str">
        <f t="shared" si="261"/>
        <v/>
      </c>
      <c r="CM256" s="106" t="str">
        <f t="shared" si="262"/>
        <v/>
      </c>
      <c r="CN256" s="106" t="str">
        <f t="shared" si="263"/>
        <v/>
      </c>
      <c r="CO256" s="119" t="str">
        <f t="shared" si="230"/>
        <v/>
      </c>
      <c r="CP256" s="119" t="str">
        <f t="shared" si="231"/>
        <v/>
      </c>
      <c r="CQ256" s="106">
        <f t="shared" si="264"/>
        <v>76.214838359357884</v>
      </c>
      <c r="CR256" s="106">
        <f t="shared" si="265"/>
        <v>72.605151035901045</v>
      </c>
      <c r="CS256" s="106">
        <f t="shared" si="266"/>
        <v>71.50637683662211</v>
      </c>
      <c r="CT256" s="106" t="str">
        <f t="shared" si="267"/>
        <v/>
      </c>
      <c r="CU256" s="106" t="str">
        <f t="shared" si="268"/>
        <v/>
      </c>
      <c r="CV256" s="106" t="str">
        <f t="shared" si="269"/>
        <v/>
      </c>
      <c r="CW256" s="106" t="str">
        <f t="shared" si="270"/>
        <v/>
      </c>
      <c r="CX256" s="106" t="str">
        <f t="shared" si="271"/>
        <v/>
      </c>
      <c r="CY256" s="106" t="str">
        <f t="shared" si="272"/>
        <v/>
      </c>
      <c r="CZ256" s="106" t="str">
        <f t="shared" si="273"/>
        <v/>
      </c>
      <c r="DA256" s="119" t="str">
        <f t="shared" si="232"/>
        <v/>
      </c>
      <c r="DB256" s="119" t="str">
        <f t="shared" si="233"/>
        <v/>
      </c>
    </row>
    <row r="257" spans="1:106" ht="15" customHeight="1" x14ac:dyDescent="0.3">
      <c r="A257" s="135" t="str">
        <f>'Gene Table'!D256</f>
        <v>RNF43</v>
      </c>
      <c r="B257" s="104" t="s">
        <v>27037</v>
      </c>
      <c r="C257" s="105">
        <f>IF('Test Sample Data'!C256="","",IF(SUM('Test Sample Data'!C$3:C$386)&gt;10,IF(AND(ISNUMBER('Test Sample Data'!C256),'Test Sample Data'!C256&lt;$C$389, 'Test Sample Data'!C256&gt;0),'Test Sample Data'!C256,$C$389),""))</f>
        <v>18.2</v>
      </c>
      <c r="D257" s="105">
        <f>IF('Test Sample Data'!D256="","",IF(SUM('Test Sample Data'!D$3:D$386)&gt;10,IF(AND(ISNUMBER('Test Sample Data'!D256),'Test Sample Data'!D256&lt;$C$389, 'Test Sample Data'!D256&gt;0),'Test Sample Data'!D256,$C$389),""))</f>
        <v>23.48</v>
      </c>
      <c r="E257" s="105">
        <f>IF('Test Sample Data'!E256="","",IF(SUM('Test Sample Data'!E$3:E$386)&gt;10,IF(AND(ISNUMBER('Test Sample Data'!E256),'Test Sample Data'!E256&lt;$C$389, 'Test Sample Data'!E256&gt;0),'Test Sample Data'!E256,$C$389),""))</f>
        <v>20.18</v>
      </c>
      <c r="F257" s="105" t="str">
        <f>IF('Test Sample Data'!F256="","",IF(SUM('Test Sample Data'!F$3:F$386)&gt;10,IF(AND(ISNUMBER('Test Sample Data'!F256),'Test Sample Data'!F256&lt;$C$389, 'Test Sample Data'!F256&gt;0),'Test Sample Data'!F256,$C$389),""))</f>
        <v/>
      </c>
      <c r="G257" s="105" t="str">
        <f>IF('Test Sample Data'!G256="","",IF(SUM('Test Sample Data'!G$3:G$386)&gt;10,IF(AND(ISNUMBER('Test Sample Data'!G256),'Test Sample Data'!G256&lt;$C$389, 'Test Sample Data'!G256&gt;0),'Test Sample Data'!G256,$C$389),""))</f>
        <v/>
      </c>
      <c r="H257" s="105" t="str">
        <f>IF('Test Sample Data'!H256="","",IF(SUM('Test Sample Data'!H$3:H$386)&gt;10,IF(AND(ISNUMBER('Test Sample Data'!H256),'Test Sample Data'!H256&lt;$C$389, 'Test Sample Data'!H256&gt;0),'Test Sample Data'!H256,$C$389),""))</f>
        <v/>
      </c>
      <c r="I257" s="105" t="str">
        <f>IF('Test Sample Data'!I256="","",IF(SUM('Test Sample Data'!I$3:I$386)&gt;10,IF(AND(ISNUMBER('Test Sample Data'!I256),'Test Sample Data'!I256&lt;$C$389, 'Test Sample Data'!I256&gt;0),'Test Sample Data'!I256,$C$389),""))</f>
        <v/>
      </c>
      <c r="J257" s="105" t="str">
        <f>IF('Test Sample Data'!J256="","",IF(SUM('Test Sample Data'!J$3:J$386)&gt;10,IF(AND(ISNUMBER('Test Sample Data'!J256),'Test Sample Data'!J256&lt;$C$389, 'Test Sample Data'!J256&gt;0),'Test Sample Data'!J256,$C$389),""))</f>
        <v/>
      </c>
      <c r="K257" s="105" t="str">
        <f>IF('Test Sample Data'!K256="","",IF(SUM('Test Sample Data'!K$3:K$386)&gt;10,IF(AND(ISNUMBER('Test Sample Data'!K256),'Test Sample Data'!K256&lt;$C$389, 'Test Sample Data'!K256&gt;0),'Test Sample Data'!K256,$C$389),""))</f>
        <v/>
      </c>
      <c r="L257" s="105" t="str">
        <f>IF('Test Sample Data'!L256="","",IF(SUM('Test Sample Data'!L$3:L$386)&gt;10,IF(AND(ISNUMBER('Test Sample Data'!L256),'Test Sample Data'!L256&lt;$C$389, 'Test Sample Data'!L256&gt;0),'Test Sample Data'!L256,$C$389),""))</f>
        <v/>
      </c>
      <c r="M257" s="105" t="str">
        <f>IF('Test Sample Data'!M256="","",IF(SUM('Test Sample Data'!M$3:M$386)&gt;10,IF(AND(ISNUMBER('Test Sample Data'!M256),'Test Sample Data'!M256&lt;$C$389, 'Test Sample Data'!M256&gt;0),'Test Sample Data'!M256,$C$389),""))</f>
        <v/>
      </c>
      <c r="N257" s="105" t="str">
        <f>IF('Test Sample Data'!N256="","",IF(SUM('Test Sample Data'!N$3:N$386)&gt;10,IF(AND(ISNUMBER('Test Sample Data'!N256),'Test Sample Data'!N256&lt;$C$389, 'Test Sample Data'!N256&gt;0),'Test Sample Data'!N256,$C$389),""))</f>
        <v/>
      </c>
      <c r="O257" s="105" t="str">
        <f>'Gene Table'!D256</f>
        <v>RNF43</v>
      </c>
      <c r="P257" s="104" t="s">
        <v>27037</v>
      </c>
      <c r="Q257" s="105">
        <f>IF('Control Sample Data'!C256="","",IF(SUM('Control Sample Data'!C$3:C$386)&gt;10,IF(AND(ISNUMBER('Control Sample Data'!C256),'Control Sample Data'!C256&lt;$C$389, 'Control Sample Data'!C256&gt;0),'Control Sample Data'!C256,$C$389),""))</f>
        <v>35</v>
      </c>
      <c r="R257" s="105">
        <f>IF('Control Sample Data'!D256="","",IF(SUM('Control Sample Data'!D$3:D$386)&gt;10,IF(AND(ISNUMBER('Control Sample Data'!D256),'Control Sample Data'!D256&lt;$C$389, 'Control Sample Data'!D256&gt;0),'Control Sample Data'!D256,$C$389),""))</f>
        <v>35</v>
      </c>
      <c r="S257" s="105">
        <f>IF('Control Sample Data'!E256="","",IF(SUM('Control Sample Data'!E$3:E$386)&gt;10,IF(AND(ISNUMBER('Control Sample Data'!E256),'Control Sample Data'!E256&lt;$C$389, 'Control Sample Data'!E256&gt;0),'Control Sample Data'!E256,$C$389),""))</f>
        <v>35</v>
      </c>
      <c r="T257" s="105" t="str">
        <f>IF('Control Sample Data'!F256="","",IF(SUM('Control Sample Data'!F$3:F$386)&gt;10,IF(AND(ISNUMBER('Control Sample Data'!F256),'Control Sample Data'!F256&lt;$C$389, 'Control Sample Data'!F256&gt;0),'Control Sample Data'!F256,$C$389),""))</f>
        <v/>
      </c>
      <c r="U257" s="105" t="str">
        <f>IF('Control Sample Data'!G256="","",IF(SUM('Control Sample Data'!G$3:G$386)&gt;10,IF(AND(ISNUMBER('Control Sample Data'!G256),'Control Sample Data'!G256&lt;$C$389, 'Control Sample Data'!G256&gt;0),'Control Sample Data'!G256,$C$389),""))</f>
        <v/>
      </c>
      <c r="V257" s="105" t="str">
        <f>IF('Control Sample Data'!H256="","",IF(SUM('Control Sample Data'!H$3:H$386)&gt;10,IF(AND(ISNUMBER('Control Sample Data'!H256),'Control Sample Data'!H256&lt;$C$389, 'Control Sample Data'!H256&gt;0),'Control Sample Data'!H256,$C$389),""))</f>
        <v/>
      </c>
      <c r="W257" s="105" t="str">
        <f>IF('Control Sample Data'!I256="","",IF(SUM('Control Sample Data'!I$3:I$386)&gt;10,IF(AND(ISNUMBER('Control Sample Data'!I256),'Control Sample Data'!I256&lt;$C$389, 'Control Sample Data'!I256&gt;0),'Control Sample Data'!I256,$C$389),""))</f>
        <v/>
      </c>
      <c r="X257" s="105" t="str">
        <f>IF('Control Sample Data'!J256="","",IF(SUM('Control Sample Data'!J$3:J$386)&gt;10,IF(AND(ISNUMBER('Control Sample Data'!J256),'Control Sample Data'!J256&lt;$C$389, 'Control Sample Data'!J256&gt;0),'Control Sample Data'!J256,$C$389),""))</f>
        <v/>
      </c>
      <c r="Y257" s="105" t="str">
        <f>IF('Control Sample Data'!K256="","",IF(SUM('Control Sample Data'!K$3:K$386)&gt;10,IF(AND(ISNUMBER('Control Sample Data'!K256),'Control Sample Data'!K256&lt;$C$389, 'Control Sample Data'!K256&gt;0),'Control Sample Data'!K256,$C$389),""))</f>
        <v/>
      </c>
      <c r="Z257" s="105" t="str">
        <f>IF('Control Sample Data'!L256="","",IF(SUM('Control Sample Data'!L$3:L$386)&gt;10,IF(AND(ISNUMBER('Control Sample Data'!L256),'Control Sample Data'!L256&lt;$C$389, 'Control Sample Data'!L256&gt;0),'Control Sample Data'!L256,$C$389),""))</f>
        <v/>
      </c>
      <c r="AA257" s="105" t="str">
        <f>IF('Control Sample Data'!M256="","",IF(SUM('Control Sample Data'!M$3:M$386)&gt;10,IF(AND(ISNUMBER('Control Sample Data'!M256),'Control Sample Data'!M256&lt;$C$389, 'Control Sample Data'!M256&gt;0),'Control Sample Data'!M256,$C$389),""))</f>
        <v/>
      </c>
      <c r="AB257" s="136" t="str">
        <f>IF('Control Sample Data'!N256="","",IF(SUM('Control Sample Data'!N$3:N$386)&gt;10,IF(AND(ISNUMBER('Control Sample Data'!N256),'Control Sample Data'!N256&lt;$C$389, 'Control Sample Data'!N256&gt;0),'Control Sample Data'!N256,$C$389),""))</f>
        <v/>
      </c>
      <c r="BA257" s="101" t="str">
        <f t="shared" si="222"/>
        <v>RNF43</v>
      </c>
      <c r="BB257" s="104" t="s">
        <v>27037</v>
      </c>
      <c r="BC257" s="105">
        <f t="shared" si="234"/>
        <v>-2.7920000000000016</v>
      </c>
      <c r="BD257" s="105">
        <f t="shared" si="235"/>
        <v>2.5300000000000011</v>
      </c>
      <c r="BE257" s="105">
        <f t="shared" si="236"/>
        <v>-0.70000000000000284</v>
      </c>
      <c r="BF257" s="105" t="str">
        <f t="shared" si="237"/>
        <v/>
      </c>
      <c r="BG257" s="105" t="str">
        <f t="shared" si="238"/>
        <v/>
      </c>
      <c r="BH257" s="105" t="str">
        <f t="shared" si="239"/>
        <v/>
      </c>
      <c r="BI257" s="105" t="str">
        <f t="shared" si="240"/>
        <v/>
      </c>
      <c r="BJ257" s="105" t="str">
        <f t="shared" si="241"/>
        <v/>
      </c>
      <c r="BK257" s="105" t="str">
        <f t="shared" si="242"/>
        <v/>
      </c>
      <c r="BL257" s="105" t="str">
        <f t="shared" si="243"/>
        <v/>
      </c>
      <c r="BM257" s="102" t="str">
        <f t="shared" si="223"/>
        <v/>
      </c>
      <c r="BN257" s="102" t="str">
        <f t="shared" si="224"/>
        <v/>
      </c>
      <c r="BO257" s="105">
        <f t="shared" si="244"/>
        <v>13.858000000000001</v>
      </c>
      <c r="BP257" s="105">
        <f t="shared" si="245"/>
        <v>13.948</v>
      </c>
      <c r="BQ257" s="105">
        <f t="shared" si="246"/>
        <v>13.79</v>
      </c>
      <c r="BR257" s="105" t="str">
        <f t="shared" si="247"/>
        <v/>
      </c>
      <c r="BS257" s="105" t="str">
        <f t="shared" si="248"/>
        <v/>
      </c>
      <c r="BT257" s="105" t="str">
        <f t="shared" si="249"/>
        <v/>
      </c>
      <c r="BU257" s="105" t="str">
        <f t="shared" si="250"/>
        <v/>
      </c>
      <c r="BV257" s="105" t="str">
        <f t="shared" si="251"/>
        <v/>
      </c>
      <c r="BW257" s="105" t="str">
        <f t="shared" si="252"/>
        <v/>
      </c>
      <c r="BX257" s="105" t="str">
        <f t="shared" si="253"/>
        <v/>
      </c>
      <c r="BY257" s="102" t="str">
        <f t="shared" si="225"/>
        <v/>
      </c>
      <c r="BZ257" s="102" t="str">
        <f t="shared" si="226"/>
        <v/>
      </c>
      <c r="CA257" s="70">
        <f t="shared" si="227"/>
        <v>-0.32066666666666777</v>
      </c>
      <c r="CB257" s="70">
        <f t="shared" si="228"/>
        <v>13.865333333333334</v>
      </c>
      <c r="CC257" s="103" t="str">
        <f t="shared" si="229"/>
        <v>RNF43</v>
      </c>
      <c r="CD257" s="104" t="s">
        <v>27037</v>
      </c>
      <c r="CE257" s="106">
        <f t="shared" si="254"/>
        <v>6.9258925241572742</v>
      </c>
      <c r="CF257" s="106">
        <f t="shared" si="255"/>
        <v>0.17313868351386544</v>
      </c>
      <c r="CG257" s="106">
        <f t="shared" si="256"/>
        <v>1.6245047927124743</v>
      </c>
      <c r="CH257" s="106" t="str">
        <f t="shared" si="257"/>
        <v/>
      </c>
      <c r="CI257" s="106" t="str">
        <f t="shared" si="258"/>
        <v/>
      </c>
      <c r="CJ257" s="106" t="str">
        <f t="shared" si="259"/>
        <v/>
      </c>
      <c r="CK257" s="106" t="str">
        <f t="shared" si="260"/>
        <v/>
      </c>
      <c r="CL257" s="106" t="str">
        <f t="shared" si="261"/>
        <v/>
      </c>
      <c r="CM257" s="106" t="str">
        <f t="shared" si="262"/>
        <v/>
      </c>
      <c r="CN257" s="106" t="str">
        <f t="shared" si="263"/>
        <v/>
      </c>
      <c r="CO257" s="119" t="str">
        <f t="shared" si="230"/>
        <v/>
      </c>
      <c r="CP257" s="119" t="str">
        <f t="shared" si="231"/>
        <v/>
      </c>
      <c r="CQ257" s="106">
        <f t="shared" si="264"/>
        <v>6.7348250734982831E-5</v>
      </c>
      <c r="CR257" s="106">
        <f t="shared" si="265"/>
        <v>6.3275213685285673E-5</v>
      </c>
      <c r="CS257" s="106">
        <f t="shared" si="266"/>
        <v>7.0598644037188073E-5</v>
      </c>
      <c r="CT257" s="106" t="str">
        <f t="shared" si="267"/>
        <v/>
      </c>
      <c r="CU257" s="106" t="str">
        <f t="shared" si="268"/>
        <v/>
      </c>
      <c r="CV257" s="106" t="str">
        <f t="shared" si="269"/>
        <v/>
      </c>
      <c r="CW257" s="106" t="str">
        <f t="shared" si="270"/>
        <v/>
      </c>
      <c r="CX257" s="106" t="str">
        <f t="shared" si="271"/>
        <v/>
      </c>
      <c r="CY257" s="106" t="str">
        <f t="shared" si="272"/>
        <v/>
      </c>
      <c r="CZ257" s="106" t="str">
        <f t="shared" si="273"/>
        <v/>
      </c>
      <c r="DA257" s="119" t="str">
        <f t="shared" si="232"/>
        <v/>
      </c>
      <c r="DB257" s="119" t="str">
        <f t="shared" si="233"/>
        <v/>
      </c>
    </row>
    <row r="258" spans="1:106" ht="15" customHeight="1" x14ac:dyDescent="0.3">
      <c r="A258" s="135" t="str">
        <f>'Gene Table'!D257</f>
        <v>RNF44</v>
      </c>
      <c r="B258" s="104" t="s">
        <v>27038</v>
      </c>
      <c r="C258" s="105">
        <f>IF('Test Sample Data'!C257="","",IF(SUM('Test Sample Data'!C$3:C$386)&gt;10,IF(AND(ISNUMBER('Test Sample Data'!C257),'Test Sample Data'!C257&lt;$C$389, 'Test Sample Data'!C257&gt;0),'Test Sample Data'!C257,$C$389),""))</f>
        <v>17.2</v>
      </c>
      <c r="D258" s="105">
        <f>IF('Test Sample Data'!D257="","",IF(SUM('Test Sample Data'!D$3:D$386)&gt;10,IF(AND(ISNUMBER('Test Sample Data'!D257),'Test Sample Data'!D257&lt;$C$389, 'Test Sample Data'!D257&gt;0),'Test Sample Data'!D257,$C$389),""))</f>
        <v>35</v>
      </c>
      <c r="E258" s="105">
        <f>IF('Test Sample Data'!E257="","",IF(SUM('Test Sample Data'!E$3:E$386)&gt;10,IF(AND(ISNUMBER('Test Sample Data'!E257),'Test Sample Data'!E257&lt;$C$389, 'Test Sample Data'!E257&gt;0),'Test Sample Data'!E257,$C$389),""))</f>
        <v>14.21</v>
      </c>
      <c r="F258" s="105" t="str">
        <f>IF('Test Sample Data'!F257="","",IF(SUM('Test Sample Data'!F$3:F$386)&gt;10,IF(AND(ISNUMBER('Test Sample Data'!F257),'Test Sample Data'!F257&lt;$C$389, 'Test Sample Data'!F257&gt;0),'Test Sample Data'!F257,$C$389),""))</f>
        <v/>
      </c>
      <c r="G258" s="105" t="str">
        <f>IF('Test Sample Data'!G257="","",IF(SUM('Test Sample Data'!G$3:G$386)&gt;10,IF(AND(ISNUMBER('Test Sample Data'!G257),'Test Sample Data'!G257&lt;$C$389, 'Test Sample Data'!G257&gt;0),'Test Sample Data'!G257,$C$389),""))</f>
        <v/>
      </c>
      <c r="H258" s="105" t="str">
        <f>IF('Test Sample Data'!H257="","",IF(SUM('Test Sample Data'!H$3:H$386)&gt;10,IF(AND(ISNUMBER('Test Sample Data'!H257),'Test Sample Data'!H257&lt;$C$389, 'Test Sample Data'!H257&gt;0),'Test Sample Data'!H257,$C$389),""))</f>
        <v/>
      </c>
      <c r="I258" s="105" t="str">
        <f>IF('Test Sample Data'!I257="","",IF(SUM('Test Sample Data'!I$3:I$386)&gt;10,IF(AND(ISNUMBER('Test Sample Data'!I257),'Test Sample Data'!I257&lt;$C$389, 'Test Sample Data'!I257&gt;0),'Test Sample Data'!I257,$C$389),""))</f>
        <v/>
      </c>
      <c r="J258" s="105" t="str">
        <f>IF('Test Sample Data'!J257="","",IF(SUM('Test Sample Data'!J$3:J$386)&gt;10,IF(AND(ISNUMBER('Test Sample Data'!J257),'Test Sample Data'!J257&lt;$C$389, 'Test Sample Data'!J257&gt;0),'Test Sample Data'!J257,$C$389),""))</f>
        <v/>
      </c>
      <c r="K258" s="105" t="str">
        <f>IF('Test Sample Data'!K257="","",IF(SUM('Test Sample Data'!K$3:K$386)&gt;10,IF(AND(ISNUMBER('Test Sample Data'!K257),'Test Sample Data'!K257&lt;$C$389, 'Test Sample Data'!K257&gt;0),'Test Sample Data'!K257,$C$389),""))</f>
        <v/>
      </c>
      <c r="L258" s="105" t="str">
        <f>IF('Test Sample Data'!L257="","",IF(SUM('Test Sample Data'!L$3:L$386)&gt;10,IF(AND(ISNUMBER('Test Sample Data'!L257),'Test Sample Data'!L257&lt;$C$389, 'Test Sample Data'!L257&gt;0),'Test Sample Data'!L257,$C$389),""))</f>
        <v/>
      </c>
      <c r="M258" s="105" t="str">
        <f>IF('Test Sample Data'!M257="","",IF(SUM('Test Sample Data'!M$3:M$386)&gt;10,IF(AND(ISNUMBER('Test Sample Data'!M257),'Test Sample Data'!M257&lt;$C$389, 'Test Sample Data'!M257&gt;0),'Test Sample Data'!M257,$C$389),""))</f>
        <v/>
      </c>
      <c r="N258" s="105" t="str">
        <f>IF('Test Sample Data'!N257="","",IF(SUM('Test Sample Data'!N$3:N$386)&gt;10,IF(AND(ISNUMBER('Test Sample Data'!N257),'Test Sample Data'!N257&lt;$C$389, 'Test Sample Data'!N257&gt;0),'Test Sample Data'!N257,$C$389),""))</f>
        <v/>
      </c>
      <c r="O258" s="105" t="str">
        <f>'Gene Table'!D257</f>
        <v>RNF44</v>
      </c>
      <c r="P258" s="104" t="s">
        <v>27038</v>
      </c>
      <c r="Q258" s="105">
        <f>IF('Control Sample Data'!C257="","",IF(SUM('Control Sample Data'!C$3:C$386)&gt;10,IF(AND(ISNUMBER('Control Sample Data'!C257),'Control Sample Data'!C257&lt;$C$389, 'Control Sample Data'!C257&gt;0),'Control Sample Data'!C257,$C$389),""))</f>
        <v>35</v>
      </c>
      <c r="R258" s="105">
        <f>IF('Control Sample Data'!D257="","",IF(SUM('Control Sample Data'!D$3:D$386)&gt;10,IF(AND(ISNUMBER('Control Sample Data'!D257),'Control Sample Data'!D257&lt;$C$389, 'Control Sample Data'!D257&gt;0),'Control Sample Data'!D257,$C$389),""))</f>
        <v>35</v>
      </c>
      <c r="S258" s="105">
        <f>IF('Control Sample Data'!E257="","",IF(SUM('Control Sample Data'!E$3:E$386)&gt;10,IF(AND(ISNUMBER('Control Sample Data'!E257),'Control Sample Data'!E257&lt;$C$389, 'Control Sample Data'!E257&gt;0),'Control Sample Data'!E257,$C$389),""))</f>
        <v>35</v>
      </c>
      <c r="T258" s="105" t="str">
        <f>IF('Control Sample Data'!F257="","",IF(SUM('Control Sample Data'!F$3:F$386)&gt;10,IF(AND(ISNUMBER('Control Sample Data'!F257),'Control Sample Data'!F257&lt;$C$389, 'Control Sample Data'!F257&gt;0),'Control Sample Data'!F257,$C$389),""))</f>
        <v/>
      </c>
      <c r="U258" s="105" t="str">
        <f>IF('Control Sample Data'!G257="","",IF(SUM('Control Sample Data'!G$3:G$386)&gt;10,IF(AND(ISNUMBER('Control Sample Data'!G257),'Control Sample Data'!G257&lt;$C$389, 'Control Sample Data'!G257&gt;0),'Control Sample Data'!G257,$C$389),""))</f>
        <v/>
      </c>
      <c r="V258" s="105" t="str">
        <f>IF('Control Sample Data'!H257="","",IF(SUM('Control Sample Data'!H$3:H$386)&gt;10,IF(AND(ISNUMBER('Control Sample Data'!H257),'Control Sample Data'!H257&lt;$C$389, 'Control Sample Data'!H257&gt;0),'Control Sample Data'!H257,$C$389),""))</f>
        <v/>
      </c>
      <c r="W258" s="105" t="str">
        <f>IF('Control Sample Data'!I257="","",IF(SUM('Control Sample Data'!I$3:I$386)&gt;10,IF(AND(ISNUMBER('Control Sample Data'!I257),'Control Sample Data'!I257&lt;$C$389, 'Control Sample Data'!I257&gt;0),'Control Sample Data'!I257,$C$389),""))</f>
        <v/>
      </c>
      <c r="X258" s="105" t="str">
        <f>IF('Control Sample Data'!J257="","",IF(SUM('Control Sample Data'!J$3:J$386)&gt;10,IF(AND(ISNUMBER('Control Sample Data'!J257),'Control Sample Data'!J257&lt;$C$389, 'Control Sample Data'!J257&gt;0),'Control Sample Data'!J257,$C$389),""))</f>
        <v/>
      </c>
      <c r="Y258" s="105" t="str">
        <f>IF('Control Sample Data'!K257="","",IF(SUM('Control Sample Data'!K$3:K$386)&gt;10,IF(AND(ISNUMBER('Control Sample Data'!K257),'Control Sample Data'!K257&lt;$C$389, 'Control Sample Data'!K257&gt;0),'Control Sample Data'!K257,$C$389),""))</f>
        <v/>
      </c>
      <c r="Z258" s="105" t="str">
        <f>IF('Control Sample Data'!L257="","",IF(SUM('Control Sample Data'!L$3:L$386)&gt;10,IF(AND(ISNUMBER('Control Sample Data'!L257),'Control Sample Data'!L257&lt;$C$389, 'Control Sample Data'!L257&gt;0),'Control Sample Data'!L257,$C$389),""))</f>
        <v/>
      </c>
      <c r="AA258" s="105" t="str">
        <f>IF('Control Sample Data'!M257="","",IF(SUM('Control Sample Data'!M$3:M$386)&gt;10,IF(AND(ISNUMBER('Control Sample Data'!M257),'Control Sample Data'!M257&lt;$C$389, 'Control Sample Data'!M257&gt;0),'Control Sample Data'!M257,$C$389),""))</f>
        <v/>
      </c>
      <c r="AB258" s="136" t="str">
        <f>IF('Control Sample Data'!N257="","",IF(SUM('Control Sample Data'!N$3:N$386)&gt;10,IF(AND(ISNUMBER('Control Sample Data'!N257),'Control Sample Data'!N257&lt;$C$389, 'Control Sample Data'!N257&gt;0),'Control Sample Data'!N257,$C$389),""))</f>
        <v/>
      </c>
      <c r="BA258" s="101" t="str">
        <f t="shared" si="222"/>
        <v>RNF44</v>
      </c>
      <c r="BB258" s="104" t="s">
        <v>27038</v>
      </c>
      <c r="BC258" s="105">
        <f t="shared" si="234"/>
        <v>-3.7920000000000016</v>
      </c>
      <c r="BD258" s="105">
        <f t="shared" si="235"/>
        <v>14.05</v>
      </c>
      <c r="BE258" s="105">
        <f t="shared" si="236"/>
        <v>-6.6700000000000017</v>
      </c>
      <c r="BF258" s="105" t="str">
        <f t="shared" si="237"/>
        <v/>
      </c>
      <c r="BG258" s="105" t="str">
        <f t="shared" si="238"/>
        <v/>
      </c>
      <c r="BH258" s="105" t="str">
        <f t="shared" si="239"/>
        <v/>
      </c>
      <c r="BI258" s="105" t="str">
        <f t="shared" si="240"/>
        <v/>
      </c>
      <c r="BJ258" s="105" t="str">
        <f t="shared" si="241"/>
        <v/>
      </c>
      <c r="BK258" s="105" t="str">
        <f t="shared" si="242"/>
        <v/>
      </c>
      <c r="BL258" s="105" t="str">
        <f t="shared" si="243"/>
        <v/>
      </c>
      <c r="BM258" s="102" t="str">
        <f t="shared" si="223"/>
        <v/>
      </c>
      <c r="BN258" s="102" t="str">
        <f t="shared" si="224"/>
        <v/>
      </c>
      <c r="BO258" s="105">
        <f t="shared" si="244"/>
        <v>13.858000000000001</v>
      </c>
      <c r="BP258" s="105">
        <f t="shared" si="245"/>
        <v>13.948</v>
      </c>
      <c r="BQ258" s="105">
        <f t="shared" si="246"/>
        <v>13.79</v>
      </c>
      <c r="BR258" s="105" t="str">
        <f t="shared" si="247"/>
        <v/>
      </c>
      <c r="BS258" s="105" t="str">
        <f t="shared" si="248"/>
        <v/>
      </c>
      <c r="BT258" s="105" t="str">
        <f t="shared" si="249"/>
        <v/>
      </c>
      <c r="BU258" s="105" t="str">
        <f t="shared" si="250"/>
        <v/>
      </c>
      <c r="BV258" s="105" t="str">
        <f t="shared" si="251"/>
        <v/>
      </c>
      <c r="BW258" s="105" t="str">
        <f t="shared" si="252"/>
        <v/>
      </c>
      <c r="BX258" s="105" t="str">
        <f t="shared" si="253"/>
        <v/>
      </c>
      <c r="BY258" s="102" t="str">
        <f t="shared" si="225"/>
        <v/>
      </c>
      <c r="BZ258" s="102" t="str">
        <f t="shared" si="226"/>
        <v/>
      </c>
      <c r="CA258" s="70">
        <f t="shared" si="227"/>
        <v>1.1959999999999991</v>
      </c>
      <c r="CB258" s="70">
        <f t="shared" si="228"/>
        <v>13.865333333333334</v>
      </c>
      <c r="CC258" s="103" t="str">
        <f t="shared" si="229"/>
        <v>RNF44</v>
      </c>
      <c r="CD258" s="104" t="s">
        <v>27038</v>
      </c>
      <c r="CE258" s="106">
        <f t="shared" si="254"/>
        <v>13.851785048314548</v>
      </c>
      <c r="CF258" s="106">
        <f t="shared" si="255"/>
        <v>5.8956074763479352E-5</v>
      </c>
      <c r="CG258" s="106">
        <f t="shared" si="256"/>
        <v>101.82866992062966</v>
      </c>
      <c r="CH258" s="106" t="str">
        <f t="shared" si="257"/>
        <v/>
      </c>
      <c r="CI258" s="106" t="str">
        <f t="shared" si="258"/>
        <v/>
      </c>
      <c r="CJ258" s="106" t="str">
        <f t="shared" si="259"/>
        <v/>
      </c>
      <c r="CK258" s="106" t="str">
        <f t="shared" si="260"/>
        <v/>
      </c>
      <c r="CL258" s="106" t="str">
        <f t="shared" si="261"/>
        <v/>
      </c>
      <c r="CM258" s="106" t="str">
        <f t="shared" si="262"/>
        <v/>
      </c>
      <c r="CN258" s="106" t="str">
        <f t="shared" si="263"/>
        <v/>
      </c>
      <c r="CO258" s="119" t="str">
        <f t="shared" si="230"/>
        <v/>
      </c>
      <c r="CP258" s="119" t="str">
        <f t="shared" si="231"/>
        <v/>
      </c>
      <c r="CQ258" s="106">
        <f t="shared" si="264"/>
        <v>6.7348250734982831E-5</v>
      </c>
      <c r="CR258" s="106">
        <f t="shared" si="265"/>
        <v>6.3275213685285673E-5</v>
      </c>
      <c r="CS258" s="106">
        <f t="shared" si="266"/>
        <v>7.0598644037188073E-5</v>
      </c>
      <c r="CT258" s="106" t="str">
        <f t="shared" si="267"/>
        <v/>
      </c>
      <c r="CU258" s="106" t="str">
        <f t="shared" si="268"/>
        <v/>
      </c>
      <c r="CV258" s="106" t="str">
        <f t="shared" si="269"/>
        <v/>
      </c>
      <c r="CW258" s="106" t="str">
        <f t="shared" si="270"/>
        <v/>
      </c>
      <c r="CX258" s="106" t="str">
        <f t="shared" si="271"/>
        <v/>
      </c>
      <c r="CY258" s="106" t="str">
        <f t="shared" si="272"/>
        <v/>
      </c>
      <c r="CZ258" s="106" t="str">
        <f t="shared" si="273"/>
        <v/>
      </c>
      <c r="DA258" s="119" t="str">
        <f t="shared" si="232"/>
        <v/>
      </c>
      <c r="DB258" s="119" t="str">
        <f t="shared" si="233"/>
        <v/>
      </c>
    </row>
    <row r="259" spans="1:106" ht="15" customHeight="1" x14ac:dyDescent="0.3">
      <c r="A259" s="135" t="str">
        <f>'Gene Table'!D258</f>
        <v>RNF5</v>
      </c>
      <c r="B259" s="104" t="s">
        <v>27039</v>
      </c>
      <c r="C259" s="105">
        <f>IF('Test Sample Data'!C258="","",IF(SUM('Test Sample Data'!C$3:C$386)&gt;10,IF(AND(ISNUMBER('Test Sample Data'!C258),'Test Sample Data'!C258&lt;$C$389, 'Test Sample Data'!C258&gt;0),'Test Sample Data'!C258,$C$389),""))</f>
        <v>35</v>
      </c>
      <c r="D259" s="105">
        <f>IF('Test Sample Data'!D258="","",IF(SUM('Test Sample Data'!D$3:D$386)&gt;10,IF(AND(ISNUMBER('Test Sample Data'!D258),'Test Sample Data'!D258&lt;$C$389, 'Test Sample Data'!D258&gt;0),'Test Sample Data'!D258,$C$389),""))</f>
        <v>21.64</v>
      </c>
      <c r="E259" s="105">
        <f>IF('Test Sample Data'!E258="","",IF(SUM('Test Sample Data'!E$3:E$386)&gt;10,IF(AND(ISNUMBER('Test Sample Data'!E258),'Test Sample Data'!E258&lt;$C$389, 'Test Sample Data'!E258&gt;0),'Test Sample Data'!E258,$C$389),""))</f>
        <v>25.01</v>
      </c>
      <c r="F259" s="105" t="str">
        <f>IF('Test Sample Data'!F258="","",IF(SUM('Test Sample Data'!F$3:F$386)&gt;10,IF(AND(ISNUMBER('Test Sample Data'!F258),'Test Sample Data'!F258&lt;$C$389, 'Test Sample Data'!F258&gt;0),'Test Sample Data'!F258,$C$389),""))</f>
        <v/>
      </c>
      <c r="G259" s="105" t="str">
        <f>IF('Test Sample Data'!G258="","",IF(SUM('Test Sample Data'!G$3:G$386)&gt;10,IF(AND(ISNUMBER('Test Sample Data'!G258),'Test Sample Data'!G258&lt;$C$389, 'Test Sample Data'!G258&gt;0),'Test Sample Data'!G258,$C$389),""))</f>
        <v/>
      </c>
      <c r="H259" s="105" t="str">
        <f>IF('Test Sample Data'!H258="","",IF(SUM('Test Sample Data'!H$3:H$386)&gt;10,IF(AND(ISNUMBER('Test Sample Data'!H258),'Test Sample Data'!H258&lt;$C$389, 'Test Sample Data'!H258&gt;0),'Test Sample Data'!H258,$C$389),""))</f>
        <v/>
      </c>
      <c r="I259" s="105" t="str">
        <f>IF('Test Sample Data'!I258="","",IF(SUM('Test Sample Data'!I$3:I$386)&gt;10,IF(AND(ISNUMBER('Test Sample Data'!I258),'Test Sample Data'!I258&lt;$C$389, 'Test Sample Data'!I258&gt;0),'Test Sample Data'!I258,$C$389),""))</f>
        <v/>
      </c>
      <c r="J259" s="105" t="str">
        <f>IF('Test Sample Data'!J258="","",IF(SUM('Test Sample Data'!J$3:J$386)&gt;10,IF(AND(ISNUMBER('Test Sample Data'!J258),'Test Sample Data'!J258&lt;$C$389, 'Test Sample Data'!J258&gt;0),'Test Sample Data'!J258,$C$389),""))</f>
        <v/>
      </c>
      <c r="K259" s="105" t="str">
        <f>IF('Test Sample Data'!K258="","",IF(SUM('Test Sample Data'!K$3:K$386)&gt;10,IF(AND(ISNUMBER('Test Sample Data'!K258),'Test Sample Data'!K258&lt;$C$389, 'Test Sample Data'!K258&gt;0),'Test Sample Data'!K258,$C$389),""))</f>
        <v/>
      </c>
      <c r="L259" s="105" t="str">
        <f>IF('Test Sample Data'!L258="","",IF(SUM('Test Sample Data'!L$3:L$386)&gt;10,IF(AND(ISNUMBER('Test Sample Data'!L258),'Test Sample Data'!L258&lt;$C$389, 'Test Sample Data'!L258&gt;0),'Test Sample Data'!L258,$C$389),""))</f>
        <v/>
      </c>
      <c r="M259" s="105" t="str">
        <f>IF('Test Sample Data'!M258="","",IF(SUM('Test Sample Data'!M$3:M$386)&gt;10,IF(AND(ISNUMBER('Test Sample Data'!M258),'Test Sample Data'!M258&lt;$C$389, 'Test Sample Data'!M258&gt;0),'Test Sample Data'!M258,$C$389),""))</f>
        <v/>
      </c>
      <c r="N259" s="105" t="str">
        <f>IF('Test Sample Data'!N258="","",IF(SUM('Test Sample Data'!N$3:N$386)&gt;10,IF(AND(ISNUMBER('Test Sample Data'!N258),'Test Sample Data'!N258&lt;$C$389, 'Test Sample Data'!N258&gt;0),'Test Sample Data'!N258,$C$389),""))</f>
        <v/>
      </c>
      <c r="O259" s="105" t="str">
        <f>'Gene Table'!D258</f>
        <v>RNF5</v>
      </c>
      <c r="P259" s="104" t="s">
        <v>27039</v>
      </c>
      <c r="Q259" s="105">
        <f>IF('Control Sample Data'!C258="","",IF(SUM('Control Sample Data'!C$3:C$386)&gt;10,IF(AND(ISNUMBER('Control Sample Data'!C258),'Control Sample Data'!C258&lt;$C$389, 'Control Sample Data'!C258&gt;0),'Control Sample Data'!C258,$C$389),""))</f>
        <v>23.21</v>
      </c>
      <c r="R259" s="105">
        <f>IF('Control Sample Data'!D258="","",IF(SUM('Control Sample Data'!D$3:D$386)&gt;10,IF(AND(ISNUMBER('Control Sample Data'!D258),'Control Sample Data'!D258&lt;$C$389, 'Control Sample Data'!D258&gt;0),'Control Sample Data'!D258,$C$389),""))</f>
        <v>23.16</v>
      </c>
      <c r="S259" s="105">
        <f>IF('Control Sample Data'!E258="","",IF(SUM('Control Sample Data'!E$3:E$386)&gt;10,IF(AND(ISNUMBER('Control Sample Data'!E258),'Control Sample Data'!E258&lt;$C$389, 'Control Sample Data'!E258&gt;0),'Control Sample Data'!E258,$C$389),""))</f>
        <v>23.2</v>
      </c>
      <c r="T259" s="105" t="str">
        <f>IF('Control Sample Data'!F258="","",IF(SUM('Control Sample Data'!F$3:F$386)&gt;10,IF(AND(ISNUMBER('Control Sample Data'!F258),'Control Sample Data'!F258&lt;$C$389, 'Control Sample Data'!F258&gt;0),'Control Sample Data'!F258,$C$389),""))</f>
        <v/>
      </c>
      <c r="U259" s="105" t="str">
        <f>IF('Control Sample Data'!G258="","",IF(SUM('Control Sample Data'!G$3:G$386)&gt;10,IF(AND(ISNUMBER('Control Sample Data'!G258),'Control Sample Data'!G258&lt;$C$389, 'Control Sample Data'!G258&gt;0),'Control Sample Data'!G258,$C$389),""))</f>
        <v/>
      </c>
      <c r="V259" s="105" t="str">
        <f>IF('Control Sample Data'!H258="","",IF(SUM('Control Sample Data'!H$3:H$386)&gt;10,IF(AND(ISNUMBER('Control Sample Data'!H258),'Control Sample Data'!H258&lt;$C$389, 'Control Sample Data'!H258&gt;0),'Control Sample Data'!H258,$C$389),""))</f>
        <v/>
      </c>
      <c r="W259" s="105" t="str">
        <f>IF('Control Sample Data'!I258="","",IF(SUM('Control Sample Data'!I$3:I$386)&gt;10,IF(AND(ISNUMBER('Control Sample Data'!I258),'Control Sample Data'!I258&lt;$C$389, 'Control Sample Data'!I258&gt;0),'Control Sample Data'!I258,$C$389),""))</f>
        <v/>
      </c>
      <c r="X259" s="105" t="str">
        <f>IF('Control Sample Data'!J258="","",IF(SUM('Control Sample Data'!J$3:J$386)&gt;10,IF(AND(ISNUMBER('Control Sample Data'!J258),'Control Sample Data'!J258&lt;$C$389, 'Control Sample Data'!J258&gt;0),'Control Sample Data'!J258,$C$389),""))</f>
        <v/>
      </c>
      <c r="Y259" s="105" t="str">
        <f>IF('Control Sample Data'!K258="","",IF(SUM('Control Sample Data'!K$3:K$386)&gt;10,IF(AND(ISNUMBER('Control Sample Data'!K258),'Control Sample Data'!K258&lt;$C$389, 'Control Sample Data'!K258&gt;0),'Control Sample Data'!K258,$C$389),""))</f>
        <v/>
      </c>
      <c r="Z259" s="105" t="str">
        <f>IF('Control Sample Data'!L258="","",IF(SUM('Control Sample Data'!L$3:L$386)&gt;10,IF(AND(ISNUMBER('Control Sample Data'!L258),'Control Sample Data'!L258&lt;$C$389, 'Control Sample Data'!L258&gt;0),'Control Sample Data'!L258,$C$389),""))</f>
        <v/>
      </c>
      <c r="AA259" s="105" t="str">
        <f>IF('Control Sample Data'!M258="","",IF(SUM('Control Sample Data'!M$3:M$386)&gt;10,IF(AND(ISNUMBER('Control Sample Data'!M258),'Control Sample Data'!M258&lt;$C$389, 'Control Sample Data'!M258&gt;0),'Control Sample Data'!M258,$C$389),""))</f>
        <v/>
      </c>
      <c r="AB259" s="136" t="str">
        <f>IF('Control Sample Data'!N258="","",IF(SUM('Control Sample Data'!N$3:N$386)&gt;10,IF(AND(ISNUMBER('Control Sample Data'!N258),'Control Sample Data'!N258&lt;$C$389, 'Control Sample Data'!N258&gt;0),'Control Sample Data'!N258,$C$389),""))</f>
        <v/>
      </c>
      <c r="BA259" s="101" t="str">
        <f t="shared" si="222"/>
        <v>RNF5</v>
      </c>
      <c r="BB259" s="104" t="s">
        <v>27039</v>
      </c>
      <c r="BC259" s="105">
        <f t="shared" si="234"/>
        <v>14.007999999999999</v>
      </c>
      <c r="BD259" s="105">
        <f t="shared" si="235"/>
        <v>0.69000000000000128</v>
      </c>
      <c r="BE259" s="105">
        <f t="shared" si="236"/>
        <v>4.129999999999999</v>
      </c>
      <c r="BF259" s="105" t="str">
        <f t="shared" si="237"/>
        <v/>
      </c>
      <c r="BG259" s="105" t="str">
        <f t="shared" si="238"/>
        <v/>
      </c>
      <c r="BH259" s="105" t="str">
        <f t="shared" si="239"/>
        <v/>
      </c>
      <c r="BI259" s="105" t="str">
        <f t="shared" si="240"/>
        <v/>
      </c>
      <c r="BJ259" s="105" t="str">
        <f t="shared" si="241"/>
        <v/>
      </c>
      <c r="BK259" s="105" t="str">
        <f t="shared" si="242"/>
        <v/>
      </c>
      <c r="BL259" s="105" t="str">
        <f t="shared" si="243"/>
        <v/>
      </c>
      <c r="BM259" s="102" t="str">
        <f t="shared" si="223"/>
        <v/>
      </c>
      <c r="BN259" s="102" t="str">
        <f t="shared" si="224"/>
        <v/>
      </c>
      <c r="BO259" s="105">
        <f t="shared" si="244"/>
        <v>2.0680000000000014</v>
      </c>
      <c r="BP259" s="105">
        <f t="shared" si="245"/>
        <v>2.1080000000000005</v>
      </c>
      <c r="BQ259" s="105">
        <f t="shared" si="246"/>
        <v>1.9899999999999984</v>
      </c>
      <c r="BR259" s="105" t="str">
        <f t="shared" si="247"/>
        <v/>
      </c>
      <c r="BS259" s="105" t="str">
        <f t="shared" si="248"/>
        <v/>
      </c>
      <c r="BT259" s="105" t="str">
        <f t="shared" si="249"/>
        <v/>
      </c>
      <c r="BU259" s="105" t="str">
        <f t="shared" si="250"/>
        <v/>
      </c>
      <c r="BV259" s="105" t="str">
        <f t="shared" si="251"/>
        <v/>
      </c>
      <c r="BW259" s="105" t="str">
        <f t="shared" si="252"/>
        <v/>
      </c>
      <c r="BX259" s="105" t="str">
        <f t="shared" si="253"/>
        <v/>
      </c>
      <c r="BY259" s="102" t="str">
        <f t="shared" si="225"/>
        <v/>
      </c>
      <c r="BZ259" s="102" t="str">
        <f t="shared" si="226"/>
        <v/>
      </c>
      <c r="CA259" s="70">
        <f t="shared" si="227"/>
        <v>6.2759999999999998</v>
      </c>
      <c r="CB259" s="70">
        <f t="shared" si="228"/>
        <v>2.0553333333333335</v>
      </c>
      <c r="CC259" s="103" t="str">
        <f t="shared" si="229"/>
        <v>RNF5</v>
      </c>
      <c r="CD259" s="104" t="s">
        <v>27039</v>
      </c>
      <c r="CE259" s="106">
        <f t="shared" si="254"/>
        <v>6.0697642130933602E-5</v>
      </c>
      <c r="CF259" s="106">
        <f t="shared" si="255"/>
        <v>0.61985384996949278</v>
      </c>
      <c r="CG259" s="106">
        <f t="shared" si="256"/>
        <v>5.7114465639337572E-2</v>
      </c>
      <c r="CH259" s="106" t="str">
        <f t="shared" si="257"/>
        <v/>
      </c>
      <c r="CI259" s="106" t="str">
        <f t="shared" si="258"/>
        <v/>
      </c>
      <c r="CJ259" s="106" t="str">
        <f t="shared" si="259"/>
        <v/>
      </c>
      <c r="CK259" s="106" t="str">
        <f t="shared" si="260"/>
        <v/>
      </c>
      <c r="CL259" s="106" t="str">
        <f t="shared" si="261"/>
        <v/>
      </c>
      <c r="CM259" s="106" t="str">
        <f t="shared" si="262"/>
        <v/>
      </c>
      <c r="CN259" s="106" t="str">
        <f t="shared" si="263"/>
        <v/>
      </c>
      <c r="CO259" s="119" t="str">
        <f t="shared" si="230"/>
        <v/>
      </c>
      <c r="CP259" s="119" t="str">
        <f t="shared" si="231"/>
        <v/>
      </c>
      <c r="CQ259" s="106">
        <f t="shared" si="264"/>
        <v>0.23848988763688928</v>
      </c>
      <c r="CR259" s="106">
        <f t="shared" si="265"/>
        <v>0.23196836911782062</v>
      </c>
      <c r="CS259" s="106">
        <f t="shared" si="266"/>
        <v>0.25173888751418</v>
      </c>
      <c r="CT259" s="106" t="str">
        <f t="shared" si="267"/>
        <v/>
      </c>
      <c r="CU259" s="106" t="str">
        <f t="shared" si="268"/>
        <v/>
      </c>
      <c r="CV259" s="106" t="str">
        <f t="shared" si="269"/>
        <v/>
      </c>
      <c r="CW259" s="106" t="str">
        <f t="shared" si="270"/>
        <v/>
      </c>
      <c r="CX259" s="106" t="str">
        <f t="shared" si="271"/>
        <v/>
      </c>
      <c r="CY259" s="106" t="str">
        <f t="shared" si="272"/>
        <v/>
      </c>
      <c r="CZ259" s="106" t="str">
        <f t="shared" si="273"/>
        <v/>
      </c>
      <c r="DA259" s="119" t="str">
        <f t="shared" si="232"/>
        <v/>
      </c>
      <c r="DB259" s="119" t="str">
        <f t="shared" si="233"/>
        <v/>
      </c>
    </row>
    <row r="260" spans="1:106" ht="15" customHeight="1" x14ac:dyDescent="0.3">
      <c r="A260" s="135" t="str">
        <f>'Gene Table'!D259</f>
        <v>RNF6</v>
      </c>
      <c r="B260" s="104" t="s">
        <v>27040</v>
      </c>
      <c r="C260" s="105">
        <f>IF('Test Sample Data'!C259="","",IF(SUM('Test Sample Data'!C$3:C$386)&gt;10,IF(AND(ISNUMBER('Test Sample Data'!C259),'Test Sample Data'!C259&lt;$C$389, 'Test Sample Data'!C259&gt;0),'Test Sample Data'!C259,$C$389),""))</f>
        <v>20.03</v>
      </c>
      <c r="D260" s="105">
        <f>IF('Test Sample Data'!D259="","",IF(SUM('Test Sample Data'!D$3:D$386)&gt;10,IF(AND(ISNUMBER('Test Sample Data'!D259),'Test Sample Data'!D259&lt;$C$389, 'Test Sample Data'!D259&gt;0),'Test Sample Data'!D259,$C$389),""))</f>
        <v>35</v>
      </c>
      <c r="E260" s="105">
        <f>IF('Test Sample Data'!E259="","",IF(SUM('Test Sample Data'!E$3:E$386)&gt;10,IF(AND(ISNUMBER('Test Sample Data'!E259),'Test Sample Data'!E259&lt;$C$389, 'Test Sample Data'!E259&gt;0),'Test Sample Data'!E259,$C$389),""))</f>
        <v>18.920000000000002</v>
      </c>
      <c r="F260" s="105" t="str">
        <f>IF('Test Sample Data'!F259="","",IF(SUM('Test Sample Data'!F$3:F$386)&gt;10,IF(AND(ISNUMBER('Test Sample Data'!F259),'Test Sample Data'!F259&lt;$C$389, 'Test Sample Data'!F259&gt;0),'Test Sample Data'!F259,$C$389),""))</f>
        <v/>
      </c>
      <c r="G260" s="105" t="str">
        <f>IF('Test Sample Data'!G259="","",IF(SUM('Test Sample Data'!G$3:G$386)&gt;10,IF(AND(ISNUMBER('Test Sample Data'!G259),'Test Sample Data'!G259&lt;$C$389, 'Test Sample Data'!G259&gt;0),'Test Sample Data'!G259,$C$389),""))</f>
        <v/>
      </c>
      <c r="H260" s="105" t="str">
        <f>IF('Test Sample Data'!H259="","",IF(SUM('Test Sample Data'!H$3:H$386)&gt;10,IF(AND(ISNUMBER('Test Sample Data'!H259),'Test Sample Data'!H259&lt;$C$389, 'Test Sample Data'!H259&gt;0),'Test Sample Data'!H259,$C$389),""))</f>
        <v/>
      </c>
      <c r="I260" s="105" t="str">
        <f>IF('Test Sample Data'!I259="","",IF(SUM('Test Sample Data'!I$3:I$386)&gt;10,IF(AND(ISNUMBER('Test Sample Data'!I259),'Test Sample Data'!I259&lt;$C$389, 'Test Sample Data'!I259&gt;0),'Test Sample Data'!I259,$C$389),""))</f>
        <v/>
      </c>
      <c r="J260" s="105" t="str">
        <f>IF('Test Sample Data'!J259="","",IF(SUM('Test Sample Data'!J$3:J$386)&gt;10,IF(AND(ISNUMBER('Test Sample Data'!J259),'Test Sample Data'!J259&lt;$C$389, 'Test Sample Data'!J259&gt;0),'Test Sample Data'!J259,$C$389),""))</f>
        <v/>
      </c>
      <c r="K260" s="105" t="str">
        <f>IF('Test Sample Data'!K259="","",IF(SUM('Test Sample Data'!K$3:K$386)&gt;10,IF(AND(ISNUMBER('Test Sample Data'!K259),'Test Sample Data'!K259&lt;$C$389, 'Test Sample Data'!K259&gt;0),'Test Sample Data'!K259,$C$389),""))</f>
        <v/>
      </c>
      <c r="L260" s="105" t="str">
        <f>IF('Test Sample Data'!L259="","",IF(SUM('Test Sample Data'!L$3:L$386)&gt;10,IF(AND(ISNUMBER('Test Sample Data'!L259),'Test Sample Data'!L259&lt;$C$389, 'Test Sample Data'!L259&gt;0),'Test Sample Data'!L259,$C$389),""))</f>
        <v/>
      </c>
      <c r="M260" s="105" t="str">
        <f>IF('Test Sample Data'!M259="","",IF(SUM('Test Sample Data'!M$3:M$386)&gt;10,IF(AND(ISNUMBER('Test Sample Data'!M259),'Test Sample Data'!M259&lt;$C$389, 'Test Sample Data'!M259&gt;0),'Test Sample Data'!M259,$C$389),""))</f>
        <v/>
      </c>
      <c r="N260" s="105" t="str">
        <f>IF('Test Sample Data'!N259="","",IF(SUM('Test Sample Data'!N$3:N$386)&gt;10,IF(AND(ISNUMBER('Test Sample Data'!N259),'Test Sample Data'!N259&lt;$C$389, 'Test Sample Data'!N259&gt;0),'Test Sample Data'!N259,$C$389),""))</f>
        <v/>
      </c>
      <c r="O260" s="105" t="str">
        <f>'Gene Table'!D259</f>
        <v>RNF6</v>
      </c>
      <c r="P260" s="104" t="s">
        <v>27040</v>
      </c>
      <c r="Q260" s="105">
        <f>IF('Control Sample Data'!C259="","",IF(SUM('Control Sample Data'!C$3:C$386)&gt;10,IF(AND(ISNUMBER('Control Sample Data'!C259),'Control Sample Data'!C259&lt;$C$389, 'Control Sample Data'!C259&gt;0),'Control Sample Data'!C259,$C$389),""))</f>
        <v>35</v>
      </c>
      <c r="R260" s="105">
        <f>IF('Control Sample Data'!D259="","",IF(SUM('Control Sample Data'!D$3:D$386)&gt;10,IF(AND(ISNUMBER('Control Sample Data'!D259),'Control Sample Data'!D259&lt;$C$389, 'Control Sample Data'!D259&gt;0),'Control Sample Data'!D259,$C$389),""))</f>
        <v>35</v>
      </c>
      <c r="S260" s="105">
        <f>IF('Control Sample Data'!E259="","",IF(SUM('Control Sample Data'!E$3:E$386)&gt;10,IF(AND(ISNUMBER('Control Sample Data'!E259),'Control Sample Data'!E259&lt;$C$389, 'Control Sample Data'!E259&gt;0),'Control Sample Data'!E259,$C$389),""))</f>
        <v>35</v>
      </c>
      <c r="T260" s="105" t="str">
        <f>IF('Control Sample Data'!F259="","",IF(SUM('Control Sample Data'!F$3:F$386)&gt;10,IF(AND(ISNUMBER('Control Sample Data'!F259),'Control Sample Data'!F259&lt;$C$389, 'Control Sample Data'!F259&gt;0),'Control Sample Data'!F259,$C$389),""))</f>
        <v/>
      </c>
      <c r="U260" s="105" t="str">
        <f>IF('Control Sample Data'!G259="","",IF(SUM('Control Sample Data'!G$3:G$386)&gt;10,IF(AND(ISNUMBER('Control Sample Data'!G259),'Control Sample Data'!G259&lt;$C$389, 'Control Sample Data'!G259&gt;0),'Control Sample Data'!G259,$C$389),""))</f>
        <v/>
      </c>
      <c r="V260" s="105" t="str">
        <f>IF('Control Sample Data'!H259="","",IF(SUM('Control Sample Data'!H$3:H$386)&gt;10,IF(AND(ISNUMBER('Control Sample Data'!H259),'Control Sample Data'!H259&lt;$C$389, 'Control Sample Data'!H259&gt;0),'Control Sample Data'!H259,$C$389),""))</f>
        <v/>
      </c>
      <c r="W260" s="105" t="str">
        <f>IF('Control Sample Data'!I259="","",IF(SUM('Control Sample Data'!I$3:I$386)&gt;10,IF(AND(ISNUMBER('Control Sample Data'!I259),'Control Sample Data'!I259&lt;$C$389, 'Control Sample Data'!I259&gt;0),'Control Sample Data'!I259,$C$389),""))</f>
        <v/>
      </c>
      <c r="X260" s="105" t="str">
        <f>IF('Control Sample Data'!J259="","",IF(SUM('Control Sample Data'!J$3:J$386)&gt;10,IF(AND(ISNUMBER('Control Sample Data'!J259),'Control Sample Data'!J259&lt;$C$389, 'Control Sample Data'!J259&gt;0),'Control Sample Data'!J259,$C$389),""))</f>
        <v/>
      </c>
      <c r="Y260" s="105" t="str">
        <f>IF('Control Sample Data'!K259="","",IF(SUM('Control Sample Data'!K$3:K$386)&gt;10,IF(AND(ISNUMBER('Control Sample Data'!K259),'Control Sample Data'!K259&lt;$C$389, 'Control Sample Data'!K259&gt;0),'Control Sample Data'!K259,$C$389),""))</f>
        <v/>
      </c>
      <c r="Z260" s="105" t="str">
        <f>IF('Control Sample Data'!L259="","",IF(SUM('Control Sample Data'!L$3:L$386)&gt;10,IF(AND(ISNUMBER('Control Sample Data'!L259),'Control Sample Data'!L259&lt;$C$389, 'Control Sample Data'!L259&gt;0),'Control Sample Data'!L259,$C$389),""))</f>
        <v/>
      </c>
      <c r="AA260" s="105" t="str">
        <f>IF('Control Sample Data'!M259="","",IF(SUM('Control Sample Data'!M$3:M$386)&gt;10,IF(AND(ISNUMBER('Control Sample Data'!M259),'Control Sample Data'!M259&lt;$C$389, 'Control Sample Data'!M259&gt;0),'Control Sample Data'!M259,$C$389),""))</f>
        <v/>
      </c>
      <c r="AB260" s="136" t="str">
        <f>IF('Control Sample Data'!N259="","",IF(SUM('Control Sample Data'!N$3:N$386)&gt;10,IF(AND(ISNUMBER('Control Sample Data'!N259),'Control Sample Data'!N259&lt;$C$389, 'Control Sample Data'!N259&gt;0),'Control Sample Data'!N259,$C$389),""))</f>
        <v/>
      </c>
      <c r="BA260" s="101" t="str">
        <f t="shared" si="222"/>
        <v>RNF6</v>
      </c>
      <c r="BB260" s="104" t="s">
        <v>27040</v>
      </c>
      <c r="BC260" s="105">
        <f t="shared" si="234"/>
        <v>-0.96199999999999974</v>
      </c>
      <c r="BD260" s="105">
        <f t="shared" si="235"/>
        <v>14.05</v>
      </c>
      <c r="BE260" s="105">
        <f t="shared" si="236"/>
        <v>-1.9600000000000009</v>
      </c>
      <c r="BF260" s="105" t="str">
        <f t="shared" si="237"/>
        <v/>
      </c>
      <c r="BG260" s="105" t="str">
        <f t="shared" si="238"/>
        <v/>
      </c>
      <c r="BH260" s="105" t="str">
        <f t="shared" si="239"/>
        <v/>
      </c>
      <c r="BI260" s="105" t="str">
        <f t="shared" si="240"/>
        <v/>
      </c>
      <c r="BJ260" s="105" t="str">
        <f t="shared" si="241"/>
        <v/>
      </c>
      <c r="BK260" s="105" t="str">
        <f t="shared" si="242"/>
        <v/>
      </c>
      <c r="BL260" s="105" t="str">
        <f t="shared" si="243"/>
        <v/>
      </c>
      <c r="BM260" s="102" t="str">
        <f t="shared" si="223"/>
        <v/>
      </c>
      <c r="BN260" s="102" t="str">
        <f t="shared" si="224"/>
        <v/>
      </c>
      <c r="BO260" s="105">
        <f t="shared" si="244"/>
        <v>13.858000000000001</v>
      </c>
      <c r="BP260" s="105">
        <f t="shared" si="245"/>
        <v>13.948</v>
      </c>
      <c r="BQ260" s="105">
        <f t="shared" si="246"/>
        <v>13.79</v>
      </c>
      <c r="BR260" s="105" t="str">
        <f t="shared" si="247"/>
        <v/>
      </c>
      <c r="BS260" s="105" t="str">
        <f t="shared" si="248"/>
        <v/>
      </c>
      <c r="BT260" s="105" t="str">
        <f t="shared" si="249"/>
        <v/>
      </c>
      <c r="BU260" s="105" t="str">
        <f t="shared" si="250"/>
        <v/>
      </c>
      <c r="BV260" s="105" t="str">
        <f t="shared" si="251"/>
        <v/>
      </c>
      <c r="BW260" s="105" t="str">
        <f t="shared" si="252"/>
        <v/>
      </c>
      <c r="BX260" s="105" t="str">
        <f t="shared" si="253"/>
        <v/>
      </c>
      <c r="BY260" s="102" t="str">
        <f t="shared" si="225"/>
        <v/>
      </c>
      <c r="BZ260" s="102" t="str">
        <f t="shared" si="226"/>
        <v/>
      </c>
      <c r="CA260" s="70">
        <f t="shared" si="227"/>
        <v>3.7093333333333334</v>
      </c>
      <c r="CB260" s="70">
        <f t="shared" si="228"/>
        <v>13.865333333333334</v>
      </c>
      <c r="CC260" s="103" t="str">
        <f t="shared" si="229"/>
        <v>RNF6</v>
      </c>
      <c r="CD260" s="104" t="s">
        <v>27040</v>
      </c>
      <c r="CE260" s="106">
        <f t="shared" si="254"/>
        <v>1.9480085370864817</v>
      </c>
      <c r="CF260" s="106">
        <f t="shared" si="255"/>
        <v>5.8956074763479352E-5</v>
      </c>
      <c r="CG260" s="106">
        <f t="shared" si="256"/>
        <v>3.8906197896491439</v>
      </c>
      <c r="CH260" s="106" t="str">
        <f t="shared" si="257"/>
        <v/>
      </c>
      <c r="CI260" s="106" t="str">
        <f t="shared" si="258"/>
        <v/>
      </c>
      <c r="CJ260" s="106" t="str">
        <f t="shared" si="259"/>
        <v/>
      </c>
      <c r="CK260" s="106" t="str">
        <f t="shared" si="260"/>
        <v/>
      </c>
      <c r="CL260" s="106" t="str">
        <f t="shared" si="261"/>
        <v/>
      </c>
      <c r="CM260" s="106" t="str">
        <f t="shared" si="262"/>
        <v/>
      </c>
      <c r="CN260" s="106" t="str">
        <f t="shared" si="263"/>
        <v/>
      </c>
      <c r="CO260" s="119" t="str">
        <f t="shared" si="230"/>
        <v/>
      </c>
      <c r="CP260" s="119" t="str">
        <f t="shared" si="231"/>
        <v/>
      </c>
      <c r="CQ260" s="106">
        <f t="shared" si="264"/>
        <v>6.7348250734982831E-5</v>
      </c>
      <c r="CR260" s="106">
        <f t="shared" si="265"/>
        <v>6.3275213685285673E-5</v>
      </c>
      <c r="CS260" s="106">
        <f t="shared" si="266"/>
        <v>7.0598644037188073E-5</v>
      </c>
      <c r="CT260" s="106" t="str">
        <f t="shared" si="267"/>
        <v/>
      </c>
      <c r="CU260" s="106" t="str">
        <f t="shared" si="268"/>
        <v/>
      </c>
      <c r="CV260" s="106" t="str">
        <f t="shared" si="269"/>
        <v/>
      </c>
      <c r="CW260" s="106" t="str">
        <f t="shared" si="270"/>
        <v/>
      </c>
      <c r="CX260" s="106" t="str">
        <f t="shared" si="271"/>
        <v/>
      </c>
      <c r="CY260" s="106" t="str">
        <f t="shared" si="272"/>
        <v/>
      </c>
      <c r="CZ260" s="106" t="str">
        <f t="shared" si="273"/>
        <v/>
      </c>
      <c r="DA260" s="119" t="str">
        <f t="shared" si="232"/>
        <v/>
      </c>
      <c r="DB260" s="119" t="str">
        <f t="shared" si="233"/>
        <v/>
      </c>
    </row>
    <row r="261" spans="1:106" ht="15" customHeight="1" x14ac:dyDescent="0.3">
      <c r="A261" s="135" t="str">
        <f>'Gene Table'!D260</f>
        <v>RNF7</v>
      </c>
      <c r="B261" s="104" t="s">
        <v>27041</v>
      </c>
      <c r="C261" s="105">
        <f>IF('Test Sample Data'!C260="","",IF(SUM('Test Sample Data'!C$3:C$386)&gt;10,IF(AND(ISNUMBER('Test Sample Data'!C260),'Test Sample Data'!C260&lt;$C$389, 'Test Sample Data'!C260&gt;0),'Test Sample Data'!C260,$C$389),""))</f>
        <v>19.98</v>
      </c>
      <c r="D261" s="105">
        <f>IF('Test Sample Data'!D260="","",IF(SUM('Test Sample Data'!D$3:D$386)&gt;10,IF(AND(ISNUMBER('Test Sample Data'!D260),'Test Sample Data'!D260&lt;$C$389, 'Test Sample Data'!D260&gt;0),'Test Sample Data'!D260,$C$389),""))</f>
        <v>22.15</v>
      </c>
      <c r="E261" s="105">
        <f>IF('Test Sample Data'!E260="","",IF(SUM('Test Sample Data'!E$3:E$386)&gt;10,IF(AND(ISNUMBER('Test Sample Data'!E260),'Test Sample Data'!E260&lt;$C$389, 'Test Sample Data'!E260&gt;0),'Test Sample Data'!E260,$C$389),""))</f>
        <v>18.2</v>
      </c>
      <c r="F261" s="105" t="str">
        <f>IF('Test Sample Data'!F260="","",IF(SUM('Test Sample Data'!F$3:F$386)&gt;10,IF(AND(ISNUMBER('Test Sample Data'!F260),'Test Sample Data'!F260&lt;$C$389, 'Test Sample Data'!F260&gt;0),'Test Sample Data'!F260,$C$389),""))</f>
        <v/>
      </c>
      <c r="G261" s="105" t="str">
        <f>IF('Test Sample Data'!G260="","",IF(SUM('Test Sample Data'!G$3:G$386)&gt;10,IF(AND(ISNUMBER('Test Sample Data'!G260),'Test Sample Data'!G260&lt;$C$389, 'Test Sample Data'!G260&gt;0),'Test Sample Data'!G260,$C$389),""))</f>
        <v/>
      </c>
      <c r="H261" s="105" t="str">
        <f>IF('Test Sample Data'!H260="","",IF(SUM('Test Sample Data'!H$3:H$386)&gt;10,IF(AND(ISNUMBER('Test Sample Data'!H260),'Test Sample Data'!H260&lt;$C$389, 'Test Sample Data'!H260&gt;0),'Test Sample Data'!H260,$C$389),""))</f>
        <v/>
      </c>
      <c r="I261" s="105" t="str">
        <f>IF('Test Sample Data'!I260="","",IF(SUM('Test Sample Data'!I$3:I$386)&gt;10,IF(AND(ISNUMBER('Test Sample Data'!I260),'Test Sample Data'!I260&lt;$C$389, 'Test Sample Data'!I260&gt;0),'Test Sample Data'!I260,$C$389),""))</f>
        <v/>
      </c>
      <c r="J261" s="105" t="str">
        <f>IF('Test Sample Data'!J260="","",IF(SUM('Test Sample Data'!J$3:J$386)&gt;10,IF(AND(ISNUMBER('Test Sample Data'!J260),'Test Sample Data'!J260&lt;$C$389, 'Test Sample Data'!J260&gt;0),'Test Sample Data'!J260,$C$389),""))</f>
        <v/>
      </c>
      <c r="K261" s="105" t="str">
        <f>IF('Test Sample Data'!K260="","",IF(SUM('Test Sample Data'!K$3:K$386)&gt;10,IF(AND(ISNUMBER('Test Sample Data'!K260),'Test Sample Data'!K260&lt;$C$389, 'Test Sample Data'!K260&gt;0),'Test Sample Data'!K260,$C$389),""))</f>
        <v/>
      </c>
      <c r="L261" s="105" t="str">
        <f>IF('Test Sample Data'!L260="","",IF(SUM('Test Sample Data'!L$3:L$386)&gt;10,IF(AND(ISNUMBER('Test Sample Data'!L260),'Test Sample Data'!L260&lt;$C$389, 'Test Sample Data'!L260&gt;0),'Test Sample Data'!L260,$C$389),""))</f>
        <v/>
      </c>
      <c r="M261" s="105" t="str">
        <f>IF('Test Sample Data'!M260="","",IF(SUM('Test Sample Data'!M$3:M$386)&gt;10,IF(AND(ISNUMBER('Test Sample Data'!M260),'Test Sample Data'!M260&lt;$C$389, 'Test Sample Data'!M260&gt;0),'Test Sample Data'!M260,$C$389),""))</f>
        <v/>
      </c>
      <c r="N261" s="105" t="str">
        <f>IF('Test Sample Data'!N260="","",IF(SUM('Test Sample Data'!N$3:N$386)&gt;10,IF(AND(ISNUMBER('Test Sample Data'!N260),'Test Sample Data'!N260&lt;$C$389, 'Test Sample Data'!N260&gt;0),'Test Sample Data'!N260,$C$389),""))</f>
        <v/>
      </c>
      <c r="O261" s="105" t="str">
        <f>'Gene Table'!D260</f>
        <v>RNF7</v>
      </c>
      <c r="P261" s="104" t="s">
        <v>27041</v>
      </c>
      <c r="Q261" s="105">
        <f>IF('Control Sample Data'!C260="","",IF(SUM('Control Sample Data'!C$3:C$386)&gt;10,IF(AND(ISNUMBER('Control Sample Data'!C260),'Control Sample Data'!C260&lt;$C$389, 'Control Sample Data'!C260&gt;0),'Control Sample Data'!C260,$C$389),""))</f>
        <v>24.97</v>
      </c>
      <c r="R261" s="105">
        <f>IF('Control Sample Data'!D260="","",IF(SUM('Control Sample Data'!D$3:D$386)&gt;10,IF(AND(ISNUMBER('Control Sample Data'!D260),'Control Sample Data'!D260&lt;$C$389, 'Control Sample Data'!D260&gt;0),'Control Sample Data'!D260,$C$389),""))</f>
        <v>25.02</v>
      </c>
      <c r="S261" s="105">
        <f>IF('Control Sample Data'!E260="","",IF(SUM('Control Sample Data'!E$3:E$386)&gt;10,IF(AND(ISNUMBER('Control Sample Data'!E260),'Control Sample Data'!E260&lt;$C$389, 'Control Sample Data'!E260&gt;0),'Control Sample Data'!E260,$C$389),""))</f>
        <v>25.19</v>
      </c>
      <c r="T261" s="105" t="str">
        <f>IF('Control Sample Data'!F260="","",IF(SUM('Control Sample Data'!F$3:F$386)&gt;10,IF(AND(ISNUMBER('Control Sample Data'!F260),'Control Sample Data'!F260&lt;$C$389, 'Control Sample Data'!F260&gt;0),'Control Sample Data'!F260,$C$389),""))</f>
        <v/>
      </c>
      <c r="U261" s="105" t="str">
        <f>IF('Control Sample Data'!G260="","",IF(SUM('Control Sample Data'!G$3:G$386)&gt;10,IF(AND(ISNUMBER('Control Sample Data'!G260),'Control Sample Data'!G260&lt;$C$389, 'Control Sample Data'!G260&gt;0),'Control Sample Data'!G260,$C$389),""))</f>
        <v/>
      </c>
      <c r="V261" s="105" t="str">
        <f>IF('Control Sample Data'!H260="","",IF(SUM('Control Sample Data'!H$3:H$386)&gt;10,IF(AND(ISNUMBER('Control Sample Data'!H260),'Control Sample Data'!H260&lt;$C$389, 'Control Sample Data'!H260&gt;0),'Control Sample Data'!H260,$C$389),""))</f>
        <v/>
      </c>
      <c r="W261" s="105" t="str">
        <f>IF('Control Sample Data'!I260="","",IF(SUM('Control Sample Data'!I$3:I$386)&gt;10,IF(AND(ISNUMBER('Control Sample Data'!I260),'Control Sample Data'!I260&lt;$C$389, 'Control Sample Data'!I260&gt;0),'Control Sample Data'!I260,$C$389),""))</f>
        <v/>
      </c>
      <c r="X261" s="105" t="str">
        <f>IF('Control Sample Data'!J260="","",IF(SUM('Control Sample Data'!J$3:J$386)&gt;10,IF(AND(ISNUMBER('Control Sample Data'!J260),'Control Sample Data'!J260&lt;$C$389, 'Control Sample Data'!J260&gt;0),'Control Sample Data'!J260,$C$389),""))</f>
        <v/>
      </c>
      <c r="Y261" s="105" t="str">
        <f>IF('Control Sample Data'!K260="","",IF(SUM('Control Sample Data'!K$3:K$386)&gt;10,IF(AND(ISNUMBER('Control Sample Data'!K260),'Control Sample Data'!K260&lt;$C$389, 'Control Sample Data'!K260&gt;0),'Control Sample Data'!K260,$C$389),""))</f>
        <v/>
      </c>
      <c r="Z261" s="105" t="str">
        <f>IF('Control Sample Data'!L260="","",IF(SUM('Control Sample Data'!L$3:L$386)&gt;10,IF(AND(ISNUMBER('Control Sample Data'!L260),'Control Sample Data'!L260&lt;$C$389, 'Control Sample Data'!L260&gt;0),'Control Sample Data'!L260,$C$389),""))</f>
        <v/>
      </c>
      <c r="AA261" s="105" t="str">
        <f>IF('Control Sample Data'!M260="","",IF(SUM('Control Sample Data'!M$3:M$386)&gt;10,IF(AND(ISNUMBER('Control Sample Data'!M260),'Control Sample Data'!M260&lt;$C$389, 'Control Sample Data'!M260&gt;0),'Control Sample Data'!M260,$C$389),""))</f>
        <v/>
      </c>
      <c r="AB261" s="136" t="str">
        <f>IF('Control Sample Data'!N260="","",IF(SUM('Control Sample Data'!N$3:N$386)&gt;10,IF(AND(ISNUMBER('Control Sample Data'!N260),'Control Sample Data'!N260&lt;$C$389, 'Control Sample Data'!N260&gt;0),'Control Sample Data'!N260,$C$389),""))</f>
        <v/>
      </c>
      <c r="BA261" s="101" t="str">
        <f t="shared" ref="BA261:BA324" si="274">A261</f>
        <v>RNF7</v>
      </c>
      <c r="BB261" s="104" t="s">
        <v>27041</v>
      </c>
      <c r="BC261" s="105">
        <f t="shared" si="234"/>
        <v>-1.0120000000000005</v>
      </c>
      <c r="BD261" s="105">
        <f t="shared" si="235"/>
        <v>1.1999999999999993</v>
      </c>
      <c r="BE261" s="105">
        <f t="shared" si="236"/>
        <v>-2.6800000000000033</v>
      </c>
      <c r="BF261" s="105" t="str">
        <f t="shared" si="237"/>
        <v/>
      </c>
      <c r="BG261" s="105" t="str">
        <f t="shared" si="238"/>
        <v/>
      </c>
      <c r="BH261" s="105" t="str">
        <f t="shared" si="239"/>
        <v/>
      </c>
      <c r="BI261" s="105" t="str">
        <f t="shared" si="240"/>
        <v/>
      </c>
      <c r="BJ261" s="105" t="str">
        <f t="shared" si="241"/>
        <v/>
      </c>
      <c r="BK261" s="105" t="str">
        <f t="shared" si="242"/>
        <v/>
      </c>
      <c r="BL261" s="105" t="str">
        <f t="shared" si="243"/>
        <v/>
      </c>
      <c r="BM261" s="102" t="str">
        <f t="shared" ref="BM261:BM324" si="275">IF(ISERROR(M261-AM$26),"",M261-AM$26)</f>
        <v/>
      </c>
      <c r="BN261" s="102" t="str">
        <f t="shared" ref="BN261:BN324" si="276">IF(ISERROR(N261-AN$26),"",N261-AN$26)</f>
        <v/>
      </c>
      <c r="BO261" s="105">
        <f t="shared" si="244"/>
        <v>3.8279999999999994</v>
      </c>
      <c r="BP261" s="105">
        <f t="shared" si="245"/>
        <v>3.968</v>
      </c>
      <c r="BQ261" s="105">
        <f t="shared" si="246"/>
        <v>3.9800000000000004</v>
      </c>
      <c r="BR261" s="105" t="str">
        <f t="shared" si="247"/>
        <v/>
      </c>
      <c r="BS261" s="105" t="str">
        <f t="shared" si="248"/>
        <v/>
      </c>
      <c r="BT261" s="105" t="str">
        <f t="shared" si="249"/>
        <v/>
      </c>
      <c r="BU261" s="105" t="str">
        <f t="shared" si="250"/>
        <v/>
      </c>
      <c r="BV261" s="105" t="str">
        <f t="shared" si="251"/>
        <v/>
      </c>
      <c r="BW261" s="105" t="str">
        <f t="shared" si="252"/>
        <v/>
      </c>
      <c r="BX261" s="105" t="str">
        <f t="shared" si="253"/>
        <v/>
      </c>
      <c r="BY261" s="102" t="str">
        <f t="shared" ref="BY261:BY324" si="277">IF(ISERROR(AA261-AY$26),"",AA261-AY$26)</f>
        <v/>
      </c>
      <c r="BZ261" s="102" t="str">
        <f t="shared" ref="BZ261:BZ324" si="278">IF(ISERROR(AB261-AZ$26),"",AB261-AZ$26)</f>
        <v/>
      </c>
      <c r="CA261" s="70">
        <f t="shared" ref="CA261:CA324" si="279">IF(ISERROR(AVERAGE(BC261:BN261)),"N/A",AVERAGE(BC261:BN261))</f>
        <v>-0.83066666666666811</v>
      </c>
      <c r="CB261" s="70">
        <f t="shared" ref="CB261:CB324" si="280">IF(ISERROR(AVERAGE(BO261:BZ261)),"N/A",AVERAGE(BO261:BZ261))</f>
        <v>3.9253333333333331</v>
      </c>
      <c r="CC261" s="103" t="str">
        <f t="shared" ref="CC261:CC324" si="281">A261</f>
        <v>RNF7</v>
      </c>
      <c r="CD261" s="104" t="s">
        <v>27041</v>
      </c>
      <c r="CE261" s="106">
        <f t="shared" si="254"/>
        <v>2.0167049097891905</v>
      </c>
      <c r="CF261" s="106">
        <f t="shared" si="255"/>
        <v>0.43527528164806228</v>
      </c>
      <c r="CG261" s="106">
        <f t="shared" si="256"/>
        <v>6.4085590207169902</v>
      </c>
      <c r="CH261" s="106" t="str">
        <f t="shared" si="257"/>
        <v/>
      </c>
      <c r="CI261" s="106" t="str">
        <f t="shared" si="258"/>
        <v/>
      </c>
      <c r="CJ261" s="106" t="str">
        <f t="shared" si="259"/>
        <v/>
      </c>
      <c r="CK261" s="106" t="str">
        <f t="shared" si="260"/>
        <v/>
      </c>
      <c r="CL261" s="106" t="str">
        <f t="shared" si="261"/>
        <v/>
      </c>
      <c r="CM261" s="106" t="str">
        <f t="shared" si="262"/>
        <v/>
      </c>
      <c r="CN261" s="106" t="str">
        <f t="shared" si="263"/>
        <v/>
      </c>
      <c r="CO261" s="119" t="str">
        <f t="shared" ref="CO261:CO324" si="282">IF(BM261="","",POWER(2, -BM261))</f>
        <v/>
      </c>
      <c r="CP261" s="119" t="str">
        <f t="shared" ref="CP261:CP324" si="283">IF(BN261="","",POWER(2, -BN261))</f>
        <v/>
      </c>
      <c r="CQ261" s="106">
        <f t="shared" si="264"/>
        <v>7.0413701781079988E-2</v>
      </c>
      <c r="CR261" s="106">
        <f t="shared" si="265"/>
        <v>6.390178316312016E-2</v>
      </c>
      <c r="CS261" s="106">
        <f t="shared" si="266"/>
        <v>6.3372467486876805E-2</v>
      </c>
      <c r="CT261" s="106" t="str">
        <f t="shared" si="267"/>
        <v/>
      </c>
      <c r="CU261" s="106" t="str">
        <f t="shared" si="268"/>
        <v/>
      </c>
      <c r="CV261" s="106" t="str">
        <f t="shared" si="269"/>
        <v/>
      </c>
      <c r="CW261" s="106" t="str">
        <f t="shared" si="270"/>
        <v/>
      </c>
      <c r="CX261" s="106" t="str">
        <f t="shared" si="271"/>
        <v/>
      </c>
      <c r="CY261" s="106" t="str">
        <f t="shared" si="272"/>
        <v/>
      </c>
      <c r="CZ261" s="106" t="str">
        <f t="shared" si="273"/>
        <v/>
      </c>
      <c r="DA261" s="119" t="str">
        <f t="shared" ref="DA261:DA324" si="284">IF(BY261="","",POWER(2, -BY261))</f>
        <v/>
      </c>
      <c r="DB261" s="119" t="str">
        <f t="shared" ref="DB261:DB324" si="285">IF(BZ261="","",POWER(2, -BZ261))</f>
        <v/>
      </c>
    </row>
    <row r="262" spans="1:106" ht="15" customHeight="1" x14ac:dyDescent="0.3">
      <c r="A262" s="135" t="str">
        <f>'Gene Table'!D261</f>
        <v>RNF8</v>
      </c>
      <c r="B262" s="104" t="s">
        <v>27042</v>
      </c>
      <c r="C262" s="105">
        <f>IF('Test Sample Data'!C261="","",IF(SUM('Test Sample Data'!C$3:C$386)&gt;10,IF(AND(ISNUMBER('Test Sample Data'!C261),'Test Sample Data'!C261&lt;$C$389, 'Test Sample Data'!C261&gt;0),'Test Sample Data'!C261,$C$389),""))</f>
        <v>20.07</v>
      </c>
      <c r="D262" s="105">
        <f>IF('Test Sample Data'!D261="","",IF(SUM('Test Sample Data'!D$3:D$386)&gt;10,IF(AND(ISNUMBER('Test Sample Data'!D261),'Test Sample Data'!D261&lt;$C$389, 'Test Sample Data'!D261&gt;0),'Test Sample Data'!D261,$C$389),""))</f>
        <v>22.28</v>
      </c>
      <c r="E262" s="105">
        <f>IF('Test Sample Data'!E261="","",IF(SUM('Test Sample Data'!E$3:E$386)&gt;10,IF(AND(ISNUMBER('Test Sample Data'!E261),'Test Sample Data'!E261&lt;$C$389, 'Test Sample Data'!E261&gt;0),'Test Sample Data'!E261,$C$389),""))</f>
        <v>17.2</v>
      </c>
      <c r="F262" s="105" t="str">
        <f>IF('Test Sample Data'!F261="","",IF(SUM('Test Sample Data'!F$3:F$386)&gt;10,IF(AND(ISNUMBER('Test Sample Data'!F261),'Test Sample Data'!F261&lt;$C$389, 'Test Sample Data'!F261&gt;0),'Test Sample Data'!F261,$C$389),""))</f>
        <v/>
      </c>
      <c r="G262" s="105" t="str">
        <f>IF('Test Sample Data'!G261="","",IF(SUM('Test Sample Data'!G$3:G$386)&gt;10,IF(AND(ISNUMBER('Test Sample Data'!G261),'Test Sample Data'!G261&lt;$C$389, 'Test Sample Data'!G261&gt;0),'Test Sample Data'!G261,$C$389),""))</f>
        <v/>
      </c>
      <c r="H262" s="105" t="str">
        <f>IF('Test Sample Data'!H261="","",IF(SUM('Test Sample Data'!H$3:H$386)&gt;10,IF(AND(ISNUMBER('Test Sample Data'!H261),'Test Sample Data'!H261&lt;$C$389, 'Test Sample Data'!H261&gt;0),'Test Sample Data'!H261,$C$389),""))</f>
        <v/>
      </c>
      <c r="I262" s="105" t="str">
        <f>IF('Test Sample Data'!I261="","",IF(SUM('Test Sample Data'!I$3:I$386)&gt;10,IF(AND(ISNUMBER('Test Sample Data'!I261),'Test Sample Data'!I261&lt;$C$389, 'Test Sample Data'!I261&gt;0),'Test Sample Data'!I261,$C$389),""))</f>
        <v/>
      </c>
      <c r="J262" s="105" t="str">
        <f>IF('Test Sample Data'!J261="","",IF(SUM('Test Sample Data'!J$3:J$386)&gt;10,IF(AND(ISNUMBER('Test Sample Data'!J261),'Test Sample Data'!J261&lt;$C$389, 'Test Sample Data'!J261&gt;0),'Test Sample Data'!J261,$C$389),""))</f>
        <v/>
      </c>
      <c r="K262" s="105" t="str">
        <f>IF('Test Sample Data'!K261="","",IF(SUM('Test Sample Data'!K$3:K$386)&gt;10,IF(AND(ISNUMBER('Test Sample Data'!K261),'Test Sample Data'!K261&lt;$C$389, 'Test Sample Data'!K261&gt;0),'Test Sample Data'!K261,$C$389),""))</f>
        <v/>
      </c>
      <c r="L262" s="105" t="str">
        <f>IF('Test Sample Data'!L261="","",IF(SUM('Test Sample Data'!L$3:L$386)&gt;10,IF(AND(ISNUMBER('Test Sample Data'!L261),'Test Sample Data'!L261&lt;$C$389, 'Test Sample Data'!L261&gt;0),'Test Sample Data'!L261,$C$389),""))</f>
        <v/>
      </c>
      <c r="M262" s="105" t="str">
        <f>IF('Test Sample Data'!M261="","",IF(SUM('Test Sample Data'!M$3:M$386)&gt;10,IF(AND(ISNUMBER('Test Sample Data'!M261),'Test Sample Data'!M261&lt;$C$389, 'Test Sample Data'!M261&gt;0),'Test Sample Data'!M261,$C$389),""))</f>
        <v/>
      </c>
      <c r="N262" s="105" t="str">
        <f>IF('Test Sample Data'!N261="","",IF(SUM('Test Sample Data'!N$3:N$386)&gt;10,IF(AND(ISNUMBER('Test Sample Data'!N261),'Test Sample Data'!N261&lt;$C$389, 'Test Sample Data'!N261&gt;0),'Test Sample Data'!N261,$C$389),""))</f>
        <v/>
      </c>
      <c r="O262" s="105" t="str">
        <f>'Gene Table'!D261</f>
        <v>RNF8</v>
      </c>
      <c r="P262" s="104" t="s">
        <v>27042</v>
      </c>
      <c r="Q262" s="105">
        <f>IF('Control Sample Data'!C261="","",IF(SUM('Control Sample Data'!C$3:C$386)&gt;10,IF(AND(ISNUMBER('Control Sample Data'!C261),'Control Sample Data'!C261&lt;$C$389, 'Control Sample Data'!C261&gt;0),'Control Sample Data'!C261,$C$389),""))</f>
        <v>21.45</v>
      </c>
      <c r="R262" s="105">
        <f>IF('Control Sample Data'!D261="","",IF(SUM('Control Sample Data'!D$3:D$386)&gt;10,IF(AND(ISNUMBER('Control Sample Data'!D261),'Control Sample Data'!D261&lt;$C$389, 'Control Sample Data'!D261&gt;0),'Control Sample Data'!D261,$C$389),""))</f>
        <v>21.55</v>
      </c>
      <c r="S262" s="105">
        <f>IF('Control Sample Data'!E261="","",IF(SUM('Control Sample Data'!E$3:E$386)&gt;10,IF(AND(ISNUMBER('Control Sample Data'!E261),'Control Sample Data'!E261&lt;$C$389, 'Control Sample Data'!E261&gt;0),'Control Sample Data'!E261,$C$389),""))</f>
        <v>21.4</v>
      </c>
      <c r="T262" s="105" t="str">
        <f>IF('Control Sample Data'!F261="","",IF(SUM('Control Sample Data'!F$3:F$386)&gt;10,IF(AND(ISNUMBER('Control Sample Data'!F261),'Control Sample Data'!F261&lt;$C$389, 'Control Sample Data'!F261&gt;0),'Control Sample Data'!F261,$C$389),""))</f>
        <v/>
      </c>
      <c r="U262" s="105" t="str">
        <f>IF('Control Sample Data'!G261="","",IF(SUM('Control Sample Data'!G$3:G$386)&gt;10,IF(AND(ISNUMBER('Control Sample Data'!G261),'Control Sample Data'!G261&lt;$C$389, 'Control Sample Data'!G261&gt;0),'Control Sample Data'!G261,$C$389),""))</f>
        <v/>
      </c>
      <c r="V262" s="105" t="str">
        <f>IF('Control Sample Data'!H261="","",IF(SUM('Control Sample Data'!H$3:H$386)&gt;10,IF(AND(ISNUMBER('Control Sample Data'!H261),'Control Sample Data'!H261&lt;$C$389, 'Control Sample Data'!H261&gt;0),'Control Sample Data'!H261,$C$389),""))</f>
        <v/>
      </c>
      <c r="W262" s="105" t="str">
        <f>IF('Control Sample Data'!I261="","",IF(SUM('Control Sample Data'!I$3:I$386)&gt;10,IF(AND(ISNUMBER('Control Sample Data'!I261),'Control Sample Data'!I261&lt;$C$389, 'Control Sample Data'!I261&gt;0),'Control Sample Data'!I261,$C$389),""))</f>
        <v/>
      </c>
      <c r="X262" s="105" t="str">
        <f>IF('Control Sample Data'!J261="","",IF(SUM('Control Sample Data'!J$3:J$386)&gt;10,IF(AND(ISNUMBER('Control Sample Data'!J261),'Control Sample Data'!J261&lt;$C$389, 'Control Sample Data'!J261&gt;0),'Control Sample Data'!J261,$C$389),""))</f>
        <v/>
      </c>
      <c r="Y262" s="105" t="str">
        <f>IF('Control Sample Data'!K261="","",IF(SUM('Control Sample Data'!K$3:K$386)&gt;10,IF(AND(ISNUMBER('Control Sample Data'!K261),'Control Sample Data'!K261&lt;$C$389, 'Control Sample Data'!K261&gt;0),'Control Sample Data'!K261,$C$389),""))</f>
        <v/>
      </c>
      <c r="Z262" s="105" t="str">
        <f>IF('Control Sample Data'!L261="","",IF(SUM('Control Sample Data'!L$3:L$386)&gt;10,IF(AND(ISNUMBER('Control Sample Data'!L261),'Control Sample Data'!L261&lt;$C$389, 'Control Sample Data'!L261&gt;0),'Control Sample Data'!L261,$C$389),""))</f>
        <v/>
      </c>
      <c r="AA262" s="105" t="str">
        <f>IF('Control Sample Data'!M261="","",IF(SUM('Control Sample Data'!M$3:M$386)&gt;10,IF(AND(ISNUMBER('Control Sample Data'!M261),'Control Sample Data'!M261&lt;$C$389, 'Control Sample Data'!M261&gt;0),'Control Sample Data'!M261,$C$389),""))</f>
        <v/>
      </c>
      <c r="AB262" s="136" t="str">
        <f>IF('Control Sample Data'!N261="","",IF(SUM('Control Sample Data'!N$3:N$386)&gt;10,IF(AND(ISNUMBER('Control Sample Data'!N261),'Control Sample Data'!N261&lt;$C$389, 'Control Sample Data'!N261&gt;0),'Control Sample Data'!N261,$C$389),""))</f>
        <v/>
      </c>
      <c r="BA262" s="101" t="str">
        <f t="shared" si="274"/>
        <v>RNF8</v>
      </c>
      <c r="BB262" s="104" t="s">
        <v>27042</v>
      </c>
      <c r="BC262" s="105">
        <f t="shared" si="234"/>
        <v>-0.9220000000000006</v>
      </c>
      <c r="BD262" s="105">
        <f t="shared" si="235"/>
        <v>1.3300000000000018</v>
      </c>
      <c r="BE262" s="105">
        <f t="shared" si="236"/>
        <v>-3.6800000000000033</v>
      </c>
      <c r="BF262" s="105" t="str">
        <f t="shared" si="237"/>
        <v/>
      </c>
      <c r="BG262" s="105" t="str">
        <f t="shared" si="238"/>
        <v/>
      </c>
      <c r="BH262" s="105" t="str">
        <f t="shared" si="239"/>
        <v/>
      </c>
      <c r="BI262" s="105" t="str">
        <f t="shared" si="240"/>
        <v/>
      </c>
      <c r="BJ262" s="105" t="str">
        <f t="shared" si="241"/>
        <v/>
      </c>
      <c r="BK262" s="105" t="str">
        <f t="shared" si="242"/>
        <v/>
      </c>
      <c r="BL262" s="105" t="str">
        <f t="shared" si="243"/>
        <v/>
      </c>
      <c r="BM262" s="102" t="str">
        <f t="shared" si="275"/>
        <v/>
      </c>
      <c r="BN262" s="102" t="str">
        <f t="shared" si="276"/>
        <v/>
      </c>
      <c r="BO262" s="105">
        <f t="shared" si="244"/>
        <v>0.30799999999999983</v>
      </c>
      <c r="BP262" s="105">
        <f t="shared" si="245"/>
        <v>0.49800000000000111</v>
      </c>
      <c r="BQ262" s="105">
        <f t="shared" si="246"/>
        <v>0.18999999999999773</v>
      </c>
      <c r="BR262" s="105" t="str">
        <f t="shared" si="247"/>
        <v/>
      </c>
      <c r="BS262" s="105" t="str">
        <f t="shared" si="248"/>
        <v/>
      </c>
      <c r="BT262" s="105" t="str">
        <f t="shared" si="249"/>
        <v/>
      </c>
      <c r="BU262" s="105" t="str">
        <f t="shared" si="250"/>
        <v/>
      </c>
      <c r="BV262" s="105" t="str">
        <f t="shared" si="251"/>
        <v/>
      </c>
      <c r="BW262" s="105" t="str">
        <f t="shared" si="252"/>
        <v/>
      </c>
      <c r="BX262" s="105" t="str">
        <f t="shared" si="253"/>
        <v/>
      </c>
      <c r="BY262" s="102" t="str">
        <f t="shared" si="277"/>
        <v/>
      </c>
      <c r="BZ262" s="102" t="str">
        <f t="shared" si="278"/>
        <v/>
      </c>
      <c r="CA262" s="70">
        <f t="shared" si="279"/>
        <v>-1.0906666666666673</v>
      </c>
      <c r="CB262" s="70">
        <f t="shared" si="280"/>
        <v>0.33199999999999957</v>
      </c>
      <c r="CC262" s="103" t="str">
        <f t="shared" si="281"/>
        <v>RNF8</v>
      </c>
      <c r="CD262" s="104" t="s">
        <v>27042</v>
      </c>
      <c r="CE262" s="106">
        <f t="shared" si="254"/>
        <v>1.8947401411985363</v>
      </c>
      <c r="CF262" s="106">
        <f t="shared" si="255"/>
        <v>0.39776824187745885</v>
      </c>
      <c r="CG262" s="106">
        <f t="shared" si="256"/>
        <v>12.817118041433979</v>
      </c>
      <c r="CH262" s="106" t="str">
        <f t="shared" si="257"/>
        <v/>
      </c>
      <c r="CI262" s="106" t="str">
        <f t="shared" si="258"/>
        <v/>
      </c>
      <c r="CJ262" s="106" t="str">
        <f t="shared" si="259"/>
        <v/>
      </c>
      <c r="CK262" s="106" t="str">
        <f t="shared" si="260"/>
        <v/>
      </c>
      <c r="CL262" s="106" t="str">
        <f t="shared" si="261"/>
        <v/>
      </c>
      <c r="CM262" s="106" t="str">
        <f t="shared" si="262"/>
        <v/>
      </c>
      <c r="CN262" s="106" t="str">
        <f t="shared" si="263"/>
        <v/>
      </c>
      <c r="CO262" s="119" t="str">
        <f t="shared" si="282"/>
        <v/>
      </c>
      <c r="CP262" s="119" t="str">
        <f t="shared" si="283"/>
        <v/>
      </c>
      <c r="CQ262" s="106">
        <f t="shared" si="264"/>
        <v>0.80776077760960829</v>
      </c>
      <c r="CR262" s="106">
        <f t="shared" si="265"/>
        <v>0.70808771910727142</v>
      </c>
      <c r="CS262" s="106">
        <f t="shared" si="266"/>
        <v>0.87660572131603642</v>
      </c>
      <c r="CT262" s="106" t="str">
        <f t="shared" si="267"/>
        <v/>
      </c>
      <c r="CU262" s="106" t="str">
        <f t="shared" si="268"/>
        <v/>
      </c>
      <c r="CV262" s="106" t="str">
        <f t="shared" si="269"/>
        <v/>
      </c>
      <c r="CW262" s="106" t="str">
        <f t="shared" si="270"/>
        <v/>
      </c>
      <c r="CX262" s="106" t="str">
        <f t="shared" si="271"/>
        <v/>
      </c>
      <c r="CY262" s="106" t="str">
        <f t="shared" si="272"/>
        <v/>
      </c>
      <c r="CZ262" s="106" t="str">
        <f t="shared" si="273"/>
        <v/>
      </c>
      <c r="DA262" s="119" t="str">
        <f t="shared" si="284"/>
        <v/>
      </c>
      <c r="DB262" s="119" t="str">
        <f t="shared" si="285"/>
        <v/>
      </c>
    </row>
    <row r="263" spans="1:106" ht="15" customHeight="1" x14ac:dyDescent="0.3">
      <c r="A263" s="135" t="str">
        <f>'Gene Table'!D262</f>
        <v>RSPRY1</v>
      </c>
      <c r="B263" s="104" t="s">
        <v>27043</v>
      </c>
      <c r="C263" s="105">
        <f>IF('Test Sample Data'!C262="","",IF(SUM('Test Sample Data'!C$3:C$386)&gt;10,IF(AND(ISNUMBER('Test Sample Data'!C262),'Test Sample Data'!C262&lt;$C$389, 'Test Sample Data'!C262&gt;0),'Test Sample Data'!C262,$C$389),""))</f>
        <v>18.350000000000001</v>
      </c>
      <c r="D263" s="105">
        <f>IF('Test Sample Data'!D262="","",IF(SUM('Test Sample Data'!D$3:D$386)&gt;10,IF(AND(ISNUMBER('Test Sample Data'!D262),'Test Sample Data'!D262&lt;$C$389, 'Test Sample Data'!D262&gt;0),'Test Sample Data'!D262,$C$389),""))</f>
        <v>35</v>
      </c>
      <c r="E263" s="105">
        <f>IF('Test Sample Data'!E262="","",IF(SUM('Test Sample Data'!E$3:E$386)&gt;10,IF(AND(ISNUMBER('Test Sample Data'!E262),'Test Sample Data'!E262&lt;$C$389, 'Test Sample Data'!E262&gt;0),'Test Sample Data'!E262,$C$389),""))</f>
        <v>35</v>
      </c>
      <c r="F263" s="105" t="str">
        <f>IF('Test Sample Data'!F262="","",IF(SUM('Test Sample Data'!F$3:F$386)&gt;10,IF(AND(ISNUMBER('Test Sample Data'!F262),'Test Sample Data'!F262&lt;$C$389, 'Test Sample Data'!F262&gt;0),'Test Sample Data'!F262,$C$389),""))</f>
        <v/>
      </c>
      <c r="G263" s="105" t="str">
        <f>IF('Test Sample Data'!G262="","",IF(SUM('Test Sample Data'!G$3:G$386)&gt;10,IF(AND(ISNUMBER('Test Sample Data'!G262),'Test Sample Data'!G262&lt;$C$389, 'Test Sample Data'!G262&gt;0),'Test Sample Data'!G262,$C$389),""))</f>
        <v/>
      </c>
      <c r="H263" s="105" t="str">
        <f>IF('Test Sample Data'!H262="","",IF(SUM('Test Sample Data'!H$3:H$386)&gt;10,IF(AND(ISNUMBER('Test Sample Data'!H262),'Test Sample Data'!H262&lt;$C$389, 'Test Sample Data'!H262&gt;0),'Test Sample Data'!H262,$C$389),""))</f>
        <v/>
      </c>
      <c r="I263" s="105" t="str">
        <f>IF('Test Sample Data'!I262="","",IF(SUM('Test Sample Data'!I$3:I$386)&gt;10,IF(AND(ISNUMBER('Test Sample Data'!I262),'Test Sample Data'!I262&lt;$C$389, 'Test Sample Data'!I262&gt;0),'Test Sample Data'!I262,$C$389),""))</f>
        <v/>
      </c>
      <c r="J263" s="105" t="str">
        <f>IF('Test Sample Data'!J262="","",IF(SUM('Test Sample Data'!J$3:J$386)&gt;10,IF(AND(ISNUMBER('Test Sample Data'!J262),'Test Sample Data'!J262&lt;$C$389, 'Test Sample Data'!J262&gt;0),'Test Sample Data'!J262,$C$389),""))</f>
        <v/>
      </c>
      <c r="K263" s="105" t="str">
        <f>IF('Test Sample Data'!K262="","",IF(SUM('Test Sample Data'!K$3:K$386)&gt;10,IF(AND(ISNUMBER('Test Sample Data'!K262),'Test Sample Data'!K262&lt;$C$389, 'Test Sample Data'!K262&gt;0),'Test Sample Data'!K262,$C$389),""))</f>
        <v/>
      </c>
      <c r="L263" s="105" t="str">
        <f>IF('Test Sample Data'!L262="","",IF(SUM('Test Sample Data'!L$3:L$386)&gt;10,IF(AND(ISNUMBER('Test Sample Data'!L262),'Test Sample Data'!L262&lt;$C$389, 'Test Sample Data'!L262&gt;0),'Test Sample Data'!L262,$C$389),""))</f>
        <v/>
      </c>
      <c r="M263" s="105" t="str">
        <f>IF('Test Sample Data'!M262="","",IF(SUM('Test Sample Data'!M$3:M$386)&gt;10,IF(AND(ISNUMBER('Test Sample Data'!M262),'Test Sample Data'!M262&lt;$C$389, 'Test Sample Data'!M262&gt;0),'Test Sample Data'!M262,$C$389),""))</f>
        <v/>
      </c>
      <c r="N263" s="105" t="str">
        <f>IF('Test Sample Data'!N262="","",IF(SUM('Test Sample Data'!N$3:N$386)&gt;10,IF(AND(ISNUMBER('Test Sample Data'!N262),'Test Sample Data'!N262&lt;$C$389, 'Test Sample Data'!N262&gt;0),'Test Sample Data'!N262,$C$389),""))</f>
        <v/>
      </c>
      <c r="O263" s="105" t="str">
        <f>'Gene Table'!D262</f>
        <v>RSPRY1</v>
      </c>
      <c r="P263" s="104" t="s">
        <v>27043</v>
      </c>
      <c r="Q263" s="105">
        <f>IF('Control Sample Data'!C262="","",IF(SUM('Control Sample Data'!C$3:C$386)&gt;10,IF(AND(ISNUMBER('Control Sample Data'!C262),'Control Sample Data'!C262&lt;$C$389, 'Control Sample Data'!C262&gt;0),'Control Sample Data'!C262,$C$389),""))</f>
        <v>35</v>
      </c>
      <c r="R263" s="105">
        <f>IF('Control Sample Data'!D262="","",IF(SUM('Control Sample Data'!D$3:D$386)&gt;10,IF(AND(ISNUMBER('Control Sample Data'!D262),'Control Sample Data'!D262&lt;$C$389, 'Control Sample Data'!D262&gt;0),'Control Sample Data'!D262,$C$389),""))</f>
        <v>35</v>
      </c>
      <c r="S263" s="105">
        <f>IF('Control Sample Data'!E262="","",IF(SUM('Control Sample Data'!E$3:E$386)&gt;10,IF(AND(ISNUMBER('Control Sample Data'!E262),'Control Sample Data'!E262&lt;$C$389, 'Control Sample Data'!E262&gt;0),'Control Sample Data'!E262,$C$389),""))</f>
        <v>35</v>
      </c>
      <c r="T263" s="105" t="str">
        <f>IF('Control Sample Data'!F262="","",IF(SUM('Control Sample Data'!F$3:F$386)&gt;10,IF(AND(ISNUMBER('Control Sample Data'!F262),'Control Sample Data'!F262&lt;$C$389, 'Control Sample Data'!F262&gt;0),'Control Sample Data'!F262,$C$389),""))</f>
        <v/>
      </c>
      <c r="U263" s="105" t="str">
        <f>IF('Control Sample Data'!G262="","",IF(SUM('Control Sample Data'!G$3:G$386)&gt;10,IF(AND(ISNUMBER('Control Sample Data'!G262),'Control Sample Data'!G262&lt;$C$389, 'Control Sample Data'!G262&gt;0),'Control Sample Data'!G262,$C$389),""))</f>
        <v/>
      </c>
      <c r="V263" s="105" t="str">
        <f>IF('Control Sample Data'!H262="","",IF(SUM('Control Sample Data'!H$3:H$386)&gt;10,IF(AND(ISNUMBER('Control Sample Data'!H262),'Control Sample Data'!H262&lt;$C$389, 'Control Sample Data'!H262&gt;0),'Control Sample Data'!H262,$C$389),""))</f>
        <v/>
      </c>
      <c r="W263" s="105" t="str">
        <f>IF('Control Sample Data'!I262="","",IF(SUM('Control Sample Data'!I$3:I$386)&gt;10,IF(AND(ISNUMBER('Control Sample Data'!I262),'Control Sample Data'!I262&lt;$C$389, 'Control Sample Data'!I262&gt;0),'Control Sample Data'!I262,$C$389),""))</f>
        <v/>
      </c>
      <c r="X263" s="105" t="str">
        <f>IF('Control Sample Data'!J262="","",IF(SUM('Control Sample Data'!J$3:J$386)&gt;10,IF(AND(ISNUMBER('Control Sample Data'!J262),'Control Sample Data'!J262&lt;$C$389, 'Control Sample Data'!J262&gt;0),'Control Sample Data'!J262,$C$389),""))</f>
        <v/>
      </c>
      <c r="Y263" s="105" t="str">
        <f>IF('Control Sample Data'!K262="","",IF(SUM('Control Sample Data'!K$3:K$386)&gt;10,IF(AND(ISNUMBER('Control Sample Data'!K262),'Control Sample Data'!K262&lt;$C$389, 'Control Sample Data'!K262&gt;0),'Control Sample Data'!K262,$C$389),""))</f>
        <v/>
      </c>
      <c r="Z263" s="105" t="str">
        <f>IF('Control Sample Data'!L262="","",IF(SUM('Control Sample Data'!L$3:L$386)&gt;10,IF(AND(ISNUMBER('Control Sample Data'!L262),'Control Sample Data'!L262&lt;$C$389, 'Control Sample Data'!L262&gt;0),'Control Sample Data'!L262,$C$389),""))</f>
        <v/>
      </c>
      <c r="AA263" s="105" t="str">
        <f>IF('Control Sample Data'!M262="","",IF(SUM('Control Sample Data'!M$3:M$386)&gt;10,IF(AND(ISNUMBER('Control Sample Data'!M262),'Control Sample Data'!M262&lt;$C$389, 'Control Sample Data'!M262&gt;0),'Control Sample Data'!M262,$C$389),""))</f>
        <v/>
      </c>
      <c r="AB263" s="136" t="str">
        <f>IF('Control Sample Data'!N262="","",IF(SUM('Control Sample Data'!N$3:N$386)&gt;10,IF(AND(ISNUMBER('Control Sample Data'!N262),'Control Sample Data'!N262&lt;$C$389, 'Control Sample Data'!N262&gt;0),'Control Sample Data'!N262,$C$389),""))</f>
        <v/>
      </c>
      <c r="BA263" s="101" t="str">
        <f t="shared" si="274"/>
        <v>RSPRY1</v>
      </c>
      <c r="BB263" s="104" t="s">
        <v>27043</v>
      </c>
      <c r="BC263" s="105">
        <f t="shared" si="234"/>
        <v>-2.6419999999999995</v>
      </c>
      <c r="BD263" s="105">
        <f t="shared" si="235"/>
        <v>14.05</v>
      </c>
      <c r="BE263" s="105">
        <f t="shared" si="236"/>
        <v>14.119999999999997</v>
      </c>
      <c r="BF263" s="105" t="str">
        <f t="shared" si="237"/>
        <v/>
      </c>
      <c r="BG263" s="105" t="str">
        <f t="shared" si="238"/>
        <v/>
      </c>
      <c r="BH263" s="105" t="str">
        <f t="shared" si="239"/>
        <v/>
      </c>
      <c r="BI263" s="105" t="str">
        <f t="shared" si="240"/>
        <v/>
      </c>
      <c r="BJ263" s="105" t="str">
        <f t="shared" si="241"/>
        <v/>
      </c>
      <c r="BK263" s="105" t="str">
        <f t="shared" si="242"/>
        <v/>
      </c>
      <c r="BL263" s="105" t="str">
        <f t="shared" si="243"/>
        <v/>
      </c>
      <c r="BM263" s="102" t="str">
        <f t="shared" si="275"/>
        <v/>
      </c>
      <c r="BN263" s="102" t="str">
        <f t="shared" si="276"/>
        <v/>
      </c>
      <c r="BO263" s="105">
        <f t="shared" si="244"/>
        <v>13.858000000000001</v>
      </c>
      <c r="BP263" s="105">
        <f t="shared" si="245"/>
        <v>13.948</v>
      </c>
      <c r="BQ263" s="105">
        <f t="shared" si="246"/>
        <v>13.79</v>
      </c>
      <c r="BR263" s="105" t="str">
        <f t="shared" si="247"/>
        <v/>
      </c>
      <c r="BS263" s="105" t="str">
        <f t="shared" si="248"/>
        <v/>
      </c>
      <c r="BT263" s="105" t="str">
        <f t="shared" si="249"/>
        <v/>
      </c>
      <c r="BU263" s="105" t="str">
        <f t="shared" si="250"/>
        <v/>
      </c>
      <c r="BV263" s="105" t="str">
        <f t="shared" si="251"/>
        <v/>
      </c>
      <c r="BW263" s="105" t="str">
        <f t="shared" si="252"/>
        <v/>
      </c>
      <c r="BX263" s="105" t="str">
        <f t="shared" si="253"/>
        <v/>
      </c>
      <c r="BY263" s="102" t="str">
        <f t="shared" si="277"/>
        <v/>
      </c>
      <c r="BZ263" s="102" t="str">
        <f t="shared" si="278"/>
        <v/>
      </c>
      <c r="CA263" s="70">
        <f t="shared" si="279"/>
        <v>8.5093333333333323</v>
      </c>
      <c r="CB263" s="70">
        <f t="shared" si="280"/>
        <v>13.865333333333334</v>
      </c>
      <c r="CC263" s="103" t="str">
        <f t="shared" si="281"/>
        <v>RSPRY1</v>
      </c>
      <c r="CD263" s="104" t="s">
        <v>27043</v>
      </c>
      <c r="CE263" s="106">
        <f t="shared" si="254"/>
        <v>6.2419638413896257</v>
      </c>
      <c r="CF263" s="106">
        <f t="shared" si="255"/>
        <v>5.8956074763479352E-5</v>
      </c>
      <c r="CG263" s="106">
        <f t="shared" si="256"/>
        <v>5.6163797035209816E-5</v>
      </c>
      <c r="CH263" s="106" t="str">
        <f t="shared" si="257"/>
        <v/>
      </c>
      <c r="CI263" s="106" t="str">
        <f t="shared" si="258"/>
        <v/>
      </c>
      <c r="CJ263" s="106" t="str">
        <f t="shared" si="259"/>
        <v/>
      </c>
      <c r="CK263" s="106" t="str">
        <f t="shared" si="260"/>
        <v/>
      </c>
      <c r="CL263" s="106" t="str">
        <f t="shared" si="261"/>
        <v/>
      </c>
      <c r="CM263" s="106" t="str">
        <f t="shared" si="262"/>
        <v/>
      </c>
      <c r="CN263" s="106" t="str">
        <f t="shared" si="263"/>
        <v/>
      </c>
      <c r="CO263" s="119" t="str">
        <f t="shared" si="282"/>
        <v/>
      </c>
      <c r="CP263" s="119" t="str">
        <f t="shared" si="283"/>
        <v/>
      </c>
      <c r="CQ263" s="106">
        <f t="shared" si="264"/>
        <v>6.7348250734982831E-5</v>
      </c>
      <c r="CR263" s="106">
        <f t="shared" si="265"/>
        <v>6.3275213685285673E-5</v>
      </c>
      <c r="CS263" s="106">
        <f t="shared" si="266"/>
        <v>7.0598644037188073E-5</v>
      </c>
      <c r="CT263" s="106" t="str">
        <f t="shared" si="267"/>
        <v/>
      </c>
      <c r="CU263" s="106" t="str">
        <f t="shared" si="268"/>
        <v/>
      </c>
      <c r="CV263" s="106" t="str">
        <f t="shared" si="269"/>
        <v/>
      </c>
      <c r="CW263" s="106" t="str">
        <f t="shared" si="270"/>
        <v/>
      </c>
      <c r="CX263" s="106" t="str">
        <f t="shared" si="271"/>
        <v/>
      </c>
      <c r="CY263" s="106" t="str">
        <f t="shared" si="272"/>
        <v/>
      </c>
      <c r="CZ263" s="106" t="str">
        <f t="shared" si="273"/>
        <v/>
      </c>
      <c r="DA263" s="119" t="str">
        <f t="shared" si="284"/>
        <v/>
      </c>
      <c r="DB263" s="119" t="str">
        <f t="shared" si="285"/>
        <v/>
      </c>
    </row>
    <row r="264" spans="1:106" ht="15" customHeight="1" x14ac:dyDescent="0.3">
      <c r="A264" s="135" t="str">
        <f>'Gene Table'!D263</f>
        <v>SHPRH</v>
      </c>
      <c r="B264" s="104" t="s">
        <v>27044</v>
      </c>
      <c r="C264" s="105">
        <f>IF('Test Sample Data'!C263="","",IF(SUM('Test Sample Data'!C$3:C$386)&gt;10,IF(AND(ISNUMBER('Test Sample Data'!C263),'Test Sample Data'!C263&lt;$C$389, 'Test Sample Data'!C263&gt;0),'Test Sample Data'!C263,$C$389),""))</f>
        <v>18.190000000000001</v>
      </c>
      <c r="D264" s="105">
        <f>IF('Test Sample Data'!D263="","",IF(SUM('Test Sample Data'!D$3:D$386)&gt;10,IF(AND(ISNUMBER('Test Sample Data'!D263),'Test Sample Data'!D263&lt;$C$389, 'Test Sample Data'!D263&gt;0),'Test Sample Data'!D263,$C$389),""))</f>
        <v>24.24</v>
      </c>
      <c r="E264" s="105">
        <f>IF('Test Sample Data'!E263="","",IF(SUM('Test Sample Data'!E$3:E$386)&gt;10,IF(AND(ISNUMBER('Test Sample Data'!E263),'Test Sample Data'!E263&lt;$C$389, 'Test Sample Data'!E263&gt;0),'Test Sample Data'!E263,$C$389),""))</f>
        <v>20.03</v>
      </c>
      <c r="F264" s="105" t="str">
        <f>IF('Test Sample Data'!F263="","",IF(SUM('Test Sample Data'!F$3:F$386)&gt;10,IF(AND(ISNUMBER('Test Sample Data'!F263),'Test Sample Data'!F263&lt;$C$389, 'Test Sample Data'!F263&gt;0),'Test Sample Data'!F263,$C$389),""))</f>
        <v/>
      </c>
      <c r="G264" s="105" t="str">
        <f>IF('Test Sample Data'!G263="","",IF(SUM('Test Sample Data'!G$3:G$386)&gt;10,IF(AND(ISNUMBER('Test Sample Data'!G263),'Test Sample Data'!G263&lt;$C$389, 'Test Sample Data'!G263&gt;0),'Test Sample Data'!G263,$C$389),""))</f>
        <v/>
      </c>
      <c r="H264" s="105" t="str">
        <f>IF('Test Sample Data'!H263="","",IF(SUM('Test Sample Data'!H$3:H$386)&gt;10,IF(AND(ISNUMBER('Test Sample Data'!H263),'Test Sample Data'!H263&lt;$C$389, 'Test Sample Data'!H263&gt;0),'Test Sample Data'!H263,$C$389),""))</f>
        <v/>
      </c>
      <c r="I264" s="105" t="str">
        <f>IF('Test Sample Data'!I263="","",IF(SUM('Test Sample Data'!I$3:I$386)&gt;10,IF(AND(ISNUMBER('Test Sample Data'!I263),'Test Sample Data'!I263&lt;$C$389, 'Test Sample Data'!I263&gt;0),'Test Sample Data'!I263,$C$389),""))</f>
        <v/>
      </c>
      <c r="J264" s="105" t="str">
        <f>IF('Test Sample Data'!J263="","",IF(SUM('Test Sample Data'!J$3:J$386)&gt;10,IF(AND(ISNUMBER('Test Sample Data'!J263),'Test Sample Data'!J263&lt;$C$389, 'Test Sample Data'!J263&gt;0),'Test Sample Data'!J263,$C$389),""))</f>
        <v/>
      </c>
      <c r="K264" s="105" t="str">
        <f>IF('Test Sample Data'!K263="","",IF(SUM('Test Sample Data'!K$3:K$386)&gt;10,IF(AND(ISNUMBER('Test Sample Data'!K263),'Test Sample Data'!K263&lt;$C$389, 'Test Sample Data'!K263&gt;0),'Test Sample Data'!K263,$C$389),""))</f>
        <v/>
      </c>
      <c r="L264" s="105" t="str">
        <f>IF('Test Sample Data'!L263="","",IF(SUM('Test Sample Data'!L$3:L$386)&gt;10,IF(AND(ISNUMBER('Test Sample Data'!L263),'Test Sample Data'!L263&lt;$C$389, 'Test Sample Data'!L263&gt;0),'Test Sample Data'!L263,$C$389),""))</f>
        <v/>
      </c>
      <c r="M264" s="105" t="str">
        <f>IF('Test Sample Data'!M263="","",IF(SUM('Test Sample Data'!M$3:M$386)&gt;10,IF(AND(ISNUMBER('Test Sample Data'!M263),'Test Sample Data'!M263&lt;$C$389, 'Test Sample Data'!M263&gt;0),'Test Sample Data'!M263,$C$389),""))</f>
        <v/>
      </c>
      <c r="N264" s="105" t="str">
        <f>IF('Test Sample Data'!N263="","",IF(SUM('Test Sample Data'!N$3:N$386)&gt;10,IF(AND(ISNUMBER('Test Sample Data'!N263),'Test Sample Data'!N263&lt;$C$389, 'Test Sample Data'!N263&gt;0),'Test Sample Data'!N263,$C$389),""))</f>
        <v/>
      </c>
      <c r="O264" s="105" t="str">
        <f>'Gene Table'!D263</f>
        <v>SHPRH</v>
      </c>
      <c r="P264" s="104" t="s">
        <v>27044</v>
      </c>
      <c r="Q264" s="105">
        <f>IF('Control Sample Data'!C263="","",IF(SUM('Control Sample Data'!C$3:C$386)&gt;10,IF(AND(ISNUMBER('Control Sample Data'!C263),'Control Sample Data'!C263&lt;$C$389, 'Control Sample Data'!C263&gt;0),'Control Sample Data'!C263,$C$389),""))</f>
        <v>29.15</v>
      </c>
      <c r="R264" s="105">
        <f>IF('Control Sample Data'!D263="","",IF(SUM('Control Sample Data'!D$3:D$386)&gt;10,IF(AND(ISNUMBER('Control Sample Data'!D263),'Control Sample Data'!D263&lt;$C$389, 'Control Sample Data'!D263&gt;0),'Control Sample Data'!D263,$C$389),""))</f>
        <v>28.79</v>
      </c>
      <c r="S264" s="105">
        <f>IF('Control Sample Data'!E263="","",IF(SUM('Control Sample Data'!E$3:E$386)&gt;10,IF(AND(ISNUMBER('Control Sample Data'!E263),'Control Sample Data'!E263&lt;$C$389, 'Control Sample Data'!E263&gt;0),'Control Sample Data'!E263,$C$389),""))</f>
        <v>28.59</v>
      </c>
      <c r="T264" s="105" t="str">
        <f>IF('Control Sample Data'!F263="","",IF(SUM('Control Sample Data'!F$3:F$386)&gt;10,IF(AND(ISNUMBER('Control Sample Data'!F263),'Control Sample Data'!F263&lt;$C$389, 'Control Sample Data'!F263&gt;0),'Control Sample Data'!F263,$C$389),""))</f>
        <v/>
      </c>
      <c r="U264" s="105" t="str">
        <f>IF('Control Sample Data'!G263="","",IF(SUM('Control Sample Data'!G$3:G$386)&gt;10,IF(AND(ISNUMBER('Control Sample Data'!G263),'Control Sample Data'!G263&lt;$C$389, 'Control Sample Data'!G263&gt;0),'Control Sample Data'!G263,$C$389),""))</f>
        <v/>
      </c>
      <c r="V264" s="105" t="str">
        <f>IF('Control Sample Data'!H263="","",IF(SUM('Control Sample Data'!H$3:H$386)&gt;10,IF(AND(ISNUMBER('Control Sample Data'!H263),'Control Sample Data'!H263&lt;$C$389, 'Control Sample Data'!H263&gt;0),'Control Sample Data'!H263,$C$389),""))</f>
        <v/>
      </c>
      <c r="W264" s="105" t="str">
        <f>IF('Control Sample Data'!I263="","",IF(SUM('Control Sample Data'!I$3:I$386)&gt;10,IF(AND(ISNUMBER('Control Sample Data'!I263),'Control Sample Data'!I263&lt;$C$389, 'Control Sample Data'!I263&gt;0),'Control Sample Data'!I263,$C$389),""))</f>
        <v/>
      </c>
      <c r="X264" s="105" t="str">
        <f>IF('Control Sample Data'!J263="","",IF(SUM('Control Sample Data'!J$3:J$386)&gt;10,IF(AND(ISNUMBER('Control Sample Data'!J263),'Control Sample Data'!J263&lt;$C$389, 'Control Sample Data'!J263&gt;0),'Control Sample Data'!J263,$C$389),""))</f>
        <v/>
      </c>
      <c r="Y264" s="105" t="str">
        <f>IF('Control Sample Data'!K263="","",IF(SUM('Control Sample Data'!K$3:K$386)&gt;10,IF(AND(ISNUMBER('Control Sample Data'!K263),'Control Sample Data'!K263&lt;$C$389, 'Control Sample Data'!K263&gt;0),'Control Sample Data'!K263,$C$389),""))</f>
        <v/>
      </c>
      <c r="Z264" s="105" t="str">
        <f>IF('Control Sample Data'!L263="","",IF(SUM('Control Sample Data'!L$3:L$386)&gt;10,IF(AND(ISNUMBER('Control Sample Data'!L263),'Control Sample Data'!L263&lt;$C$389, 'Control Sample Data'!L263&gt;0),'Control Sample Data'!L263,$C$389),""))</f>
        <v/>
      </c>
      <c r="AA264" s="105" t="str">
        <f>IF('Control Sample Data'!M263="","",IF(SUM('Control Sample Data'!M$3:M$386)&gt;10,IF(AND(ISNUMBER('Control Sample Data'!M263),'Control Sample Data'!M263&lt;$C$389, 'Control Sample Data'!M263&gt;0),'Control Sample Data'!M263,$C$389),""))</f>
        <v/>
      </c>
      <c r="AB264" s="136" t="str">
        <f>IF('Control Sample Data'!N263="","",IF(SUM('Control Sample Data'!N$3:N$386)&gt;10,IF(AND(ISNUMBER('Control Sample Data'!N263),'Control Sample Data'!N263&lt;$C$389, 'Control Sample Data'!N263&gt;0),'Control Sample Data'!N263,$C$389),""))</f>
        <v/>
      </c>
      <c r="BA264" s="101" t="str">
        <f t="shared" si="274"/>
        <v>SHPRH</v>
      </c>
      <c r="BB264" s="104" t="s">
        <v>27044</v>
      </c>
      <c r="BC264" s="105">
        <f t="shared" si="234"/>
        <v>-2.8019999999999996</v>
      </c>
      <c r="BD264" s="105">
        <f t="shared" si="235"/>
        <v>3.2899999999999991</v>
      </c>
      <c r="BE264" s="105">
        <f t="shared" si="236"/>
        <v>-0.85000000000000142</v>
      </c>
      <c r="BF264" s="105" t="str">
        <f t="shared" si="237"/>
        <v/>
      </c>
      <c r="BG264" s="105" t="str">
        <f t="shared" si="238"/>
        <v/>
      </c>
      <c r="BH264" s="105" t="str">
        <f t="shared" si="239"/>
        <v/>
      </c>
      <c r="BI264" s="105" t="str">
        <f t="shared" si="240"/>
        <v/>
      </c>
      <c r="BJ264" s="105" t="str">
        <f t="shared" si="241"/>
        <v/>
      </c>
      <c r="BK264" s="105" t="str">
        <f t="shared" si="242"/>
        <v/>
      </c>
      <c r="BL264" s="105" t="str">
        <f t="shared" si="243"/>
        <v/>
      </c>
      <c r="BM264" s="102" t="str">
        <f t="shared" si="275"/>
        <v/>
      </c>
      <c r="BN264" s="102" t="str">
        <f t="shared" si="276"/>
        <v/>
      </c>
      <c r="BO264" s="105">
        <f t="shared" si="244"/>
        <v>8.0079999999999991</v>
      </c>
      <c r="BP264" s="105">
        <f t="shared" si="245"/>
        <v>7.7379999999999995</v>
      </c>
      <c r="BQ264" s="105">
        <f t="shared" si="246"/>
        <v>7.379999999999999</v>
      </c>
      <c r="BR264" s="105" t="str">
        <f t="shared" si="247"/>
        <v/>
      </c>
      <c r="BS264" s="105" t="str">
        <f t="shared" si="248"/>
        <v/>
      </c>
      <c r="BT264" s="105" t="str">
        <f t="shared" si="249"/>
        <v/>
      </c>
      <c r="BU264" s="105" t="str">
        <f t="shared" si="250"/>
        <v/>
      </c>
      <c r="BV264" s="105" t="str">
        <f t="shared" si="251"/>
        <v/>
      </c>
      <c r="BW264" s="105" t="str">
        <f t="shared" si="252"/>
        <v/>
      </c>
      <c r="BX264" s="105" t="str">
        <f t="shared" si="253"/>
        <v/>
      </c>
      <c r="BY264" s="102" t="str">
        <f t="shared" si="277"/>
        <v/>
      </c>
      <c r="BZ264" s="102" t="str">
        <f t="shared" si="278"/>
        <v/>
      </c>
      <c r="CA264" s="70">
        <f t="shared" si="279"/>
        <v>-0.1206666666666673</v>
      </c>
      <c r="CB264" s="70">
        <f t="shared" si="280"/>
        <v>7.7086666666666659</v>
      </c>
      <c r="CC264" s="103" t="str">
        <f t="shared" si="281"/>
        <v>SHPRH</v>
      </c>
      <c r="CD264" s="104" t="s">
        <v>27044</v>
      </c>
      <c r="CE264" s="106">
        <f t="shared" si="254"/>
        <v>6.9740659162964951</v>
      </c>
      <c r="CF264" s="106">
        <f t="shared" si="255"/>
        <v>0.10223775731972272</v>
      </c>
      <c r="CG264" s="106">
        <f t="shared" si="256"/>
        <v>1.8025009252216622</v>
      </c>
      <c r="CH264" s="106" t="str">
        <f t="shared" si="257"/>
        <v/>
      </c>
      <c r="CI264" s="106" t="str">
        <f t="shared" si="258"/>
        <v/>
      </c>
      <c r="CJ264" s="106" t="str">
        <f t="shared" si="259"/>
        <v/>
      </c>
      <c r="CK264" s="106" t="str">
        <f t="shared" si="260"/>
        <v/>
      </c>
      <c r="CL264" s="106" t="str">
        <f t="shared" si="261"/>
        <v/>
      </c>
      <c r="CM264" s="106" t="str">
        <f t="shared" si="262"/>
        <v/>
      </c>
      <c r="CN264" s="106" t="str">
        <f t="shared" si="263"/>
        <v/>
      </c>
      <c r="CO264" s="119" t="str">
        <f t="shared" si="282"/>
        <v/>
      </c>
      <c r="CP264" s="119" t="str">
        <f t="shared" si="283"/>
        <v/>
      </c>
      <c r="CQ264" s="106">
        <f t="shared" si="264"/>
        <v>3.8846490963797453E-3</v>
      </c>
      <c r="CR264" s="106">
        <f t="shared" si="265"/>
        <v>4.6841402882465367E-3</v>
      </c>
      <c r="CS264" s="106">
        <f t="shared" si="266"/>
        <v>6.0034186769063035E-3</v>
      </c>
      <c r="CT264" s="106" t="str">
        <f t="shared" si="267"/>
        <v/>
      </c>
      <c r="CU264" s="106" t="str">
        <f t="shared" si="268"/>
        <v/>
      </c>
      <c r="CV264" s="106" t="str">
        <f t="shared" si="269"/>
        <v/>
      </c>
      <c r="CW264" s="106" t="str">
        <f t="shared" si="270"/>
        <v/>
      </c>
      <c r="CX264" s="106" t="str">
        <f t="shared" si="271"/>
        <v/>
      </c>
      <c r="CY264" s="106" t="str">
        <f t="shared" si="272"/>
        <v/>
      </c>
      <c r="CZ264" s="106" t="str">
        <f t="shared" si="273"/>
        <v/>
      </c>
      <c r="DA264" s="119" t="str">
        <f t="shared" si="284"/>
        <v/>
      </c>
      <c r="DB264" s="119" t="str">
        <f t="shared" si="285"/>
        <v/>
      </c>
    </row>
    <row r="265" spans="1:106" ht="15" customHeight="1" x14ac:dyDescent="0.3">
      <c r="A265" s="135" t="str">
        <f>'Gene Table'!D264</f>
        <v>SIAH1</v>
      </c>
      <c r="B265" s="104" t="s">
        <v>27045</v>
      </c>
      <c r="C265" s="105">
        <f>IF('Test Sample Data'!C264="","",IF(SUM('Test Sample Data'!C$3:C$386)&gt;10,IF(AND(ISNUMBER('Test Sample Data'!C264),'Test Sample Data'!C264&lt;$C$389, 'Test Sample Data'!C264&gt;0),'Test Sample Data'!C264,$C$389),""))</f>
        <v>18.649999999999999</v>
      </c>
      <c r="D265" s="105">
        <f>IF('Test Sample Data'!D264="","",IF(SUM('Test Sample Data'!D$3:D$386)&gt;10,IF(AND(ISNUMBER('Test Sample Data'!D264),'Test Sample Data'!D264&lt;$C$389, 'Test Sample Data'!D264&gt;0),'Test Sample Data'!D264,$C$389),""))</f>
        <v>29.46</v>
      </c>
      <c r="E265" s="105">
        <f>IF('Test Sample Data'!E264="","",IF(SUM('Test Sample Data'!E$3:E$386)&gt;10,IF(AND(ISNUMBER('Test Sample Data'!E264),'Test Sample Data'!E264&lt;$C$389, 'Test Sample Data'!E264&gt;0),'Test Sample Data'!E264,$C$389),""))</f>
        <v>19.98</v>
      </c>
      <c r="F265" s="105" t="str">
        <f>IF('Test Sample Data'!F264="","",IF(SUM('Test Sample Data'!F$3:F$386)&gt;10,IF(AND(ISNUMBER('Test Sample Data'!F264),'Test Sample Data'!F264&lt;$C$389, 'Test Sample Data'!F264&gt;0),'Test Sample Data'!F264,$C$389),""))</f>
        <v/>
      </c>
      <c r="G265" s="105" t="str">
        <f>IF('Test Sample Data'!G264="","",IF(SUM('Test Sample Data'!G$3:G$386)&gt;10,IF(AND(ISNUMBER('Test Sample Data'!G264),'Test Sample Data'!G264&lt;$C$389, 'Test Sample Data'!G264&gt;0),'Test Sample Data'!G264,$C$389),""))</f>
        <v/>
      </c>
      <c r="H265" s="105" t="str">
        <f>IF('Test Sample Data'!H264="","",IF(SUM('Test Sample Data'!H$3:H$386)&gt;10,IF(AND(ISNUMBER('Test Sample Data'!H264),'Test Sample Data'!H264&lt;$C$389, 'Test Sample Data'!H264&gt;0),'Test Sample Data'!H264,$C$389),""))</f>
        <v/>
      </c>
      <c r="I265" s="105" t="str">
        <f>IF('Test Sample Data'!I264="","",IF(SUM('Test Sample Data'!I$3:I$386)&gt;10,IF(AND(ISNUMBER('Test Sample Data'!I264),'Test Sample Data'!I264&lt;$C$389, 'Test Sample Data'!I264&gt;0),'Test Sample Data'!I264,$C$389),""))</f>
        <v/>
      </c>
      <c r="J265" s="105" t="str">
        <f>IF('Test Sample Data'!J264="","",IF(SUM('Test Sample Data'!J$3:J$386)&gt;10,IF(AND(ISNUMBER('Test Sample Data'!J264),'Test Sample Data'!J264&lt;$C$389, 'Test Sample Data'!J264&gt;0),'Test Sample Data'!J264,$C$389),""))</f>
        <v/>
      </c>
      <c r="K265" s="105" t="str">
        <f>IF('Test Sample Data'!K264="","",IF(SUM('Test Sample Data'!K$3:K$386)&gt;10,IF(AND(ISNUMBER('Test Sample Data'!K264),'Test Sample Data'!K264&lt;$C$389, 'Test Sample Data'!K264&gt;0),'Test Sample Data'!K264,$C$389),""))</f>
        <v/>
      </c>
      <c r="L265" s="105" t="str">
        <f>IF('Test Sample Data'!L264="","",IF(SUM('Test Sample Data'!L$3:L$386)&gt;10,IF(AND(ISNUMBER('Test Sample Data'!L264),'Test Sample Data'!L264&lt;$C$389, 'Test Sample Data'!L264&gt;0),'Test Sample Data'!L264,$C$389),""))</f>
        <v/>
      </c>
      <c r="M265" s="105" t="str">
        <f>IF('Test Sample Data'!M264="","",IF(SUM('Test Sample Data'!M$3:M$386)&gt;10,IF(AND(ISNUMBER('Test Sample Data'!M264),'Test Sample Data'!M264&lt;$C$389, 'Test Sample Data'!M264&gt;0),'Test Sample Data'!M264,$C$389),""))</f>
        <v/>
      </c>
      <c r="N265" s="105" t="str">
        <f>IF('Test Sample Data'!N264="","",IF(SUM('Test Sample Data'!N$3:N$386)&gt;10,IF(AND(ISNUMBER('Test Sample Data'!N264),'Test Sample Data'!N264&lt;$C$389, 'Test Sample Data'!N264&gt;0),'Test Sample Data'!N264,$C$389),""))</f>
        <v/>
      </c>
      <c r="O265" s="105" t="str">
        <f>'Gene Table'!D264</f>
        <v>SIAH1</v>
      </c>
      <c r="P265" s="104" t="s">
        <v>27045</v>
      </c>
      <c r="Q265" s="105">
        <f>IF('Control Sample Data'!C264="","",IF(SUM('Control Sample Data'!C$3:C$386)&gt;10,IF(AND(ISNUMBER('Control Sample Data'!C264),'Control Sample Data'!C264&lt;$C$389, 'Control Sample Data'!C264&gt;0),'Control Sample Data'!C264,$C$389),""))</f>
        <v>26.9</v>
      </c>
      <c r="R265" s="105">
        <f>IF('Control Sample Data'!D264="","",IF(SUM('Control Sample Data'!D$3:D$386)&gt;10,IF(AND(ISNUMBER('Control Sample Data'!D264),'Control Sample Data'!D264&lt;$C$389, 'Control Sample Data'!D264&gt;0),'Control Sample Data'!D264,$C$389),""))</f>
        <v>26.75</v>
      </c>
      <c r="S265" s="105">
        <f>IF('Control Sample Data'!E264="","",IF(SUM('Control Sample Data'!E$3:E$386)&gt;10,IF(AND(ISNUMBER('Control Sample Data'!E264),'Control Sample Data'!E264&lt;$C$389, 'Control Sample Data'!E264&gt;0),'Control Sample Data'!E264,$C$389),""))</f>
        <v>27.12</v>
      </c>
      <c r="T265" s="105" t="str">
        <f>IF('Control Sample Data'!F264="","",IF(SUM('Control Sample Data'!F$3:F$386)&gt;10,IF(AND(ISNUMBER('Control Sample Data'!F264),'Control Sample Data'!F264&lt;$C$389, 'Control Sample Data'!F264&gt;0),'Control Sample Data'!F264,$C$389),""))</f>
        <v/>
      </c>
      <c r="U265" s="105" t="str">
        <f>IF('Control Sample Data'!G264="","",IF(SUM('Control Sample Data'!G$3:G$386)&gt;10,IF(AND(ISNUMBER('Control Sample Data'!G264),'Control Sample Data'!G264&lt;$C$389, 'Control Sample Data'!G264&gt;0),'Control Sample Data'!G264,$C$389),""))</f>
        <v/>
      </c>
      <c r="V265" s="105" t="str">
        <f>IF('Control Sample Data'!H264="","",IF(SUM('Control Sample Data'!H$3:H$386)&gt;10,IF(AND(ISNUMBER('Control Sample Data'!H264),'Control Sample Data'!H264&lt;$C$389, 'Control Sample Data'!H264&gt;0),'Control Sample Data'!H264,$C$389),""))</f>
        <v/>
      </c>
      <c r="W265" s="105" t="str">
        <f>IF('Control Sample Data'!I264="","",IF(SUM('Control Sample Data'!I$3:I$386)&gt;10,IF(AND(ISNUMBER('Control Sample Data'!I264),'Control Sample Data'!I264&lt;$C$389, 'Control Sample Data'!I264&gt;0),'Control Sample Data'!I264,$C$389),""))</f>
        <v/>
      </c>
      <c r="X265" s="105" t="str">
        <f>IF('Control Sample Data'!J264="","",IF(SUM('Control Sample Data'!J$3:J$386)&gt;10,IF(AND(ISNUMBER('Control Sample Data'!J264),'Control Sample Data'!J264&lt;$C$389, 'Control Sample Data'!J264&gt;0),'Control Sample Data'!J264,$C$389),""))</f>
        <v/>
      </c>
      <c r="Y265" s="105" t="str">
        <f>IF('Control Sample Data'!K264="","",IF(SUM('Control Sample Data'!K$3:K$386)&gt;10,IF(AND(ISNUMBER('Control Sample Data'!K264),'Control Sample Data'!K264&lt;$C$389, 'Control Sample Data'!K264&gt;0),'Control Sample Data'!K264,$C$389),""))</f>
        <v/>
      </c>
      <c r="Z265" s="105" t="str">
        <f>IF('Control Sample Data'!L264="","",IF(SUM('Control Sample Data'!L$3:L$386)&gt;10,IF(AND(ISNUMBER('Control Sample Data'!L264),'Control Sample Data'!L264&lt;$C$389, 'Control Sample Data'!L264&gt;0),'Control Sample Data'!L264,$C$389),""))</f>
        <v/>
      </c>
      <c r="AA265" s="105" t="str">
        <f>IF('Control Sample Data'!M264="","",IF(SUM('Control Sample Data'!M$3:M$386)&gt;10,IF(AND(ISNUMBER('Control Sample Data'!M264),'Control Sample Data'!M264&lt;$C$389, 'Control Sample Data'!M264&gt;0),'Control Sample Data'!M264,$C$389),""))</f>
        <v/>
      </c>
      <c r="AB265" s="136" t="str">
        <f>IF('Control Sample Data'!N264="","",IF(SUM('Control Sample Data'!N$3:N$386)&gt;10,IF(AND(ISNUMBER('Control Sample Data'!N264),'Control Sample Data'!N264&lt;$C$389, 'Control Sample Data'!N264&gt;0),'Control Sample Data'!N264,$C$389),""))</f>
        <v/>
      </c>
      <c r="BA265" s="101" t="str">
        <f t="shared" si="274"/>
        <v>SIAH1</v>
      </c>
      <c r="BB265" s="104" t="s">
        <v>27045</v>
      </c>
      <c r="BC265" s="105">
        <f t="shared" si="234"/>
        <v>-2.3420000000000023</v>
      </c>
      <c r="BD265" s="105">
        <f t="shared" si="235"/>
        <v>8.5100000000000016</v>
      </c>
      <c r="BE265" s="105">
        <f t="shared" si="236"/>
        <v>-0.90000000000000213</v>
      </c>
      <c r="BF265" s="105" t="str">
        <f t="shared" si="237"/>
        <v/>
      </c>
      <c r="BG265" s="105" t="str">
        <f t="shared" si="238"/>
        <v/>
      </c>
      <c r="BH265" s="105" t="str">
        <f t="shared" si="239"/>
        <v/>
      </c>
      <c r="BI265" s="105" t="str">
        <f t="shared" si="240"/>
        <v/>
      </c>
      <c r="BJ265" s="105" t="str">
        <f t="shared" si="241"/>
        <v/>
      </c>
      <c r="BK265" s="105" t="str">
        <f t="shared" si="242"/>
        <v/>
      </c>
      <c r="BL265" s="105" t="str">
        <f t="shared" si="243"/>
        <v/>
      </c>
      <c r="BM265" s="102" t="str">
        <f t="shared" si="275"/>
        <v/>
      </c>
      <c r="BN265" s="102" t="str">
        <f t="shared" si="276"/>
        <v/>
      </c>
      <c r="BO265" s="105">
        <f t="shared" si="244"/>
        <v>5.7579999999999991</v>
      </c>
      <c r="BP265" s="105">
        <f t="shared" si="245"/>
        <v>5.6980000000000004</v>
      </c>
      <c r="BQ265" s="105">
        <f t="shared" si="246"/>
        <v>5.91</v>
      </c>
      <c r="BR265" s="105" t="str">
        <f t="shared" si="247"/>
        <v/>
      </c>
      <c r="BS265" s="105" t="str">
        <f t="shared" si="248"/>
        <v/>
      </c>
      <c r="BT265" s="105" t="str">
        <f t="shared" si="249"/>
        <v/>
      </c>
      <c r="BU265" s="105" t="str">
        <f t="shared" si="250"/>
        <v/>
      </c>
      <c r="BV265" s="105" t="str">
        <f t="shared" si="251"/>
        <v/>
      </c>
      <c r="BW265" s="105" t="str">
        <f t="shared" si="252"/>
        <v/>
      </c>
      <c r="BX265" s="105" t="str">
        <f t="shared" si="253"/>
        <v/>
      </c>
      <c r="BY265" s="102" t="str">
        <f t="shared" si="277"/>
        <v/>
      </c>
      <c r="BZ265" s="102" t="str">
        <f t="shared" si="278"/>
        <v/>
      </c>
      <c r="CA265" s="70">
        <f t="shared" si="279"/>
        <v>1.7559999999999991</v>
      </c>
      <c r="CB265" s="70">
        <f t="shared" si="280"/>
        <v>5.7886666666666668</v>
      </c>
      <c r="CC265" s="103" t="str">
        <f t="shared" si="281"/>
        <v>SIAH1</v>
      </c>
      <c r="CD265" s="104" t="s">
        <v>27045</v>
      </c>
      <c r="CE265" s="106">
        <f t="shared" si="254"/>
        <v>5.0700500881377062</v>
      </c>
      <c r="CF265" s="106">
        <f t="shared" si="255"/>
        <v>2.7430563979257729E-3</v>
      </c>
      <c r="CG265" s="106">
        <f t="shared" si="256"/>
        <v>1.8660659830736175</v>
      </c>
      <c r="CH265" s="106" t="str">
        <f t="shared" si="257"/>
        <v/>
      </c>
      <c r="CI265" s="106" t="str">
        <f t="shared" si="258"/>
        <v/>
      </c>
      <c r="CJ265" s="106" t="str">
        <f t="shared" si="259"/>
        <v/>
      </c>
      <c r="CK265" s="106" t="str">
        <f t="shared" si="260"/>
        <v/>
      </c>
      <c r="CL265" s="106" t="str">
        <f t="shared" si="261"/>
        <v/>
      </c>
      <c r="CM265" s="106" t="str">
        <f t="shared" si="262"/>
        <v/>
      </c>
      <c r="CN265" s="106" t="str">
        <f t="shared" si="263"/>
        <v/>
      </c>
      <c r="CO265" s="119" t="str">
        <f t="shared" si="282"/>
        <v/>
      </c>
      <c r="CP265" s="119" t="str">
        <f t="shared" si="283"/>
        <v/>
      </c>
      <c r="CQ265" s="106">
        <f t="shared" si="264"/>
        <v>1.8478609378814743E-2</v>
      </c>
      <c r="CR265" s="106">
        <f t="shared" si="265"/>
        <v>1.9263317585371972E-2</v>
      </c>
      <c r="CS265" s="106">
        <f t="shared" si="266"/>
        <v>1.663078410083375E-2</v>
      </c>
      <c r="CT265" s="106" t="str">
        <f t="shared" si="267"/>
        <v/>
      </c>
      <c r="CU265" s="106" t="str">
        <f t="shared" si="268"/>
        <v/>
      </c>
      <c r="CV265" s="106" t="str">
        <f t="shared" si="269"/>
        <v/>
      </c>
      <c r="CW265" s="106" t="str">
        <f t="shared" si="270"/>
        <v/>
      </c>
      <c r="CX265" s="106" t="str">
        <f t="shared" si="271"/>
        <v/>
      </c>
      <c r="CY265" s="106" t="str">
        <f t="shared" si="272"/>
        <v/>
      </c>
      <c r="CZ265" s="106" t="str">
        <f t="shared" si="273"/>
        <v/>
      </c>
      <c r="DA265" s="119" t="str">
        <f t="shared" si="284"/>
        <v/>
      </c>
      <c r="DB265" s="119" t="str">
        <f t="shared" si="285"/>
        <v/>
      </c>
    </row>
    <row r="266" spans="1:106" ht="15" customHeight="1" x14ac:dyDescent="0.3">
      <c r="A266" s="135" t="str">
        <f>'Gene Table'!D265</f>
        <v>SIAH2</v>
      </c>
      <c r="B266" s="104" t="s">
        <v>27046</v>
      </c>
      <c r="C266" s="105">
        <f>IF('Test Sample Data'!C265="","",IF(SUM('Test Sample Data'!C$3:C$386)&gt;10,IF(AND(ISNUMBER('Test Sample Data'!C265),'Test Sample Data'!C265&lt;$C$389, 'Test Sample Data'!C265&gt;0),'Test Sample Data'!C265,$C$389),""))</f>
        <v>29.89</v>
      </c>
      <c r="D266" s="105">
        <f>IF('Test Sample Data'!D265="","",IF(SUM('Test Sample Data'!D$3:D$386)&gt;10,IF(AND(ISNUMBER('Test Sample Data'!D265),'Test Sample Data'!D265&lt;$C$389, 'Test Sample Data'!D265&gt;0),'Test Sample Data'!D265,$C$389),""))</f>
        <v>18.260000000000002</v>
      </c>
      <c r="E266" s="105">
        <f>IF('Test Sample Data'!E265="","",IF(SUM('Test Sample Data'!E$3:E$386)&gt;10,IF(AND(ISNUMBER('Test Sample Data'!E265),'Test Sample Data'!E265&lt;$C$389, 'Test Sample Data'!E265&gt;0),'Test Sample Data'!E265,$C$389),""))</f>
        <v>20.07</v>
      </c>
      <c r="F266" s="105" t="str">
        <f>IF('Test Sample Data'!F265="","",IF(SUM('Test Sample Data'!F$3:F$386)&gt;10,IF(AND(ISNUMBER('Test Sample Data'!F265),'Test Sample Data'!F265&lt;$C$389, 'Test Sample Data'!F265&gt;0),'Test Sample Data'!F265,$C$389),""))</f>
        <v/>
      </c>
      <c r="G266" s="105" t="str">
        <f>IF('Test Sample Data'!G265="","",IF(SUM('Test Sample Data'!G$3:G$386)&gt;10,IF(AND(ISNUMBER('Test Sample Data'!G265),'Test Sample Data'!G265&lt;$C$389, 'Test Sample Data'!G265&gt;0),'Test Sample Data'!G265,$C$389),""))</f>
        <v/>
      </c>
      <c r="H266" s="105" t="str">
        <f>IF('Test Sample Data'!H265="","",IF(SUM('Test Sample Data'!H$3:H$386)&gt;10,IF(AND(ISNUMBER('Test Sample Data'!H265),'Test Sample Data'!H265&lt;$C$389, 'Test Sample Data'!H265&gt;0),'Test Sample Data'!H265,$C$389),""))</f>
        <v/>
      </c>
      <c r="I266" s="105" t="str">
        <f>IF('Test Sample Data'!I265="","",IF(SUM('Test Sample Data'!I$3:I$386)&gt;10,IF(AND(ISNUMBER('Test Sample Data'!I265),'Test Sample Data'!I265&lt;$C$389, 'Test Sample Data'!I265&gt;0),'Test Sample Data'!I265,$C$389),""))</f>
        <v/>
      </c>
      <c r="J266" s="105" t="str">
        <f>IF('Test Sample Data'!J265="","",IF(SUM('Test Sample Data'!J$3:J$386)&gt;10,IF(AND(ISNUMBER('Test Sample Data'!J265),'Test Sample Data'!J265&lt;$C$389, 'Test Sample Data'!J265&gt;0),'Test Sample Data'!J265,$C$389),""))</f>
        <v/>
      </c>
      <c r="K266" s="105" t="str">
        <f>IF('Test Sample Data'!K265="","",IF(SUM('Test Sample Data'!K$3:K$386)&gt;10,IF(AND(ISNUMBER('Test Sample Data'!K265),'Test Sample Data'!K265&lt;$C$389, 'Test Sample Data'!K265&gt;0),'Test Sample Data'!K265,$C$389),""))</f>
        <v/>
      </c>
      <c r="L266" s="105" t="str">
        <f>IF('Test Sample Data'!L265="","",IF(SUM('Test Sample Data'!L$3:L$386)&gt;10,IF(AND(ISNUMBER('Test Sample Data'!L265),'Test Sample Data'!L265&lt;$C$389, 'Test Sample Data'!L265&gt;0),'Test Sample Data'!L265,$C$389),""))</f>
        <v/>
      </c>
      <c r="M266" s="105" t="str">
        <f>IF('Test Sample Data'!M265="","",IF(SUM('Test Sample Data'!M$3:M$386)&gt;10,IF(AND(ISNUMBER('Test Sample Data'!M265),'Test Sample Data'!M265&lt;$C$389, 'Test Sample Data'!M265&gt;0),'Test Sample Data'!M265,$C$389),""))</f>
        <v/>
      </c>
      <c r="N266" s="105" t="str">
        <f>IF('Test Sample Data'!N265="","",IF(SUM('Test Sample Data'!N$3:N$386)&gt;10,IF(AND(ISNUMBER('Test Sample Data'!N265),'Test Sample Data'!N265&lt;$C$389, 'Test Sample Data'!N265&gt;0),'Test Sample Data'!N265,$C$389),""))</f>
        <v/>
      </c>
      <c r="O266" s="105" t="str">
        <f>'Gene Table'!D265</f>
        <v>SIAH2</v>
      </c>
      <c r="P266" s="104" t="s">
        <v>27046</v>
      </c>
      <c r="Q266" s="105">
        <f>IF('Control Sample Data'!C265="","",IF(SUM('Control Sample Data'!C$3:C$386)&gt;10,IF(AND(ISNUMBER('Control Sample Data'!C265),'Control Sample Data'!C265&lt;$C$389, 'Control Sample Data'!C265&gt;0),'Control Sample Data'!C265,$C$389),""))</f>
        <v>18.66</v>
      </c>
      <c r="R266" s="105">
        <f>IF('Control Sample Data'!D265="","",IF(SUM('Control Sample Data'!D$3:D$386)&gt;10,IF(AND(ISNUMBER('Control Sample Data'!D265),'Control Sample Data'!D265&lt;$C$389, 'Control Sample Data'!D265&gt;0),'Control Sample Data'!D265,$C$389),""))</f>
        <v>18.59</v>
      </c>
      <c r="S266" s="105">
        <f>IF('Control Sample Data'!E265="","",IF(SUM('Control Sample Data'!E$3:E$386)&gt;10,IF(AND(ISNUMBER('Control Sample Data'!E265),'Control Sample Data'!E265&lt;$C$389, 'Control Sample Data'!E265&gt;0),'Control Sample Data'!E265,$C$389),""))</f>
        <v>18.46</v>
      </c>
      <c r="T266" s="105" t="str">
        <f>IF('Control Sample Data'!F265="","",IF(SUM('Control Sample Data'!F$3:F$386)&gt;10,IF(AND(ISNUMBER('Control Sample Data'!F265),'Control Sample Data'!F265&lt;$C$389, 'Control Sample Data'!F265&gt;0),'Control Sample Data'!F265,$C$389),""))</f>
        <v/>
      </c>
      <c r="U266" s="105" t="str">
        <f>IF('Control Sample Data'!G265="","",IF(SUM('Control Sample Data'!G$3:G$386)&gt;10,IF(AND(ISNUMBER('Control Sample Data'!G265),'Control Sample Data'!G265&lt;$C$389, 'Control Sample Data'!G265&gt;0),'Control Sample Data'!G265,$C$389),""))</f>
        <v/>
      </c>
      <c r="V266" s="105" t="str">
        <f>IF('Control Sample Data'!H265="","",IF(SUM('Control Sample Data'!H$3:H$386)&gt;10,IF(AND(ISNUMBER('Control Sample Data'!H265),'Control Sample Data'!H265&lt;$C$389, 'Control Sample Data'!H265&gt;0),'Control Sample Data'!H265,$C$389),""))</f>
        <v/>
      </c>
      <c r="W266" s="105" t="str">
        <f>IF('Control Sample Data'!I265="","",IF(SUM('Control Sample Data'!I$3:I$386)&gt;10,IF(AND(ISNUMBER('Control Sample Data'!I265),'Control Sample Data'!I265&lt;$C$389, 'Control Sample Data'!I265&gt;0),'Control Sample Data'!I265,$C$389),""))</f>
        <v/>
      </c>
      <c r="X266" s="105" t="str">
        <f>IF('Control Sample Data'!J265="","",IF(SUM('Control Sample Data'!J$3:J$386)&gt;10,IF(AND(ISNUMBER('Control Sample Data'!J265),'Control Sample Data'!J265&lt;$C$389, 'Control Sample Data'!J265&gt;0),'Control Sample Data'!J265,$C$389),""))</f>
        <v/>
      </c>
      <c r="Y266" s="105" t="str">
        <f>IF('Control Sample Data'!K265="","",IF(SUM('Control Sample Data'!K$3:K$386)&gt;10,IF(AND(ISNUMBER('Control Sample Data'!K265),'Control Sample Data'!K265&lt;$C$389, 'Control Sample Data'!K265&gt;0),'Control Sample Data'!K265,$C$389),""))</f>
        <v/>
      </c>
      <c r="Z266" s="105" t="str">
        <f>IF('Control Sample Data'!L265="","",IF(SUM('Control Sample Data'!L$3:L$386)&gt;10,IF(AND(ISNUMBER('Control Sample Data'!L265),'Control Sample Data'!L265&lt;$C$389, 'Control Sample Data'!L265&gt;0),'Control Sample Data'!L265,$C$389),""))</f>
        <v/>
      </c>
      <c r="AA266" s="105" t="str">
        <f>IF('Control Sample Data'!M265="","",IF(SUM('Control Sample Data'!M$3:M$386)&gt;10,IF(AND(ISNUMBER('Control Sample Data'!M265),'Control Sample Data'!M265&lt;$C$389, 'Control Sample Data'!M265&gt;0),'Control Sample Data'!M265,$C$389),""))</f>
        <v/>
      </c>
      <c r="AB266" s="136" t="str">
        <f>IF('Control Sample Data'!N265="","",IF(SUM('Control Sample Data'!N$3:N$386)&gt;10,IF(AND(ISNUMBER('Control Sample Data'!N265),'Control Sample Data'!N265&lt;$C$389, 'Control Sample Data'!N265&gt;0),'Control Sample Data'!N265,$C$389),""))</f>
        <v/>
      </c>
      <c r="BA266" s="101" t="str">
        <f t="shared" si="274"/>
        <v>SIAH2</v>
      </c>
      <c r="BB266" s="104" t="s">
        <v>27046</v>
      </c>
      <c r="BC266" s="105">
        <f t="shared" si="234"/>
        <v>8.8979999999999997</v>
      </c>
      <c r="BD266" s="105">
        <f t="shared" si="235"/>
        <v>-2.6899999999999977</v>
      </c>
      <c r="BE266" s="105">
        <f t="shared" si="236"/>
        <v>-0.81000000000000227</v>
      </c>
      <c r="BF266" s="105" t="str">
        <f t="shared" si="237"/>
        <v/>
      </c>
      <c r="BG266" s="105" t="str">
        <f t="shared" si="238"/>
        <v/>
      </c>
      <c r="BH266" s="105" t="str">
        <f t="shared" si="239"/>
        <v/>
      </c>
      <c r="BI266" s="105" t="str">
        <f t="shared" si="240"/>
        <v/>
      </c>
      <c r="BJ266" s="105" t="str">
        <f t="shared" si="241"/>
        <v/>
      </c>
      <c r="BK266" s="105" t="str">
        <f t="shared" si="242"/>
        <v/>
      </c>
      <c r="BL266" s="105" t="str">
        <f t="shared" si="243"/>
        <v/>
      </c>
      <c r="BM266" s="102" t="str">
        <f t="shared" si="275"/>
        <v/>
      </c>
      <c r="BN266" s="102" t="str">
        <f t="shared" si="276"/>
        <v/>
      </c>
      <c r="BO266" s="105">
        <f t="shared" si="244"/>
        <v>-2.4819999999999993</v>
      </c>
      <c r="BP266" s="105">
        <f t="shared" si="245"/>
        <v>-2.4619999999999997</v>
      </c>
      <c r="BQ266" s="105">
        <f t="shared" si="246"/>
        <v>-2.75</v>
      </c>
      <c r="BR266" s="105" t="str">
        <f t="shared" si="247"/>
        <v/>
      </c>
      <c r="BS266" s="105" t="str">
        <f t="shared" si="248"/>
        <v/>
      </c>
      <c r="BT266" s="105" t="str">
        <f t="shared" si="249"/>
        <v/>
      </c>
      <c r="BU266" s="105" t="str">
        <f t="shared" si="250"/>
        <v/>
      </c>
      <c r="BV266" s="105" t="str">
        <f t="shared" si="251"/>
        <v/>
      </c>
      <c r="BW266" s="105" t="str">
        <f t="shared" si="252"/>
        <v/>
      </c>
      <c r="BX266" s="105" t="str">
        <f t="shared" si="253"/>
        <v/>
      </c>
      <c r="BY266" s="102" t="str">
        <f t="shared" si="277"/>
        <v/>
      </c>
      <c r="BZ266" s="102" t="str">
        <f t="shared" si="278"/>
        <v/>
      </c>
      <c r="CA266" s="70">
        <f t="shared" si="279"/>
        <v>1.7993333333333332</v>
      </c>
      <c r="CB266" s="70">
        <f t="shared" si="280"/>
        <v>-2.5646666666666662</v>
      </c>
      <c r="CC266" s="103" t="str">
        <f t="shared" si="281"/>
        <v>SIAH2</v>
      </c>
      <c r="CD266" s="104" t="s">
        <v>27046</v>
      </c>
      <c r="CE266" s="106">
        <f t="shared" si="254"/>
        <v>2.0962114968622152E-3</v>
      </c>
      <c r="CF266" s="106">
        <f t="shared" si="255"/>
        <v>6.453134073777</v>
      </c>
      <c r="CG266" s="106">
        <f t="shared" si="256"/>
        <v>1.7532114426320728</v>
      </c>
      <c r="CH266" s="106" t="str">
        <f t="shared" si="257"/>
        <v/>
      </c>
      <c r="CI266" s="106" t="str">
        <f t="shared" si="258"/>
        <v/>
      </c>
      <c r="CJ266" s="106" t="str">
        <f t="shared" si="259"/>
        <v/>
      </c>
      <c r="CK266" s="106" t="str">
        <f t="shared" si="260"/>
        <v/>
      </c>
      <c r="CL266" s="106" t="str">
        <f t="shared" si="261"/>
        <v/>
      </c>
      <c r="CM266" s="106" t="str">
        <f t="shared" si="262"/>
        <v/>
      </c>
      <c r="CN266" s="106" t="str">
        <f t="shared" si="263"/>
        <v/>
      </c>
      <c r="CO266" s="119" t="str">
        <f t="shared" si="282"/>
        <v/>
      </c>
      <c r="CP266" s="119" t="str">
        <f t="shared" si="283"/>
        <v/>
      </c>
      <c r="CQ266" s="106">
        <f t="shared" si="264"/>
        <v>5.5867141298695877</v>
      </c>
      <c r="CR266" s="106">
        <f t="shared" si="265"/>
        <v>5.5098001855325487</v>
      </c>
      <c r="CS266" s="106">
        <f t="shared" si="266"/>
        <v>6.7271713220297169</v>
      </c>
      <c r="CT266" s="106" t="str">
        <f t="shared" si="267"/>
        <v/>
      </c>
      <c r="CU266" s="106" t="str">
        <f t="shared" si="268"/>
        <v/>
      </c>
      <c r="CV266" s="106" t="str">
        <f t="shared" si="269"/>
        <v/>
      </c>
      <c r="CW266" s="106" t="str">
        <f t="shared" si="270"/>
        <v/>
      </c>
      <c r="CX266" s="106" t="str">
        <f t="shared" si="271"/>
        <v/>
      </c>
      <c r="CY266" s="106" t="str">
        <f t="shared" si="272"/>
        <v/>
      </c>
      <c r="CZ266" s="106" t="str">
        <f t="shared" si="273"/>
        <v/>
      </c>
      <c r="DA266" s="119" t="str">
        <f t="shared" si="284"/>
        <v/>
      </c>
      <c r="DB266" s="119" t="str">
        <f t="shared" si="285"/>
        <v/>
      </c>
    </row>
    <row r="267" spans="1:106" ht="15" customHeight="1" x14ac:dyDescent="0.3">
      <c r="A267" s="135" t="str">
        <f>'Gene Table'!D266</f>
        <v>SKP1</v>
      </c>
      <c r="B267" s="104" t="s">
        <v>27047</v>
      </c>
      <c r="C267" s="105">
        <f>IF('Test Sample Data'!C266="","",IF(SUM('Test Sample Data'!C$3:C$386)&gt;10,IF(AND(ISNUMBER('Test Sample Data'!C266),'Test Sample Data'!C266&lt;$C$389, 'Test Sample Data'!C266&gt;0),'Test Sample Data'!C266,$C$389),""))</f>
        <v>31.15</v>
      </c>
      <c r="D267" s="105">
        <f>IF('Test Sample Data'!D266="","",IF(SUM('Test Sample Data'!D$3:D$386)&gt;10,IF(AND(ISNUMBER('Test Sample Data'!D266),'Test Sample Data'!D266&lt;$C$389, 'Test Sample Data'!D266&gt;0),'Test Sample Data'!D266,$C$389),""))</f>
        <v>29.09</v>
      </c>
      <c r="E267" s="105">
        <f>IF('Test Sample Data'!E266="","",IF(SUM('Test Sample Data'!E$3:E$386)&gt;10,IF(AND(ISNUMBER('Test Sample Data'!E266),'Test Sample Data'!E266&lt;$C$389, 'Test Sample Data'!E266&gt;0),'Test Sample Data'!E266,$C$389),""))</f>
        <v>18.350000000000001</v>
      </c>
      <c r="F267" s="105" t="str">
        <f>IF('Test Sample Data'!F266="","",IF(SUM('Test Sample Data'!F$3:F$386)&gt;10,IF(AND(ISNUMBER('Test Sample Data'!F266),'Test Sample Data'!F266&lt;$C$389, 'Test Sample Data'!F266&gt;0),'Test Sample Data'!F266,$C$389),""))</f>
        <v/>
      </c>
      <c r="G267" s="105" t="str">
        <f>IF('Test Sample Data'!G266="","",IF(SUM('Test Sample Data'!G$3:G$386)&gt;10,IF(AND(ISNUMBER('Test Sample Data'!G266),'Test Sample Data'!G266&lt;$C$389, 'Test Sample Data'!G266&gt;0),'Test Sample Data'!G266,$C$389),""))</f>
        <v/>
      </c>
      <c r="H267" s="105" t="str">
        <f>IF('Test Sample Data'!H266="","",IF(SUM('Test Sample Data'!H$3:H$386)&gt;10,IF(AND(ISNUMBER('Test Sample Data'!H266),'Test Sample Data'!H266&lt;$C$389, 'Test Sample Data'!H266&gt;0),'Test Sample Data'!H266,$C$389),""))</f>
        <v/>
      </c>
      <c r="I267" s="105" t="str">
        <f>IF('Test Sample Data'!I266="","",IF(SUM('Test Sample Data'!I$3:I$386)&gt;10,IF(AND(ISNUMBER('Test Sample Data'!I266),'Test Sample Data'!I266&lt;$C$389, 'Test Sample Data'!I266&gt;0),'Test Sample Data'!I266,$C$389),""))</f>
        <v/>
      </c>
      <c r="J267" s="105" t="str">
        <f>IF('Test Sample Data'!J266="","",IF(SUM('Test Sample Data'!J$3:J$386)&gt;10,IF(AND(ISNUMBER('Test Sample Data'!J266),'Test Sample Data'!J266&lt;$C$389, 'Test Sample Data'!J266&gt;0),'Test Sample Data'!J266,$C$389),""))</f>
        <v/>
      </c>
      <c r="K267" s="105" t="str">
        <f>IF('Test Sample Data'!K266="","",IF(SUM('Test Sample Data'!K$3:K$386)&gt;10,IF(AND(ISNUMBER('Test Sample Data'!K266),'Test Sample Data'!K266&lt;$C$389, 'Test Sample Data'!K266&gt;0),'Test Sample Data'!K266,$C$389),""))</f>
        <v/>
      </c>
      <c r="L267" s="105" t="str">
        <f>IF('Test Sample Data'!L266="","",IF(SUM('Test Sample Data'!L$3:L$386)&gt;10,IF(AND(ISNUMBER('Test Sample Data'!L266),'Test Sample Data'!L266&lt;$C$389, 'Test Sample Data'!L266&gt;0),'Test Sample Data'!L266,$C$389),""))</f>
        <v/>
      </c>
      <c r="M267" s="105" t="str">
        <f>IF('Test Sample Data'!M266="","",IF(SUM('Test Sample Data'!M$3:M$386)&gt;10,IF(AND(ISNUMBER('Test Sample Data'!M266),'Test Sample Data'!M266&lt;$C$389, 'Test Sample Data'!M266&gt;0),'Test Sample Data'!M266,$C$389),""))</f>
        <v/>
      </c>
      <c r="N267" s="105" t="str">
        <f>IF('Test Sample Data'!N266="","",IF(SUM('Test Sample Data'!N$3:N$386)&gt;10,IF(AND(ISNUMBER('Test Sample Data'!N266),'Test Sample Data'!N266&lt;$C$389, 'Test Sample Data'!N266&gt;0),'Test Sample Data'!N266,$C$389),""))</f>
        <v/>
      </c>
      <c r="O267" s="105" t="str">
        <f>'Gene Table'!D266</f>
        <v>SKP1</v>
      </c>
      <c r="P267" s="104" t="s">
        <v>27047</v>
      </c>
      <c r="Q267" s="105">
        <f>IF('Control Sample Data'!C266="","",IF(SUM('Control Sample Data'!C$3:C$386)&gt;10,IF(AND(ISNUMBER('Control Sample Data'!C266),'Control Sample Data'!C266&lt;$C$389, 'Control Sample Data'!C266&gt;0),'Control Sample Data'!C266,$C$389),""))</f>
        <v>31.03</v>
      </c>
      <c r="R267" s="105">
        <f>IF('Control Sample Data'!D266="","",IF(SUM('Control Sample Data'!D$3:D$386)&gt;10,IF(AND(ISNUMBER('Control Sample Data'!D266),'Control Sample Data'!D266&lt;$C$389, 'Control Sample Data'!D266&gt;0),'Control Sample Data'!D266,$C$389),""))</f>
        <v>31.22</v>
      </c>
      <c r="S267" s="105">
        <f>IF('Control Sample Data'!E266="","",IF(SUM('Control Sample Data'!E$3:E$386)&gt;10,IF(AND(ISNUMBER('Control Sample Data'!E266),'Control Sample Data'!E266&lt;$C$389, 'Control Sample Data'!E266&gt;0),'Control Sample Data'!E266,$C$389),""))</f>
        <v>31.44</v>
      </c>
      <c r="T267" s="105" t="str">
        <f>IF('Control Sample Data'!F266="","",IF(SUM('Control Sample Data'!F$3:F$386)&gt;10,IF(AND(ISNUMBER('Control Sample Data'!F266),'Control Sample Data'!F266&lt;$C$389, 'Control Sample Data'!F266&gt;0),'Control Sample Data'!F266,$C$389),""))</f>
        <v/>
      </c>
      <c r="U267" s="105" t="str">
        <f>IF('Control Sample Data'!G266="","",IF(SUM('Control Sample Data'!G$3:G$386)&gt;10,IF(AND(ISNUMBER('Control Sample Data'!G266),'Control Sample Data'!G266&lt;$C$389, 'Control Sample Data'!G266&gt;0),'Control Sample Data'!G266,$C$389),""))</f>
        <v/>
      </c>
      <c r="V267" s="105" t="str">
        <f>IF('Control Sample Data'!H266="","",IF(SUM('Control Sample Data'!H$3:H$386)&gt;10,IF(AND(ISNUMBER('Control Sample Data'!H266),'Control Sample Data'!H266&lt;$C$389, 'Control Sample Data'!H266&gt;0),'Control Sample Data'!H266,$C$389),""))</f>
        <v/>
      </c>
      <c r="W267" s="105" t="str">
        <f>IF('Control Sample Data'!I266="","",IF(SUM('Control Sample Data'!I$3:I$386)&gt;10,IF(AND(ISNUMBER('Control Sample Data'!I266),'Control Sample Data'!I266&lt;$C$389, 'Control Sample Data'!I266&gt;0),'Control Sample Data'!I266,$C$389),""))</f>
        <v/>
      </c>
      <c r="X267" s="105" t="str">
        <f>IF('Control Sample Data'!J266="","",IF(SUM('Control Sample Data'!J$3:J$386)&gt;10,IF(AND(ISNUMBER('Control Sample Data'!J266),'Control Sample Data'!J266&lt;$C$389, 'Control Sample Data'!J266&gt;0),'Control Sample Data'!J266,$C$389),""))</f>
        <v/>
      </c>
      <c r="Y267" s="105" t="str">
        <f>IF('Control Sample Data'!K266="","",IF(SUM('Control Sample Data'!K$3:K$386)&gt;10,IF(AND(ISNUMBER('Control Sample Data'!K266),'Control Sample Data'!K266&lt;$C$389, 'Control Sample Data'!K266&gt;0),'Control Sample Data'!K266,$C$389),""))</f>
        <v/>
      </c>
      <c r="Z267" s="105" t="str">
        <f>IF('Control Sample Data'!L266="","",IF(SUM('Control Sample Data'!L$3:L$386)&gt;10,IF(AND(ISNUMBER('Control Sample Data'!L266),'Control Sample Data'!L266&lt;$C$389, 'Control Sample Data'!L266&gt;0),'Control Sample Data'!L266,$C$389),""))</f>
        <v/>
      </c>
      <c r="AA267" s="105" t="str">
        <f>IF('Control Sample Data'!M266="","",IF(SUM('Control Sample Data'!M$3:M$386)&gt;10,IF(AND(ISNUMBER('Control Sample Data'!M266),'Control Sample Data'!M266&lt;$C$389, 'Control Sample Data'!M266&gt;0),'Control Sample Data'!M266,$C$389),""))</f>
        <v/>
      </c>
      <c r="AB267" s="136" t="str">
        <f>IF('Control Sample Data'!N266="","",IF(SUM('Control Sample Data'!N$3:N$386)&gt;10,IF(AND(ISNUMBER('Control Sample Data'!N266),'Control Sample Data'!N266&lt;$C$389, 'Control Sample Data'!N266&gt;0),'Control Sample Data'!N266,$C$389),""))</f>
        <v/>
      </c>
      <c r="BA267" s="101" t="str">
        <f t="shared" si="274"/>
        <v>SKP1</v>
      </c>
      <c r="BB267" s="104" t="s">
        <v>27047</v>
      </c>
      <c r="BC267" s="105">
        <f t="shared" si="234"/>
        <v>10.157999999999998</v>
      </c>
      <c r="BD267" s="105">
        <f t="shared" si="235"/>
        <v>8.14</v>
      </c>
      <c r="BE267" s="105">
        <f t="shared" si="236"/>
        <v>-2.5300000000000011</v>
      </c>
      <c r="BF267" s="105" t="str">
        <f t="shared" si="237"/>
        <v/>
      </c>
      <c r="BG267" s="105" t="str">
        <f t="shared" si="238"/>
        <v/>
      </c>
      <c r="BH267" s="105" t="str">
        <f t="shared" si="239"/>
        <v/>
      </c>
      <c r="BI267" s="105" t="str">
        <f t="shared" si="240"/>
        <v/>
      </c>
      <c r="BJ267" s="105" t="str">
        <f t="shared" si="241"/>
        <v/>
      </c>
      <c r="BK267" s="105" t="str">
        <f t="shared" si="242"/>
        <v/>
      </c>
      <c r="BL267" s="105" t="str">
        <f t="shared" si="243"/>
        <v/>
      </c>
      <c r="BM267" s="102" t="str">
        <f t="shared" si="275"/>
        <v/>
      </c>
      <c r="BN267" s="102" t="str">
        <f t="shared" si="276"/>
        <v/>
      </c>
      <c r="BO267" s="105">
        <f t="shared" si="244"/>
        <v>9.8880000000000017</v>
      </c>
      <c r="BP267" s="105">
        <f t="shared" si="245"/>
        <v>10.167999999999999</v>
      </c>
      <c r="BQ267" s="105">
        <f t="shared" si="246"/>
        <v>10.23</v>
      </c>
      <c r="BR267" s="105" t="str">
        <f t="shared" si="247"/>
        <v/>
      </c>
      <c r="BS267" s="105" t="str">
        <f t="shared" si="248"/>
        <v/>
      </c>
      <c r="BT267" s="105" t="str">
        <f t="shared" si="249"/>
        <v/>
      </c>
      <c r="BU267" s="105" t="str">
        <f t="shared" si="250"/>
        <v/>
      </c>
      <c r="BV267" s="105" t="str">
        <f t="shared" si="251"/>
        <v/>
      </c>
      <c r="BW267" s="105" t="str">
        <f t="shared" si="252"/>
        <v/>
      </c>
      <c r="BX267" s="105" t="str">
        <f t="shared" si="253"/>
        <v/>
      </c>
      <c r="BY267" s="102" t="str">
        <f t="shared" si="277"/>
        <v/>
      </c>
      <c r="BZ267" s="102" t="str">
        <f t="shared" si="278"/>
        <v/>
      </c>
      <c r="CA267" s="70">
        <f t="shared" si="279"/>
        <v>5.2559999999999993</v>
      </c>
      <c r="CB267" s="70">
        <f t="shared" si="280"/>
        <v>10.095333333333334</v>
      </c>
      <c r="CC267" s="103" t="str">
        <f t="shared" si="281"/>
        <v>SKP1</v>
      </c>
      <c r="CD267" s="104" t="s">
        <v>27047</v>
      </c>
      <c r="CE267" s="106">
        <f t="shared" si="254"/>
        <v>8.7526044879824834E-4</v>
      </c>
      <c r="CF267" s="106">
        <f t="shared" si="255"/>
        <v>3.5449967004576597E-3</v>
      </c>
      <c r="CG267" s="106">
        <f t="shared" si="256"/>
        <v>5.7757167820899893</v>
      </c>
      <c r="CH267" s="106" t="str">
        <f t="shared" si="257"/>
        <v/>
      </c>
      <c r="CI267" s="106" t="str">
        <f t="shared" si="258"/>
        <v/>
      </c>
      <c r="CJ267" s="106" t="str">
        <f t="shared" si="259"/>
        <v/>
      </c>
      <c r="CK267" s="106" t="str">
        <f t="shared" si="260"/>
        <v/>
      </c>
      <c r="CL267" s="106" t="str">
        <f t="shared" si="261"/>
        <v/>
      </c>
      <c r="CM267" s="106" t="str">
        <f t="shared" si="262"/>
        <v/>
      </c>
      <c r="CN267" s="106" t="str">
        <f t="shared" si="263"/>
        <v/>
      </c>
      <c r="CO267" s="119" t="str">
        <f t="shared" si="282"/>
        <v/>
      </c>
      <c r="CP267" s="119" t="str">
        <f t="shared" si="283"/>
        <v/>
      </c>
      <c r="CQ267" s="106">
        <f t="shared" si="264"/>
        <v>1.0553959004290531E-3</v>
      </c>
      <c r="CR267" s="106">
        <f t="shared" si="265"/>
        <v>8.692145832543915E-4</v>
      </c>
      <c r="CS267" s="106">
        <f t="shared" si="266"/>
        <v>8.3265126149214522E-4</v>
      </c>
      <c r="CT267" s="106" t="str">
        <f t="shared" si="267"/>
        <v/>
      </c>
      <c r="CU267" s="106" t="str">
        <f t="shared" si="268"/>
        <v/>
      </c>
      <c r="CV267" s="106" t="str">
        <f t="shared" si="269"/>
        <v/>
      </c>
      <c r="CW267" s="106" t="str">
        <f t="shared" si="270"/>
        <v/>
      </c>
      <c r="CX267" s="106" t="str">
        <f t="shared" si="271"/>
        <v/>
      </c>
      <c r="CY267" s="106" t="str">
        <f t="shared" si="272"/>
        <v/>
      </c>
      <c r="CZ267" s="106" t="str">
        <f t="shared" si="273"/>
        <v/>
      </c>
      <c r="DA267" s="119" t="str">
        <f t="shared" si="284"/>
        <v/>
      </c>
      <c r="DB267" s="119" t="str">
        <f t="shared" si="285"/>
        <v/>
      </c>
    </row>
    <row r="268" spans="1:106" ht="15" customHeight="1" x14ac:dyDescent="0.3">
      <c r="A268" s="135" t="str">
        <f>'Gene Table'!D267</f>
        <v>SKP2</v>
      </c>
      <c r="B268" s="104" t="s">
        <v>27048</v>
      </c>
      <c r="C268" s="105">
        <f>IF('Test Sample Data'!C267="","",IF(SUM('Test Sample Data'!C$3:C$386)&gt;10,IF(AND(ISNUMBER('Test Sample Data'!C267),'Test Sample Data'!C267&lt;$C$389, 'Test Sample Data'!C267&gt;0),'Test Sample Data'!C267,$C$389),""))</f>
        <v>31.57</v>
      </c>
      <c r="D268" s="105">
        <f>IF('Test Sample Data'!D267="","",IF(SUM('Test Sample Data'!D$3:D$386)&gt;10,IF(AND(ISNUMBER('Test Sample Data'!D267),'Test Sample Data'!D267&lt;$C$389, 'Test Sample Data'!D267&gt;0),'Test Sample Data'!D267,$C$389),""))</f>
        <v>28.4</v>
      </c>
      <c r="E268" s="105">
        <f>IF('Test Sample Data'!E267="","",IF(SUM('Test Sample Data'!E$3:E$386)&gt;10,IF(AND(ISNUMBER('Test Sample Data'!E267),'Test Sample Data'!E267&lt;$C$389, 'Test Sample Data'!E267&gt;0),'Test Sample Data'!E267,$C$389),""))</f>
        <v>18.190000000000001</v>
      </c>
      <c r="F268" s="105" t="str">
        <f>IF('Test Sample Data'!F267="","",IF(SUM('Test Sample Data'!F$3:F$386)&gt;10,IF(AND(ISNUMBER('Test Sample Data'!F267),'Test Sample Data'!F267&lt;$C$389, 'Test Sample Data'!F267&gt;0),'Test Sample Data'!F267,$C$389),""))</f>
        <v/>
      </c>
      <c r="G268" s="105" t="str">
        <f>IF('Test Sample Data'!G267="","",IF(SUM('Test Sample Data'!G$3:G$386)&gt;10,IF(AND(ISNUMBER('Test Sample Data'!G267),'Test Sample Data'!G267&lt;$C$389, 'Test Sample Data'!G267&gt;0),'Test Sample Data'!G267,$C$389),""))</f>
        <v/>
      </c>
      <c r="H268" s="105" t="str">
        <f>IF('Test Sample Data'!H267="","",IF(SUM('Test Sample Data'!H$3:H$386)&gt;10,IF(AND(ISNUMBER('Test Sample Data'!H267),'Test Sample Data'!H267&lt;$C$389, 'Test Sample Data'!H267&gt;0),'Test Sample Data'!H267,$C$389),""))</f>
        <v/>
      </c>
      <c r="I268" s="105" t="str">
        <f>IF('Test Sample Data'!I267="","",IF(SUM('Test Sample Data'!I$3:I$386)&gt;10,IF(AND(ISNUMBER('Test Sample Data'!I267),'Test Sample Data'!I267&lt;$C$389, 'Test Sample Data'!I267&gt;0),'Test Sample Data'!I267,$C$389),""))</f>
        <v/>
      </c>
      <c r="J268" s="105" t="str">
        <f>IF('Test Sample Data'!J267="","",IF(SUM('Test Sample Data'!J$3:J$386)&gt;10,IF(AND(ISNUMBER('Test Sample Data'!J267),'Test Sample Data'!J267&lt;$C$389, 'Test Sample Data'!J267&gt;0),'Test Sample Data'!J267,$C$389),""))</f>
        <v/>
      </c>
      <c r="K268" s="105" t="str">
        <f>IF('Test Sample Data'!K267="","",IF(SUM('Test Sample Data'!K$3:K$386)&gt;10,IF(AND(ISNUMBER('Test Sample Data'!K267),'Test Sample Data'!K267&lt;$C$389, 'Test Sample Data'!K267&gt;0),'Test Sample Data'!K267,$C$389),""))</f>
        <v/>
      </c>
      <c r="L268" s="105" t="str">
        <f>IF('Test Sample Data'!L267="","",IF(SUM('Test Sample Data'!L$3:L$386)&gt;10,IF(AND(ISNUMBER('Test Sample Data'!L267),'Test Sample Data'!L267&lt;$C$389, 'Test Sample Data'!L267&gt;0),'Test Sample Data'!L267,$C$389),""))</f>
        <v/>
      </c>
      <c r="M268" s="105" t="str">
        <f>IF('Test Sample Data'!M267="","",IF(SUM('Test Sample Data'!M$3:M$386)&gt;10,IF(AND(ISNUMBER('Test Sample Data'!M267),'Test Sample Data'!M267&lt;$C$389, 'Test Sample Data'!M267&gt;0),'Test Sample Data'!M267,$C$389),""))</f>
        <v/>
      </c>
      <c r="N268" s="105" t="str">
        <f>IF('Test Sample Data'!N267="","",IF(SUM('Test Sample Data'!N$3:N$386)&gt;10,IF(AND(ISNUMBER('Test Sample Data'!N267),'Test Sample Data'!N267&lt;$C$389, 'Test Sample Data'!N267&gt;0),'Test Sample Data'!N267,$C$389),""))</f>
        <v/>
      </c>
      <c r="O268" s="105" t="str">
        <f>'Gene Table'!D267</f>
        <v>SKP2</v>
      </c>
      <c r="P268" s="104" t="s">
        <v>27048</v>
      </c>
      <c r="Q268" s="105">
        <f>IF('Control Sample Data'!C267="","",IF(SUM('Control Sample Data'!C$3:C$386)&gt;10,IF(AND(ISNUMBER('Control Sample Data'!C267),'Control Sample Data'!C267&lt;$C$389, 'Control Sample Data'!C267&gt;0),'Control Sample Data'!C267,$C$389),""))</f>
        <v>28.25</v>
      </c>
      <c r="R268" s="105">
        <f>IF('Control Sample Data'!D267="","",IF(SUM('Control Sample Data'!D$3:D$386)&gt;10,IF(AND(ISNUMBER('Control Sample Data'!D267),'Control Sample Data'!D267&lt;$C$389, 'Control Sample Data'!D267&gt;0),'Control Sample Data'!D267,$C$389),""))</f>
        <v>27.77</v>
      </c>
      <c r="S268" s="105">
        <f>IF('Control Sample Data'!E267="","",IF(SUM('Control Sample Data'!E$3:E$386)&gt;10,IF(AND(ISNUMBER('Control Sample Data'!E267),'Control Sample Data'!E267&lt;$C$389, 'Control Sample Data'!E267&gt;0),'Control Sample Data'!E267,$C$389),""))</f>
        <v>28.31</v>
      </c>
      <c r="T268" s="105" t="str">
        <f>IF('Control Sample Data'!F267="","",IF(SUM('Control Sample Data'!F$3:F$386)&gt;10,IF(AND(ISNUMBER('Control Sample Data'!F267),'Control Sample Data'!F267&lt;$C$389, 'Control Sample Data'!F267&gt;0),'Control Sample Data'!F267,$C$389),""))</f>
        <v/>
      </c>
      <c r="U268" s="105" t="str">
        <f>IF('Control Sample Data'!G267="","",IF(SUM('Control Sample Data'!G$3:G$386)&gt;10,IF(AND(ISNUMBER('Control Sample Data'!G267),'Control Sample Data'!G267&lt;$C$389, 'Control Sample Data'!G267&gt;0),'Control Sample Data'!G267,$C$389),""))</f>
        <v/>
      </c>
      <c r="V268" s="105" t="str">
        <f>IF('Control Sample Data'!H267="","",IF(SUM('Control Sample Data'!H$3:H$386)&gt;10,IF(AND(ISNUMBER('Control Sample Data'!H267),'Control Sample Data'!H267&lt;$C$389, 'Control Sample Data'!H267&gt;0),'Control Sample Data'!H267,$C$389),""))</f>
        <v/>
      </c>
      <c r="W268" s="105" t="str">
        <f>IF('Control Sample Data'!I267="","",IF(SUM('Control Sample Data'!I$3:I$386)&gt;10,IF(AND(ISNUMBER('Control Sample Data'!I267),'Control Sample Data'!I267&lt;$C$389, 'Control Sample Data'!I267&gt;0),'Control Sample Data'!I267,$C$389),""))</f>
        <v/>
      </c>
      <c r="X268" s="105" t="str">
        <f>IF('Control Sample Data'!J267="","",IF(SUM('Control Sample Data'!J$3:J$386)&gt;10,IF(AND(ISNUMBER('Control Sample Data'!J267),'Control Sample Data'!J267&lt;$C$389, 'Control Sample Data'!J267&gt;0),'Control Sample Data'!J267,$C$389),""))</f>
        <v/>
      </c>
      <c r="Y268" s="105" t="str">
        <f>IF('Control Sample Data'!K267="","",IF(SUM('Control Sample Data'!K$3:K$386)&gt;10,IF(AND(ISNUMBER('Control Sample Data'!K267),'Control Sample Data'!K267&lt;$C$389, 'Control Sample Data'!K267&gt;0),'Control Sample Data'!K267,$C$389),""))</f>
        <v/>
      </c>
      <c r="Z268" s="105" t="str">
        <f>IF('Control Sample Data'!L267="","",IF(SUM('Control Sample Data'!L$3:L$386)&gt;10,IF(AND(ISNUMBER('Control Sample Data'!L267),'Control Sample Data'!L267&lt;$C$389, 'Control Sample Data'!L267&gt;0),'Control Sample Data'!L267,$C$389),""))</f>
        <v/>
      </c>
      <c r="AA268" s="105" t="str">
        <f>IF('Control Sample Data'!M267="","",IF(SUM('Control Sample Data'!M$3:M$386)&gt;10,IF(AND(ISNUMBER('Control Sample Data'!M267),'Control Sample Data'!M267&lt;$C$389, 'Control Sample Data'!M267&gt;0),'Control Sample Data'!M267,$C$389),""))</f>
        <v/>
      </c>
      <c r="AB268" s="136" t="str">
        <f>IF('Control Sample Data'!N267="","",IF(SUM('Control Sample Data'!N$3:N$386)&gt;10,IF(AND(ISNUMBER('Control Sample Data'!N267),'Control Sample Data'!N267&lt;$C$389, 'Control Sample Data'!N267&gt;0),'Control Sample Data'!N267,$C$389),""))</f>
        <v/>
      </c>
      <c r="BA268" s="101" t="str">
        <f t="shared" si="274"/>
        <v>SKP2</v>
      </c>
      <c r="BB268" s="104" t="s">
        <v>27048</v>
      </c>
      <c r="BC268" s="105">
        <f t="shared" si="234"/>
        <v>10.577999999999999</v>
      </c>
      <c r="BD268" s="105">
        <f t="shared" si="235"/>
        <v>7.4499999999999993</v>
      </c>
      <c r="BE268" s="105">
        <f t="shared" si="236"/>
        <v>-2.6900000000000013</v>
      </c>
      <c r="BF268" s="105" t="str">
        <f t="shared" si="237"/>
        <v/>
      </c>
      <c r="BG268" s="105" t="str">
        <f t="shared" si="238"/>
        <v/>
      </c>
      <c r="BH268" s="105" t="str">
        <f t="shared" si="239"/>
        <v/>
      </c>
      <c r="BI268" s="105" t="str">
        <f t="shared" si="240"/>
        <v/>
      </c>
      <c r="BJ268" s="105" t="str">
        <f t="shared" si="241"/>
        <v/>
      </c>
      <c r="BK268" s="105" t="str">
        <f t="shared" si="242"/>
        <v/>
      </c>
      <c r="BL268" s="105" t="str">
        <f t="shared" si="243"/>
        <v/>
      </c>
      <c r="BM268" s="102" t="str">
        <f t="shared" si="275"/>
        <v/>
      </c>
      <c r="BN268" s="102" t="str">
        <f t="shared" si="276"/>
        <v/>
      </c>
      <c r="BO268" s="105">
        <f t="shared" si="244"/>
        <v>7.1080000000000005</v>
      </c>
      <c r="BP268" s="105">
        <f t="shared" si="245"/>
        <v>6.718</v>
      </c>
      <c r="BQ268" s="105">
        <f t="shared" si="246"/>
        <v>7.0999999999999979</v>
      </c>
      <c r="BR268" s="105" t="str">
        <f t="shared" si="247"/>
        <v/>
      </c>
      <c r="BS268" s="105" t="str">
        <f t="shared" si="248"/>
        <v/>
      </c>
      <c r="BT268" s="105" t="str">
        <f t="shared" si="249"/>
        <v/>
      </c>
      <c r="BU268" s="105" t="str">
        <f t="shared" si="250"/>
        <v/>
      </c>
      <c r="BV268" s="105" t="str">
        <f t="shared" si="251"/>
        <v/>
      </c>
      <c r="BW268" s="105" t="str">
        <f t="shared" si="252"/>
        <v/>
      </c>
      <c r="BX268" s="105" t="str">
        <f t="shared" si="253"/>
        <v/>
      </c>
      <c r="BY268" s="102" t="str">
        <f t="shared" si="277"/>
        <v/>
      </c>
      <c r="BZ268" s="102" t="str">
        <f t="shared" si="278"/>
        <v/>
      </c>
      <c r="CA268" s="70">
        <f t="shared" si="279"/>
        <v>5.1126666666666658</v>
      </c>
      <c r="CB268" s="70">
        <f t="shared" si="280"/>
        <v>6.9753333333333325</v>
      </c>
      <c r="CC268" s="103" t="str">
        <f t="shared" si="281"/>
        <v>SKP2</v>
      </c>
      <c r="CD268" s="104" t="s">
        <v>27048</v>
      </c>
      <c r="CE268" s="106">
        <f t="shared" si="254"/>
        <v>6.5419121212296984E-4</v>
      </c>
      <c r="CF268" s="106">
        <f t="shared" si="255"/>
        <v>5.7190847497876037E-3</v>
      </c>
      <c r="CG268" s="106">
        <f t="shared" si="256"/>
        <v>6.453134073777016</v>
      </c>
      <c r="CH268" s="106" t="str">
        <f t="shared" si="257"/>
        <v/>
      </c>
      <c r="CI268" s="106" t="str">
        <f t="shared" si="258"/>
        <v/>
      </c>
      <c r="CJ268" s="106" t="str">
        <f t="shared" si="259"/>
        <v/>
      </c>
      <c r="CK268" s="106" t="str">
        <f t="shared" si="260"/>
        <v/>
      </c>
      <c r="CL268" s="106" t="str">
        <f t="shared" si="261"/>
        <v/>
      </c>
      <c r="CM268" s="106" t="str">
        <f t="shared" si="262"/>
        <v/>
      </c>
      <c r="CN268" s="106" t="str">
        <f t="shared" si="263"/>
        <v/>
      </c>
      <c r="CO268" s="119" t="str">
        <f t="shared" si="282"/>
        <v/>
      </c>
      <c r="CP268" s="119" t="str">
        <f t="shared" si="283"/>
        <v/>
      </c>
      <c r="CQ268" s="106">
        <f t="shared" si="264"/>
        <v>7.2490115349318944E-3</v>
      </c>
      <c r="CR268" s="106">
        <f t="shared" si="265"/>
        <v>9.4990568998679498E-3</v>
      </c>
      <c r="CS268" s="106">
        <f t="shared" si="266"/>
        <v>7.2893202463813235E-3</v>
      </c>
      <c r="CT268" s="106" t="str">
        <f t="shared" si="267"/>
        <v/>
      </c>
      <c r="CU268" s="106" t="str">
        <f t="shared" si="268"/>
        <v/>
      </c>
      <c r="CV268" s="106" t="str">
        <f t="shared" si="269"/>
        <v/>
      </c>
      <c r="CW268" s="106" t="str">
        <f t="shared" si="270"/>
        <v/>
      </c>
      <c r="CX268" s="106" t="str">
        <f t="shared" si="271"/>
        <v/>
      </c>
      <c r="CY268" s="106" t="str">
        <f t="shared" si="272"/>
        <v/>
      </c>
      <c r="CZ268" s="106" t="str">
        <f t="shared" si="273"/>
        <v/>
      </c>
      <c r="DA268" s="119" t="str">
        <f t="shared" si="284"/>
        <v/>
      </c>
      <c r="DB268" s="119" t="str">
        <f t="shared" si="285"/>
        <v/>
      </c>
    </row>
    <row r="269" spans="1:106" ht="15" customHeight="1" x14ac:dyDescent="0.3">
      <c r="A269" s="135" t="str">
        <f>'Gene Table'!D268</f>
        <v>SMURF1</v>
      </c>
      <c r="B269" s="104" t="s">
        <v>27049</v>
      </c>
      <c r="C269" s="105">
        <f>IF('Test Sample Data'!C268="","",IF(SUM('Test Sample Data'!C$3:C$386)&gt;10,IF(AND(ISNUMBER('Test Sample Data'!C268),'Test Sample Data'!C268&lt;$C$389, 'Test Sample Data'!C268&gt;0),'Test Sample Data'!C268,$C$389),""))</f>
        <v>31.3</v>
      </c>
      <c r="D269" s="105">
        <f>IF('Test Sample Data'!D268="","",IF(SUM('Test Sample Data'!D$3:D$386)&gt;10,IF(AND(ISNUMBER('Test Sample Data'!D268),'Test Sample Data'!D268&lt;$C$389, 'Test Sample Data'!D268&gt;0),'Test Sample Data'!D268,$C$389),""))</f>
        <v>18.02</v>
      </c>
      <c r="E269" s="105">
        <f>IF('Test Sample Data'!E268="","",IF(SUM('Test Sample Data'!E$3:E$386)&gt;10,IF(AND(ISNUMBER('Test Sample Data'!E268),'Test Sample Data'!E268&lt;$C$389, 'Test Sample Data'!E268&gt;0),'Test Sample Data'!E268,$C$389),""))</f>
        <v>18.649999999999999</v>
      </c>
      <c r="F269" s="105" t="str">
        <f>IF('Test Sample Data'!F268="","",IF(SUM('Test Sample Data'!F$3:F$386)&gt;10,IF(AND(ISNUMBER('Test Sample Data'!F268),'Test Sample Data'!F268&lt;$C$389, 'Test Sample Data'!F268&gt;0),'Test Sample Data'!F268,$C$389),""))</f>
        <v/>
      </c>
      <c r="G269" s="105" t="str">
        <f>IF('Test Sample Data'!G268="","",IF(SUM('Test Sample Data'!G$3:G$386)&gt;10,IF(AND(ISNUMBER('Test Sample Data'!G268),'Test Sample Data'!G268&lt;$C$389, 'Test Sample Data'!G268&gt;0),'Test Sample Data'!G268,$C$389),""))</f>
        <v/>
      </c>
      <c r="H269" s="105" t="str">
        <f>IF('Test Sample Data'!H268="","",IF(SUM('Test Sample Data'!H$3:H$386)&gt;10,IF(AND(ISNUMBER('Test Sample Data'!H268),'Test Sample Data'!H268&lt;$C$389, 'Test Sample Data'!H268&gt;0),'Test Sample Data'!H268,$C$389),""))</f>
        <v/>
      </c>
      <c r="I269" s="105" t="str">
        <f>IF('Test Sample Data'!I268="","",IF(SUM('Test Sample Data'!I$3:I$386)&gt;10,IF(AND(ISNUMBER('Test Sample Data'!I268),'Test Sample Data'!I268&lt;$C$389, 'Test Sample Data'!I268&gt;0),'Test Sample Data'!I268,$C$389),""))</f>
        <v/>
      </c>
      <c r="J269" s="105" t="str">
        <f>IF('Test Sample Data'!J268="","",IF(SUM('Test Sample Data'!J$3:J$386)&gt;10,IF(AND(ISNUMBER('Test Sample Data'!J268),'Test Sample Data'!J268&lt;$C$389, 'Test Sample Data'!J268&gt;0),'Test Sample Data'!J268,$C$389),""))</f>
        <v/>
      </c>
      <c r="K269" s="105" t="str">
        <f>IF('Test Sample Data'!K268="","",IF(SUM('Test Sample Data'!K$3:K$386)&gt;10,IF(AND(ISNUMBER('Test Sample Data'!K268),'Test Sample Data'!K268&lt;$C$389, 'Test Sample Data'!K268&gt;0),'Test Sample Data'!K268,$C$389),""))</f>
        <v/>
      </c>
      <c r="L269" s="105" t="str">
        <f>IF('Test Sample Data'!L268="","",IF(SUM('Test Sample Data'!L$3:L$386)&gt;10,IF(AND(ISNUMBER('Test Sample Data'!L268),'Test Sample Data'!L268&lt;$C$389, 'Test Sample Data'!L268&gt;0),'Test Sample Data'!L268,$C$389),""))</f>
        <v/>
      </c>
      <c r="M269" s="105" t="str">
        <f>IF('Test Sample Data'!M268="","",IF(SUM('Test Sample Data'!M$3:M$386)&gt;10,IF(AND(ISNUMBER('Test Sample Data'!M268),'Test Sample Data'!M268&lt;$C$389, 'Test Sample Data'!M268&gt;0),'Test Sample Data'!M268,$C$389),""))</f>
        <v/>
      </c>
      <c r="N269" s="105" t="str">
        <f>IF('Test Sample Data'!N268="","",IF(SUM('Test Sample Data'!N$3:N$386)&gt;10,IF(AND(ISNUMBER('Test Sample Data'!N268),'Test Sample Data'!N268&lt;$C$389, 'Test Sample Data'!N268&gt;0),'Test Sample Data'!N268,$C$389),""))</f>
        <v/>
      </c>
      <c r="O269" s="105" t="str">
        <f>'Gene Table'!D268</f>
        <v>SMURF1</v>
      </c>
      <c r="P269" s="104" t="s">
        <v>27049</v>
      </c>
      <c r="Q269" s="105">
        <f>IF('Control Sample Data'!C268="","",IF(SUM('Control Sample Data'!C$3:C$386)&gt;10,IF(AND(ISNUMBER('Control Sample Data'!C268),'Control Sample Data'!C268&lt;$C$389, 'Control Sample Data'!C268&gt;0),'Control Sample Data'!C268,$C$389),""))</f>
        <v>22.99</v>
      </c>
      <c r="R269" s="105">
        <f>IF('Control Sample Data'!D268="","",IF(SUM('Control Sample Data'!D$3:D$386)&gt;10,IF(AND(ISNUMBER('Control Sample Data'!D268),'Control Sample Data'!D268&lt;$C$389, 'Control Sample Data'!D268&gt;0),'Control Sample Data'!D268,$C$389),""))</f>
        <v>22.89</v>
      </c>
      <c r="S269" s="105">
        <f>IF('Control Sample Data'!E268="","",IF(SUM('Control Sample Data'!E$3:E$386)&gt;10,IF(AND(ISNUMBER('Control Sample Data'!E268),'Control Sample Data'!E268&lt;$C$389, 'Control Sample Data'!E268&gt;0),'Control Sample Data'!E268,$C$389),""))</f>
        <v>23.23</v>
      </c>
      <c r="T269" s="105" t="str">
        <f>IF('Control Sample Data'!F268="","",IF(SUM('Control Sample Data'!F$3:F$386)&gt;10,IF(AND(ISNUMBER('Control Sample Data'!F268),'Control Sample Data'!F268&lt;$C$389, 'Control Sample Data'!F268&gt;0),'Control Sample Data'!F268,$C$389),""))</f>
        <v/>
      </c>
      <c r="U269" s="105" t="str">
        <f>IF('Control Sample Data'!G268="","",IF(SUM('Control Sample Data'!G$3:G$386)&gt;10,IF(AND(ISNUMBER('Control Sample Data'!G268),'Control Sample Data'!G268&lt;$C$389, 'Control Sample Data'!G268&gt;0),'Control Sample Data'!G268,$C$389),""))</f>
        <v/>
      </c>
      <c r="V269" s="105" t="str">
        <f>IF('Control Sample Data'!H268="","",IF(SUM('Control Sample Data'!H$3:H$386)&gt;10,IF(AND(ISNUMBER('Control Sample Data'!H268),'Control Sample Data'!H268&lt;$C$389, 'Control Sample Data'!H268&gt;0),'Control Sample Data'!H268,$C$389),""))</f>
        <v/>
      </c>
      <c r="W269" s="105" t="str">
        <f>IF('Control Sample Data'!I268="","",IF(SUM('Control Sample Data'!I$3:I$386)&gt;10,IF(AND(ISNUMBER('Control Sample Data'!I268),'Control Sample Data'!I268&lt;$C$389, 'Control Sample Data'!I268&gt;0),'Control Sample Data'!I268,$C$389),""))</f>
        <v/>
      </c>
      <c r="X269" s="105" t="str">
        <f>IF('Control Sample Data'!J268="","",IF(SUM('Control Sample Data'!J$3:J$386)&gt;10,IF(AND(ISNUMBER('Control Sample Data'!J268),'Control Sample Data'!J268&lt;$C$389, 'Control Sample Data'!J268&gt;0),'Control Sample Data'!J268,$C$389),""))</f>
        <v/>
      </c>
      <c r="Y269" s="105" t="str">
        <f>IF('Control Sample Data'!K268="","",IF(SUM('Control Sample Data'!K$3:K$386)&gt;10,IF(AND(ISNUMBER('Control Sample Data'!K268),'Control Sample Data'!K268&lt;$C$389, 'Control Sample Data'!K268&gt;0),'Control Sample Data'!K268,$C$389),""))</f>
        <v/>
      </c>
      <c r="Z269" s="105" t="str">
        <f>IF('Control Sample Data'!L268="","",IF(SUM('Control Sample Data'!L$3:L$386)&gt;10,IF(AND(ISNUMBER('Control Sample Data'!L268),'Control Sample Data'!L268&lt;$C$389, 'Control Sample Data'!L268&gt;0),'Control Sample Data'!L268,$C$389),""))</f>
        <v/>
      </c>
      <c r="AA269" s="105" t="str">
        <f>IF('Control Sample Data'!M268="","",IF(SUM('Control Sample Data'!M$3:M$386)&gt;10,IF(AND(ISNUMBER('Control Sample Data'!M268),'Control Sample Data'!M268&lt;$C$389, 'Control Sample Data'!M268&gt;0),'Control Sample Data'!M268,$C$389),""))</f>
        <v/>
      </c>
      <c r="AB269" s="136" t="str">
        <f>IF('Control Sample Data'!N268="","",IF(SUM('Control Sample Data'!N$3:N$386)&gt;10,IF(AND(ISNUMBER('Control Sample Data'!N268),'Control Sample Data'!N268&lt;$C$389, 'Control Sample Data'!N268&gt;0),'Control Sample Data'!N268,$C$389),""))</f>
        <v/>
      </c>
      <c r="BA269" s="101" t="str">
        <f t="shared" si="274"/>
        <v>SMURF1</v>
      </c>
      <c r="BB269" s="104" t="s">
        <v>27049</v>
      </c>
      <c r="BC269" s="105">
        <f t="shared" si="234"/>
        <v>10.308</v>
      </c>
      <c r="BD269" s="105">
        <f t="shared" si="235"/>
        <v>-2.9299999999999997</v>
      </c>
      <c r="BE269" s="105">
        <f t="shared" si="236"/>
        <v>-2.230000000000004</v>
      </c>
      <c r="BF269" s="105" t="str">
        <f t="shared" si="237"/>
        <v/>
      </c>
      <c r="BG269" s="105" t="str">
        <f t="shared" si="238"/>
        <v/>
      </c>
      <c r="BH269" s="105" t="str">
        <f t="shared" si="239"/>
        <v/>
      </c>
      <c r="BI269" s="105" t="str">
        <f t="shared" si="240"/>
        <v/>
      </c>
      <c r="BJ269" s="105" t="str">
        <f t="shared" si="241"/>
        <v/>
      </c>
      <c r="BK269" s="105" t="str">
        <f t="shared" si="242"/>
        <v/>
      </c>
      <c r="BL269" s="105" t="str">
        <f t="shared" si="243"/>
        <v/>
      </c>
      <c r="BM269" s="102" t="str">
        <f t="shared" si="275"/>
        <v/>
      </c>
      <c r="BN269" s="102" t="str">
        <f t="shared" si="276"/>
        <v/>
      </c>
      <c r="BO269" s="105">
        <f t="shared" si="244"/>
        <v>1.847999999999999</v>
      </c>
      <c r="BP269" s="105">
        <f t="shared" si="245"/>
        <v>1.838000000000001</v>
      </c>
      <c r="BQ269" s="105">
        <f t="shared" si="246"/>
        <v>2.0199999999999996</v>
      </c>
      <c r="BR269" s="105" t="str">
        <f t="shared" si="247"/>
        <v/>
      </c>
      <c r="BS269" s="105" t="str">
        <f t="shared" si="248"/>
        <v/>
      </c>
      <c r="BT269" s="105" t="str">
        <f t="shared" si="249"/>
        <v/>
      </c>
      <c r="BU269" s="105" t="str">
        <f t="shared" si="250"/>
        <v/>
      </c>
      <c r="BV269" s="105" t="str">
        <f t="shared" si="251"/>
        <v/>
      </c>
      <c r="BW269" s="105" t="str">
        <f t="shared" si="252"/>
        <v/>
      </c>
      <c r="BX269" s="105" t="str">
        <f t="shared" si="253"/>
        <v/>
      </c>
      <c r="BY269" s="102" t="str">
        <f t="shared" si="277"/>
        <v/>
      </c>
      <c r="BZ269" s="102" t="str">
        <f t="shared" si="278"/>
        <v/>
      </c>
      <c r="CA269" s="70">
        <f t="shared" si="279"/>
        <v>1.7159999999999986</v>
      </c>
      <c r="CB269" s="70">
        <f t="shared" si="280"/>
        <v>1.9019999999999999</v>
      </c>
      <c r="CC269" s="103" t="str">
        <f t="shared" si="281"/>
        <v>SMURF1</v>
      </c>
      <c r="CD269" s="104" t="s">
        <v>27049</v>
      </c>
      <c r="CE269" s="106">
        <f t="shared" si="254"/>
        <v>7.8882888438438321E-4</v>
      </c>
      <c r="CF269" s="106">
        <f t="shared" si="255"/>
        <v>7.6211039843514969</v>
      </c>
      <c r="CG269" s="106">
        <f t="shared" si="256"/>
        <v>4.6913397969275286</v>
      </c>
      <c r="CH269" s="106" t="str">
        <f t="shared" si="257"/>
        <v/>
      </c>
      <c r="CI269" s="106" t="str">
        <f t="shared" si="258"/>
        <v/>
      </c>
      <c r="CJ269" s="106" t="str">
        <f t="shared" si="259"/>
        <v/>
      </c>
      <c r="CK269" s="106" t="str">
        <f t="shared" si="260"/>
        <v/>
      </c>
      <c r="CL269" s="106" t="str">
        <f t="shared" si="261"/>
        <v/>
      </c>
      <c r="CM269" s="106" t="str">
        <f t="shared" si="262"/>
        <v/>
      </c>
      <c r="CN269" s="106" t="str">
        <f t="shared" si="263"/>
        <v/>
      </c>
      <c r="CO269" s="119" t="str">
        <f t="shared" si="282"/>
        <v/>
      </c>
      <c r="CP269" s="119" t="str">
        <f t="shared" si="283"/>
        <v/>
      </c>
      <c r="CQ269" s="106">
        <f t="shared" si="264"/>
        <v>0.27777718216377356</v>
      </c>
      <c r="CR269" s="106">
        <f t="shared" si="265"/>
        <v>0.27970927525892764</v>
      </c>
      <c r="CS269" s="106">
        <f t="shared" si="266"/>
        <v>0.24655817612333991</v>
      </c>
      <c r="CT269" s="106" t="str">
        <f t="shared" si="267"/>
        <v/>
      </c>
      <c r="CU269" s="106" t="str">
        <f t="shared" si="268"/>
        <v/>
      </c>
      <c r="CV269" s="106" t="str">
        <f t="shared" si="269"/>
        <v/>
      </c>
      <c r="CW269" s="106" t="str">
        <f t="shared" si="270"/>
        <v/>
      </c>
      <c r="CX269" s="106" t="str">
        <f t="shared" si="271"/>
        <v/>
      </c>
      <c r="CY269" s="106" t="str">
        <f t="shared" si="272"/>
        <v/>
      </c>
      <c r="CZ269" s="106" t="str">
        <f t="shared" si="273"/>
        <v/>
      </c>
      <c r="DA269" s="119" t="str">
        <f t="shared" si="284"/>
        <v/>
      </c>
      <c r="DB269" s="119" t="str">
        <f t="shared" si="285"/>
        <v/>
      </c>
    </row>
    <row r="270" spans="1:106" ht="15" customHeight="1" x14ac:dyDescent="0.3">
      <c r="A270" s="135" t="str">
        <f>'Gene Table'!D269</f>
        <v>SMURF2</v>
      </c>
      <c r="B270" s="104" t="s">
        <v>27050</v>
      </c>
      <c r="C270" s="105">
        <f>IF('Test Sample Data'!C269="","",IF(SUM('Test Sample Data'!C$3:C$386)&gt;10,IF(AND(ISNUMBER('Test Sample Data'!C269),'Test Sample Data'!C269&lt;$C$389, 'Test Sample Data'!C269&gt;0),'Test Sample Data'!C269,$C$389),""))</f>
        <v>35</v>
      </c>
      <c r="D270" s="105">
        <f>IF('Test Sample Data'!D269="","",IF(SUM('Test Sample Data'!D$3:D$386)&gt;10,IF(AND(ISNUMBER('Test Sample Data'!D269),'Test Sample Data'!D269&lt;$C$389, 'Test Sample Data'!D269&gt;0),'Test Sample Data'!D269,$C$389),""))</f>
        <v>30.45</v>
      </c>
      <c r="E270" s="105">
        <f>IF('Test Sample Data'!E269="","",IF(SUM('Test Sample Data'!E$3:E$386)&gt;10,IF(AND(ISNUMBER('Test Sample Data'!E269),'Test Sample Data'!E269&lt;$C$389, 'Test Sample Data'!E269&gt;0),'Test Sample Data'!E269,$C$389),""))</f>
        <v>29.89</v>
      </c>
      <c r="F270" s="105" t="str">
        <f>IF('Test Sample Data'!F269="","",IF(SUM('Test Sample Data'!F$3:F$386)&gt;10,IF(AND(ISNUMBER('Test Sample Data'!F269),'Test Sample Data'!F269&lt;$C$389, 'Test Sample Data'!F269&gt;0),'Test Sample Data'!F269,$C$389),""))</f>
        <v/>
      </c>
      <c r="G270" s="105" t="str">
        <f>IF('Test Sample Data'!G269="","",IF(SUM('Test Sample Data'!G$3:G$386)&gt;10,IF(AND(ISNUMBER('Test Sample Data'!G269),'Test Sample Data'!G269&lt;$C$389, 'Test Sample Data'!G269&gt;0),'Test Sample Data'!G269,$C$389),""))</f>
        <v/>
      </c>
      <c r="H270" s="105" t="str">
        <f>IF('Test Sample Data'!H269="","",IF(SUM('Test Sample Data'!H$3:H$386)&gt;10,IF(AND(ISNUMBER('Test Sample Data'!H269),'Test Sample Data'!H269&lt;$C$389, 'Test Sample Data'!H269&gt;0),'Test Sample Data'!H269,$C$389),""))</f>
        <v/>
      </c>
      <c r="I270" s="105" t="str">
        <f>IF('Test Sample Data'!I269="","",IF(SUM('Test Sample Data'!I$3:I$386)&gt;10,IF(AND(ISNUMBER('Test Sample Data'!I269),'Test Sample Data'!I269&lt;$C$389, 'Test Sample Data'!I269&gt;0),'Test Sample Data'!I269,$C$389),""))</f>
        <v/>
      </c>
      <c r="J270" s="105" t="str">
        <f>IF('Test Sample Data'!J269="","",IF(SUM('Test Sample Data'!J$3:J$386)&gt;10,IF(AND(ISNUMBER('Test Sample Data'!J269),'Test Sample Data'!J269&lt;$C$389, 'Test Sample Data'!J269&gt;0),'Test Sample Data'!J269,$C$389),""))</f>
        <v/>
      </c>
      <c r="K270" s="105" t="str">
        <f>IF('Test Sample Data'!K269="","",IF(SUM('Test Sample Data'!K$3:K$386)&gt;10,IF(AND(ISNUMBER('Test Sample Data'!K269),'Test Sample Data'!K269&lt;$C$389, 'Test Sample Data'!K269&gt;0),'Test Sample Data'!K269,$C$389),""))</f>
        <v/>
      </c>
      <c r="L270" s="105" t="str">
        <f>IF('Test Sample Data'!L269="","",IF(SUM('Test Sample Data'!L$3:L$386)&gt;10,IF(AND(ISNUMBER('Test Sample Data'!L269),'Test Sample Data'!L269&lt;$C$389, 'Test Sample Data'!L269&gt;0),'Test Sample Data'!L269,$C$389),""))</f>
        <v/>
      </c>
      <c r="M270" s="105" t="str">
        <f>IF('Test Sample Data'!M269="","",IF(SUM('Test Sample Data'!M$3:M$386)&gt;10,IF(AND(ISNUMBER('Test Sample Data'!M269),'Test Sample Data'!M269&lt;$C$389, 'Test Sample Data'!M269&gt;0),'Test Sample Data'!M269,$C$389),""))</f>
        <v/>
      </c>
      <c r="N270" s="105" t="str">
        <f>IF('Test Sample Data'!N269="","",IF(SUM('Test Sample Data'!N$3:N$386)&gt;10,IF(AND(ISNUMBER('Test Sample Data'!N269),'Test Sample Data'!N269&lt;$C$389, 'Test Sample Data'!N269&gt;0),'Test Sample Data'!N269,$C$389),""))</f>
        <v/>
      </c>
      <c r="O270" s="105" t="str">
        <f>'Gene Table'!D269</f>
        <v>SMURF2</v>
      </c>
      <c r="P270" s="104" t="s">
        <v>27050</v>
      </c>
      <c r="Q270" s="105">
        <f>IF('Control Sample Data'!C269="","",IF(SUM('Control Sample Data'!C$3:C$386)&gt;10,IF(AND(ISNUMBER('Control Sample Data'!C269),'Control Sample Data'!C269&lt;$C$389, 'Control Sample Data'!C269&gt;0),'Control Sample Data'!C269,$C$389),""))</f>
        <v>34.1</v>
      </c>
      <c r="R270" s="105">
        <f>IF('Control Sample Data'!D269="","",IF(SUM('Control Sample Data'!D$3:D$386)&gt;10,IF(AND(ISNUMBER('Control Sample Data'!D269),'Control Sample Data'!D269&lt;$C$389, 'Control Sample Data'!D269&gt;0),'Control Sample Data'!D269,$C$389),""))</f>
        <v>34.729999999999997</v>
      </c>
      <c r="S270" s="105">
        <f>IF('Control Sample Data'!E269="","",IF(SUM('Control Sample Data'!E$3:E$386)&gt;10,IF(AND(ISNUMBER('Control Sample Data'!E269),'Control Sample Data'!E269&lt;$C$389, 'Control Sample Data'!E269&gt;0),'Control Sample Data'!E269,$C$389),""))</f>
        <v>33.92</v>
      </c>
      <c r="T270" s="105" t="str">
        <f>IF('Control Sample Data'!F269="","",IF(SUM('Control Sample Data'!F$3:F$386)&gt;10,IF(AND(ISNUMBER('Control Sample Data'!F269),'Control Sample Data'!F269&lt;$C$389, 'Control Sample Data'!F269&gt;0),'Control Sample Data'!F269,$C$389),""))</f>
        <v/>
      </c>
      <c r="U270" s="105" t="str">
        <f>IF('Control Sample Data'!G269="","",IF(SUM('Control Sample Data'!G$3:G$386)&gt;10,IF(AND(ISNUMBER('Control Sample Data'!G269),'Control Sample Data'!G269&lt;$C$389, 'Control Sample Data'!G269&gt;0),'Control Sample Data'!G269,$C$389),""))</f>
        <v/>
      </c>
      <c r="V270" s="105" t="str">
        <f>IF('Control Sample Data'!H269="","",IF(SUM('Control Sample Data'!H$3:H$386)&gt;10,IF(AND(ISNUMBER('Control Sample Data'!H269),'Control Sample Data'!H269&lt;$C$389, 'Control Sample Data'!H269&gt;0),'Control Sample Data'!H269,$C$389),""))</f>
        <v/>
      </c>
      <c r="W270" s="105" t="str">
        <f>IF('Control Sample Data'!I269="","",IF(SUM('Control Sample Data'!I$3:I$386)&gt;10,IF(AND(ISNUMBER('Control Sample Data'!I269),'Control Sample Data'!I269&lt;$C$389, 'Control Sample Data'!I269&gt;0),'Control Sample Data'!I269,$C$389),""))</f>
        <v/>
      </c>
      <c r="X270" s="105" t="str">
        <f>IF('Control Sample Data'!J269="","",IF(SUM('Control Sample Data'!J$3:J$386)&gt;10,IF(AND(ISNUMBER('Control Sample Data'!J269),'Control Sample Data'!J269&lt;$C$389, 'Control Sample Data'!J269&gt;0),'Control Sample Data'!J269,$C$389),""))</f>
        <v/>
      </c>
      <c r="Y270" s="105" t="str">
        <f>IF('Control Sample Data'!K269="","",IF(SUM('Control Sample Data'!K$3:K$386)&gt;10,IF(AND(ISNUMBER('Control Sample Data'!K269),'Control Sample Data'!K269&lt;$C$389, 'Control Sample Data'!K269&gt;0),'Control Sample Data'!K269,$C$389),""))</f>
        <v/>
      </c>
      <c r="Z270" s="105" t="str">
        <f>IF('Control Sample Data'!L269="","",IF(SUM('Control Sample Data'!L$3:L$386)&gt;10,IF(AND(ISNUMBER('Control Sample Data'!L269),'Control Sample Data'!L269&lt;$C$389, 'Control Sample Data'!L269&gt;0),'Control Sample Data'!L269,$C$389),""))</f>
        <v/>
      </c>
      <c r="AA270" s="105" t="str">
        <f>IF('Control Sample Data'!M269="","",IF(SUM('Control Sample Data'!M$3:M$386)&gt;10,IF(AND(ISNUMBER('Control Sample Data'!M269),'Control Sample Data'!M269&lt;$C$389, 'Control Sample Data'!M269&gt;0),'Control Sample Data'!M269,$C$389),""))</f>
        <v/>
      </c>
      <c r="AB270" s="136" t="str">
        <f>IF('Control Sample Data'!N269="","",IF(SUM('Control Sample Data'!N$3:N$386)&gt;10,IF(AND(ISNUMBER('Control Sample Data'!N269),'Control Sample Data'!N269&lt;$C$389, 'Control Sample Data'!N269&gt;0),'Control Sample Data'!N269,$C$389),""))</f>
        <v/>
      </c>
      <c r="BA270" s="101" t="str">
        <f t="shared" si="274"/>
        <v>SMURF2</v>
      </c>
      <c r="BB270" s="104" t="s">
        <v>27050</v>
      </c>
      <c r="BC270" s="105">
        <f t="shared" si="234"/>
        <v>14.007999999999999</v>
      </c>
      <c r="BD270" s="105">
        <f t="shared" si="235"/>
        <v>9.5</v>
      </c>
      <c r="BE270" s="105">
        <f t="shared" si="236"/>
        <v>9.009999999999998</v>
      </c>
      <c r="BF270" s="105" t="str">
        <f t="shared" si="237"/>
        <v/>
      </c>
      <c r="BG270" s="105" t="str">
        <f t="shared" si="238"/>
        <v/>
      </c>
      <c r="BH270" s="105" t="str">
        <f t="shared" si="239"/>
        <v/>
      </c>
      <c r="BI270" s="105" t="str">
        <f t="shared" si="240"/>
        <v/>
      </c>
      <c r="BJ270" s="105" t="str">
        <f t="shared" si="241"/>
        <v/>
      </c>
      <c r="BK270" s="105" t="str">
        <f t="shared" si="242"/>
        <v/>
      </c>
      <c r="BL270" s="105" t="str">
        <f t="shared" si="243"/>
        <v/>
      </c>
      <c r="BM270" s="102" t="str">
        <f t="shared" si="275"/>
        <v/>
      </c>
      <c r="BN270" s="102" t="str">
        <f t="shared" si="276"/>
        <v/>
      </c>
      <c r="BO270" s="105">
        <f t="shared" si="244"/>
        <v>12.958000000000002</v>
      </c>
      <c r="BP270" s="105">
        <f t="shared" si="245"/>
        <v>13.677999999999997</v>
      </c>
      <c r="BQ270" s="105">
        <f t="shared" si="246"/>
        <v>12.71</v>
      </c>
      <c r="BR270" s="105" t="str">
        <f t="shared" si="247"/>
        <v/>
      </c>
      <c r="BS270" s="105" t="str">
        <f t="shared" si="248"/>
        <v/>
      </c>
      <c r="BT270" s="105" t="str">
        <f t="shared" si="249"/>
        <v/>
      </c>
      <c r="BU270" s="105" t="str">
        <f t="shared" si="250"/>
        <v/>
      </c>
      <c r="BV270" s="105" t="str">
        <f t="shared" si="251"/>
        <v/>
      </c>
      <c r="BW270" s="105" t="str">
        <f t="shared" si="252"/>
        <v/>
      </c>
      <c r="BX270" s="105" t="str">
        <f t="shared" si="253"/>
        <v/>
      </c>
      <c r="BY270" s="102" t="str">
        <f t="shared" si="277"/>
        <v/>
      </c>
      <c r="BZ270" s="102" t="str">
        <f t="shared" si="278"/>
        <v/>
      </c>
      <c r="CA270" s="70">
        <f t="shared" si="279"/>
        <v>10.839333333333334</v>
      </c>
      <c r="CB270" s="70">
        <f t="shared" si="280"/>
        <v>13.115333333333334</v>
      </c>
      <c r="CC270" s="103" t="str">
        <f t="shared" si="281"/>
        <v>SMURF2</v>
      </c>
      <c r="CD270" s="104" t="s">
        <v>27050</v>
      </c>
      <c r="CE270" s="106">
        <f t="shared" si="254"/>
        <v>6.0697642130933602E-5</v>
      </c>
      <c r="CF270" s="106">
        <f t="shared" si="255"/>
        <v>1.3810679320049757E-3</v>
      </c>
      <c r="CG270" s="106">
        <f t="shared" si="256"/>
        <v>1.939633780150464E-3</v>
      </c>
      <c r="CH270" s="106" t="str">
        <f t="shared" si="257"/>
        <v/>
      </c>
      <c r="CI270" s="106" t="str">
        <f t="shared" si="258"/>
        <v/>
      </c>
      <c r="CJ270" s="106" t="str">
        <f t="shared" si="259"/>
        <v/>
      </c>
      <c r="CK270" s="106" t="str">
        <f t="shared" si="260"/>
        <v/>
      </c>
      <c r="CL270" s="106" t="str">
        <f t="shared" si="261"/>
        <v/>
      </c>
      <c r="CM270" s="106" t="str">
        <f t="shared" si="262"/>
        <v/>
      </c>
      <c r="CN270" s="106" t="str">
        <f t="shared" si="263"/>
        <v/>
      </c>
      <c r="CO270" s="119" t="str">
        <f t="shared" si="282"/>
        <v/>
      </c>
      <c r="CP270" s="119" t="str">
        <f t="shared" si="283"/>
        <v/>
      </c>
      <c r="CQ270" s="106">
        <f t="shared" si="264"/>
        <v>1.2567627971606394E-4</v>
      </c>
      <c r="CR270" s="106">
        <f t="shared" si="265"/>
        <v>7.6297747960523207E-5</v>
      </c>
      <c r="CS270" s="106">
        <f t="shared" si="266"/>
        <v>1.4924808077295765E-4</v>
      </c>
      <c r="CT270" s="106" t="str">
        <f t="shared" si="267"/>
        <v/>
      </c>
      <c r="CU270" s="106" t="str">
        <f t="shared" si="268"/>
        <v/>
      </c>
      <c r="CV270" s="106" t="str">
        <f t="shared" si="269"/>
        <v/>
      </c>
      <c r="CW270" s="106" t="str">
        <f t="shared" si="270"/>
        <v/>
      </c>
      <c r="CX270" s="106" t="str">
        <f t="shared" si="271"/>
        <v/>
      </c>
      <c r="CY270" s="106" t="str">
        <f t="shared" si="272"/>
        <v/>
      </c>
      <c r="CZ270" s="106" t="str">
        <f t="shared" si="273"/>
        <v/>
      </c>
      <c r="DA270" s="119" t="str">
        <f t="shared" si="284"/>
        <v/>
      </c>
      <c r="DB270" s="119" t="str">
        <f t="shared" si="285"/>
        <v/>
      </c>
    </row>
    <row r="271" spans="1:106" ht="15" customHeight="1" x14ac:dyDescent="0.3">
      <c r="A271" s="135" t="str">
        <f>'Gene Table'!D270</f>
        <v>SOCS1</v>
      </c>
      <c r="B271" s="104" t="s">
        <v>27051</v>
      </c>
      <c r="C271" s="105">
        <f>IF('Test Sample Data'!C270="","",IF(SUM('Test Sample Data'!C$3:C$386)&gt;10,IF(AND(ISNUMBER('Test Sample Data'!C270),'Test Sample Data'!C270&lt;$C$389, 'Test Sample Data'!C270&gt;0),'Test Sample Data'!C270,$C$389),""))</f>
        <v>26.67</v>
      </c>
      <c r="D271" s="105">
        <f>IF('Test Sample Data'!D270="","",IF(SUM('Test Sample Data'!D$3:D$386)&gt;10,IF(AND(ISNUMBER('Test Sample Data'!D270),'Test Sample Data'!D270&lt;$C$389, 'Test Sample Data'!D270&gt;0),'Test Sample Data'!D270,$C$389),""))</f>
        <v>26.14</v>
      </c>
      <c r="E271" s="105">
        <f>IF('Test Sample Data'!E270="","",IF(SUM('Test Sample Data'!E$3:E$386)&gt;10,IF(AND(ISNUMBER('Test Sample Data'!E270),'Test Sample Data'!E270&lt;$C$389, 'Test Sample Data'!E270&gt;0),'Test Sample Data'!E270,$C$389),""))</f>
        <v>31.15</v>
      </c>
      <c r="F271" s="105" t="str">
        <f>IF('Test Sample Data'!F270="","",IF(SUM('Test Sample Data'!F$3:F$386)&gt;10,IF(AND(ISNUMBER('Test Sample Data'!F270),'Test Sample Data'!F270&lt;$C$389, 'Test Sample Data'!F270&gt;0),'Test Sample Data'!F270,$C$389),""))</f>
        <v/>
      </c>
      <c r="G271" s="105" t="str">
        <f>IF('Test Sample Data'!G270="","",IF(SUM('Test Sample Data'!G$3:G$386)&gt;10,IF(AND(ISNUMBER('Test Sample Data'!G270),'Test Sample Data'!G270&lt;$C$389, 'Test Sample Data'!G270&gt;0),'Test Sample Data'!G270,$C$389),""))</f>
        <v/>
      </c>
      <c r="H271" s="105" t="str">
        <f>IF('Test Sample Data'!H270="","",IF(SUM('Test Sample Data'!H$3:H$386)&gt;10,IF(AND(ISNUMBER('Test Sample Data'!H270),'Test Sample Data'!H270&lt;$C$389, 'Test Sample Data'!H270&gt;0),'Test Sample Data'!H270,$C$389),""))</f>
        <v/>
      </c>
      <c r="I271" s="105" t="str">
        <f>IF('Test Sample Data'!I270="","",IF(SUM('Test Sample Data'!I$3:I$386)&gt;10,IF(AND(ISNUMBER('Test Sample Data'!I270),'Test Sample Data'!I270&lt;$C$389, 'Test Sample Data'!I270&gt;0),'Test Sample Data'!I270,$C$389),""))</f>
        <v/>
      </c>
      <c r="J271" s="105" t="str">
        <f>IF('Test Sample Data'!J270="","",IF(SUM('Test Sample Data'!J$3:J$386)&gt;10,IF(AND(ISNUMBER('Test Sample Data'!J270),'Test Sample Data'!J270&lt;$C$389, 'Test Sample Data'!J270&gt;0),'Test Sample Data'!J270,$C$389),""))</f>
        <v/>
      </c>
      <c r="K271" s="105" t="str">
        <f>IF('Test Sample Data'!K270="","",IF(SUM('Test Sample Data'!K$3:K$386)&gt;10,IF(AND(ISNUMBER('Test Sample Data'!K270),'Test Sample Data'!K270&lt;$C$389, 'Test Sample Data'!K270&gt;0),'Test Sample Data'!K270,$C$389),""))</f>
        <v/>
      </c>
      <c r="L271" s="105" t="str">
        <f>IF('Test Sample Data'!L270="","",IF(SUM('Test Sample Data'!L$3:L$386)&gt;10,IF(AND(ISNUMBER('Test Sample Data'!L270),'Test Sample Data'!L270&lt;$C$389, 'Test Sample Data'!L270&gt;0),'Test Sample Data'!L270,$C$389),""))</f>
        <v/>
      </c>
      <c r="M271" s="105" t="str">
        <f>IF('Test Sample Data'!M270="","",IF(SUM('Test Sample Data'!M$3:M$386)&gt;10,IF(AND(ISNUMBER('Test Sample Data'!M270),'Test Sample Data'!M270&lt;$C$389, 'Test Sample Data'!M270&gt;0),'Test Sample Data'!M270,$C$389),""))</f>
        <v/>
      </c>
      <c r="N271" s="105" t="str">
        <f>IF('Test Sample Data'!N270="","",IF(SUM('Test Sample Data'!N$3:N$386)&gt;10,IF(AND(ISNUMBER('Test Sample Data'!N270),'Test Sample Data'!N270&lt;$C$389, 'Test Sample Data'!N270&gt;0),'Test Sample Data'!N270,$C$389),""))</f>
        <v/>
      </c>
      <c r="O271" s="105" t="str">
        <f>'Gene Table'!D270</f>
        <v>SOCS1</v>
      </c>
      <c r="P271" s="104" t="s">
        <v>27051</v>
      </c>
      <c r="Q271" s="105">
        <f>IF('Control Sample Data'!C270="","",IF(SUM('Control Sample Data'!C$3:C$386)&gt;10,IF(AND(ISNUMBER('Control Sample Data'!C270),'Control Sample Data'!C270&lt;$C$389, 'Control Sample Data'!C270&gt;0),'Control Sample Data'!C270,$C$389),""))</f>
        <v>21.65</v>
      </c>
      <c r="R271" s="105">
        <f>IF('Control Sample Data'!D270="","",IF(SUM('Control Sample Data'!D$3:D$386)&gt;10,IF(AND(ISNUMBER('Control Sample Data'!D270),'Control Sample Data'!D270&lt;$C$389, 'Control Sample Data'!D270&gt;0),'Control Sample Data'!D270,$C$389),""))</f>
        <v>21.51</v>
      </c>
      <c r="S271" s="105">
        <f>IF('Control Sample Data'!E270="","",IF(SUM('Control Sample Data'!E$3:E$386)&gt;10,IF(AND(ISNUMBER('Control Sample Data'!E270),'Control Sample Data'!E270&lt;$C$389, 'Control Sample Data'!E270&gt;0),'Control Sample Data'!E270,$C$389),""))</f>
        <v>21.93</v>
      </c>
      <c r="T271" s="105" t="str">
        <f>IF('Control Sample Data'!F270="","",IF(SUM('Control Sample Data'!F$3:F$386)&gt;10,IF(AND(ISNUMBER('Control Sample Data'!F270),'Control Sample Data'!F270&lt;$C$389, 'Control Sample Data'!F270&gt;0),'Control Sample Data'!F270,$C$389),""))</f>
        <v/>
      </c>
      <c r="U271" s="105" t="str">
        <f>IF('Control Sample Data'!G270="","",IF(SUM('Control Sample Data'!G$3:G$386)&gt;10,IF(AND(ISNUMBER('Control Sample Data'!G270),'Control Sample Data'!G270&lt;$C$389, 'Control Sample Data'!G270&gt;0),'Control Sample Data'!G270,$C$389),""))</f>
        <v/>
      </c>
      <c r="V271" s="105" t="str">
        <f>IF('Control Sample Data'!H270="","",IF(SUM('Control Sample Data'!H$3:H$386)&gt;10,IF(AND(ISNUMBER('Control Sample Data'!H270),'Control Sample Data'!H270&lt;$C$389, 'Control Sample Data'!H270&gt;0),'Control Sample Data'!H270,$C$389),""))</f>
        <v/>
      </c>
      <c r="W271" s="105" t="str">
        <f>IF('Control Sample Data'!I270="","",IF(SUM('Control Sample Data'!I$3:I$386)&gt;10,IF(AND(ISNUMBER('Control Sample Data'!I270),'Control Sample Data'!I270&lt;$C$389, 'Control Sample Data'!I270&gt;0),'Control Sample Data'!I270,$C$389),""))</f>
        <v/>
      </c>
      <c r="X271" s="105" t="str">
        <f>IF('Control Sample Data'!J270="","",IF(SUM('Control Sample Data'!J$3:J$386)&gt;10,IF(AND(ISNUMBER('Control Sample Data'!J270),'Control Sample Data'!J270&lt;$C$389, 'Control Sample Data'!J270&gt;0),'Control Sample Data'!J270,$C$389),""))</f>
        <v/>
      </c>
      <c r="Y271" s="105" t="str">
        <f>IF('Control Sample Data'!K270="","",IF(SUM('Control Sample Data'!K$3:K$386)&gt;10,IF(AND(ISNUMBER('Control Sample Data'!K270),'Control Sample Data'!K270&lt;$C$389, 'Control Sample Data'!K270&gt;0),'Control Sample Data'!K270,$C$389),""))</f>
        <v/>
      </c>
      <c r="Z271" s="105" t="str">
        <f>IF('Control Sample Data'!L270="","",IF(SUM('Control Sample Data'!L$3:L$386)&gt;10,IF(AND(ISNUMBER('Control Sample Data'!L270),'Control Sample Data'!L270&lt;$C$389, 'Control Sample Data'!L270&gt;0),'Control Sample Data'!L270,$C$389),""))</f>
        <v/>
      </c>
      <c r="AA271" s="105" t="str">
        <f>IF('Control Sample Data'!M270="","",IF(SUM('Control Sample Data'!M$3:M$386)&gt;10,IF(AND(ISNUMBER('Control Sample Data'!M270),'Control Sample Data'!M270&lt;$C$389, 'Control Sample Data'!M270&gt;0),'Control Sample Data'!M270,$C$389),""))</f>
        <v/>
      </c>
      <c r="AB271" s="136" t="str">
        <f>IF('Control Sample Data'!N270="","",IF(SUM('Control Sample Data'!N$3:N$386)&gt;10,IF(AND(ISNUMBER('Control Sample Data'!N270),'Control Sample Data'!N270&lt;$C$389, 'Control Sample Data'!N270&gt;0),'Control Sample Data'!N270,$C$389),""))</f>
        <v/>
      </c>
      <c r="BA271" s="101" t="str">
        <f t="shared" si="274"/>
        <v>SOCS1</v>
      </c>
      <c r="BB271" s="104" t="s">
        <v>27051</v>
      </c>
      <c r="BC271" s="105">
        <f t="shared" si="234"/>
        <v>5.6780000000000008</v>
      </c>
      <c r="BD271" s="105">
        <f t="shared" si="235"/>
        <v>5.1900000000000013</v>
      </c>
      <c r="BE271" s="105">
        <f t="shared" si="236"/>
        <v>10.269999999999996</v>
      </c>
      <c r="BF271" s="105" t="str">
        <f t="shared" si="237"/>
        <v/>
      </c>
      <c r="BG271" s="105" t="str">
        <f t="shared" si="238"/>
        <v/>
      </c>
      <c r="BH271" s="105" t="str">
        <f t="shared" si="239"/>
        <v/>
      </c>
      <c r="BI271" s="105" t="str">
        <f t="shared" si="240"/>
        <v/>
      </c>
      <c r="BJ271" s="105" t="str">
        <f t="shared" si="241"/>
        <v/>
      </c>
      <c r="BK271" s="105" t="str">
        <f t="shared" si="242"/>
        <v/>
      </c>
      <c r="BL271" s="105" t="str">
        <f t="shared" si="243"/>
        <v/>
      </c>
      <c r="BM271" s="102" t="str">
        <f t="shared" si="275"/>
        <v/>
      </c>
      <c r="BN271" s="102" t="str">
        <f t="shared" si="276"/>
        <v/>
      </c>
      <c r="BO271" s="105">
        <f t="shared" si="244"/>
        <v>0.50799999999999912</v>
      </c>
      <c r="BP271" s="105">
        <f t="shared" si="245"/>
        <v>0.45800000000000196</v>
      </c>
      <c r="BQ271" s="105">
        <f t="shared" si="246"/>
        <v>0.71999999999999886</v>
      </c>
      <c r="BR271" s="105" t="str">
        <f t="shared" si="247"/>
        <v/>
      </c>
      <c r="BS271" s="105" t="str">
        <f t="shared" si="248"/>
        <v/>
      </c>
      <c r="BT271" s="105" t="str">
        <f t="shared" si="249"/>
        <v/>
      </c>
      <c r="BU271" s="105" t="str">
        <f t="shared" si="250"/>
        <v/>
      </c>
      <c r="BV271" s="105" t="str">
        <f t="shared" si="251"/>
        <v/>
      </c>
      <c r="BW271" s="105" t="str">
        <f t="shared" si="252"/>
        <v/>
      </c>
      <c r="BX271" s="105" t="str">
        <f t="shared" si="253"/>
        <v/>
      </c>
      <c r="BY271" s="102" t="str">
        <f t="shared" si="277"/>
        <v/>
      </c>
      <c r="BZ271" s="102" t="str">
        <f t="shared" si="278"/>
        <v/>
      </c>
      <c r="CA271" s="70">
        <f t="shared" si="279"/>
        <v>7.0459999999999994</v>
      </c>
      <c r="CB271" s="70">
        <f t="shared" si="280"/>
        <v>0.56199999999999994</v>
      </c>
      <c r="CC271" s="103" t="str">
        <f t="shared" si="281"/>
        <v>SOCS1</v>
      </c>
      <c r="CD271" s="104" t="s">
        <v>27051</v>
      </c>
      <c r="CE271" s="106">
        <f t="shared" si="254"/>
        <v>1.9532223477893886E-2</v>
      </c>
      <c r="CF271" s="106">
        <f t="shared" si="255"/>
        <v>2.7393928791126079E-2</v>
      </c>
      <c r="CG271" s="106">
        <f t="shared" si="256"/>
        <v>8.0988236895941776E-4</v>
      </c>
      <c r="CH271" s="106" t="str">
        <f t="shared" si="257"/>
        <v/>
      </c>
      <c r="CI271" s="106" t="str">
        <f t="shared" si="258"/>
        <v/>
      </c>
      <c r="CJ271" s="106" t="str">
        <f t="shared" si="259"/>
        <v/>
      </c>
      <c r="CK271" s="106" t="str">
        <f t="shared" si="260"/>
        <v/>
      </c>
      <c r="CL271" s="106" t="str">
        <f t="shared" si="261"/>
        <v/>
      </c>
      <c r="CM271" s="106" t="str">
        <f t="shared" si="262"/>
        <v/>
      </c>
      <c r="CN271" s="106" t="str">
        <f t="shared" si="263"/>
        <v/>
      </c>
      <c r="CO271" s="119" t="str">
        <f t="shared" si="282"/>
        <v/>
      </c>
      <c r="CP271" s="119" t="str">
        <f t="shared" si="283"/>
        <v/>
      </c>
      <c r="CQ271" s="106">
        <f t="shared" si="264"/>
        <v>0.70319659995656014</v>
      </c>
      <c r="CR271" s="106">
        <f t="shared" si="265"/>
        <v>0.72799477449954242</v>
      </c>
      <c r="CS271" s="106">
        <f t="shared" si="266"/>
        <v>0.60709744219752393</v>
      </c>
      <c r="CT271" s="106" t="str">
        <f t="shared" si="267"/>
        <v/>
      </c>
      <c r="CU271" s="106" t="str">
        <f t="shared" si="268"/>
        <v/>
      </c>
      <c r="CV271" s="106" t="str">
        <f t="shared" si="269"/>
        <v/>
      </c>
      <c r="CW271" s="106" t="str">
        <f t="shared" si="270"/>
        <v/>
      </c>
      <c r="CX271" s="106" t="str">
        <f t="shared" si="271"/>
        <v/>
      </c>
      <c r="CY271" s="106" t="str">
        <f t="shared" si="272"/>
        <v/>
      </c>
      <c r="CZ271" s="106" t="str">
        <f t="shared" si="273"/>
        <v/>
      </c>
      <c r="DA271" s="119" t="str">
        <f t="shared" si="284"/>
        <v/>
      </c>
      <c r="DB271" s="119" t="str">
        <f t="shared" si="285"/>
        <v/>
      </c>
    </row>
    <row r="272" spans="1:106" ht="15" customHeight="1" x14ac:dyDescent="0.3">
      <c r="A272" s="135" t="str">
        <f>'Gene Table'!D271</f>
        <v>SOCS2</v>
      </c>
      <c r="B272" s="104" t="s">
        <v>27052</v>
      </c>
      <c r="C272" s="105">
        <f>IF('Test Sample Data'!C271="","",IF(SUM('Test Sample Data'!C$3:C$386)&gt;10,IF(AND(ISNUMBER('Test Sample Data'!C271),'Test Sample Data'!C271&lt;$C$389, 'Test Sample Data'!C271&gt;0),'Test Sample Data'!C271,$C$389),""))</f>
        <v>35</v>
      </c>
      <c r="D272" s="105">
        <f>IF('Test Sample Data'!D271="","",IF(SUM('Test Sample Data'!D$3:D$386)&gt;10,IF(AND(ISNUMBER('Test Sample Data'!D271),'Test Sample Data'!D271&lt;$C$389, 'Test Sample Data'!D271&gt;0),'Test Sample Data'!D271,$C$389),""))</f>
        <v>26.46</v>
      </c>
      <c r="E272" s="105">
        <f>IF('Test Sample Data'!E271="","",IF(SUM('Test Sample Data'!E$3:E$386)&gt;10,IF(AND(ISNUMBER('Test Sample Data'!E271),'Test Sample Data'!E271&lt;$C$389, 'Test Sample Data'!E271&gt;0),'Test Sample Data'!E271,$C$389),""))</f>
        <v>31.57</v>
      </c>
      <c r="F272" s="105" t="str">
        <f>IF('Test Sample Data'!F271="","",IF(SUM('Test Sample Data'!F$3:F$386)&gt;10,IF(AND(ISNUMBER('Test Sample Data'!F271),'Test Sample Data'!F271&lt;$C$389, 'Test Sample Data'!F271&gt;0),'Test Sample Data'!F271,$C$389),""))</f>
        <v/>
      </c>
      <c r="G272" s="105" t="str">
        <f>IF('Test Sample Data'!G271="","",IF(SUM('Test Sample Data'!G$3:G$386)&gt;10,IF(AND(ISNUMBER('Test Sample Data'!G271),'Test Sample Data'!G271&lt;$C$389, 'Test Sample Data'!G271&gt;0),'Test Sample Data'!G271,$C$389),""))</f>
        <v/>
      </c>
      <c r="H272" s="105" t="str">
        <f>IF('Test Sample Data'!H271="","",IF(SUM('Test Sample Data'!H$3:H$386)&gt;10,IF(AND(ISNUMBER('Test Sample Data'!H271),'Test Sample Data'!H271&lt;$C$389, 'Test Sample Data'!H271&gt;0),'Test Sample Data'!H271,$C$389),""))</f>
        <v/>
      </c>
      <c r="I272" s="105" t="str">
        <f>IF('Test Sample Data'!I271="","",IF(SUM('Test Sample Data'!I$3:I$386)&gt;10,IF(AND(ISNUMBER('Test Sample Data'!I271),'Test Sample Data'!I271&lt;$C$389, 'Test Sample Data'!I271&gt;0),'Test Sample Data'!I271,$C$389),""))</f>
        <v/>
      </c>
      <c r="J272" s="105" t="str">
        <f>IF('Test Sample Data'!J271="","",IF(SUM('Test Sample Data'!J$3:J$386)&gt;10,IF(AND(ISNUMBER('Test Sample Data'!J271),'Test Sample Data'!J271&lt;$C$389, 'Test Sample Data'!J271&gt;0),'Test Sample Data'!J271,$C$389),""))</f>
        <v/>
      </c>
      <c r="K272" s="105" t="str">
        <f>IF('Test Sample Data'!K271="","",IF(SUM('Test Sample Data'!K$3:K$386)&gt;10,IF(AND(ISNUMBER('Test Sample Data'!K271),'Test Sample Data'!K271&lt;$C$389, 'Test Sample Data'!K271&gt;0),'Test Sample Data'!K271,$C$389),""))</f>
        <v/>
      </c>
      <c r="L272" s="105" t="str">
        <f>IF('Test Sample Data'!L271="","",IF(SUM('Test Sample Data'!L$3:L$386)&gt;10,IF(AND(ISNUMBER('Test Sample Data'!L271),'Test Sample Data'!L271&lt;$C$389, 'Test Sample Data'!L271&gt;0),'Test Sample Data'!L271,$C$389),""))</f>
        <v/>
      </c>
      <c r="M272" s="105" t="str">
        <f>IF('Test Sample Data'!M271="","",IF(SUM('Test Sample Data'!M$3:M$386)&gt;10,IF(AND(ISNUMBER('Test Sample Data'!M271),'Test Sample Data'!M271&lt;$C$389, 'Test Sample Data'!M271&gt;0),'Test Sample Data'!M271,$C$389),""))</f>
        <v/>
      </c>
      <c r="N272" s="105" t="str">
        <f>IF('Test Sample Data'!N271="","",IF(SUM('Test Sample Data'!N$3:N$386)&gt;10,IF(AND(ISNUMBER('Test Sample Data'!N271),'Test Sample Data'!N271&lt;$C$389, 'Test Sample Data'!N271&gt;0),'Test Sample Data'!N271,$C$389),""))</f>
        <v/>
      </c>
      <c r="O272" s="105" t="str">
        <f>'Gene Table'!D271</f>
        <v>SOCS2</v>
      </c>
      <c r="P272" s="104" t="s">
        <v>27052</v>
      </c>
      <c r="Q272" s="105">
        <f>IF('Control Sample Data'!C271="","",IF(SUM('Control Sample Data'!C$3:C$386)&gt;10,IF(AND(ISNUMBER('Control Sample Data'!C271),'Control Sample Data'!C271&lt;$C$389, 'Control Sample Data'!C271&gt;0),'Control Sample Data'!C271,$C$389),""))</f>
        <v>29.08</v>
      </c>
      <c r="R272" s="105">
        <f>IF('Control Sample Data'!D271="","",IF(SUM('Control Sample Data'!D$3:D$386)&gt;10,IF(AND(ISNUMBER('Control Sample Data'!D271),'Control Sample Data'!D271&lt;$C$389, 'Control Sample Data'!D271&gt;0),'Control Sample Data'!D271,$C$389),""))</f>
        <v>28.85</v>
      </c>
      <c r="S272" s="105">
        <f>IF('Control Sample Data'!E271="","",IF(SUM('Control Sample Data'!E$3:E$386)&gt;10,IF(AND(ISNUMBER('Control Sample Data'!E271),'Control Sample Data'!E271&lt;$C$389, 'Control Sample Data'!E271&gt;0),'Control Sample Data'!E271,$C$389),""))</f>
        <v>29.36</v>
      </c>
      <c r="T272" s="105" t="str">
        <f>IF('Control Sample Data'!F271="","",IF(SUM('Control Sample Data'!F$3:F$386)&gt;10,IF(AND(ISNUMBER('Control Sample Data'!F271),'Control Sample Data'!F271&lt;$C$389, 'Control Sample Data'!F271&gt;0),'Control Sample Data'!F271,$C$389),""))</f>
        <v/>
      </c>
      <c r="U272" s="105" t="str">
        <f>IF('Control Sample Data'!G271="","",IF(SUM('Control Sample Data'!G$3:G$386)&gt;10,IF(AND(ISNUMBER('Control Sample Data'!G271),'Control Sample Data'!G271&lt;$C$389, 'Control Sample Data'!G271&gt;0),'Control Sample Data'!G271,$C$389),""))</f>
        <v/>
      </c>
      <c r="V272" s="105" t="str">
        <f>IF('Control Sample Data'!H271="","",IF(SUM('Control Sample Data'!H$3:H$386)&gt;10,IF(AND(ISNUMBER('Control Sample Data'!H271),'Control Sample Data'!H271&lt;$C$389, 'Control Sample Data'!H271&gt;0),'Control Sample Data'!H271,$C$389),""))</f>
        <v/>
      </c>
      <c r="W272" s="105" t="str">
        <f>IF('Control Sample Data'!I271="","",IF(SUM('Control Sample Data'!I$3:I$386)&gt;10,IF(AND(ISNUMBER('Control Sample Data'!I271),'Control Sample Data'!I271&lt;$C$389, 'Control Sample Data'!I271&gt;0),'Control Sample Data'!I271,$C$389),""))</f>
        <v/>
      </c>
      <c r="X272" s="105" t="str">
        <f>IF('Control Sample Data'!J271="","",IF(SUM('Control Sample Data'!J$3:J$386)&gt;10,IF(AND(ISNUMBER('Control Sample Data'!J271),'Control Sample Data'!J271&lt;$C$389, 'Control Sample Data'!J271&gt;0),'Control Sample Data'!J271,$C$389),""))</f>
        <v/>
      </c>
      <c r="Y272" s="105" t="str">
        <f>IF('Control Sample Data'!K271="","",IF(SUM('Control Sample Data'!K$3:K$386)&gt;10,IF(AND(ISNUMBER('Control Sample Data'!K271),'Control Sample Data'!K271&lt;$C$389, 'Control Sample Data'!K271&gt;0),'Control Sample Data'!K271,$C$389),""))</f>
        <v/>
      </c>
      <c r="Z272" s="105" t="str">
        <f>IF('Control Sample Data'!L271="","",IF(SUM('Control Sample Data'!L$3:L$386)&gt;10,IF(AND(ISNUMBER('Control Sample Data'!L271),'Control Sample Data'!L271&lt;$C$389, 'Control Sample Data'!L271&gt;0),'Control Sample Data'!L271,$C$389),""))</f>
        <v/>
      </c>
      <c r="AA272" s="105" t="str">
        <f>IF('Control Sample Data'!M271="","",IF(SUM('Control Sample Data'!M$3:M$386)&gt;10,IF(AND(ISNUMBER('Control Sample Data'!M271),'Control Sample Data'!M271&lt;$C$389, 'Control Sample Data'!M271&gt;0),'Control Sample Data'!M271,$C$389),""))</f>
        <v/>
      </c>
      <c r="AB272" s="136" t="str">
        <f>IF('Control Sample Data'!N271="","",IF(SUM('Control Sample Data'!N$3:N$386)&gt;10,IF(AND(ISNUMBER('Control Sample Data'!N271),'Control Sample Data'!N271&lt;$C$389, 'Control Sample Data'!N271&gt;0),'Control Sample Data'!N271,$C$389),""))</f>
        <v/>
      </c>
      <c r="BA272" s="101" t="str">
        <f t="shared" si="274"/>
        <v>SOCS2</v>
      </c>
      <c r="BB272" s="104" t="s">
        <v>27052</v>
      </c>
      <c r="BC272" s="105">
        <f t="shared" si="234"/>
        <v>14.007999999999999</v>
      </c>
      <c r="BD272" s="105">
        <f t="shared" si="235"/>
        <v>5.5100000000000016</v>
      </c>
      <c r="BE272" s="105">
        <f t="shared" si="236"/>
        <v>10.689999999999998</v>
      </c>
      <c r="BF272" s="105" t="str">
        <f t="shared" si="237"/>
        <v/>
      </c>
      <c r="BG272" s="105" t="str">
        <f t="shared" si="238"/>
        <v/>
      </c>
      <c r="BH272" s="105" t="str">
        <f t="shared" si="239"/>
        <v/>
      </c>
      <c r="BI272" s="105" t="str">
        <f t="shared" si="240"/>
        <v/>
      </c>
      <c r="BJ272" s="105" t="str">
        <f t="shared" si="241"/>
        <v/>
      </c>
      <c r="BK272" s="105" t="str">
        <f t="shared" si="242"/>
        <v/>
      </c>
      <c r="BL272" s="105" t="str">
        <f t="shared" si="243"/>
        <v/>
      </c>
      <c r="BM272" s="102" t="str">
        <f t="shared" si="275"/>
        <v/>
      </c>
      <c r="BN272" s="102" t="str">
        <f t="shared" si="276"/>
        <v/>
      </c>
      <c r="BO272" s="105">
        <f t="shared" si="244"/>
        <v>7.9379999999999988</v>
      </c>
      <c r="BP272" s="105">
        <f t="shared" si="245"/>
        <v>7.7980000000000018</v>
      </c>
      <c r="BQ272" s="105">
        <f t="shared" si="246"/>
        <v>8.1499999999999986</v>
      </c>
      <c r="BR272" s="105" t="str">
        <f t="shared" si="247"/>
        <v/>
      </c>
      <c r="BS272" s="105" t="str">
        <f t="shared" si="248"/>
        <v/>
      </c>
      <c r="BT272" s="105" t="str">
        <f t="shared" si="249"/>
        <v/>
      </c>
      <c r="BU272" s="105" t="str">
        <f t="shared" si="250"/>
        <v/>
      </c>
      <c r="BV272" s="105" t="str">
        <f t="shared" si="251"/>
        <v/>
      </c>
      <c r="BW272" s="105" t="str">
        <f t="shared" si="252"/>
        <v/>
      </c>
      <c r="BX272" s="105" t="str">
        <f t="shared" si="253"/>
        <v/>
      </c>
      <c r="BY272" s="102" t="str">
        <f t="shared" si="277"/>
        <v/>
      </c>
      <c r="BZ272" s="102" t="str">
        <f t="shared" si="278"/>
        <v/>
      </c>
      <c r="CA272" s="70">
        <f t="shared" si="279"/>
        <v>10.069333333333333</v>
      </c>
      <c r="CB272" s="70">
        <f t="shared" si="280"/>
        <v>7.9619999999999997</v>
      </c>
      <c r="CC272" s="103" t="str">
        <f t="shared" si="281"/>
        <v>SOCS2</v>
      </c>
      <c r="CD272" s="104" t="s">
        <v>27052</v>
      </c>
      <c r="CE272" s="106">
        <f t="shared" si="254"/>
        <v>6.0697642130933602E-5</v>
      </c>
      <c r="CF272" s="106">
        <f t="shared" si="255"/>
        <v>2.194445118340619E-2</v>
      </c>
      <c r="CG272" s="106">
        <f t="shared" si="256"/>
        <v>6.0532602536083452E-4</v>
      </c>
      <c r="CH272" s="106" t="str">
        <f t="shared" si="257"/>
        <v/>
      </c>
      <c r="CI272" s="106" t="str">
        <f t="shared" si="258"/>
        <v/>
      </c>
      <c r="CJ272" s="106" t="str">
        <f t="shared" si="259"/>
        <v/>
      </c>
      <c r="CK272" s="106" t="str">
        <f t="shared" si="260"/>
        <v/>
      </c>
      <c r="CL272" s="106" t="str">
        <f t="shared" si="261"/>
        <v/>
      </c>
      <c r="CM272" s="106" t="str">
        <f t="shared" si="262"/>
        <v/>
      </c>
      <c r="CN272" s="106" t="str">
        <f t="shared" si="263"/>
        <v/>
      </c>
      <c r="CO272" s="119" t="str">
        <f t="shared" si="282"/>
        <v/>
      </c>
      <c r="CP272" s="119" t="str">
        <f t="shared" si="283"/>
        <v/>
      </c>
      <c r="CQ272" s="106">
        <f t="shared" si="264"/>
        <v>4.0777809664910916E-3</v>
      </c>
      <c r="CR272" s="106">
        <f t="shared" si="265"/>
        <v>4.4933277084007973E-3</v>
      </c>
      <c r="CS272" s="106">
        <f t="shared" si="266"/>
        <v>3.5205096195735611E-3</v>
      </c>
      <c r="CT272" s="106" t="str">
        <f t="shared" si="267"/>
        <v/>
      </c>
      <c r="CU272" s="106" t="str">
        <f t="shared" si="268"/>
        <v/>
      </c>
      <c r="CV272" s="106" t="str">
        <f t="shared" si="269"/>
        <v/>
      </c>
      <c r="CW272" s="106" t="str">
        <f t="shared" si="270"/>
        <v/>
      </c>
      <c r="CX272" s="106" t="str">
        <f t="shared" si="271"/>
        <v/>
      </c>
      <c r="CY272" s="106" t="str">
        <f t="shared" si="272"/>
        <v/>
      </c>
      <c r="CZ272" s="106" t="str">
        <f t="shared" si="273"/>
        <v/>
      </c>
      <c r="DA272" s="119" t="str">
        <f t="shared" si="284"/>
        <v/>
      </c>
      <c r="DB272" s="119" t="str">
        <f t="shared" si="285"/>
        <v/>
      </c>
    </row>
    <row r="273" spans="1:106" ht="15" customHeight="1" x14ac:dyDescent="0.3">
      <c r="A273" s="135" t="str">
        <f>'Gene Table'!D272</f>
        <v>SOCS3</v>
      </c>
      <c r="B273" s="104" t="s">
        <v>27053</v>
      </c>
      <c r="C273" s="105">
        <f>IF('Test Sample Data'!C272="","",IF(SUM('Test Sample Data'!C$3:C$386)&gt;10,IF(AND(ISNUMBER('Test Sample Data'!C272),'Test Sample Data'!C272&lt;$C$389, 'Test Sample Data'!C272&gt;0),'Test Sample Data'!C272,$C$389),""))</f>
        <v>29.54</v>
      </c>
      <c r="D273" s="105">
        <f>IF('Test Sample Data'!D272="","",IF(SUM('Test Sample Data'!D$3:D$386)&gt;10,IF(AND(ISNUMBER('Test Sample Data'!D272),'Test Sample Data'!D272&lt;$C$389, 'Test Sample Data'!D272&gt;0),'Test Sample Data'!D272,$C$389),""))</f>
        <v>26.09</v>
      </c>
      <c r="E273" s="105">
        <f>IF('Test Sample Data'!E272="","",IF(SUM('Test Sample Data'!E$3:E$386)&gt;10,IF(AND(ISNUMBER('Test Sample Data'!E272),'Test Sample Data'!E272&lt;$C$389, 'Test Sample Data'!E272&gt;0),'Test Sample Data'!E272,$C$389),""))</f>
        <v>31.3</v>
      </c>
      <c r="F273" s="105" t="str">
        <f>IF('Test Sample Data'!F272="","",IF(SUM('Test Sample Data'!F$3:F$386)&gt;10,IF(AND(ISNUMBER('Test Sample Data'!F272),'Test Sample Data'!F272&lt;$C$389, 'Test Sample Data'!F272&gt;0),'Test Sample Data'!F272,$C$389),""))</f>
        <v/>
      </c>
      <c r="G273" s="105" t="str">
        <f>IF('Test Sample Data'!G272="","",IF(SUM('Test Sample Data'!G$3:G$386)&gt;10,IF(AND(ISNUMBER('Test Sample Data'!G272),'Test Sample Data'!G272&lt;$C$389, 'Test Sample Data'!G272&gt;0),'Test Sample Data'!G272,$C$389),""))</f>
        <v/>
      </c>
      <c r="H273" s="105" t="str">
        <f>IF('Test Sample Data'!H272="","",IF(SUM('Test Sample Data'!H$3:H$386)&gt;10,IF(AND(ISNUMBER('Test Sample Data'!H272),'Test Sample Data'!H272&lt;$C$389, 'Test Sample Data'!H272&gt;0),'Test Sample Data'!H272,$C$389),""))</f>
        <v/>
      </c>
      <c r="I273" s="105" t="str">
        <f>IF('Test Sample Data'!I272="","",IF(SUM('Test Sample Data'!I$3:I$386)&gt;10,IF(AND(ISNUMBER('Test Sample Data'!I272),'Test Sample Data'!I272&lt;$C$389, 'Test Sample Data'!I272&gt;0),'Test Sample Data'!I272,$C$389),""))</f>
        <v/>
      </c>
      <c r="J273" s="105" t="str">
        <f>IF('Test Sample Data'!J272="","",IF(SUM('Test Sample Data'!J$3:J$386)&gt;10,IF(AND(ISNUMBER('Test Sample Data'!J272),'Test Sample Data'!J272&lt;$C$389, 'Test Sample Data'!J272&gt;0),'Test Sample Data'!J272,$C$389),""))</f>
        <v/>
      </c>
      <c r="K273" s="105" t="str">
        <f>IF('Test Sample Data'!K272="","",IF(SUM('Test Sample Data'!K$3:K$386)&gt;10,IF(AND(ISNUMBER('Test Sample Data'!K272),'Test Sample Data'!K272&lt;$C$389, 'Test Sample Data'!K272&gt;0),'Test Sample Data'!K272,$C$389),""))</f>
        <v/>
      </c>
      <c r="L273" s="105" t="str">
        <f>IF('Test Sample Data'!L272="","",IF(SUM('Test Sample Data'!L$3:L$386)&gt;10,IF(AND(ISNUMBER('Test Sample Data'!L272),'Test Sample Data'!L272&lt;$C$389, 'Test Sample Data'!L272&gt;0),'Test Sample Data'!L272,$C$389),""))</f>
        <v/>
      </c>
      <c r="M273" s="105" t="str">
        <f>IF('Test Sample Data'!M272="","",IF(SUM('Test Sample Data'!M$3:M$386)&gt;10,IF(AND(ISNUMBER('Test Sample Data'!M272),'Test Sample Data'!M272&lt;$C$389, 'Test Sample Data'!M272&gt;0),'Test Sample Data'!M272,$C$389),""))</f>
        <v/>
      </c>
      <c r="N273" s="105" t="str">
        <f>IF('Test Sample Data'!N272="","",IF(SUM('Test Sample Data'!N$3:N$386)&gt;10,IF(AND(ISNUMBER('Test Sample Data'!N272),'Test Sample Data'!N272&lt;$C$389, 'Test Sample Data'!N272&gt;0),'Test Sample Data'!N272,$C$389),""))</f>
        <v/>
      </c>
      <c r="O273" s="105" t="str">
        <f>'Gene Table'!D272</f>
        <v>SOCS3</v>
      </c>
      <c r="P273" s="104" t="s">
        <v>27053</v>
      </c>
      <c r="Q273" s="105">
        <f>IF('Control Sample Data'!C272="","",IF(SUM('Control Sample Data'!C$3:C$386)&gt;10,IF(AND(ISNUMBER('Control Sample Data'!C272),'Control Sample Data'!C272&lt;$C$389, 'Control Sample Data'!C272&gt;0),'Control Sample Data'!C272,$C$389),""))</f>
        <v>26.16</v>
      </c>
      <c r="R273" s="105">
        <f>IF('Control Sample Data'!D272="","",IF(SUM('Control Sample Data'!D$3:D$386)&gt;10,IF(AND(ISNUMBER('Control Sample Data'!D272),'Control Sample Data'!D272&lt;$C$389, 'Control Sample Data'!D272&gt;0),'Control Sample Data'!D272,$C$389),""))</f>
        <v>26.25</v>
      </c>
      <c r="S273" s="105">
        <f>IF('Control Sample Data'!E272="","",IF(SUM('Control Sample Data'!E$3:E$386)&gt;10,IF(AND(ISNUMBER('Control Sample Data'!E272),'Control Sample Data'!E272&lt;$C$389, 'Control Sample Data'!E272&gt;0),'Control Sample Data'!E272,$C$389),""))</f>
        <v>26.33</v>
      </c>
      <c r="T273" s="105" t="str">
        <f>IF('Control Sample Data'!F272="","",IF(SUM('Control Sample Data'!F$3:F$386)&gt;10,IF(AND(ISNUMBER('Control Sample Data'!F272),'Control Sample Data'!F272&lt;$C$389, 'Control Sample Data'!F272&gt;0),'Control Sample Data'!F272,$C$389),""))</f>
        <v/>
      </c>
      <c r="U273" s="105" t="str">
        <f>IF('Control Sample Data'!G272="","",IF(SUM('Control Sample Data'!G$3:G$386)&gt;10,IF(AND(ISNUMBER('Control Sample Data'!G272),'Control Sample Data'!G272&lt;$C$389, 'Control Sample Data'!G272&gt;0),'Control Sample Data'!G272,$C$389),""))</f>
        <v/>
      </c>
      <c r="V273" s="105" t="str">
        <f>IF('Control Sample Data'!H272="","",IF(SUM('Control Sample Data'!H$3:H$386)&gt;10,IF(AND(ISNUMBER('Control Sample Data'!H272),'Control Sample Data'!H272&lt;$C$389, 'Control Sample Data'!H272&gt;0),'Control Sample Data'!H272,$C$389),""))</f>
        <v/>
      </c>
      <c r="W273" s="105" t="str">
        <f>IF('Control Sample Data'!I272="","",IF(SUM('Control Sample Data'!I$3:I$386)&gt;10,IF(AND(ISNUMBER('Control Sample Data'!I272),'Control Sample Data'!I272&lt;$C$389, 'Control Sample Data'!I272&gt;0),'Control Sample Data'!I272,$C$389),""))</f>
        <v/>
      </c>
      <c r="X273" s="105" t="str">
        <f>IF('Control Sample Data'!J272="","",IF(SUM('Control Sample Data'!J$3:J$386)&gt;10,IF(AND(ISNUMBER('Control Sample Data'!J272),'Control Sample Data'!J272&lt;$C$389, 'Control Sample Data'!J272&gt;0),'Control Sample Data'!J272,$C$389),""))</f>
        <v/>
      </c>
      <c r="Y273" s="105" t="str">
        <f>IF('Control Sample Data'!K272="","",IF(SUM('Control Sample Data'!K$3:K$386)&gt;10,IF(AND(ISNUMBER('Control Sample Data'!K272),'Control Sample Data'!K272&lt;$C$389, 'Control Sample Data'!K272&gt;0),'Control Sample Data'!K272,$C$389),""))</f>
        <v/>
      </c>
      <c r="Z273" s="105" t="str">
        <f>IF('Control Sample Data'!L272="","",IF(SUM('Control Sample Data'!L$3:L$386)&gt;10,IF(AND(ISNUMBER('Control Sample Data'!L272),'Control Sample Data'!L272&lt;$C$389, 'Control Sample Data'!L272&gt;0),'Control Sample Data'!L272,$C$389),""))</f>
        <v/>
      </c>
      <c r="AA273" s="105" t="str">
        <f>IF('Control Sample Data'!M272="","",IF(SUM('Control Sample Data'!M$3:M$386)&gt;10,IF(AND(ISNUMBER('Control Sample Data'!M272),'Control Sample Data'!M272&lt;$C$389, 'Control Sample Data'!M272&gt;0),'Control Sample Data'!M272,$C$389),""))</f>
        <v/>
      </c>
      <c r="AB273" s="136" t="str">
        <f>IF('Control Sample Data'!N272="","",IF(SUM('Control Sample Data'!N$3:N$386)&gt;10,IF(AND(ISNUMBER('Control Sample Data'!N272),'Control Sample Data'!N272&lt;$C$389, 'Control Sample Data'!N272&gt;0),'Control Sample Data'!N272,$C$389),""))</f>
        <v/>
      </c>
      <c r="BA273" s="101" t="str">
        <f t="shared" si="274"/>
        <v>SOCS3</v>
      </c>
      <c r="BB273" s="104" t="s">
        <v>27053</v>
      </c>
      <c r="BC273" s="105">
        <f t="shared" si="234"/>
        <v>8.5479999999999983</v>
      </c>
      <c r="BD273" s="105">
        <f t="shared" si="235"/>
        <v>5.1400000000000006</v>
      </c>
      <c r="BE273" s="105">
        <f t="shared" si="236"/>
        <v>10.419999999999998</v>
      </c>
      <c r="BF273" s="105" t="str">
        <f t="shared" si="237"/>
        <v/>
      </c>
      <c r="BG273" s="105" t="str">
        <f t="shared" si="238"/>
        <v/>
      </c>
      <c r="BH273" s="105" t="str">
        <f t="shared" si="239"/>
        <v/>
      </c>
      <c r="BI273" s="105" t="str">
        <f t="shared" si="240"/>
        <v/>
      </c>
      <c r="BJ273" s="105" t="str">
        <f t="shared" si="241"/>
        <v/>
      </c>
      <c r="BK273" s="105" t="str">
        <f t="shared" si="242"/>
        <v/>
      </c>
      <c r="BL273" s="105" t="str">
        <f t="shared" si="243"/>
        <v/>
      </c>
      <c r="BM273" s="102" t="str">
        <f t="shared" si="275"/>
        <v/>
      </c>
      <c r="BN273" s="102" t="str">
        <f t="shared" si="276"/>
        <v/>
      </c>
      <c r="BO273" s="105">
        <f t="shared" si="244"/>
        <v>5.0180000000000007</v>
      </c>
      <c r="BP273" s="105">
        <f t="shared" si="245"/>
        <v>5.1980000000000004</v>
      </c>
      <c r="BQ273" s="105">
        <f t="shared" si="246"/>
        <v>5.1199999999999974</v>
      </c>
      <c r="BR273" s="105" t="str">
        <f t="shared" si="247"/>
        <v/>
      </c>
      <c r="BS273" s="105" t="str">
        <f t="shared" si="248"/>
        <v/>
      </c>
      <c r="BT273" s="105" t="str">
        <f t="shared" si="249"/>
        <v/>
      </c>
      <c r="BU273" s="105" t="str">
        <f t="shared" si="250"/>
        <v/>
      </c>
      <c r="BV273" s="105" t="str">
        <f t="shared" si="251"/>
        <v/>
      </c>
      <c r="BW273" s="105" t="str">
        <f t="shared" si="252"/>
        <v/>
      </c>
      <c r="BX273" s="105" t="str">
        <f t="shared" si="253"/>
        <v/>
      </c>
      <c r="BY273" s="102" t="str">
        <f t="shared" si="277"/>
        <v/>
      </c>
      <c r="BZ273" s="102" t="str">
        <f t="shared" si="278"/>
        <v/>
      </c>
      <c r="CA273" s="70">
        <f t="shared" si="279"/>
        <v>8.0359999999999996</v>
      </c>
      <c r="CB273" s="70">
        <f t="shared" si="280"/>
        <v>5.1119999999999992</v>
      </c>
      <c r="CC273" s="103" t="str">
        <f t="shared" si="281"/>
        <v>SOCS3</v>
      </c>
      <c r="CD273" s="104" t="s">
        <v>27053</v>
      </c>
      <c r="CE273" s="106">
        <f t="shared" si="254"/>
        <v>2.6717486404345559E-3</v>
      </c>
      <c r="CF273" s="106">
        <f t="shared" si="255"/>
        <v>2.835997360366127E-2</v>
      </c>
      <c r="CG273" s="106">
        <f t="shared" si="256"/>
        <v>7.2990685968502944E-4</v>
      </c>
      <c r="CH273" s="106" t="str">
        <f t="shared" si="257"/>
        <v/>
      </c>
      <c r="CI273" s="106" t="str">
        <f t="shared" si="258"/>
        <v/>
      </c>
      <c r="CJ273" s="106" t="str">
        <f t="shared" si="259"/>
        <v/>
      </c>
      <c r="CK273" s="106" t="str">
        <f t="shared" si="260"/>
        <v/>
      </c>
      <c r="CL273" s="106" t="str">
        <f t="shared" si="261"/>
        <v/>
      </c>
      <c r="CM273" s="106" t="str">
        <f t="shared" si="262"/>
        <v/>
      </c>
      <c r="CN273" s="106" t="str">
        <f t="shared" si="263"/>
        <v/>
      </c>
      <c r="CO273" s="119" t="str">
        <f t="shared" si="282"/>
        <v/>
      </c>
      <c r="CP273" s="119" t="str">
        <f t="shared" si="283"/>
        <v/>
      </c>
      <c r="CQ273" s="106">
        <f t="shared" si="264"/>
        <v>3.0862526920167881E-2</v>
      </c>
      <c r="CR273" s="106">
        <f t="shared" si="265"/>
        <v>2.7242444985533184E-2</v>
      </c>
      <c r="CS273" s="106">
        <f t="shared" si="266"/>
        <v>2.8755864082027394E-2</v>
      </c>
      <c r="CT273" s="106" t="str">
        <f t="shared" si="267"/>
        <v/>
      </c>
      <c r="CU273" s="106" t="str">
        <f t="shared" si="268"/>
        <v/>
      </c>
      <c r="CV273" s="106" t="str">
        <f t="shared" si="269"/>
        <v/>
      </c>
      <c r="CW273" s="106" t="str">
        <f t="shared" si="270"/>
        <v/>
      </c>
      <c r="CX273" s="106" t="str">
        <f t="shared" si="271"/>
        <v/>
      </c>
      <c r="CY273" s="106" t="str">
        <f t="shared" si="272"/>
        <v/>
      </c>
      <c r="CZ273" s="106" t="str">
        <f t="shared" si="273"/>
        <v/>
      </c>
      <c r="DA273" s="119" t="str">
        <f t="shared" si="284"/>
        <v/>
      </c>
      <c r="DB273" s="119" t="str">
        <f t="shared" si="285"/>
        <v/>
      </c>
    </row>
    <row r="274" spans="1:106" ht="15" customHeight="1" x14ac:dyDescent="0.3">
      <c r="A274" s="135" t="str">
        <f>'Gene Table'!D273</f>
        <v>SOCS4</v>
      </c>
      <c r="B274" s="104" t="s">
        <v>27054</v>
      </c>
      <c r="C274" s="105">
        <f>IF('Test Sample Data'!C273="","",IF(SUM('Test Sample Data'!C$3:C$386)&gt;10,IF(AND(ISNUMBER('Test Sample Data'!C273),'Test Sample Data'!C273&lt;$C$389, 'Test Sample Data'!C273&gt;0),'Test Sample Data'!C273,$C$389),""))</f>
        <v>21.26</v>
      </c>
      <c r="D274" s="105">
        <f>IF('Test Sample Data'!D273="","",IF(SUM('Test Sample Data'!D$3:D$386)&gt;10,IF(AND(ISNUMBER('Test Sample Data'!D273),'Test Sample Data'!D273&lt;$C$389, 'Test Sample Data'!D273&gt;0),'Test Sample Data'!D273,$C$389),""))</f>
        <v>29.29</v>
      </c>
      <c r="E274" s="105">
        <f>IF('Test Sample Data'!E273="","",IF(SUM('Test Sample Data'!E$3:E$386)&gt;10,IF(AND(ISNUMBER('Test Sample Data'!E273),'Test Sample Data'!E273&lt;$C$389, 'Test Sample Data'!E273&gt;0),'Test Sample Data'!E273,$C$389),""))</f>
        <v>35</v>
      </c>
      <c r="F274" s="105" t="str">
        <f>IF('Test Sample Data'!F273="","",IF(SUM('Test Sample Data'!F$3:F$386)&gt;10,IF(AND(ISNUMBER('Test Sample Data'!F273),'Test Sample Data'!F273&lt;$C$389, 'Test Sample Data'!F273&gt;0),'Test Sample Data'!F273,$C$389),""))</f>
        <v/>
      </c>
      <c r="G274" s="105" t="str">
        <f>IF('Test Sample Data'!G273="","",IF(SUM('Test Sample Data'!G$3:G$386)&gt;10,IF(AND(ISNUMBER('Test Sample Data'!G273),'Test Sample Data'!G273&lt;$C$389, 'Test Sample Data'!G273&gt;0),'Test Sample Data'!G273,$C$389),""))</f>
        <v/>
      </c>
      <c r="H274" s="105" t="str">
        <f>IF('Test Sample Data'!H273="","",IF(SUM('Test Sample Data'!H$3:H$386)&gt;10,IF(AND(ISNUMBER('Test Sample Data'!H273),'Test Sample Data'!H273&lt;$C$389, 'Test Sample Data'!H273&gt;0),'Test Sample Data'!H273,$C$389),""))</f>
        <v/>
      </c>
      <c r="I274" s="105" t="str">
        <f>IF('Test Sample Data'!I273="","",IF(SUM('Test Sample Data'!I$3:I$386)&gt;10,IF(AND(ISNUMBER('Test Sample Data'!I273),'Test Sample Data'!I273&lt;$C$389, 'Test Sample Data'!I273&gt;0),'Test Sample Data'!I273,$C$389),""))</f>
        <v/>
      </c>
      <c r="J274" s="105" t="str">
        <f>IF('Test Sample Data'!J273="","",IF(SUM('Test Sample Data'!J$3:J$386)&gt;10,IF(AND(ISNUMBER('Test Sample Data'!J273),'Test Sample Data'!J273&lt;$C$389, 'Test Sample Data'!J273&gt;0),'Test Sample Data'!J273,$C$389),""))</f>
        <v/>
      </c>
      <c r="K274" s="105" t="str">
        <f>IF('Test Sample Data'!K273="","",IF(SUM('Test Sample Data'!K$3:K$386)&gt;10,IF(AND(ISNUMBER('Test Sample Data'!K273),'Test Sample Data'!K273&lt;$C$389, 'Test Sample Data'!K273&gt;0),'Test Sample Data'!K273,$C$389),""))</f>
        <v/>
      </c>
      <c r="L274" s="105" t="str">
        <f>IF('Test Sample Data'!L273="","",IF(SUM('Test Sample Data'!L$3:L$386)&gt;10,IF(AND(ISNUMBER('Test Sample Data'!L273),'Test Sample Data'!L273&lt;$C$389, 'Test Sample Data'!L273&gt;0),'Test Sample Data'!L273,$C$389),""))</f>
        <v/>
      </c>
      <c r="M274" s="105" t="str">
        <f>IF('Test Sample Data'!M273="","",IF(SUM('Test Sample Data'!M$3:M$386)&gt;10,IF(AND(ISNUMBER('Test Sample Data'!M273),'Test Sample Data'!M273&lt;$C$389, 'Test Sample Data'!M273&gt;0),'Test Sample Data'!M273,$C$389),""))</f>
        <v/>
      </c>
      <c r="N274" s="105" t="str">
        <f>IF('Test Sample Data'!N273="","",IF(SUM('Test Sample Data'!N$3:N$386)&gt;10,IF(AND(ISNUMBER('Test Sample Data'!N273),'Test Sample Data'!N273&lt;$C$389, 'Test Sample Data'!N273&gt;0),'Test Sample Data'!N273,$C$389),""))</f>
        <v/>
      </c>
      <c r="O274" s="105" t="str">
        <f>'Gene Table'!D273</f>
        <v>SOCS4</v>
      </c>
      <c r="P274" s="104" t="s">
        <v>27054</v>
      </c>
      <c r="Q274" s="105">
        <f>IF('Control Sample Data'!C273="","",IF(SUM('Control Sample Data'!C$3:C$386)&gt;10,IF(AND(ISNUMBER('Control Sample Data'!C273),'Control Sample Data'!C273&lt;$C$389, 'Control Sample Data'!C273&gt;0),'Control Sample Data'!C273,$C$389),""))</f>
        <v>30.43</v>
      </c>
      <c r="R274" s="105">
        <f>IF('Control Sample Data'!D273="","",IF(SUM('Control Sample Data'!D$3:D$386)&gt;10,IF(AND(ISNUMBER('Control Sample Data'!D273),'Control Sample Data'!D273&lt;$C$389, 'Control Sample Data'!D273&gt;0),'Control Sample Data'!D273,$C$389),""))</f>
        <v>30.3</v>
      </c>
      <c r="S274" s="105">
        <f>IF('Control Sample Data'!E273="","",IF(SUM('Control Sample Data'!E$3:E$386)&gt;10,IF(AND(ISNUMBER('Control Sample Data'!E273),'Control Sample Data'!E273&lt;$C$389, 'Control Sample Data'!E273&gt;0),'Control Sample Data'!E273,$C$389),""))</f>
        <v>30.42</v>
      </c>
      <c r="T274" s="105" t="str">
        <f>IF('Control Sample Data'!F273="","",IF(SUM('Control Sample Data'!F$3:F$386)&gt;10,IF(AND(ISNUMBER('Control Sample Data'!F273),'Control Sample Data'!F273&lt;$C$389, 'Control Sample Data'!F273&gt;0),'Control Sample Data'!F273,$C$389),""))</f>
        <v/>
      </c>
      <c r="U274" s="105" t="str">
        <f>IF('Control Sample Data'!G273="","",IF(SUM('Control Sample Data'!G$3:G$386)&gt;10,IF(AND(ISNUMBER('Control Sample Data'!G273),'Control Sample Data'!G273&lt;$C$389, 'Control Sample Data'!G273&gt;0),'Control Sample Data'!G273,$C$389),""))</f>
        <v/>
      </c>
      <c r="V274" s="105" t="str">
        <f>IF('Control Sample Data'!H273="","",IF(SUM('Control Sample Data'!H$3:H$386)&gt;10,IF(AND(ISNUMBER('Control Sample Data'!H273),'Control Sample Data'!H273&lt;$C$389, 'Control Sample Data'!H273&gt;0),'Control Sample Data'!H273,$C$389),""))</f>
        <v/>
      </c>
      <c r="W274" s="105" t="str">
        <f>IF('Control Sample Data'!I273="","",IF(SUM('Control Sample Data'!I$3:I$386)&gt;10,IF(AND(ISNUMBER('Control Sample Data'!I273),'Control Sample Data'!I273&lt;$C$389, 'Control Sample Data'!I273&gt;0),'Control Sample Data'!I273,$C$389),""))</f>
        <v/>
      </c>
      <c r="X274" s="105" t="str">
        <f>IF('Control Sample Data'!J273="","",IF(SUM('Control Sample Data'!J$3:J$386)&gt;10,IF(AND(ISNUMBER('Control Sample Data'!J273),'Control Sample Data'!J273&lt;$C$389, 'Control Sample Data'!J273&gt;0),'Control Sample Data'!J273,$C$389),""))</f>
        <v/>
      </c>
      <c r="Y274" s="105" t="str">
        <f>IF('Control Sample Data'!K273="","",IF(SUM('Control Sample Data'!K$3:K$386)&gt;10,IF(AND(ISNUMBER('Control Sample Data'!K273),'Control Sample Data'!K273&lt;$C$389, 'Control Sample Data'!K273&gt;0),'Control Sample Data'!K273,$C$389),""))</f>
        <v/>
      </c>
      <c r="Z274" s="105" t="str">
        <f>IF('Control Sample Data'!L273="","",IF(SUM('Control Sample Data'!L$3:L$386)&gt;10,IF(AND(ISNUMBER('Control Sample Data'!L273),'Control Sample Data'!L273&lt;$C$389, 'Control Sample Data'!L273&gt;0),'Control Sample Data'!L273,$C$389),""))</f>
        <v/>
      </c>
      <c r="AA274" s="105" t="str">
        <f>IF('Control Sample Data'!M273="","",IF(SUM('Control Sample Data'!M$3:M$386)&gt;10,IF(AND(ISNUMBER('Control Sample Data'!M273),'Control Sample Data'!M273&lt;$C$389, 'Control Sample Data'!M273&gt;0),'Control Sample Data'!M273,$C$389),""))</f>
        <v/>
      </c>
      <c r="AB274" s="136" t="str">
        <f>IF('Control Sample Data'!N273="","",IF(SUM('Control Sample Data'!N$3:N$386)&gt;10,IF(AND(ISNUMBER('Control Sample Data'!N273),'Control Sample Data'!N273&lt;$C$389, 'Control Sample Data'!N273&gt;0),'Control Sample Data'!N273,$C$389),""))</f>
        <v/>
      </c>
      <c r="BA274" s="101" t="str">
        <f t="shared" si="274"/>
        <v>SOCS4</v>
      </c>
      <c r="BB274" s="104" t="s">
        <v>27054</v>
      </c>
      <c r="BC274" s="105">
        <f t="shared" si="234"/>
        <v>0.26800000000000068</v>
      </c>
      <c r="BD274" s="105">
        <f t="shared" si="235"/>
        <v>8.34</v>
      </c>
      <c r="BE274" s="105">
        <f t="shared" si="236"/>
        <v>14.119999999999997</v>
      </c>
      <c r="BF274" s="105" t="str">
        <f t="shared" si="237"/>
        <v/>
      </c>
      <c r="BG274" s="105" t="str">
        <f t="shared" si="238"/>
        <v/>
      </c>
      <c r="BH274" s="105" t="str">
        <f t="shared" si="239"/>
        <v/>
      </c>
      <c r="BI274" s="105" t="str">
        <f t="shared" si="240"/>
        <v/>
      </c>
      <c r="BJ274" s="105" t="str">
        <f t="shared" si="241"/>
        <v/>
      </c>
      <c r="BK274" s="105" t="str">
        <f t="shared" si="242"/>
        <v/>
      </c>
      <c r="BL274" s="105" t="str">
        <f t="shared" si="243"/>
        <v/>
      </c>
      <c r="BM274" s="102" t="str">
        <f t="shared" si="275"/>
        <v/>
      </c>
      <c r="BN274" s="102" t="str">
        <f t="shared" si="276"/>
        <v/>
      </c>
      <c r="BO274" s="105">
        <f t="shared" si="244"/>
        <v>9.2880000000000003</v>
      </c>
      <c r="BP274" s="105">
        <f t="shared" si="245"/>
        <v>9.2480000000000011</v>
      </c>
      <c r="BQ274" s="105">
        <f t="shared" si="246"/>
        <v>9.2100000000000009</v>
      </c>
      <c r="BR274" s="105" t="str">
        <f t="shared" si="247"/>
        <v/>
      </c>
      <c r="BS274" s="105" t="str">
        <f t="shared" si="248"/>
        <v/>
      </c>
      <c r="BT274" s="105" t="str">
        <f t="shared" si="249"/>
        <v/>
      </c>
      <c r="BU274" s="105" t="str">
        <f t="shared" si="250"/>
        <v/>
      </c>
      <c r="BV274" s="105" t="str">
        <f t="shared" si="251"/>
        <v/>
      </c>
      <c r="BW274" s="105" t="str">
        <f t="shared" si="252"/>
        <v/>
      </c>
      <c r="BX274" s="105" t="str">
        <f t="shared" si="253"/>
        <v/>
      </c>
      <c r="BY274" s="102" t="str">
        <f t="shared" si="277"/>
        <v/>
      </c>
      <c r="BZ274" s="102" t="str">
        <f t="shared" si="278"/>
        <v/>
      </c>
      <c r="CA274" s="70">
        <f t="shared" si="279"/>
        <v>7.5759999999999996</v>
      </c>
      <c r="CB274" s="70">
        <f t="shared" si="280"/>
        <v>9.2486666666666668</v>
      </c>
      <c r="CC274" s="103" t="str">
        <f t="shared" si="281"/>
        <v>SOCS4</v>
      </c>
      <c r="CD274" s="104" t="s">
        <v>27054</v>
      </c>
      <c r="CE274" s="106">
        <f t="shared" si="254"/>
        <v>0.83047002409089377</v>
      </c>
      <c r="CF274" s="106">
        <f t="shared" si="255"/>
        <v>3.0860988744663169E-3</v>
      </c>
      <c r="CG274" s="106">
        <f t="shared" si="256"/>
        <v>5.6163797035209816E-5</v>
      </c>
      <c r="CH274" s="106" t="str">
        <f t="shared" si="257"/>
        <v/>
      </c>
      <c r="CI274" s="106" t="str">
        <f t="shared" si="258"/>
        <v/>
      </c>
      <c r="CJ274" s="106" t="str">
        <f t="shared" si="259"/>
        <v/>
      </c>
      <c r="CK274" s="106" t="str">
        <f t="shared" si="260"/>
        <v/>
      </c>
      <c r="CL274" s="106" t="str">
        <f t="shared" si="261"/>
        <v/>
      </c>
      <c r="CM274" s="106" t="str">
        <f t="shared" si="262"/>
        <v/>
      </c>
      <c r="CN274" s="106" t="str">
        <f t="shared" si="263"/>
        <v/>
      </c>
      <c r="CO274" s="119" t="str">
        <f t="shared" si="282"/>
        <v/>
      </c>
      <c r="CP274" s="119" t="str">
        <f t="shared" si="283"/>
        <v/>
      </c>
      <c r="CQ274" s="106">
        <f t="shared" si="264"/>
        <v>1.599681050507476E-3</v>
      </c>
      <c r="CR274" s="106">
        <f t="shared" si="265"/>
        <v>1.6446542062664366E-3</v>
      </c>
      <c r="CS274" s="106">
        <f t="shared" si="266"/>
        <v>1.688549279898174E-3</v>
      </c>
      <c r="CT274" s="106" t="str">
        <f t="shared" si="267"/>
        <v/>
      </c>
      <c r="CU274" s="106" t="str">
        <f t="shared" si="268"/>
        <v/>
      </c>
      <c r="CV274" s="106" t="str">
        <f t="shared" si="269"/>
        <v/>
      </c>
      <c r="CW274" s="106" t="str">
        <f t="shared" si="270"/>
        <v/>
      </c>
      <c r="CX274" s="106" t="str">
        <f t="shared" si="271"/>
        <v/>
      </c>
      <c r="CY274" s="106" t="str">
        <f t="shared" si="272"/>
        <v/>
      </c>
      <c r="CZ274" s="106" t="str">
        <f t="shared" si="273"/>
        <v/>
      </c>
      <c r="DA274" s="119" t="str">
        <f t="shared" si="284"/>
        <v/>
      </c>
      <c r="DB274" s="119" t="str">
        <f t="shared" si="285"/>
        <v/>
      </c>
    </row>
    <row r="275" spans="1:106" ht="15" customHeight="1" x14ac:dyDescent="0.3">
      <c r="A275" s="135" t="str">
        <f>'Gene Table'!D274</f>
        <v>SOCS5</v>
      </c>
      <c r="B275" s="104" t="s">
        <v>27055</v>
      </c>
      <c r="C275" s="105">
        <f>IF('Test Sample Data'!C274="","",IF(SUM('Test Sample Data'!C$3:C$386)&gt;10,IF(AND(ISNUMBER('Test Sample Data'!C274),'Test Sample Data'!C274&lt;$C$389, 'Test Sample Data'!C274&gt;0),'Test Sample Data'!C274,$C$389),""))</f>
        <v>16.77</v>
      </c>
      <c r="D275" s="105">
        <f>IF('Test Sample Data'!D274="","",IF(SUM('Test Sample Data'!D$3:D$386)&gt;10,IF(AND(ISNUMBER('Test Sample Data'!D274),'Test Sample Data'!D274&lt;$C$389, 'Test Sample Data'!D274&gt;0),'Test Sample Data'!D274,$C$389),""))</f>
        <v>29.82</v>
      </c>
      <c r="E275" s="105">
        <f>IF('Test Sample Data'!E274="","",IF(SUM('Test Sample Data'!E$3:E$386)&gt;10,IF(AND(ISNUMBER('Test Sample Data'!E274),'Test Sample Data'!E274&lt;$C$389, 'Test Sample Data'!E274&gt;0),'Test Sample Data'!E274,$C$389),""))</f>
        <v>26.67</v>
      </c>
      <c r="F275" s="105" t="str">
        <f>IF('Test Sample Data'!F274="","",IF(SUM('Test Sample Data'!F$3:F$386)&gt;10,IF(AND(ISNUMBER('Test Sample Data'!F274),'Test Sample Data'!F274&lt;$C$389, 'Test Sample Data'!F274&gt;0),'Test Sample Data'!F274,$C$389),""))</f>
        <v/>
      </c>
      <c r="G275" s="105" t="str">
        <f>IF('Test Sample Data'!G274="","",IF(SUM('Test Sample Data'!G$3:G$386)&gt;10,IF(AND(ISNUMBER('Test Sample Data'!G274),'Test Sample Data'!G274&lt;$C$389, 'Test Sample Data'!G274&gt;0),'Test Sample Data'!G274,$C$389),""))</f>
        <v/>
      </c>
      <c r="H275" s="105" t="str">
        <f>IF('Test Sample Data'!H274="","",IF(SUM('Test Sample Data'!H$3:H$386)&gt;10,IF(AND(ISNUMBER('Test Sample Data'!H274),'Test Sample Data'!H274&lt;$C$389, 'Test Sample Data'!H274&gt;0),'Test Sample Data'!H274,$C$389),""))</f>
        <v/>
      </c>
      <c r="I275" s="105" t="str">
        <f>IF('Test Sample Data'!I274="","",IF(SUM('Test Sample Data'!I$3:I$386)&gt;10,IF(AND(ISNUMBER('Test Sample Data'!I274),'Test Sample Data'!I274&lt;$C$389, 'Test Sample Data'!I274&gt;0),'Test Sample Data'!I274,$C$389),""))</f>
        <v/>
      </c>
      <c r="J275" s="105" t="str">
        <f>IF('Test Sample Data'!J274="","",IF(SUM('Test Sample Data'!J$3:J$386)&gt;10,IF(AND(ISNUMBER('Test Sample Data'!J274),'Test Sample Data'!J274&lt;$C$389, 'Test Sample Data'!J274&gt;0),'Test Sample Data'!J274,$C$389),""))</f>
        <v/>
      </c>
      <c r="K275" s="105" t="str">
        <f>IF('Test Sample Data'!K274="","",IF(SUM('Test Sample Data'!K$3:K$386)&gt;10,IF(AND(ISNUMBER('Test Sample Data'!K274),'Test Sample Data'!K274&lt;$C$389, 'Test Sample Data'!K274&gt;0),'Test Sample Data'!K274,$C$389),""))</f>
        <v/>
      </c>
      <c r="L275" s="105" t="str">
        <f>IF('Test Sample Data'!L274="","",IF(SUM('Test Sample Data'!L$3:L$386)&gt;10,IF(AND(ISNUMBER('Test Sample Data'!L274),'Test Sample Data'!L274&lt;$C$389, 'Test Sample Data'!L274&gt;0),'Test Sample Data'!L274,$C$389),""))</f>
        <v/>
      </c>
      <c r="M275" s="105" t="str">
        <f>IF('Test Sample Data'!M274="","",IF(SUM('Test Sample Data'!M$3:M$386)&gt;10,IF(AND(ISNUMBER('Test Sample Data'!M274),'Test Sample Data'!M274&lt;$C$389, 'Test Sample Data'!M274&gt;0),'Test Sample Data'!M274,$C$389),""))</f>
        <v/>
      </c>
      <c r="N275" s="105" t="str">
        <f>IF('Test Sample Data'!N274="","",IF(SUM('Test Sample Data'!N$3:N$386)&gt;10,IF(AND(ISNUMBER('Test Sample Data'!N274),'Test Sample Data'!N274&lt;$C$389, 'Test Sample Data'!N274&gt;0),'Test Sample Data'!N274,$C$389),""))</f>
        <v/>
      </c>
      <c r="O275" s="105" t="str">
        <f>'Gene Table'!D274</f>
        <v>SOCS5</v>
      </c>
      <c r="P275" s="104" t="s">
        <v>27055</v>
      </c>
      <c r="Q275" s="105">
        <f>IF('Control Sample Data'!C274="","",IF(SUM('Control Sample Data'!C$3:C$386)&gt;10,IF(AND(ISNUMBER('Control Sample Data'!C274),'Control Sample Data'!C274&lt;$C$389, 'Control Sample Data'!C274&gt;0),'Control Sample Data'!C274,$C$389),""))</f>
        <v>24.92</v>
      </c>
      <c r="R275" s="105">
        <f>IF('Control Sample Data'!D274="","",IF(SUM('Control Sample Data'!D$3:D$386)&gt;10,IF(AND(ISNUMBER('Control Sample Data'!D274),'Control Sample Data'!D274&lt;$C$389, 'Control Sample Data'!D274&gt;0),'Control Sample Data'!D274,$C$389),""))</f>
        <v>24.76</v>
      </c>
      <c r="S275" s="105">
        <f>IF('Control Sample Data'!E274="","",IF(SUM('Control Sample Data'!E$3:E$386)&gt;10,IF(AND(ISNUMBER('Control Sample Data'!E274),'Control Sample Data'!E274&lt;$C$389, 'Control Sample Data'!E274&gt;0),'Control Sample Data'!E274,$C$389),""))</f>
        <v>24.56</v>
      </c>
      <c r="T275" s="105" t="str">
        <f>IF('Control Sample Data'!F274="","",IF(SUM('Control Sample Data'!F$3:F$386)&gt;10,IF(AND(ISNUMBER('Control Sample Data'!F274),'Control Sample Data'!F274&lt;$C$389, 'Control Sample Data'!F274&gt;0),'Control Sample Data'!F274,$C$389),""))</f>
        <v/>
      </c>
      <c r="U275" s="105" t="str">
        <f>IF('Control Sample Data'!G274="","",IF(SUM('Control Sample Data'!G$3:G$386)&gt;10,IF(AND(ISNUMBER('Control Sample Data'!G274),'Control Sample Data'!G274&lt;$C$389, 'Control Sample Data'!G274&gt;0),'Control Sample Data'!G274,$C$389),""))</f>
        <v/>
      </c>
      <c r="V275" s="105" t="str">
        <f>IF('Control Sample Data'!H274="","",IF(SUM('Control Sample Data'!H$3:H$386)&gt;10,IF(AND(ISNUMBER('Control Sample Data'!H274),'Control Sample Data'!H274&lt;$C$389, 'Control Sample Data'!H274&gt;0),'Control Sample Data'!H274,$C$389),""))</f>
        <v/>
      </c>
      <c r="W275" s="105" t="str">
        <f>IF('Control Sample Data'!I274="","",IF(SUM('Control Sample Data'!I$3:I$386)&gt;10,IF(AND(ISNUMBER('Control Sample Data'!I274),'Control Sample Data'!I274&lt;$C$389, 'Control Sample Data'!I274&gt;0),'Control Sample Data'!I274,$C$389),""))</f>
        <v/>
      </c>
      <c r="X275" s="105" t="str">
        <f>IF('Control Sample Data'!J274="","",IF(SUM('Control Sample Data'!J$3:J$386)&gt;10,IF(AND(ISNUMBER('Control Sample Data'!J274),'Control Sample Data'!J274&lt;$C$389, 'Control Sample Data'!J274&gt;0),'Control Sample Data'!J274,$C$389),""))</f>
        <v/>
      </c>
      <c r="Y275" s="105" t="str">
        <f>IF('Control Sample Data'!K274="","",IF(SUM('Control Sample Data'!K$3:K$386)&gt;10,IF(AND(ISNUMBER('Control Sample Data'!K274),'Control Sample Data'!K274&lt;$C$389, 'Control Sample Data'!K274&gt;0),'Control Sample Data'!K274,$C$389),""))</f>
        <v/>
      </c>
      <c r="Z275" s="105" t="str">
        <f>IF('Control Sample Data'!L274="","",IF(SUM('Control Sample Data'!L$3:L$386)&gt;10,IF(AND(ISNUMBER('Control Sample Data'!L274),'Control Sample Data'!L274&lt;$C$389, 'Control Sample Data'!L274&gt;0),'Control Sample Data'!L274,$C$389),""))</f>
        <v/>
      </c>
      <c r="AA275" s="105" t="str">
        <f>IF('Control Sample Data'!M274="","",IF(SUM('Control Sample Data'!M$3:M$386)&gt;10,IF(AND(ISNUMBER('Control Sample Data'!M274),'Control Sample Data'!M274&lt;$C$389, 'Control Sample Data'!M274&gt;0),'Control Sample Data'!M274,$C$389),""))</f>
        <v/>
      </c>
      <c r="AB275" s="136" t="str">
        <f>IF('Control Sample Data'!N274="","",IF(SUM('Control Sample Data'!N$3:N$386)&gt;10,IF(AND(ISNUMBER('Control Sample Data'!N274),'Control Sample Data'!N274&lt;$C$389, 'Control Sample Data'!N274&gt;0),'Control Sample Data'!N274,$C$389),""))</f>
        <v/>
      </c>
      <c r="BA275" s="101" t="str">
        <f t="shared" si="274"/>
        <v>SOCS5</v>
      </c>
      <c r="BB275" s="104" t="s">
        <v>27055</v>
      </c>
      <c r="BC275" s="105">
        <f t="shared" si="234"/>
        <v>-4.2220000000000013</v>
      </c>
      <c r="BD275" s="105">
        <f t="shared" si="235"/>
        <v>8.870000000000001</v>
      </c>
      <c r="BE275" s="105">
        <f t="shared" si="236"/>
        <v>5.7899999999999991</v>
      </c>
      <c r="BF275" s="105" t="str">
        <f t="shared" si="237"/>
        <v/>
      </c>
      <c r="BG275" s="105" t="str">
        <f t="shared" si="238"/>
        <v/>
      </c>
      <c r="BH275" s="105" t="str">
        <f t="shared" si="239"/>
        <v/>
      </c>
      <c r="BI275" s="105" t="str">
        <f t="shared" si="240"/>
        <v/>
      </c>
      <c r="BJ275" s="105" t="str">
        <f t="shared" si="241"/>
        <v/>
      </c>
      <c r="BK275" s="105" t="str">
        <f t="shared" si="242"/>
        <v/>
      </c>
      <c r="BL275" s="105" t="str">
        <f t="shared" si="243"/>
        <v/>
      </c>
      <c r="BM275" s="102" t="str">
        <f t="shared" si="275"/>
        <v/>
      </c>
      <c r="BN275" s="102" t="str">
        <f t="shared" si="276"/>
        <v/>
      </c>
      <c r="BO275" s="105">
        <f t="shared" si="244"/>
        <v>3.7780000000000022</v>
      </c>
      <c r="BP275" s="105">
        <f t="shared" si="245"/>
        <v>3.708000000000002</v>
      </c>
      <c r="BQ275" s="105">
        <f t="shared" si="246"/>
        <v>3.3499999999999979</v>
      </c>
      <c r="BR275" s="105" t="str">
        <f t="shared" si="247"/>
        <v/>
      </c>
      <c r="BS275" s="105" t="str">
        <f t="shared" si="248"/>
        <v/>
      </c>
      <c r="BT275" s="105" t="str">
        <f t="shared" si="249"/>
        <v/>
      </c>
      <c r="BU275" s="105" t="str">
        <f t="shared" si="250"/>
        <v/>
      </c>
      <c r="BV275" s="105" t="str">
        <f t="shared" si="251"/>
        <v/>
      </c>
      <c r="BW275" s="105" t="str">
        <f t="shared" si="252"/>
        <v/>
      </c>
      <c r="BX275" s="105" t="str">
        <f t="shared" si="253"/>
        <v/>
      </c>
      <c r="BY275" s="102" t="str">
        <f t="shared" si="277"/>
        <v/>
      </c>
      <c r="BZ275" s="102" t="str">
        <f t="shared" si="278"/>
        <v/>
      </c>
      <c r="CA275" s="70">
        <f t="shared" si="279"/>
        <v>3.4793333333333329</v>
      </c>
      <c r="CB275" s="70">
        <f t="shared" si="280"/>
        <v>3.6120000000000005</v>
      </c>
      <c r="CC275" s="103" t="str">
        <f t="shared" si="281"/>
        <v>SOCS5</v>
      </c>
      <c r="CD275" s="104" t="s">
        <v>27055</v>
      </c>
      <c r="CE275" s="106">
        <f t="shared" si="254"/>
        <v>18.66158991661549</v>
      </c>
      <c r="CF275" s="106">
        <f t="shared" si="255"/>
        <v>2.13729238527488E-3</v>
      </c>
      <c r="CG275" s="106">
        <f t="shared" si="256"/>
        <v>1.8073252873520129E-2</v>
      </c>
      <c r="CH275" s="106" t="str">
        <f t="shared" si="257"/>
        <v/>
      </c>
      <c r="CI275" s="106" t="str">
        <f t="shared" si="258"/>
        <v/>
      </c>
      <c r="CJ275" s="106" t="str">
        <f t="shared" si="259"/>
        <v/>
      </c>
      <c r="CK275" s="106" t="str">
        <f t="shared" si="260"/>
        <v/>
      </c>
      <c r="CL275" s="106" t="str">
        <f t="shared" si="261"/>
        <v/>
      </c>
      <c r="CM275" s="106" t="str">
        <f t="shared" si="262"/>
        <v/>
      </c>
      <c r="CN275" s="106" t="str">
        <f t="shared" si="263"/>
        <v/>
      </c>
      <c r="CO275" s="119" t="str">
        <f t="shared" si="282"/>
        <v/>
      </c>
      <c r="CP275" s="119" t="str">
        <f t="shared" si="283"/>
        <v/>
      </c>
      <c r="CQ275" s="106">
        <f t="shared" si="264"/>
        <v>7.2896835611779107E-2</v>
      </c>
      <c r="CR275" s="106">
        <f t="shared" si="265"/>
        <v>7.6521024525012679E-2</v>
      </c>
      <c r="CS275" s="106">
        <f t="shared" si="266"/>
        <v>9.8073012237093984E-2</v>
      </c>
      <c r="CT275" s="106" t="str">
        <f t="shared" si="267"/>
        <v/>
      </c>
      <c r="CU275" s="106" t="str">
        <f t="shared" si="268"/>
        <v/>
      </c>
      <c r="CV275" s="106" t="str">
        <f t="shared" si="269"/>
        <v/>
      </c>
      <c r="CW275" s="106" t="str">
        <f t="shared" si="270"/>
        <v/>
      </c>
      <c r="CX275" s="106" t="str">
        <f t="shared" si="271"/>
        <v/>
      </c>
      <c r="CY275" s="106" t="str">
        <f t="shared" si="272"/>
        <v/>
      </c>
      <c r="CZ275" s="106" t="str">
        <f t="shared" si="273"/>
        <v/>
      </c>
      <c r="DA275" s="119" t="str">
        <f t="shared" si="284"/>
        <v/>
      </c>
      <c r="DB275" s="119" t="str">
        <f t="shared" si="285"/>
        <v/>
      </c>
    </row>
    <row r="276" spans="1:106" ht="15" customHeight="1" x14ac:dyDescent="0.3">
      <c r="A276" s="135" t="str">
        <f>'Gene Table'!D275</f>
        <v>SOCS6</v>
      </c>
      <c r="B276" s="104" t="s">
        <v>27056</v>
      </c>
      <c r="C276" s="105">
        <f>IF('Test Sample Data'!C275="","",IF(SUM('Test Sample Data'!C$3:C$386)&gt;10,IF(AND(ISNUMBER('Test Sample Data'!C275),'Test Sample Data'!C275&lt;$C$389, 'Test Sample Data'!C275&gt;0),'Test Sample Data'!C275,$C$389),""))</f>
        <v>33.49</v>
      </c>
      <c r="D276" s="105">
        <f>IF('Test Sample Data'!D275="","",IF(SUM('Test Sample Data'!D$3:D$386)&gt;10,IF(AND(ISNUMBER('Test Sample Data'!D275),'Test Sample Data'!D275&lt;$C$389, 'Test Sample Data'!D275&gt;0),'Test Sample Data'!D275,$C$389),""))</f>
        <v>32.26</v>
      </c>
      <c r="E276" s="105">
        <f>IF('Test Sample Data'!E275="","",IF(SUM('Test Sample Data'!E$3:E$386)&gt;10,IF(AND(ISNUMBER('Test Sample Data'!E275),'Test Sample Data'!E275&lt;$C$389, 'Test Sample Data'!E275&gt;0),'Test Sample Data'!E275,$C$389),""))</f>
        <v>35</v>
      </c>
      <c r="F276" s="105" t="str">
        <f>IF('Test Sample Data'!F275="","",IF(SUM('Test Sample Data'!F$3:F$386)&gt;10,IF(AND(ISNUMBER('Test Sample Data'!F275),'Test Sample Data'!F275&lt;$C$389, 'Test Sample Data'!F275&gt;0),'Test Sample Data'!F275,$C$389),""))</f>
        <v/>
      </c>
      <c r="G276" s="105" t="str">
        <f>IF('Test Sample Data'!G275="","",IF(SUM('Test Sample Data'!G$3:G$386)&gt;10,IF(AND(ISNUMBER('Test Sample Data'!G275),'Test Sample Data'!G275&lt;$C$389, 'Test Sample Data'!G275&gt;0),'Test Sample Data'!G275,$C$389),""))</f>
        <v/>
      </c>
      <c r="H276" s="105" t="str">
        <f>IF('Test Sample Data'!H275="","",IF(SUM('Test Sample Data'!H$3:H$386)&gt;10,IF(AND(ISNUMBER('Test Sample Data'!H275),'Test Sample Data'!H275&lt;$C$389, 'Test Sample Data'!H275&gt;0),'Test Sample Data'!H275,$C$389),""))</f>
        <v/>
      </c>
      <c r="I276" s="105" t="str">
        <f>IF('Test Sample Data'!I275="","",IF(SUM('Test Sample Data'!I$3:I$386)&gt;10,IF(AND(ISNUMBER('Test Sample Data'!I275),'Test Sample Data'!I275&lt;$C$389, 'Test Sample Data'!I275&gt;0),'Test Sample Data'!I275,$C$389),""))</f>
        <v/>
      </c>
      <c r="J276" s="105" t="str">
        <f>IF('Test Sample Data'!J275="","",IF(SUM('Test Sample Data'!J$3:J$386)&gt;10,IF(AND(ISNUMBER('Test Sample Data'!J275),'Test Sample Data'!J275&lt;$C$389, 'Test Sample Data'!J275&gt;0),'Test Sample Data'!J275,$C$389),""))</f>
        <v/>
      </c>
      <c r="K276" s="105" t="str">
        <f>IF('Test Sample Data'!K275="","",IF(SUM('Test Sample Data'!K$3:K$386)&gt;10,IF(AND(ISNUMBER('Test Sample Data'!K275),'Test Sample Data'!K275&lt;$C$389, 'Test Sample Data'!K275&gt;0),'Test Sample Data'!K275,$C$389),""))</f>
        <v/>
      </c>
      <c r="L276" s="105" t="str">
        <f>IF('Test Sample Data'!L275="","",IF(SUM('Test Sample Data'!L$3:L$386)&gt;10,IF(AND(ISNUMBER('Test Sample Data'!L275),'Test Sample Data'!L275&lt;$C$389, 'Test Sample Data'!L275&gt;0),'Test Sample Data'!L275,$C$389),""))</f>
        <v/>
      </c>
      <c r="M276" s="105" t="str">
        <f>IF('Test Sample Data'!M275="","",IF(SUM('Test Sample Data'!M$3:M$386)&gt;10,IF(AND(ISNUMBER('Test Sample Data'!M275),'Test Sample Data'!M275&lt;$C$389, 'Test Sample Data'!M275&gt;0),'Test Sample Data'!M275,$C$389),""))</f>
        <v/>
      </c>
      <c r="N276" s="105" t="str">
        <f>IF('Test Sample Data'!N275="","",IF(SUM('Test Sample Data'!N$3:N$386)&gt;10,IF(AND(ISNUMBER('Test Sample Data'!N275),'Test Sample Data'!N275&lt;$C$389, 'Test Sample Data'!N275&gt;0),'Test Sample Data'!N275,$C$389),""))</f>
        <v/>
      </c>
      <c r="O276" s="105" t="str">
        <f>'Gene Table'!D275</f>
        <v>SOCS6</v>
      </c>
      <c r="P276" s="104" t="s">
        <v>27056</v>
      </c>
      <c r="Q276" s="105">
        <f>IF('Control Sample Data'!C275="","",IF(SUM('Control Sample Data'!C$3:C$386)&gt;10,IF(AND(ISNUMBER('Control Sample Data'!C275),'Control Sample Data'!C275&lt;$C$389, 'Control Sample Data'!C275&gt;0),'Control Sample Data'!C275,$C$389),""))</f>
        <v>35</v>
      </c>
      <c r="R276" s="105">
        <f>IF('Control Sample Data'!D275="","",IF(SUM('Control Sample Data'!D$3:D$386)&gt;10,IF(AND(ISNUMBER('Control Sample Data'!D275),'Control Sample Data'!D275&lt;$C$389, 'Control Sample Data'!D275&gt;0),'Control Sample Data'!D275,$C$389),""))</f>
        <v>35</v>
      </c>
      <c r="S276" s="105">
        <f>IF('Control Sample Data'!E275="","",IF(SUM('Control Sample Data'!E$3:E$386)&gt;10,IF(AND(ISNUMBER('Control Sample Data'!E275),'Control Sample Data'!E275&lt;$C$389, 'Control Sample Data'!E275&gt;0),'Control Sample Data'!E275,$C$389),""))</f>
        <v>35</v>
      </c>
      <c r="T276" s="105" t="str">
        <f>IF('Control Sample Data'!F275="","",IF(SUM('Control Sample Data'!F$3:F$386)&gt;10,IF(AND(ISNUMBER('Control Sample Data'!F275),'Control Sample Data'!F275&lt;$C$389, 'Control Sample Data'!F275&gt;0),'Control Sample Data'!F275,$C$389),""))</f>
        <v/>
      </c>
      <c r="U276" s="105" t="str">
        <f>IF('Control Sample Data'!G275="","",IF(SUM('Control Sample Data'!G$3:G$386)&gt;10,IF(AND(ISNUMBER('Control Sample Data'!G275),'Control Sample Data'!G275&lt;$C$389, 'Control Sample Data'!G275&gt;0),'Control Sample Data'!G275,$C$389),""))</f>
        <v/>
      </c>
      <c r="V276" s="105" t="str">
        <f>IF('Control Sample Data'!H275="","",IF(SUM('Control Sample Data'!H$3:H$386)&gt;10,IF(AND(ISNUMBER('Control Sample Data'!H275),'Control Sample Data'!H275&lt;$C$389, 'Control Sample Data'!H275&gt;0),'Control Sample Data'!H275,$C$389),""))</f>
        <v/>
      </c>
      <c r="W276" s="105" t="str">
        <f>IF('Control Sample Data'!I275="","",IF(SUM('Control Sample Data'!I$3:I$386)&gt;10,IF(AND(ISNUMBER('Control Sample Data'!I275),'Control Sample Data'!I275&lt;$C$389, 'Control Sample Data'!I275&gt;0),'Control Sample Data'!I275,$C$389),""))</f>
        <v/>
      </c>
      <c r="X276" s="105" t="str">
        <f>IF('Control Sample Data'!J275="","",IF(SUM('Control Sample Data'!J$3:J$386)&gt;10,IF(AND(ISNUMBER('Control Sample Data'!J275),'Control Sample Data'!J275&lt;$C$389, 'Control Sample Data'!J275&gt;0),'Control Sample Data'!J275,$C$389),""))</f>
        <v/>
      </c>
      <c r="Y276" s="105" t="str">
        <f>IF('Control Sample Data'!K275="","",IF(SUM('Control Sample Data'!K$3:K$386)&gt;10,IF(AND(ISNUMBER('Control Sample Data'!K275),'Control Sample Data'!K275&lt;$C$389, 'Control Sample Data'!K275&gt;0),'Control Sample Data'!K275,$C$389),""))</f>
        <v/>
      </c>
      <c r="Z276" s="105" t="str">
        <f>IF('Control Sample Data'!L275="","",IF(SUM('Control Sample Data'!L$3:L$386)&gt;10,IF(AND(ISNUMBER('Control Sample Data'!L275),'Control Sample Data'!L275&lt;$C$389, 'Control Sample Data'!L275&gt;0),'Control Sample Data'!L275,$C$389),""))</f>
        <v/>
      </c>
      <c r="AA276" s="105" t="str">
        <f>IF('Control Sample Data'!M275="","",IF(SUM('Control Sample Data'!M$3:M$386)&gt;10,IF(AND(ISNUMBER('Control Sample Data'!M275),'Control Sample Data'!M275&lt;$C$389, 'Control Sample Data'!M275&gt;0),'Control Sample Data'!M275,$C$389),""))</f>
        <v/>
      </c>
      <c r="AB276" s="136" t="str">
        <f>IF('Control Sample Data'!N275="","",IF(SUM('Control Sample Data'!N$3:N$386)&gt;10,IF(AND(ISNUMBER('Control Sample Data'!N275),'Control Sample Data'!N275&lt;$C$389, 'Control Sample Data'!N275&gt;0),'Control Sample Data'!N275,$C$389),""))</f>
        <v/>
      </c>
      <c r="BA276" s="101" t="str">
        <f t="shared" si="274"/>
        <v>SOCS6</v>
      </c>
      <c r="BB276" s="104" t="s">
        <v>27056</v>
      </c>
      <c r="BC276" s="105">
        <f t="shared" si="234"/>
        <v>12.498000000000001</v>
      </c>
      <c r="BD276" s="105">
        <f t="shared" si="235"/>
        <v>11.309999999999999</v>
      </c>
      <c r="BE276" s="105">
        <f t="shared" si="236"/>
        <v>14.119999999999997</v>
      </c>
      <c r="BF276" s="105" t="str">
        <f t="shared" si="237"/>
        <v/>
      </c>
      <c r="BG276" s="105" t="str">
        <f t="shared" si="238"/>
        <v/>
      </c>
      <c r="BH276" s="105" t="str">
        <f t="shared" si="239"/>
        <v/>
      </c>
      <c r="BI276" s="105" t="str">
        <f t="shared" si="240"/>
        <v/>
      </c>
      <c r="BJ276" s="105" t="str">
        <f t="shared" si="241"/>
        <v/>
      </c>
      <c r="BK276" s="105" t="str">
        <f t="shared" si="242"/>
        <v/>
      </c>
      <c r="BL276" s="105" t="str">
        <f t="shared" si="243"/>
        <v/>
      </c>
      <c r="BM276" s="102" t="str">
        <f t="shared" si="275"/>
        <v/>
      </c>
      <c r="BN276" s="102" t="str">
        <f t="shared" si="276"/>
        <v/>
      </c>
      <c r="BO276" s="105">
        <f t="shared" si="244"/>
        <v>13.858000000000001</v>
      </c>
      <c r="BP276" s="105">
        <f t="shared" si="245"/>
        <v>13.948</v>
      </c>
      <c r="BQ276" s="105">
        <f t="shared" si="246"/>
        <v>13.79</v>
      </c>
      <c r="BR276" s="105" t="str">
        <f t="shared" si="247"/>
        <v/>
      </c>
      <c r="BS276" s="105" t="str">
        <f t="shared" si="248"/>
        <v/>
      </c>
      <c r="BT276" s="105" t="str">
        <f t="shared" si="249"/>
        <v/>
      </c>
      <c r="BU276" s="105" t="str">
        <f t="shared" si="250"/>
        <v/>
      </c>
      <c r="BV276" s="105" t="str">
        <f t="shared" si="251"/>
        <v/>
      </c>
      <c r="BW276" s="105" t="str">
        <f t="shared" si="252"/>
        <v/>
      </c>
      <c r="BX276" s="105" t="str">
        <f t="shared" si="253"/>
        <v/>
      </c>
      <c r="BY276" s="102" t="str">
        <f t="shared" si="277"/>
        <v/>
      </c>
      <c r="BZ276" s="102" t="str">
        <f t="shared" si="278"/>
        <v/>
      </c>
      <c r="CA276" s="70">
        <f t="shared" si="279"/>
        <v>12.642666666666665</v>
      </c>
      <c r="CB276" s="70">
        <f t="shared" si="280"/>
        <v>13.865333333333334</v>
      </c>
      <c r="CC276" s="103" t="str">
        <f t="shared" si="281"/>
        <v>SOCS6</v>
      </c>
      <c r="CD276" s="104" t="s">
        <v>27056</v>
      </c>
      <c r="CE276" s="106">
        <f t="shared" si="254"/>
        <v>1.7287297829767388E-4</v>
      </c>
      <c r="CF276" s="106">
        <f t="shared" si="255"/>
        <v>3.9386804649517941E-4</v>
      </c>
      <c r="CG276" s="106">
        <f t="shared" si="256"/>
        <v>5.6163797035209816E-5</v>
      </c>
      <c r="CH276" s="106" t="str">
        <f t="shared" si="257"/>
        <v/>
      </c>
      <c r="CI276" s="106" t="str">
        <f t="shared" si="258"/>
        <v/>
      </c>
      <c r="CJ276" s="106" t="str">
        <f t="shared" si="259"/>
        <v/>
      </c>
      <c r="CK276" s="106" t="str">
        <f t="shared" si="260"/>
        <v/>
      </c>
      <c r="CL276" s="106" t="str">
        <f t="shared" si="261"/>
        <v/>
      </c>
      <c r="CM276" s="106" t="str">
        <f t="shared" si="262"/>
        <v/>
      </c>
      <c r="CN276" s="106" t="str">
        <f t="shared" si="263"/>
        <v/>
      </c>
      <c r="CO276" s="119" t="str">
        <f t="shared" si="282"/>
        <v/>
      </c>
      <c r="CP276" s="119" t="str">
        <f t="shared" si="283"/>
        <v/>
      </c>
      <c r="CQ276" s="106">
        <f t="shared" si="264"/>
        <v>6.7348250734982831E-5</v>
      </c>
      <c r="CR276" s="106">
        <f t="shared" si="265"/>
        <v>6.3275213685285673E-5</v>
      </c>
      <c r="CS276" s="106">
        <f t="shared" si="266"/>
        <v>7.0598644037188073E-5</v>
      </c>
      <c r="CT276" s="106" t="str">
        <f t="shared" si="267"/>
        <v/>
      </c>
      <c r="CU276" s="106" t="str">
        <f t="shared" si="268"/>
        <v/>
      </c>
      <c r="CV276" s="106" t="str">
        <f t="shared" si="269"/>
        <v/>
      </c>
      <c r="CW276" s="106" t="str">
        <f t="shared" si="270"/>
        <v/>
      </c>
      <c r="CX276" s="106" t="str">
        <f t="shared" si="271"/>
        <v/>
      </c>
      <c r="CY276" s="106" t="str">
        <f t="shared" si="272"/>
        <v/>
      </c>
      <c r="CZ276" s="106" t="str">
        <f t="shared" si="273"/>
        <v/>
      </c>
      <c r="DA276" s="119" t="str">
        <f t="shared" si="284"/>
        <v/>
      </c>
      <c r="DB276" s="119" t="str">
        <f t="shared" si="285"/>
        <v/>
      </c>
    </row>
    <row r="277" spans="1:106" ht="15" customHeight="1" x14ac:dyDescent="0.3">
      <c r="A277" s="135" t="str">
        <f>'Gene Table'!D276</f>
        <v>SPOP</v>
      </c>
      <c r="B277" s="104" t="s">
        <v>27057</v>
      </c>
      <c r="C277" s="105">
        <f>IF('Test Sample Data'!C276="","",IF(SUM('Test Sample Data'!C$3:C$386)&gt;10,IF(AND(ISNUMBER('Test Sample Data'!C276),'Test Sample Data'!C276&lt;$C$389, 'Test Sample Data'!C276&gt;0),'Test Sample Data'!C276,$C$389),""))</f>
        <v>21</v>
      </c>
      <c r="D277" s="105">
        <f>IF('Test Sample Data'!D276="","",IF(SUM('Test Sample Data'!D$3:D$386)&gt;10,IF(AND(ISNUMBER('Test Sample Data'!D276),'Test Sample Data'!D276&lt;$C$389, 'Test Sample Data'!D276&gt;0),'Test Sample Data'!D276,$C$389),""))</f>
        <v>28.56</v>
      </c>
      <c r="E277" s="105">
        <f>IF('Test Sample Data'!E276="","",IF(SUM('Test Sample Data'!E$3:E$386)&gt;10,IF(AND(ISNUMBER('Test Sample Data'!E276),'Test Sample Data'!E276&lt;$C$389, 'Test Sample Data'!E276&gt;0),'Test Sample Data'!E276,$C$389),""))</f>
        <v>29.54</v>
      </c>
      <c r="F277" s="105" t="str">
        <f>IF('Test Sample Data'!F276="","",IF(SUM('Test Sample Data'!F$3:F$386)&gt;10,IF(AND(ISNUMBER('Test Sample Data'!F276),'Test Sample Data'!F276&lt;$C$389, 'Test Sample Data'!F276&gt;0),'Test Sample Data'!F276,$C$389),""))</f>
        <v/>
      </c>
      <c r="G277" s="105" t="str">
        <f>IF('Test Sample Data'!G276="","",IF(SUM('Test Sample Data'!G$3:G$386)&gt;10,IF(AND(ISNUMBER('Test Sample Data'!G276),'Test Sample Data'!G276&lt;$C$389, 'Test Sample Data'!G276&gt;0),'Test Sample Data'!G276,$C$389),""))</f>
        <v/>
      </c>
      <c r="H277" s="105" t="str">
        <f>IF('Test Sample Data'!H276="","",IF(SUM('Test Sample Data'!H$3:H$386)&gt;10,IF(AND(ISNUMBER('Test Sample Data'!H276),'Test Sample Data'!H276&lt;$C$389, 'Test Sample Data'!H276&gt;0),'Test Sample Data'!H276,$C$389),""))</f>
        <v/>
      </c>
      <c r="I277" s="105" t="str">
        <f>IF('Test Sample Data'!I276="","",IF(SUM('Test Sample Data'!I$3:I$386)&gt;10,IF(AND(ISNUMBER('Test Sample Data'!I276),'Test Sample Data'!I276&lt;$C$389, 'Test Sample Data'!I276&gt;0),'Test Sample Data'!I276,$C$389),""))</f>
        <v/>
      </c>
      <c r="J277" s="105" t="str">
        <f>IF('Test Sample Data'!J276="","",IF(SUM('Test Sample Data'!J$3:J$386)&gt;10,IF(AND(ISNUMBER('Test Sample Data'!J276),'Test Sample Data'!J276&lt;$C$389, 'Test Sample Data'!J276&gt;0),'Test Sample Data'!J276,$C$389),""))</f>
        <v/>
      </c>
      <c r="K277" s="105" t="str">
        <f>IF('Test Sample Data'!K276="","",IF(SUM('Test Sample Data'!K$3:K$386)&gt;10,IF(AND(ISNUMBER('Test Sample Data'!K276),'Test Sample Data'!K276&lt;$C$389, 'Test Sample Data'!K276&gt;0),'Test Sample Data'!K276,$C$389),""))</f>
        <v/>
      </c>
      <c r="L277" s="105" t="str">
        <f>IF('Test Sample Data'!L276="","",IF(SUM('Test Sample Data'!L$3:L$386)&gt;10,IF(AND(ISNUMBER('Test Sample Data'!L276),'Test Sample Data'!L276&lt;$C$389, 'Test Sample Data'!L276&gt;0),'Test Sample Data'!L276,$C$389),""))</f>
        <v/>
      </c>
      <c r="M277" s="105" t="str">
        <f>IF('Test Sample Data'!M276="","",IF(SUM('Test Sample Data'!M$3:M$386)&gt;10,IF(AND(ISNUMBER('Test Sample Data'!M276),'Test Sample Data'!M276&lt;$C$389, 'Test Sample Data'!M276&gt;0),'Test Sample Data'!M276,$C$389),""))</f>
        <v/>
      </c>
      <c r="N277" s="105" t="str">
        <f>IF('Test Sample Data'!N276="","",IF(SUM('Test Sample Data'!N$3:N$386)&gt;10,IF(AND(ISNUMBER('Test Sample Data'!N276),'Test Sample Data'!N276&lt;$C$389, 'Test Sample Data'!N276&gt;0),'Test Sample Data'!N276,$C$389),""))</f>
        <v/>
      </c>
      <c r="O277" s="105" t="str">
        <f>'Gene Table'!D276</f>
        <v>SPOP</v>
      </c>
      <c r="P277" s="104" t="s">
        <v>27057</v>
      </c>
      <c r="Q277" s="105">
        <f>IF('Control Sample Data'!C276="","",IF(SUM('Control Sample Data'!C$3:C$386)&gt;10,IF(AND(ISNUMBER('Control Sample Data'!C276),'Control Sample Data'!C276&lt;$C$389, 'Control Sample Data'!C276&gt;0),'Control Sample Data'!C276,$C$389),""))</f>
        <v>26.77</v>
      </c>
      <c r="R277" s="105">
        <f>IF('Control Sample Data'!D276="","",IF(SUM('Control Sample Data'!D$3:D$386)&gt;10,IF(AND(ISNUMBER('Control Sample Data'!D276),'Control Sample Data'!D276&lt;$C$389, 'Control Sample Data'!D276&gt;0),'Control Sample Data'!D276,$C$389),""))</f>
        <v>26.85</v>
      </c>
      <c r="S277" s="105">
        <f>IF('Control Sample Data'!E276="","",IF(SUM('Control Sample Data'!E$3:E$386)&gt;10,IF(AND(ISNUMBER('Control Sample Data'!E276),'Control Sample Data'!E276&lt;$C$389, 'Control Sample Data'!E276&gt;0),'Control Sample Data'!E276,$C$389),""))</f>
        <v>27.04</v>
      </c>
      <c r="T277" s="105" t="str">
        <f>IF('Control Sample Data'!F276="","",IF(SUM('Control Sample Data'!F$3:F$386)&gt;10,IF(AND(ISNUMBER('Control Sample Data'!F276),'Control Sample Data'!F276&lt;$C$389, 'Control Sample Data'!F276&gt;0),'Control Sample Data'!F276,$C$389),""))</f>
        <v/>
      </c>
      <c r="U277" s="105" t="str">
        <f>IF('Control Sample Data'!G276="","",IF(SUM('Control Sample Data'!G$3:G$386)&gt;10,IF(AND(ISNUMBER('Control Sample Data'!G276),'Control Sample Data'!G276&lt;$C$389, 'Control Sample Data'!G276&gt;0),'Control Sample Data'!G276,$C$389),""))</f>
        <v/>
      </c>
      <c r="V277" s="105" t="str">
        <f>IF('Control Sample Data'!H276="","",IF(SUM('Control Sample Data'!H$3:H$386)&gt;10,IF(AND(ISNUMBER('Control Sample Data'!H276),'Control Sample Data'!H276&lt;$C$389, 'Control Sample Data'!H276&gt;0),'Control Sample Data'!H276,$C$389),""))</f>
        <v/>
      </c>
      <c r="W277" s="105" t="str">
        <f>IF('Control Sample Data'!I276="","",IF(SUM('Control Sample Data'!I$3:I$386)&gt;10,IF(AND(ISNUMBER('Control Sample Data'!I276),'Control Sample Data'!I276&lt;$C$389, 'Control Sample Data'!I276&gt;0),'Control Sample Data'!I276,$C$389),""))</f>
        <v/>
      </c>
      <c r="X277" s="105" t="str">
        <f>IF('Control Sample Data'!J276="","",IF(SUM('Control Sample Data'!J$3:J$386)&gt;10,IF(AND(ISNUMBER('Control Sample Data'!J276),'Control Sample Data'!J276&lt;$C$389, 'Control Sample Data'!J276&gt;0),'Control Sample Data'!J276,$C$389),""))</f>
        <v/>
      </c>
      <c r="Y277" s="105" t="str">
        <f>IF('Control Sample Data'!K276="","",IF(SUM('Control Sample Data'!K$3:K$386)&gt;10,IF(AND(ISNUMBER('Control Sample Data'!K276),'Control Sample Data'!K276&lt;$C$389, 'Control Sample Data'!K276&gt;0),'Control Sample Data'!K276,$C$389),""))</f>
        <v/>
      </c>
      <c r="Z277" s="105" t="str">
        <f>IF('Control Sample Data'!L276="","",IF(SUM('Control Sample Data'!L$3:L$386)&gt;10,IF(AND(ISNUMBER('Control Sample Data'!L276),'Control Sample Data'!L276&lt;$C$389, 'Control Sample Data'!L276&gt;0),'Control Sample Data'!L276,$C$389),""))</f>
        <v/>
      </c>
      <c r="AA277" s="105" t="str">
        <f>IF('Control Sample Data'!M276="","",IF(SUM('Control Sample Data'!M$3:M$386)&gt;10,IF(AND(ISNUMBER('Control Sample Data'!M276),'Control Sample Data'!M276&lt;$C$389, 'Control Sample Data'!M276&gt;0),'Control Sample Data'!M276,$C$389),""))</f>
        <v/>
      </c>
      <c r="AB277" s="136" t="str">
        <f>IF('Control Sample Data'!N276="","",IF(SUM('Control Sample Data'!N$3:N$386)&gt;10,IF(AND(ISNUMBER('Control Sample Data'!N276),'Control Sample Data'!N276&lt;$C$389, 'Control Sample Data'!N276&gt;0),'Control Sample Data'!N276,$C$389),""))</f>
        <v/>
      </c>
      <c r="BA277" s="101" t="str">
        <f t="shared" si="274"/>
        <v>SPOP</v>
      </c>
      <c r="BB277" s="104" t="s">
        <v>27057</v>
      </c>
      <c r="BC277" s="105">
        <f t="shared" si="234"/>
        <v>7.9999999999991189E-3</v>
      </c>
      <c r="BD277" s="105">
        <f t="shared" si="235"/>
        <v>7.6099999999999994</v>
      </c>
      <c r="BE277" s="105">
        <f t="shared" si="236"/>
        <v>8.6599999999999966</v>
      </c>
      <c r="BF277" s="105" t="str">
        <f t="shared" si="237"/>
        <v/>
      </c>
      <c r="BG277" s="105" t="str">
        <f t="shared" si="238"/>
        <v/>
      </c>
      <c r="BH277" s="105" t="str">
        <f t="shared" si="239"/>
        <v/>
      </c>
      <c r="BI277" s="105" t="str">
        <f t="shared" si="240"/>
        <v/>
      </c>
      <c r="BJ277" s="105" t="str">
        <f t="shared" si="241"/>
        <v/>
      </c>
      <c r="BK277" s="105" t="str">
        <f t="shared" si="242"/>
        <v/>
      </c>
      <c r="BL277" s="105" t="str">
        <f t="shared" si="243"/>
        <v/>
      </c>
      <c r="BM277" s="102" t="str">
        <f t="shared" si="275"/>
        <v/>
      </c>
      <c r="BN277" s="102" t="str">
        <f t="shared" si="276"/>
        <v/>
      </c>
      <c r="BO277" s="105">
        <f t="shared" si="244"/>
        <v>5.6280000000000001</v>
      </c>
      <c r="BP277" s="105">
        <f t="shared" si="245"/>
        <v>5.7980000000000018</v>
      </c>
      <c r="BQ277" s="105">
        <f t="shared" si="246"/>
        <v>5.8299999999999983</v>
      </c>
      <c r="BR277" s="105" t="str">
        <f t="shared" si="247"/>
        <v/>
      </c>
      <c r="BS277" s="105" t="str">
        <f t="shared" si="248"/>
        <v/>
      </c>
      <c r="BT277" s="105" t="str">
        <f t="shared" si="249"/>
        <v/>
      </c>
      <c r="BU277" s="105" t="str">
        <f t="shared" si="250"/>
        <v/>
      </c>
      <c r="BV277" s="105" t="str">
        <f t="shared" si="251"/>
        <v/>
      </c>
      <c r="BW277" s="105" t="str">
        <f t="shared" si="252"/>
        <v/>
      </c>
      <c r="BX277" s="105" t="str">
        <f t="shared" si="253"/>
        <v/>
      </c>
      <c r="BY277" s="102" t="str">
        <f t="shared" si="277"/>
        <v/>
      </c>
      <c r="BZ277" s="102" t="str">
        <f t="shared" si="278"/>
        <v/>
      </c>
      <c r="CA277" s="70">
        <f t="shared" si="279"/>
        <v>5.4259999999999984</v>
      </c>
      <c r="CB277" s="70">
        <f t="shared" si="280"/>
        <v>5.7519999999999998</v>
      </c>
      <c r="CC277" s="103" t="str">
        <f t="shared" si="281"/>
        <v>SPOP</v>
      </c>
      <c r="CD277" s="104" t="s">
        <v>27057</v>
      </c>
      <c r="CE277" s="106">
        <f t="shared" si="254"/>
        <v>0.99447016867321503</v>
      </c>
      <c r="CF277" s="106">
        <f t="shared" si="255"/>
        <v>5.1187242338217361E-3</v>
      </c>
      <c r="CG277" s="106">
        <f t="shared" si="256"/>
        <v>2.4721808475982104E-3</v>
      </c>
      <c r="CH277" s="106" t="str">
        <f t="shared" si="257"/>
        <v/>
      </c>
      <c r="CI277" s="106" t="str">
        <f t="shared" si="258"/>
        <v/>
      </c>
      <c r="CJ277" s="106" t="str">
        <f t="shared" si="259"/>
        <v/>
      </c>
      <c r="CK277" s="106" t="str">
        <f t="shared" si="260"/>
        <v/>
      </c>
      <c r="CL277" s="106" t="str">
        <f t="shared" si="261"/>
        <v/>
      </c>
      <c r="CM277" s="106" t="str">
        <f t="shared" si="262"/>
        <v/>
      </c>
      <c r="CN277" s="106" t="str">
        <f t="shared" si="263"/>
        <v/>
      </c>
      <c r="CO277" s="119" t="str">
        <f t="shared" si="282"/>
        <v/>
      </c>
      <c r="CP277" s="119" t="str">
        <f t="shared" si="283"/>
        <v/>
      </c>
      <c r="CQ277" s="106">
        <f t="shared" si="264"/>
        <v>2.0221025851294587E-2</v>
      </c>
      <c r="CR277" s="106">
        <f t="shared" si="265"/>
        <v>1.7973310833603193E-2</v>
      </c>
      <c r="CS277" s="106">
        <f t="shared" si="266"/>
        <v>1.7579038823262672E-2</v>
      </c>
      <c r="CT277" s="106" t="str">
        <f t="shared" si="267"/>
        <v/>
      </c>
      <c r="CU277" s="106" t="str">
        <f t="shared" si="268"/>
        <v/>
      </c>
      <c r="CV277" s="106" t="str">
        <f t="shared" si="269"/>
        <v/>
      </c>
      <c r="CW277" s="106" t="str">
        <f t="shared" si="270"/>
        <v/>
      </c>
      <c r="CX277" s="106" t="str">
        <f t="shared" si="271"/>
        <v/>
      </c>
      <c r="CY277" s="106" t="str">
        <f t="shared" si="272"/>
        <v/>
      </c>
      <c r="CZ277" s="106" t="str">
        <f t="shared" si="273"/>
        <v/>
      </c>
      <c r="DA277" s="119" t="str">
        <f t="shared" si="284"/>
        <v/>
      </c>
      <c r="DB277" s="119" t="str">
        <f t="shared" si="285"/>
        <v/>
      </c>
    </row>
    <row r="278" spans="1:106" ht="15" customHeight="1" x14ac:dyDescent="0.3">
      <c r="A278" s="135" t="str">
        <f>'Gene Table'!D277</f>
        <v>SPSB1</v>
      </c>
      <c r="B278" s="104" t="s">
        <v>27058</v>
      </c>
      <c r="C278" s="105">
        <f>IF('Test Sample Data'!C277="","",IF(SUM('Test Sample Data'!C$3:C$386)&gt;10,IF(AND(ISNUMBER('Test Sample Data'!C277),'Test Sample Data'!C277&lt;$C$389, 'Test Sample Data'!C277&gt;0),'Test Sample Data'!C277,$C$389),""))</f>
        <v>35</v>
      </c>
      <c r="D278" s="105">
        <f>IF('Test Sample Data'!D277="","",IF(SUM('Test Sample Data'!D$3:D$386)&gt;10,IF(AND(ISNUMBER('Test Sample Data'!D277),'Test Sample Data'!D277&lt;$C$389, 'Test Sample Data'!D277&gt;0),'Test Sample Data'!D277,$C$389),""))</f>
        <v>26.73</v>
      </c>
      <c r="E278" s="105">
        <f>IF('Test Sample Data'!E277="","",IF(SUM('Test Sample Data'!E$3:E$386)&gt;10,IF(AND(ISNUMBER('Test Sample Data'!E277),'Test Sample Data'!E277&lt;$C$389, 'Test Sample Data'!E277&gt;0),'Test Sample Data'!E277,$C$389),""))</f>
        <v>21.26</v>
      </c>
      <c r="F278" s="105" t="str">
        <f>IF('Test Sample Data'!F277="","",IF(SUM('Test Sample Data'!F$3:F$386)&gt;10,IF(AND(ISNUMBER('Test Sample Data'!F277),'Test Sample Data'!F277&lt;$C$389, 'Test Sample Data'!F277&gt;0),'Test Sample Data'!F277,$C$389),""))</f>
        <v/>
      </c>
      <c r="G278" s="105" t="str">
        <f>IF('Test Sample Data'!G277="","",IF(SUM('Test Sample Data'!G$3:G$386)&gt;10,IF(AND(ISNUMBER('Test Sample Data'!G277),'Test Sample Data'!G277&lt;$C$389, 'Test Sample Data'!G277&gt;0),'Test Sample Data'!G277,$C$389),""))</f>
        <v/>
      </c>
      <c r="H278" s="105" t="str">
        <f>IF('Test Sample Data'!H277="","",IF(SUM('Test Sample Data'!H$3:H$386)&gt;10,IF(AND(ISNUMBER('Test Sample Data'!H277),'Test Sample Data'!H277&lt;$C$389, 'Test Sample Data'!H277&gt;0),'Test Sample Data'!H277,$C$389),""))</f>
        <v/>
      </c>
      <c r="I278" s="105" t="str">
        <f>IF('Test Sample Data'!I277="","",IF(SUM('Test Sample Data'!I$3:I$386)&gt;10,IF(AND(ISNUMBER('Test Sample Data'!I277),'Test Sample Data'!I277&lt;$C$389, 'Test Sample Data'!I277&gt;0),'Test Sample Data'!I277,$C$389),""))</f>
        <v/>
      </c>
      <c r="J278" s="105" t="str">
        <f>IF('Test Sample Data'!J277="","",IF(SUM('Test Sample Data'!J$3:J$386)&gt;10,IF(AND(ISNUMBER('Test Sample Data'!J277),'Test Sample Data'!J277&lt;$C$389, 'Test Sample Data'!J277&gt;0),'Test Sample Data'!J277,$C$389),""))</f>
        <v/>
      </c>
      <c r="K278" s="105" t="str">
        <f>IF('Test Sample Data'!K277="","",IF(SUM('Test Sample Data'!K$3:K$386)&gt;10,IF(AND(ISNUMBER('Test Sample Data'!K277),'Test Sample Data'!K277&lt;$C$389, 'Test Sample Data'!K277&gt;0),'Test Sample Data'!K277,$C$389),""))</f>
        <v/>
      </c>
      <c r="L278" s="105" t="str">
        <f>IF('Test Sample Data'!L277="","",IF(SUM('Test Sample Data'!L$3:L$386)&gt;10,IF(AND(ISNUMBER('Test Sample Data'!L277),'Test Sample Data'!L277&lt;$C$389, 'Test Sample Data'!L277&gt;0),'Test Sample Data'!L277,$C$389),""))</f>
        <v/>
      </c>
      <c r="M278" s="105" t="str">
        <f>IF('Test Sample Data'!M277="","",IF(SUM('Test Sample Data'!M$3:M$386)&gt;10,IF(AND(ISNUMBER('Test Sample Data'!M277),'Test Sample Data'!M277&lt;$C$389, 'Test Sample Data'!M277&gt;0),'Test Sample Data'!M277,$C$389),""))</f>
        <v/>
      </c>
      <c r="N278" s="105" t="str">
        <f>IF('Test Sample Data'!N277="","",IF(SUM('Test Sample Data'!N$3:N$386)&gt;10,IF(AND(ISNUMBER('Test Sample Data'!N277),'Test Sample Data'!N277&lt;$C$389, 'Test Sample Data'!N277&gt;0),'Test Sample Data'!N277,$C$389),""))</f>
        <v/>
      </c>
      <c r="O278" s="105" t="str">
        <f>'Gene Table'!D277</f>
        <v>SPSB1</v>
      </c>
      <c r="P278" s="104" t="s">
        <v>27058</v>
      </c>
      <c r="Q278" s="105">
        <f>IF('Control Sample Data'!C277="","",IF(SUM('Control Sample Data'!C$3:C$386)&gt;10,IF(AND(ISNUMBER('Control Sample Data'!C277),'Control Sample Data'!C277&lt;$C$389, 'Control Sample Data'!C277&gt;0),'Control Sample Data'!C277,$C$389),""))</f>
        <v>26.25</v>
      </c>
      <c r="R278" s="105">
        <f>IF('Control Sample Data'!D277="","",IF(SUM('Control Sample Data'!D$3:D$386)&gt;10,IF(AND(ISNUMBER('Control Sample Data'!D277),'Control Sample Data'!D277&lt;$C$389, 'Control Sample Data'!D277&gt;0),'Control Sample Data'!D277,$C$389),""))</f>
        <v>26.23</v>
      </c>
      <c r="S278" s="105">
        <f>IF('Control Sample Data'!E277="","",IF(SUM('Control Sample Data'!E$3:E$386)&gt;10,IF(AND(ISNUMBER('Control Sample Data'!E277),'Control Sample Data'!E277&lt;$C$389, 'Control Sample Data'!E277&gt;0),'Control Sample Data'!E277,$C$389),""))</f>
        <v>26.38</v>
      </c>
      <c r="T278" s="105" t="str">
        <f>IF('Control Sample Data'!F277="","",IF(SUM('Control Sample Data'!F$3:F$386)&gt;10,IF(AND(ISNUMBER('Control Sample Data'!F277),'Control Sample Data'!F277&lt;$C$389, 'Control Sample Data'!F277&gt;0),'Control Sample Data'!F277,$C$389),""))</f>
        <v/>
      </c>
      <c r="U278" s="105" t="str">
        <f>IF('Control Sample Data'!G277="","",IF(SUM('Control Sample Data'!G$3:G$386)&gt;10,IF(AND(ISNUMBER('Control Sample Data'!G277),'Control Sample Data'!G277&lt;$C$389, 'Control Sample Data'!G277&gt;0),'Control Sample Data'!G277,$C$389),""))</f>
        <v/>
      </c>
      <c r="V278" s="105" t="str">
        <f>IF('Control Sample Data'!H277="","",IF(SUM('Control Sample Data'!H$3:H$386)&gt;10,IF(AND(ISNUMBER('Control Sample Data'!H277),'Control Sample Data'!H277&lt;$C$389, 'Control Sample Data'!H277&gt;0),'Control Sample Data'!H277,$C$389),""))</f>
        <v/>
      </c>
      <c r="W278" s="105" t="str">
        <f>IF('Control Sample Data'!I277="","",IF(SUM('Control Sample Data'!I$3:I$386)&gt;10,IF(AND(ISNUMBER('Control Sample Data'!I277),'Control Sample Data'!I277&lt;$C$389, 'Control Sample Data'!I277&gt;0),'Control Sample Data'!I277,$C$389),""))</f>
        <v/>
      </c>
      <c r="X278" s="105" t="str">
        <f>IF('Control Sample Data'!J277="","",IF(SUM('Control Sample Data'!J$3:J$386)&gt;10,IF(AND(ISNUMBER('Control Sample Data'!J277),'Control Sample Data'!J277&lt;$C$389, 'Control Sample Data'!J277&gt;0),'Control Sample Data'!J277,$C$389),""))</f>
        <v/>
      </c>
      <c r="Y278" s="105" t="str">
        <f>IF('Control Sample Data'!K277="","",IF(SUM('Control Sample Data'!K$3:K$386)&gt;10,IF(AND(ISNUMBER('Control Sample Data'!K277),'Control Sample Data'!K277&lt;$C$389, 'Control Sample Data'!K277&gt;0),'Control Sample Data'!K277,$C$389),""))</f>
        <v/>
      </c>
      <c r="Z278" s="105" t="str">
        <f>IF('Control Sample Data'!L277="","",IF(SUM('Control Sample Data'!L$3:L$386)&gt;10,IF(AND(ISNUMBER('Control Sample Data'!L277),'Control Sample Data'!L277&lt;$C$389, 'Control Sample Data'!L277&gt;0),'Control Sample Data'!L277,$C$389),""))</f>
        <v/>
      </c>
      <c r="AA278" s="105" t="str">
        <f>IF('Control Sample Data'!M277="","",IF(SUM('Control Sample Data'!M$3:M$386)&gt;10,IF(AND(ISNUMBER('Control Sample Data'!M277),'Control Sample Data'!M277&lt;$C$389, 'Control Sample Data'!M277&gt;0),'Control Sample Data'!M277,$C$389),""))</f>
        <v/>
      </c>
      <c r="AB278" s="136" t="str">
        <f>IF('Control Sample Data'!N277="","",IF(SUM('Control Sample Data'!N$3:N$386)&gt;10,IF(AND(ISNUMBER('Control Sample Data'!N277),'Control Sample Data'!N277&lt;$C$389, 'Control Sample Data'!N277&gt;0),'Control Sample Data'!N277,$C$389),""))</f>
        <v/>
      </c>
      <c r="BA278" s="101" t="str">
        <f t="shared" si="274"/>
        <v>SPSB1</v>
      </c>
      <c r="BB278" s="104" t="s">
        <v>27058</v>
      </c>
      <c r="BC278" s="105">
        <f t="shared" si="234"/>
        <v>14.007999999999999</v>
      </c>
      <c r="BD278" s="105">
        <f t="shared" si="235"/>
        <v>5.7800000000000011</v>
      </c>
      <c r="BE278" s="105">
        <f t="shared" si="236"/>
        <v>0.37999999999999901</v>
      </c>
      <c r="BF278" s="105" t="str">
        <f t="shared" si="237"/>
        <v/>
      </c>
      <c r="BG278" s="105" t="str">
        <f t="shared" si="238"/>
        <v/>
      </c>
      <c r="BH278" s="105" t="str">
        <f t="shared" si="239"/>
        <v/>
      </c>
      <c r="BI278" s="105" t="str">
        <f t="shared" si="240"/>
        <v/>
      </c>
      <c r="BJ278" s="105" t="str">
        <f t="shared" si="241"/>
        <v/>
      </c>
      <c r="BK278" s="105" t="str">
        <f t="shared" si="242"/>
        <v/>
      </c>
      <c r="BL278" s="105" t="str">
        <f t="shared" si="243"/>
        <v/>
      </c>
      <c r="BM278" s="102" t="str">
        <f t="shared" si="275"/>
        <v/>
      </c>
      <c r="BN278" s="102" t="str">
        <f t="shared" si="276"/>
        <v/>
      </c>
      <c r="BO278" s="105">
        <f t="shared" si="244"/>
        <v>5.1080000000000005</v>
      </c>
      <c r="BP278" s="105">
        <f t="shared" si="245"/>
        <v>5.1780000000000008</v>
      </c>
      <c r="BQ278" s="105">
        <f t="shared" si="246"/>
        <v>5.1699999999999982</v>
      </c>
      <c r="BR278" s="105" t="str">
        <f t="shared" si="247"/>
        <v/>
      </c>
      <c r="BS278" s="105" t="str">
        <f t="shared" si="248"/>
        <v/>
      </c>
      <c r="BT278" s="105" t="str">
        <f t="shared" si="249"/>
        <v/>
      </c>
      <c r="BU278" s="105" t="str">
        <f t="shared" si="250"/>
        <v/>
      </c>
      <c r="BV278" s="105" t="str">
        <f t="shared" si="251"/>
        <v/>
      </c>
      <c r="BW278" s="105" t="str">
        <f t="shared" si="252"/>
        <v/>
      </c>
      <c r="BX278" s="105" t="str">
        <f t="shared" si="253"/>
        <v/>
      </c>
      <c r="BY278" s="102" t="str">
        <f t="shared" si="277"/>
        <v/>
      </c>
      <c r="BZ278" s="102" t="str">
        <f t="shared" si="278"/>
        <v/>
      </c>
      <c r="CA278" s="70">
        <f t="shared" si="279"/>
        <v>6.7226666666666661</v>
      </c>
      <c r="CB278" s="70">
        <f t="shared" si="280"/>
        <v>5.1520000000000001</v>
      </c>
      <c r="CC278" s="103" t="str">
        <f t="shared" si="281"/>
        <v>SPSB1</v>
      </c>
      <c r="CD278" s="104" t="s">
        <v>27058</v>
      </c>
      <c r="CE278" s="106">
        <f t="shared" si="254"/>
        <v>6.0697642130933602E-5</v>
      </c>
      <c r="CF278" s="106">
        <f t="shared" si="255"/>
        <v>1.8198962288569608E-2</v>
      </c>
      <c r="CG278" s="106">
        <f t="shared" si="256"/>
        <v>0.76843759064400663</v>
      </c>
      <c r="CH278" s="106" t="str">
        <f t="shared" si="257"/>
        <v/>
      </c>
      <c r="CI278" s="106" t="str">
        <f t="shared" si="258"/>
        <v/>
      </c>
      <c r="CJ278" s="106" t="str">
        <f t="shared" si="259"/>
        <v/>
      </c>
      <c r="CK278" s="106" t="str">
        <f t="shared" si="260"/>
        <v/>
      </c>
      <c r="CL278" s="106" t="str">
        <f t="shared" si="261"/>
        <v/>
      </c>
      <c r="CM278" s="106" t="str">
        <f t="shared" si="262"/>
        <v/>
      </c>
      <c r="CN278" s="106" t="str">
        <f t="shared" si="263"/>
        <v/>
      </c>
      <c r="CO278" s="119" t="str">
        <f t="shared" si="282"/>
        <v/>
      </c>
      <c r="CP278" s="119" t="str">
        <f t="shared" si="283"/>
        <v/>
      </c>
      <c r="CQ278" s="106">
        <f t="shared" si="264"/>
        <v>2.8996046139727581E-2</v>
      </c>
      <c r="CR278" s="106">
        <f t="shared" si="265"/>
        <v>2.7622735345739703E-2</v>
      </c>
      <c r="CS278" s="106">
        <f t="shared" si="266"/>
        <v>2.7776333786455349E-2</v>
      </c>
      <c r="CT278" s="106" t="str">
        <f t="shared" si="267"/>
        <v/>
      </c>
      <c r="CU278" s="106" t="str">
        <f t="shared" si="268"/>
        <v/>
      </c>
      <c r="CV278" s="106" t="str">
        <f t="shared" si="269"/>
        <v/>
      </c>
      <c r="CW278" s="106" t="str">
        <f t="shared" si="270"/>
        <v/>
      </c>
      <c r="CX278" s="106" t="str">
        <f t="shared" si="271"/>
        <v/>
      </c>
      <c r="CY278" s="106" t="str">
        <f t="shared" si="272"/>
        <v/>
      </c>
      <c r="CZ278" s="106" t="str">
        <f t="shared" si="273"/>
        <v/>
      </c>
      <c r="DA278" s="119" t="str">
        <f t="shared" si="284"/>
        <v/>
      </c>
      <c r="DB278" s="119" t="str">
        <f t="shared" si="285"/>
        <v/>
      </c>
    </row>
    <row r="279" spans="1:106" ht="15" customHeight="1" x14ac:dyDescent="0.3">
      <c r="A279" s="135" t="str">
        <f>'Gene Table'!D278</f>
        <v>SPSB2</v>
      </c>
      <c r="B279" s="104" t="s">
        <v>27059</v>
      </c>
      <c r="C279" s="105">
        <f>IF('Test Sample Data'!C278="","",IF(SUM('Test Sample Data'!C$3:C$386)&gt;10,IF(AND(ISNUMBER('Test Sample Data'!C278),'Test Sample Data'!C278&lt;$C$389, 'Test Sample Data'!C278&gt;0),'Test Sample Data'!C278,$C$389),""))</f>
        <v>33.1</v>
      </c>
      <c r="D279" s="105">
        <f>IF('Test Sample Data'!D278="","",IF(SUM('Test Sample Data'!D$3:D$386)&gt;10,IF(AND(ISNUMBER('Test Sample Data'!D278),'Test Sample Data'!D278&lt;$C$389, 'Test Sample Data'!D278&gt;0),'Test Sample Data'!D278,$C$389),""))</f>
        <v>20.2</v>
      </c>
      <c r="E279" s="105">
        <f>IF('Test Sample Data'!E278="","",IF(SUM('Test Sample Data'!E$3:E$386)&gt;10,IF(AND(ISNUMBER('Test Sample Data'!E278),'Test Sample Data'!E278&lt;$C$389, 'Test Sample Data'!E278&gt;0),'Test Sample Data'!E278,$C$389),""))</f>
        <v>16.77</v>
      </c>
      <c r="F279" s="105" t="str">
        <f>IF('Test Sample Data'!F278="","",IF(SUM('Test Sample Data'!F$3:F$386)&gt;10,IF(AND(ISNUMBER('Test Sample Data'!F278),'Test Sample Data'!F278&lt;$C$389, 'Test Sample Data'!F278&gt;0),'Test Sample Data'!F278,$C$389),""))</f>
        <v/>
      </c>
      <c r="G279" s="105" t="str">
        <f>IF('Test Sample Data'!G278="","",IF(SUM('Test Sample Data'!G$3:G$386)&gt;10,IF(AND(ISNUMBER('Test Sample Data'!G278),'Test Sample Data'!G278&lt;$C$389, 'Test Sample Data'!G278&gt;0),'Test Sample Data'!G278,$C$389),""))</f>
        <v/>
      </c>
      <c r="H279" s="105" t="str">
        <f>IF('Test Sample Data'!H278="","",IF(SUM('Test Sample Data'!H$3:H$386)&gt;10,IF(AND(ISNUMBER('Test Sample Data'!H278),'Test Sample Data'!H278&lt;$C$389, 'Test Sample Data'!H278&gt;0),'Test Sample Data'!H278,$C$389),""))</f>
        <v/>
      </c>
      <c r="I279" s="105" t="str">
        <f>IF('Test Sample Data'!I278="","",IF(SUM('Test Sample Data'!I$3:I$386)&gt;10,IF(AND(ISNUMBER('Test Sample Data'!I278),'Test Sample Data'!I278&lt;$C$389, 'Test Sample Data'!I278&gt;0),'Test Sample Data'!I278,$C$389),""))</f>
        <v/>
      </c>
      <c r="J279" s="105" t="str">
        <f>IF('Test Sample Data'!J278="","",IF(SUM('Test Sample Data'!J$3:J$386)&gt;10,IF(AND(ISNUMBER('Test Sample Data'!J278),'Test Sample Data'!J278&lt;$C$389, 'Test Sample Data'!J278&gt;0),'Test Sample Data'!J278,$C$389),""))</f>
        <v/>
      </c>
      <c r="K279" s="105" t="str">
        <f>IF('Test Sample Data'!K278="","",IF(SUM('Test Sample Data'!K$3:K$386)&gt;10,IF(AND(ISNUMBER('Test Sample Data'!K278),'Test Sample Data'!K278&lt;$C$389, 'Test Sample Data'!K278&gt;0),'Test Sample Data'!K278,$C$389),""))</f>
        <v/>
      </c>
      <c r="L279" s="105" t="str">
        <f>IF('Test Sample Data'!L278="","",IF(SUM('Test Sample Data'!L$3:L$386)&gt;10,IF(AND(ISNUMBER('Test Sample Data'!L278),'Test Sample Data'!L278&lt;$C$389, 'Test Sample Data'!L278&gt;0),'Test Sample Data'!L278,$C$389),""))</f>
        <v/>
      </c>
      <c r="M279" s="105" t="str">
        <f>IF('Test Sample Data'!M278="","",IF(SUM('Test Sample Data'!M$3:M$386)&gt;10,IF(AND(ISNUMBER('Test Sample Data'!M278),'Test Sample Data'!M278&lt;$C$389, 'Test Sample Data'!M278&gt;0),'Test Sample Data'!M278,$C$389),""))</f>
        <v/>
      </c>
      <c r="N279" s="105" t="str">
        <f>IF('Test Sample Data'!N278="","",IF(SUM('Test Sample Data'!N$3:N$386)&gt;10,IF(AND(ISNUMBER('Test Sample Data'!N278),'Test Sample Data'!N278&lt;$C$389, 'Test Sample Data'!N278&gt;0),'Test Sample Data'!N278,$C$389),""))</f>
        <v/>
      </c>
      <c r="O279" s="105" t="str">
        <f>'Gene Table'!D278</f>
        <v>SPSB2</v>
      </c>
      <c r="P279" s="104" t="s">
        <v>27059</v>
      </c>
      <c r="Q279" s="105">
        <f>IF('Control Sample Data'!C278="","",IF(SUM('Control Sample Data'!C$3:C$386)&gt;10,IF(AND(ISNUMBER('Control Sample Data'!C278),'Control Sample Data'!C278&lt;$C$389, 'Control Sample Data'!C278&gt;0),'Control Sample Data'!C278,$C$389),""))</f>
        <v>22.3</v>
      </c>
      <c r="R279" s="105">
        <f>IF('Control Sample Data'!D278="","",IF(SUM('Control Sample Data'!D$3:D$386)&gt;10,IF(AND(ISNUMBER('Control Sample Data'!D278),'Control Sample Data'!D278&lt;$C$389, 'Control Sample Data'!D278&gt;0),'Control Sample Data'!D278,$C$389),""))</f>
        <v>22.22</v>
      </c>
      <c r="S279" s="105">
        <f>IF('Control Sample Data'!E278="","",IF(SUM('Control Sample Data'!E$3:E$386)&gt;10,IF(AND(ISNUMBER('Control Sample Data'!E278),'Control Sample Data'!E278&lt;$C$389, 'Control Sample Data'!E278&gt;0),'Control Sample Data'!E278,$C$389),""))</f>
        <v>22.28</v>
      </c>
      <c r="T279" s="105" t="str">
        <f>IF('Control Sample Data'!F278="","",IF(SUM('Control Sample Data'!F$3:F$386)&gt;10,IF(AND(ISNUMBER('Control Sample Data'!F278),'Control Sample Data'!F278&lt;$C$389, 'Control Sample Data'!F278&gt;0),'Control Sample Data'!F278,$C$389),""))</f>
        <v/>
      </c>
      <c r="U279" s="105" t="str">
        <f>IF('Control Sample Data'!G278="","",IF(SUM('Control Sample Data'!G$3:G$386)&gt;10,IF(AND(ISNUMBER('Control Sample Data'!G278),'Control Sample Data'!G278&lt;$C$389, 'Control Sample Data'!G278&gt;0),'Control Sample Data'!G278,$C$389),""))</f>
        <v/>
      </c>
      <c r="V279" s="105" t="str">
        <f>IF('Control Sample Data'!H278="","",IF(SUM('Control Sample Data'!H$3:H$386)&gt;10,IF(AND(ISNUMBER('Control Sample Data'!H278),'Control Sample Data'!H278&lt;$C$389, 'Control Sample Data'!H278&gt;0),'Control Sample Data'!H278,$C$389),""))</f>
        <v/>
      </c>
      <c r="W279" s="105" t="str">
        <f>IF('Control Sample Data'!I278="","",IF(SUM('Control Sample Data'!I$3:I$386)&gt;10,IF(AND(ISNUMBER('Control Sample Data'!I278),'Control Sample Data'!I278&lt;$C$389, 'Control Sample Data'!I278&gt;0),'Control Sample Data'!I278,$C$389),""))</f>
        <v/>
      </c>
      <c r="X279" s="105" t="str">
        <f>IF('Control Sample Data'!J278="","",IF(SUM('Control Sample Data'!J$3:J$386)&gt;10,IF(AND(ISNUMBER('Control Sample Data'!J278),'Control Sample Data'!J278&lt;$C$389, 'Control Sample Data'!J278&gt;0),'Control Sample Data'!J278,$C$389),""))</f>
        <v/>
      </c>
      <c r="Y279" s="105" t="str">
        <f>IF('Control Sample Data'!K278="","",IF(SUM('Control Sample Data'!K$3:K$386)&gt;10,IF(AND(ISNUMBER('Control Sample Data'!K278),'Control Sample Data'!K278&lt;$C$389, 'Control Sample Data'!K278&gt;0),'Control Sample Data'!K278,$C$389),""))</f>
        <v/>
      </c>
      <c r="Z279" s="105" t="str">
        <f>IF('Control Sample Data'!L278="","",IF(SUM('Control Sample Data'!L$3:L$386)&gt;10,IF(AND(ISNUMBER('Control Sample Data'!L278),'Control Sample Data'!L278&lt;$C$389, 'Control Sample Data'!L278&gt;0),'Control Sample Data'!L278,$C$389),""))</f>
        <v/>
      </c>
      <c r="AA279" s="105" t="str">
        <f>IF('Control Sample Data'!M278="","",IF(SUM('Control Sample Data'!M$3:M$386)&gt;10,IF(AND(ISNUMBER('Control Sample Data'!M278),'Control Sample Data'!M278&lt;$C$389, 'Control Sample Data'!M278&gt;0),'Control Sample Data'!M278,$C$389),""))</f>
        <v/>
      </c>
      <c r="AB279" s="136" t="str">
        <f>IF('Control Sample Data'!N278="","",IF(SUM('Control Sample Data'!N$3:N$386)&gt;10,IF(AND(ISNUMBER('Control Sample Data'!N278),'Control Sample Data'!N278&lt;$C$389, 'Control Sample Data'!N278&gt;0),'Control Sample Data'!N278,$C$389),""))</f>
        <v/>
      </c>
      <c r="BA279" s="101" t="str">
        <f t="shared" si="274"/>
        <v>SPSB2</v>
      </c>
      <c r="BB279" s="104" t="s">
        <v>27059</v>
      </c>
      <c r="BC279" s="105">
        <f t="shared" si="234"/>
        <v>12.108000000000001</v>
      </c>
      <c r="BD279" s="105">
        <f t="shared" si="235"/>
        <v>-0.75</v>
      </c>
      <c r="BE279" s="105">
        <f t="shared" si="236"/>
        <v>-4.110000000000003</v>
      </c>
      <c r="BF279" s="105" t="str">
        <f t="shared" si="237"/>
        <v/>
      </c>
      <c r="BG279" s="105" t="str">
        <f t="shared" si="238"/>
        <v/>
      </c>
      <c r="BH279" s="105" t="str">
        <f t="shared" si="239"/>
        <v/>
      </c>
      <c r="BI279" s="105" t="str">
        <f t="shared" si="240"/>
        <v/>
      </c>
      <c r="BJ279" s="105" t="str">
        <f t="shared" si="241"/>
        <v/>
      </c>
      <c r="BK279" s="105" t="str">
        <f t="shared" si="242"/>
        <v/>
      </c>
      <c r="BL279" s="105" t="str">
        <f t="shared" si="243"/>
        <v/>
      </c>
      <c r="BM279" s="102" t="str">
        <f t="shared" si="275"/>
        <v/>
      </c>
      <c r="BN279" s="102" t="str">
        <f t="shared" si="276"/>
        <v/>
      </c>
      <c r="BO279" s="105">
        <f t="shared" si="244"/>
        <v>1.1580000000000013</v>
      </c>
      <c r="BP279" s="105">
        <f t="shared" si="245"/>
        <v>1.1679999999999993</v>
      </c>
      <c r="BQ279" s="105">
        <f t="shared" si="246"/>
        <v>1.0700000000000003</v>
      </c>
      <c r="BR279" s="105" t="str">
        <f t="shared" si="247"/>
        <v/>
      </c>
      <c r="BS279" s="105" t="str">
        <f t="shared" si="248"/>
        <v/>
      </c>
      <c r="BT279" s="105" t="str">
        <f t="shared" si="249"/>
        <v/>
      </c>
      <c r="BU279" s="105" t="str">
        <f t="shared" si="250"/>
        <v/>
      </c>
      <c r="BV279" s="105" t="str">
        <f t="shared" si="251"/>
        <v/>
      </c>
      <c r="BW279" s="105" t="str">
        <f t="shared" si="252"/>
        <v/>
      </c>
      <c r="BX279" s="105" t="str">
        <f t="shared" si="253"/>
        <v/>
      </c>
      <c r="BY279" s="102" t="str">
        <f t="shared" si="277"/>
        <v/>
      </c>
      <c r="BZ279" s="102" t="str">
        <f t="shared" si="278"/>
        <v/>
      </c>
      <c r="CA279" s="70">
        <f t="shared" si="279"/>
        <v>2.415999999999999</v>
      </c>
      <c r="CB279" s="70">
        <f t="shared" si="280"/>
        <v>1.1320000000000003</v>
      </c>
      <c r="CC279" s="103" t="str">
        <f t="shared" si="281"/>
        <v>SPSB2</v>
      </c>
      <c r="CD279" s="104" t="s">
        <v>27059</v>
      </c>
      <c r="CE279" s="106">
        <f t="shared" si="254"/>
        <v>2.2653161046662159E-4</v>
      </c>
      <c r="CF279" s="106">
        <f t="shared" si="255"/>
        <v>1.681792830507429</v>
      </c>
      <c r="CG279" s="106">
        <f t="shared" si="256"/>
        <v>17.267651784070868</v>
      </c>
      <c r="CH279" s="106" t="str">
        <f t="shared" si="257"/>
        <v/>
      </c>
      <c r="CI279" s="106" t="str">
        <f t="shared" si="258"/>
        <v/>
      </c>
      <c r="CJ279" s="106" t="str">
        <f t="shared" si="259"/>
        <v/>
      </c>
      <c r="CK279" s="106" t="str">
        <f t="shared" si="260"/>
        <v/>
      </c>
      <c r="CL279" s="106" t="str">
        <f t="shared" si="261"/>
        <v/>
      </c>
      <c r="CM279" s="106" t="str">
        <f t="shared" si="262"/>
        <v/>
      </c>
      <c r="CN279" s="106" t="str">
        <f t="shared" si="263"/>
        <v/>
      </c>
      <c r="CO279" s="119" t="str">
        <f t="shared" si="282"/>
        <v/>
      </c>
      <c r="CP279" s="119" t="str">
        <f t="shared" si="283"/>
        <v/>
      </c>
      <c r="CQ279" s="106">
        <f t="shared" si="264"/>
        <v>0.44813334978470198</v>
      </c>
      <c r="CR279" s="106">
        <f t="shared" si="265"/>
        <v>0.44503786662624845</v>
      </c>
      <c r="CS279" s="106">
        <f t="shared" si="266"/>
        <v>0.47631899902196867</v>
      </c>
      <c r="CT279" s="106" t="str">
        <f t="shared" si="267"/>
        <v/>
      </c>
      <c r="CU279" s="106" t="str">
        <f t="shared" si="268"/>
        <v/>
      </c>
      <c r="CV279" s="106" t="str">
        <f t="shared" si="269"/>
        <v/>
      </c>
      <c r="CW279" s="106" t="str">
        <f t="shared" si="270"/>
        <v/>
      </c>
      <c r="CX279" s="106" t="str">
        <f t="shared" si="271"/>
        <v/>
      </c>
      <c r="CY279" s="106" t="str">
        <f t="shared" si="272"/>
        <v/>
      </c>
      <c r="CZ279" s="106" t="str">
        <f t="shared" si="273"/>
        <v/>
      </c>
      <c r="DA279" s="119" t="str">
        <f t="shared" si="284"/>
        <v/>
      </c>
      <c r="DB279" s="119" t="str">
        <f t="shared" si="285"/>
        <v/>
      </c>
    </row>
    <row r="280" spans="1:106" ht="15" customHeight="1" x14ac:dyDescent="0.3">
      <c r="A280" s="135" t="str">
        <f>'Gene Table'!D279</f>
        <v>SPSB4</v>
      </c>
      <c r="B280" s="104" t="s">
        <v>27060</v>
      </c>
      <c r="C280" s="105">
        <f>IF('Test Sample Data'!C279="","",IF(SUM('Test Sample Data'!C$3:C$386)&gt;10,IF(AND(ISNUMBER('Test Sample Data'!C279),'Test Sample Data'!C279&lt;$C$389, 'Test Sample Data'!C279&gt;0),'Test Sample Data'!C279,$C$389),""))</f>
        <v>25.02</v>
      </c>
      <c r="D280" s="105">
        <f>IF('Test Sample Data'!D279="","",IF(SUM('Test Sample Data'!D$3:D$386)&gt;10,IF(AND(ISNUMBER('Test Sample Data'!D279),'Test Sample Data'!D279&lt;$C$389, 'Test Sample Data'!D279&gt;0),'Test Sample Data'!D279,$C$389),""))</f>
        <v>14.67</v>
      </c>
      <c r="E280" s="105">
        <f>IF('Test Sample Data'!E279="","",IF(SUM('Test Sample Data'!E$3:E$386)&gt;10,IF(AND(ISNUMBER('Test Sample Data'!E279),'Test Sample Data'!E279&lt;$C$389, 'Test Sample Data'!E279&gt;0),'Test Sample Data'!E279,$C$389),""))</f>
        <v>33.49</v>
      </c>
      <c r="F280" s="105" t="str">
        <f>IF('Test Sample Data'!F279="","",IF(SUM('Test Sample Data'!F$3:F$386)&gt;10,IF(AND(ISNUMBER('Test Sample Data'!F279),'Test Sample Data'!F279&lt;$C$389, 'Test Sample Data'!F279&gt;0),'Test Sample Data'!F279,$C$389),""))</f>
        <v/>
      </c>
      <c r="G280" s="105" t="str">
        <f>IF('Test Sample Data'!G279="","",IF(SUM('Test Sample Data'!G$3:G$386)&gt;10,IF(AND(ISNUMBER('Test Sample Data'!G279),'Test Sample Data'!G279&lt;$C$389, 'Test Sample Data'!G279&gt;0),'Test Sample Data'!G279,$C$389),""))</f>
        <v/>
      </c>
      <c r="H280" s="105" t="str">
        <f>IF('Test Sample Data'!H279="","",IF(SUM('Test Sample Data'!H$3:H$386)&gt;10,IF(AND(ISNUMBER('Test Sample Data'!H279),'Test Sample Data'!H279&lt;$C$389, 'Test Sample Data'!H279&gt;0),'Test Sample Data'!H279,$C$389),""))</f>
        <v/>
      </c>
      <c r="I280" s="105" t="str">
        <f>IF('Test Sample Data'!I279="","",IF(SUM('Test Sample Data'!I$3:I$386)&gt;10,IF(AND(ISNUMBER('Test Sample Data'!I279),'Test Sample Data'!I279&lt;$C$389, 'Test Sample Data'!I279&gt;0),'Test Sample Data'!I279,$C$389),""))</f>
        <v/>
      </c>
      <c r="J280" s="105" t="str">
        <f>IF('Test Sample Data'!J279="","",IF(SUM('Test Sample Data'!J$3:J$386)&gt;10,IF(AND(ISNUMBER('Test Sample Data'!J279),'Test Sample Data'!J279&lt;$C$389, 'Test Sample Data'!J279&gt;0),'Test Sample Data'!J279,$C$389),""))</f>
        <v/>
      </c>
      <c r="K280" s="105" t="str">
        <f>IF('Test Sample Data'!K279="","",IF(SUM('Test Sample Data'!K$3:K$386)&gt;10,IF(AND(ISNUMBER('Test Sample Data'!K279),'Test Sample Data'!K279&lt;$C$389, 'Test Sample Data'!K279&gt;0),'Test Sample Data'!K279,$C$389),""))</f>
        <v/>
      </c>
      <c r="L280" s="105" t="str">
        <f>IF('Test Sample Data'!L279="","",IF(SUM('Test Sample Data'!L$3:L$386)&gt;10,IF(AND(ISNUMBER('Test Sample Data'!L279),'Test Sample Data'!L279&lt;$C$389, 'Test Sample Data'!L279&gt;0),'Test Sample Data'!L279,$C$389),""))</f>
        <v/>
      </c>
      <c r="M280" s="105" t="str">
        <f>IF('Test Sample Data'!M279="","",IF(SUM('Test Sample Data'!M$3:M$386)&gt;10,IF(AND(ISNUMBER('Test Sample Data'!M279),'Test Sample Data'!M279&lt;$C$389, 'Test Sample Data'!M279&gt;0),'Test Sample Data'!M279,$C$389),""))</f>
        <v/>
      </c>
      <c r="N280" s="105" t="str">
        <f>IF('Test Sample Data'!N279="","",IF(SUM('Test Sample Data'!N$3:N$386)&gt;10,IF(AND(ISNUMBER('Test Sample Data'!N279),'Test Sample Data'!N279&lt;$C$389, 'Test Sample Data'!N279&gt;0),'Test Sample Data'!N279,$C$389),""))</f>
        <v/>
      </c>
      <c r="O280" s="105" t="str">
        <f>'Gene Table'!D279</f>
        <v>SPSB4</v>
      </c>
      <c r="P280" s="104" t="s">
        <v>27060</v>
      </c>
      <c r="Q280" s="105">
        <f>IF('Control Sample Data'!C279="","",IF(SUM('Control Sample Data'!C$3:C$386)&gt;10,IF(AND(ISNUMBER('Control Sample Data'!C279),'Control Sample Data'!C279&lt;$C$389, 'Control Sample Data'!C279&gt;0),'Control Sample Data'!C279,$C$389),""))</f>
        <v>14.08</v>
      </c>
      <c r="R280" s="105">
        <f>IF('Control Sample Data'!D279="","",IF(SUM('Control Sample Data'!D$3:D$386)&gt;10,IF(AND(ISNUMBER('Control Sample Data'!D279),'Control Sample Data'!D279&lt;$C$389, 'Control Sample Data'!D279&gt;0),'Control Sample Data'!D279,$C$389),""))</f>
        <v>14.02</v>
      </c>
      <c r="S280" s="105">
        <f>IF('Control Sample Data'!E279="","",IF(SUM('Control Sample Data'!E$3:E$386)&gt;10,IF(AND(ISNUMBER('Control Sample Data'!E279),'Control Sample Data'!E279&lt;$C$389, 'Control Sample Data'!E279&gt;0),'Control Sample Data'!E279,$C$389),""))</f>
        <v>14.13</v>
      </c>
      <c r="T280" s="105" t="str">
        <f>IF('Control Sample Data'!F279="","",IF(SUM('Control Sample Data'!F$3:F$386)&gt;10,IF(AND(ISNUMBER('Control Sample Data'!F279),'Control Sample Data'!F279&lt;$C$389, 'Control Sample Data'!F279&gt;0),'Control Sample Data'!F279,$C$389),""))</f>
        <v/>
      </c>
      <c r="U280" s="105" t="str">
        <f>IF('Control Sample Data'!G279="","",IF(SUM('Control Sample Data'!G$3:G$386)&gt;10,IF(AND(ISNUMBER('Control Sample Data'!G279),'Control Sample Data'!G279&lt;$C$389, 'Control Sample Data'!G279&gt;0),'Control Sample Data'!G279,$C$389),""))</f>
        <v/>
      </c>
      <c r="V280" s="105" t="str">
        <f>IF('Control Sample Data'!H279="","",IF(SUM('Control Sample Data'!H$3:H$386)&gt;10,IF(AND(ISNUMBER('Control Sample Data'!H279),'Control Sample Data'!H279&lt;$C$389, 'Control Sample Data'!H279&gt;0),'Control Sample Data'!H279,$C$389),""))</f>
        <v/>
      </c>
      <c r="W280" s="105" t="str">
        <f>IF('Control Sample Data'!I279="","",IF(SUM('Control Sample Data'!I$3:I$386)&gt;10,IF(AND(ISNUMBER('Control Sample Data'!I279),'Control Sample Data'!I279&lt;$C$389, 'Control Sample Data'!I279&gt;0),'Control Sample Data'!I279,$C$389),""))</f>
        <v/>
      </c>
      <c r="X280" s="105" t="str">
        <f>IF('Control Sample Data'!J279="","",IF(SUM('Control Sample Data'!J$3:J$386)&gt;10,IF(AND(ISNUMBER('Control Sample Data'!J279),'Control Sample Data'!J279&lt;$C$389, 'Control Sample Data'!J279&gt;0),'Control Sample Data'!J279,$C$389),""))</f>
        <v/>
      </c>
      <c r="Y280" s="105" t="str">
        <f>IF('Control Sample Data'!K279="","",IF(SUM('Control Sample Data'!K$3:K$386)&gt;10,IF(AND(ISNUMBER('Control Sample Data'!K279),'Control Sample Data'!K279&lt;$C$389, 'Control Sample Data'!K279&gt;0),'Control Sample Data'!K279,$C$389),""))</f>
        <v/>
      </c>
      <c r="Z280" s="105" t="str">
        <f>IF('Control Sample Data'!L279="","",IF(SUM('Control Sample Data'!L$3:L$386)&gt;10,IF(AND(ISNUMBER('Control Sample Data'!L279),'Control Sample Data'!L279&lt;$C$389, 'Control Sample Data'!L279&gt;0),'Control Sample Data'!L279,$C$389),""))</f>
        <v/>
      </c>
      <c r="AA280" s="105" t="str">
        <f>IF('Control Sample Data'!M279="","",IF(SUM('Control Sample Data'!M$3:M$386)&gt;10,IF(AND(ISNUMBER('Control Sample Data'!M279),'Control Sample Data'!M279&lt;$C$389, 'Control Sample Data'!M279&gt;0),'Control Sample Data'!M279,$C$389),""))</f>
        <v/>
      </c>
      <c r="AB280" s="136" t="str">
        <f>IF('Control Sample Data'!N279="","",IF(SUM('Control Sample Data'!N$3:N$386)&gt;10,IF(AND(ISNUMBER('Control Sample Data'!N279),'Control Sample Data'!N279&lt;$C$389, 'Control Sample Data'!N279&gt;0),'Control Sample Data'!N279,$C$389),""))</f>
        <v/>
      </c>
      <c r="BA280" s="101" t="str">
        <f t="shared" si="274"/>
        <v>SPSB4</v>
      </c>
      <c r="BB280" s="104" t="s">
        <v>27060</v>
      </c>
      <c r="BC280" s="105">
        <f t="shared" si="234"/>
        <v>4.0279999999999987</v>
      </c>
      <c r="BD280" s="105">
        <f t="shared" si="235"/>
        <v>-6.2799999999999994</v>
      </c>
      <c r="BE280" s="105">
        <f t="shared" si="236"/>
        <v>12.61</v>
      </c>
      <c r="BF280" s="105" t="str">
        <f t="shared" si="237"/>
        <v/>
      </c>
      <c r="BG280" s="105" t="str">
        <f t="shared" si="238"/>
        <v/>
      </c>
      <c r="BH280" s="105" t="str">
        <f t="shared" si="239"/>
        <v/>
      </c>
      <c r="BI280" s="105" t="str">
        <f t="shared" si="240"/>
        <v/>
      </c>
      <c r="BJ280" s="105" t="str">
        <f t="shared" si="241"/>
        <v/>
      </c>
      <c r="BK280" s="105" t="str">
        <f t="shared" si="242"/>
        <v/>
      </c>
      <c r="BL280" s="105" t="str">
        <f t="shared" si="243"/>
        <v/>
      </c>
      <c r="BM280" s="102" t="str">
        <f t="shared" si="275"/>
        <v/>
      </c>
      <c r="BN280" s="102" t="str">
        <f t="shared" si="276"/>
        <v/>
      </c>
      <c r="BO280" s="105">
        <f t="shared" si="244"/>
        <v>-7.0619999999999994</v>
      </c>
      <c r="BP280" s="105">
        <f t="shared" si="245"/>
        <v>-7.032</v>
      </c>
      <c r="BQ280" s="105">
        <f t="shared" si="246"/>
        <v>-7.08</v>
      </c>
      <c r="BR280" s="105" t="str">
        <f t="shared" si="247"/>
        <v/>
      </c>
      <c r="BS280" s="105" t="str">
        <f t="shared" si="248"/>
        <v/>
      </c>
      <c r="BT280" s="105" t="str">
        <f t="shared" si="249"/>
        <v/>
      </c>
      <c r="BU280" s="105" t="str">
        <f t="shared" si="250"/>
        <v/>
      </c>
      <c r="BV280" s="105" t="str">
        <f t="shared" si="251"/>
        <v/>
      </c>
      <c r="BW280" s="105" t="str">
        <f t="shared" si="252"/>
        <v/>
      </c>
      <c r="BX280" s="105" t="str">
        <f t="shared" si="253"/>
        <v/>
      </c>
      <c r="BY280" s="102" t="str">
        <f t="shared" si="277"/>
        <v/>
      </c>
      <c r="BZ280" s="102" t="str">
        <f t="shared" si="278"/>
        <v/>
      </c>
      <c r="CA280" s="70">
        <f t="shared" si="279"/>
        <v>3.4526666666666661</v>
      </c>
      <c r="CB280" s="70">
        <f t="shared" si="280"/>
        <v>-7.0579999999999998</v>
      </c>
      <c r="CC280" s="103" t="str">
        <f t="shared" si="281"/>
        <v>SPSB4</v>
      </c>
      <c r="CD280" s="104" t="s">
        <v>27060</v>
      </c>
      <c r="CE280" s="106">
        <f t="shared" si="254"/>
        <v>6.1298687749284521E-2</v>
      </c>
      <c r="CF280" s="106">
        <f t="shared" si="255"/>
        <v>77.708472601282935</v>
      </c>
      <c r="CG280" s="106">
        <f t="shared" si="256"/>
        <v>1.5996013230692931E-4</v>
      </c>
      <c r="CH280" s="106" t="str">
        <f t="shared" si="257"/>
        <v/>
      </c>
      <c r="CI280" s="106" t="str">
        <f t="shared" si="258"/>
        <v/>
      </c>
      <c r="CJ280" s="106" t="str">
        <f t="shared" si="259"/>
        <v/>
      </c>
      <c r="CK280" s="106" t="str">
        <f t="shared" si="260"/>
        <v/>
      </c>
      <c r="CL280" s="106" t="str">
        <f t="shared" si="261"/>
        <v/>
      </c>
      <c r="CM280" s="106" t="str">
        <f t="shared" si="262"/>
        <v/>
      </c>
      <c r="CN280" s="106" t="str">
        <f t="shared" si="263"/>
        <v/>
      </c>
      <c r="CO280" s="119" t="str">
        <f t="shared" si="282"/>
        <v/>
      </c>
      <c r="CP280" s="119" t="str">
        <f t="shared" si="283"/>
        <v/>
      </c>
      <c r="CQ280" s="106">
        <f t="shared" si="264"/>
        <v>133.62072670997992</v>
      </c>
      <c r="CR280" s="106">
        <f t="shared" si="265"/>
        <v>130.87085191807009</v>
      </c>
      <c r="CS280" s="106">
        <f t="shared" si="266"/>
        <v>135.2983091918567</v>
      </c>
      <c r="CT280" s="106" t="str">
        <f t="shared" si="267"/>
        <v/>
      </c>
      <c r="CU280" s="106" t="str">
        <f t="shared" si="268"/>
        <v/>
      </c>
      <c r="CV280" s="106" t="str">
        <f t="shared" si="269"/>
        <v/>
      </c>
      <c r="CW280" s="106" t="str">
        <f t="shared" si="270"/>
        <v/>
      </c>
      <c r="CX280" s="106" t="str">
        <f t="shared" si="271"/>
        <v/>
      </c>
      <c r="CY280" s="106" t="str">
        <f t="shared" si="272"/>
        <v/>
      </c>
      <c r="CZ280" s="106" t="str">
        <f t="shared" si="273"/>
        <v/>
      </c>
      <c r="DA280" s="119" t="str">
        <f t="shared" si="284"/>
        <v/>
      </c>
      <c r="DB280" s="119" t="str">
        <f t="shared" si="285"/>
        <v/>
      </c>
    </row>
    <row r="281" spans="1:106" ht="15" customHeight="1" x14ac:dyDescent="0.3">
      <c r="A281" s="135" t="str">
        <f>'Gene Table'!D280</f>
        <v>STUB1</v>
      </c>
      <c r="B281" s="104" t="s">
        <v>27061</v>
      </c>
      <c r="C281" s="105">
        <f>IF('Test Sample Data'!C280="","",IF(SUM('Test Sample Data'!C$3:C$386)&gt;10,IF(AND(ISNUMBER('Test Sample Data'!C280),'Test Sample Data'!C280&lt;$C$389, 'Test Sample Data'!C280&gt;0),'Test Sample Data'!C280,$C$389),""))</f>
        <v>35</v>
      </c>
      <c r="D281" s="105">
        <f>IF('Test Sample Data'!D280="","",IF(SUM('Test Sample Data'!D$3:D$386)&gt;10,IF(AND(ISNUMBER('Test Sample Data'!D280),'Test Sample Data'!D280&lt;$C$389, 'Test Sample Data'!D280&gt;0),'Test Sample Data'!D280,$C$389),""))</f>
        <v>24.19</v>
      </c>
      <c r="E281" s="105">
        <f>IF('Test Sample Data'!E280="","",IF(SUM('Test Sample Data'!E$3:E$386)&gt;10,IF(AND(ISNUMBER('Test Sample Data'!E280),'Test Sample Data'!E280&lt;$C$389, 'Test Sample Data'!E280&gt;0),'Test Sample Data'!E280,$C$389),""))</f>
        <v>21</v>
      </c>
      <c r="F281" s="105" t="str">
        <f>IF('Test Sample Data'!F280="","",IF(SUM('Test Sample Data'!F$3:F$386)&gt;10,IF(AND(ISNUMBER('Test Sample Data'!F280),'Test Sample Data'!F280&lt;$C$389, 'Test Sample Data'!F280&gt;0),'Test Sample Data'!F280,$C$389),""))</f>
        <v/>
      </c>
      <c r="G281" s="105" t="str">
        <f>IF('Test Sample Data'!G280="","",IF(SUM('Test Sample Data'!G$3:G$386)&gt;10,IF(AND(ISNUMBER('Test Sample Data'!G280),'Test Sample Data'!G280&lt;$C$389, 'Test Sample Data'!G280&gt;0),'Test Sample Data'!G280,$C$389),""))</f>
        <v/>
      </c>
      <c r="H281" s="105" t="str">
        <f>IF('Test Sample Data'!H280="","",IF(SUM('Test Sample Data'!H$3:H$386)&gt;10,IF(AND(ISNUMBER('Test Sample Data'!H280),'Test Sample Data'!H280&lt;$C$389, 'Test Sample Data'!H280&gt;0),'Test Sample Data'!H280,$C$389),""))</f>
        <v/>
      </c>
      <c r="I281" s="105" t="str">
        <f>IF('Test Sample Data'!I280="","",IF(SUM('Test Sample Data'!I$3:I$386)&gt;10,IF(AND(ISNUMBER('Test Sample Data'!I280),'Test Sample Data'!I280&lt;$C$389, 'Test Sample Data'!I280&gt;0),'Test Sample Data'!I280,$C$389),""))</f>
        <v/>
      </c>
      <c r="J281" s="105" t="str">
        <f>IF('Test Sample Data'!J280="","",IF(SUM('Test Sample Data'!J$3:J$386)&gt;10,IF(AND(ISNUMBER('Test Sample Data'!J280),'Test Sample Data'!J280&lt;$C$389, 'Test Sample Data'!J280&gt;0),'Test Sample Data'!J280,$C$389),""))</f>
        <v/>
      </c>
      <c r="K281" s="105" t="str">
        <f>IF('Test Sample Data'!K280="","",IF(SUM('Test Sample Data'!K$3:K$386)&gt;10,IF(AND(ISNUMBER('Test Sample Data'!K280),'Test Sample Data'!K280&lt;$C$389, 'Test Sample Data'!K280&gt;0),'Test Sample Data'!K280,$C$389),""))</f>
        <v/>
      </c>
      <c r="L281" s="105" t="str">
        <f>IF('Test Sample Data'!L280="","",IF(SUM('Test Sample Data'!L$3:L$386)&gt;10,IF(AND(ISNUMBER('Test Sample Data'!L280),'Test Sample Data'!L280&lt;$C$389, 'Test Sample Data'!L280&gt;0),'Test Sample Data'!L280,$C$389),""))</f>
        <v/>
      </c>
      <c r="M281" s="105" t="str">
        <f>IF('Test Sample Data'!M280="","",IF(SUM('Test Sample Data'!M$3:M$386)&gt;10,IF(AND(ISNUMBER('Test Sample Data'!M280),'Test Sample Data'!M280&lt;$C$389, 'Test Sample Data'!M280&gt;0),'Test Sample Data'!M280,$C$389),""))</f>
        <v/>
      </c>
      <c r="N281" s="105" t="str">
        <f>IF('Test Sample Data'!N280="","",IF(SUM('Test Sample Data'!N$3:N$386)&gt;10,IF(AND(ISNUMBER('Test Sample Data'!N280),'Test Sample Data'!N280&lt;$C$389, 'Test Sample Data'!N280&gt;0),'Test Sample Data'!N280,$C$389),""))</f>
        <v/>
      </c>
      <c r="O281" s="105" t="str">
        <f>'Gene Table'!D280</f>
        <v>STUB1</v>
      </c>
      <c r="P281" s="104" t="s">
        <v>27061</v>
      </c>
      <c r="Q281" s="105">
        <f>IF('Control Sample Data'!C280="","",IF(SUM('Control Sample Data'!C$3:C$386)&gt;10,IF(AND(ISNUMBER('Control Sample Data'!C280),'Control Sample Data'!C280&lt;$C$389, 'Control Sample Data'!C280&gt;0),'Control Sample Data'!C280,$C$389),""))</f>
        <v>24.52</v>
      </c>
      <c r="R281" s="105">
        <f>IF('Control Sample Data'!D280="","",IF(SUM('Control Sample Data'!D$3:D$386)&gt;10,IF(AND(ISNUMBER('Control Sample Data'!D280),'Control Sample Data'!D280&lt;$C$389, 'Control Sample Data'!D280&gt;0),'Control Sample Data'!D280,$C$389),""))</f>
        <v>24.44</v>
      </c>
      <c r="S281" s="105">
        <f>IF('Control Sample Data'!E280="","",IF(SUM('Control Sample Data'!E$3:E$386)&gt;10,IF(AND(ISNUMBER('Control Sample Data'!E280),'Control Sample Data'!E280&lt;$C$389, 'Control Sample Data'!E280&gt;0),'Control Sample Data'!E280,$C$389),""))</f>
        <v>24.52</v>
      </c>
      <c r="T281" s="105" t="str">
        <f>IF('Control Sample Data'!F280="","",IF(SUM('Control Sample Data'!F$3:F$386)&gt;10,IF(AND(ISNUMBER('Control Sample Data'!F280),'Control Sample Data'!F280&lt;$C$389, 'Control Sample Data'!F280&gt;0),'Control Sample Data'!F280,$C$389),""))</f>
        <v/>
      </c>
      <c r="U281" s="105" t="str">
        <f>IF('Control Sample Data'!G280="","",IF(SUM('Control Sample Data'!G$3:G$386)&gt;10,IF(AND(ISNUMBER('Control Sample Data'!G280),'Control Sample Data'!G280&lt;$C$389, 'Control Sample Data'!G280&gt;0),'Control Sample Data'!G280,$C$389),""))</f>
        <v/>
      </c>
      <c r="V281" s="105" t="str">
        <f>IF('Control Sample Data'!H280="","",IF(SUM('Control Sample Data'!H$3:H$386)&gt;10,IF(AND(ISNUMBER('Control Sample Data'!H280),'Control Sample Data'!H280&lt;$C$389, 'Control Sample Data'!H280&gt;0),'Control Sample Data'!H280,$C$389),""))</f>
        <v/>
      </c>
      <c r="W281" s="105" t="str">
        <f>IF('Control Sample Data'!I280="","",IF(SUM('Control Sample Data'!I$3:I$386)&gt;10,IF(AND(ISNUMBER('Control Sample Data'!I280),'Control Sample Data'!I280&lt;$C$389, 'Control Sample Data'!I280&gt;0),'Control Sample Data'!I280,$C$389),""))</f>
        <v/>
      </c>
      <c r="X281" s="105" t="str">
        <f>IF('Control Sample Data'!J280="","",IF(SUM('Control Sample Data'!J$3:J$386)&gt;10,IF(AND(ISNUMBER('Control Sample Data'!J280),'Control Sample Data'!J280&lt;$C$389, 'Control Sample Data'!J280&gt;0),'Control Sample Data'!J280,$C$389),""))</f>
        <v/>
      </c>
      <c r="Y281" s="105" t="str">
        <f>IF('Control Sample Data'!K280="","",IF(SUM('Control Sample Data'!K$3:K$386)&gt;10,IF(AND(ISNUMBER('Control Sample Data'!K280),'Control Sample Data'!K280&lt;$C$389, 'Control Sample Data'!K280&gt;0),'Control Sample Data'!K280,$C$389),""))</f>
        <v/>
      </c>
      <c r="Z281" s="105" t="str">
        <f>IF('Control Sample Data'!L280="","",IF(SUM('Control Sample Data'!L$3:L$386)&gt;10,IF(AND(ISNUMBER('Control Sample Data'!L280),'Control Sample Data'!L280&lt;$C$389, 'Control Sample Data'!L280&gt;0),'Control Sample Data'!L280,$C$389),""))</f>
        <v/>
      </c>
      <c r="AA281" s="105" t="str">
        <f>IF('Control Sample Data'!M280="","",IF(SUM('Control Sample Data'!M$3:M$386)&gt;10,IF(AND(ISNUMBER('Control Sample Data'!M280),'Control Sample Data'!M280&lt;$C$389, 'Control Sample Data'!M280&gt;0),'Control Sample Data'!M280,$C$389),""))</f>
        <v/>
      </c>
      <c r="AB281" s="136" t="str">
        <f>IF('Control Sample Data'!N280="","",IF(SUM('Control Sample Data'!N$3:N$386)&gt;10,IF(AND(ISNUMBER('Control Sample Data'!N280),'Control Sample Data'!N280&lt;$C$389, 'Control Sample Data'!N280&gt;0),'Control Sample Data'!N280,$C$389),""))</f>
        <v/>
      </c>
      <c r="BA281" s="101" t="str">
        <f t="shared" si="274"/>
        <v>STUB1</v>
      </c>
      <c r="BB281" s="104" t="s">
        <v>27061</v>
      </c>
      <c r="BC281" s="105">
        <f t="shared" si="234"/>
        <v>14.007999999999999</v>
      </c>
      <c r="BD281" s="105">
        <f t="shared" si="235"/>
        <v>3.240000000000002</v>
      </c>
      <c r="BE281" s="105">
        <f t="shared" si="236"/>
        <v>0.11999999999999744</v>
      </c>
      <c r="BF281" s="105" t="str">
        <f t="shared" si="237"/>
        <v/>
      </c>
      <c r="BG281" s="105" t="str">
        <f t="shared" si="238"/>
        <v/>
      </c>
      <c r="BH281" s="105" t="str">
        <f t="shared" si="239"/>
        <v/>
      </c>
      <c r="BI281" s="105" t="str">
        <f t="shared" si="240"/>
        <v/>
      </c>
      <c r="BJ281" s="105" t="str">
        <f t="shared" si="241"/>
        <v/>
      </c>
      <c r="BK281" s="105" t="str">
        <f t="shared" si="242"/>
        <v/>
      </c>
      <c r="BL281" s="105" t="str">
        <f t="shared" si="243"/>
        <v/>
      </c>
      <c r="BM281" s="102" t="str">
        <f t="shared" si="275"/>
        <v/>
      </c>
      <c r="BN281" s="102" t="str">
        <f t="shared" si="276"/>
        <v/>
      </c>
      <c r="BO281" s="105">
        <f t="shared" si="244"/>
        <v>3.3780000000000001</v>
      </c>
      <c r="BP281" s="105">
        <f t="shared" si="245"/>
        <v>3.3880000000000017</v>
      </c>
      <c r="BQ281" s="105">
        <f t="shared" si="246"/>
        <v>3.3099999999999987</v>
      </c>
      <c r="BR281" s="105" t="str">
        <f t="shared" si="247"/>
        <v/>
      </c>
      <c r="BS281" s="105" t="str">
        <f t="shared" si="248"/>
        <v/>
      </c>
      <c r="BT281" s="105" t="str">
        <f t="shared" si="249"/>
        <v/>
      </c>
      <c r="BU281" s="105" t="str">
        <f t="shared" si="250"/>
        <v/>
      </c>
      <c r="BV281" s="105" t="str">
        <f t="shared" si="251"/>
        <v/>
      </c>
      <c r="BW281" s="105" t="str">
        <f t="shared" si="252"/>
        <v/>
      </c>
      <c r="BX281" s="105" t="str">
        <f t="shared" si="253"/>
        <v/>
      </c>
      <c r="BY281" s="102" t="str">
        <f t="shared" si="277"/>
        <v/>
      </c>
      <c r="BZ281" s="102" t="str">
        <f t="shared" si="278"/>
        <v/>
      </c>
      <c r="CA281" s="70">
        <f t="shared" si="279"/>
        <v>5.7893333333333326</v>
      </c>
      <c r="CB281" s="70">
        <f t="shared" si="280"/>
        <v>3.3586666666666667</v>
      </c>
      <c r="CC281" s="103" t="str">
        <f t="shared" si="281"/>
        <v>STUB1</v>
      </c>
      <c r="CD281" s="104" t="s">
        <v>27061</v>
      </c>
      <c r="CE281" s="106">
        <f t="shared" si="254"/>
        <v>6.0697642130933602E-5</v>
      </c>
      <c r="CF281" s="106">
        <f t="shared" si="255"/>
        <v>0.10584316404531574</v>
      </c>
      <c r="CG281" s="106">
        <f t="shared" si="256"/>
        <v>0.92018765062487662</v>
      </c>
      <c r="CH281" s="106" t="str">
        <f t="shared" si="257"/>
        <v/>
      </c>
      <c r="CI281" s="106" t="str">
        <f t="shared" si="258"/>
        <v/>
      </c>
      <c r="CJ281" s="106" t="str">
        <f t="shared" si="259"/>
        <v/>
      </c>
      <c r="CK281" s="106" t="str">
        <f t="shared" si="260"/>
        <v/>
      </c>
      <c r="CL281" s="106" t="str">
        <f t="shared" si="261"/>
        <v/>
      </c>
      <c r="CM281" s="106" t="str">
        <f t="shared" si="262"/>
        <v/>
      </c>
      <c r="CN281" s="106" t="str">
        <f t="shared" si="263"/>
        <v/>
      </c>
      <c r="CO281" s="119" t="str">
        <f t="shared" si="282"/>
        <v/>
      </c>
      <c r="CP281" s="119" t="str">
        <f t="shared" si="283"/>
        <v/>
      </c>
      <c r="CQ281" s="106">
        <f t="shared" si="264"/>
        <v>9.6187951260053903E-2</v>
      </c>
      <c r="CR281" s="106">
        <f t="shared" si="265"/>
        <v>9.5523532547822795E-2</v>
      </c>
      <c r="CS281" s="106">
        <f t="shared" si="266"/>
        <v>0.10083021990276587</v>
      </c>
      <c r="CT281" s="106" t="str">
        <f t="shared" si="267"/>
        <v/>
      </c>
      <c r="CU281" s="106" t="str">
        <f t="shared" si="268"/>
        <v/>
      </c>
      <c r="CV281" s="106" t="str">
        <f t="shared" si="269"/>
        <v/>
      </c>
      <c r="CW281" s="106" t="str">
        <f t="shared" si="270"/>
        <v/>
      </c>
      <c r="CX281" s="106" t="str">
        <f t="shared" si="271"/>
        <v/>
      </c>
      <c r="CY281" s="106" t="str">
        <f t="shared" si="272"/>
        <v/>
      </c>
      <c r="CZ281" s="106" t="str">
        <f t="shared" si="273"/>
        <v/>
      </c>
      <c r="DA281" s="119" t="str">
        <f t="shared" si="284"/>
        <v/>
      </c>
      <c r="DB281" s="119" t="str">
        <f t="shared" si="285"/>
        <v/>
      </c>
    </row>
    <row r="282" spans="1:106" ht="15" customHeight="1" x14ac:dyDescent="0.3">
      <c r="A282" s="135" t="str">
        <f>'Gene Table'!D281</f>
        <v>SYVN1</v>
      </c>
      <c r="B282" s="104" t="s">
        <v>27062</v>
      </c>
      <c r="C282" s="105">
        <f>IF('Test Sample Data'!C281="","",IF(SUM('Test Sample Data'!C$3:C$386)&gt;10,IF(AND(ISNUMBER('Test Sample Data'!C281),'Test Sample Data'!C281&lt;$C$389, 'Test Sample Data'!C281&gt;0),'Test Sample Data'!C281,$C$389),""))</f>
        <v>35</v>
      </c>
      <c r="D282" s="105">
        <f>IF('Test Sample Data'!D281="","",IF(SUM('Test Sample Data'!D$3:D$386)&gt;10,IF(AND(ISNUMBER('Test Sample Data'!D281),'Test Sample Data'!D281&lt;$C$389, 'Test Sample Data'!D281&gt;0),'Test Sample Data'!D281,$C$389),""))</f>
        <v>18.96</v>
      </c>
      <c r="E282" s="105">
        <f>IF('Test Sample Data'!E281="","",IF(SUM('Test Sample Data'!E$3:E$386)&gt;10,IF(AND(ISNUMBER('Test Sample Data'!E281),'Test Sample Data'!E281&lt;$C$389, 'Test Sample Data'!E281&gt;0),'Test Sample Data'!E281,$C$389),""))</f>
        <v>35</v>
      </c>
      <c r="F282" s="105" t="str">
        <f>IF('Test Sample Data'!F281="","",IF(SUM('Test Sample Data'!F$3:F$386)&gt;10,IF(AND(ISNUMBER('Test Sample Data'!F281),'Test Sample Data'!F281&lt;$C$389, 'Test Sample Data'!F281&gt;0),'Test Sample Data'!F281,$C$389),""))</f>
        <v/>
      </c>
      <c r="G282" s="105" t="str">
        <f>IF('Test Sample Data'!G281="","",IF(SUM('Test Sample Data'!G$3:G$386)&gt;10,IF(AND(ISNUMBER('Test Sample Data'!G281),'Test Sample Data'!G281&lt;$C$389, 'Test Sample Data'!G281&gt;0),'Test Sample Data'!G281,$C$389),""))</f>
        <v/>
      </c>
      <c r="H282" s="105" t="str">
        <f>IF('Test Sample Data'!H281="","",IF(SUM('Test Sample Data'!H$3:H$386)&gt;10,IF(AND(ISNUMBER('Test Sample Data'!H281),'Test Sample Data'!H281&lt;$C$389, 'Test Sample Data'!H281&gt;0),'Test Sample Data'!H281,$C$389),""))</f>
        <v/>
      </c>
      <c r="I282" s="105" t="str">
        <f>IF('Test Sample Data'!I281="","",IF(SUM('Test Sample Data'!I$3:I$386)&gt;10,IF(AND(ISNUMBER('Test Sample Data'!I281),'Test Sample Data'!I281&lt;$C$389, 'Test Sample Data'!I281&gt;0),'Test Sample Data'!I281,$C$389),""))</f>
        <v/>
      </c>
      <c r="J282" s="105" t="str">
        <f>IF('Test Sample Data'!J281="","",IF(SUM('Test Sample Data'!J$3:J$386)&gt;10,IF(AND(ISNUMBER('Test Sample Data'!J281),'Test Sample Data'!J281&lt;$C$389, 'Test Sample Data'!J281&gt;0),'Test Sample Data'!J281,$C$389),""))</f>
        <v/>
      </c>
      <c r="K282" s="105" t="str">
        <f>IF('Test Sample Data'!K281="","",IF(SUM('Test Sample Data'!K$3:K$386)&gt;10,IF(AND(ISNUMBER('Test Sample Data'!K281),'Test Sample Data'!K281&lt;$C$389, 'Test Sample Data'!K281&gt;0),'Test Sample Data'!K281,$C$389),""))</f>
        <v/>
      </c>
      <c r="L282" s="105" t="str">
        <f>IF('Test Sample Data'!L281="","",IF(SUM('Test Sample Data'!L$3:L$386)&gt;10,IF(AND(ISNUMBER('Test Sample Data'!L281),'Test Sample Data'!L281&lt;$C$389, 'Test Sample Data'!L281&gt;0),'Test Sample Data'!L281,$C$389),""))</f>
        <v/>
      </c>
      <c r="M282" s="105" t="str">
        <f>IF('Test Sample Data'!M281="","",IF(SUM('Test Sample Data'!M$3:M$386)&gt;10,IF(AND(ISNUMBER('Test Sample Data'!M281),'Test Sample Data'!M281&lt;$C$389, 'Test Sample Data'!M281&gt;0),'Test Sample Data'!M281,$C$389),""))</f>
        <v/>
      </c>
      <c r="N282" s="105" t="str">
        <f>IF('Test Sample Data'!N281="","",IF(SUM('Test Sample Data'!N$3:N$386)&gt;10,IF(AND(ISNUMBER('Test Sample Data'!N281),'Test Sample Data'!N281&lt;$C$389, 'Test Sample Data'!N281&gt;0),'Test Sample Data'!N281,$C$389),""))</f>
        <v/>
      </c>
      <c r="O282" s="105" t="str">
        <f>'Gene Table'!D281</f>
        <v>SYVN1</v>
      </c>
      <c r="P282" s="104" t="s">
        <v>27062</v>
      </c>
      <c r="Q282" s="105">
        <f>IF('Control Sample Data'!C281="","",IF(SUM('Control Sample Data'!C$3:C$386)&gt;10,IF(AND(ISNUMBER('Control Sample Data'!C281),'Control Sample Data'!C281&lt;$C$389, 'Control Sample Data'!C281&gt;0),'Control Sample Data'!C281,$C$389),""))</f>
        <v>18.559999999999999</v>
      </c>
      <c r="R282" s="105">
        <f>IF('Control Sample Data'!D281="","",IF(SUM('Control Sample Data'!D$3:D$386)&gt;10,IF(AND(ISNUMBER('Control Sample Data'!D281),'Control Sample Data'!D281&lt;$C$389, 'Control Sample Data'!D281&gt;0),'Control Sample Data'!D281,$C$389),""))</f>
        <v>18.350000000000001</v>
      </c>
      <c r="S282" s="105">
        <f>IF('Control Sample Data'!E281="","",IF(SUM('Control Sample Data'!E$3:E$386)&gt;10,IF(AND(ISNUMBER('Control Sample Data'!E281),'Control Sample Data'!E281&lt;$C$389, 'Control Sample Data'!E281&gt;0),'Control Sample Data'!E281,$C$389),""))</f>
        <v>18.739999999999998</v>
      </c>
      <c r="T282" s="105" t="str">
        <f>IF('Control Sample Data'!F281="","",IF(SUM('Control Sample Data'!F$3:F$386)&gt;10,IF(AND(ISNUMBER('Control Sample Data'!F281),'Control Sample Data'!F281&lt;$C$389, 'Control Sample Data'!F281&gt;0),'Control Sample Data'!F281,$C$389),""))</f>
        <v/>
      </c>
      <c r="U282" s="105" t="str">
        <f>IF('Control Sample Data'!G281="","",IF(SUM('Control Sample Data'!G$3:G$386)&gt;10,IF(AND(ISNUMBER('Control Sample Data'!G281),'Control Sample Data'!G281&lt;$C$389, 'Control Sample Data'!G281&gt;0),'Control Sample Data'!G281,$C$389),""))</f>
        <v/>
      </c>
      <c r="V282" s="105" t="str">
        <f>IF('Control Sample Data'!H281="","",IF(SUM('Control Sample Data'!H$3:H$386)&gt;10,IF(AND(ISNUMBER('Control Sample Data'!H281),'Control Sample Data'!H281&lt;$C$389, 'Control Sample Data'!H281&gt;0),'Control Sample Data'!H281,$C$389),""))</f>
        <v/>
      </c>
      <c r="W282" s="105" t="str">
        <f>IF('Control Sample Data'!I281="","",IF(SUM('Control Sample Data'!I$3:I$386)&gt;10,IF(AND(ISNUMBER('Control Sample Data'!I281),'Control Sample Data'!I281&lt;$C$389, 'Control Sample Data'!I281&gt;0),'Control Sample Data'!I281,$C$389),""))</f>
        <v/>
      </c>
      <c r="X282" s="105" t="str">
        <f>IF('Control Sample Data'!J281="","",IF(SUM('Control Sample Data'!J$3:J$386)&gt;10,IF(AND(ISNUMBER('Control Sample Data'!J281),'Control Sample Data'!J281&lt;$C$389, 'Control Sample Data'!J281&gt;0),'Control Sample Data'!J281,$C$389),""))</f>
        <v/>
      </c>
      <c r="Y282" s="105" t="str">
        <f>IF('Control Sample Data'!K281="","",IF(SUM('Control Sample Data'!K$3:K$386)&gt;10,IF(AND(ISNUMBER('Control Sample Data'!K281),'Control Sample Data'!K281&lt;$C$389, 'Control Sample Data'!K281&gt;0),'Control Sample Data'!K281,$C$389),""))</f>
        <v/>
      </c>
      <c r="Z282" s="105" t="str">
        <f>IF('Control Sample Data'!L281="","",IF(SUM('Control Sample Data'!L$3:L$386)&gt;10,IF(AND(ISNUMBER('Control Sample Data'!L281),'Control Sample Data'!L281&lt;$C$389, 'Control Sample Data'!L281&gt;0),'Control Sample Data'!L281,$C$389),""))</f>
        <v/>
      </c>
      <c r="AA282" s="105" t="str">
        <f>IF('Control Sample Data'!M281="","",IF(SUM('Control Sample Data'!M$3:M$386)&gt;10,IF(AND(ISNUMBER('Control Sample Data'!M281),'Control Sample Data'!M281&lt;$C$389, 'Control Sample Data'!M281&gt;0),'Control Sample Data'!M281,$C$389),""))</f>
        <v/>
      </c>
      <c r="AB282" s="136" t="str">
        <f>IF('Control Sample Data'!N281="","",IF(SUM('Control Sample Data'!N$3:N$386)&gt;10,IF(AND(ISNUMBER('Control Sample Data'!N281),'Control Sample Data'!N281&lt;$C$389, 'Control Sample Data'!N281&gt;0),'Control Sample Data'!N281,$C$389),""))</f>
        <v/>
      </c>
      <c r="BA282" s="101" t="str">
        <f t="shared" si="274"/>
        <v>SYVN1</v>
      </c>
      <c r="BB282" s="104" t="s">
        <v>27062</v>
      </c>
      <c r="BC282" s="105">
        <f t="shared" si="234"/>
        <v>14.007999999999999</v>
      </c>
      <c r="BD282" s="105">
        <f t="shared" si="235"/>
        <v>-1.9899999999999984</v>
      </c>
      <c r="BE282" s="105">
        <f t="shared" si="236"/>
        <v>14.119999999999997</v>
      </c>
      <c r="BF282" s="105" t="str">
        <f t="shared" si="237"/>
        <v/>
      </c>
      <c r="BG282" s="105" t="str">
        <f t="shared" si="238"/>
        <v/>
      </c>
      <c r="BH282" s="105" t="str">
        <f t="shared" si="239"/>
        <v/>
      </c>
      <c r="BI282" s="105" t="str">
        <f t="shared" si="240"/>
        <v/>
      </c>
      <c r="BJ282" s="105" t="str">
        <f t="shared" si="241"/>
        <v/>
      </c>
      <c r="BK282" s="105" t="str">
        <f t="shared" si="242"/>
        <v/>
      </c>
      <c r="BL282" s="105" t="str">
        <f t="shared" si="243"/>
        <v/>
      </c>
      <c r="BM282" s="102" t="str">
        <f t="shared" si="275"/>
        <v/>
      </c>
      <c r="BN282" s="102" t="str">
        <f t="shared" si="276"/>
        <v/>
      </c>
      <c r="BO282" s="105">
        <f t="shared" si="244"/>
        <v>-2.5820000000000007</v>
      </c>
      <c r="BP282" s="105">
        <f t="shared" si="245"/>
        <v>-2.7019999999999982</v>
      </c>
      <c r="BQ282" s="105">
        <f t="shared" si="246"/>
        <v>-2.4700000000000024</v>
      </c>
      <c r="BR282" s="105" t="str">
        <f t="shared" si="247"/>
        <v/>
      </c>
      <c r="BS282" s="105" t="str">
        <f t="shared" si="248"/>
        <v/>
      </c>
      <c r="BT282" s="105" t="str">
        <f t="shared" si="249"/>
        <v/>
      </c>
      <c r="BU282" s="105" t="str">
        <f t="shared" si="250"/>
        <v/>
      </c>
      <c r="BV282" s="105" t="str">
        <f t="shared" si="251"/>
        <v/>
      </c>
      <c r="BW282" s="105" t="str">
        <f t="shared" si="252"/>
        <v/>
      </c>
      <c r="BX282" s="105" t="str">
        <f t="shared" si="253"/>
        <v/>
      </c>
      <c r="BY282" s="102" t="str">
        <f t="shared" si="277"/>
        <v/>
      </c>
      <c r="BZ282" s="102" t="str">
        <f t="shared" si="278"/>
        <v/>
      </c>
      <c r="CA282" s="70">
        <f t="shared" si="279"/>
        <v>8.7126666666666654</v>
      </c>
      <c r="CB282" s="70">
        <f t="shared" si="280"/>
        <v>-2.5846666666666671</v>
      </c>
      <c r="CC282" s="103" t="str">
        <f t="shared" si="281"/>
        <v>SYVN1</v>
      </c>
      <c r="CD282" s="104" t="s">
        <v>27062</v>
      </c>
      <c r="CE282" s="106">
        <f t="shared" si="254"/>
        <v>6.0697642130933602E-5</v>
      </c>
      <c r="CF282" s="106">
        <f t="shared" si="255"/>
        <v>3.9723699817481388</v>
      </c>
      <c r="CG282" s="106">
        <f t="shared" si="256"/>
        <v>5.6163797035209816E-5</v>
      </c>
      <c r="CH282" s="106" t="str">
        <f t="shared" si="257"/>
        <v/>
      </c>
      <c r="CI282" s="106" t="str">
        <f t="shared" si="258"/>
        <v/>
      </c>
      <c r="CJ282" s="106" t="str">
        <f t="shared" si="259"/>
        <v/>
      </c>
      <c r="CK282" s="106" t="str">
        <f t="shared" si="260"/>
        <v/>
      </c>
      <c r="CL282" s="106" t="str">
        <f t="shared" si="261"/>
        <v/>
      </c>
      <c r="CM282" s="106" t="str">
        <f t="shared" si="262"/>
        <v/>
      </c>
      <c r="CN282" s="106" t="str">
        <f t="shared" si="263"/>
        <v/>
      </c>
      <c r="CO282" s="119" t="str">
        <f t="shared" si="282"/>
        <v/>
      </c>
      <c r="CP282" s="119" t="str">
        <f t="shared" si="283"/>
        <v/>
      </c>
      <c r="CQ282" s="106">
        <f t="shared" si="264"/>
        <v>5.9876919471707684</v>
      </c>
      <c r="CR282" s="106">
        <f t="shared" si="265"/>
        <v>6.5070335850569982</v>
      </c>
      <c r="CS282" s="106">
        <f t="shared" si="266"/>
        <v>5.5404378724437082</v>
      </c>
      <c r="CT282" s="106" t="str">
        <f t="shared" si="267"/>
        <v/>
      </c>
      <c r="CU282" s="106" t="str">
        <f t="shared" si="268"/>
        <v/>
      </c>
      <c r="CV282" s="106" t="str">
        <f t="shared" si="269"/>
        <v/>
      </c>
      <c r="CW282" s="106" t="str">
        <f t="shared" si="270"/>
        <v/>
      </c>
      <c r="CX282" s="106" t="str">
        <f t="shared" si="271"/>
        <v/>
      </c>
      <c r="CY282" s="106" t="str">
        <f t="shared" si="272"/>
        <v/>
      </c>
      <c r="CZ282" s="106" t="str">
        <f t="shared" si="273"/>
        <v/>
      </c>
      <c r="DA282" s="119" t="str">
        <f t="shared" si="284"/>
        <v/>
      </c>
      <c r="DB282" s="119" t="str">
        <f t="shared" si="285"/>
        <v/>
      </c>
    </row>
    <row r="283" spans="1:106" ht="15" customHeight="1" x14ac:dyDescent="0.3">
      <c r="A283" s="135" t="str">
        <f>'Gene Table'!D282</f>
        <v>TCEB1</v>
      </c>
      <c r="B283" s="104" t="s">
        <v>27063</v>
      </c>
      <c r="C283" s="105">
        <f>IF('Test Sample Data'!C282="","",IF(SUM('Test Sample Data'!C$3:C$386)&gt;10,IF(AND(ISNUMBER('Test Sample Data'!C282),'Test Sample Data'!C282&lt;$C$389, 'Test Sample Data'!C282&gt;0),'Test Sample Data'!C282,$C$389),""))</f>
        <v>35</v>
      </c>
      <c r="D283" s="105">
        <f>IF('Test Sample Data'!D282="","",IF(SUM('Test Sample Data'!D$3:D$386)&gt;10,IF(AND(ISNUMBER('Test Sample Data'!D282),'Test Sample Data'!D282&lt;$C$389, 'Test Sample Data'!D282&gt;0),'Test Sample Data'!D282,$C$389),""))</f>
        <v>18.309999999999999</v>
      </c>
      <c r="E283" s="105">
        <f>IF('Test Sample Data'!E282="","",IF(SUM('Test Sample Data'!E$3:E$386)&gt;10,IF(AND(ISNUMBER('Test Sample Data'!E282),'Test Sample Data'!E282&lt;$C$389, 'Test Sample Data'!E282&gt;0),'Test Sample Data'!E282,$C$389),""))</f>
        <v>33.1</v>
      </c>
      <c r="F283" s="105" t="str">
        <f>IF('Test Sample Data'!F282="","",IF(SUM('Test Sample Data'!F$3:F$386)&gt;10,IF(AND(ISNUMBER('Test Sample Data'!F282),'Test Sample Data'!F282&lt;$C$389, 'Test Sample Data'!F282&gt;0),'Test Sample Data'!F282,$C$389),""))</f>
        <v/>
      </c>
      <c r="G283" s="105" t="str">
        <f>IF('Test Sample Data'!G282="","",IF(SUM('Test Sample Data'!G$3:G$386)&gt;10,IF(AND(ISNUMBER('Test Sample Data'!G282),'Test Sample Data'!G282&lt;$C$389, 'Test Sample Data'!G282&gt;0),'Test Sample Data'!G282,$C$389),""))</f>
        <v/>
      </c>
      <c r="H283" s="105" t="str">
        <f>IF('Test Sample Data'!H282="","",IF(SUM('Test Sample Data'!H$3:H$386)&gt;10,IF(AND(ISNUMBER('Test Sample Data'!H282),'Test Sample Data'!H282&lt;$C$389, 'Test Sample Data'!H282&gt;0),'Test Sample Data'!H282,$C$389),""))</f>
        <v/>
      </c>
      <c r="I283" s="105" t="str">
        <f>IF('Test Sample Data'!I282="","",IF(SUM('Test Sample Data'!I$3:I$386)&gt;10,IF(AND(ISNUMBER('Test Sample Data'!I282),'Test Sample Data'!I282&lt;$C$389, 'Test Sample Data'!I282&gt;0),'Test Sample Data'!I282,$C$389),""))</f>
        <v/>
      </c>
      <c r="J283" s="105" t="str">
        <f>IF('Test Sample Data'!J282="","",IF(SUM('Test Sample Data'!J$3:J$386)&gt;10,IF(AND(ISNUMBER('Test Sample Data'!J282),'Test Sample Data'!J282&lt;$C$389, 'Test Sample Data'!J282&gt;0),'Test Sample Data'!J282,$C$389),""))</f>
        <v/>
      </c>
      <c r="K283" s="105" t="str">
        <f>IF('Test Sample Data'!K282="","",IF(SUM('Test Sample Data'!K$3:K$386)&gt;10,IF(AND(ISNUMBER('Test Sample Data'!K282),'Test Sample Data'!K282&lt;$C$389, 'Test Sample Data'!K282&gt;0),'Test Sample Data'!K282,$C$389),""))</f>
        <v/>
      </c>
      <c r="L283" s="105" t="str">
        <f>IF('Test Sample Data'!L282="","",IF(SUM('Test Sample Data'!L$3:L$386)&gt;10,IF(AND(ISNUMBER('Test Sample Data'!L282),'Test Sample Data'!L282&lt;$C$389, 'Test Sample Data'!L282&gt;0),'Test Sample Data'!L282,$C$389),""))</f>
        <v/>
      </c>
      <c r="M283" s="105" t="str">
        <f>IF('Test Sample Data'!M282="","",IF(SUM('Test Sample Data'!M$3:M$386)&gt;10,IF(AND(ISNUMBER('Test Sample Data'!M282),'Test Sample Data'!M282&lt;$C$389, 'Test Sample Data'!M282&gt;0),'Test Sample Data'!M282,$C$389),""))</f>
        <v/>
      </c>
      <c r="N283" s="105" t="str">
        <f>IF('Test Sample Data'!N282="","",IF(SUM('Test Sample Data'!N$3:N$386)&gt;10,IF(AND(ISNUMBER('Test Sample Data'!N282),'Test Sample Data'!N282&lt;$C$389, 'Test Sample Data'!N282&gt;0),'Test Sample Data'!N282,$C$389),""))</f>
        <v/>
      </c>
      <c r="O283" s="105" t="str">
        <f>'Gene Table'!D282</f>
        <v>TCEB1</v>
      </c>
      <c r="P283" s="104" t="s">
        <v>27063</v>
      </c>
      <c r="Q283" s="105">
        <f>IF('Control Sample Data'!C282="","",IF(SUM('Control Sample Data'!C$3:C$386)&gt;10,IF(AND(ISNUMBER('Control Sample Data'!C282),'Control Sample Data'!C282&lt;$C$389, 'Control Sample Data'!C282&gt;0),'Control Sample Data'!C282,$C$389),""))</f>
        <v>17.89</v>
      </c>
      <c r="R283" s="105">
        <f>IF('Control Sample Data'!D282="","",IF(SUM('Control Sample Data'!D$3:D$386)&gt;10,IF(AND(ISNUMBER('Control Sample Data'!D282),'Control Sample Data'!D282&lt;$C$389, 'Control Sample Data'!D282&gt;0),'Control Sample Data'!D282,$C$389),""))</f>
        <v>17.77</v>
      </c>
      <c r="S283" s="105">
        <f>IF('Control Sample Data'!E282="","",IF(SUM('Control Sample Data'!E$3:E$386)&gt;10,IF(AND(ISNUMBER('Control Sample Data'!E282),'Control Sample Data'!E282&lt;$C$389, 'Control Sample Data'!E282&gt;0),'Control Sample Data'!E282,$C$389),""))</f>
        <v>18.010000000000002</v>
      </c>
      <c r="T283" s="105" t="str">
        <f>IF('Control Sample Data'!F282="","",IF(SUM('Control Sample Data'!F$3:F$386)&gt;10,IF(AND(ISNUMBER('Control Sample Data'!F282),'Control Sample Data'!F282&lt;$C$389, 'Control Sample Data'!F282&gt;0),'Control Sample Data'!F282,$C$389),""))</f>
        <v/>
      </c>
      <c r="U283" s="105" t="str">
        <f>IF('Control Sample Data'!G282="","",IF(SUM('Control Sample Data'!G$3:G$386)&gt;10,IF(AND(ISNUMBER('Control Sample Data'!G282),'Control Sample Data'!G282&lt;$C$389, 'Control Sample Data'!G282&gt;0),'Control Sample Data'!G282,$C$389),""))</f>
        <v/>
      </c>
      <c r="V283" s="105" t="str">
        <f>IF('Control Sample Data'!H282="","",IF(SUM('Control Sample Data'!H$3:H$386)&gt;10,IF(AND(ISNUMBER('Control Sample Data'!H282),'Control Sample Data'!H282&lt;$C$389, 'Control Sample Data'!H282&gt;0),'Control Sample Data'!H282,$C$389),""))</f>
        <v/>
      </c>
      <c r="W283" s="105" t="str">
        <f>IF('Control Sample Data'!I282="","",IF(SUM('Control Sample Data'!I$3:I$386)&gt;10,IF(AND(ISNUMBER('Control Sample Data'!I282),'Control Sample Data'!I282&lt;$C$389, 'Control Sample Data'!I282&gt;0),'Control Sample Data'!I282,$C$389),""))</f>
        <v/>
      </c>
      <c r="X283" s="105" t="str">
        <f>IF('Control Sample Data'!J282="","",IF(SUM('Control Sample Data'!J$3:J$386)&gt;10,IF(AND(ISNUMBER('Control Sample Data'!J282),'Control Sample Data'!J282&lt;$C$389, 'Control Sample Data'!J282&gt;0),'Control Sample Data'!J282,$C$389),""))</f>
        <v/>
      </c>
      <c r="Y283" s="105" t="str">
        <f>IF('Control Sample Data'!K282="","",IF(SUM('Control Sample Data'!K$3:K$386)&gt;10,IF(AND(ISNUMBER('Control Sample Data'!K282),'Control Sample Data'!K282&lt;$C$389, 'Control Sample Data'!K282&gt;0),'Control Sample Data'!K282,$C$389),""))</f>
        <v/>
      </c>
      <c r="Z283" s="105" t="str">
        <f>IF('Control Sample Data'!L282="","",IF(SUM('Control Sample Data'!L$3:L$386)&gt;10,IF(AND(ISNUMBER('Control Sample Data'!L282),'Control Sample Data'!L282&lt;$C$389, 'Control Sample Data'!L282&gt;0),'Control Sample Data'!L282,$C$389),""))</f>
        <v/>
      </c>
      <c r="AA283" s="105" t="str">
        <f>IF('Control Sample Data'!M282="","",IF(SUM('Control Sample Data'!M$3:M$386)&gt;10,IF(AND(ISNUMBER('Control Sample Data'!M282),'Control Sample Data'!M282&lt;$C$389, 'Control Sample Data'!M282&gt;0),'Control Sample Data'!M282,$C$389),""))</f>
        <v/>
      </c>
      <c r="AB283" s="136" t="str">
        <f>IF('Control Sample Data'!N282="","",IF(SUM('Control Sample Data'!N$3:N$386)&gt;10,IF(AND(ISNUMBER('Control Sample Data'!N282),'Control Sample Data'!N282&lt;$C$389, 'Control Sample Data'!N282&gt;0),'Control Sample Data'!N282,$C$389),""))</f>
        <v/>
      </c>
      <c r="BA283" s="101" t="str">
        <f t="shared" si="274"/>
        <v>TCEB1</v>
      </c>
      <c r="BB283" s="104" t="s">
        <v>27063</v>
      </c>
      <c r="BC283" s="105">
        <f t="shared" si="234"/>
        <v>14.007999999999999</v>
      </c>
      <c r="BD283" s="105">
        <f t="shared" si="235"/>
        <v>-2.6400000000000006</v>
      </c>
      <c r="BE283" s="105">
        <f t="shared" si="236"/>
        <v>12.219999999999999</v>
      </c>
      <c r="BF283" s="105" t="str">
        <f t="shared" si="237"/>
        <v/>
      </c>
      <c r="BG283" s="105" t="str">
        <f t="shared" si="238"/>
        <v/>
      </c>
      <c r="BH283" s="105" t="str">
        <f t="shared" si="239"/>
        <v/>
      </c>
      <c r="BI283" s="105" t="str">
        <f t="shared" si="240"/>
        <v/>
      </c>
      <c r="BJ283" s="105" t="str">
        <f t="shared" si="241"/>
        <v/>
      </c>
      <c r="BK283" s="105" t="str">
        <f t="shared" si="242"/>
        <v/>
      </c>
      <c r="BL283" s="105" t="str">
        <f t="shared" si="243"/>
        <v/>
      </c>
      <c r="BM283" s="102" t="str">
        <f t="shared" si="275"/>
        <v/>
      </c>
      <c r="BN283" s="102" t="str">
        <f t="shared" si="276"/>
        <v/>
      </c>
      <c r="BO283" s="105">
        <f t="shared" si="244"/>
        <v>-3.2519999999999989</v>
      </c>
      <c r="BP283" s="105">
        <f t="shared" si="245"/>
        <v>-3.282</v>
      </c>
      <c r="BQ283" s="105">
        <f t="shared" si="246"/>
        <v>-3.1999999999999993</v>
      </c>
      <c r="BR283" s="105" t="str">
        <f t="shared" si="247"/>
        <v/>
      </c>
      <c r="BS283" s="105" t="str">
        <f t="shared" si="248"/>
        <v/>
      </c>
      <c r="BT283" s="105" t="str">
        <f t="shared" si="249"/>
        <v/>
      </c>
      <c r="BU283" s="105" t="str">
        <f t="shared" si="250"/>
        <v/>
      </c>
      <c r="BV283" s="105" t="str">
        <f t="shared" si="251"/>
        <v/>
      </c>
      <c r="BW283" s="105" t="str">
        <f t="shared" si="252"/>
        <v/>
      </c>
      <c r="BX283" s="105" t="str">
        <f t="shared" si="253"/>
        <v/>
      </c>
      <c r="BY283" s="102" t="str">
        <f t="shared" si="277"/>
        <v/>
      </c>
      <c r="BZ283" s="102" t="str">
        <f t="shared" si="278"/>
        <v/>
      </c>
      <c r="CA283" s="70">
        <f t="shared" si="279"/>
        <v>7.8626666666666658</v>
      </c>
      <c r="CB283" s="70">
        <f t="shared" si="280"/>
        <v>-3.2446666666666659</v>
      </c>
      <c r="CC283" s="103" t="str">
        <f t="shared" si="281"/>
        <v>TCEB1</v>
      </c>
      <c r="CD283" s="104" t="s">
        <v>27063</v>
      </c>
      <c r="CE283" s="106">
        <f t="shared" si="254"/>
        <v>6.0697642130933602E-5</v>
      </c>
      <c r="CF283" s="106">
        <f t="shared" si="255"/>
        <v>6.233316637284001</v>
      </c>
      <c r="CG283" s="106">
        <f t="shared" si="256"/>
        <v>2.0961070225531138E-4</v>
      </c>
      <c r="CH283" s="106" t="str">
        <f t="shared" si="257"/>
        <v/>
      </c>
      <c r="CI283" s="106" t="str">
        <f t="shared" si="258"/>
        <v/>
      </c>
      <c r="CJ283" s="106" t="str">
        <f t="shared" si="259"/>
        <v/>
      </c>
      <c r="CK283" s="106" t="str">
        <f t="shared" si="260"/>
        <v/>
      </c>
      <c r="CL283" s="106" t="str">
        <f t="shared" si="261"/>
        <v/>
      </c>
      <c r="CM283" s="106" t="str">
        <f t="shared" si="262"/>
        <v/>
      </c>
      <c r="CN283" s="106" t="str">
        <f t="shared" si="263"/>
        <v/>
      </c>
      <c r="CO283" s="119" t="str">
        <f t="shared" si="282"/>
        <v/>
      </c>
      <c r="CP283" s="119" t="str">
        <f t="shared" si="283"/>
        <v/>
      </c>
      <c r="CQ283" s="106">
        <f t="shared" si="264"/>
        <v>9.5268547949197373</v>
      </c>
      <c r="CR283" s="106">
        <f t="shared" si="265"/>
        <v>9.7270342654647752</v>
      </c>
      <c r="CS283" s="106">
        <f t="shared" si="266"/>
        <v>9.1895868399762737</v>
      </c>
      <c r="CT283" s="106" t="str">
        <f t="shared" si="267"/>
        <v/>
      </c>
      <c r="CU283" s="106" t="str">
        <f t="shared" si="268"/>
        <v/>
      </c>
      <c r="CV283" s="106" t="str">
        <f t="shared" si="269"/>
        <v/>
      </c>
      <c r="CW283" s="106" t="str">
        <f t="shared" si="270"/>
        <v/>
      </c>
      <c r="CX283" s="106" t="str">
        <f t="shared" si="271"/>
        <v/>
      </c>
      <c r="CY283" s="106" t="str">
        <f t="shared" si="272"/>
        <v/>
      </c>
      <c r="CZ283" s="106" t="str">
        <f t="shared" si="273"/>
        <v/>
      </c>
      <c r="DA283" s="119" t="str">
        <f t="shared" si="284"/>
        <v/>
      </c>
      <c r="DB283" s="119" t="str">
        <f t="shared" si="285"/>
        <v/>
      </c>
    </row>
    <row r="284" spans="1:106" ht="15" customHeight="1" x14ac:dyDescent="0.3">
      <c r="A284" s="135" t="str">
        <f>'Gene Table'!D283</f>
        <v>TCEB2</v>
      </c>
      <c r="B284" s="104" t="s">
        <v>27064</v>
      </c>
      <c r="C284" s="105">
        <f>IF('Test Sample Data'!C283="","",IF(SUM('Test Sample Data'!C$3:C$386)&gt;10,IF(AND(ISNUMBER('Test Sample Data'!C283),'Test Sample Data'!C283&lt;$C$389, 'Test Sample Data'!C283&gt;0),'Test Sample Data'!C283,$C$389),""))</f>
        <v>35</v>
      </c>
      <c r="D284" s="105">
        <f>IF('Test Sample Data'!D283="","",IF(SUM('Test Sample Data'!D$3:D$386)&gt;10,IF(AND(ISNUMBER('Test Sample Data'!D283),'Test Sample Data'!D283&lt;$C$389, 'Test Sample Data'!D283&gt;0),'Test Sample Data'!D283,$C$389),""))</f>
        <v>17.29</v>
      </c>
      <c r="E284" s="105">
        <f>IF('Test Sample Data'!E283="","",IF(SUM('Test Sample Data'!E$3:E$386)&gt;10,IF(AND(ISNUMBER('Test Sample Data'!E283),'Test Sample Data'!E283&lt;$C$389, 'Test Sample Data'!E283&gt;0),'Test Sample Data'!E283,$C$389),""))</f>
        <v>25.02</v>
      </c>
      <c r="F284" s="105" t="str">
        <f>IF('Test Sample Data'!F283="","",IF(SUM('Test Sample Data'!F$3:F$386)&gt;10,IF(AND(ISNUMBER('Test Sample Data'!F283),'Test Sample Data'!F283&lt;$C$389, 'Test Sample Data'!F283&gt;0),'Test Sample Data'!F283,$C$389),""))</f>
        <v/>
      </c>
      <c r="G284" s="105" t="str">
        <f>IF('Test Sample Data'!G283="","",IF(SUM('Test Sample Data'!G$3:G$386)&gt;10,IF(AND(ISNUMBER('Test Sample Data'!G283),'Test Sample Data'!G283&lt;$C$389, 'Test Sample Data'!G283&gt;0),'Test Sample Data'!G283,$C$389),""))</f>
        <v/>
      </c>
      <c r="H284" s="105" t="str">
        <f>IF('Test Sample Data'!H283="","",IF(SUM('Test Sample Data'!H$3:H$386)&gt;10,IF(AND(ISNUMBER('Test Sample Data'!H283),'Test Sample Data'!H283&lt;$C$389, 'Test Sample Data'!H283&gt;0),'Test Sample Data'!H283,$C$389),""))</f>
        <v/>
      </c>
      <c r="I284" s="105" t="str">
        <f>IF('Test Sample Data'!I283="","",IF(SUM('Test Sample Data'!I$3:I$386)&gt;10,IF(AND(ISNUMBER('Test Sample Data'!I283),'Test Sample Data'!I283&lt;$C$389, 'Test Sample Data'!I283&gt;0),'Test Sample Data'!I283,$C$389),""))</f>
        <v/>
      </c>
      <c r="J284" s="105" t="str">
        <f>IF('Test Sample Data'!J283="","",IF(SUM('Test Sample Data'!J$3:J$386)&gt;10,IF(AND(ISNUMBER('Test Sample Data'!J283),'Test Sample Data'!J283&lt;$C$389, 'Test Sample Data'!J283&gt;0),'Test Sample Data'!J283,$C$389),""))</f>
        <v/>
      </c>
      <c r="K284" s="105" t="str">
        <f>IF('Test Sample Data'!K283="","",IF(SUM('Test Sample Data'!K$3:K$386)&gt;10,IF(AND(ISNUMBER('Test Sample Data'!K283),'Test Sample Data'!K283&lt;$C$389, 'Test Sample Data'!K283&gt;0),'Test Sample Data'!K283,$C$389),""))</f>
        <v/>
      </c>
      <c r="L284" s="105" t="str">
        <f>IF('Test Sample Data'!L283="","",IF(SUM('Test Sample Data'!L$3:L$386)&gt;10,IF(AND(ISNUMBER('Test Sample Data'!L283),'Test Sample Data'!L283&lt;$C$389, 'Test Sample Data'!L283&gt;0),'Test Sample Data'!L283,$C$389),""))</f>
        <v/>
      </c>
      <c r="M284" s="105" t="str">
        <f>IF('Test Sample Data'!M283="","",IF(SUM('Test Sample Data'!M$3:M$386)&gt;10,IF(AND(ISNUMBER('Test Sample Data'!M283),'Test Sample Data'!M283&lt;$C$389, 'Test Sample Data'!M283&gt;0),'Test Sample Data'!M283,$C$389),""))</f>
        <v/>
      </c>
      <c r="N284" s="105" t="str">
        <f>IF('Test Sample Data'!N283="","",IF(SUM('Test Sample Data'!N$3:N$386)&gt;10,IF(AND(ISNUMBER('Test Sample Data'!N283),'Test Sample Data'!N283&lt;$C$389, 'Test Sample Data'!N283&gt;0),'Test Sample Data'!N283,$C$389),""))</f>
        <v/>
      </c>
      <c r="O284" s="105" t="str">
        <f>'Gene Table'!D283</f>
        <v>TCEB2</v>
      </c>
      <c r="P284" s="104" t="s">
        <v>27064</v>
      </c>
      <c r="Q284" s="105">
        <f>IF('Control Sample Data'!C283="","",IF(SUM('Control Sample Data'!C$3:C$386)&gt;10,IF(AND(ISNUMBER('Control Sample Data'!C283),'Control Sample Data'!C283&lt;$C$389, 'Control Sample Data'!C283&gt;0),'Control Sample Data'!C283,$C$389),""))</f>
        <v>17.3</v>
      </c>
      <c r="R284" s="105">
        <f>IF('Control Sample Data'!D283="","",IF(SUM('Control Sample Data'!D$3:D$386)&gt;10,IF(AND(ISNUMBER('Control Sample Data'!D283),'Control Sample Data'!D283&lt;$C$389, 'Control Sample Data'!D283&gt;0),'Control Sample Data'!D283,$C$389),""))</f>
        <v>17.13</v>
      </c>
      <c r="S284" s="105">
        <f>IF('Control Sample Data'!E283="","",IF(SUM('Control Sample Data'!E$3:E$386)&gt;10,IF(AND(ISNUMBER('Control Sample Data'!E283),'Control Sample Data'!E283&lt;$C$389, 'Control Sample Data'!E283&gt;0),'Control Sample Data'!E283,$C$389),""))</f>
        <v>17.48</v>
      </c>
      <c r="T284" s="105" t="str">
        <f>IF('Control Sample Data'!F283="","",IF(SUM('Control Sample Data'!F$3:F$386)&gt;10,IF(AND(ISNUMBER('Control Sample Data'!F283),'Control Sample Data'!F283&lt;$C$389, 'Control Sample Data'!F283&gt;0),'Control Sample Data'!F283,$C$389),""))</f>
        <v/>
      </c>
      <c r="U284" s="105" t="str">
        <f>IF('Control Sample Data'!G283="","",IF(SUM('Control Sample Data'!G$3:G$386)&gt;10,IF(AND(ISNUMBER('Control Sample Data'!G283),'Control Sample Data'!G283&lt;$C$389, 'Control Sample Data'!G283&gt;0),'Control Sample Data'!G283,$C$389),""))</f>
        <v/>
      </c>
      <c r="V284" s="105" t="str">
        <f>IF('Control Sample Data'!H283="","",IF(SUM('Control Sample Data'!H$3:H$386)&gt;10,IF(AND(ISNUMBER('Control Sample Data'!H283),'Control Sample Data'!H283&lt;$C$389, 'Control Sample Data'!H283&gt;0),'Control Sample Data'!H283,$C$389),""))</f>
        <v/>
      </c>
      <c r="W284" s="105" t="str">
        <f>IF('Control Sample Data'!I283="","",IF(SUM('Control Sample Data'!I$3:I$386)&gt;10,IF(AND(ISNUMBER('Control Sample Data'!I283),'Control Sample Data'!I283&lt;$C$389, 'Control Sample Data'!I283&gt;0),'Control Sample Data'!I283,$C$389),""))</f>
        <v/>
      </c>
      <c r="X284" s="105" t="str">
        <f>IF('Control Sample Data'!J283="","",IF(SUM('Control Sample Data'!J$3:J$386)&gt;10,IF(AND(ISNUMBER('Control Sample Data'!J283),'Control Sample Data'!J283&lt;$C$389, 'Control Sample Data'!J283&gt;0),'Control Sample Data'!J283,$C$389),""))</f>
        <v/>
      </c>
      <c r="Y284" s="105" t="str">
        <f>IF('Control Sample Data'!K283="","",IF(SUM('Control Sample Data'!K$3:K$386)&gt;10,IF(AND(ISNUMBER('Control Sample Data'!K283),'Control Sample Data'!K283&lt;$C$389, 'Control Sample Data'!K283&gt;0),'Control Sample Data'!K283,$C$389),""))</f>
        <v/>
      </c>
      <c r="Z284" s="105" t="str">
        <f>IF('Control Sample Data'!L283="","",IF(SUM('Control Sample Data'!L$3:L$386)&gt;10,IF(AND(ISNUMBER('Control Sample Data'!L283),'Control Sample Data'!L283&lt;$C$389, 'Control Sample Data'!L283&gt;0),'Control Sample Data'!L283,$C$389),""))</f>
        <v/>
      </c>
      <c r="AA284" s="105" t="str">
        <f>IF('Control Sample Data'!M283="","",IF(SUM('Control Sample Data'!M$3:M$386)&gt;10,IF(AND(ISNUMBER('Control Sample Data'!M283),'Control Sample Data'!M283&lt;$C$389, 'Control Sample Data'!M283&gt;0),'Control Sample Data'!M283,$C$389),""))</f>
        <v/>
      </c>
      <c r="AB284" s="136" t="str">
        <f>IF('Control Sample Data'!N283="","",IF(SUM('Control Sample Data'!N$3:N$386)&gt;10,IF(AND(ISNUMBER('Control Sample Data'!N283),'Control Sample Data'!N283&lt;$C$389, 'Control Sample Data'!N283&gt;0),'Control Sample Data'!N283,$C$389),""))</f>
        <v/>
      </c>
      <c r="BA284" s="101" t="str">
        <f t="shared" si="274"/>
        <v>TCEB2</v>
      </c>
      <c r="BB284" s="104" t="s">
        <v>27064</v>
      </c>
      <c r="BC284" s="105">
        <f t="shared" si="234"/>
        <v>14.007999999999999</v>
      </c>
      <c r="BD284" s="105">
        <f t="shared" si="235"/>
        <v>-3.66</v>
      </c>
      <c r="BE284" s="105">
        <f t="shared" si="236"/>
        <v>4.139999999999997</v>
      </c>
      <c r="BF284" s="105" t="str">
        <f t="shared" si="237"/>
        <v/>
      </c>
      <c r="BG284" s="105" t="str">
        <f t="shared" si="238"/>
        <v/>
      </c>
      <c r="BH284" s="105" t="str">
        <f t="shared" si="239"/>
        <v/>
      </c>
      <c r="BI284" s="105" t="str">
        <f t="shared" si="240"/>
        <v/>
      </c>
      <c r="BJ284" s="105" t="str">
        <f t="shared" si="241"/>
        <v/>
      </c>
      <c r="BK284" s="105" t="str">
        <f t="shared" si="242"/>
        <v/>
      </c>
      <c r="BL284" s="105" t="str">
        <f t="shared" si="243"/>
        <v/>
      </c>
      <c r="BM284" s="102" t="str">
        <f t="shared" si="275"/>
        <v/>
      </c>
      <c r="BN284" s="102" t="str">
        <f t="shared" si="276"/>
        <v/>
      </c>
      <c r="BO284" s="105">
        <f t="shared" si="244"/>
        <v>-3.8419999999999987</v>
      </c>
      <c r="BP284" s="105">
        <f t="shared" si="245"/>
        <v>-3.9220000000000006</v>
      </c>
      <c r="BQ284" s="105">
        <f t="shared" si="246"/>
        <v>-3.7300000000000004</v>
      </c>
      <c r="BR284" s="105" t="str">
        <f t="shared" si="247"/>
        <v/>
      </c>
      <c r="BS284" s="105" t="str">
        <f t="shared" si="248"/>
        <v/>
      </c>
      <c r="BT284" s="105" t="str">
        <f t="shared" si="249"/>
        <v/>
      </c>
      <c r="BU284" s="105" t="str">
        <f t="shared" si="250"/>
        <v/>
      </c>
      <c r="BV284" s="105" t="str">
        <f t="shared" si="251"/>
        <v/>
      </c>
      <c r="BW284" s="105" t="str">
        <f t="shared" si="252"/>
        <v/>
      </c>
      <c r="BX284" s="105" t="str">
        <f t="shared" si="253"/>
        <v/>
      </c>
      <c r="BY284" s="102" t="str">
        <f t="shared" si="277"/>
        <v/>
      </c>
      <c r="BZ284" s="102" t="str">
        <f t="shared" si="278"/>
        <v/>
      </c>
      <c r="CA284" s="70">
        <f t="shared" si="279"/>
        <v>4.8293333333333317</v>
      </c>
      <c r="CB284" s="70">
        <f t="shared" si="280"/>
        <v>-3.8313333333333333</v>
      </c>
      <c r="CC284" s="103" t="str">
        <f t="shared" si="281"/>
        <v>TCEB2</v>
      </c>
      <c r="CD284" s="104" t="s">
        <v>27064</v>
      </c>
      <c r="CE284" s="106">
        <f t="shared" si="254"/>
        <v>6.0697642130933602E-5</v>
      </c>
      <c r="CF284" s="106">
        <f t="shared" si="255"/>
        <v>12.640660989814036</v>
      </c>
      <c r="CG284" s="106">
        <f t="shared" si="256"/>
        <v>5.6719947207322673E-2</v>
      </c>
      <c r="CH284" s="106" t="str">
        <f t="shared" si="257"/>
        <v/>
      </c>
      <c r="CI284" s="106" t="str">
        <f t="shared" si="258"/>
        <v/>
      </c>
      <c r="CJ284" s="106" t="str">
        <f t="shared" si="259"/>
        <v/>
      </c>
      <c r="CK284" s="106" t="str">
        <f t="shared" si="260"/>
        <v/>
      </c>
      <c r="CL284" s="106" t="str">
        <f t="shared" si="261"/>
        <v/>
      </c>
      <c r="CM284" s="106" t="str">
        <f t="shared" si="262"/>
        <v/>
      </c>
      <c r="CN284" s="106" t="str">
        <f t="shared" si="263"/>
        <v/>
      </c>
      <c r="CO284" s="119" t="str">
        <f t="shared" si="282"/>
        <v/>
      </c>
      <c r="CP284" s="119" t="str">
        <f t="shared" si="283"/>
        <v/>
      </c>
      <c r="CQ284" s="106">
        <f t="shared" si="264"/>
        <v>14.340267193110462</v>
      </c>
      <c r="CR284" s="106">
        <f t="shared" si="265"/>
        <v>15.157921129588285</v>
      </c>
      <c r="CS284" s="106">
        <f t="shared" si="266"/>
        <v>13.26911273303107</v>
      </c>
      <c r="CT284" s="106" t="str">
        <f t="shared" si="267"/>
        <v/>
      </c>
      <c r="CU284" s="106" t="str">
        <f t="shared" si="268"/>
        <v/>
      </c>
      <c r="CV284" s="106" t="str">
        <f t="shared" si="269"/>
        <v/>
      </c>
      <c r="CW284" s="106" t="str">
        <f t="shared" si="270"/>
        <v/>
      </c>
      <c r="CX284" s="106" t="str">
        <f t="shared" si="271"/>
        <v/>
      </c>
      <c r="CY284" s="106" t="str">
        <f t="shared" si="272"/>
        <v/>
      </c>
      <c r="CZ284" s="106" t="str">
        <f t="shared" si="273"/>
        <v/>
      </c>
      <c r="DA284" s="119" t="str">
        <f t="shared" si="284"/>
        <v/>
      </c>
      <c r="DB284" s="119" t="str">
        <f t="shared" si="285"/>
        <v/>
      </c>
    </row>
    <row r="285" spans="1:106" ht="15" customHeight="1" x14ac:dyDescent="0.3">
      <c r="A285" s="135" t="str">
        <f>'Gene Table'!D284</f>
        <v>TNFAIP1</v>
      </c>
      <c r="B285" s="104" t="s">
        <v>27065</v>
      </c>
      <c r="C285" s="105">
        <f>IF('Test Sample Data'!C284="","",IF(SUM('Test Sample Data'!C$3:C$386)&gt;10,IF(AND(ISNUMBER('Test Sample Data'!C284),'Test Sample Data'!C284&lt;$C$389, 'Test Sample Data'!C284&gt;0),'Test Sample Data'!C284,$C$389),""))</f>
        <v>31.74</v>
      </c>
      <c r="D285" s="105">
        <f>IF('Test Sample Data'!D284="","",IF(SUM('Test Sample Data'!D$3:D$386)&gt;10,IF(AND(ISNUMBER('Test Sample Data'!D284),'Test Sample Data'!D284&lt;$C$389, 'Test Sample Data'!D284&gt;0),'Test Sample Data'!D284,$C$389),""))</f>
        <v>35</v>
      </c>
      <c r="E285" s="105">
        <f>IF('Test Sample Data'!E284="","",IF(SUM('Test Sample Data'!E$3:E$386)&gt;10,IF(AND(ISNUMBER('Test Sample Data'!E284),'Test Sample Data'!E284&lt;$C$389, 'Test Sample Data'!E284&gt;0),'Test Sample Data'!E284,$C$389),""))</f>
        <v>35</v>
      </c>
      <c r="F285" s="105" t="str">
        <f>IF('Test Sample Data'!F284="","",IF(SUM('Test Sample Data'!F$3:F$386)&gt;10,IF(AND(ISNUMBER('Test Sample Data'!F284),'Test Sample Data'!F284&lt;$C$389, 'Test Sample Data'!F284&gt;0),'Test Sample Data'!F284,$C$389),""))</f>
        <v/>
      </c>
      <c r="G285" s="105" t="str">
        <f>IF('Test Sample Data'!G284="","",IF(SUM('Test Sample Data'!G$3:G$386)&gt;10,IF(AND(ISNUMBER('Test Sample Data'!G284),'Test Sample Data'!G284&lt;$C$389, 'Test Sample Data'!G284&gt;0),'Test Sample Data'!G284,$C$389),""))</f>
        <v/>
      </c>
      <c r="H285" s="105" t="str">
        <f>IF('Test Sample Data'!H284="","",IF(SUM('Test Sample Data'!H$3:H$386)&gt;10,IF(AND(ISNUMBER('Test Sample Data'!H284),'Test Sample Data'!H284&lt;$C$389, 'Test Sample Data'!H284&gt;0),'Test Sample Data'!H284,$C$389),""))</f>
        <v/>
      </c>
      <c r="I285" s="105" t="str">
        <f>IF('Test Sample Data'!I284="","",IF(SUM('Test Sample Data'!I$3:I$386)&gt;10,IF(AND(ISNUMBER('Test Sample Data'!I284),'Test Sample Data'!I284&lt;$C$389, 'Test Sample Data'!I284&gt;0),'Test Sample Data'!I284,$C$389),""))</f>
        <v/>
      </c>
      <c r="J285" s="105" t="str">
        <f>IF('Test Sample Data'!J284="","",IF(SUM('Test Sample Data'!J$3:J$386)&gt;10,IF(AND(ISNUMBER('Test Sample Data'!J284),'Test Sample Data'!J284&lt;$C$389, 'Test Sample Data'!J284&gt;0),'Test Sample Data'!J284,$C$389),""))</f>
        <v/>
      </c>
      <c r="K285" s="105" t="str">
        <f>IF('Test Sample Data'!K284="","",IF(SUM('Test Sample Data'!K$3:K$386)&gt;10,IF(AND(ISNUMBER('Test Sample Data'!K284),'Test Sample Data'!K284&lt;$C$389, 'Test Sample Data'!K284&gt;0),'Test Sample Data'!K284,$C$389),""))</f>
        <v/>
      </c>
      <c r="L285" s="105" t="str">
        <f>IF('Test Sample Data'!L284="","",IF(SUM('Test Sample Data'!L$3:L$386)&gt;10,IF(AND(ISNUMBER('Test Sample Data'!L284),'Test Sample Data'!L284&lt;$C$389, 'Test Sample Data'!L284&gt;0),'Test Sample Data'!L284,$C$389),""))</f>
        <v/>
      </c>
      <c r="M285" s="105" t="str">
        <f>IF('Test Sample Data'!M284="","",IF(SUM('Test Sample Data'!M$3:M$386)&gt;10,IF(AND(ISNUMBER('Test Sample Data'!M284),'Test Sample Data'!M284&lt;$C$389, 'Test Sample Data'!M284&gt;0),'Test Sample Data'!M284,$C$389),""))</f>
        <v/>
      </c>
      <c r="N285" s="105" t="str">
        <f>IF('Test Sample Data'!N284="","",IF(SUM('Test Sample Data'!N$3:N$386)&gt;10,IF(AND(ISNUMBER('Test Sample Data'!N284),'Test Sample Data'!N284&lt;$C$389, 'Test Sample Data'!N284&gt;0),'Test Sample Data'!N284,$C$389),""))</f>
        <v/>
      </c>
      <c r="O285" s="105" t="str">
        <f>'Gene Table'!D284</f>
        <v>TNFAIP1</v>
      </c>
      <c r="P285" s="104" t="s">
        <v>27065</v>
      </c>
      <c r="Q285" s="105">
        <f>IF('Control Sample Data'!C284="","",IF(SUM('Control Sample Data'!C$3:C$386)&gt;10,IF(AND(ISNUMBER('Control Sample Data'!C284),'Control Sample Data'!C284&lt;$C$389, 'Control Sample Data'!C284&gt;0),'Control Sample Data'!C284,$C$389),""))</f>
        <v>35</v>
      </c>
      <c r="R285" s="105">
        <f>IF('Control Sample Data'!D284="","",IF(SUM('Control Sample Data'!D$3:D$386)&gt;10,IF(AND(ISNUMBER('Control Sample Data'!D284),'Control Sample Data'!D284&lt;$C$389, 'Control Sample Data'!D284&gt;0),'Control Sample Data'!D284,$C$389),""))</f>
        <v>35</v>
      </c>
      <c r="S285" s="105">
        <f>IF('Control Sample Data'!E284="","",IF(SUM('Control Sample Data'!E$3:E$386)&gt;10,IF(AND(ISNUMBER('Control Sample Data'!E284),'Control Sample Data'!E284&lt;$C$389, 'Control Sample Data'!E284&gt;0),'Control Sample Data'!E284,$C$389),""))</f>
        <v>35</v>
      </c>
      <c r="T285" s="105" t="str">
        <f>IF('Control Sample Data'!F284="","",IF(SUM('Control Sample Data'!F$3:F$386)&gt;10,IF(AND(ISNUMBER('Control Sample Data'!F284),'Control Sample Data'!F284&lt;$C$389, 'Control Sample Data'!F284&gt;0),'Control Sample Data'!F284,$C$389),""))</f>
        <v/>
      </c>
      <c r="U285" s="105" t="str">
        <f>IF('Control Sample Data'!G284="","",IF(SUM('Control Sample Data'!G$3:G$386)&gt;10,IF(AND(ISNUMBER('Control Sample Data'!G284),'Control Sample Data'!G284&lt;$C$389, 'Control Sample Data'!G284&gt;0),'Control Sample Data'!G284,$C$389),""))</f>
        <v/>
      </c>
      <c r="V285" s="105" t="str">
        <f>IF('Control Sample Data'!H284="","",IF(SUM('Control Sample Data'!H$3:H$386)&gt;10,IF(AND(ISNUMBER('Control Sample Data'!H284),'Control Sample Data'!H284&lt;$C$389, 'Control Sample Data'!H284&gt;0),'Control Sample Data'!H284,$C$389),""))</f>
        <v/>
      </c>
      <c r="W285" s="105" t="str">
        <f>IF('Control Sample Data'!I284="","",IF(SUM('Control Sample Data'!I$3:I$386)&gt;10,IF(AND(ISNUMBER('Control Sample Data'!I284),'Control Sample Data'!I284&lt;$C$389, 'Control Sample Data'!I284&gt;0),'Control Sample Data'!I284,$C$389),""))</f>
        <v/>
      </c>
      <c r="X285" s="105" t="str">
        <f>IF('Control Sample Data'!J284="","",IF(SUM('Control Sample Data'!J$3:J$386)&gt;10,IF(AND(ISNUMBER('Control Sample Data'!J284),'Control Sample Data'!J284&lt;$C$389, 'Control Sample Data'!J284&gt;0),'Control Sample Data'!J284,$C$389),""))</f>
        <v/>
      </c>
      <c r="Y285" s="105" t="str">
        <f>IF('Control Sample Data'!K284="","",IF(SUM('Control Sample Data'!K$3:K$386)&gt;10,IF(AND(ISNUMBER('Control Sample Data'!K284),'Control Sample Data'!K284&lt;$C$389, 'Control Sample Data'!K284&gt;0),'Control Sample Data'!K284,$C$389),""))</f>
        <v/>
      </c>
      <c r="Z285" s="105" t="str">
        <f>IF('Control Sample Data'!L284="","",IF(SUM('Control Sample Data'!L$3:L$386)&gt;10,IF(AND(ISNUMBER('Control Sample Data'!L284),'Control Sample Data'!L284&lt;$C$389, 'Control Sample Data'!L284&gt;0),'Control Sample Data'!L284,$C$389),""))</f>
        <v/>
      </c>
      <c r="AA285" s="105" t="str">
        <f>IF('Control Sample Data'!M284="","",IF(SUM('Control Sample Data'!M$3:M$386)&gt;10,IF(AND(ISNUMBER('Control Sample Data'!M284),'Control Sample Data'!M284&lt;$C$389, 'Control Sample Data'!M284&gt;0),'Control Sample Data'!M284,$C$389),""))</f>
        <v/>
      </c>
      <c r="AB285" s="136" t="str">
        <f>IF('Control Sample Data'!N284="","",IF(SUM('Control Sample Data'!N$3:N$386)&gt;10,IF(AND(ISNUMBER('Control Sample Data'!N284),'Control Sample Data'!N284&lt;$C$389, 'Control Sample Data'!N284&gt;0),'Control Sample Data'!N284,$C$389),""))</f>
        <v/>
      </c>
      <c r="BA285" s="101" t="str">
        <f t="shared" si="274"/>
        <v>TNFAIP1</v>
      </c>
      <c r="BB285" s="104" t="s">
        <v>27065</v>
      </c>
      <c r="BC285" s="105">
        <f t="shared" si="234"/>
        <v>10.747999999999998</v>
      </c>
      <c r="BD285" s="105">
        <f t="shared" si="235"/>
        <v>14.05</v>
      </c>
      <c r="BE285" s="105">
        <f t="shared" si="236"/>
        <v>14.119999999999997</v>
      </c>
      <c r="BF285" s="105" t="str">
        <f t="shared" si="237"/>
        <v/>
      </c>
      <c r="BG285" s="105" t="str">
        <f t="shared" si="238"/>
        <v/>
      </c>
      <c r="BH285" s="105" t="str">
        <f t="shared" si="239"/>
        <v/>
      </c>
      <c r="BI285" s="105" t="str">
        <f t="shared" si="240"/>
        <v/>
      </c>
      <c r="BJ285" s="105" t="str">
        <f t="shared" si="241"/>
        <v/>
      </c>
      <c r="BK285" s="105" t="str">
        <f t="shared" si="242"/>
        <v/>
      </c>
      <c r="BL285" s="105" t="str">
        <f t="shared" si="243"/>
        <v/>
      </c>
      <c r="BM285" s="102" t="str">
        <f t="shared" si="275"/>
        <v/>
      </c>
      <c r="BN285" s="102" t="str">
        <f t="shared" si="276"/>
        <v/>
      </c>
      <c r="BO285" s="105">
        <f t="shared" si="244"/>
        <v>13.858000000000001</v>
      </c>
      <c r="BP285" s="105">
        <f t="shared" si="245"/>
        <v>13.948</v>
      </c>
      <c r="BQ285" s="105">
        <f t="shared" si="246"/>
        <v>13.79</v>
      </c>
      <c r="BR285" s="105" t="str">
        <f t="shared" si="247"/>
        <v/>
      </c>
      <c r="BS285" s="105" t="str">
        <f t="shared" si="248"/>
        <v/>
      </c>
      <c r="BT285" s="105" t="str">
        <f t="shared" si="249"/>
        <v/>
      </c>
      <c r="BU285" s="105" t="str">
        <f t="shared" si="250"/>
        <v/>
      </c>
      <c r="BV285" s="105" t="str">
        <f t="shared" si="251"/>
        <v/>
      </c>
      <c r="BW285" s="105" t="str">
        <f t="shared" si="252"/>
        <v/>
      </c>
      <c r="BX285" s="105" t="str">
        <f t="shared" si="253"/>
        <v/>
      </c>
      <c r="BY285" s="102" t="str">
        <f t="shared" si="277"/>
        <v/>
      </c>
      <c r="BZ285" s="102" t="str">
        <f t="shared" si="278"/>
        <v/>
      </c>
      <c r="CA285" s="70">
        <f t="shared" si="279"/>
        <v>12.972666666666663</v>
      </c>
      <c r="CB285" s="70">
        <f t="shared" si="280"/>
        <v>13.865333333333334</v>
      </c>
      <c r="CC285" s="103" t="str">
        <f t="shared" si="281"/>
        <v>TNFAIP1</v>
      </c>
      <c r="CD285" s="104" t="s">
        <v>27065</v>
      </c>
      <c r="CE285" s="106">
        <f t="shared" si="254"/>
        <v>5.814730709789895E-4</v>
      </c>
      <c r="CF285" s="106">
        <f t="shared" si="255"/>
        <v>5.8956074763479352E-5</v>
      </c>
      <c r="CG285" s="106">
        <f t="shared" si="256"/>
        <v>5.6163797035209816E-5</v>
      </c>
      <c r="CH285" s="106" t="str">
        <f t="shared" si="257"/>
        <v/>
      </c>
      <c r="CI285" s="106" t="str">
        <f t="shared" si="258"/>
        <v/>
      </c>
      <c r="CJ285" s="106" t="str">
        <f t="shared" si="259"/>
        <v/>
      </c>
      <c r="CK285" s="106" t="str">
        <f t="shared" si="260"/>
        <v/>
      </c>
      <c r="CL285" s="106" t="str">
        <f t="shared" si="261"/>
        <v/>
      </c>
      <c r="CM285" s="106" t="str">
        <f t="shared" si="262"/>
        <v/>
      </c>
      <c r="CN285" s="106" t="str">
        <f t="shared" si="263"/>
        <v/>
      </c>
      <c r="CO285" s="119" t="str">
        <f t="shared" si="282"/>
        <v/>
      </c>
      <c r="CP285" s="119" t="str">
        <f t="shared" si="283"/>
        <v/>
      </c>
      <c r="CQ285" s="106">
        <f t="shared" si="264"/>
        <v>6.7348250734982831E-5</v>
      </c>
      <c r="CR285" s="106">
        <f t="shared" si="265"/>
        <v>6.3275213685285673E-5</v>
      </c>
      <c r="CS285" s="106">
        <f t="shared" si="266"/>
        <v>7.0598644037188073E-5</v>
      </c>
      <c r="CT285" s="106" t="str">
        <f t="shared" si="267"/>
        <v/>
      </c>
      <c r="CU285" s="106" t="str">
        <f t="shared" si="268"/>
        <v/>
      </c>
      <c r="CV285" s="106" t="str">
        <f t="shared" si="269"/>
        <v/>
      </c>
      <c r="CW285" s="106" t="str">
        <f t="shared" si="270"/>
        <v/>
      </c>
      <c r="CX285" s="106" t="str">
        <f t="shared" si="271"/>
        <v/>
      </c>
      <c r="CY285" s="106" t="str">
        <f t="shared" si="272"/>
        <v/>
      </c>
      <c r="CZ285" s="106" t="str">
        <f t="shared" si="273"/>
        <v/>
      </c>
      <c r="DA285" s="119" t="str">
        <f t="shared" si="284"/>
        <v/>
      </c>
      <c r="DB285" s="119" t="str">
        <f t="shared" si="285"/>
        <v/>
      </c>
    </row>
    <row r="286" spans="1:106" ht="15" customHeight="1" x14ac:dyDescent="0.3">
      <c r="A286" s="135" t="str">
        <f>'Gene Table'!D285</f>
        <v>TNFAIP3</v>
      </c>
      <c r="B286" s="104" t="s">
        <v>27066</v>
      </c>
      <c r="C286" s="105">
        <f>IF('Test Sample Data'!C285="","",IF(SUM('Test Sample Data'!C$3:C$386)&gt;10,IF(AND(ISNUMBER('Test Sample Data'!C285),'Test Sample Data'!C285&lt;$C$389, 'Test Sample Data'!C285&gt;0),'Test Sample Data'!C285,$C$389),""))</f>
        <v>35</v>
      </c>
      <c r="D286" s="105">
        <f>IF('Test Sample Data'!D285="","",IF(SUM('Test Sample Data'!D$3:D$386)&gt;10,IF(AND(ISNUMBER('Test Sample Data'!D285),'Test Sample Data'!D285&lt;$C$389, 'Test Sample Data'!D285&gt;0),'Test Sample Data'!D285,$C$389),""))</f>
        <v>20.28</v>
      </c>
      <c r="E286" s="105">
        <f>IF('Test Sample Data'!E285="","",IF(SUM('Test Sample Data'!E$3:E$386)&gt;10,IF(AND(ISNUMBER('Test Sample Data'!E285),'Test Sample Data'!E285&lt;$C$389, 'Test Sample Data'!E285&gt;0),'Test Sample Data'!E285,$C$389),""))</f>
        <v>35</v>
      </c>
      <c r="F286" s="105" t="str">
        <f>IF('Test Sample Data'!F285="","",IF(SUM('Test Sample Data'!F$3:F$386)&gt;10,IF(AND(ISNUMBER('Test Sample Data'!F285),'Test Sample Data'!F285&lt;$C$389, 'Test Sample Data'!F285&gt;0),'Test Sample Data'!F285,$C$389),""))</f>
        <v/>
      </c>
      <c r="G286" s="105" t="str">
        <f>IF('Test Sample Data'!G285="","",IF(SUM('Test Sample Data'!G$3:G$386)&gt;10,IF(AND(ISNUMBER('Test Sample Data'!G285),'Test Sample Data'!G285&lt;$C$389, 'Test Sample Data'!G285&gt;0),'Test Sample Data'!G285,$C$389),""))</f>
        <v/>
      </c>
      <c r="H286" s="105" t="str">
        <f>IF('Test Sample Data'!H285="","",IF(SUM('Test Sample Data'!H$3:H$386)&gt;10,IF(AND(ISNUMBER('Test Sample Data'!H285),'Test Sample Data'!H285&lt;$C$389, 'Test Sample Data'!H285&gt;0),'Test Sample Data'!H285,$C$389),""))</f>
        <v/>
      </c>
      <c r="I286" s="105" t="str">
        <f>IF('Test Sample Data'!I285="","",IF(SUM('Test Sample Data'!I$3:I$386)&gt;10,IF(AND(ISNUMBER('Test Sample Data'!I285),'Test Sample Data'!I285&lt;$C$389, 'Test Sample Data'!I285&gt;0),'Test Sample Data'!I285,$C$389),""))</f>
        <v/>
      </c>
      <c r="J286" s="105" t="str">
        <f>IF('Test Sample Data'!J285="","",IF(SUM('Test Sample Data'!J$3:J$386)&gt;10,IF(AND(ISNUMBER('Test Sample Data'!J285),'Test Sample Data'!J285&lt;$C$389, 'Test Sample Data'!J285&gt;0),'Test Sample Data'!J285,$C$389),""))</f>
        <v/>
      </c>
      <c r="K286" s="105" t="str">
        <f>IF('Test Sample Data'!K285="","",IF(SUM('Test Sample Data'!K$3:K$386)&gt;10,IF(AND(ISNUMBER('Test Sample Data'!K285),'Test Sample Data'!K285&lt;$C$389, 'Test Sample Data'!K285&gt;0),'Test Sample Data'!K285,$C$389),""))</f>
        <v/>
      </c>
      <c r="L286" s="105" t="str">
        <f>IF('Test Sample Data'!L285="","",IF(SUM('Test Sample Data'!L$3:L$386)&gt;10,IF(AND(ISNUMBER('Test Sample Data'!L285),'Test Sample Data'!L285&lt;$C$389, 'Test Sample Data'!L285&gt;0),'Test Sample Data'!L285,$C$389),""))</f>
        <v/>
      </c>
      <c r="M286" s="105" t="str">
        <f>IF('Test Sample Data'!M285="","",IF(SUM('Test Sample Data'!M$3:M$386)&gt;10,IF(AND(ISNUMBER('Test Sample Data'!M285),'Test Sample Data'!M285&lt;$C$389, 'Test Sample Data'!M285&gt;0),'Test Sample Data'!M285,$C$389),""))</f>
        <v/>
      </c>
      <c r="N286" s="105" t="str">
        <f>IF('Test Sample Data'!N285="","",IF(SUM('Test Sample Data'!N$3:N$386)&gt;10,IF(AND(ISNUMBER('Test Sample Data'!N285),'Test Sample Data'!N285&lt;$C$389, 'Test Sample Data'!N285&gt;0),'Test Sample Data'!N285,$C$389),""))</f>
        <v/>
      </c>
      <c r="O286" s="105" t="str">
        <f>'Gene Table'!D285</f>
        <v>TNFAIP3</v>
      </c>
      <c r="P286" s="104" t="s">
        <v>27066</v>
      </c>
      <c r="Q286" s="105">
        <f>IF('Control Sample Data'!C285="","",IF(SUM('Control Sample Data'!C$3:C$386)&gt;10,IF(AND(ISNUMBER('Control Sample Data'!C285),'Control Sample Data'!C285&lt;$C$389, 'Control Sample Data'!C285&gt;0),'Control Sample Data'!C285,$C$389),""))</f>
        <v>21.25</v>
      </c>
      <c r="R286" s="105">
        <f>IF('Control Sample Data'!D285="","",IF(SUM('Control Sample Data'!D$3:D$386)&gt;10,IF(AND(ISNUMBER('Control Sample Data'!D285),'Control Sample Data'!D285&lt;$C$389, 'Control Sample Data'!D285&gt;0),'Control Sample Data'!D285,$C$389),""))</f>
        <v>21.2</v>
      </c>
      <c r="S286" s="105">
        <f>IF('Control Sample Data'!E285="","",IF(SUM('Control Sample Data'!E$3:E$386)&gt;10,IF(AND(ISNUMBER('Control Sample Data'!E285),'Control Sample Data'!E285&lt;$C$389, 'Control Sample Data'!E285&gt;0),'Control Sample Data'!E285,$C$389),""))</f>
        <v>21.44</v>
      </c>
      <c r="T286" s="105" t="str">
        <f>IF('Control Sample Data'!F285="","",IF(SUM('Control Sample Data'!F$3:F$386)&gt;10,IF(AND(ISNUMBER('Control Sample Data'!F285),'Control Sample Data'!F285&lt;$C$389, 'Control Sample Data'!F285&gt;0),'Control Sample Data'!F285,$C$389),""))</f>
        <v/>
      </c>
      <c r="U286" s="105" t="str">
        <f>IF('Control Sample Data'!G285="","",IF(SUM('Control Sample Data'!G$3:G$386)&gt;10,IF(AND(ISNUMBER('Control Sample Data'!G285),'Control Sample Data'!G285&lt;$C$389, 'Control Sample Data'!G285&gt;0),'Control Sample Data'!G285,$C$389),""))</f>
        <v/>
      </c>
      <c r="V286" s="105" t="str">
        <f>IF('Control Sample Data'!H285="","",IF(SUM('Control Sample Data'!H$3:H$386)&gt;10,IF(AND(ISNUMBER('Control Sample Data'!H285),'Control Sample Data'!H285&lt;$C$389, 'Control Sample Data'!H285&gt;0),'Control Sample Data'!H285,$C$389),""))</f>
        <v/>
      </c>
      <c r="W286" s="105" t="str">
        <f>IF('Control Sample Data'!I285="","",IF(SUM('Control Sample Data'!I$3:I$386)&gt;10,IF(AND(ISNUMBER('Control Sample Data'!I285),'Control Sample Data'!I285&lt;$C$389, 'Control Sample Data'!I285&gt;0),'Control Sample Data'!I285,$C$389),""))</f>
        <v/>
      </c>
      <c r="X286" s="105" t="str">
        <f>IF('Control Sample Data'!J285="","",IF(SUM('Control Sample Data'!J$3:J$386)&gt;10,IF(AND(ISNUMBER('Control Sample Data'!J285),'Control Sample Data'!J285&lt;$C$389, 'Control Sample Data'!J285&gt;0),'Control Sample Data'!J285,$C$389),""))</f>
        <v/>
      </c>
      <c r="Y286" s="105" t="str">
        <f>IF('Control Sample Data'!K285="","",IF(SUM('Control Sample Data'!K$3:K$386)&gt;10,IF(AND(ISNUMBER('Control Sample Data'!K285),'Control Sample Data'!K285&lt;$C$389, 'Control Sample Data'!K285&gt;0),'Control Sample Data'!K285,$C$389),""))</f>
        <v/>
      </c>
      <c r="Z286" s="105" t="str">
        <f>IF('Control Sample Data'!L285="","",IF(SUM('Control Sample Data'!L$3:L$386)&gt;10,IF(AND(ISNUMBER('Control Sample Data'!L285),'Control Sample Data'!L285&lt;$C$389, 'Control Sample Data'!L285&gt;0),'Control Sample Data'!L285,$C$389),""))</f>
        <v/>
      </c>
      <c r="AA286" s="105" t="str">
        <f>IF('Control Sample Data'!M285="","",IF(SUM('Control Sample Data'!M$3:M$386)&gt;10,IF(AND(ISNUMBER('Control Sample Data'!M285),'Control Sample Data'!M285&lt;$C$389, 'Control Sample Data'!M285&gt;0),'Control Sample Data'!M285,$C$389),""))</f>
        <v/>
      </c>
      <c r="AB286" s="136" t="str">
        <f>IF('Control Sample Data'!N285="","",IF(SUM('Control Sample Data'!N$3:N$386)&gt;10,IF(AND(ISNUMBER('Control Sample Data'!N285),'Control Sample Data'!N285&lt;$C$389, 'Control Sample Data'!N285&gt;0),'Control Sample Data'!N285,$C$389),""))</f>
        <v/>
      </c>
      <c r="BA286" s="101" t="str">
        <f t="shared" si="274"/>
        <v>TNFAIP3</v>
      </c>
      <c r="BB286" s="104" t="s">
        <v>27066</v>
      </c>
      <c r="BC286" s="105">
        <f t="shared" si="234"/>
        <v>14.007999999999999</v>
      </c>
      <c r="BD286" s="105">
        <f t="shared" si="235"/>
        <v>-0.66999999999999815</v>
      </c>
      <c r="BE286" s="105">
        <f t="shared" si="236"/>
        <v>14.119999999999997</v>
      </c>
      <c r="BF286" s="105" t="str">
        <f t="shared" si="237"/>
        <v/>
      </c>
      <c r="BG286" s="105" t="str">
        <f t="shared" si="238"/>
        <v/>
      </c>
      <c r="BH286" s="105" t="str">
        <f t="shared" si="239"/>
        <v/>
      </c>
      <c r="BI286" s="105" t="str">
        <f t="shared" si="240"/>
        <v/>
      </c>
      <c r="BJ286" s="105" t="str">
        <f t="shared" si="241"/>
        <v/>
      </c>
      <c r="BK286" s="105" t="str">
        <f t="shared" si="242"/>
        <v/>
      </c>
      <c r="BL286" s="105" t="str">
        <f t="shared" si="243"/>
        <v/>
      </c>
      <c r="BM286" s="102" t="str">
        <f t="shared" si="275"/>
        <v/>
      </c>
      <c r="BN286" s="102" t="str">
        <f t="shared" si="276"/>
        <v/>
      </c>
      <c r="BO286" s="105">
        <f t="shared" si="244"/>
        <v>0.10800000000000054</v>
      </c>
      <c r="BP286" s="105">
        <f t="shared" si="245"/>
        <v>0.14799999999999969</v>
      </c>
      <c r="BQ286" s="105">
        <f t="shared" si="246"/>
        <v>0.23000000000000043</v>
      </c>
      <c r="BR286" s="105" t="str">
        <f t="shared" si="247"/>
        <v/>
      </c>
      <c r="BS286" s="105" t="str">
        <f t="shared" si="248"/>
        <v/>
      </c>
      <c r="BT286" s="105" t="str">
        <f t="shared" si="249"/>
        <v/>
      </c>
      <c r="BU286" s="105" t="str">
        <f t="shared" si="250"/>
        <v/>
      </c>
      <c r="BV286" s="105" t="str">
        <f t="shared" si="251"/>
        <v/>
      </c>
      <c r="BW286" s="105" t="str">
        <f t="shared" si="252"/>
        <v/>
      </c>
      <c r="BX286" s="105" t="str">
        <f t="shared" si="253"/>
        <v/>
      </c>
      <c r="BY286" s="102" t="str">
        <f t="shared" si="277"/>
        <v/>
      </c>
      <c r="BZ286" s="102" t="str">
        <f t="shared" si="278"/>
        <v/>
      </c>
      <c r="CA286" s="70">
        <f t="shared" si="279"/>
        <v>9.1526666666666667</v>
      </c>
      <c r="CB286" s="70">
        <f t="shared" si="280"/>
        <v>0.16200000000000023</v>
      </c>
      <c r="CC286" s="103" t="str">
        <f t="shared" si="281"/>
        <v>TNFAIP3</v>
      </c>
      <c r="CD286" s="104" t="s">
        <v>27066</v>
      </c>
      <c r="CE286" s="106">
        <f t="shared" si="254"/>
        <v>6.0697642130933602E-5</v>
      </c>
      <c r="CF286" s="106">
        <f t="shared" si="255"/>
        <v>1.5910729675098352</v>
      </c>
      <c r="CG286" s="106">
        <f t="shared" si="256"/>
        <v>5.6163797035209816E-5</v>
      </c>
      <c r="CH286" s="106" t="str">
        <f t="shared" si="257"/>
        <v/>
      </c>
      <c r="CI286" s="106" t="str">
        <f t="shared" si="258"/>
        <v/>
      </c>
      <c r="CJ286" s="106" t="str">
        <f t="shared" si="259"/>
        <v/>
      </c>
      <c r="CK286" s="106" t="str">
        <f t="shared" si="260"/>
        <v/>
      </c>
      <c r="CL286" s="106" t="str">
        <f t="shared" si="261"/>
        <v/>
      </c>
      <c r="CM286" s="106" t="str">
        <f t="shared" si="262"/>
        <v/>
      </c>
      <c r="CN286" s="106" t="str">
        <f t="shared" si="263"/>
        <v/>
      </c>
      <c r="CO286" s="119" t="str">
        <f t="shared" si="282"/>
        <v/>
      </c>
      <c r="CP286" s="119" t="str">
        <f t="shared" si="283"/>
        <v/>
      </c>
      <c r="CQ286" s="106">
        <f t="shared" si="264"/>
        <v>0.92787347647128249</v>
      </c>
      <c r="CR286" s="106">
        <f t="shared" si="265"/>
        <v>0.90250072746243026</v>
      </c>
      <c r="CS286" s="106">
        <f t="shared" si="266"/>
        <v>0.85263489176795637</v>
      </c>
      <c r="CT286" s="106" t="str">
        <f t="shared" si="267"/>
        <v/>
      </c>
      <c r="CU286" s="106" t="str">
        <f t="shared" si="268"/>
        <v/>
      </c>
      <c r="CV286" s="106" t="str">
        <f t="shared" si="269"/>
        <v/>
      </c>
      <c r="CW286" s="106" t="str">
        <f t="shared" si="270"/>
        <v/>
      </c>
      <c r="CX286" s="106" t="str">
        <f t="shared" si="271"/>
        <v/>
      </c>
      <c r="CY286" s="106" t="str">
        <f t="shared" si="272"/>
        <v/>
      </c>
      <c r="CZ286" s="106" t="str">
        <f t="shared" si="273"/>
        <v/>
      </c>
      <c r="DA286" s="119" t="str">
        <f t="shared" si="284"/>
        <v/>
      </c>
      <c r="DB286" s="119" t="str">
        <f t="shared" si="285"/>
        <v/>
      </c>
    </row>
    <row r="287" spans="1:106" ht="15" customHeight="1" x14ac:dyDescent="0.3">
      <c r="A287" s="135" t="str">
        <f>'Gene Table'!D286</f>
        <v>TOPORS</v>
      </c>
      <c r="B287" s="104" t="s">
        <v>27067</v>
      </c>
      <c r="C287" s="105">
        <f>IF('Test Sample Data'!C286="","",IF(SUM('Test Sample Data'!C$3:C$386)&gt;10,IF(AND(ISNUMBER('Test Sample Data'!C286),'Test Sample Data'!C286&lt;$C$389, 'Test Sample Data'!C286&gt;0),'Test Sample Data'!C286,$C$389),""))</f>
        <v>35</v>
      </c>
      <c r="D287" s="105">
        <f>IF('Test Sample Data'!D286="","",IF(SUM('Test Sample Data'!D$3:D$386)&gt;10,IF(AND(ISNUMBER('Test Sample Data'!D286),'Test Sample Data'!D286&lt;$C$389, 'Test Sample Data'!D286&gt;0),'Test Sample Data'!D286,$C$389),""))</f>
        <v>20.23</v>
      </c>
      <c r="E287" s="105">
        <f>IF('Test Sample Data'!E286="","",IF(SUM('Test Sample Data'!E$3:E$386)&gt;10,IF(AND(ISNUMBER('Test Sample Data'!E286),'Test Sample Data'!E286&lt;$C$389, 'Test Sample Data'!E286&gt;0),'Test Sample Data'!E286,$C$389),""))</f>
        <v>35</v>
      </c>
      <c r="F287" s="105" t="str">
        <f>IF('Test Sample Data'!F286="","",IF(SUM('Test Sample Data'!F$3:F$386)&gt;10,IF(AND(ISNUMBER('Test Sample Data'!F286),'Test Sample Data'!F286&lt;$C$389, 'Test Sample Data'!F286&gt;0),'Test Sample Data'!F286,$C$389),""))</f>
        <v/>
      </c>
      <c r="G287" s="105" t="str">
        <f>IF('Test Sample Data'!G286="","",IF(SUM('Test Sample Data'!G$3:G$386)&gt;10,IF(AND(ISNUMBER('Test Sample Data'!G286),'Test Sample Data'!G286&lt;$C$389, 'Test Sample Data'!G286&gt;0),'Test Sample Data'!G286,$C$389),""))</f>
        <v/>
      </c>
      <c r="H287" s="105" t="str">
        <f>IF('Test Sample Data'!H286="","",IF(SUM('Test Sample Data'!H$3:H$386)&gt;10,IF(AND(ISNUMBER('Test Sample Data'!H286),'Test Sample Data'!H286&lt;$C$389, 'Test Sample Data'!H286&gt;0),'Test Sample Data'!H286,$C$389),""))</f>
        <v/>
      </c>
      <c r="I287" s="105" t="str">
        <f>IF('Test Sample Data'!I286="","",IF(SUM('Test Sample Data'!I$3:I$386)&gt;10,IF(AND(ISNUMBER('Test Sample Data'!I286),'Test Sample Data'!I286&lt;$C$389, 'Test Sample Data'!I286&gt;0),'Test Sample Data'!I286,$C$389),""))</f>
        <v/>
      </c>
      <c r="J287" s="105" t="str">
        <f>IF('Test Sample Data'!J286="","",IF(SUM('Test Sample Data'!J$3:J$386)&gt;10,IF(AND(ISNUMBER('Test Sample Data'!J286),'Test Sample Data'!J286&lt;$C$389, 'Test Sample Data'!J286&gt;0),'Test Sample Data'!J286,$C$389),""))</f>
        <v/>
      </c>
      <c r="K287" s="105" t="str">
        <f>IF('Test Sample Data'!K286="","",IF(SUM('Test Sample Data'!K$3:K$386)&gt;10,IF(AND(ISNUMBER('Test Sample Data'!K286),'Test Sample Data'!K286&lt;$C$389, 'Test Sample Data'!K286&gt;0),'Test Sample Data'!K286,$C$389),""))</f>
        <v/>
      </c>
      <c r="L287" s="105" t="str">
        <f>IF('Test Sample Data'!L286="","",IF(SUM('Test Sample Data'!L$3:L$386)&gt;10,IF(AND(ISNUMBER('Test Sample Data'!L286),'Test Sample Data'!L286&lt;$C$389, 'Test Sample Data'!L286&gt;0),'Test Sample Data'!L286,$C$389),""))</f>
        <v/>
      </c>
      <c r="M287" s="105" t="str">
        <f>IF('Test Sample Data'!M286="","",IF(SUM('Test Sample Data'!M$3:M$386)&gt;10,IF(AND(ISNUMBER('Test Sample Data'!M286),'Test Sample Data'!M286&lt;$C$389, 'Test Sample Data'!M286&gt;0),'Test Sample Data'!M286,$C$389),""))</f>
        <v/>
      </c>
      <c r="N287" s="105" t="str">
        <f>IF('Test Sample Data'!N286="","",IF(SUM('Test Sample Data'!N$3:N$386)&gt;10,IF(AND(ISNUMBER('Test Sample Data'!N286),'Test Sample Data'!N286&lt;$C$389, 'Test Sample Data'!N286&gt;0),'Test Sample Data'!N286,$C$389),""))</f>
        <v/>
      </c>
      <c r="O287" s="105" t="str">
        <f>'Gene Table'!D286</f>
        <v>TOPORS</v>
      </c>
      <c r="P287" s="104" t="s">
        <v>27067</v>
      </c>
      <c r="Q287" s="105">
        <f>IF('Control Sample Data'!C286="","",IF(SUM('Control Sample Data'!C$3:C$386)&gt;10,IF(AND(ISNUMBER('Control Sample Data'!C286),'Control Sample Data'!C286&lt;$C$389, 'Control Sample Data'!C286&gt;0),'Control Sample Data'!C286,$C$389),""))</f>
        <v>21.19</v>
      </c>
      <c r="R287" s="105">
        <f>IF('Control Sample Data'!D286="","",IF(SUM('Control Sample Data'!D$3:D$386)&gt;10,IF(AND(ISNUMBER('Control Sample Data'!D286),'Control Sample Data'!D286&lt;$C$389, 'Control Sample Data'!D286&gt;0),'Control Sample Data'!D286,$C$389),""))</f>
        <v>21.15</v>
      </c>
      <c r="S287" s="105">
        <f>IF('Control Sample Data'!E286="","",IF(SUM('Control Sample Data'!E$3:E$386)&gt;10,IF(AND(ISNUMBER('Control Sample Data'!E286),'Control Sample Data'!E286&lt;$C$389, 'Control Sample Data'!E286&gt;0),'Control Sample Data'!E286,$C$389),""))</f>
        <v>21.43</v>
      </c>
      <c r="T287" s="105" t="str">
        <f>IF('Control Sample Data'!F286="","",IF(SUM('Control Sample Data'!F$3:F$386)&gt;10,IF(AND(ISNUMBER('Control Sample Data'!F286),'Control Sample Data'!F286&lt;$C$389, 'Control Sample Data'!F286&gt;0),'Control Sample Data'!F286,$C$389),""))</f>
        <v/>
      </c>
      <c r="U287" s="105" t="str">
        <f>IF('Control Sample Data'!G286="","",IF(SUM('Control Sample Data'!G$3:G$386)&gt;10,IF(AND(ISNUMBER('Control Sample Data'!G286),'Control Sample Data'!G286&lt;$C$389, 'Control Sample Data'!G286&gt;0),'Control Sample Data'!G286,$C$389),""))</f>
        <v/>
      </c>
      <c r="V287" s="105" t="str">
        <f>IF('Control Sample Data'!H286="","",IF(SUM('Control Sample Data'!H$3:H$386)&gt;10,IF(AND(ISNUMBER('Control Sample Data'!H286),'Control Sample Data'!H286&lt;$C$389, 'Control Sample Data'!H286&gt;0),'Control Sample Data'!H286,$C$389),""))</f>
        <v/>
      </c>
      <c r="W287" s="105" t="str">
        <f>IF('Control Sample Data'!I286="","",IF(SUM('Control Sample Data'!I$3:I$386)&gt;10,IF(AND(ISNUMBER('Control Sample Data'!I286),'Control Sample Data'!I286&lt;$C$389, 'Control Sample Data'!I286&gt;0),'Control Sample Data'!I286,$C$389),""))</f>
        <v/>
      </c>
      <c r="X287" s="105" t="str">
        <f>IF('Control Sample Data'!J286="","",IF(SUM('Control Sample Data'!J$3:J$386)&gt;10,IF(AND(ISNUMBER('Control Sample Data'!J286),'Control Sample Data'!J286&lt;$C$389, 'Control Sample Data'!J286&gt;0),'Control Sample Data'!J286,$C$389),""))</f>
        <v/>
      </c>
      <c r="Y287" s="105" t="str">
        <f>IF('Control Sample Data'!K286="","",IF(SUM('Control Sample Data'!K$3:K$386)&gt;10,IF(AND(ISNUMBER('Control Sample Data'!K286),'Control Sample Data'!K286&lt;$C$389, 'Control Sample Data'!K286&gt;0),'Control Sample Data'!K286,$C$389),""))</f>
        <v/>
      </c>
      <c r="Z287" s="105" t="str">
        <f>IF('Control Sample Data'!L286="","",IF(SUM('Control Sample Data'!L$3:L$386)&gt;10,IF(AND(ISNUMBER('Control Sample Data'!L286),'Control Sample Data'!L286&lt;$C$389, 'Control Sample Data'!L286&gt;0),'Control Sample Data'!L286,$C$389),""))</f>
        <v/>
      </c>
      <c r="AA287" s="105" t="str">
        <f>IF('Control Sample Data'!M286="","",IF(SUM('Control Sample Data'!M$3:M$386)&gt;10,IF(AND(ISNUMBER('Control Sample Data'!M286),'Control Sample Data'!M286&lt;$C$389, 'Control Sample Data'!M286&gt;0),'Control Sample Data'!M286,$C$389),""))</f>
        <v/>
      </c>
      <c r="AB287" s="136" t="str">
        <f>IF('Control Sample Data'!N286="","",IF(SUM('Control Sample Data'!N$3:N$386)&gt;10,IF(AND(ISNUMBER('Control Sample Data'!N286),'Control Sample Data'!N286&lt;$C$389, 'Control Sample Data'!N286&gt;0),'Control Sample Data'!N286,$C$389),""))</f>
        <v/>
      </c>
      <c r="BA287" s="101" t="str">
        <f t="shared" si="274"/>
        <v>TOPORS</v>
      </c>
      <c r="BB287" s="104" t="s">
        <v>27067</v>
      </c>
      <c r="BC287" s="105">
        <f t="shared" si="234"/>
        <v>14.007999999999999</v>
      </c>
      <c r="BD287" s="105">
        <f t="shared" si="235"/>
        <v>-0.71999999999999886</v>
      </c>
      <c r="BE287" s="105">
        <f t="shared" si="236"/>
        <v>14.119999999999997</v>
      </c>
      <c r="BF287" s="105" t="str">
        <f t="shared" si="237"/>
        <v/>
      </c>
      <c r="BG287" s="105" t="str">
        <f t="shared" si="238"/>
        <v/>
      </c>
      <c r="BH287" s="105" t="str">
        <f t="shared" si="239"/>
        <v/>
      </c>
      <c r="BI287" s="105" t="str">
        <f t="shared" si="240"/>
        <v/>
      </c>
      <c r="BJ287" s="105" t="str">
        <f t="shared" si="241"/>
        <v/>
      </c>
      <c r="BK287" s="105" t="str">
        <f t="shared" si="242"/>
        <v/>
      </c>
      <c r="BL287" s="105" t="str">
        <f t="shared" si="243"/>
        <v/>
      </c>
      <c r="BM287" s="102" t="str">
        <f t="shared" si="275"/>
        <v/>
      </c>
      <c r="BN287" s="102" t="str">
        <f t="shared" si="276"/>
        <v/>
      </c>
      <c r="BO287" s="105">
        <f t="shared" si="244"/>
        <v>4.8000000000001819E-2</v>
      </c>
      <c r="BP287" s="105">
        <f t="shared" si="245"/>
        <v>9.7999999999998977E-2</v>
      </c>
      <c r="BQ287" s="105">
        <f t="shared" si="246"/>
        <v>0.21999999999999886</v>
      </c>
      <c r="BR287" s="105" t="str">
        <f t="shared" si="247"/>
        <v/>
      </c>
      <c r="BS287" s="105" t="str">
        <f t="shared" si="248"/>
        <v/>
      </c>
      <c r="BT287" s="105" t="str">
        <f t="shared" si="249"/>
        <v/>
      </c>
      <c r="BU287" s="105" t="str">
        <f t="shared" si="250"/>
        <v/>
      </c>
      <c r="BV287" s="105" t="str">
        <f t="shared" si="251"/>
        <v/>
      </c>
      <c r="BW287" s="105" t="str">
        <f t="shared" si="252"/>
        <v/>
      </c>
      <c r="BX287" s="105" t="str">
        <f t="shared" si="253"/>
        <v/>
      </c>
      <c r="BY287" s="102" t="str">
        <f t="shared" si="277"/>
        <v/>
      </c>
      <c r="BZ287" s="102" t="str">
        <f t="shared" si="278"/>
        <v/>
      </c>
      <c r="CA287" s="70">
        <f t="shared" si="279"/>
        <v>9.1359999999999992</v>
      </c>
      <c r="CB287" s="70">
        <f t="shared" si="280"/>
        <v>0.12199999999999989</v>
      </c>
      <c r="CC287" s="103" t="str">
        <f t="shared" si="281"/>
        <v>TOPORS</v>
      </c>
      <c r="CD287" s="104" t="s">
        <v>27067</v>
      </c>
      <c r="CE287" s="106">
        <f t="shared" si="254"/>
        <v>6.0697642130933602E-5</v>
      </c>
      <c r="CF287" s="106">
        <f t="shared" si="255"/>
        <v>1.6471820345351449</v>
      </c>
      <c r="CG287" s="106">
        <f t="shared" si="256"/>
        <v>5.6163797035209816E-5</v>
      </c>
      <c r="CH287" s="106" t="str">
        <f t="shared" si="257"/>
        <v/>
      </c>
      <c r="CI287" s="106" t="str">
        <f t="shared" si="258"/>
        <v/>
      </c>
      <c r="CJ287" s="106" t="str">
        <f t="shared" si="259"/>
        <v/>
      </c>
      <c r="CK287" s="106" t="str">
        <f t="shared" si="260"/>
        <v/>
      </c>
      <c r="CL287" s="106" t="str">
        <f t="shared" si="261"/>
        <v/>
      </c>
      <c r="CM287" s="106" t="str">
        <f t="shared" si="262"/>
        <v/>
      </c>
      <c r="CN287" s="106" t="str">
        <f t="shared" si="263"/>
        <v/>
      </c>
      <c r="CO287" s="119" t="str">
        <f t="shared" si="282"/>
        <v/>
      </c>
      <c r="CP287" s="119" t="str">
        <f t="shared" si="283"/>
        <v/>
      </c>
      <c r="CQ287" s="106">
        <f t="shared" si="264"/>
        <v>0.96727632961393073</v>
      </c>
      <c r="CR287" s="106">
        <f t="shared" si="265"/>
        <v>0.93432734688318098</v>
      </c>
      <c r="CS287" s="106">
        <f t="shared" si="266"/>
        <v>0.8585654364377544</v>
      </c>
      <c r="CT287" s="106" t="str">
        <f t="shared" si="267"/>
        <v/>
      </c>
      <c r="CU287" s="106" t="str">
        <f t="shared" si="268"/>
        <v/>
      </c>
      <c r="CV287" s="106" t="str">
        <f t="shared" si="269"/>
        <v/>
      </c>
      <c r="CW287" s="106" t="str">
        <f t="shared" si="270"/>
        <v/>
      </c>
      <c r="CX287" s="106" t="str">
        <f t="shared" si="271"/>
        <v/>
      </c>
      <c r="CY287" s="106" t="str">
        <f t="shared" si="272"/>
        <v/>
      </c>
      <c r="CZ287" s="106" t="str">
        <f t="shared" si="273"/>
        <v/>
      </c>
      <c r="DA287" s="119" t="str">
        <f t="shared" si="284"/>
        <v/>
      </c>
      <c r="DB287" s="119" t="str">
        <f t="shared" si="285"/>
        <v/>
      </c>
    </row>
    <row r="288" spans="1:106" ht="15" customHeight="1" x14ac:dyDescent="0.3">
      <c r="A288" s="135" t="str">
        <f>'Gene Table'!D287</f>
        <v>TRAF2</v>
      </c>
      <c r="B288" s="104" t="s">
        <v>27068</v>
      </c>
      <c r="C288" s="105">
        <f>IF('Test Sample Data'!C287="","",IF(SUM('Test Sample Data'!C$3:C$386)&gt;10,IF(AND(ISNUMBER('Test Sample Data'!C287),'Test Sample Data'!C287&lt;$C$389, 'Test Sample Data'!C287&gt;0),'Test Sample Data'!C287,$C$389),""))</f>
        <v>35</v>
      </c>
      <c r="D288" s="105">
        <f>IF('Test Sample Data'!D287="","",IF(SUM('Test Sample Data'!D$3:D$386)&gt;10,IF(AND(ISNUMBER('Test Sample Data'!D287),'Test Sample Data'!D287&lt;$C$389, 'Test Sample Data'!D287&gt;0),'Test Sample Data'!D287,$C$389),""))</f>
        <v>20.21</v>
      </c>
      <c r="E288" s="105">
        <f>IF('Test Sample Data'!E287="","",IF(SUM('Test Sample Data'!E$3:E$386)&gt;10,IF(AND(ISNUMBER('Test Sample Data'!E287),'Test Sample Data'!E287&lt;$C$389, 'Test Sample Data'!E287&gt;0),'Test Sample Data'!E287,$C$389),""))</f>
        <v>35</v>
      </c>
      <c r="F288" s="105" t="str">
        <f>IF('Test Sample Data'!F287="","",IF(SUM('Test Sample Data'!F$3:F$386)&gt;10,IF(AND(ISNUMBER('Test Sample Data'!F287),'Test Sample Data'!F287&lt;$C$389, 'Test Sample Data'!F287&gt;0),'Test Sample Data'!F287,$C$389),""))</f>
        <v/>
      </c>
      <c r="G288" s="105" t="str">
        <f>IF('Test Sample Data'!G287="","",IF(SUM('Test Sample Data'!G$3:G$386)&gt;10,IF(AND(ISNUMBER('Test Sample Data'!G287),'Test Sample Data'!G287&lt;$C$389, 'Test Sample Data'!G287&gt;0),'Test Sample Data'!G287,$C$389),""))</f>
        <v/>
      </c>
      <c r="H288" s="105" t="str">
        <f>IF('Test Sample Data'!H287="","",IF(SUM('Test Sample Data'!H$3:H$386)&gt;10,IF(AND(ISNUMBER('Test Sample Data'!H287),'Test Sample Data'!H287&lt;$C$389, 'Test Sample Data'!H287&gt;0),'Test Sample Data'!H287,$C$389),""))</f>
        <v/>
      </c>
      <c r="I288" s="105" t="str">
        <f>IF('Test Sample Data'!I287="","",IF(SUM('Test Sample Data'!I$3:I$386)&gt;10,IF(AND(ISNUMBER('Test Sample Data'!I287),'Test Sample Data'!I287&lt;$C$389, 'Test Sample Data'!I287&gt;0),'Test Sample Data'!I287,$C$389),""))</f>
        <v/>
      </c>
      <c r="J288" s="105" t="str">
        <f>IF('Test Sample Data'!J287="","",IF(SUM('Test Sample Data'!J$3:J$386)&gt;10,IF(AND(ISNUMBER('Test Sample Data'!J287),'Test Sample Data'!J287&lt;$C$389, 'Test Sample Data'!J287&gt;0),'Test Sample Data'!J287,$C$389),""))</f>
        <v/>
      </c>
      <c r="K288" s="105" t="str">
        <f>IF('Test Sample Data'!K287="","",IF(SUM('Test Sample Data'!K$3:K$386)&gt;10,IF(AND(ISNUMBER('Test Sample Data'!K287),'Test Sample Data'!K287&lt;$C$389, 'Test Sample Data'!K287&gt;0),'Test Sample Data'!K287,$C$389),""))</f>
        <v/>
      </c>
      <c r="L288" s="105" t="str">
        <f>IF('Test Sample Data'!L287="","",IF(SUM('Test Sample Data'!L$3:L$386)&gt;10,IF(AND(ISNUMBER('Test Sample Data'!L287),'Test Sample Data'!L287&lt;$C$389, 'Test Sample Data'!L287&gt;0),'Test Sample Data'!L287,$C$389),""))</f>
        <v/>
      </c>
      <c r="M288" s="105" t="str">
        <f>IF('Test Sample Data'!M287="","",IF(SUM('Test Sample Data'!M$3:M$386)&gt;10,IF(AND(ISNUMBER('Test Sample Data'!M287),'Test Sample Data'!M287&lt;$C$389, 'Test Sample Data'!M287&gt;0),'Test Sample Data'!M287,$C$389),""))</f>
        <v/>
      </c>
      <c r="N288" s="105" t="str">
        <f>IF('Test Sample Data'!N287="","",IF(SUM('Test Sample Data'!N$3:N$386)&gt;10,IF(AND(ISNUMBER('Test Sample Data'!N287),'Test Sample Data'!N287&lt;$C$389, 'Test Sample Data'!N287&gt;0),'Test Sample Data'!N287,$C$389),""))</f>
        <v/>
      </c>
      <c r="O288" s="105" t="str">
        <f>'Gene Table'!D287</f>
        <v>TRAF2</v>
      </c>
      <c r="P288" s="104" t="s">
        <v>27068</v>
      </c>
      <c r="Q288" s="105">
        <f>IF('Control Sample Data'!C287="","",IF(SUM('Control Sample Data'!C$3:C$386)&gt;10,IF(AND(ISNUMBER('Control Sample Data'!C287),'Control Sample Data'!C287&lt;$C$389, 'Control Sample Data'!C287&gt;0),'Control Sample Data'!C287,$C$389),""))</f>
        <v>21.36</v>
      </c>
      <c r="R288" s="105">
        <f>IF('Control Sample Data'!D287="","",IF(SUM('Control Sample Data'!D$3:D$386)&gt;10,IF(AND(ISNUMBER('Control Sample Data'!D287),'Control Sample Data'!D287&lt;$C$389, 'Control Sample Data'!D287&gt;0),'Control Sample Data'!D287,$C$389),""))</f>
        <v>21.23</v>
      </c>
      <c r="S288" s="105">
        <f>IF('Control Sample Data'!E287="","",IF(SUM('Control Sample Data'!E$3:E$386)&gt;10,IF(AND(ISNUMBER('Control Sample Data'!E287),'Control Sample Data'!E287&lt;$C$389, 'Control Sample Data'!E287&gt;0),'Control Sample Data'!E287,$C$389),""))</f>
        <v>21.56</v>
      </c>
      <c r="T288" s="105" t="str">
        <f>IF('Control Sample Data'!F287="","",IF(SUM('Control Sample Data'!F$3:F$386)&gt;10,IF(AND(ISNUMBER('Control Sample Data'!F287),'Control Sample Data'!F287&lt;$C$389, 'Control Sample Data'!F287&gt;0),'Control Sample Data'!F287,$C$389),""))</f>
        <v/>
      </c>
      <c r="U288" s="105" t="str">
        <f>IF('Control Sample Data'!G287="","",IF(SUM('Control Sample Data'!G$3:G$386)&gt;10,IF(AND(ISNUMBER('Control Sample Data'!G287),'Control Sample Data'!G287&lt;$C$389, 'Control Sample Data'!G287&gt;0),'Control Sample Data'!G287,$C$389),""))</f>
        <v/>
      </c>
      <c r="V288" s="105" t="str">
        <f>IF('Control Sample Data'!H287="","",IF(SUM('Control Sample Data'!H$3:H$386)&gt;10,IF(AND(ISNUMBER('Control Sample Data'!H287),'Control Sample Data'!H287&lt;$C$389, 'Control Sample Data'!H287&gt;0),'Control Sample Data'!H287,$C$389),""))</f>
        <v/>
      </c>
      <c r="W288" s="105" t="str">
        <f>IF('Control Sample Data'!I287="","",IF(SUM('Control Sample Data'!I$3:I$386)&gt;10,IF(AND(ISNUMBER('Control Sample Data'!I287),'Control Sample Data'!I287&lt;$C$389, 'Control Sample Data'!I287&gt;0),'Control Sample Data'!I287,$C$389),""))</f>
        <v/>
      </c>
      <c r="X288" s="105" t="str">
        <f>IF('Control Sample Data'!J287="","",IF(SUM('Control Sample Data'!J$3:J$386)&gt;10,IF(AND(ISNUMBER('Control Sample Data'!J287),'Control Sample Data'!J287&lt;$C$389, 'Control Sample Data'!J287&gt;0),'Control Sample Data'!J287,$C$389),""))</f>
        <v/>
      </c>
      <c r="Y288" s="105" t="str">
        <f>IF('Control Sample Data'!K287="","",IF(SUM('Control Sample Data'!K$3:K$386)&gt;10,IF(AND(ISNUMBER('Control Sample Data'!K287),'Control Sample Data'!K287&lt;$C$389, 'Control Sample Data'!K287&gt;0),'Control Sample Data'!K287,$C$389),""))</f>
        <v/>
      </c>
      <c r="Z288" s="105" t="str">
        <f>IF('Control Sample Data'!L287="","",IF(SUM('Control Sample Data'!L$3:L$386)&gt;10,IF(AND(ISNUMBER('Control Sample Data'!L287),'Control Sample Data'!L287&lt;$C$389, 'Control Sample Data'!L287&gt;0),'Control Sample Data'!L287,$C$389),""))</f>
        <v/>
      </c>
      <c r="AA288" s="105" t="str">
        <f>IF('Control Sample Data'!M287="","",IF(SUM('Control Sample Data'!M$3:M$386)&gt;10,IF(AND(ISNUMBER('Control Sample Data'!M287),'Control Sample Data'!M287&lt;$C$389, 'Control Sample Data'!M287&gt;0),'Control Sample Data'!M287,$C$389),""))</f>
        <v/>
      </c>
      <c r="AB288" s="136" t="str">
        <f>IF('Control Sample Data'!N287="","",IF(SUM('Control Sample Data'!N$3:N$386)&gt;10,IF(AND(ISNUMBER('Control Sample Data'!N287),'Control Sample Data'!N287&lt;$C$389, 'Control Sample Data'!N287&gt;0),'Control Sample Data'!N287,$C$389),""))</f>
        <v/>
      </c>
      <c r="BA288" s="101" t="str">
        <f t="shared" si="274"/>
        <v>TRAF2</v>
      </c>
      <c r="BB288" s="104" t="s">
        <v>27068</v>
      </c>
      <c r="BC288" s="105">
        <f t="shared" si="234"/>
        <v>14.007999999999999</v>
      </c>
      <c r="BD288" s="105">
        <f t="shared" si="235"/>
        <v>-0.73999999999999844</v>
      </c>
      <c r="BE288" s="105">
        <f t="shared" si="236"/>
        <v>14.119999999999997</v>
      </c>
      <c r="BF288" s="105" t="str">
        <f t="shared" si="237"/>
        <v/>
      </c>
      <c r="BG288" s="105" t="str">
        <f t="shared" si="238"/>
        <v/>
      </c>
      <c r="BH288" s="105" t="str">
        <f t="shared" si="239"/>
        <v/>
      </c>
      <c r="BI288" s="105" t="str">
        <f t="shared" si="240"/>
        <v/>
      </c>
      <c r="BJ288" s="105" t="str">
        <f t="shared" si="241"/>
        <v/>
      </c>
      <c r="BK288" s="105" t="str">
        <f t="shared" si="242"/>
        <v/>
      </c>
      <c r="BL288" s="105" t="str">
        <f t="shared" si="243"/>
        <v/>
      </c>
      <c r="BM288" s="102" t="str">
        <f t="shared" si="275"/>
        <v/>
      </c>
      <c r="BN288" s="102" t="str">
        <f t="shared" si="276"/>
        <v/>
      </c>
      <c r="BO288" s="105">
        <f t="shared" si="244"/>
        <v>0.21799999999999997</v>
      </c>
      <c r="BP288" s="105">
        <f t="shared" si="245"/>
        <v>0.17800000000000082</v>
      </c>
      <c r="BQ288" s="105">
        <f t="shared" si="246"/>
        <v>0.34999999999999787</v>
      </c>
      <c r="BR288" s="105" t="str">
        <f t="shared" si="247"/>
        <v/>
      </c>
      <c r="BS288" s="105" t="str">
        <f t="shared" si="248"/>
        <v/>
      </c>
      <c r="BT288" s="105" t="str">
        <f t="shared" si="249"/>
        <v/>
      </c>
      <c r="BU288" s="105" t="str">
        <f t="shared" si="250"/>
        <v/>
      </c>
      <c r="BV288" s="105" t="str">
        <f t="shared" si="251"/>
        <v/>
      </c>
      <c r="BW288" s="105" t="str">
        <f t="shared" si="252"/>
        <v/>
      </c>
      <c r="BX288" s="105" t="str">
        <f t="shared" si="253"/>
        <v/>
      </c>
      <c r="BY288" s="102" t="str">
        <f t="shared" si="277"/>
        <v/>
      </c>
      <c r="BZ288" s="102" t="str">
        <f t="shared" si="278"/>
        <v/>
      </c>
      <c r="CA288" s="70">
        <f t="shared" si="279"/>
        <v>9.1293333333333333</v>
      </c>
      <c r="CB288" s="70">
        <f t="shared" si="280"/>
        <v>0.24866666666666623</v>
      </c>
      <c r="CC288" s="103" t="str">
        <f t="shared" si="281"/>
        <v>TRAF2</v>
      </c>
      <c r="CD288" s="104" t="s">
        <v>27068</v>
      </c>
      <c r="CE288" s="106">
        <f t="shared" si="254"/>
        <v>6.0697642130933602E-5</v>
      </c>
      <c r="CF288" s="106">
        <f t="shared" si="255"/>
        <v>1.6701758388567369</v>
      </c>
      <c r="CG288" s="106">
        <f t="shared" si="256"/>
        <v>5.6163797035209816E-5</v>
      </c>
      <c r="CH288" s="106" t="str">
        <f t="shared" si="257"/>
        <v/>
      </c>
      <c r="CI288" s="106" t="str">
        <f t="shared" si="258"/>
        <v/>
      </c>
      <c r="CJ288" s="106" t="str">
        <f t="shared" si="259"/>
        <v/>
      </c>
      <c r="CK288" s="106" t="str">
        <f t="shared" si="260"/>
        <v/>
      </c>
      <c r="CL288" s="106" t="str">
        <f t="shared" si="261"/>
        <v/>
      </c>
      <c r="CM288" s="106" t="str">
        <f t="shared" si="262"/>
        <v/>
      </c>
      <c r="CN288" s="106" t="str">
        <f t="shared" si="263"/>
        <v/>
      </c>
      <c r="CO288" s="119" t="str">
        <f t="shared" si="282"/>
        <v/>
      </c>
      <c r="CP288" s="119" t="str">
        <f t="shared" si="283"/>
        <v/>
      </c>
      <c r="CQ288" s="106">
        <f t="shared" si="264"/>
        <v>0.85975648624300649</v>
      </c>
      <c r="CR288" s="106">
        <f t="shared" si="265"/>
        <v>0.88392753106367072</v>
      </c>
      <c r="CS288" s="106">
        <f t="shared" si="266"/>
        <v>0.78458409789675188</v>
      </c>
      <c r="CT288" s="106" t="str">
        <f t="shared" si="267"/>
        <v/>
      </c>
      <c r="CU288" s="106" t="str">
        <f t="shared" si="268"/>
        <v/>
      </c>
      <c r="CV288" s="106" t="str">
        <f t="shared" si="269"/>
        <v/>
      </c>
      <c r="CW288" s="106" t="str">
        <f t="shared" si="270"/>
        <v/>
      </c>
      <c r="CX288" s="106" t="str">
        <f t="shared" si="271"/>
        <v/>
      </c>
      <c r="CY288" s="106" t="str">
        <f t="shared" si="272"/>
        <v/>
      </c>
      <c r="CZ288" s="106" t="str">
        <f t="shared" si="273"/>
        <v/>
      </c>
      <c r="DA288" s="119" t="str">
        <f t="shared" si="284"/>
        <v/>
      </c>
      <c r="DB288" s="119" t="str">
        <f t="shared" si="285"/>
        <v/>
      </c>
    </row>
    <row r="289" spans="1:106" ht="15" customHeight="1" x14ac:dyDescent="0.3">
      <c r="A289" s="135" t="str">
        <f>'Gene Table'!D288</f>
        <v>TRAF3</v>
      </c>
      <c r="B289" s="104" t="s">
        <v>27069</v>
      </c>
      <c r="C289" s="105">
        <f>IF('Test Sample Data'!C288="","",IF(SUM('Test Sample Data'!C$3:C$386)&gt;10,IF(AND(ISNUMBER('Test Sample Data'!C288),'Test Sample Data'!C288&lt;$C$389, 'Test Sample Data'!C288&gt;0),'Test Sample Data'!C288,$C$389),""))</f>
        <v>34.03</v>
      </c>
      <c r="D289" s="105">
        <f>IF('Test Sample Data'!D288="","",IF(SUM('Test Sample Data'!D$3:D$386)&gt;10,IF(AND(ISNUMBER('Test Sample Data'!D288),'Test Sample Data'!D288&lt;$C$389, 'Test Sample Data'!D288&gt;0),'Test Sample Data'!D288,$C$389),""))</f>
        <v>18.11</v>
      </c>
      <c r="E289" s="105">
        <f>IF('Test Sample Data'!E288="","",IF(SUM('Test Sample Data'!E$3:E$386)&gt;10,IF(AND(ISNUMBER('Test Sample Data'!E288),'Test Sample Data'!E288&lt;$C$389, 'Test Sample Data'!E288&gt;0),'Test Sample Data'!E288,$C$389),""))</f>
        <v>31.74</v>
      </c>
      <c r="F289" s="105" t="str">
        <f>IF('Test Sample Data'!F288="","",IF(SUM('Test Sample Data'!F$3:F$386)&gt;10,IF(AND(ISNUMBER('Test Sample Data'!F288),'Test Sample Data'!F288&lt;$C$389, 'Test Sample Data'!F288&gt;0),'Test Sample Data'!F288,$C$389),""))</f>
        <v/>
      </c>
      <c r="G289" s="105" t="str">
        <f>IF('Test Sample Data'!G288="","",IF(SUM('Test Sample Data'!G$3:G$386)&gt;10,IF(AND(ISNUMBER('Test Sample Data'!G288),'Test Sample Data'!G288&lt;$C$389, 'Test Sample Data'!G288&gt;0),'Test Sample Data'!G288,$C$389),""))</f>
        <v/>
      </c>
      <c r="H289" s="105" t="str">
        <f>IF('Test Sample Data'!H288="","",IF(SUM('Test Sample Data'!H$3:H$386)&gt;10,IF(AND(ISNUMBER('Test Sample Data'!H288),'Test Sample Data'!H288&lt;$C$389, 'Test Sample Data'!H288&gt;0),'Test Sample Data'!H288,$C$389),""))</f>
        <v/>
      </c>
      <c r="I289" s="105" t="str">
        <f>IF('Test Sample Data'!I288="","",IF(SUM('Test Sample Data'!I$3:I$386)&gt;10,IF(AND(ISNUMBER('Test Sample Data'!I288),'Test Sample Data'!I288&lt;$C$389, 'Test Sample Data'!I288&gt;0),'Test Sample Data'!I288,$C$389),""))</f>
        <v/>
      </c>
      <c r="J289" s="105" t="str">
        <f>IF('Test Sample Data'!J288="","",IF(SUM('Test Sample Data'!J$3:J$386)&gt;10,IF(AND(ISNUMBER('Test Sample Data'!J288),'Test Sample Data'!J288&lt;$C$389, 'Test Sample Data'!J288&gt;0),'Test Sample Data'!J288,$C$389),""))</f>
        <v/>
      </c>
      <c r="K289" s="105" t="str">
        <f>IF('Test Sample Data'!K288="","",IF(SUM('Test Sample Data'!K$3:K$386)&gt;10,IF(AND(ISNUMBER('Test Sample Data'!K288),'Test Sample Data'!K288&lt;$C$389, 'Test Sample Data'!K288&gt;0),'Test Sample Data'!K288,$C$389),""))</f>
        <v/>
      </c>
      <c r="L289" s="105" t="str">
        <f>IF('Test Sample Data'!L288="","",IF(SUM('Test Sample Data'!L$3:L$386)&gt;10,IF(AND(ISNUMBER('Test Sample Data'!L288),'Test Sample Data'!L288&lt;$C$389, 'Test Sample Data'!L288&gt;0),'Test Sample Data'!L288,$C$389),""))</f>
        <v/>
      </c>
      <c r="M289" s="105" t="str">
        <f>IF('Test Sample Data'!M288="","",IF(SUM('Test Sample Data'!M$3:M$386)&gt;10,IF(AND(ISNUMBER('Test Sample Data'!M288),'Test Sample Data'!M288&lt;$C$389, 'Test Sample Data'!M288&gt;0),'Test Sample Data'!M288,$C$389),""))</f>
        <v/>
      </c>
      <c r="N289" s="105" t="str">
        <f>IF('Test Sample Data'!N288="","",IF(SUM('Test Sample Data'!N$3:N$386)&gt;10,IF(AND(ISNUMBER('Test Sample Data'!N288),'Test Sample Data'!N288&lt;$C$389, 'Test Sample Data'!N288&gt;0),'Test Sample Data'!N288,$C$389),""))</f>
        <v/>
      </c>
      <c r="O289" s="105" t="str">
        <f>'Gene Table'!D288</f>
        <v>TRAF3</v>
      </c>
      <c r="P289" s="104" t="s">
        <v>27069</v>
      </c>
      <c r="Q289" s="105">
        <f>IF('Control Sample Data'!C288="","",IF(SUM('Control Sample Data'!C$3:C$386)&gt;10,IF(AND(ISNUMBER('Control Sample Data'!C288),'Control Sample Data'!C288&lt;$C$389, 'Control Sample Data'!C288&gt;0),'Control Sample Data'!C288,$C$389),""))</f>
        <v>17.510000000000002</v>
      </c>
      <c r="R289" s="105">
        <f>IF('Control Sample Data'!D288="","",IF(SUM('Control Sample Data'!D$3:D$386)&gt;10,IF(AND(ISNUMBER('Control Sample Data'!D288),'Control Sample Data'!D288&lt;$C$389, 'Control Sample Data'!D288&gt;0),'Control Sample Data'!D288,$C$389),""))</f>
        <v>17.53</v>
      </c>
      <c r="S289" s="105">
        <f>IF('Control Sample Data'!E288="","",IF(SUM('Control Sample Data'!E$3:E$386)&gt;10,IF(AND(ISNUMBER('Control Sample Data'!E288),'Control Sample Data'!E288&lt;$C$389, 'Control Sample Data'!E288&gt;0),'Control Sample Data'!E288,$C$389),""))</f>
        <v>17.61</v>
      </c>
      <c r="T289" s="105" t="str">
        <f>IF('Control Sample Data'!F288="","",IF(SUM('Control Sample Data'!F$3:F$386)&gt;10,IF(AND(ISNUMBER('Control Sample Data'!F288),'Control Sample Data'!F288&lt;$C$389, 'Control Sample Data'!F288&gt;0),'Control Sample Data'!F288,$C$389),""))</f>
        <v/>
      </c>
      <c r="U289" s="105" t="str">
        <f>IF('Control Sample Data'!G288="","",IF(SUM('Control Sample Data'!G$3:G$386)&gt;10,IF(AND(ISNUMBER('Control Sample Data'!G288),'Control Sample Data'!G288&lt;$C$389, 'Control Sample Data'!G288&gt;0),'Control Sample Data'!G288,$C$389),""))</f>
        <v/>
      </c>
      <c r="V289" s="105" t="str">
        <f>IF('Control Sample Data'!H288="","",IF(SUM('Control Sample Data'!H$3:H$386)&gt;10,IF(AND(ISNUMBER('Control Sample Data'!H288),'Control Sample Data'!H288&lt;$C$389, 'Control Sample Data'!H288&gt;0),'Control Sample Data'!H288,$C$389),""))</f>
        <v/>
      </c>
      <c r="W289" s="105" t="str">
        <f>IF('Control Sample Data'!I288="","",IF(SUM('Control Sample Data'!I$3:I$386)&gt;10,IF(AND(ISNUMBER('Control Sample Data'!I288),'Control Sample Data'!I288&lt;$C$389, 'Control Sample Data'!I288&gt;0),'Control Sample Data'!I288,$C$389),""))</f>
        <v/>
      </c>
      <c r="X289" s="105" t="str">
        <f>IF('Control Sample Data'!J288="","",IF(SUM('Control Sample Data'!J$3:J$386)&gt;10,IF(AND(ISNUMBER('Control Sample Data'!J288),'Control Sample Data'!J288&lt;$C$389, 'Control Sample Data'!J288&gt;0),'Control Sample Data'!J288,$C$389),""))</f>
        <v/>
      </c>
      <c r="Y289" s="105" t="str">
        <f>IF('Control Sample Data'!K288="","",IF(SUM('Control Sample Data'!K$3:K$386)&gt;10,IF(AND(ISNUMBER('Control Sample Data'!K288),'Control Sample Data'!K288&lt;$C$389, 'Control Sample Data'!K288&gt;0),'Control Sample Data'!K288,$C$389),""))</f>
        <v/>
      </c>
      <c r="Z289" s="105" t="str">
        <f>IF('Control Sample Data'!L288="","",IF(SUM('Control Sample Data'!L$3:L$386)&gt;10,IF(AND(ISNUMBER('Control Sample Data'!L288),'Control Sample Data'!L288&lt;$C$389, 'Control Sample Data'!L288&gt;0),'Control Sample Data'!L288,$C$389),""))</f>
        <v/>
      </c>
      <c r="AA289" s="105" t="str">
        <f>IF('Control Sample Data'!M288="","",IF(SUM('Control Sample Data'!M$3:M$386)&gt;10,IF(AND(ISNUMBER('Control Sample Data'!M288),'Control Sample Data'!M288&lt;$C$389, 'Control Sample Data'!M288&gt;0),'Control Sample Data'!M288,$C$389),""))</f>
        <v/>
      </c>
      <c r="AB289" s="136" t="str">
        <f>IF('Control Sample Data'!N288="","",IF(SUM('Control Sample Data'!N$3:N$386)&gt;10,IF(AND(ISNUMBER('Control Sample Data'!N288),'Control Sample Data'!N288&lt;$C$389, 'Control Sample Data'!N288&gt;0),'Control Sample Data'!N288,$C$389),""))</f>
        <v/>
      </c>
      <c r="BA289" s="101" t="str">
        <f t="shared" si="274"/>
        <v>TRAF3</v>
      </c>
      <c r="BB289" s="104" t="s">
        <v>27069</v>
      </c>
      <c r="BC289" s="105">
        <f t="shared" si="234"/>
        <v>13.038</v>
      </c>
      <c r="BD289" s="105">
        <f t="shared" si="235"/>
        <v>-2.84</v>
      </c>
      <c r="BE289" s="105">
        <f t="shared" si="236"/>
        <v>10.859999999999996</v>
      </c>
      <c r="BF289" s="105" t="str">
        <f t="shared" si="237"/>
        <v/>
      </c>
      <c r="BG289" s="105" t="str">
        <f t="shared" si="238"/>
        <v/>
      </c>
      <c r="BH289" s="105" t="str">
        <f t="shared" si="239"/>
        <v/>
      </c>
      <c r="BI289" s="105" t="str">
        <f t="shared" si="240"/>
        <v/>
      </c>
      <c r="BJ289" s="105" t="str">
        <f t="shared" si="241"/>
        <v/>
      </c>
      <c r="BK289" s="105" t="str">
        <f t="shared" si="242"/>
        <v/>
      </c>
      <c r="BL289" s="105" t="str">
        <f t="shared" si="243"/>
        <v/>
      </c>
      <c r="BM289" s="102" t="str">
        <f t="shared" si="275"/>
        <v/>
      </c>
      <c r="BN289" s="102" t="str">
        <f t="shared" si="276"/>
        <v/>
      </c>
      <c r="BO289" s="105">
        <f t="shared" si="244"/>
        <v>-3.6319999999999979</v>
      </c>
      <c r="BP289" s="105">
        <f t="shared" si="245"/>
        <v>-3.5219999999999985</v>
      </c>
      <c r="BQ289" s="105">
        <f t="shared" si="246"/>
        <v>-3.6000000000000014</v>
      </c>
      <c r="BR289" s="105" t="str">
        <f t="shared" si="247"/>
        <v/>
      </c>
      <c r="BS289" s="105" t="str">
        <f t="shared" si="248"/>
        <v/>
      </c>
      <c r="BT289" s="105" t="str">
        <f t="shared" si="249"/>
        <v/>
      </c>
      <c r="BU289" s="105" t="str">
        <f t="shared" si="250"/>
        <v/>
      </c>
      <c r="BV289" s="105" t="str">
        <f t="shared" si="251"/>
        <v/>
      </c>
      <c r="BW289" s="105" t="str">
        <f t="shared" si="252"/>
        <v/>
      </c>
      <c r="BX289" s="105" t="str">
        <f t="shared" si="253"/>
        <v/>
      </c>
      <c r="BY289" s="102" t="str">
        <f t="shared" si="277"/>
        <v/>
      </c>
      <c r="BZ289" s="102" t="str">
        <f t="shared" si="278"/>
        <v/>
      </c>
      <c r="CA289" s="70">
        <f t="shared" si="279"/>
        <v>7.0193333333333321</v>
      </c>
      <c r="CB289" s="70">
        <f t="shared" si="280"/>
        <v>-3.5846666666666658</v>
      </c>
      <c r="CC289" s="103" t="str">
        <f t="shared" si="281"/>
        <v>TRAF3</v>
      </c>
      <c r="CD289" s="104" t="s">
        <v>27069</v>
      </c>
      <c r="CE289" s="106">
        <f t="shared" si="254"/>
        <v>1.1889700543740736E-4</v>
      </c>
      <c r="CF289" s="106">
        <f t="shared" si="255"/>
        <v>7.1602005674237779</v>
      </c>
      <c r="CG289" s="106">
        <f t="shared" si="256"/>
        <v>5.3803960736162782E-4</v>
      </c>
      <c r="CH289" s="106" t="str">
        <f t="shared" si="257"/>
        <v/>
      </c>
      <c r="CI289" s="106" t="str">
        <f t="shared" si="258"/>
        <v/>
      </c>
      <c r="CJ289" s="106" t="str">
        <f t="shared" si="259"/>
        <v/>
      </c>
      <c r="CK289" s="106" t="str">
        <f t="shared" si="260"/>
        <v/>
      </c>
      <c r="CL289" s="106" t="str">
        <f t="shared" si="261"/>
        <v/>
      </c>
      <c r="CM289" s="106" t="str">
        <f t="shared" si="262"/>
        <v/>
      </c>
      <c r="CN289" s="106" t="str">
        <f t="shared" si="263"/>
        <v/>
      </c>
      <c r="CO289" s="119" t="str">
        <f t="shared" si="282"/>
        <v/>
      </c>
      <c r="CP289" s="119" t="str">
        <f t="shared" si="283"/>
        <v/>
      </c>
      <c r="CQ289" s="106">
        <f t="shared" si="264"/>
        <v>12.397694895346726</v>
      </c>
      <c r="CR289" s="106">
        <f t="shared" si="265"/>
        <v>11.487556084987469</v>
      </c>
      <c r="CS289" s="106">
        <f t="shared" si="266"/>
        <v>12.125732532083195</v>
      </c>
      <c r="CT289" s="106" t="str">
        <f t="shared" si="267"/>
        <v/>
      </c>
      <c r="CU289" s="106" t="str">
        <f t="shared" si="268"/>
        <v/>
      </c>
      <c r="CV289" s="106" t="str">
        <f t="shared" si="269"/>
        <v/>
      </c>
      <c r="CW289" s="106" t="str">
        <f t="shared" si="270"/>
        <v/>
      </c>
      <c r="CX289" s="106" t="str">
        <f t="shared" si="271"/>
        <v/>
      </c>
      <c r="CY289" s="106" t="str">
        <f t="shared" si="272"/>
        <v/>
      </c>
      <c r="CZ289" s="106" t="str">
        <f t="shared" si="273"/>
        <v/>
      </c>
      <c r="DA289" s="119" t="str">
        <f t="shared" si="284"/>
        <v/>
      </c>
      <c r="DB289" s="119" t="str">
        <f t="shared" si="285"/>
        <v/>
      </c>
    </row>
    <row r="290" spans="1:106" ht="15" customHeight="1" x14ac:dyDescent="0.3">
      <c r="A290" s="135" t="str">
        <f>'Gene Table'!D289</f>
        <v>TRAF4</v>
      </c>
      <c r="B290" s="104" t="s">
        <v>27070</v>
      </c>
      <c r="C290" s="105">
        <f>IF('Test Sample Data'!C289="","",IF(SUM('Test Sample Data'!C$3:C$386)&gt;10,IF(AND(ISNUMBER('Test Sample Data'!C289),'Test Sample Data'!C289&lt;$C$389, 'Test Sample Data'!C289&gt;0),'Test Sample Data'!C289,$C$389),""))</f>
        <v>35</v>
      </c>
      <c r="D290" s="105">
        <f>IF('Test Sample Data'!D289="","",IF(SUM('Test Sample Data'!D$3:D$386)&gt;10,IF(AND(ISNUMBER('Test Sample Data'!D289),'Test Sample Data'!D289&lt;$C$389, 'Test Sample Data'!D289&gt;0),'Test Sample Data'!D289,$C$389),""))</f>
        <v>18.12</v>
      </c>
      <c r="E290" s="105">
        <f>IF('Test Sample Data'!E289="","",IF(SUM('Test Sample Data'!E$3:E$386)&gt;10,IF(AND(ISNUMBER('Test Sample Data'!E289),'Test Sample Data'!E289&lt;$C$389, 'Test Sample Data'!E289&gt;0),'Test Sample Data'!E289,$C$389),""))</f>
        <v>35</v>
      </c>
      <c r="F290" s="105" t="str">
        <f>IF('Test Sample Data'!F289="","",IF(SUM('Test Sample Data'!F$3:F$386)&gt;10,IF(AND(ISNUMBER('Test Sample Data'!F289),'Test Sample Data'!F289&lt;$C$389, 'Test Sample Data'!F289&gt;0),'Test Sample Data'!F289,$C$389),""))</f>
        <v/>
      </c>
      <c r="G290" s="105" t="str">
        <f>IF('Test Sample Data'!G289="","",IF(SUM('Test Sample Data'!G$3:G$386)&gt;10,IF(AND(ISNUMBER('Test Sample Data'!G289),'Test Sample Data'!G289&lt;$C$389, 'Test Sample Data'!G289&gt;0),'Test Sample Data'!G289,$C$389),""))</f>
        <v/>
      </c>
      <c r="H290" s="105" t="str">
        <f>IF('Test Sample Data'!H289="","",IF(SUM('Test Sample Data'!H$3:H$386)&gt;10,IF(AND(ISNUMBER('Test Sample Data'!H289),'Test Sample Data'!H289&lt;$C$389, 'Test Sample Data'!H289&gt;0),'Test Sample Data'!H289,$C$389),""))</f>
        <v/>
      </c>
      <c r="I290" s="105" t="str">
        <f>IF('Test Sample Data'!I289="","",IF(SUM('Test Sample Data'!I$3:I$386)&gt;10,IF(AND(ISNUMBER('Test Sample Data'!I289),'Test Sample Data'!I289&lt;$C$389, 'Test Sample Data'!I289&gt;0),'Test Sample Data'!I289,$C$389),""))</f>
        <v/>
      </c>
      <c r="J290" s="105" t="str">
        <f>IF('Test Sample Data'!J289="","",IF(SUM('Test Sample Data'!J$3:J$386)&gt;10,IF(AND(ISNUMBER('Test Sample Data'!J289),'Test Sample Data'!J289&lt;$C$389, 'Test Sample Data'!J289&gt;0),'Test Sample Data'!J289,$C$389),""))</f>
        <v/>
      </c>
      <c r="K290" s="105" t="str">
        <f>IF('Test Sample Data'!K289="","",IF(SUM('Test Sample Data'!K$3:K$386)&gt;10,IF(AND(ISNUMBER('Test Sample Data'!K289),'Test Sample Data'!K289&lt;$C$389, 'Test Sample Data'!K289&gt;0),'Test Sample Data'!K289,$C$389),""))</f>
        <v/>
      </c>
      <c r="L290" s="105" t="str">
        <f>IF('Test Sample Data'!L289="","",IF(SUM('Test Sample Data'!L$3:L$386)&gt;10,IF(AND(ISNUMBER('Test Sample Data'!L289),'Test Sample Data'!L289&lt;$C$389, 'Test Sample Data'!L289&gt;0),'Test Sample Data'!L289,$C$389),""))</f>
        <v/>
      </c>
      <c r="M290" s="105" t="str">
        <f>IF('Test Sample Data'!M289="","",IF(SUM('Test Sample Data'!M$3:M$386)&gt;10,IF(AND(ISNUMBER('Test Sample Data'!M289),'Test Sample Data'!M289&lt;$C$389, 'Test Sample Data'!M289&gt;0),'Test Sample Data'!M289,$C$389),""))</f>
        <v/>
      </c>
      <c r="N290" s="105" t="str">
        <f>IF('Test Sample Data'!N289="","",IF(SUM('Test Sample Data'!N$3:N$386)&gt;10,IF(AND(ISNUMBER('Test Sample Data'!N289),'Test Sample Data'!N289&lt;$C$389, 'Test Sample Data'!N289&gt;0),'Test Sample Data'!N289,$C$389),""))</f>
        <v/>
      </c>
      <c r="O290" s="105" t="str">
        <f>'Gene Table'!D289</f>
        <v>TRAF4</v>
      </c>
      <c r="P290" s="104" t="s">
        <v>27070</v>
      </c>
      <c r="Q290" s="105">
        <f>IF('Control Sample Data'!C289="","",IF(SUM('Control Sample Data'!C$3:C$386)&gt;10,IF(AND(ISNUMBER('Control Sample Data'!C289),'Control Sample Data'!C289&lt;$C$389, 'Control Sample Data'!C289&gt;0),'Control Sample Data'!C289,$C$389),""))</f>
        <v>17.64</v>
      </c>
      <c r="R290" s="105">
        <f>IF('Control Sample Data'!D289="","",IF(SUM('Control Sample Data'!D$3:D$386)&gt;10,IF(AND(ISNUMBER('Control Sample Data'!D289),'Control Sample Data'!D289&lt;$C$389, 'Control Sample Data'!D289&gt;0),'Control Sample Data'!D289,$C$389),""))</f>
        <v>17.41</v>
      </c>
      <c r="S290" s="105">
        <f>IF('Control Sample Data'!E289="","",IF(SUM('Control Sample Data'!E$3:E$386)&gt;10,IF(AND(ISNUMBER('Control Sample Data'!E289),'Control Sample Data'!E289&lt;$C$389, 'Control Sample Data'!E289&gt;0),'Control Sample Data'!E289,$C$389),""))</f>
        <v>17.54</v>
      </c>
      <c r="T290" s="105" t="str">
        <f>IF('Control Sample Data'!F289="","",IF(SUM('Control Sample Data'!F$3:F$386)&gt;10,IF(AND(ISNUMBER('Control Sample Data'!F289),'Control Sample Data'!F289&lt;$C$389, 'Control Sample Data'!F289&gt;0),'Control Sample Data'!F289,$C$389),""))</f>
        <v/>
      </c>
      <c r="U290" s="105" t="str">
        <f>IF('Control Sample Data'!G289="","",IF(SUM('Control Sample Data'!G$3:G$386)&gt;10,IF(AND(ISNUMBER('Control Sample Data'!G289),'Control Sample Data'!G289&lt;$C$389, 'Control Sample Data'!G289&gt;0),'Control Sample Data'!G289,$C$389),""))</f>
        <v/>
      </c>
      <c r="V290" s="105" t="str">
        <f>IF('Control Sample Data'!H289="","",IF(SUM('Control Sample Data'!H$3:H$386)&gt;10,IF(AND(ISNUMBER('Control Sample Data'!H289),'Control Sample Data'!H289&lt;$C$389, 'Control Sample Data'!H289&gt;0),'Control Sample Data'!H289,$C$389),""))</f>
        <v/>
      </c>
      <c r="W290" s="105" t="str">
        <f>IF('Control Sample Data'!I289="","",IF(SUM('Control Sample Data'!I$3:I$386)&gt;10,IF(AND(ISNUMBER('Control Sample Data'!I289),'Control Sample Data'!I289&lt;$C$389, 'Control Sample Data'!I289&gt;0),'Control Sample Data'!I289,$C$389),""))</f>
        <v/>
      </c>
      <c r="X290" s="105" t="str">
        <f>IF('Control Sample Data'!J289="","",IF(SUM('Control Sample Data'!J$3:J$386)&gt;10,IF(AND(ISNUMBER('Control Sample Data'!J289),'Control Sample Data'!J289&lt;$C$389, 'Control Sample Data'!J289&gt;0),'Control Sample Data'!J289,$C$389),""))</f>
        <v/>
      </c>
      <c r="Y290" s="105" t="str">
        <f>IF('Control Sample Data'!K289="","",IF(SUM('Control Sample Data'!K$3:K$386)&gt;10,IF(AND(ISNUMBER('Control Sample Data'!K289),'Control Sample Data'!K289&lt;$C$389, 'Control Sample Data'!K289&gt;0),'Control Sample Data'!K289,$C$389),""))</f>
        <v/>
      </c>
      <c r="Z290" s="105" t="str">
        <f>IF('Control Sample Data'!L289="","",IF(SUM('Control Sample Data'!L$3:L$386)&gt;10,IF(AND(ISNUMBER('Control Sample Data'!L289),'Control Sample Data'!L289&lt;$C$389, 'Control Sample Data'!L289&gt;0),'Control Sample Data'!L289,$C$389),""))</f>
        <v/>
      </c>
      <c r="AA290" s="105" t="str">
        <f>IF('Control Sample Data'!M289="","",IF(SUM('Control Sample Data'!M$3:M$386)&gt;10,IF(AND(ISNUMBER('Control Sample Data'!M289),'Control Sample Data'!M289&lt;$C$389, 'Control Sample Data'!M289&gt;0),'Control Sample Data'!M289,$C$389),""))</f>
        <v/>
      </c>
      <c r="AB290" s="136" t="str">
        <f>IF('Control Sample Data'!N289="","",IF(SUM('Control Sample Data'!N$3:N$386)&gt;10,IF(AND(ISNUMBER('Control Sample Data'!N289),'Control Sample Data'!N289&lt;$C$389, 'Control Sample Data'!N289&gt;0),'Control Sample Data'!N289,$C$389),""))</f>
        <v/>
      </c>
      <c r="BA290" s="101" t="str">
        <f t="shared" si="274"/>
        <v>TRAF4</v>
      </c>
      <c r="BB290" s="104" t="s">
        <v>27070</v>
      </c>
      <c r="BC290" s="105">
        <f t="shared" si="234"/>
        <v>14.007999999999999</v>
      </c>
      <c r="BD290" s="105">
        <f t="shared" si="235"/>
        <v>-2.8299999999999983</v>
      </c>
      <c r="BE290" s="105">
        <f t="shared" si="236"/>
        <v>14.119999999999997</v>
      </c>
      <c r="BF290" s="105" t="str">
        <f t="shared" si="237"/>
        <v/>
      </c>
      <c r="BG290" s="105" t="str">
        <f t="shared" si="238"/>
        <v/>
      </c>
      <c r="BH290" s="105" t="str">
        <f t="shared" si="239"/>
        <v/>
      </c>
      <c r="BI290" s="105" t="str">
        <f t="shared" si="240"/>
        <v/>
      </c>
      <c r="BJ290" s="105" t="str">
        <f t="shared" si="241"/>
        <v/>
      </c>
      <c r="BK290" s="105" t="str">
        <f t="shared" si="242"/>
        <v/>
      </c>
      <c r="BL290" s="105" t="str">
        <f t="shared" si="243"/>
        <v/>
      </c>
      <c r="BM290" s="102" t="str">
        <f t="shared" si="275"/>
        <v/>
      </c>
      <c r="BN290" s="102" t="str">
        <f t="shared" si="276"/>
        <v/>
      </c>
      <c r="BO290" s="105">
        <f t="shared" si="244"/>
        <v>-3.5019999999999989</v>
      </c>
      <c r="BP290" s="105">
        <f t="shared" si="245"/>
        <v>-3.6419999999999995</v>
      </c>
      <c r="BQ290" s="105">
        <f t="shared" si="246"/>
        <v>-3.6700000000000017</v>
      </c>
      <c r="BR290" s="105" t="str">
        <f t="shared" si="247"/>
        <v/>
      </c>
      <c r="BS290" s="105" t="str">
        <f t="shared" si="248"/>
        <v/>
      </c>
      <c r="BT290" s="105" t="str">
        <f t="shared" si="249"/>
        <v/>
      </c>
      <c r="BU290" s="105" t="str">
        <f t="shared" si="250"/>
        <v/>
      </c>
      <c r="BV290" s="105" t="str">
        <f t="shared" si="251"/>
        <v/>
      </c>
      <c r="BW290" s="105" t="str">
        <f t="shared" si="252"/>
        <v/>
      </c>
      <c r="BX290" s="105" t="str">
        <f t="shared" si="253"/>
        <v/>
      </c>
      <c r="BY290" s="102" t="str">
        <f t="shared" si="277"/>
        <v/>
      </c>
      <c r="BZ290" s="102" t="str">
        <f t="shared" si="278"/>
        <v/>
      </c>
      <c r="CA290" s="70">
        <f t="shared" si="279"/>
        <v>8.4326666666666661</v>
      </c>
      <c r="CB290" s="70">
        <f t="shared" si="280"/>
        <v>-3.6046666666666667</v>
      </c>
      <c r="CC290" s="103" t="str">
        <f t="shared" si="281"/>
        <v>TRAF4</v>
      </c>
      <c r="CD290" s="104" t="s">
        <v>27070</v>
      </c>
      <c r="CE290" s="106">
        <f t="shared" si="254"/>
        <v>6.0697642130933602E-5</v>
      </c>
      <c r="CF290" s="106">
        <f t="shared" si="255"/>
        <v>7.1107414493325534</v>
      </c>
      <c r="CG290" s="106">
        <f t="shared" si="256"/>
        <v>5.6163797035209816E-5</v>
      </c>
      <c r="CH290" s="106" t="str">
        <f t="shared" si="257"/>
        <v/>
      </c>
      <c r="CI290" s="106" t="str">
        <f t="shared" si="258"/>
        <v/>
      </c>
      <c r="CJ290" s="106" t="str">
        <f t="shared" si="259"/>
        <v/>
      </c>
      <c r="CK290" s="106" t="str">
        <f t="shared" si="260"/>
        <v/>
      </c>
      <c r="CL290" s="106" t="str">
        <f t="shared" si="261"/>
        <v/>
      </c>
      <c r="CM290" s="106" t="str">
        <f t="shared" si="262"/>
        <v/>
      </c>
      <c r="CN290" s="106" t="str">
        <f t="shared" si="263"/>
        <v/>
      </c>
      <c r="CO290" s="119" t="str">
        <f t="shared" si="282"/>
        <v/>
      </c>
      <c r="CP290" s="119" t="str">
        <f t="shared" si="283"/>
        <v/>
      </c>
      <c r="CQ290" s="106">
        <f t="shared" si="264"/>
        <v>11.329403505716341</v>
      </c>
      <c r="CR290" s="106">
        <f t="shared" si="265"/>
        <v>12.483927682779251</v>
      </c>
      <c r="CS290" s="106">
        <f t="shared" si="266"/>
        <v>12.728583740078715</v>
      </c>
      <c r="CT290" s="106" t="str">
        <f t="shared" si="267"/>
        <v/>
      </c>
      <c r="CU290" s="106" t="str">
        <f t="shared" si="268"/>
        <v/>
      </c>
      <c r="CV290" s="106" t="str">
        <f t="shared" si="269"/>
        <v/>
      </c>
      <c r="CW290" s="106" t="str">
        <f t="shared" si="270"/>
        <v/>
      </c>
      <c r="CX290" s="106" t="str">
        <f t="shared" si="271"/>
        <v/>
      </c>
      <c r="CY290" s="106" t="str">
        <f t="shared" si="272"/>
        <v/>
      </c>
      <c r="CZ290" s="106" t="str">
        <f t="shared" si="273"/>
        <v/>
      </c>
      <c r="DA290" s="119" t="str">
        <f t="shared" si="284"/>
        <v/>
      </c>
      <c r="DB290" s="119" t="str">
        <f t="shared" si="285"/>
        <v/>
      </c>
    </row>
    <row r="291" spans="1:106" ht="15" customHeight="1" x14ac:dyDescent="0.3">
      <c r="A291" s="135" t="str">
        <f>'Gene Table'!D290</f>
        <v>TRAF5</v>
      </c>
      <c r="B291" s="104" t="s">
        <v>27071</v>
      </c>
      <c r="C291" s="105">
        <f>IF('Test Sample Data'!C290="","",IF(SUM('Test Sample Data'!C$3:C$386)&gt;10,IF(AND(ISNUMBER('Test Sample Data'!C290),'Test Sample Data'!C290&lt;$C$389, 'Test Sample Data'!C290&gt;0),'Test Sample Data'!C290,$C$389),""))</f>
        <v>31.18</v>
      </c>
      <c r="D291" s="105">
        <f>IF('Test Sample Data'!D290="","",IF(SUM('Test Sample Data'!D$3:D$386)&gt;10,IF(AND(ISNUMBER('Test Sample Data'!D290),'Test Sample Data'!D290&lt;$C$389, 'Test Sample Data'!D290&gt;0),'Test Sample Data'!D290,$C$389),""))</f>
        <v>18.149999999999999</v>
      </c>
      <c r="E291" s="105">
        <f>IF('Test Sample Data'!E290="","",IF(SUM('Test Sample Data'!E$3:E$386)&gt;10,IF(AND(ISNUMBER('Test Sample Data'!E290),'Test Sample Data'!E290&lt;$C$389, 'Test Sample Data'!E290&gt;0),'Test Sample Data'!E290,$C$389),""))</f>
        <v>35</v>
      </c>
      <c r="F291" s="105" t="str">
        <f>IF('Test Sample Data'!F290="","",IF(SUM('Test Sample Data'!F$3:F$386)&gt;10,IF(AND(ISNUMBER('Test Sample Data'!F290),'Test Sample Data'!F290&lt;$C$389, 'Test Sample Data'!F290&gt;0),'Test Sample Data'!F290,$C$389),""))</f>
        <v/>
      </c>
      <c r="G291" s="105" t="str">
        <f>IF('Test Sample Data'!G290="","",IF(SUM('Test Sample Data'!G$3:G$386)&gt;10,IF(AND(ISNUMBER('Test Sample Data'!G290),'Test Sample Data'!G290&lt;$C$389, 'Test Sample Data'!G290&gt;0),'Test Sample Data'!G290,$C$389),""))</f>
        <v/>
      </c>
      <c r="H291" s="105" t="str">
        <f>IF('Test Sample Data'!H290="","",IF(SUM('Test Sample Data'!H$3:H$386)&gt;10,IF(AND(ISNUMBER('Test Sample Data'!H290),'Test Sample Data'!H290&lt;$C$389, 'Test Sample Data'!H290&gt;0),'Test Sample Data'!H290,$C$389),""))</f>
        <v/>
      </c>
      <c r="I291" s="105" t="str">
        <f>IF('Test Sample Data'!I290="","",IF(SUM('Test Sample Data'!I$3:I$386)&gt;10,IF(AND(ISNUMBER('Test Sample Data'!I290),'Test Sample Data'!I290&lt;$C$389, 'Test Sample Data'!I290&gt;0),'Test Sample Data'!I290,$C$389),""))</f>
        <v/>
      </c>
      <c r="J291" s="105" t="str">
        <f>IF('Test Sample Data'!J290="","",IF(SUM('Test Sample Data'!J$3:J$386)&gt;10,IF(AND(ISNUMBER('Test Sample Data'!J290),'Test Sample Data'!J290&lt;$C$389, 'Test Sample Data'!J290&gt;0),'Test Sample Data'!J290,$C$389),""))</f>
        <v/>
      </c>
      <c r="K291" s="105" t="str">
        <f>IF('Test Sample Data'!K290="","",IF(SUM('Test Sample Data'!K$3:K$386)&gt;10,IF(AND(ISNUMBER('Test Sample Data'!K290),'Test Sample Data'!K290&lt;$C$389, 'Test Sample Data'!K290&gt;0),'Test Sample Data'!K290,$C$389),""))</f>
        <v/>
      </c>
      <c r="L291" s="105" t="str">
        <f>IF('Test Sample Data'!L290="","",IF(SUM('Test Sample Data'!L$3:L$386)&gt;10,IF(AND(ISNUMBER('Test Sample Data'!L290),'Test Sample Data'!L290&lt;$C$389, 'Test Sample Data'!L290&gt;0),'Test Sample Data'!L290,$C$389),""))</f>
        <v/>
      </c>
      <c r="M291" s="105" t="str">
        <f>IF('Test Sample Data'!M290="","",IF(SUM('Test Sample Data'!M$3:M$386)&gt;10,IF(AND(ISNUMBER('Test Sample Data'!M290),'Test Sample Data'!M290&lt;$C$389, 'Test Sample Data'!M290&gt;0),'Test Sample Data'!M290,$C$389),""))</f>
        <v/>
      </c>
      <c r="N291" s="105" t="str">
        <f>IF('Test Sample Data'!N290="","",IF(SUM('Test Sample Data'!N$3:N$386)&gt;10,IF(AND(ISNUMBER('Test Sample Data'!N290),'Test Sample Data'!N290&lt;$C$389, 'Test Sample Data'!N290&gt;0),'Test Sample Data'!N290,$C$389),""))</f>
        <v/>
      </c>
      <c r="O291" s="105" t="str">
        <f>'Gene Table'!D290</f>
        <v>TRAF5</v>
      </c>
      <c r="P291" s="104" t="s">
        <v>27071</v>
      </c>
      <c r="Q291" s="105">
        <f>IF('Control Sample Data'!C290="","",IF(SUM('Control Sample Data'!C$3:C$386)&gt;10,IF(AND(ISNUMBER('Control Sample Data'!C290),'Control Sample Data'!C290&lt;$C$389, 'Control Sample Data'!C290&gt;0),'Control Sample Data'!C290,$C$389),""))</f>
        <v>17.899999999999999</v>
      </c>
      <c r="R291" s="105">
        <f>IF('Control Sample Data'!D290="","",IF(SUM('Control Sample Data'!D$3:D$386)&gt;10,IF(AND(ISNUMBER('Control Sample Data'!D290),'Control Sample Data'!D290&lt;$C$389, 'Control Sample Data'!D290&gt;0),'Control Sample Data'!D290,$C$389),""))</f>
        <v>17.93</v>
      </c>
      <c r="S291" s="105">
        <f>IF('Control Sample Data'!E290="","",IF(SUM('Control Sample Data'!E$3:E$386)&gt;10,IF(AND(ISNUMBER('Control Sample Data'!E290),'Control Sample Data'!E290&lt;$C$389, 'Control Sample Data'!E290&gt;0),'Control Sample Data'!E290,$C$389),""))</f>
        <v>17.66</v>
      </c>
      <c r="T291" s="105" t="str">
        <f>IF('Control Sample Data'!F290="","",IF(SUM('Control Sample Data'!F$3:F$386)&gt;10,IF(AND(ISNUMBER('Control Sample Data'!F290),'Control Sample Data'!F290&lt;$C$389, 'Control Sample Data'!F290&gt;0),'Control Sample Data'!F290,$C$389),""))</f>
        <v/>
      </c>
      <c r="U291" s="105" t="str">
        <f>IF('Control Sample Data'!G290="","",IF(SUM('Control Sample Data'!G$3:G$386)&gt;10,IF(AND(ISNUMBER('Control Sample Data'!G290),'Control Sample Data'!G290&lt;$C$389, 'Control Sample Data'!G290&gt;0),'Control Sample Data'!G290,$C$389),""))</f>
        <v/>
      </c>
      <c r="V291" s="105" t="str">
        <f>IF('Control Sample Data'!H290="","",IF(SUM('Control Sample Data'!H$3:H$386)&gt;10,IF(AND(ISNUMBER('Control Sample Data'!H290),'Control Sample Data'!H290&lt;$C$389, 'Control Sample Data'!H290&gt;0),'Control Sample Data'!H290,$C$389),""))</f>
        <v/>
      </c>
      <c r="W291" s="105" t="str">
        <f>IF('Control Sample Data'!I290="","",IF(SUM('Control Sample Data'!I$3:I$386)&gt;10,IF(AND(ISNUMBER('Control Sample Data'!I290),'Control Sample Data'!I290&lt;$C$389, 'Control Sample Data'!I290&gt;0),'Control Sample Data'!I290,$C$389),""))</f>
        <v/>
      </c>
      <c r="X291" s="105" t="str">
        <f>IF('Control Sample Data'!J290="","",IF(SUM('Control Sample Data'!J$3:J$386)&gt;10,IF(AND(ISNUMBER('Control Sample Data'!J290),'Control Sample Data'!J290&lt;$C$389, 'Control Sample Data'!J290&gt;0),'Control Sample Data'!J290,$C$389),""))</f>
        <v/>
      </c>
      <c r="Y291" s="105" t="str">
        <f>IF('Control Sample Data'!K290="","",IF(SUM('Control Sample Data'!K$3:K$386)&gt;10,IF(AND(ISNUMBER('Control Sample Data'!K290),'Control Sample Data'!K290&lt;$C$389, 'Control Sample Data'!K290&gt;0),'Control Sample Data'!K290,$C$389),""))</f>
        <v/>
      </c>
      <c r="Z291" s="105" t="str">
        <f>IF('Control Sample Data'!L290="","",IF(SUM('Control Sample Data'!L$3:L$386)&gt;10,IF(AND(ISNUMBER('Control Sample Data'!L290),'Control Sample Data'!L290&lt;$C$389, 'Control Sample Data'!L290&gt;0),'Control Sample Data'!L290,$C$389),""))</f>
        <v/>
      </c>
      <c r="AA291" s="105" t="str">
        <f>IF('Control Sample Data'!M290="","",IF(SUM('Control Sample Data'!M$3:M$386)&gt;10,IF(AND(ISNUMBER('Control Sample Data'!M290),'Control Sample Data'!M290&lt;$C$389, 'Control Sample Data'!M290&gt;0),'Control Sample Data'!M290,$C$389),""))</f>
        <v/>
      </c>
      <c r="AB291" s="136" t="str">
        <f>IF('Control Sample Data'!N290="","",IF(SUM('Control Sample Data'!N$3:N$386)&gt;10,IF(AND(ISNUMBER('Control Sample Data'!N290),'Control Sample Data'!N290&lt;$C$389, 'Control Sample Data'!N290&gt;0),'Control Sample Data'!N290,$C$389),""))</f>
        <v/>
      </c>
      <c r="BA291" s="101" t="str">
        <f t="shared" si="274"/>
        <v>TRAF5</v>
      </c>
      <c r="BB291" s="104" t="s">
        <v>27071</v>
      </c>
      <c r="BC291" s="105">
        <f t="shared" si="234"/>
        <v>10.187999999999999</v>
      </c>
      <c r="BD291" s="105">
        <f t="shared" si="235"/>
        <v>-2.8000000000000007</v>
      </c>
      <c r="BE291" s="105">
        <f t="shared" si="236"/>
        <v>14.119999999999997</v>
      </c>
      <c r="BF291" s="105" t="str">
        <f t="shared" si="237"/>
        <v/>
      </c>
      <c r="BG291" s="105" t="str">
        <f t="shared" si="238"/>
        <v/>
      </c>
      <c r="BH291" s="105" t="str">
        <f t="shared" si="239"/>
        <v/>
      </c>
      <c r="BI291" s="105" t="str">
        <f t="shared" si="240"/>
        <v/>
      </c>
      <c r="BJ291" s="105" t="str">
        <f t="shared" si="241"/>
        <v/>
      </c>
      <c r="BK291" s="105" t="str">
        <f t="shared" si="242"/>
        <v/>
      </c>
      <c r="BL291" s="105" t="str">
        <f t="shared" si="243"/>
        <v/>
      </c>
      <c r="BM291" s="102" t="str">
        <f t="shared" si="275"/>
        <v/>
      </c>
      <c r="BN291" s="102" t="str">
        <f t="shared" si="276"/>
        <v/>
      </c>
      <c r="BO291" s="105">
        <f t="shared" si="244"/>
        <v>-3.2420000000000009</v>
      </c>
      <c r="BP291" s="105">
        <f t="shared" si="245"/>
        <v>-3.1219999999999999</v>
      </c>
      <c r="BQ291" s="105">
        <f t="shared" si="246"/>
        <v>-3.5500000000000007</v>
      </c>
      <c r="BR291" s="105" t="str">
        <f t="shared" si="247"/>
        <v/>
      </c>
      <c r="BS291" s="105" t="str">
        <f t="shared" si="248"/>
        <v/>
      </c>
      <c r="BT291" s="105" t="str">
        <f t="shared" si="249"/>
        <v/>
      </c>
      <c r="BU291" s="105" t="str">
        <f t="shared" si="250"/>
        <v/>
      </c>
      <c r="BV291" s="105" t="str">
        <f t="shared" si="251"/>
        <v/>
      </c>
      <c r="BW291" s="105" t="str">
        <f t="shared" si="252"/>
        <v/>
      </c>
      <c r="BX291" s="105" t="str">
        <f t="shared" si="253"/>
        <v/>
      </c>
      <c r="BY291" s="102" t="str">
        <f t="shared" si="277"/>
        <v/>
      </c>
      <c r="BZ291" s="102" t="str">
        <f t="shared" si="278"/>
        <v/>
      </c>
      <c r="CA291" s="70">
        <f t="shared" si="279"/>
        <v>7.1693333333333316</v>
      </c>
      <c r="CB291" s="70">
        <f t="shared" si="280"/>
        <v>-3.3046666666666673</v>
      </c>
      <c r="CC291" s="103" t="str">
        <f t="shared" si="281"/>
        <v>TRAF5</v>
      </c>
      <c r="CD291" s="104" t="s">
        <v>27071</v>
      </c>
      <c r="CE291" s="106">
        <f t="shared" si="254"/>
        <v>8.5724784922804693E-4</v>
      </c>
      <c r="CF291" s="106">
        <f t="shared" si="255"/>
        <v>6.9644045063689966</v>
      </c>
      <c r="CG291" s="106">
        <f t="shared" si="256"/>
        <v>5.6163797035209816E-5</v>
      </c>
      <c r="CH291" s="106" t="str">
        <f t="shared" si="257"/>
        <v/>
      </c>
      <c r="CI291" s="106" t="str">
        <f t="shared" si="258"/>
        <v/>
      </c>
      <c r="CJ291" s="106" t="str">
        <f t="shared" si="259"/>
        <v/>
      </c>
      <c r="CK291" s="106" t="str">
        <f t="shared" si="260"/>
        <v/>
      </c>
      <c r="CL291" s="106" t="str">
        <f t="shared" si="261"/>
        <v/>
      </c>
      <c r="CM291" s="106" t="str">
        <f t="shared" si="262"/>
        <v/>
      </c>
      <c r="CN291" s="106" t="str">
        <f t="shared" si="263"/>
        <v/>
      </c>
      <c r="CO291" s="119" t="str">
        <f t="shared" si="282"/>
        <v/>
      </c>
      <c r="CP291" s="119" t="str">
        <f t="shared" si="283"/>
        <v/>
      </c>
      <c r="CQ291" s="106">
        <f t="shared" si="264"/>
        <v>9.4610480019531469</v>
      </c>
      <c r="CR291" s="106">
        <f t="shared" si="265"/>
        <v>8.7059395333664309</v>
      </c>
      <c r="CS291" s="106">
        <f t="shared" si="266"/>
        <v>11.712685567565007</v>
      </c>
      <c r="CT291" s="106" t="str">
        <f t="shared" si="267"/>
        <v/>
      </c>
      <c r="CU291" s="106" t="str">
        <f t="shared" si="268"/>
        <v/>
      </c>
      <c r="CV291" s="106" t="str">
        <f t="shared" si="269"/>
        <v/>
      </c>
      <c r="CW291" s="106" t="str">
        <f t="shared" si="270"/>
        <v/>
      </c>
      <c r="CX291" s="106" t="str">
        <f t="shared" si="271"/>
        <v/>
      </c>
      <c r="CY291" s="106" t="str">
        <f t="shared" si="272"/>
        <v/>
      </c>
      <c r="CZ291" s="106" t="str">
        <f t="shared" si="273"/>
        <v/>
      </c>
      <c r="DA291" s="119" t="str">
        <f t="shared" si="284"/>
        <v/>
      </c>
      <c r="DB291" s="119" t="str">
        <f t="shared" si="285"/>
        <v/>
      </c>
    </row>
    <row r="292" spans="1:106" ht="15" customHeight="1" x14ac:dyDescent="0.3">
      <c r="A292" s="135" t="str">
        <f>'Gene Table'!D291</f>
        <v>TRAF6</v>
      </c>
      <c r="B292" s="104" t="s">
        <v>27072</v>
      </c>
      <c r="C292" s="105">
        <f>IF('Test Sample Data'!C291="","",IF(SUM('Test Sample Data'!C$3:C$386)&gt;10,IF(AND(ISNUMBER('Test Sample Data'!C291),'Test Sample Data'!C291&lt;$C$389, 'Test Sample Data'!C291&gt;0),'Test Sample Data'!C291,$C$389),""))</f>
        <v>13.53</v>
      </c>
      <c r="D292" s="105">
        <f>IF('Test Sample Data'!D291="","",IF(SUM('Test Sample Data'!D$3:D$386)&gt;10,IF(AND(ISNUMBER('Test Sample Data'!D291),'Test Sample Data'!D291&lt;$C$389, 'Test Sample Data'!D291&gt;0),'Test Sample Data'!D291,$C$389),""))</f>
        <v>29.56</v>
      </c>
      <c r="E292" s="105">
        <f>IF('Test Sample Data'!E291="","",IF(SUM('Test Sample Data'!E$3:E$386)&gt;10,IF(AND(ISNUMBER('Test Sample Data'!E291),'Test Sample Data'!E291&lt;$C$389, 'Test Sample Data'!E291&gt;0),'Test Sample Data'!E291,$C$389),""))</f>
        <v>35</v>
      </c>
      <c r="F292" s="105" t="str">
        <f>IF('Test Sample Data'!F291="","",IF(SUM('Test Sample Data'!F$3:F$386)&gt;10,IF(AND(ISNUMBER('Test Sample Data'!F291),'Test Sample Data'!F291&lt;$C$389, 'Test Sample Data'!F291&gt;0),'Test Sample Data'!F291,$C$389),""))</f>
        <v/>
      </c>
      <c r="G292" s="105" t="str">
        <f>IF('Test Sample Data'!G291="","",IF(SUM('Test Sample Data'!G$3:G$386)&gt;10,IF(AND(ISNUMBER('Test Sample Data'!G291),'Test Sample Data'!G291&lt;$C$389, 'Test Sample Data'!G291&gt;0),'Test Sample Data'!G291,$C$389),""))</f>
        <v/>
      </c>
      <c r="H292" s="105" t="str">
        <f>IF('Test Sample Data'!H291="","",IF(SUM('Test Sample Data'!H$3:H$386)&gt;10,IF(AND(ISNUMBER('Test Sample Data'!H291),'Test Sample Data'!H291&lt;$C$389, 'Test Sample Data'!H291&gt;0),'Test Sample Data'!H291,$C$389),""))</f>
        <v/>
      </c>
      <c r="I292" s="105" t="str">
        <f>IF('Test Sample Data'!I291="","",IF(SUM('Test Sample Data'!I$3:I$386)&gt;10,IF(AND(ISNUMBER('Test Sample Data'!I291),'Test Sample Data'!I291&lt;$C$389, 'Test Sample Data'!I291&gt;0),'Test Sample Data'!I291,$C$389),""))</f>
        <v/>
      </c>
      <c r="J292" s="105" t="str">
        <f>IF('Test Sample Data'!J291="","",IF(SUM('Test Sample Data'!J$3:J$386)&gt;10,IF(AND(ISNUMBER('Test Sample Data'!J291),'Test Sample Data'!J291&lt;$C$389, 'Test Sample Data'!J291&gt;0),'Test Sample Data'!J291,$C$389),""))</f>
        <v/>
      </c>
      <c r="K292" s="105" t="str">
        <f>IF('Test Sample Data'!K291="","",IF(SUM('Test Sample Data'!K$3:K$386)&gt;10,IF(AND(ISNUMBER('Test Sample Data'!K291),'Test Sample Data'!K291&lt;$C$389, 'Test Sample Data'!K291&gt;0),'Test Sample Data'!K291,$C$389),""))</f>
        <v/>
      </c>
      <c r="L292" s="105" t="str">
        <f>IF('Test Sample Data'!L291="","",IF(SUM('Test Sample Data'!L$3:L$386)&gt;10,IF(AND(ISNUMBER('Test Sample Data'!L291),'Test Sample Data'!L291&lt;$C$389, 'Test Sample Data'!L291&gt;0),'Test Sample Data'!L291,$C$389),""))</f>
        <v/>
      </c>
      <c r="M292" s="105" t="str">
        <f>IF('Test Sample Data'!M291="","",IF(SUM('Test Sample Data'!M$3:M$386)&gt;10,IF(AND(ISNUMBER('Test Sample Data'!M291),'Test Sample Data'!M291&lt;$C$389, 'Test Sample Data'!M291&gt;0),'Test Sample Data'!M291,$C$389),""))</f>
        <v/>
      </c>
      <c r="N292" s="105" t="str">
        <f>IF('Test Sample Data'!N291="","",IF(SUM('Test Sample Data'!N$3:N$386)&gt;10,IF(AND(ISNUMBER('Test Sample Data'!N291),'Test Sample Data'!N291&lt;$C$389, 'Test Sample Data'!N291&gt;0),'Test Sample Data'!N291,$C$389),""))</f>
        <v/>
      </c>
      <c r="O292" s="105" t="str">
        <f>'Gene Table'!D291</f>
        <v>TRAF6</v>
      </c>
      <c r="P292" s="104" t="s">
        <v>27072</v>
      </c>
      <c r="Q292" s="105">
        <f>IF('Control Sample Data'!C291="","",IF(SUM('Control Sample Data'!C$3:C$386)&gt;10,IF(AND(ISNUMBER('Control Sample Data'!C291),'Control Sample Data'!C291&lt;$C$389, 'Control Sample Data'!C291&gt;0),'Control Sample Data'!C291,$C$389),""))</f>
        <v>29.08</v>
      </c>
      <c r="R292" s="105">
        <f>IF('Control Sample Data'!D291="","",IF(SUM('Control Sample Data'!D$3:D$386)&gt;10,IF(AND(ISNUMBER('Control Sample Data'!D291),'Control Sample Data'!D291&lt;$C$389, 'Control Sample Data'!D291&gt;0),'Control Sample Data'!D291,$C$389),""))</f>
        <v>29.02</v>
      </c>
      <c r="S292" s="105">
        <f>IF('Control Sample Data'!E291="","",IF(SUM('Control Sample Data'!E$3:E$386)&gt;10,IF(AND(ISNUMBER('Control Sample Data'!E291),'Control Sample Data'!E291&lt;$C$389, 'Control Sample Data'!E291&gt;0),'Control Sample Data'!E291,$C$389),""))</f>
        <v>29.27</v>
      </c>
      <c r="T292" s="105" t="str">
        <f>IF('Control Sample Data'!F291="","",IF(SUM('Control Sample Data'!F$3:F$386)&gt;10,IF(AND(ISNUMBER('Control Sample Data'!F291),'Control Sample Data'!F291&lt;$C$389, 'Control Sample Data'!F291&gt;0),'Control Sample Data'!F291,$C$389),""))</f>
        <v/>
      </c>
      <c r="U292" s="105" t="str">
        <f>IF('Control Sample Data'!G291="","",IF(SUM('Control Sample Data'!G$3:G$386)&gt;10,IF(AND(ISNUMBER('Control Sample Data'!G291),'Control Sample Data'!G291&lt;$C$389, 'Control Sample Data'!G291&gt;0),'Control Sample Data'!G291,$C$389),""))</f>
        <v/>
      </c>
      <c r="V292" s="105" t="str">
        <f>IF('Control Sample Data'!H291="","",IF(SUM('Control Sample Data'!H$3:H$386)&gt;10,IF(AND(ISNUMBER('Control Sample Data'!H291),'Control Sample Data'!H291&lt;$C$389, 'Control Sample Data'!H291&gt;0),'Control Sample Data'!H291,$C$389),""))</f>
        <v/>
      </c>
      <c r="W292" s="105" t="str">
        <f>IF('Control Sample Data'!I291="","",IF(SUM('Control Sample Data'!I$3:I$386)&gt;10,IF(AND(ISNUMBER('Control Sample Data'!I291),'Control Sample Data'!I291&lt;$C$389, 'Control Sample Data'!I291&gt;0),'Control Sample Data'!I291,$C$389),""))</f>
        <v/>
      </c>
      <c r="X292" s="105" t="str">
        <f>IF('Control Sample Data'!J291="","",IF(SUM('Control Sample Data'!J$3:J$386)&gt;10,IF(AND(ISNUMBER('Control Sample Data'!J291),'Control Sample Data'!J291&lt;$C$389, 'Control Sample Data'!J291&gt;0),'Control Sample Data'!J291,$C$389),""))</f>
        <v/>
      </c>
      <c r="Y292" s="105" t="str">
        <f>IF('Control Sample Data'!K291="","",IF(SUM('Control Sample Data'!K$3:K$386)&gt;10,IF(AND(ISNUMBER('Control Sample Data'!K291),'Control Sample Data'!K291&lt;$C$389, 'Control Sample Data'!K291&gt;0),'Control Sample Data'!K291,$C$389),""))</f>
        <v/>
      </c>
      <c r="Z292" s="105" t="str">
        <f>IF('Control Sample Data'!L291="","",IF(SUM('Control Sample Data'!L$3:L$386)&gt;10,IF(AND(ISNUMBER('Control Sample Data'!L291),'Control Sample Data'!L291&lt;$C$389, 'Control Sample Data'!L291&gt;0),'Control Sample Data'!L291,$C$389),""))</f>
        <v/>
      </c>
      <c r="AA292" s="105" t="str">
        <f>IF('Control Sample Data'!M291="","",IF(SUM('Control Sample Data'!M$3:M$386)&gt;10,IF(AND(ISNUMBER('Control Sample Data'!M291),'Control Sample Data'!M291&lt;$C$389, 'Control Sample Data'!M291&gt;0),'Control Sample Data'!M291,$C$389),""))</f>
        <v/>
      </c>
      <c r="AB292" s="136" t="str">
        <f>IF('Control Sample Data'!N291="","",IF(SUM('Control Sample Data'!N$3:N$386)&gt;10,IF(AND(ISNUMBER('Control Sample Data'!N291),'Control Sample Data'!N291&lt;$C$389, 'Control Sample Data'!N291&gt;0),'Control Sample Data'!N291,$C$389),""))</f>
        <v/>
      </c>
      <c r="BA292" s="101" t="str">
        <f t="shared" si="274"/>
        <v>TRAF6</v>
      </c>
      <c r="BB292" s="104" t="s">
        <v>27072</v>
      </c>
      <c r="BC292" s="105">
        <f t="shared" ref="BC292:BC355" si="286">IF(ISERROR(C292-AC$26),"",C292-AC$26)</f>
        <v>-7.4620000000000015</v>
      </c>
      <c r="BD292" s="105">
        <f t="shared" ref="BD292:BD355" si="287">IF(ISERROR(D292-AD$26),"",D292-AD$26)</f>
        <v>8.61</v>
      </c>
      <c r="BE292" s="105">
        <f t="shared" ref="BE292:BE355" si="288">IF(ISERROR(E292-AE$26),"",E292-AE$26)</f>
        <v>14.119999999999997</v>
      </c>
      <c r="BF292" s="105" t="str">
        <f t="shared" ref="BF292:BF355" si="289">IF(ISERROR(F292-AF$26),"",F292-AF$26)</f>
        <v/>
      </c>
      <c r="BG292" s="105" t="str">
        <f t="shared" ref="BG292:BG355" si="290">IF(ISERROR(G292-AG$26),"",G292-AG$26)</f>
        <v/>
      </c>
      <c r="BH292" s="105" t="str">
        <f t="shared" ref="BH292:BH355" si="291">IF(ISERROR(H292-AH$26),"",H292-AH$26)</f>
        <v/>
      </c>
      <c r="BI292" s="105" t="str">
        <f t="shared" ref="BI292:BI355" si="292">IF(ISERROR(I292-AI$26),"",I292-AI$26)</f>
        <v/>
      </c>
      <c r="BJ292" s="105" t="str">
        <f t="shared" ref="BJ292:BJ355" si="293">IF(ISERROR(J292-AJ$26),"",J292-AJ$26)</f>
        <v/>
      </c>
      <c r="BK292" s="105" t="str">
        <f t="shared" ref="BK292:BK355" si="294">IF(ISERROR(K292-AK$26),"",K292-AK$26)</f>
        <v/>
      </c>
      <c r="BL292" s="105" t="str">
        <f t="shared" ref="BL292:BL355" si="295">IF(ISERROR(L292-AL$26),"",L292-AL$26)</f>
        <v/>
      </c>
      <c r="BM292" s="102" t="str">
        <f t="shared" si="275"/>
        <v/>
      </c>
      <c r="BN292" s="102" t="str">
        <f t="shared" si="276"/>
        <v/>
      </c>
      <c r="BO292" s="105">
        <f t="shared" ref="BO292:BO355" si="296">IF(ISERROR(Q292-AO$26),"",Q292-AO$26)</f>
        <v>7.9379999999999988</v>
      </c>
      <c r="BP292" s="105">
        <f t="shared" ref="BP292:BP355" si="297">IF(ISERROR(R292-AP$26),"",R292-AP$26)</f>
        <v>7.968</v>
      </c>
      <c r="BQ292" s="105">
        <f t="shared" ref="BQ292:BQ355" si="298">IF(ISERROR(S292-AQ$26),"",S292-AQ$26)</f>
        <v>8.0599999999999987</v>
      </c>
      <c r="BR292" s="105" t="str">
        <f t="shared" ref="BR292:BR355" si="299">IF(ISERROR(T292-AR$26),"",T292-AR$26)</f>
        <v/>
      </c>
      <c r="BS292" s="105" t="str">
        <f t="shared" ref="BS292:BS355" si="300">IF(ISERROR(U292-AS$26),"",U292-AS$26)</f>
        <v/>
      </c>
      <c r="BT292" s="105" t="str">
        <f t="shared" ref="BT292:BT355" si="301">IF(ISERROR(V292-AT$26),"",V292-AT$26)</f>
        <v/>
      </c>
      <c r="BU292" s="105" t="str">
        <f t="shared" ref="BU292:BU355" si="302">IF(ISERROR(W292-AU$26),"",W292-AU$26)</f>
        <v/>
      </c>
      <c r="BV292" s="105" t="str">
        <f t="shared" ref="BV292:BV355" si="303">IF(ISERROR(X292-AV$26),"",X292-AV$26)</f>
        <v/>
      </c>
      <c r="BW292" s="105" t="str">
        <f t="shared" ref="BW292:BW355" si="304">IF(ISERROR(Y292-AW$26),"",Y292-AW$26)</f>
        <v/>
      </c>
      <c r="BX292" s="105" t="str">
        <f t="shared" ref="BX292:BX355" si="305">IF(ISERROR(Z292-AX$26),"",Z292-AX$26)</f>
        <v/>
      </c>
      <c r="BY292" s="102" t="str">
        <f t="shared" si="277"/>
        <v/>
      </c>
      <c r="BZ292" s="102" t="str">
        <f t="shared" si="278"/>
        <v/>
      </c>
      <c r="CA292" s="70">
        <f t="shared" si="279"/>
        <v>5.0893333333333315</v>
      </c>
      <c r="CB292" s="70">
        <f t="shared" si="280"/>
        <v>7.9886666666666661</v>
      </c>
      <c r="CC292" s="103" t="str">
        <f t="shared" si="281"/>
        <v>TRAF6</v>
      </c>
      <c r="CD292" s="104" t="s">
        <v>27072</v>
      </c>
      <c r="CE292" s="106">
        <f t="shared" ref="CE292:CE355" si="306">IF(BC292="","",POWER(2, -BC292))</f>
        <v>176.31360593704179</v>
      </c>
      <c r="CF292" s="106">
        <f t="shared" ref="CF292:CF355" si="307">IF(BD292="","",POWER(2, -BD292))</f>
        <v>2.5593621169108676E-3</v>
      </c>
      <c r="CG292" s="106">
        <f t="shared" ref="CG292:CG355" si="308">IF(BE292="","",POWER(2, -BE292))</f>
        <v>5.6163797035209816E-5</v>
      </c>
      <c r="CH292" s="106" t="str">
        <f t="shared" ref="CH292:CH355" si="309">IF(BF292="","",POWER(2, -BF292))</f>
        <v/>
      </c>
      <c r="CI292" s="106" t="str">
        <f t="shared" ref="CI292:CI355" si="310">IF(BG292="","",POWER(2, -BG292))</f>
        <v/>
      </c>
      <c r="CJ292" s="106" t="str">
        <f t="shared" ref="CJ292:CJ355" si="311">IF(BH292="","",POWER(2, -BH292))</f>
        <v/>
      </c>
      <c r="CK292" s="106" t="str">
        <f t="shared" ref="CK292:CK355" si="312">IF(BI292="","",POWER(2, -BI292))</f>
        <v/>
      </c>
      <c r="CL292" s="106" t="str">
        <f t="shared" ref="CL292:CL355" si="313">IF(BJ292="","",POWER(2, -BJ292))</f>
        <v/>
      </c>
      <c r="CM292" s="106" t="str">
        <f t="shared" ref="CM292:CM355" si="314">IF(BK292="","",POWER(2, -BK292))</f>
        <v/>
      </c>
      <c r="CN292" s="106" t="str">
        <f t="shared" ref="CN292:CN355" si="315">IF(BL292="","",POWER(2, -BL292))</f>
        <v/>
      </c>
      <c r="CO292" s="119" t="str">
        <f t="shared" si="282"/>
        <v/>
      </c>
      <c r="CP292" s="119" t="str">
        <f t="shared" si="283"/>
        <v/>
      </c>
      <c r="CQ292" s="106">
        <f t="shared" ref="CQ292:CQ355" si="316">IF(BO292="","",POWER(2, -BO292))</f>
        <v>4.0777809664910916E-3</v>
      </c>
      <c r="CR292" s="106">
        <f t="shared" ref="CR292:CR355" si="317">IF(BP292="","",POWER(2, -BP292))</f>
        <v>3.9938614476950083E-3</v>
      </c>
      <c r="CS292" s="106">
        <f t="shared" ref="CS292:CS355" si="318">IF(BQ292="","",POWER(2, -BQ292))</f>
        <v>3.7471254661143186E-3</v>
      </c>
      <c r="CT292" s="106" t="str">
        <f t="shared" ref="CT292:CT355" si="319">IF(BR292="","",POWER(2, -BR292))</f>
        <v/>
      </c>
      <c r="CU292" s="106" t="str">
        <f t="shared" ref="CU292:CU355" si="320">IF(BS292="","",POWER(2, -BS292))</f>
        <v/>
      </c>
      <c r="CV292" s="106" t="str">
        <f t="shared" ref="CV292:CV355" si="321">IF(BT292="","",POWER(2, -BT292))</f>
        <v/>
      </c>
      <c r="CW292" s="106" t="str">
        <f t="shared" ref="CW292:CW355" si="322">IF(BU292="","",POWER(2, -BU292))</f>
        <v/>
      </c>
      <c r="CX292" s="106" t="str">
        <f t="shared" ref="CX292:CX355" si="323">IF(BV292="","",POWER(2, -BV292))</f>
        <v/>
      </c>
      <c r="CY292" s="106" t="str">
        <f t="shared" ref="CY292:CY355" si="324">IF(BW292="","",POWER(2, -BW292))</f>
        <v/>
      </c>
      <c r="CZ292" s="106" t="str">
        <f t="shared" ref="CZ292:CZ355" si="325">IF(BX292="","",POWER(2, -BX292))</f>
        <v/>
      </c>
      <c r="DA292" s="119" t="str">
        <f t="shared" si="284"/>
        <v/>
      </c>
      <c r="DB292" s="119" t="str">
        <f t="shared" si="285"/>
        <v/>
      </c>
    </row>
    <row r="293" spans="1:106" ht="15" customHeight="1" x14ac:dyDescent="0.3">
      <c r="A293" s="135" t="str">
        <f>'Gene Table'!D292</f>
        <v>TRAF7</v>
      </c>
      <c r="B293" s="104" t="s">
        <v>27073</v>
      </c>
      <c r="C293" s="105">
        <f>IF('Test Sample Data'!C292="","",IF(SUM('Test Sample Data'!C$3:C$386)&gt;10,IF(AND(ISNUMBER('Test Sample Data'!C292),'Test Sample Data'!C292&lt;$C$389, 'Test Sample Data'!C292&gt;0),'Test Sample Data'!C292,$C$389),""))</f>
        <v>29.52</v>
      </c>
      <c r="D293" s="105">
        <f>IF('Test Sample Data'!D292="","",IF(SUM('Test Sample Data'!D$3:D$386)&gt;10,IF(AND(ISNUMBER('Test Sample Data'!D292),'Test Sample Data'!D292&lt;$C$389, 'Test Sample Data'!D292&gt;0),'Test Sample Data'!D292,$C$389),""))</f>
        <v>31.27</v>
      </c>
      <c r="E293" s="105">
        <f>IF('Test Sample Data'!E292="","",IF(SUM('Test Sample Data'!E$3:E$386)&gt;10,IF(AND(ISNUMBER('Test Sample Data'!E292),'Test Sample Data'!E292&lt;$C$389, 'Test Sample Data'!E292&gt;0),'Test Sample Data'!E292,$C$389),""))</f>
        <v>34.03</v>
      </c>
      <c r="F293" s="105" t="str">
        <f>IF('Test Sample Data'!F292="","",IF(SUM('Test Sample Data'!F$3:F$386)&gt;10,IF(AND(ISNUMBER('Test Sample Data'!F292),'Test Sample Data'!F292&lt;$C$389, 'Test Sample Data'!F292&gt;0),'Test Sample Data'!F292,$C$389),""))</f>
        <v/>
      </c>
      <c r="G293" s="105" t="str">
        <f>IF('Test Sample Data'!G292="","",IF(SUM('Test Sample Data'!G$3:G$386)&gt;10,IF(AND(ISNUMBER('Test Sample Data'!G292),'Test Sample Data'!G292&lt;$C$389, 'Test Sample Data'!G292&gt;0),'Test Sample Data'!G292,$C$389),""))</f>
        <v/>
      </c>
      <c r="H293" s="105" t="str">
        <f>IF('Test Sample Data'!H292="","",IF(SUM('Test Sample Data'!H$3:H$386)&gt;10,IF(AND(ISNUMBER('Test Sample Data'!H292),'Test Sample Data'!H292&lt;$C$389, 'Test Sample Data'!H292&gt;0),'Test Sample Data'!H292,$C$389),""))</f>
        <v/>
      </c>
      <c r="I293" s="105" t="str">
        <f>IF('Test Sample Data'!I292="","",IF(SUM('Test Sample Data'!I$3:I$386)&gt;10,IF(AND(ISNUMBER('Test Sample Data'!I292),'Test Sample Data'!I292&lt;$C$389, 'Test Sample Data'!I292&gt;0),'Test Sample Data'!I292,$C$389),""))</f>
        <v/>
      </c>
      <c r="J293" s="105" t="str">
        <f>IF('Test Sample Data'!J292="","",IF(SUM('Test Sample Data'!J$3:J$386)&gt;10,IF(AND(ISNUMBER('Test Sample Data'!J292),'Test Sample Data'!J292&lt;$C$389, 'Test Sample Data'!J292&gt;0),'Test Sample Data'!J292,$C$389),""))</f>
        <v/>
      </c>
      <c r="K293" s="105" t="str">
        <f>IF('Test Sample Data'!K292="","",IF(SUM('Test Sample Data'!K$3:K$386)&gt;10,IF(AND(ISNUMBER('Test Sample Data'!K292),'Test Sample Data'!K292&lt;$C$389, 'Test Sample Data'!K292&gt;0),'Test Sample Data'!K292,$C$389),""))</f>
        <v/>
      </c>
      <c r="L293" s="105" t="str">
        <f>IF('Test Sample Data'!L292="","",IF(SUM('Test Sample Data'!L$3:L$386)&gt;10,IF(AND(ISNUMBER('Test Sample Data'!L292),'Test Sample Data'!L292&lt;$C$389, 'Test Sample Data'!L292&gt;0),'Test Sample Data'!L292,$C$389),""))</f>
        <v/>
      </c>
      <c r="M293" s="105" t="str">
        <f>IF('Test Sample Data'!M292="","",IF(SUM('Test Sample Data'!M$3:M$386)&gt;10,IF(AND(ISNUMBER('Test Sample Data'!M292),'Test Sample Data'!M292&lt;$C$389, 'Test Sample Data'!M292&gt;0),'Test Sample Data'!M292,$C$389),""))</f>
        <v/>
      </c>
      <c r="N293" s="105" t="str">
        <f>IF('Test Sample Data'!N292="","",IF(SUM('Test Sample Data'!N$3:N$386)&gt;10,IF(AND(ISNUMBER('Test Sample Data'!N292),'Test Sample Data'!N292&lt;$C$389, 'Test Sample Data'!N292&gt;0),'Test Sample Data'!N292,$C$389),""))</f>
        <v/>
      </c>
      <c r="O293" s="105" t="str">
        <f>'Gene Table'!D292</f>
        <v>TRAF7</v>
      </c>
      <c r="P293" s="104" t="s">
        <v>27073</v>
      </c>
      <c r="Q293" s="105">
        <f>IF('Control Sample Data'!C292="","",IF(SUM('Control Sample Data'!C$3:C$386)&gt;10,IF(AND(ISNUMBER('Control Sample Data'!C292),'Control Sample Data'!C292&lt;$C$389, 'Control Sample Data'!C292&gt;0),'Control Sample Data'!C292,$C$389),""))</f>
        <v>32.020000000000003</v>
      </c>
      <c r="R293" s="105">
        <f>IF('Control Sample Data'!D292="","",IF(SUM('Control Sample Data'!D$3:D$386)&gt;10,IF(AND(ISNUMBER('Control Sample Data'!D292),'Control Sample Data'!D292&lt;$C$389, 'Control Sample Data'!D292&gt;0),'Control Sample Data'!D292,$C$389),""))</f>
        <v>32.130000000000003</v>
      </c>
      <c r="S293" s="105">
        <f>IF('Control Sample Data'!E292="","",IF(SUM('Control Sample Data'!E$3:E$386)&gt;10,IF(AND(ISNUMBER('Control Sample Data'!E292),'Control Sample Data'!E292&lt;$C$389, 'Control Sample Data'!E292&gt;0),'Control Sample Data'!E292,$C$389),""))</f>
        <v>31.96</v>
      </c>
      <c r="T293" s="105" t="str">
        <f>IF('Control Sample Data'!F292="","",IF(SUM('Control Sample Data'!F$3:F$386)&gt;10,IF(AND(ISNUMBER('Control Sample Data'!F292),'Control Sample Data'!F292&lt;$C$389, 'Control Sample Data'!F292&gt;0),'Control Sample Data'!F292,$C$389),""))</f>
        <v/>
      </c>
      <c r="U293" s="105" t="str">
        <f>IF('Control Sample Data'!G292="","",IF(SUM('Control Sample Data'!G$3:G$386)&gt;10,IF(AND(ISNUMBER('Control Sample Data'!G292),'Control Sample Data'!G292&lt;$C$389, 'Control Sample Data'!G292&gt;0),'Control Sample Data'!G292,$C$389),""))</f>
        <v/>
      </c>
      <c r="V293" s="105" t="str">
        <f>IF('Control Sample Data'!H292="","",IF(SUM('Control Sample Data'!H$3:H$386)&gt;10,IF(AND(ISNUMBER('Control Sample Data'!H292),'Control Sample Data'!H292&lt;$C$389, 'Control Sample Data'!H292&gt;0),'Control Sample Data'!H292,$C$389),""))</f>
        <v/>
      </c>
      <c r="W293" s="105" t="str">
        <f>IF('Control Sample Data'!I292="","",IF(SUM('Control Sample Data'!I$3:I$386)&gt;10,IF(AND(ISNUMBER('Control Sample Data'!I292),'Control Sample Data'!I292&lt;$C$389, 'Control Sample Data'!I292&gt;0),'Control Sample Data'!I292,$C$389),""))</f>
        <v/>
      </c>
      <c r="X293" s="105" t="str">
        <f>IF('Control Sample Data'!J292="","",IF(SUM('Control Sample Data'!J$3:J$386)&gt;10,IF(AND(ISNUMBER('Control Sample Data'!J292),'Control Sample Data'!J292&lt;$C$389, 'Control Sample Data'!J292&gt;0),'Control Sample Data'!J292,$C$389),""))</f>
        <v/>
      </c>
      <c r="Y293" s="105" t="str">
        <f>IF('Control Sample Data'!K292="","",IF(SUM('Control Sample Data'!K$3:K$386)&gt;10,IF(AND(ISNUMBER('Control Sample Data'!K292),'Control Sample Data'!K292&lt;$C$389, 'Control Sample Data'!K292&gt;0),'Control Sample Data'!K292,$C$389),""))</f>
        <v/>
      </c>
      <c r="Z293" s="105" t="str">
        <f>IF('Control Sample Data'!L292="","",IF(SUM('Control Sample Data'!L$3:L$386)&gt;10,IF(AND(ISNUMBER('Control Sample Data'!L292),'Control Sample Data'!L292&lt;$C$389, 'Control Sample Data'!L292&gt;0),'Control Sample Data'!L292,$C$389),""))</f>
        <v/>
      </c>
      <c r="AA293" s="105" t="str">
        <f>IF('Control Sample Data'!M292="","",IF(SUM('Control Sample Data'!M$3:M$386)&gt;10,IF(AND(ISNUMBER('Control Sample Data'!M292),'Control Sample Data'!M292&lt;$C$389, 'Control Sample Data'!M292&gt;0),'Control Sample Data'!M292,$C$389),""))</f>
        <v/>
      </c>
      <c r="AB293" s="136" t="str">
        <f>IF('Control Sample Data'!N292="","",IF(SUM('Control Sample Data'!N$3:N$386)&gt;10,IF(AND(ISNUMBER('Control Sample Data'!N292),'Control Sample Data'!N292&lt;$C$389, 'Control Sample Data'!N292&gt;0),'Control Sample Data'!N292,$C$389),""))</f>
        <v/>
      </c>
      <c r="BA293" s="101" t="str">
        <f t="shared" si="274"/>
        <v>TRAF7</v>
      </c>
      <c r="BB293" s="104" t="s">
        <v>27073</v>
      </c>
      <c r="BC293" s="105">
        <f t="shared" si="286"/>
        <v>8.5279999999999987</v>
      </c>
      <c r="BD293" s="105">
        <f t="shared" si="287"/>
        <v>10.32</v>
      </c>
      <c r="BE293" s="105">
        <f t="shared" si="288"/>
        <v>13.149999999999999</v>
      </c>
      <c r="BF293" s="105" t="str">
        <f t="shared" si="289"/>
        <v/>
      </c>
      <c r="BG293" s="105" t="str">
        <f t="shared" si="290"/>
        <v/>
      </c>
      <c r="BH293" s="105" t="str">
        <f t="shared" si="291"/>
        <v/>
      </c>
      <c r="BI293" s="105" t="str">
        <f t="shared" si="292"/>
        <v/>
      </c>
      <c r="BJ293" s="105" t="str">
        <f t="shared" si="293"/>
        <v/>
      </c>
      <c r="BK293" s="105" t="str">
        <f t="shared" si="294"/>
        <v/>
      </c>
      <c r="BL293" s="105" t="str">
        <f t="shared" si="295"/>
        <v/>
      </c>
      <c r="BM293" s="102" t="str">
        <f t="shared" si="275"/>
        <v/>
      </c>
      <c r="BN293" s="102" t="str">
        <f t="shared" si="276"/>
        <v/>
      </c>
      <c r="BO293" s="105">
        <f t="shared" si="296"/>
        <v>10.878000000000004</v>
      </c>
      <c r="BP293" s="105">
        <f t="shared" si="297"/>
        <v>11.078000000000003</v>
      </c>
      <c r="BQ293" s="105">
        <f t="shared" si="298"/>
        <v>10.75</v>
      </c>
      <c r="BR293" s="105" t="str">
        <f t="shared" si="299"/>
        <v/>
      </c>
      <c r="BS293" s="105" t="str">
        <f t="shared" si="300"/>
        <v/>
      </c>
      <c r="BT293" s="105" t="str">
        <f t="shared" si="301"/>
        <v/>
      </c>
      <c r="BU293" s="105" t="str">
        <f t="shared" si="302"/>
        <v/>
      </c>
      <c r="BV293" s="105" t="str">
        <f t="shared" si="303"/>
        <v/>
      </c>
      <c r="BW293" s="105" t="str">
        <f t="shared" si="304"/>
        <v/>
      </c>
      <c r="BX293" s="105" t="str">
        <f t="shared" si="305"/>
        <v/>
      </c>
      <c r="BY293" s="102" t="str">
        <f t="shared" si="277"/>
        <v/>
      </c>
      <c r="BZ293" s="102" t="str">
        <f t="shared" si="278"/>
        <v/>
      </c>
      <c r="CA293" s="70">
        <f t="shared" si="279"/>
        <v>10.665999999999999</v>
      </c>
      <c r="CB293" s="70">
        <f t="shared" si="280"/>
        <v>10.902000000000001</v>
      </c>
      <c r="CC293" s="103" t="str">
        <f t="shared" si="281"/>
        <v>TRAF7</v>
      </c>
      <c r="CD293" s="104" t="s">
        <v>27073</v>
      </c>
      <c r="CE293" s="106">
        <f t="shared" si="306"/>
        <v>2.7090448615847387E-3</v>
      </c>
      <c r="CF293" s="106">
        <f t="shared" si="307"/>
        <v>7.8229480233361556E-4</v>
      </c>
      <c r="CG293" s="106">
        <f t="shared" si="308"/>
        <v>1.1001592561167374E-4</v>
      </c>
      <c r="CH293" s="106" t="str">
        <f t="shared" si="309"/>
        <v/>
      </c>
      <c r="CI293" s="106" t="str">
        <f t="shared" si="310"/>
        <v/>
      </c>
      <c r="CJ293" s="106" t="str">
        <f t="shared" si="311"/>
        <v/>
      </c>
      <c r="CK293" s="106" t="str">
        <f t="shared" si="312"/>
        <v/>
      </c>
      <c r="CL293" s="106" t="str">
        <f t="shared" si="313"/>
        <v/>
      </c>
      <c r="CM293" s="106" t="str">
        <f t="shared" si="314"/>
        <v/>
      </c>
      <c r="CN293" s="106" t="str">
        <f t="shared" si="315"/>
        <v/>
      </c>
      <c r="CO293" s="119" t="str">
        <f t="shared" si="282"/>
        <v/>
      </c>
      <c r="CP293" s="119" t="str">
        <f t="shared" si="283"/>
        <v/>
      </c>
      <c r="CQ293" s="106">
        <f t="shared" si="316"/>
        <v>5.3136837972207079E-4</v>
      </c>
      <c r="CR293" s="106">
        <f t="shared" si="317"/>
        <v>4.6258304228479798E-4</v>
      </c>
      <c r="CS293" s="106">
        <f t="shared" si="318"/>
        <v>5.806675366224227E-4</v>
      </c>
      <c r="CT293" s="106" t="str">
        <f t="shared" si="319"/>
        <v/>
      </c>
      <c r="CU293" s="106" t="str">
        <f t="shared" si="320"/>
        <v/>
      </c>
      <c r="CV293" s="106" t="str">
        <f t="shared" si="321"/>
        <v/>
      </c>
      <c r="CW293" s="106" t="str">
        <f t="shared" si="322"/>
        <v/>
      </c>
      <c r="CX293" s="106" t="str">
        <f t="shared" si="323"/>
        <v/>
      </c>
      <c r="CY293" s="106" t="str">
        <f t="shared" si="324"/>
        <v/>
      </c>
      <c r="CZ293" s="106" t="str">
        <f t="shared" si="325"/>
        <v/>
      </c>
      <c r="DA293" s="119" t="str">
        <f t="shared" si="284"/>
        <v/>
      </c>
      <c r="DB293" s="119" t="str">
        <f t="shared" si="285"/>
        <v/>
      </c>
    </row>
    <row r="294" spans="1:106" ht="15" customHeight="1" x14ac:dyDescent="0.3">
      <c r="A294" s="135" t="str">
        <f>'Gene Table'!D293</f>
        <v>TRAIP</v>
      </c>
      <c r="B294" s="104" t="s">
        <v>27074</v>
      </c>
      <c r="C294" s="105">
        <f>IF('Test Sample Data'!C293="","",IF(SUM('Test Sample Data'!C$3:C$386)&gt;10,IF(AND(ISNUMBER('Test Sample Data'!C293),'Test Sample Data'!C293&lt;$C$389, 'Test Sample Data'!C293&gt;0),'Test Sample Data'!C293,$C$389),""))</f>
        <v>21.51</v>
      </c>
      <c r="D294" s="105">
        <f>IF('Test Sample Data'!D293="","",IF(SUM('Test Sample Data'!D$3:D$386)&gt;10,IF(AND(ISNUMBER('Test Sample Data'!D293),'Test Sample Data'!D293&lt;$C$389, 'Test Sample Data'!D293&gt;0),'Test Sample Data'!D293,$C$389),""))</f>
        <v>31.24</v>
      </c>
      <c r="E294" s="105">
        <f>IF('Test Sample Data'!E293="","",IF(SUM('Test Sample Data'!E$3:E$386)&gt;10,IF(AND(ISNUMBER('Test Sample Data'!E293),'Test Sample Data'!E293&lt;$C$389, 'Test Sample Data'!E293&gt;0),'Test Sample Data'!E293,$C$389),""))</f>
        <v>35</v>
      </c>
      <c r="F294" s="105" t="str">
        <f>IF('Test Sample Data'!F293="","",IF(SUM('Test Sample Data'!F$3:F$386)&gt;10,IF(AND(ISNUMBER('Test Sample Data'!F293),'Test Sample Data'!F293&lt;$C$389, 'Test Sample Data'!F293&gt;0),'Test Sample Data'!F293,$C$389),""))</f>
        <v/>
      </c>
      <c r="G294" s="105" t="str">
        <f>IF('Test Sample Data'!G293="","",IF(SUM('Test Sample Data'!G$3:G$386)&gt;10,IF(AND(ISNUMBER('Test Sample Data'!G293),'Test Sample Data'!G293&lt;$C$389, 'Test Sample Data'!G293&gt;0),'Test Sample Data'!G293,$C$389),""))</f>
        <v/>
      </c>
      <c r="H294" s="105" t="str">
        <f>IF('Test Sample Data'!H293="","",IF(SUM('Test Sample Data'!H$3:H$386)&gt;10,IF(AND(ISNUMBER('Test Sample Data'!H293),'Test Sample Data'!H293&lt;$C$389, 'Test Sample Data'!H293&gt;0),'Test Sample Data'!H293,$C$389),""))</f>
        <v/>
      </c>
      <c r="I294" s="105" t="str">
        <f>IF('Test Sample Data'!I293="","",IF(SUM('Test Sample Data'!I$3:I$386)&gt;10,IF(AND(ISNUMBER('Test Sample Data'!I293),'Test Sample Data'!I293&lt;$C$389, 'Test Sample Data'!I293&gt;0),'Test Sample Data'!I293,$C$389),""))</f>
        <v/>
      </c>
      <c r="J294" s="105" t="str">
        <f>IF('Test Sample Data'!J293="","",IF(SUM('Test Sample Data'!J$3:J$386)&gt;10,IF(AND(ISNUMBER('Test Sample Data'!J293),'Test Sample Data'!J293&lt;$C$389, 'Test Sample Data'!J293&gt;0),'Test Sample Data'!J293,$C$389),""))</f>
        <v/>
      </c>
      <c r="K294" s="105" t="str">
        <f>IF('Test Sample Data'!K293="","",IF(SUM('Test Sample Data'!K$3:K$386)&gt;10,IF(AND(ISNUMBER('Test Sample Data'!K293),'Test Sample Data'!K293&lt;$C$389, 'Test Sample Data'!K293&gt;0),'Test Sample Data'!K293,$C$389),""))</f>
        <v/>
      </c>
      <c r="L294" s="105" t="str">
        <f>IF('Test Sample Data'!L293="","",IF(SUM('Test Sample Data'!L$3:L$386)&gt;10,IF(AND(ISNUMBER('Test Sample Data'!L293),'Test Sample Data'!L293&lt;$C$389, 'Test Sample Data'!L293&gt;0),'Test Sample Data'!L293,$C$389),""))</f>
        <v/>
      </c>
      <c r="M294" s="105" t="str">
        <f>IF('Test Sample Data'!M293="","",IF(SUM('Test Sample Data'!M$3:M$386)&gt;10,IF(AND(ISNUMBER('Test Sample Data'!M293),'Test Sample Data'!M293&lt;$C$389, 'Test Sample Data'!M293&gt;0),'Test Sample Data'!M293,$C$389),""))</f>
        <v/>
      </c>
      <c r="N294" s="105" t="str">
        <f>IF('Test Sample Data'!N293="","",IF(SUM('Test Sample Data'!N$3:N$386)&gt;10,IF(AND(ISNUMBER('Test Sample Data'!N293),'Test Sample Data'!N293&lt;$C$389, 'Test Sample Data'!N293&gt;0),'Test Sample Data'!N293,$C$389),""))</f>
        <v/>
      </c>
      <c r="O294" s="105" t="str">
        <f>'Gene Table'!D293</f>
        <v>TRAIP</v>
      </c>
      <c r="P294" s="104" t="s">
        <v>27074</v>
      </c>
      <c r="Q294" s="105">
        <f>IF('Control Sample Data'!C293="","",IF(SUM('Control Sample Data'!C$3:C$386)&gt;10,IF(AND(ISNUMBER('Control Sample Data'!C293),'Control Sample Data'!C293&lt;$C$389, 'Control Sample Data'!C293&gt;0),'Control Sample Data'!C293,$C$389),""))</f>
        <v>33.83</v>
      </c>
      <c r="R294" s="105">
        <f>IF('Control Sample Data'!D293="","",IF(SUM('Control Sample Data'!D$3:D$386)&gt;10,IF(AND(ISNUMBER('Control Sample Data'!D293),'Control Sample Data'!D293&lt;$C$389, 'Control Sample Data'!D293&gt;0),'Control Sample Data'!D293,$C$389),""))</f>
        <v>34.22</v>
      </c>
      <c r="S294" s="105">
        <f>IF('Control Sample Data'!E293="","",IF(SUM('Control Sample Data'!E$3:E$386)&gt;10,IF(AND(ISNUMBER('Control Sample Data'!E293),'Control Sample Data'!E293&lt;$C$389, 'Control Sample Data'!E293&gt;0),'Control Sample Data'!E293,$C$389),""))</f>
        <v>33.090000000000003</v>
      </c>
      <c r="T294" s="105" t="str">
        <f>IF('Control Sample Data'!F293="","",IF(SUM('Control Sample Data'!F$3:F$386)&gt;10,IF(AND(ISNUMBER('Control Sample Data'!F293),'Control Sample Data'!F293&lt;$C$389, 'Control Sample Data'!F293&gt;0),'Control Sample Data'!F293,$C$389),""))</f>
        <v/>
      </c>
      <c r="U294" s="105" t="str">
        <f>IF('Control Sample Data'!G293="","",IF(SUM('Control Sample Data'!G$3:G$386)&gt;10,IF(AND(ISNUMBER('Control Sample Data'!G293),'Control Sample Data'!G293&lt;$C$389, 'Control Sample Data'!G293&gt;0),'Control Sample Data'!G293,$C$389),""))</f>
        <v/>
      </c>
      <c r="V294" s="105" t="str">
        <f>IF('Control Sample Data'!H293="","",IF(SUM('Control Sample Data'!H$3:H$386)&gt;10,IF(AND(ISNUMBER('Control Sample Data'!H293),'Control Sample Data'!H293&lt;$C$389, 'Control Sample Data'!H293&gt;0),'Control Sample Data'!H293,$C$389),""))</f>
        <v/>
      </c>
      <c r="W294" s="105" t="str">
        <f>IF('Control Sample Data'!I293="","",IF(SUM('Control Sample Data'!I$3:I$386)&gt;10,IF(AND(ISNUMBER('Control Sample Data'!I293),'Control Sample Data'!I293&lt;$C$389, 'Control Sample Data'!I293&gt;0),'Control Sample Data'!I293,$C$389),""))</f>
        <v/>
      </c>
      <c r="X294" s="105" t="str">
        <f>IF('Control Sample Data'!J293="","",IF(SUM('Control Sample Data'!J$3:J$386)&gt;10,IF(AND(ISNUMBER('Control Sample Data'!J293),'Control Sample Data'!J293&lt;$C$389, 'Control Sample Data'!J293&gt;0),'Control Sample Data'!J293,$C$389),""))</f>
        <v/>
      </c>
      <c r="Y294" s="105" t="str">
        <f>IF('Control Sample Data'!K293="","",IF(SUM('Control Sample Data'!K$3:K$386)&gt;10,IF(AND(ISNUMBER('Control Sample Data'!K293),'Control Sample Data'!K293&lt;$C$389, 'Control Sample Data'!K293&gt;0),'Control Sample Data'!K293,$C$389),""))</f>
        <v/>
      </c>
      <c r="Z294" s="105" t="str">
        <f>IF('Control Sample Data'!L293="","",IF(SUM('Control Sample Data'!L$3:L$386)&gt;10,IF(AND(ISNUMBER('Control Sample Data'!L293),'Control Sample Data'!L293&lt;$C$389, 'Control Sample Data'!L293&gt;0),'Control Sample Data'!L293,$C$389),""))</f>
        <v/>
      </c>
      <c r="AA294" s="105" t="str">
        <f>IF('Control Sample Data'!M293="","",IF(SUM('Control Sample Data'!M$3:M$386)&gt;10,IF(AND(ISNUMBER('Control Sample Data'!M293),'Control Sample Data'!M293&lt;$C$389, 'Control Sample Data'!M293&gt;0),'Control Sample Data'!M293,$C$389),""))</f>
        <v/>
      </c>
      <c r="AB294" s="136" t="str">
        <f>IF('Control Sample Data'!N293="","",IF(SUM('Control Sample Data'!N$3:N$386)&gt;10,IF(AND(ISNUMBER('Control Sample Data'!N293),'Control Sample Data'!N293&lt;$C$389, 'Control Sample Data'!N293&gt;0),'Control Sample Data'!N293,$C$389),""))</f>
        <v/>
      </c>
      <c r="BA294" s="101" t="str">
        <f t="shared" si="274"/>
        <v>TRAIP</v>
      </c>
      <c r="BB294" s="104" t="s">
        <v>27074</v>
      </c>
      <c r="BC294" s="105">
        <f t="shared" si="286"/>
        <v>0.51800000000000068</v>
      </c>
      <c r="BD294" s="105">
        <f t="shared" si="287"/>
        <v>10.29</v>
      </c>
      <c r="BE294" s="105">
        <f t="shared" si="288"/>
        <v>14.119999999999997</v>
      </c>
      <c r="BF294" s="105" t="str">
        <f t="shared" si="289"/>
        <v/>
      </c>
      <c r="BG294" s="105" t="str">
        <f t="shared" si="290"/>
        <v/>
      </c>
      <c r="BH294" s="105" t="str">
        <f t="shared" si="291"/>
        <v/>
      </c>
      <c r="BI294" s="105" t="str">
        <f t="shared" si="292"/>
        <v/>
      </c>
      <c r="BJ294" s="105" t="str">
        <f t="shared" si="293"/>
        <v/>
      </c>
      <c r="BK294" s="105" t="str">
        <f t="shared" si="294"/>
        <v/>
      </c>
      <c r="BL294" s="105" t="str">
        <f t="shared" si="295"/>
        <v/>
      </c>
      <c r="BM294" s="102" t="str">
        <f t="shared" si="275"/>
        <v/>
      </c>
      <c r="BN294" s="102" t="str">
        <f t="shared" si="276"/>
        <v/>
      </c>
      <c r="BO294" s="105">
        <f t="shared" si="296"/>
        <v>12.687999999999999</v>
      </c>
      <c r="BP294" s="105">
        <f t="shared" si="297"/>
        <v>13.167999999999999</v>
      </c>
      <c r="BQ294" s="105">
        <f t="shared" si="298"/>
        <v>11.880000000000003</v>
      </c>
      <c r="BR294" s="105" t="str">
        <f t="shared" si="299"/>
        <v/>
      </c>
      <c r="BS294" s="105" t="str">
        <f t="shared" si="300"/>
        <v/>
      </c>
      <c r="BT294" s="105" t="str">
        <f t="shared" si="301"/>
        <v/>
      </c>
      <c r="BU294" s="105" t="str">
        <f t="shared" si="302"/>
        <v/>
      </c>
      <c r="BV294" s="105" t="str">
        <f t="shared" si="303"/>
        <v/>
      </c>
      <c r="BW294" s="105" t="str">
        <f t="shared" si="304"/>
        <v/>
      </c>
      <c r="BX294" s="105" t="str">
        <f t="shared" si="305"/>
        <v/>
      </c>
      <c r="BY294" s="102" t="str">
        <f t="shared" si="277"/>
        <v/>
      </c>
      <c r="BZ294" s="102" t="str">
        <f t="shared" si="278"/>
        <v/>
      </c>
      <c r="CA294" s="70">
        <f t="shared" si="279"/>
        <v>8.309333333333333</v>
      </c>
      <c r="CB294" s="70">
        <f t="shared" si="280"/>
        <v>12.578666666666669</v>
      </c>
      <c r="CC294" s="103" t="str">
        <f t="shared" si="281"/>
        <v>TRAIP</v>
      </c>
      <c r="CD294" s="104" t="s">
        <v>27074</v>
      </c>
      <c r="CE294" s="106">
        <f t="shared" si="306"/>
        <v>0.69833926623369857</v>
      </c>
      <c r="CF294" s="106">
        <f t="shared" si="307"/>
        <v>7.9873247906033407E-4</v>
      </c>
      <c r="CG294" s="106">
        <f t="shared" si="308"/>
        <v>5.6163797035209816E-5</v>
      </c>
      <c r="CH294" s="106" t="str">
        <f t="shared" si="309"/>
        <v/>
      </c>
      <c r="CI294" s="106" t="str">
        <f t="shared" si="310"/>
        <v/>
      </c>
      <c r="CJ294" s="106" t="str">
        <f t="shared" si="311"/>
        <v/>
      </c>
      <c r="CK294" s="106" t="str">
        <f t="shared" si="312"/>
        <v/>
      </c>
      <c r="CL294" s="106" t="str">
        <f t="shared" si="313"/>
        <v/>
      </c>
      <c r="CM294" s="106" t="str">
        <f t="shared" si="314"/>
        <v/>
      </c>
      <c r="CN294" s="106" t="str">
        <f t="shared" si="315"/>
        <v/>
      </c>
      <c r="CO294" s="119" t="str">
        <f t="shared" si="282"/>
        <v/>
      </c>
      <c r="CP294" s="119" t="str">
        <f t="shared" si="283"/>
        <v/>
      </c>
      <c r="CQ294" s="106">
        <f t="shared" si="316"/>
        <v>1.5154144183668385E-4</v>
      </c>
      <c r="CR294" s="106">
        <f t="shared" si="317"/>
        <v>1.08651822906799E-4</v>
      </c>
      <c r="CS294" s="106">
        <f t="shared" si="318"/>
        <v>2.653161285464005E-4</v>
      </c>
      <c r="CT294" s="106" t="str">
        <f t="shared" si="319"/>
        <v/>
      </c>
      <c r="CU294" s="106" t="str">
        <f t="shared" si="320"/>
        <v/>
      </c>
      <c r="CV294" s="106" t="str">
        <f t="shared" si="321"/>
        <v/>
      </c>
      <c r="CW294" s="106" t="str">
        <f t="shared" si="322"/>
        <v/>
      </c>
      <c r="CX294" s="106" t="str">
        <f t="shared" si="323"/>
        <v/>
      </c>
      <c r="CY294" s="106" t="str">
        <f t="shared" si="324"/>
        <v/>
      </c>
      <c r="CZ294" s="106" t="str">
        <f t="shared" si="325"/>
        <v/>
      </c>
      <c r="DA294" s="119" t="str">
        <f t="shared" si="284"/>
        <v/>
      </c>
      <c r="DB294" s="119" t="str">
        <f t="shared" si="285"/>
        <v/>
      </c>
    </row>
    <row r="295" spans="1:106" ht="15" customHeight="1" x14ac:dyDescent="0.3">
      <c r="A295" s="135" t="str">
        <f>'Gene Table'!D294</f>
        <v>TRIM10</v>
      </c>
      <c r="B295" s="104" t="s">
        <v>27075</v>
      </c>
      <c r="C295" s="105">
        <f>IF('Test Sample Data'!C294="","",IF(SUM('Test Sample Data'!C$3:C$386)&gt;10,IF(AND(ISNUMBER('Test Sample Data'!C294),'Test Sample Data'!C294&lt;$C$389, 'Test Sample Data'!C294&gt;0),'Test Sample Data'!C294,$C$389),""))</f>
        <v>24.15</v>
      </c>
      <c r="D295" s="105">
        <f>IF('Test Sample Data'!D294="","",IF(SUM('Test Sample Data'!D$3:D$386)&gt;10,IF(AND(ISNUMBER('Test Sample Data'!D294),'Test Sample Data'!D294&lt;$C$389, 'Test Sample Data'!D294&gt;0),'Test Sample Data'!D294,$C$389),""))</f>
        <v>32.24</v>
      </c>
      <c r="E295" s="105">
        <f>IF('Test Sample Data'!E294="","",IF(SUM('Test Sample Data'!E$3:E$386)&gt;10,IF(AND(ISNUMBER('Test Sample Data'!E294),'Test Sample Data'!E294&lt;$C$389, 'Test Sample Data'!E294&gt;0),'Test Sample Data'!E294,$C$389),""))</f>
        <v>31.18</v>
      </c>
      <c r="F295" s="105" t="str">
        <f>IF('Test Sample Data'!F294="","",IF(SUM('Test Sample Data'!F$3:F$386)&gt;10,IF(AND(ISNUMBER('Test Sample Data'!F294),'Test Sample Data'!F294&lt;$C$389, 'Test Sample Data'!F294&gt;0),'Test Sample Data'!F294,$C$389),""))</f>
        <v/>
      </c>
      <c r="G295" s="105" t="str">
        <f>IF('Test Sample Data'!G294="","",IF(SUM('Test Sample Data'!G$3:G$386)&gt;10,IF(AND(ISNUMBER('Test Sample Data'!G294),'Test Sample Data'!G294&lt;$C$389, 'Test Sample Data'!G294&gt;0),'Test Sample Data'!G294,$C$389),""))</f>
        <v/>
      </c>
      <c r="H295" s="105" t="str">
        <f>IF('Test Sample Data'!H294="","",IF(SUM('Test Sample Data'!H$3:H$386)&gt;10,IF(AND(ISNUMBER('Test Sample Data'!H294),'Test Sample Data'!H294&lt;$C$389, 'Test Sample Data'!H294&gt;0),'Test Sample Data'!H294,$C$389),""))</f>
        <v/>
      </c>
      <c r="I295" s="105" t="str">
        <f>IF('Test Sample Data'!I294="","",IF(SUM('Test Sample Data'!I$3:I$386)&gt;10,IF(AND(ISNUMBER('Test Sample Data'!I294),'Test Sample Data'!I294&lt;$C$389, 'Test Sample Data'!I294&gt;0),'Test Sample Data'!I294,$C$389),""))</f>
        <v/>
      </c>
      <c r="J295" s="105" t="str">
        <f>IF('Test Sample Data'!J294="","",IF(SUM('Test Sample Data'!J$3:J$386)&gt;10,IF(AND(ISNUMBER('Test Sample Data'!J294),'Test Sample Data'!J294&lt;$C$389, 'Test Sample Data'!J294&gt;0),'Test Sample Data'!J294,$C$389),""))</f>
        <v/>
      </c>
      <c r="K295" s="105" t="str">
        <f>IF('Test Sample Data'!K294="","",IF(SUM('Test Sample Data'!K$3:K$386)&gt;10,IF(AND(ISNUMBER('Test Sample Data'!K294),'Test Sample Data'!K294&lt;$C$389, 'Test Sample Data'!K294&gt;0),'Test Sample Data'!K294,$C$389),""))</f>
        <v/>
      </c>
      <c r="L295" s="105" t="str">
        <f>IF('Test Sample Data'!L294="","",IF(SUM('Test Sample Data'!L$3:L$386)&gt;10,IF(AND(ISNUMBER('Test Sample Data'!L294),'Test Sample Data'!L294&lt;$C$389, 'Test Sample Data'!L294&gt;0),'Test Sample Data'!L294,$C$389),""))</f>
        <v/>
      </c>
      <c r="M295" s="105" t="str">
        <f>IF('Test Sample Data'!M294="","",IF(SUM('Test Sample Data'!M$3:M$386)&gt;10,IF(AND(ISNUMBER('Test Sample Data'!M294),'Test Sample Data'!M294&lt;$C$389, 'Test Sample Data'!M294&gt;0),'Test Sample Data'!M294,$C$389),""))</f>
        <v/>
      </c>
      <c r="N295" s="105" t="str">
        <f>IF('Test Sample Data'!N294="","",IF(SUM('Test Sample Data'!N$3:N$386)&gt;10,IF(AND(ISNUMBER('Test Sample Data'!N294),'Test Sample Data'!N294&lt;$C$389, 'Test Sample Data'!N294&gt;0),'Test Sample Data'!N294,$C$389),""))</f>
        <v/>
      </c>
      <c r="O295" s="105" t="str">
        <f>'Gene Table'!D294</f>
        <v>TRIM10</v>
      </c>
      <c r="P295" s="104" t="s">
        <v>27075</v>
      </c>
      <c r="Q295" s="105">
        <f>IF('Control Sample Data'!C294="","",IF(SUM('Control Sample Data'!C$3:C$386)&gt;10,IF(AND(ISNUMBER('Control Sample Data'!C294),'Control Sample Data'!C294&lt;$C$389, 'Control Sample Data'!C294&gt;0),'Control Sample Data'!C294,$C$389),""))</f>
        <v>33.950000000000003</v>
      </c>
      <c r="R295" s="105">
        <f>IF('Control Sample Data'!D294="","",IF(SUM('Control Sample Data'!D$3:D$386)&gt;10,IF(AND(ISNUMBER('Control Sample Data'!D294),'Control Sample Data'!D294&lt;$C$389, 'Control Sample Data'!D294&gt;0),'Control Sample Data'!D294,$C$389),""))</f>
        <v>33.26</v>
      </c>
      <c r="S295" s="105">
        <f>IF('Control Sample Data'!E294="","",IF(SUM('Control Sample Data'!E$3:E$386)&gt;10,IF(AND(ISNUMBER('Control Sample Data'!E294),'Control Sample Data'!E294&lt;$C$389, 'Control Sample Data'!E294&gt;0),'Control Sample Data'!E294,$C$389),""))</f>
        <v>32.65</v>
      </c>
      <c r="T295" s="105" t="str">
        <f>IF('Control Sample Data'!F294="","",IF(SUM('Control Sample Data'!F$3:F$386)&gt;10,IF(AND(ISNUMBER('Control Sample Data'!F294),'Control Sample Data'!F294&lt;$C$389, 'Control Sample Data'!F294&gt;0),'Control Sample Data'!F294,$C$389),""))</f>
        <v/>
      </c>
      <c r="U295" s="105" t="str">
        <f>IF('Control Sample Data'!G294="","",IF(SUM('Control Sample Data'!G$3:G$386)&gt;10,IF(AND(ISNUMBER('Control Sample Data'!G294),'Control Sample Data'!G294&lt;$C$389, 'Control Sample Data'!G294&gt;0),'Control Sample Data'!G294,$C$389),""))</f>
        <v/>
      </c>
      <c r="V295" s="105" t="str">
        <f>IF('Control Sample Data'!H294="","",IF(SUM('Control Sample Data'!H$3:H$386)&gt;10,IF(AND(ISNUMBER('Control Sample Data'!H294),'Control Sample Data'!H294&lt;$C$389, 'Control Sample Data'!H294&gt;0),'Control Sample Data'!H294,$C$389),""))</f>
        <v/>
      </c>
      <c r="W295" s="105" t="str">
        <f>IF('Control Sample Data'!I294="","",IF(SUM('Control Sample Data'!I$3:I$386)&gt;10,IF(AND(ISNUMBER('Control Sample Data'!I294),'Control Sample Data'!I294&lt;$C$389, 'Control Sample Data'!I294&gt;0),'Control Sample Data'!I294,$C$389),""))</f>
        <v/>
      </c>
      <c r="X295" s="105" t="str">
        <f>IF('Control Sample Data'!J294="","",IF(SUM('Control Sample Data'!J$3:J$386)&gt;10,IF(AND(ISNUMBER('Control Sample Data'!J294),'Control Sample Data'!J294&lt;$C$389, 'Control Sample Data'!J294&gt;0),'Control Sample Data'!J294,$C$389),""))</f>
        <v/>
      </c>
      <c r="Y295" s="105" t="str">
        <f>IF('Control Sample Data'!K294="","",IF(SUM('Control Sample Data'!K$3:K$386)&gt;10,IF(AND(ISNUMBER('Control Sample Data'!K294),'Control Sample Data'!K294&lt;$C$389, 'Control Sample Data'!K294&gt;0),'Control Sample Data'!K294,$C$389),""))</f>
        <v/>
      </c>
      <c r="Z295" s="105" t="str">
        <f>IF('Control Sample Data'!L294="","",IF(SUM('Control Sample Data'!L$3:L$386)&gt;10,IF(AND(ISNUMBER('Control Sample Data'!L294),'Control Sample Data'!L294&lt;$C$389, 'Control Sample Data'!L294&gt;0),'Control Sample Data'!L294,$C$389),""))</f>
        <v/>
      </c>
      <c r="AA295" s="105" t="str">
        <f>IF('Control Sample Data'!M294="","",IF(SUM('Control Sample Data'!M$3:M$386)&gt;10,IF(AND(ISNUMBER('Control Sample Data'!M294),'Control Sample Data'!M294&lt;$C$389, 'Control Sample Data'!M294&gt;0),'Control Sample Data'!M294,$C$389),""))</f>
        <v/>
      </c>
      <c r="AB295" s="136" t="str">
        <f>IF('Control Sample Data'!N294="","",IF(SUM('Control Sample Data'!N$3:N$386)&gt;10,IF(AND(ISNUMBER('Control Sample Data'!N294),'Control Sample Data'!N294&lt;$C$389, 'Control Sample Data'!N294&gt;0),'Control Sample Data'!N294,$C$389),""))</f>
        <v/>
      </c>
      <c r="BA295" s="101" t="str">
        <f t="shared" si="274"/>
        <v>TRIM10</v>
      </c>
      <c r="BB295" s="104" t="s">
        <v>27075</v>
      </c>
      <c r="BC295" s="105">
        <f t="shared" si="286"/>
        <v>3.1579999999999977</v>
      </c>
      <c r="BD295" s="105">
        <f t="shared" si="287"/>
        <v>11.290000000000003</v>
      </c>
      <c r="BE295" s="105">
        <f t="shared" si="288"/>
        <v>10.299999999999997</v>
      </c>
      <c r="BF295" s="105" t="str">
        <f t="shared" si="289"/>
        <v/>
      </c>
      <c r="BG295" s="105" t="str">
        <f t="shared" si="290"/>
        <v/>
      </c>
      <c r="BH295" s="105" t="str">
        <f t="shared" si="291"/>
        <v/>
      </c>
      <c r="BI295" s="105" t="str">
        <f t="shared" si="292"/>
        <v/>
      </c>
      <c r="BJ295" s="105" t="str">
        <f t="shared" si="293"/>
        <v/>
      </c>
      <c r="BK295" s="105" t="str">
        <f t="shared" si="294"/>
        <v/>
      </c>
      <c r="BL295" s="105" t="str">
        <f t="shared" si="295"/>
        <v/>
      </c>
      <c r="BM295" s="102" t="str">
        <f t="shared" si="275"/>
        <v/>
      </c>
      <c r="BN295" s="102" t="str">
        <f t="shared" si="276"/>
        <v/>
      </c>
      <c r="BO295" s="105">
        <f t="shared" si="296"/>
        <v>12.808000000000003</v>
      </c>
      <c r="BP295" s="105">
        <f t="shared" si="297"/>
        <v>12.207999999999998</v>
      </c>
      <c r="BQ295" s="105">
        <f t="shared" si="298"/>
        <v>11.439999999999998</v>
      </c>
      <c r="BR295" s="105" t="str">
        <f t="shared" si="299"/>
        <v/>
      </c>
      <c r="BS295" s="105" t="str">
        <f t="shared" si="300"/>
        <v/>
      </c>
      <c r="BT295" s="105" t="str">
        <f t="shared" si="301"/>
        <v/>
      </c>
      <c r="BU295" s="105" t="str">
        <f t="shared" si="302"/>
        <v/>
      </c>
      <c r="BV295" s="105" t="str">
        <f t="shared" si="303"/>
        <v/>
      </c>
      <c r="BW295" s="105" t="str">
        <f t="shared" si="304"/>
        <v/>
      </c>
      <c r="BX295" s="105" t="str">
        <f t="shared" si="305"/>
        <v/>
      </c>
      <c r="BY295" s="102" t="str">
        <f t="shared" si="277"/>
        <v/>
      </c>
      <c r="BZ295" s="102" t="str">
        <f t="shared" si="278"/>
        <v/>
      </c>
      <c r="CA295" s="70">
        <f t="shared" si="279"/>
        <v>8.2493333333333325</v>
      </c>
      <c r="CB295" s="70">
        <f t="shared" si="280"/>
        <v>12.152000000000001</v>
      </c>
      <c r="CC295" s="103" t="str">
        <f t="shared" si="281"/>
        <v>TRIM10</v>
      </c>
      <c r="CD295" s="104" t="s">
        <v>27075</v>
      </c>
      <c r="CE295" s="106">
        <f t="shared" si="306"/>
        <v>0.11203333744617582</v>
      </c>
      <c r="CF295" s="106">
        <f t="shared" si="307"/>
        <v>3.9936623953016595E-4</v>
      </c>
      <c r="CG295" s="106">
        <f t="shared" si="308"/>
        <v>7.9321523081663837E-4</v>
      </c>
      <c r="CH295" s="106" t="str">
        <f t="shared" si="309"/>
        <v/>
      </c>
      <c r="CI295" s="106" t="str">
        <f t="shared" si="310"/>
        <v/>
      </c>
      <c r="CJ295" s="106" t="str">
        <f t="shared" si="311"/>
        <v/>
      </c>
      <c r="CK295" s="106" t="str">
        <f t="shared" si="312"/>
        <v/>
      </c>
      <c r="CL295" s="106" t="str">
        <f t="shared" si="313"/>
        <v/>
      </c>
      <c r="CM295" s="106" t="str">
        <f t="shared" si="314"/>
        <v/>
      </c>
      <c r="CN295" s="106" t="str">
        <f t="shared" si="315"/>
        <v/>
      </c>
      <c r="CO295" s="119" t="str">
        <f t="shared" si="282"/>
        <v/>
      </c>
      <c r="CP295" s="119" t="str">
        <f t="shared" si="283"/>
        <v/>
      </c>
      <c r="CQ295" s="106">
        <f t="shared" si="316"/>
        <v>1.3944656333600384E-4</v>
      </c>
      <c r="CR295" s="106">
        <f t="shared" si="317"/>
        <v>2.1136146619132323E-4</v>
      </c>
      <c r="CS295" s="106">
        <f t="shared" si="318"/>
        <v>3.5992900812771079E-4</v>
      </c>
      <c r="CT295" s="106" t="str">
        <f t="shared" si="319"/>
        <v/>
      </c>
      <c r="CU295" s="106" t="str">
        <f t="shared" si="320"/>
        <v/>
      </c>
      <c r="CV295" s="106" t="str">
        <f t="shared" si="321"/>
        <v/>
      </c>
      <c r="CW295" s="106" t="str">
        <f t="shared" si="322"/>
        <v/>
      </c>
      <c r="CX295" s="106" t="str">
        <f t="shared" si="323"/>
        <v/>
      </c>
      <c r="CY295" s="106" t="str">
        <f t="shared" si="324"/>
        <v/>
      </c>
      <c r="CZ295" s="106" t="str">
        <f t="shared" si="325"/>
        <v/>
      </c>
      <c r="DA295" s="119" t="str">
        <f t="shared" si="284"/>
        <v/>
      </c>
      <c r="DB295" s="119" t="str">
        <f t="shared" si="285"/>
        <v/>
      </c>
    </row>
    <row r="296" spans="1:106" ht="15" customHeight="1" x14ac:dyDescent="0.3">
      <c r="A296" s="135" t="str">
        <f>'Gene Table'!D295</f>
        <v>TRIM11</v>
      </c>
      <c r="B296" s="104" t="s">
        <v>27076</v>
      </c>
      <c r="C296" s="105">
        <f>IF('Test Sample Data'!C295="","",IF(SUM('Test Sample Data'!C$3:C$386)&gt;10,IF(AND(ISNUMBER('Test Sample Data'!C295),'Test Sample Data'!C295&lt;$C$389, 'Test Sample Data'!C295&gt;0),'Test Sample Data'!C295,$C$389),""))</f>
        <v>27.2</v>
      </c>
      <c r="D296" s="105">
        <f>IF('Test Sample Data'!D295="","",IF(SUM('Test Sample Data'!D$3:D$386)&gt;10,IF(AND(ISNUMBER('Test Sample Data'!D295),'Test Sample Data'!D295&lt;$C$389, 'Test Sample Data'!D295&gt;0),'Test Sample Data'!D295,$C$389),""))</f>
        <v>35</v>
      </c>
      <c r="E296" s="105">
        <f>IF('Test Sample Data'!E295="","",IF(SUM('Test Sample Data'!E$3:E$386)&gt;10,IF(AND(ISNUMBER('Test Sample Data'!E295),'Test Sample Data'!E295&lt;$C$389, 'Test Sample Data'!E295&gt;0),'Test Sample Data'!E295,$C$389),""))</f>
        <v>13.53</v>
      </c>
      <c r="F296" s="105" t="str">
        <f>IF('Test Sample Data'!F295="","",IF(SUM('Test Sample Data'!F$3:F$386)&gt;10,IF(AND(ISNUMBER('Test Sample Data'!F295),'Test Sample Data'!F295&lt;$C$389, 'Test Sample Data'!F295&gt;0),'Test Sample Data'!F295,$C$389),""))</f>
        <v/>
      </c>
      <c r="G296" s="105" t="str">
        <f>IF('Test Sample Data'!G295="","",IF(SUM('Test Sample Data'!G$3:G$386)&gt;10,IF(AND(ISNUMBER('Test Sample Data'!G295),'Test Sample Data'!G295&lt;$C$389, 'Test Sample Data'!G295&gt;0),'Test Sample Data'!G295,$C$389),""))</f>
        <v/>
      </c>
      <c r="H296" s="105" t="str">
        <f>IF('Test Sample Data'!H295="","",IF(SUM('Test Sample Data'!H$3:H$386)&gt;10,IF(AND(ISNUMBER('Test Sample Data'!H295),'Test Sample Data'!H295&lt;$C$389, 'Test Sample Data'!H295&gt;0),'Test Sample Data'!H295,$C$389),""))</f>
        <v/>
      </c>
      <c r="I296" s="105" t="str">
        <f>IF('Test Sample Data'!I295="","",IF(SUM('Test Sample Data'!I$3:I$386)&gt;10,IF(AND(ISNUMBER('Test Sample Data'!I295),'Test Sample Data'!I295&lt;$C$389, 'Test Sample Data'!I295&gt;0),'Test Sample Data'!I295,$C$389),""))</f>
        <v/>
      </c>
      <c r="J296" s="105" t="str">
        <f>IF('Test Sample Data'!J295="","",IF(SUM('Test Sample Data'!J$3:J$386)&gt;10,IF(AND(ISNUMBER('Test Sample Data'!J295),'Test Sample Data'!J295&lt;$C$389, 'Test Sample Data'!J295&gt;0),'Test Sample Data'!J295,$C$389),""))</f>
        <v/>
      </c>
      <c r="K296" s="105" t="str">
        <f>IF('Test Sample Data'!K295="","",IF(SUM('Test Sample Data'!K$3:K$386)&gt;10,IF(AND(ISNUMBER('Test Sample Data'!K295),'Test Sample Data'!K295&lt;$C$389, 'Test Sample Data'!K295&gt;0),'Test Sample Data'!K295,$C$389),""))</f>
        <v/>
      </c>
      <c r="L296" s="105" t="str">
        <f>IF('Test Sample Data'!L295="","",IF(SUM('Test Sample Data'!L$3:L$386)&gt;10,IF(AND(ISNUMBER('Test Sample Data'!L295),'Test Sample Data'!L295&lt;$C$389, 'Test Sample Data'!L295&gt;0),'Test Sample Data'!L295,$C$389),""))</f>
        <v/>
      </c>
      <c r="M296" s="105" t="str">
        <f>IF('Test Sample Data'!M295="","",IF(SUM('Test Sample Data'!M$3:M$386)&gt;10,IF(AND(ISNUMBER('Test Sample Data'!M295),'Test Sample Data'!M295&lt;$C$389, 'Test Sample Data'!M295&gt;0),'Test Sample Data'!M295,$C$389),""))</f>
        <v/>
      </c>
      <c r="N296" s="105" t="str">
        <f>IF('Test Sample Data'!N295="","",IF(SUM('Test Sample Data'!N$3:N$386)&gt;10,IF(AND(ISNUMBER('Test Sample Data'!N295),'Test Sample Data'!N295&lt;$C$389, 'Test Sample Data'!N295&gt;0),'Test Sample Data'!N295,$C$389),""))</f>
        <v/>
      </c>
      <c r="O296" s="105" t="str">
        <f>'Gene Table'!D295</f>
        <v>TRIM11</v>
      </c>
      <c r="P296" s="104" t="s">
        <v>27076</v>
      </c>
      <c r="Q296" s="105">
        <f>IF('Control Sample Data'!C295="","",IF(SUM('Control Sample Data'!C$3:C$386)&gt;10,IF(AND(ISNUMBER('Control Sample Data'!C295),'Control Sample Data'!C295&lt;$C$389, 'Control Sample Data'!C295&gt;0),'Control Sample Data'!C295,$C$389),""))</f>
        <v>35</v>
      </c>
      <c r="R296" s="105">
        <f>IF('Control Sample Data'!D295="","",IF(SUM('Control Sample Data'!D$3:D$386)&gt;10,IF(AND(ISNUMBER('Control Sample Data'!D295),'Control Sample Data'!D295&lt;$C$389, 'Control Sample Data'!D295&gt;0),'Control Sample Data'!D295,$C$389),""))</f>
        <v>35</v>
      </c>
      <c r="S296" s="105">
        <f>IF('Control Sample Data'!E295="","",IF(SUM('Control Sample Data'!E$3:E$386)&gt;10,IF(AND(ISNUMBER('Control Sample Data'!E295),'Control Sample Data'!E295&lt;$C$389, 'Control Sample Data'!E295&gt;0),'Control Sample Data'!E295,$C$389),""))</f>
        <v>35</v>
      </c>
      <c r="T296" s="105" t="str">
        <f>IF('Control Sample Data'!F295="","",IF(SUM('Control Sample Data'!F$3:F$386)&gt;10,IF(AND(ISNUMBER('Control Sample Data'!F295),'Control Sample Data'!F295&lt;$C$389, 'Control Sample Data'!F295&gt;0),'Control Sample Data'!F295,$C$389),""))</f>
        <v/>
      </c>
      <c r="U296" s="105" t="str">
        <f>IF('Control Sample Data'!G295="","",IF(SUM('Control Sample Data'!G$3:G$386)&gt;10,IF(AND(ISNUMBER('Control Sample Data'!G295),'Control Sample Data'!G295&lt;$C$389, 'Control Sample Data'!G295&gt;0),'Control Sample Data'!G295,$C$389),""))</f>
        <v/>
      </c>
      <c r="V296" s="105" t="str">
        <f>IF('Control Sample Data'!H295="","",IF(SUM('Control Sample Data'!H$3:H$386)&gt;10,IF(AND(ISNUMBER('Control Sample Data'!H295),'Control Sample Data'!H295&lt;$C$389, 'Control Sample Data'!H295&gt;0),'Control Sample Data'!H295,$C$389),""))</f>
        <v/>
      </c>
      <c r="W296" s="105" t="str">
        <f>IF('Control Sample Data'!I295="","",IF(SUM('Control Sample Data'!I$3:I$386)&gt;10,IF(AND(ISNUMBER('Control Sample Data'!I295),'Control Sample Data'!I295&lt;$C$389, 'Control Sample Data'!I295&gt;0),'Control Sample Data'!I295,$C$389),""))</f>
        <v/>
      </c>
      <c r="X296" s="105" t="str">
        <f>IF('Control Sample Data'!J295="","",IF(SUM('Control Sample Data'!J$3:J$386)&gt;10,IF(AND(ISNUMBER('Control Sample Data'!J295),'Control Sample Data'!J295&lt;$C$389, 'Control Sample Data'!J295&gt;0),'Control Sample Data'!J295,$C$389),""))</f>
        <v/>
      </c>
      <c r="Y296" s="105" t="str">
        <f>IF('Control Sample Data'!K295="","",IF(SUM('Control Sample Data'!K$3:K$386)&gt;10,IF(AND(ISNUMBER('Control Sample Data'!K295),'Control Sample Data'!K295&lt;$C$389, 'Control Sample Data'!K295&gt;0),'Control Sample Data'!K295,$C$389),""))</f>
        <v/>
      </c>
      <c r="Z296" s="105" t="str">
        <f>IF('Control Sample Data'!L295="","",IF(SUM('Control Sample Data'!L$3:L$386)&gt;10,IF(AND(ISNUMBER('Control Sample Data'!L295),'Control Sample Data'!L295&lt;$C$389, 'Control Sample Data'!L295&gt;0),'Control Sample Data'!L295,$C$389),""))</f>
        <v/>
      </c>
      <c r="AA296" s="105" t="str">
        <f>IF('Control Sample Data'!M295="","",IF(SUM('Control Sample Data'!M$3:M$386)&gt;10,IF(AND(ISNUMBER('Control Sample Data'!M295),'Control Sample Data'!M295&lt;$C$389, 'Control Sample Data'!M295&gt;0),'Control Sample Data'!M295,$C$389),""))</f>
        <v/>
      </c>
      <c r="AB296" s="136" t="str">
        <f>IF('Control Sample Data'!N295="","",IF(SUM('Control Sample Data'!N$3:N$386)&gt;10,IF(AND(ISNUMBER('Control Sample Data'!N295),'Control Sample Data'!N295&lt;$C$389, 'Control Sample Data'!N295&gt;0),'Control Sample Data'!N295,$C$389),""))</f>
        <v/>
      </c>
      <c r="BA296" s="101" t="str">
        <f t="shared" si="274"/>
        <v>TRIM11</v>
      </c>
      <c r="BB296" s="104" t="s">
        <v>27076</v>
      </c>
      <c r="BC296" s="105">
        <f t="shared" si="286"/>
        <v>6.2079999999999984</v>
      </c>
      <c r="BD296" s="105">
        <f t="shared" si="287"/>
        <v>14.05</v>
      </c>
      <c r="BE296" s="105">
        <f t="shared" si="288"/>
        <v>-7.3500000000000032</v>
      </c>
      <c r="BF296" s="105" t="str">
        <f t="shared" si="289"/>
        <v/>
      </c>
      <c r="BG296" s="105" t="str">
        <f t="shared" si="290"/>
        <v/>
      </c>
      <c r="BH296" s="105" t="str">
        <f t="shared" si="291"/>
        <v/>
      </c>
      <c r="BI296" s="105" t="str">
        <f t="shared" si="292"/>
        <v/>
      </c>
      <c r="BJ296" s="105" t="str">
        <f t="shared" si="293"/>
        <v/>
      </c>
      <c r="BK296" s="105" t="str">
        <f t="shared" si="294"/>
        <v/>
      </c>
      <c r="BL296" s="105" t="str">
        <f t="shared" si="295"/>
        <v/>
      </c>
      <c r="BM296" s="102" t="str">
        <f t="shared" si="275"/>
        <v/>
      </c>
      <c r="BN296" s="102" t="str">
        <f t="shared" si="276"/>
        <v/>
      </c>
      <c r="BO296" s="105">
        <f t="shared" si="296"/>
        <v>13.858000000000001</v>
      </c>
      <c r="BP296" s="105">
        <f t="shared" si="297"/>
        <v>13.948</v>
      </c>
      <c r="BQ296" s="105">
        <f t="shared" si="298"/>
        <v>13.79</v>
      </c>
      <c r="BR296" s="105" t="str">
        <f t="shared" si="299"/>
        <v/>
      </c>
      <c r="BS296" s="105" t="str">
        <f t="shared" si="300"/>
        <v/>
      </c>
      <c r="BT296" s="105" t="str">
        <f t="shared" si="301"/>
        <v/>
      </c>
      <c r="BU296" s="105" t="str">
        <f t="shared" si="302"/>
        <v/>
      </c>
      <c r="BV296" s="105" t="str">
        <f t="shared" si="303"/>
        <v/>
      </c>
      <c r="BW296" s="105" t="str">
        <f t="shared" si="304"/>
        <v/>
      </c>
      <c r="BX296" s="105" t="str">
        <f t="shared" si="305"/>
        <v/>
      </c>
      <c r="BY296" s="102" t="str">
        <f t="shared" si="277"/>
        <v/>
      </c>
      <c r="BZ296" s="102" t="str">
        <f t="shared" si="278"/>
        <v/>
      </c>
      <c r="CA296" s="70">
        <f t="shared" si="279"/>
        <v>4.3026666666666653</v>
      </c>
      <c r="CB296" s="70">
        <f t="shared" si="280"/>
        <v>13.865333333333334</v>
      </c>
      <c r="CC296" s="103" t="str">
        <f t="shared" si="281"/>
        <v>TRIM11</v>
      </c>
      <c r="CD296" s="104" t="s">
        <v>27076</v>
      </c>
      <c r="CE296" s="106">
        <f t="shared" si="306"/>
        <v>1.3527133836244681E-2</v>
      </c>
      <c r="CF296" s="106">
        <f t="shared" si="307"/>
        <v>5.8956074763479352E-5</v>
      </c>
      <c r="CG296" s="106">
        <f t="shared" si="308"/>
        <v>163.14376029686588</v>
      </c>
      <c r="CH296" s="106" t="str">
        <f t="shared" si="309"/>
        <v/>
      </c>
      <c r="CI296" s="106" t="str">
        <f t="shared" si="310"/>
        <v/>
      </c>
      <c r="CJ296" s="106" t="str">
        <f t="shared" si="311"/>
        <v/>
      </c>
      <c r="CK296" s="106" t="str">
        <f t="shared" si="312"/>
        <v/>
      </c>
      <c r="CL296" s="106" t="str">
        <f t="shared" si="313"/>
        <v/>
      </c>
      <c r="CM296" s="106" t="str">
        <f t="shared" si="314"/>
        <v/>
      </c>
      <c r="CN296" s="106" t="str">
        <f t="shared" si="315"/>
        <v/>
      </c>
      <c r="CO296" s="119" t="str">
        <f t="shared" si="282"/>
        <v/>
      </c>
      <c r="CP296" s="119" t="str">
        <f t="shared" si="283"/>
        <v/>
      </c>
      <c r="CQ296" s="106">
        <f t="shared" si="316"/>
        <v>6.7348250734982831E-5</v>
      </c>
      <c r="CR296" s="106">
        <f t="shared" si="317"/>
        <v>6.3275213685285673E-5</v>
      </c>
      <c r="CS296" s="106">
        <f t="shared" si="318"/>
        <v>7.0598644037188073E-5</v>
      </c>
      <c r="CT296" s="106" t="str">
        <f t="shared" si="319"/>
        <v/>
      </c>
      <c r="CU296" s="106" t="str">
        <f t="shared" si="320"/>
        <v/>
      </c>
      <c r="CV296" s="106" t="str">
        <f t="shared" si="321"/>
        <v/>
      </c>
      <c r="CW296" s="106" t="str">
        <f t="shared" si="322"/>
        <v/>
      </c>
      <c r="CX296" s="106" t="str">
        <f t="shared" si="323"/>
        <v/>
      </c>
      <c r="CY296" s="106" t="str">
        <f t="shared" si="324"/>
        <v/>
      </c>
      <c r="CZ296" s="106" t="str">
        <f t="shared" si="325"/>
        <v/>
      </c>
      <c r="DA296" s="119" t="str">
        <f t="shared" si="284"/>
        <v/>
      </c>
      <c r="DB296" s="119" t="str">
        <f t="shared" si="285"/>
        <v/>
      </c>
    </row>
    <row r="297" spans="1:106" ht="15" customHeight="1" x14ac:dyDescent="0.3">
      <c r="A297" s="135" t="str">
        <f>'Gene Table'!D296</f>
        <v>TRIM13</v>
      </c>
      <c r="B297" s="104" t="s">
        <v>27077</v>
      </c>
      <c r="C297" s="105">
        <f>IF('Test Sample Data'!C296="","",IF(SUM('Test Sample Data'!C$3:C$386)&gt;10,IF(AND(ISNUMBER('Test Sample Data'!C296),'Test Sample Data'!C296&lt;$C$389, 'Test Sample Data'!C296&gt;0),'Test Sample Data'!C296,$C$389),""))</f>
        <v>35</v>
      </c>
      <c r="D297" s="105">
        <f>IF('Test Sample Data'!D296="","",IF(SUM('Test Sample Data'!D$3:D$386)&gt;10,IF(AND(ISNUMBER('Test Sample Data'!D296),'Test Sample Data'!D296&lt;$C$389, 'Test Sample Data'!D296&gt;0),'Test Sample Data'!D296,$C$389),""))</f>
        <v>26.27</v>
      </c>
      <c r="E297" s="105">
        <f>IF('Test Sample Data'!E296="","",IF(SUM('Test Sample Data'!E$3:E$386)&gt;10,IF(AND(ISNUMBER('Test Sample Data'!E296),'Test Sample Data'!E296&lt;$C$389, 'Test Sample Data'!E296&gt;0),'Test Sample Data'!E296,$C$389),""))</f>
        <v>29.52</v>
      </c>
      <c r="F297" s="105" t="str">
        <f>IF('Test Sample Data'!F296="","",IF(SUM('Test Sample Data'!F$3:F$386)&gt;10,IF(AND(ISNUMBER('Test Sample Data'!F296),'Test Sample Data'!F296&lt;$C$389, 'Test Sample Data'!F296&gt;0),'Test Sample Data'!F296,$C$389),""))</f>
        <v/>
      </c>
      <c r="G297" s="105" t="str">
        <f>IF('Test Sample Data'!G296="","",IF(SUM('Test Sample Data'!G$3:G$386)&gt;10,IF(AND(ISNUMBER('Test Sample Data'!G296),'Test Sample Data'!G296&lt;$C$389, 'Test Sample Data'!G296&gt;0),'Test Sample Data'!G296,$C$389),""))</f>
        <v/>
      </c>
      <c r="H297" s="105" t="str">
        <f>IF('Test Sample Data'!H296="","",IF(SUM('Test Sample Data'!H$3:H$386)&gt;10,IF(AND(ISNUMBER('Test Sample Data'!H296),'Test Sample Data'!H296&lt;$C$389, 'Test Sample Data'!H296&gt;0),'Test Sample Data'!H296,$C$389),""))</f>
        <v/>
      </c>
      <c r="I297" s="105" t="str">
        <f>IF('Test Sample Data'!I296="","",IF(SUM('Test Sample Data'!I$3:I$386)&gt;10,IF(AND(ISNUMBER('Test Sample Data'!I296),'Test Sample Data'!I296&lt;$C$389, 'Test Sample Data'!I296&gt;0),'Test Sample Data'!I296,$C$389),""))</f>
        <v/>
      </c>
      <c r="J297" s="105" t="str">
        <f>IF('Test Sample Data'!J296="","",IF(SUM('Test Sample Data'!J$3:J$386)&gt;10,IF(AND(ISNUMBER('Test Sample Data'!J296),'Test Sample Data'!J296&lt;$C$389, 'Test Sample Data'!J296&gt;0),'Test Sample Data'!J296,$C$389),""))</f>
        <v/>
      </c>
      <c r="K297" s="105" t="str">
        <f>IF('Test Sample Data'!K296="","",IF(SUM('Test Sample Data'!K$3:K$386)&gt;10,IF(AND(ISNUMBER('Test Sample Data'!K296),'Test Sample Data'!K296&lt;$C$389, 'Test Sample Data'!K296&gt;0),'Test Sample Data'!K296,$C$389),""))</f>
        <v/>
      </c>
      <c r="L297" s="105" t="str">
        <f>IF('Test Sample Data'!L296="","",IF(SUM('Test Sample Data'!L$3:L$386)&gt;10,IF(AND(ISNUMBER('Test Sample Data'!L296),'Test Sample Data'!L296&lt;$C$389, 'Test Sample Data'!L296&gt;0),'Test Sample Data'!L296,$C$389),""))</f>
        <v/>
      </c>
      <c r="M297" s="105" t="str">
        <f>IF('Test Sample Data'!M296="","",IF(SUM('Test Sample Data'!M$3:M$386)&gt;10,IF(AND(ISNUMBER('Test Sample Data'!M296),'Test Sample Data'!M296&lt;$C$389, 'Test Sample Data'!M296&gt;0),'Test Sample Data'!M296,$C$389),""))</f>
        <v/>
      </c>
      <c r="N297" s="105" t="str">
        <f>IF('Test Sample Data'!N296="","",IF(SUM('Test Sample Data'!N$3:N$386)&gt;10,IF(AND(ISNUMBER('Test Sample Data'!N296),'Test Sample Data'!N296&lt;$C$389, 'Test Sample Data'!N296&gt;0),'Test Sample Data'!N296,$C$389),""))</f>
        <v/>
      </c>
      <c r="O297" s="105" t="str">
        <f>'Gene Table'!D296</f>
        <v>TRIM13</v>
      </c>
      <c r="P297" s="104" t="s">
        <v>27077</v>
      </c>
      <c r="Q297" s="105">
        <f>IF('Control Sample Data'!C296="","",IF(SUM('Control Sample Data'!C$3:C$386)&gt;10,IF(AND(ISNUMBER('Control Sample Data'!C296),'Control Sample Data'!C296&lt;$C$389, 'Control Sample Data'!C296&gt;0),'Control Sample Data'!C296,$C$389),""))</f>
        <v>29</v>
      </c>
      <c r="R297" s="105">
        <f>IF('Control Sample Data'!D296="","",IF(SUM('Control Sample Data'!D$3:D$386)&gt;10,IF(AND(ISNUMBER('Control Sample Data'!D296),'Control Sample Data'!D296&lt;$C$389, 'Control Sample Data'!D296&gt;0),'Control Sample Data'!D296,$C$389),""))</f>
        <v>28.84</v>
      </c>
      <c r="S297" s="105">
        <f>IF('Control Sample Data'!E296="","",IF(SUM('Control Sample Data'!E$3:E$386)&gt;10,IF(AND(ISNUMBER('Control Sample Data'!E296),'Control Sample Data'!E296&lt;$C$389, 'Control Sample Data'!E296&gt;0),'Control Sample Data'!E296,$C$389),""))</f>
        <v>28.53</v>
      </c>
      <c r="T297" s="105" t="str">
        <f>IF('Control Sample Data'!F296="","",IF(SUM('Control Sample Data'!F$3:F$386)&gt;10,IF(AND(ISNUMBER('Control Sample Data'!F296),'Control Sample Data'!F296&lt;$C$389, 'Control Sample Data'!F296&gt;0),'Control Sample Data'!F296,$C$389),""))</f>
        <v/>
      </c>
      <c r="U297" s="105" t="str">
        <f>IF('Control Sample Data'!G296="","",IF(SUM('Control Sample Data'!G$3:G$386)&gt;10,IF(AND(ISNUMBER('Control Sample Data'!G296),'Control Sample Data'!G296&lt;$C$389, 'Control Sample Data'!G296&gt;0),'Control Sample Data'!G296,$C$389),""))</f>
        <v/>
      </c>
      <c r="V297" s="105" t="str">
        <f>IF('Control Sample Data'!H296="","",IF(SUM('Control Sample Data'!H$3:H$386)&gt;10,IF(AND(ISNUMBER('Control Sample Data'!H296),'Control Sample Data'!H296&lt;$C$389, 'Control Sample Data'!H296&gt;0),'Control Sample Data'!H296,$C$389),""))</f>
        <v/>
      </c>
      <c r="W297" s="105" t="str">
        <f>IF('Control Sample Data'!I296="","",IF(SUM('Control Sample Data'!I$3:I$386)&gt;10,IF(AND(ISNUMBER('Control Sample Data'!I296),'Control Sample Data'!I296&lt;$C$389, 'Control Sample Data'!I296&gt;0),'Control Sample Data'!I296,$C$389),""))</f>
        <v/>
      </c>
      <c r="X297" s="105" t="str">
        <f>IF('Control Sample Data'!J296="","",IF(SUM('Control Sample Data'!J$3:J$386)&gt;10,IF(AND(ISNUMBER('Control Sample Data'!J296),'Control Sample Data'!J296&lt;$C$389, 'Control Sample Data'!J296&gt;0),'Control Sample Data'!J296,$C$389),""))</f>
        <v/>
      </c>
      <c r="Y297" s="105" t="str">
        <f>IF('Control Sample Data'!K296="","",IF(SUM('Control Sample Data'!K$3:K$386)&gt;10,IF(AND(ISNUMBER('Control Sample Data'!K296),'Control Sample Data'!K296&lt;$C$389, 'Control Sample Data'!K296&gt;0),'Control Sample Data'!K296,$C$389),""))</f>
        <v/>
      </c>
      <c r="Z297" s="105" t="str">
        <f>IF('Control Sample Data'!L296="","",IF(SUM('Control Sample Data'!L$3:L$386)&gt;10,IF(AND(ISNUMBER('Control Sample Data'!L296),'Control Sample Data'!L296&lt;$C$389, 'Control Sample Data'!L296&gt;0),'Control Sample Data'!L296,$C$389),""))</f>
        <v/>
      </c>
      <c r="AA297" s="105" t="str">
        <f>IF('Control Sample Data'!M296="","",IF(SUM('Control Sample Data'!M$3:M$386)&gt;10,IF(AND(ISNUMBER('Control Sample Data'!M296),'Control Sample Data'!M296&lt;$C$389, 'Control Sample Data'!M296&gt;0),'Control Sample Data'!M296,$C$389),""))</f>
        <v/>
      </c>
      <c r="AB297" s="136" t="str">
        <f>IF('Control Sample Data'!N296="","",IF(SUM('Control Sample Data'!N$3:N$386)&gt;10,IF(AND(ISNUMBER('Control Sample Data'!N296),'Control Sample Data'!N296&lt;$C$389, 'Control Sample Data'!N296&gt;0),'Control Sample Data'!N296,$C$389),""))</f>
        <v/>
      </c>
      <c r="BA297" s="101" t="str">
        <f t="shared" si="274"/>
        <v>TRIM13</v>
      </c>
      <c r="BB297" s="104" t="s">
        <v>27077</v>
      </c>
      <c r="BC297" s="105">
        <f t="shared" si="286"/>
        <v>14.007999999999999</v>
      </c>
      <c r="BD297" s="105">
        <f t="shared" si="287"/>
        <v>5.32</v>
      </c>
      <c r="BE297" s="105">
        <f t="shared" si="288"/>
        <v>8.639999999999997</v>
      </c>
      <c r="BF297" s="105" t="str">
        <f t="shared" si="289"/>
        <v/>
      </c>
      <c r="BG297" s="105" t="str">
        <f t="shared" si="290"/>
        <v/>
      </c>
      <c r="BH297" s="105" t="str">
        <f t="shared" si="291"/>
        <v/>
      </c>
      <c r="BI297" s="105" t="str">
        <f t="shared" si="292"/>
        <v/>
      </c>
      <c r="BJ297" s="105" t="str">
        <f t="shared" si="293"/>
        <v/>
      </c>
      <c r="BK297" s="105" t="str">
        <f t="shared" si="294"/>
        <v/>
      </c>
      <c r="BL297" s="105" t="str">
        <f t="shared" si="295"/>
        <v/>
      </c>
      <c r="BM297" s="102" t="str">
        <f t="shared" si="275"/>
        <v/>
      </c>
      <c r="BN297" s="102" t="str">
        <f t="shared" si="276"/>
        <v/>
      </c>
      <c r="BO297" s="105">
        <f t="shared" si="296"/>
        <v>7.8580000000000005</v>
      </c>
      <c r="BP297" s="105">
        <f t="shared" si="297"/>
        <v>7.7880000000000003</v>
      </c>
      <c r="BQ297" s="105">
        <f t="shared" si="298"/>
        <v>7.32</v>
      </c>
      <c r="BR297" s="105" t="str">
        <f t="shared" si="299"/>
        <v/>
      </c>
      <c r="BS297" s="105" t="str">
        <f t="shared" si="300"/>
        <v/>
      </c>
      <c r="BT297" s="105" t="str">
        <f t="shared" si="301"/>
        <v/>
      </c>
      <c r="BU297" s="105" t="str">
        <f t="shared" si="302"/>
        <v/>
      </c>
      <c r="BV297" s="105" t="str">
        <f t="shared" si="303"/>
        <v/>
      </c>
      <c r="BW297" s="105" t="str">
        <f t="shared" si="304"/>
        <v/>
      </c>
      <c r="BX297" s="105" t="str">
        <f t="shared" si="305"/>
        <v/>
      </c>
      <c r="BY297" s="102" t="str">
        <f t="shared" si="277"/>
        <v/>
      </c>
      <c r="BZ297" s="102" t="str">
        <f t="shared" si="278"/>
        <v/>
      </c>
      <c r="CA297" s="70">
        <f t="shared" si="279"/>
        <v>9.3226666666666649</v>
      </c>
      <c r="CB297" s="70">
        <f t="shared" si="280"/>
        <v>7.655333333333334</v>
      </c>
      <c r="CC297" s="103" t="str">
        <f t="shared" si="281"/>
        <v>TRIM13</v>
      </c>
      <c r="CD297" s="104" t="s">
        <v>27077</v>
      </c>
      <c r="CE297" s="106">
        <f t="shared" si="306"/>
        <v>6.0697642130933602E-5</v>
      </c>
      <c r="CF297" s="106">
        <f t="shared" si="307"/>
        <v>2.5033433674675688E-2</v>
      </c>
      <c r="CG297" s="106">
        <f t="shared" si="308"/>
        <v>2.5066912061775539E-3</v>
      </c>
      <c r="CH297" s="106" t="str">
        <f t="shared" si="309"/>
        <v/>
      </c>
      <c r="CI297" s="106" t="str">
        <f t="shared" si="310"/>
        <v/>
      </c>
      <c r="CJ297" s="106" t="str">
        <f t="shared" si="311"/>
        <v/>
      </c>
      <c r="CK297" s="106" t="str">
        <f t="shared" si="312"/>
        <v/>
      </c>
      <c r="CL297" s="106" t="str">
        <f t="shared" si="313"/>
        <v/>
      </c>
      <c r="CM297" s="106" t="str">
        <f t="shared" si="314"/>
        <v/>
      </c>
      <c r="CN297" s="106" t="str">
        <f t="shared" si="315"/>
        <v/>
      </c>
      <c r="CO297" s="119" t="str">
        <f t="shared" si="282"/>
        <v/>
      </c>
      <c r="CP297" s="119" t="str">
        <f t="shared" si="283"/>
        <v/>
      </c>
      <c r="CQ297" s="106">
        <f t="shared" si="316"/>
        <v>4.3102880470389038E-3</v>
      </c>
      <c r="CR297" s="106">
        <f t="shared" si="317"/>
        <v>4.5245812741978256E-3</v>
      </c>
      <c r="CS297" s="106">
        <f t="shared" si="318"/>
        <v>6.2583584186689202E-3</v>
      </c>
      <c r="CT297" s="106" t="str">
        <f t="shared" si="319"/>
        <v/>
      </c>
      <c r="CU297" s="106" t="str">
        <f t="shared" si="320"/>
        <v/>
      </c>
      <c r="CV297" s="106" t="str">
        <f t="shared" si="321"/>
        <v/>
      </c>
      <c r="CW297" s="106" t="str">
        <f t="shared" si="322"/>
        <v/>
      </c>
      <c r="CX297" s="106" t="str">
        <f t="shared" si="323"/>
        <v/>
      </c>
      <c r="CY297" s="106" t="str">
        <f t="shared" si="324"/>
        <v/>
      </c>
      <c r="CZ297" s="106" t="str">
        <f t="shared" si="325"/>
        <v/>
      </c>
      <c r="DA297" s="119" t="str">
        <f t="shared" si="284"/>
        <v/>
      </c>
      <c r="DB297" s="119" t="str">
        <f t="shared" si="285"/>
        <v/>
      </c>
    </row>
    <row r="298" spans="1:106" ht="15" customHeight="1" x14ac:dyDescent="0.3">
      <c r="A298" s="135" t="str">
        <f>'Gene Table'!D297</f>
        <v>TRIM17</v>
      </c>
      <c r="B298" s="104" t="s">
        <v>27078</v>
      </c>
      <c r="C298" s="105">
        <f>IF('Test Sample Data'!C297="","",IF(SUM('Test Sample Data'!C$3:C$386)&gt;10,IF(AND(ISNUMBER('Test Sample Data'!C297),'Test Sample Data'!C297&lt;$C$389, 'Test Sample Data'!C297&gt;0),'Test Sample Data'!C297,$C$389),""))</f>
        <v>21.07</v>
      </c>
      <c r="D298" s="105">
        <f>IF('Test Sample Data'!D297="","",IF(SUM('Test Sample Data'!D$3:D$386)&gt;10,IF(AND(ISNUMBER('Test Sample Data'!D297),'Test Sample Data'!D297&lt;$C$389, 'Test Sample Data'!D297&gt;0),'Test Sample Data'!D297,$C$389),""))</f>
        <v>35</v>
      </c>
      <c r="E298" s="105">
        <f>IF('Test Sample Data'!E297="","",IF(SUM('Test Sample Data'!E$3:E$386)&gt;10,IF(AND(ISNUMBER('Test Sample Data'!E297),'Test Sample Data'!E297&lt;$C$389, 'Test Sample Data'!E297&gt;0),'Test Sample Data'!E297,$C$389),""))</f>
        <v>21.51</v>
      </c>
      <c r="F298" s="105" t="str">
        <f>IF('Test Sample Data'!F297="","",IF(SUM('Test Sample Data'!F$3:F$386)&gt;10,IF(AND(ISNUMBER('Test Sample Data'!F297),'Test Sample Data'!F297&lt;$C$389, 'Test Sample Data'!F297&gt;0),'Test Sample Data'!F297,$C$389),""))</f>
        <v/>
      </c>
      <c r="G298" s="105" t="str">
        <f>IF('Test Sample Data'!G297="","",IF(SUM('Test Sample Data'!G$3:G$386)&gt;10,IF(AND(ISNUMBER('Test Sample Data'!G297),'Test Sample Data'!G297&lt;$C$389, 'Test Sample Data'!G297&gt;0),'Test Sample Data'!G297,$C$389),""))</f>
        <v/>
      </c>
      <c r="H298" s="105" t="str">
        <f>IF('Test Sample Data'!H297="","",IF(SUM('Test Sample Data'!H$3:H$386)&gt;10,IF(AND(ISNUMBER('Test Sample Data'!H297),'Test Sample Data'!H297&lt;$C$389, 'Test Sample Data'!H297&gt;0),'Test Sample Data'!H297,$C$389),""))</f>
        <v/>
      </c>
      <c r="I298" s="105" t="str">
        <f>IF('Test Sample Data'!I297="","",IF(SUM('Test Sample Data'!I$3:I$386)&gt;10,IF(AND(ISNUMBER('Test Sample Data'!I297),'Test Sample Data'!I297&lt;$C$389, 'Test Sample Data'!I297&gt;0),'Test Sample Data'!I297,$C$389),""))</f>
        <v/>
      </c>
      <c r="J298" s="105" t="str">
        <f>IF('Test Sample Data'!J297="","",IF(SUM('Test Sample Data'!J$3:J$386)&gt;10,IF(AND(ISNUMBER('Test Sample Data'!J297),'Test Sample Data'!J297&lt;$C$389, 'Test Sample Data'!J297&gt;0),'Test Sample Data'!J297,$C$389),""))</f>
        <v/>
      </c>
      <c r="K298" s="105" t="str">
        <f>IF('Test Sample Data'!K297="","",IF(SUM('Test Sample Data'!K$3:K$386)&gt;10,IF(AND(ISNUMBER('Test Sample Data'!K297),'Test Sample Data'!K297&lt;$C$389, 'Test Sample Data'!K297&gt;0),'Test Sample Data'!K297,$C$389),""))</f>
        <v/>
      </c>
      <c r="L298" s="105" t="str">
        <f>IF('Test Sample Data'!L297="","",IF(SUM('Test Sample Data'!L$3:L$386)&gt;10,IF(AND(ISNUMBER('Test Sample Data'!L297),'Test Sample Data'!L297&lt;$C$389, 'Test Sample Data'!L297&gt;0),'Test Sample Data'!L297,$C$389),""))</f>
        <v/>
      </c>
      <c r="M298" s="105" t="str">
        <f>IF('Test Sample Data'!M297="","",IF(SUM('Test Sample Data'!M$3:M$386)&gt;10,IF(AND(ISNUMBER('Test Sample Data'!M297),'Test Sample Data'!M297&lt;$C$389, 'Test Sample Data'!M297&gt;0),'Test Sample Data'!M297,$C$389),""))</f>
        <v/>
      </c>
      <c r="N298" s="105" t="str">
        <f>IF('Test Sample Data'!N297="","",IF(SUM('Test Sample Data'!N$3:N$386)&gt;10,IF(AND(ISNUMBER('Test Sample Data'!N297),'Test Sample Data'!N297&lt;$C$389, 'Test Sample Data'!N297&gt;0),'Test Sample Data'!N297,$C$389),""))</f>
        <v/>
      </c>
      <c r="O298" s="105" t="str">
        <f>'Gene Table'!D297</f>
        <v>TRIM17</v>
      </c>
      <c r="P298" s="104" t="s">
        <v>27078</v>
      </c>
      <c r="Q298" s="105">
        <f>IF('Control Sample Data'!C297="","",IF(SUM('Control Sample Data'!C$3:C$386)&gt;10,IF(AND(ISNUMBER('Control Sample Data'!C297),'Control Sample Data'!C297&lt;$C$389, 'Control Sample Data'!C297&gt;0),'Control Sample Data'!C297,$C$389),""))</f>
        <v>35</v>
      </c>
      <c r="R298" s="105">
        <f>IF('Control Sample Data'!D297="","",IF(SUM('Control Sample Data'!D$3:D$386)&gt;10,IF(AND(ISNUMBER('Control Sample Data'!D297),'Control Sample Data'!D297&lt;$C$389, 'Control Sample Data'!D297&gt;0),'Control Sample Data'!D297,$C$389),""))</f>
        <v>35</v>
      </c>
      <c r="S298" s="105">
        <f>IF('Control Sample Data'!E297="","",IF(SUM('Control Sample Data'!E$3:E$386)&gt;10,IF(AND(ISNUMBER('Control Sample Data'!E297),'Control Sample Data'!E297&lt;$C$389, 'Control Sample Data'!E297&gt;0),'Control Sample Data'!E297,$C$389),""))</f>
        <v>35</v>
      </c>
      <c r="T298" s="105" t="str">
        <f>IF('Control Sample Data'!F297="","",IF(SUM('Control Sample Data'!F$3:F$386)&gt;10,IF(AND(ISNUMBER('Control Sample Data'!F297),'Control Sample Data'!F297&lt;$C$389, 'Control Sample Data'!F297&gt;0),'Control Sample Data'!F297,$C$389),""))</f>
        <v/>
      </c>
      <c r="U298" s="105" t="str">
        <f>IF('Control Sample Data'!G297="","",IF(SUM('Control Sample Data'!G$3:G$386)&gt;10,IF(AND(ISNUMBER('Control Sample Data'!G297),'Control Sample Data'!G297&lt;$C$389, 'Control Sample Data'!G297&gt;0),'Control Sample Data'!G297,$C$389),""))</f>
        <v/>
      </c>
      <c r="V298" s="105" t="str">
        <f>IF('Control Sample Data'!H297="","",IF(SUM('Control Sample Data'!H$3:H$386)&gt;10,IF(AND(ISNUMBER('Control Sample Data'!H297),'Control Sample Data'!H297&lt;$C$389, 'Control Sample Data'!H297&gt;0),'Control Sample Data'!H297,$C$389),""))</f>
        <v/>
      </c>
      <c r="W298" s="105" t="str">
        <f>IF('Control Sample Data'!I297="","",IF(SUM('Control Sample Data'!I$3:I$386)&gt;10,IF(AND(ISNUMBER('Control Sample Data'!I297),'Control Sample Data'!I297&lt;$C$389, 'Control Sample Data'!I297&gt;0),'Control Sample Data'!I297,$C$389),""))</f>
        <v/>
      </c>
      <c r="X298" s="105" t="str">
        <f>IF('Control Sample Data'!J297="","",IF(SUM('Control Sample Data'!J$3:J$386)&gt;10,IF(AND(ISNUMBER('Control Sample Data'!J297),'Control Sample Data'!J297&lt;$C$389, 'Control Sample Data'!J297&gt;0),'Control Sample Data'!J297,$C$389),""))</f>
        <v/>
      </c>
      <c r="Y298" s="105" t="str">
        <f>IF('Control Sample Data'!K297="","",IF(SUM('Control Sample Data'!K$3:K$386)&gt;10,IF(AND(ISNUMBER('Control Sample Data'!K297),'Control Sample Data'!K297&lt;$C$389, 'Control Sample Data'!K297&gt;0),'Control Sample Data'!K297,$C$389),""))</f>
        <v/>
      </c>
      <c r="Z298" s="105" t="str">
        <f>IF('Control Sample Data'!L297="","",IF(SUM('Control Sample Data'!L$3:L$386)&gt;10,IF(AND(ISNUMBER('Control Sample Data'!L297),'Control Sample Data'!L297&lt;$C$389, 'Control Sample Data'!L297&gt;0),'Control Sample Data'!L297,$C$389),""))</f>
        <v/>
      </c>
      <c r="AA298" s="105" t="str">
        <f>IF('Control Sample Data'!M297="","",IF(SUM('Control Sample Data'!M$3:M$386)&gt;10,IF(AND(ISNUMBER('Control Sample Data'!M297),'Control Sample Data'!M297&lt;$C$389, 'Control Sample Data'!M297&gt;0),'Control Sample Data'!M297,$C$389),""))</f>
        <v/>
      </c>
      <c r="AB298" s="136" t="str">
        <f>IF('Control Sample Data'!N297="","",IF(SUM('Control Sample Data'!N$3:N$386)&gt;10,IF(AND(ISNUMBER('Control Sample Data'!N297),'Control Sample Data'!N297&lt;$C$389, 'Control Sample Data'!N297&gt;0),'Control Sample Data'!N297,$C$389),""))</f>
        <v/>
      </c>
      <c r="BA298" s="101" t="str">
        <f t="shared" si="274"/>
        <v>TRIM17</v>
      </c>
      <c r="BB298" s="104" t="s">
        <v>27078</v>
      </c>
      <c r="BC298" s="105">
        <f t="shared" si="286"/>
        <v>7.7999999999999403E-2</v>
      </c>
      <c r="BD298" s="105">
        <f t="shared" si="287"/>
        <v>14.05</v>
      </c>
      <c r="BE298" s="105">
        <f t="shared" si="288"/>
        <v>0.62999999999999901</v>
      </c>
      <c r="BF298" s="105" t="str">
        <f t="shared" si="289"/>
        <v/>
      </c>
      <c r="BG298" s="105" t="str">
        <f t="shared" si="290"/>
        <v/>
      </c>
      <c r="BH298" s="105" t="str">
        <f t="shared" si="291"/>
        <v/>
      </c>
      <c r="BI298" s="105" t="str">
        <f t="shared" si="292"/>
        <v/>
      </c>
      <c r="BJ298" s="105" t="str">
        <f t="shared" si="293"/>
        <v/>
      </c>
      <c r="BK298" s="105" t="str">
        <f t="shared" si="294"/>
        <v/>
      </c>
      <c r="BL298" s="105" t="str">
        <f t="shared" si="295"/>
        <v/>
      </c>
      <c r="BM298" s="102" t="str">
        <f t="shared" si="275"/>
        <v/>
      </c>
      <c r="BN298" s="102" t="str">
        <f t="shared" si="276"/>
        <v/>
      </c>
      <c r="BO298" s="105">
        <f t="shared" si="296"/>
        <v>13.858000000000001</v>
      </c>
      <c r="BP298" s="105">
        <f t="shared" si="297"/>
        <v>13.948</v>
      </c>
      <c r="BQ298" s="105">
        <f t="shared" si="298"/>
        <v>13.79</v>
      </c>
      <c r="BR298" s="105" t="str">
        <f t="shared" si="299"/>
        <v/>
      </c>
      <c r="BS298" s="105" t="str">
        <f t="shared" si="300"/>
        <v/>
      </c>
      <c r="BT298" s="105" t="str">
        <f t="shared" si="301"/>
        <v/>
      </c>
      <c r="BU298" s="105" t="str">
        <f t="shared" si="302"/>
        <v/>
      </c>
      <c r="BV298" s="105" t="str">
        <f t="shared" si="303"/>
        <v/>
      </c>
      <c r="BW298" s="105" t="str">
        <f t="shared" si="304"/>
        <v/>
      </c>
      <c r="BX298" s="105" t="str">
        <f t="shared" si="305"/>
        <v/>
      </c>
      <c r="BY298" s="102" t="str">
        <f t="shared" si="277"/>
        <v/>
      </c>
      <c r="BZ298" s="102" t="str">
        <f t="shared" si="278"/>
        <v/>
      </c>
      <c r="CA298" s="70">
        <f t="shared" si="279"/>
        <v>4.9193333333333333</v>
      </c>
      <c r="CB298" s="70">
        <f t="shared" si="280"/>
        <v>13.865333333333334</v>
      </c>
      <c r="CC298" s="103" t="str">
        <f t="shared" si="281"/>
        <v>TRIM17</v>
      </c>
      <c r="CD298" s="104" t="s">
        <v>27078</v>
      </c>
      <c r="CE298" s="106">
        <f t="shared" si="306"/>
        <v>0.94737007059926803</v>
      </c>
      <c r="CF298" s="106">
        <f t="shared" si="307"/>
        <v>5.8956074763479352E-5</v>
      </c>
      <c r="CG298" s="106">
        <f t="shared" si="308"/>
        <v>0.64617641531874659</v>
      </c>
      <c r="CH298" s="106" t="str">
        <f t="shared" si="309"/>
        <v/>
      </c>
      <c r="CI298" s="106" t="str">
        <f t="shared" si="310"/>
        <v/>
      </c>
      <c r="CJ298" s="106" t="str">
        <f t="shared" si="311"/>
        <v/>
      </c>
      <c r="CK298" s="106" t="str">
        <f t="shared" si="312"/>
        <v/>
      </c>
      <c r="CL298" s="106" t="str">
        <f t="shared" si="313"/>
        <v/>
      </c>
      <c r="CM298" s="106" t="str">
        <f t="shared" si="314"/>
        <v/>
      </c>
      <c r="CN298" s="106" t="str">
        <f t="shared" si="315"/>
        <v/>
      </c>
      <c r="CO298" s="119" t="str">
        <f t="shared" si="282"/>
        <v/>
      </c>
      <c r="CP298" s="119" t="str">
        <f t="shared" si="283"/>
        <v/>
      </c>
      <c r="CQ298" s="106">
        <f t="shared" si="316"/>
        <v>6.7348250734982831E-5</v>
      </c>
      <c r="CR298" s="106">
        <f t="shared" si="317"/>
        <v>6.3275213685285673E-5</v>
      </c>
      <c r="CS298" s="106">
        <f t="shared" si="318"/>
        <v>7.0598644037188073E-5</v>
      </c>
      <c r="CT298" s="106" t="str">
        <f t="shared" si="319"/>
        <v/>
      </c>
      <c r="CU298" s="106" t="str">
        <f t="shared" si="320"/>
        <v/>
      </c>
      <c r="CV298" s="106" t="str">
        <f t="shared" si="321"/>
        <v/>
      </c>
      <c r="CW298" s="106" t="str">
        <f t="shared" si="322"/>
        <v/>
      </c>
      <c r="CX298" s="106" t="str">
        <f t="shared" si="323"/>
        <v/>
      </c>
      <c r="CY298" s="106" t="str">
        <f t="shared" si="324"/>
        <v/>
      </c>
      <c r="CZ298" s="106" t="str">
        <f t="shared" si="325"/>
        <v/>
      </c>
      <c r="DA298" s="119" t="str">
        <f t="shared" si="284"/>
        <v/>
      </c>
      <c r="DB298" s="119" t="str">
        <f t="shared" si="285"/>
        <v/>
      </c>
    </row>
    <row r="299" spans="1:106" ht="15" customHeight="1" x14ac:dyDescent="0.3">
      <c r="A299" s="135" t="str">
        <f>'Gene Table'!D298</f>
        <v>TRIM2</v>
      </c>
      <c r="B299" s="104" t="s">
        <v>27079</v>
      </c>
      <c r="C299" s="105">
        <f>IF('Test Sample Data'!C298="","",IF(SUM('Test Sample Data'!C$3:C$386)&gt;10,IF(AND(ISNUMBER('Test Sample Data'!C298),'Test Sample Data'!C298&lt;$C$389, 'Test Sample Data'!C298&gt;0),'Test Sample Data'!C298,$C$389),""))</f>
        <v>23.55</v>
      </c>
      <c r="D299" s="105">
        <f>IF('Test Sample Data'!D298="","",IF(SUM('Test Sample Data'!D$3:D$386)&gt;10,IF(AND(ISNUMBER('Test Sample Data'!D298),'Test Sample Data'!D298&lt;$C$389, 'Test Sample Data'!D298&gt;0),'Test Sample Data'!D298,$C$389),""))</f>
        <v>29.45</v>
      </c>
      <c r="E299" s="105">
        <f>IF('Test Sample Data'!E298="","",IF(SUM('Test Sample Data'!E$3:E$386)&gt;10,IF(AND(ISNUMBER('Test Sample Data'!E298),'Test Sample Data'!E298&lt;$C$389, 'Test Sample Data'!E298&gt;0),'Test Sample Data'!E298,$C$389),""))</f>
        <v>24.15</v>
      </c>
      <c r="F299" s="105" t="str">
        <f>IF('Test Sample Data'!F298="","",IF(SUM('Test Sample Data'!F$3:F$386)&gt;10,IF(AND(ISNUMBER('Test Sample Data'!F298),'Test Sample Data'!F298&lt;$C$389, 'Test Sample Data'!F298&gt;0),'Test Sample Data'!F298,$C$389),""))</f>
        <v/>
      </c>
      <c r="G299" s="105" t="str">
        <f>IF('Test Sample Data'!G298="","",IF(SUM('Test Sample Data'!G$3:G$386)&gt;10,IF(AND(ISNUMBER('Test Sample Data'!G298),'Test Sample Data'!G298&lt;$C$389, 'Test Sample Data'!G298&gt;0),'Test Sample Data'!G298,$C$389),""))</f>
        <v/>
      </c>
      <c r="H299" s="105" t="str">
        <f>IF('Test Sample Data'!H298="","",IF(SUM('Test Sample Data'!H$3:H$386)&gt;10,IF(AND(ISNUMBER('Test Sample Data'!H298),'Test Sample Data'!H298&lt;$C$389, 'Test Sample Data'!H298&gt;0),'Test Sample Data'!H298,$C$389),""))</f>
        <v/>
      </c>
      <c r="I299" s="105" t="str">
        <f>IF('Test Sample Data'!I298="","",IF(SUM('Test Sample Data'!I$3:I$386)&gt;10,IF(AND(ISNUMBER('Test Sample Data'!I298),'Test Sample Data'!I298&lt;$C$389, 'Test Sample Data'!I298&gt;0),'Test Sample Data'!I298,$C$389),""))</f>
        <v/>
      </c>
      <c r="J299" s="105" t="str">
        <f>IF('Test Sample Data'!J298="","",IF(SUM('Test Sample Data'!J$3:J$386)&gt;10,IF(AND(ISNUMBER('Test Sample Data'!J298),'Test Sample Data'!J298&lt;$C$389, 'Test Sample Data'!J298&gt;0),'Test Sample Data'!J298,$C$389),""))</f>
        <v/>
      </c>
      <c r="K299" s="105" t="str">
        <f>IF('Test Sample Data'!K298="","",IF(SUM('Test Sample Data'!K$3:K$386)&gt;10,IF(AND(ISNUMBER('Test Sample Data'!K298),'Test Sample Data'!K298&lt;$C$389, 'Test Sample Data'!K298&gt;0),'Test Sample Data'!K298,$C$389),""))</f>
        <v/>
      </c>
      <c r="L299" s="105" t="str">
        <f>IF('Test Sample Data'!L298="","",IF(SUM('Test Sample Data'!L$3:L$386)&gt;10,IF(AND(ISNUMBER('Test Sample Data'!L298),'Test Sample Data'!L298&lt;$C$389, 'Test Sample Data'!L298&gt;0),'Test Sample Data'!L298,$C$389),""))</f>
        <v/>
      </c>
      <c r="M299" s="105" t="str">
        <f>IF('Test Sample Data'!M298="","",IF(SUM('Test Sample Data'!M$3:M$386)&gt;10,IF(AND(ISNUMBER('Test Sample Data'!M298),'Test Sample Data'!M298&lt;$C$389, 'Test Sample Data'!M298&gt;0),'Test Sample Data'!M298,$C$389),""))</f>
        <v/>
      </c>
      <c r="N299" s="105" t="str">
        <f>IF('Test Sample Data'!N298="","",IF(SUM('Test Sample Data'!N$3:N$386)&gt;10,IF(AND(ISNUMBER('Test Sample Data'!N298),'Test Sample Data'!N298&lt;$C$389, 'Test Sample Data'!N298&gt;0),'Test Sample Data'!N298,$C$389),""))</f>
        <v/>
      </c>
      <c r="O299" s="105" t="str">
        <f>'Gene Table'!D298</f>
        <v>TRIM2</v>
      </c>
      <c r="P299" s="104" t="s">
        <v>27079</v>
      </c>
      <c r="Q299" s="105">
        <f>IF('Control Sample Data'!C298="","",IF(SUM('Control Sample Data'!C$3:C$386)&gt;10,IF(AND(ISNUMBER('Control Sample Data'!C298),'Control Sample Data'!C298&lt;$C$389, 'Control Sample Data'!C298&gt;0),'Control Sample Data'!C298,$C$389),""))</f>
        <v>27.33</v>
      </c>
      <c r="R299" s="105">
        <f>IF('Control Sample Data'!D298="","",IF(SUM('Control Sample Data'!D$3:D$386)&gt;10,IF(AND(ISNUMBER('Control Sample Data'!D298),'Control Sample Data'!D298&lt;$C$389, 'Control Sample Data'!D298&gt;0),'Control Sample Data'!D298,$C$389),""))</f>
        <v>27.11</v>
      </c>
      <c r="S299" s="105">
        <f>IF('Control Sample Data'!E298="","",IF(SUM('Control Sample Data'!E$3:E$386)&gt;10,IF(AND(ISNUMBER('Control Sample Data'!E298),'Control Sample Data'!E298&lt;$C$389, 'Control Sample Data'!E298&gt;0),'Control Sample Data'!E298,$C$389),""))</f>
        <v>27.31</v>
      </c>
      <c r="T299" s="105" t="str">
        <f>IF('Control Sample Data'!F298="","",IF(SUM('Control Sample Data'!F$3:F$386)&gt;10,IF(AND(ISNUMBER('Control Sample Data'!F298),'Control Sample Data'!F298&lt;$C$389, 'Control Sample Data'!F298&gt;0),'Control Sample Data'!F298,$C$389),""))</f>
        <v/>
      </c>
      <c r="U299" s="105" t="str">
        <f>IF('Control Sample Data'!G298="","",IF(SUM('Control Sample Data'!G$3:G$386)&gt;10,IF(AND(ISNUMBER('Control Sample Data'!G298),'Control Sample Data'!G298&lt;$C$389, 'Control Sample Data'!G298&gt;0),'Control Sample Data'!G298,$C$389),""))</f>
        <v/>
      </c>
      <c r="V299" s="105" t="str">
        <f>IF('Control Sample Data'!H298="","",IF(SUM('Control Sample Data'!H$3:H$386)&gt;10,IF(AND(ISNUMBER('Control Sample Data'!H298),'Control Sample Data'!H298&lt;$C$389, 'Control Sample Data'!H298&gt;0),'Control Sample Data'!H298,$C$389),""))</f>
        <v/>
      </c>
      <c r="W299" s="105" t="str">
        <f>IF('Control Sample Data'!I298="","",IF(SUM('Control Sample Data'!I$3:I$386)&gt;10,IF(AND(ISNUMBER('Control Sample Data'!I298),'Control Sample Data'!I298&lt;$C$389, 'Control Sample Data'!I298&gt;0),'Control Sample Data'!I298,$C$389),""))</f>
        <v/>
      </c>
      <c r="X299" s="105" t="str">
        <f>IF('Control Sample Data'!J298="","",IF(SUM('Control Sample Data'!J$3:J$386)&gt;10,IF(AND(ISNUMBER('Control Sample Data'!J298),'Control Sample Data'!J298&lt;$C$389, 'Control Sample Data'!J298&gt;0),'Control Sample Data'!J298,$C$389),""))</f>
        <v/>
      </c>
      <c r="Y299" s="105" t="str">
        <f>IF('Control Sample Data'!K298="","",IF(SUM('Control Sample Data'!K$3:K$386)&gt;10,IF(AND(ISNUMBER('Control Sample Data'!K298),'Control Sample Data'!K298&lt;$C$389, 'Control Sample Data'!K298&gt;0),'Control Sample Data'!K298,$C$389),""))</f>
        <v/>
      </c>
      <c r="Z299" s="105" t="str">
        <f>IF('Control Sample Data'!L298="","",IF(SUM('Control Sample Data'!L$3:L$386)&gt;10,IF(AND(ISNUMBER('Control Sample Data'!L298),'Control Sample Data'!L298&lt;$C$389, 'Control Sample Data'!L298&gt;0),'Control Sample Data'!L298,$C$389),""))</f>
        <v/>
      </c>
      <c r="AA299" s="105" t="str">
        <f>IF('Control Sample Data'!M298="","",IF(SUM('Control Sample Data'!M$3:M$386)&gt;10,IF(AND(ISNUMBER('Control Sample Data'!M298),'Control Sample Data'!M298&lt;$C$389, 'Control Sample Data'!M298&gt;0),'Control Sample Data'!M298,$C$389),""))</f>
        <v/>
      </c>
      <c r="AB299" s="136" t="str">
        <f>IF('Control Sample Data'!N298="","",IF(SUM('Control Sample Data'!N$3:N$386)&gt;10,IF(AND(ISNUMBER('Control Sample Data'!N298),'Control Sample Data'!N298&lt;$C$389, 'Control Sample Data'!N298&gt;0),'Control Sample Data'!N298,$C$389),""))</f>
        <v/>
      </c>
      <c r="BA299" s="101" t="str">
        <f t="shared" si="274"/>
        <v>TRIM2</v>
      </c>
      <c r="BB299" s="104" t="s">
        <v>27079</v>
      </c>
      <c r="BC299" s="105">
        <f t="shared" si="286"/>
        <v>2.5579999999999998</v>
      </c>
      <c r="BD299" s="105">
        <f t="shared" si="287"/>
        <v>8.5</v>
      </c>
      <c r="BE299" s="105">
        <f t="shared" si="288"/>
        <v>3.269999999999996</v>
      </c>
      <c r="BF299" s="105" t="str">
        <f t="shared" si="289"/>
        <v/>
      </c>
      <c r="BG299" s="105" t="str">
        <f t="shared" si="290"/>
        <v/>
      </c>
      <c r="BH299" s="105" t="str">
        <f t="shared" si="291"/>
        <v/>
      </c>
      <c r="BI299" s="105" t="str">
        <f t="shared" si="292"/>
        <v/>
      </c>
      <c r="BJ299" s="105" t="str">
        <f t="shared" si="293"/>
        <v/>
      </c>
      <c r="BK299" s="105" t="str">
        <f t="shared" si="294"/>
        <v/>
      </c>
      <c r="BL299" s="105" t="str">
        <f t="shared" si="295"/>
        <v/>
      </c>
      <c r="BM299" s="102" t="str">
        <f t="shared" si="275"/>
        <v/>
      </c>
      <c r="BN299" s="102" t="str">
        <f t="shared" si="276"/>
        <v/>
      </c>
      <c r="BO299" s="105">
        <f t="shared" si="296"/>
        <v>6.1879999999999988</v>
      </c>
      <c r="BP299" s="105">
        <f t="shared" si="297"/>
        <v>6.0579999999999998</v>
      </c>
      <c r="BQ299" s="105">
        <f t="shared" si="298"/>
        <v>6.0999999999999979</v>
      </c>
      <c r="BR299" s="105" t="str">
        <f t="shared" si="299"/>
        <v/>
      </c>
      <c r="BS299" s="105" t="str">
        <f t="shared" si="300"/>
        <v/>
      </c>
      <c r="BT299" s="105" t="str">
        <f t="shared" si="301"/>
        <v/>
      </c>
      <c r="BU299" s="105" t="str">
        <f t="shared" si="302"/>
        <v/>
      </c>
      <c r="BV299" s="105" t="str">
        <f t="shared" si="303"/>
        <v/>
      </c>
      <c r="BW299" s="105" t="str">
        <f t="shared" si="304"/>
        <v/>
      </c>
      <c r="BX299" s="105" t="str">
        <f t="shared" si="305"/>
        <v/>
      </c>
      <c r="BY299" s="102" t="str">
        <f t="shared" si="277"/>
        <v/>
      </c>
      <c r="BZ299" s="102" t="str">
        <f t="shared" si="278"/>
        <v/>
      </c>
      <c r="CA299" s="70">
        <f t="shared" si="279"/>
        <v>4.7759999999999989</v>
      </c>
      <c r="CB299" s="70">
        <f t="shared" si="280"/>
        <v>6.1153333333333322</v>
      </c>
      <c r="CC299" s="103" t="str">
        <f t="shared" si="281"/>
        <v>TRIM2</v>
      </c>
      <c r="CD299" s="104" t="s">
        <v>27079</v>
      </c>
      <c r="CE299" s="106">
        <f t="shared" si="306"/>
        <v>0.16981078556861812</v>
      </c>
      <c r="CF299" s="106">
        <f t="shared" si="307"/>
        <v>2.7621358640099515E-3</v>
      </c>
      <c r="CG299" s="106">
        <f t="shared" si="308"/>
        <v>0.1036649432268055</v>
      </c>
      <c r="CH299" s="106" t="str">
        <f t="shared" si="309"/>
        <v/>
      </c>
      <c r="CI299" s="106" t="str">
        <f t="shared" si="310"/>
        <v/>
      </c>
      <c r="CJ299" s="106" t="str">
        <f t="shared" si="311"/>
        <v/>
      </c>
      <c r="CK299" s="106" t="str">
        <f t="shared" si="312"/>
        <v/>
      </c>
      <c r="CL299" s="106" t="str">
        <f t="shared" si="313"/>
        <v/>
      </c>
      <c r="CM299" s="106" t="str">
        <f t="shared" si="314"/>
        <v/>
      </c>
      <c r="CN299" s="106" t="str">
        <f t="shared" si="315"/>
        <v/>
      </c>
      <c r="CO299" s="119" t="str">
        <f t="shared" si="282"/>
        <v/>
      </c>
      <c r="CP299" s="119" t="str">
        <f t="shared" si="283"/>
        <v/>
      </c>
      <c r="CQ299" s="106">
        <f t="shared" si="316"/>
        <v>1.3715965587648754E-2</v>
      </c>
      <c r="CR299" s="106">
        <f t="shared" si="317"/>
        <v>1.5009294749273075E-2</v>
      </c>
      <c r="CS299" s="106">
        <f t="shared" si="318"/>
        <v>1.4578640492762635E-2</v>
      </c>
      <c r="CT299" s="106" t="str">
        <f t="shared" si="319"/>
        <v/>
      </c>
      <c r="CU299" s="106" t="str">
        <f t="shared" si="320"/>
        <v/>
      </c>
      <c r="CV299" s="106" t="str">
        <f t="shared" si="321"/>
        <v/>
      </c>
      <c r="CW299" s="106" t="str">
        <f t="shared" si="322"/>
        <v/>
      </c>
      <c r="CX299" s="106" t="str">
        <f t="shared" si="323"/>
        <v/>
      </c>
      <c r="CY299" s="106" t="str">
        <f t="shared" si="324"/>
        <v/>
      </c>
      <c r="CZ299" s="106" t="str">
        <f t="shared" si="325"/>
        <v/>
      </c>
      <c r="DA299" s="119" t="str">
        <f t="shared" si="284"/>
        <v/>
      </c>
      <c r="DB299" s="119" t="str">
        <f t="shared" si="285"/>
        <v/>
      </c>
    </row>
    <row r="300" spans="1:106" ht="15" customHeight="1" x14ac:dyDescent="0.3">
      <c r="A300" s="135" t="str">
        <f>'Gene Table'!D299</f>
        <v>TRIM22</v>
      </c>
      <c r="B300" s="104" t="s">
        <v>27080</v>
      </c>
      <c r="C300" s="105">
        <f>IF('Test Sample Data'!C299="","",IF(SUM('Test Sample Data'!C$3:C$386)&gt;10,IF(AND(ISNUMBER('Test Sample Data'!C299),'Test Sample Data'!C299&lt;$C$389, 'Test Sample Data'!C299&gt;0),'Test Sample Data'!C299,$C$389),""))</f>
        <v>29.38</v>
      </c>
      <c r="D300" s="105">
        <f>IF('Test Sample Data'!D299="","",IF(SUM('Test Sample Data'!D$3:D$386)&gt;10,IF(AND(ISNUMBER('Test Sample Data'!D299),'Test Sample Data'!D299&lt;$C$389, 'Test Sample Data'!D299&gt;0),'Test Sample Data'!D299,$C$389),""))</f>
        <v>21.29</v>
      </c>
      <c r="E300" s="105">
        <f>IF('Test Sample Data'!E299="","",IF(SUM('Test Sample Data'!E$3:E$386)&gt;10,IF(AND(ISNUMBER('Test Sample Data'!E299),'Test Sample Data'!E299&lt;$C$389, 'Test Sample Data'!E299&gt;0),'Test Sample Data'!E299,$C$389),""))</f>
        <v>27.2</v>
      </c>
      <c r="F300" s="105" t="str">
        <f>IF('Test Sample Data'!F299="","",IF(SUM('Test Sample Data'!F$3:F$386)&gt;10,IF(AND(ISNUMBER('Test Sample Data'!F299),'Test Sample Data'!F299&lt;$C$389, 'Test Sample Data'!F299&gt;0),'Test Sample Data'!F299,$C$389),""))</f>
        <v/>
      </c>
      <c r="G300" s="105" t="str">
        <f>IF('Test Sample Data'!G299="","",IF(SUM('Test Sample Data'!G$3:G$386)&gt;10,IF(AND(ISNUMBER('Test Sample Data'!G299),'Test Sample Data'!G299&lt;$C$389, 'Test Sample Data'!G299&gt;0),'Test Sample Data'!G299,$C$389),""))</f>
        <v/>
      </c>
      <c r="H300" s="105" t="str">
        <f>IF('Test Sample Data'!H299="","",IF(SUM('Test Sample Data'!H$3:H$386)&gt;10,IF(AND(ISNUMBER('Test Sample Data'!H299),'Test Sample Data'!H299&lt;$C$389, 'Test Sample Data'!H299&gt;0),'Test Sample Data'!H299,$C$389),""))</f>
        <v/>
      </c>
      <c r="I300" s="105" t="str">
        <f>IF('Test Sample Data'!I299="","",IF(SUM('Test Sample Data'!I$3:I$386)&gt;10,IF(AND(ISNUMBER('Test Sample Data'!I299),'Test Sample Data'!I299&lt;$C$389, 'Test Sample Data'!I299&gt;0),'Test Sample Data'!I299,$C$389),""))</f>
        <v/>
      </c>
      <c r="J300" s="105" t="str">
        <f>IF('Test Sample Data'!J299="","",IF(SUM('Test Sample Data'!J$3:J$386)&gt;10,IF(AND(ISNUMBER('Test Sample Data'!J299),'Test Sample Data'!J299&lt;$C$389, 'Test Sample Data'!J299&gt;0),'Test Sample Data'!J299,$C$389),""))</f>
        <v/>
      </c>
      <c r="K300" s="105" t="str">
        <f>IF('Test Sample Data'!K299="","",IF(SUM('Test Sample Data'!K$3:K$386)&gt;10,IF(AND(ISNUMBER('Test Sample Data'!K299),'Test Sample Data'!K299&lt;$C$389, 'Test Sample Data'!K299&gt;0),'Test Sample Data'!K299,$C$389),""))</f>
        <v/>
      </c>
      <c r="L300" s="105" t="str">
        <f>IF('Test Sample Data'!L299="","",IF(SUM('Test Sample Data'!L$3:L$386)&gt;10,IF(AND(ISNUMBER('Test Sample Data'!L299),'Test Sample Data'!L299&lt;$C$389, 'Test Sample Data'!L299&gt;0),'Test Sample Data'!L299,$C$389),""))</f>
        <v/>
      </c>
      <c r="M300" s="105" t="str">
        <f>IF('Test Sample Data'!M299="","",IF(SUM('Test Sample Data'!M$3:M$386)&gt;10,IF(AND(ISNUMBER('Test Sample Data'!M299),'Test Sample Data'!M299&lt;$C$389, 'Test Sample Data'!M299&gt;0),'Test Sample Data'!M299,$C$389),""))</f>
        <v/>
      </c>
      <c r="N300" s="105" t="str">
        <f>IF('Test Sample Data'!N299="","",IF(SUM('Test Sample Data'!N$3:N$386)&gt;10,IF(AND(ISNUMBER('Test Sample Data'!N299),'Test Sample Data'!N299&lt;$C$389, 'Test Sample Data'!N299&gt;0),'Test Sample Data'!N299,$C$389),""))</f>
        <v/>
      </c>
      <c r="O300" s="105" t="str">
        <f>'Gene Table'!D299</f>
        <v>TRIM22</v>
      </c>
      <c r="P300" s="104" t="s">
        <v>27080</v>
      </c>
      <c r="Q300" s="105">
        <f>IF('Control Sample Data'!C299="","",IF(SUM('Control Sample Data'!C$3:C$386)&gt;10,IF(AND(ISNUMBER('Control Sample Data'!C299),'Control Sample Data'!C299&lt;$C$389, 'Control Sample Data'!C299&gt;0),'Control Sample Data'!C299,$C$389),""))</f>
        <v>25.52</v>
      </c>
      <c r="R300" s="105">
        <f>IF('Control Sample Data'!D299="","",IF(SUM('Control Sample Data'!D$3:D$386)&gt;10,IF(AND(ISNUMBER('Control Sample Data'!D299),'Control Sample Data'!D299&lt;$C$389, 'Control Sample Data'!D299&gt;0),'Control Sample Data'!D299,$C$389),""))</f>
        <v>25.6</v>
      </c>
      <c r="S300" s="105">
        <f>IF('Control Sample Data'!E299="","",IF(SUM('Control Sample Data'!E$3:E$386)&gt;10,IF(AND(ISNUMBER('Control Sample Data'!E299),'Control Sample Data'!E299&lt;$C$389, 'Control Sample Data'!E299&gt;0),'Control Sample Data'!E299,$C$389),""))</f>
        <v>25.81</v>
      </c>
      <c r="T300" s="105" t="str">
        <f>IF('Control Sample Data'!F299="","",IF(SUM('Control Sample Data'!F$3:F$386)&gt;10,IF(AND(ISNUMBER('Control Sample Data'!F299),'Control Sample Data'!F299&lt;$C$389, 'Control Sample Data'!F299&gt;0),'Control Sample Data'!F299,$C$389),""))</f>
        <v/>
      </c>
      <c r="U300" s="105" t="str">
        <f>IF('Control Sample Data'!G299="","",IF(SUM('Control Sample Data'!G$3:G$386)&gt;10,IF(AND(ISNUMBER('Control Sample Data'!G299),'Control Sample Data'!G299&lt;$C$389, 'Control Sample Data'!G299&gt;0),'Control Sample Data'!G299,$C$389),""))</f>
        <v/>
      </c>
      <c r="V300" s="105" t="str">
        <f>IF('Control Sample Data'!H299="","",IF(SUM('Control Sample Data'!H$3:H$386)&gt;10,IF(AND(ISNUMBER('Control Sample Data'!H299),'Control Sample Data'!H299&lt;$C$389, 'Control Sample Data'!H299&gt;0),'Control Sample Data'!H299,$C$389),""))</f>
        <v/>
      </c>
      <c r="W300" s="105" t="str">
        <f>IF('Control Sample Data'!I299="","",IF(SUM('Control Sample Data'!I$3:I$386)&gt;10,IF(AND(ISNUMBER('Control Sample Data'!I299),'Control Sample Data'!I299&lt;$C$389, 'Control Sample Data'!I299&gt;0),'Control Sample Data'!I299,$C$389),""))</f>
        <v/>
      </c>
      <c r="X300" s="105" t="str">
        <f>IF('Control Sample Data'!J299="","",IF(SUM('Control Sample Data'!J$3:J$386)&gt;10,IF(AND(ISNUMBER('Control Sample Data'!J299),'Control Sample Data'!J299&lt;$C$389, 'Control Sample Data'!J299&gt;0),'Control Sample Data'!J299,$C$389),""))</f>
        <v/>
      </c>
      <c r="Y300" s="105" t="str">
        <f>IF('Control Sample Data'!K299="","",IF(SUM('Control Sample Data'!K$3:K$386)&gt;10,IF(AND(ISNUMBER('Control Sample Data'!K299),'Control Sample Data'!K299&lt;$C$389, 'Control Sample Data'!K299&gt;0),'Control Sample Data'!K299,$C$389),""))</f>
        <v/>
      </c>
      <c r="Z300" s="105" t="str">
        <f>IF('Control Sample Data'!L299="","",IF(SUM('Control Sample Data'!L$3:L$386)&gt;10,IF(AND(ISNUMBER('Control Sample Data'!L299),'Control Sample Data'!L299&lt;$C$389, 'Control Sample Data'!L299&gt;0),'Control Sample Data'!L299,$C$389),""))</f>
        <v/>
      </c>
      <c r="AA300" s="105" t="str">
        <f>IF('Control Sample Data'!M299="","",IF(SUM('Control Sample Data'!M$3:M$386)&gt;10,IF(AND(ISNUMBER('Control Sample Data'!M299),'Control Sample Data'!M299&lt;$C$389, 'Control Sample Data'!M299&gt;0),'Control Sample Data'!M299,$C$389),""))</f>
        <v/>
      </c>
      <c r="AB300" s="136" t="str">
        <f>IF('Control Sample Data'!N299="","",IF(SUM('Control Sample Data'!N$3:N$386)&gt;10,IF(AND(ISNUMBER('Control Sample Data'!N299),'Control Sample Data'!N299&lt;$C$389, 'Control Sample Data'!N299&gt;0),'Control Sample Data'!N299,$C$389),""))</f>
        <v/>
      </c>
      <c r="BA300" s="101" t="str">
        <f t="shared" si="274"/>
        <v>TRIM22</v>
      </c>
      <c r="BB300" s="104" t="s">
        <v>27080</v>
      </c>
      <c r="BC300" s="105">
        <f t="shared" si="286"/>
        <v>8.3879999999999981</v>
      </c>
      <c r="BD300" s="105">
        <f t="shared" si="287"/>
        <v>0.33999999999999986</v>
      </c>
      <c r="BE300" s="105">
        <f t="shared" si="288"/>
        <v>6.3199999999999967</v>
      </c>
      <c r="BF300" s="105" t="str">
        <f t="shared" si="289"/>
        <v/>
      </c>
      <c r="BG300" s="105" t="str">
        <f t="shared" si="290"/>
        <v/>
      </c>
      <c r="BH300" s="105" t="str">
        <f t="shared" si="291"/>
        <v/>
      </c>
      <c r="BI300" s="105" t="str">
        <f t="shared" si="292"/>
        <v/>
      </c>
      <c r="BJ300" s="105" t="str">
        <f t="shared" si="293"/>
        <v/>
      </c>
      <c r="BK300" s="105" t="str">
        <f t="shared" si="294"/>
        <v/>
      </c>
      <c r="BL300" s="105" t="str">
        <f t="shared" si="295"/>
        <v/>
      </c>
      <c r="BM300" s="102" t="str">
        <f t="shared" si="275"/>
        <v/>
      </c>
      <c r="BN300" s="102" t="str">
        <f t="shared" si="276"/>
        <v/>
      </c>
      <c r="BO300" s="105">
        <f t="shared" si="296"/>
        <v>4.3780000000000001</v>
      </c>
      <c r="BP300" s="105">
        <f t="shared" si="297"/>
        <v>4.5480000000000018</v>
      </c>
      <c r="BQ300" s="105">
        <f t="shared" si="298"/>
        <v>4.5999999999999979</v>
      </c>
      <c r="BR300" s="105" t="str">
        <f t="shared" si="299"/>
        <v/>
      </c>
      <c r="BS300" s="105" t="str">
        <f t="shared" si="300"/>
        <v/>
      </c>
      <c r="BT300" s="105" t="str">
        <f t="shared" si="301"/>
        <v/>
      </c>
      <c r="BU300" s="105" t="str">
        <f t="shared" si="302"/>
        <v/>
      </c>
      <c r="BV300" s="105" t="str">
        <f t="shared" si="303"/>
        <v/>
      </c>
      <c r="BW300" s="105" t="str">
        <f t="shared" si="304"/>
        <v/>
      </c>
      <c r="BX300" s="105" t="str">
        <f t="shared" si="305"/>
        <v/>
      </c>
      <c r="BY300" s="102" t="str">
        <f t="shared" si="277"/>
        <v/>
      </c>
      <c r="BZ300" s="102" t="str">
        <f t="shared" si="278"/>
        <v/>
      </c>
      <c r="CA300" s="70">
        <f t="shared" si="279"/>
        <v>5.0159999999999982</v>
      </c>
      <c r="CB300" s="70">
        <f t="shared" si="280"/>
        <v>4.5086666666666666</v>
      </c>
      <c r="CC300" s="103" t="str">
        <f t="shared" si="281"/>
        <v>TRIM22</v>
      </c>
      <c r="CD300" s="104" t="s">
        <v>27080</v>
      </c>
      <c r="CE300" s="106">
        <f t="shared" si="306"/>
        <v>2.9851103921194715E-3</v>
      </c>
      <c r="CF300" s="106">
        <f t="shared" si="307"/>
        <v>0.79004131186337734</v>
      </c>
      <c r="CG300" s="106">
        <f t="shared" si="308"/>
        <v>1.2516716837337877E-2</v>
      </c>
      <c r="CH300" s="106" t="str">
        <f t="shared" si="309"/>
        <v/>
      </c>
      <c r="CI300" s="106" t="str">
        <f t="shared" si="310"/>
        <v/>
      </c>
      <c r="CJ300" s="106" t="str">
        <f t="shared" si="311"/>
        <v/>
      </c>
      <c r="CK300" s="106" t="str">
        <f t="shared" si="312"/>
        <v/>
      </c>
      <c r="CL300" s="106" t="str">
        <f t="shared" si="313"/>
        <v/>
      </c>
      <c r="CM300" s="106" t="str">
        <f t="shared" si="314"/>
        <v/>
      </c>
      <c r="CN300" s="106" t="str">
        <f t="shared" si="315"/>
        <v/>
      </c>
      <c r="CO300" s="119" t="str">
        <f t="shared" si="282"/>
        <v/>
      </c>
      <c r="CP300" s="119" t="str">
        <f t="shared" si="283"/>
        <v/>
      </c>
      <c r="CQ300" s="106">
        <f t="shared" si="316"/>
        <v>4.8093975630026944E-2</v>
      </c>
      <c r="CR300" s="106">
        <f t="shared" si="317"/>
        <v>4.2747978246952791E-2</v>
      </c>
      <c r="CS300" s="106">
        <f t="shared" si="318"/>
        <v>4.1234622211652999E-2</v>
      </c>
      <c r="CT300" s="106" t="str">
        <f t="shared" si="319"/>
        <v/>
      </c>
      <c r="CU300" s="106" t="str">
        <f t="shared" si="320"/>
        <v/>
      </c>
      <c r="CV300" s="106" t="str">
        <f t="shared" si="321"/>
        <v/>
      </c>
      <c r="CW300" s="106" t="str">
        <f t="shared" si="322"/>
        <v/>
      </c>
      <c r="CX300" s="106" t="str">
        <f t="shared" si="323"/>
        <v/>
      </c>
      <c r="CY300" s="106" t="str">
        <f t="shared" si="324"/>
        <v/>
      </c>
      <c r="CZ300" s="106" t="str">
        <f t="shared" si="325"/>
        <v/>
      </c>
      <c r="DA300" s="119" t="str">
        <f t="shared" si="284"/>
        <v/>
      </c>
      <c r="DB300" s="119" t="str">
        <f t="shared" si="285"/>
        <v/>
      </c>
    </row>
    <row r="301" spans="1:106" ht="15" customHeight="1" x14ac:dyDescent="0.3">
      <c r="A301" s="135" t="str">
        <f>'Gene Table'!D300</f>
        <v>TRIM23</v>
      </c>
      <c r="B301" s="104" t="s">
        <v>27081</v>
      </c>
      <c r="C301" s="105">
        <f>IF('Test Sample Data'!C300="","",IF(SUM('Test Sample Data'!C$3:C$386)&gt;10,IF(AND(ISNUMBER('Test Sample Data'!C300),'Test Sample Data'!C300&lt;$C$389, 'Test Sample Data'!C300&gt;0),'Test Sample Data'!C300,$C$389),""))</f>
        <v>23.53</v>
      </c>
      <c r="D301" s="105">
        <f>IF('Test Sample Data'!D300="","",IF(SUM('Test Sample Data'!D$3:D$386)&gt;10,IF(AND(ISNUMBER('Test Sample Data'!D300),'Test Sample Data'!D300&lt;$C$389, 'Test Sample Data'!D300&gt;0),'Test Sample Data'!D300,$C$389),""))</f>
        <v>16.86</v>
      </c>
      <c r="E301" s="105">
        <f>IF('Test Sample Data'!E300="","",IF(SUM('Test Sample Data'!E$3:E$386)&gt;10,IF(AND(ISNUMBER('Test Sample Data'!E300),'Test Sample Data'!E300&lt;$C$389, 'Test Sample Data'!E300&gt;0),'Test Sample Data'!E300,$C$389),""))</f>
        <v>35</v>
      </c>
      <c r="F301" s="105" t="str">
        <f>IF('Test Sample Data'!F300="","",IF(SUM('Test Sample Data'!F$3:F$386)&gt;10,IF(AND(ISNUMBER('Test Sample Data'!F300),'Test Sample Data'!F300&lt;$C$389, 'Test Sample Data'!F300&gt;0),'Test Sample Data'!F300,$C$389),""))</f>
        <v/>
      </c>
      <c r="G301" s="105" t="str">
        <f>IF('Test Sample Data'!G300="","",IF(SUM('Test Sample Data'!G$3:G$386)&gt;10,IF(AND(ISNUMBER('Test Sample Data'!G300),'Test Sample Data'!G300&lt;$C$389, 'Test Sample Data'!G300&gt;0),'Test Sample Data'!G300,$C$389),""))</f>
        <v/>
      </c>
      <c r="H301" s="105" t="str">
        <f>IF('Test Sample Data'!H300="","",IF(SUM('Test Sample Data'!H$3:H$386)&gt;10,IF(AND(ISNUMBER('Test Sample Data'!H300),'Test Sample Data'!H300&lt;$C$389, 'Test Sample Data'!H300&gt;0),'Test Sample Data'!H300,$C$389),""))</f>
        <v/>
      </c>
      <c r="I301" s="105" t="str">
        <f>IF('Test Sample Data'!I300="","",IF(SUM('Test Sample Data'!I$3:I$386)&gt;10,IF(AND(ISNUMBER('Test Sample Data'!I300),'Test Sample Data'!I300&lt;$C$389, 'Test Sample Data'!I300&gt;0),'Test Sample Data'!I300,$C$389),""))</f>
        <v/>
      </c>
      <c r="J301" s="105" t="str">
        <f>IF('Test Sample Data'!J300="","",IF(SUM('Test Sample Data'!J$3:J$386)&gt;10,IF(AND(ISNUMBER('Test Sample Data'!J300),'Test Sample Data'!J300&lt;$C$389, 'Test Sample Data'!J300&gt;0),'Test Sample Data'!J300,$C$389),""))</f>
        <v/>
      </c>
      <c r="K301" s="105" t="str">
        <f>IF('Test Sample Data'!K300="","",IF(SUM('Test Sample Data'!K$3:K$386)&gt;10,IF(AND(ISNUMBER('Test Sample Data'!K300),'Test Sample Data'!K300&lt;$C$389, 'Test Sample Data'!K300&gt;0),'Test Sample Data'!K300,$C$389),""))</f>
        <v/>
      </c>
      <c r="L301" s="105" t="str">
        <f>IF('Test Sample Data'!L300="","",IF(SUM('Test Sample Data'!L$3:L$386)&gt;10,IF(AND(ISNUMBER('Test Sample Data'!L300),'Test Sample Data'!L300&lt;$C$389, 'Test Sample Data'!L300&gt;0),'Test Sample Data'!L300,$C$389),""))</f>
        <v/>
      </c>
      <c r="M301" s="105" t="str">
        <f>IF('Test Sample Data'!M300="","",IF(SUM('Test Sample Data'!M$3:M$386)&gt;10,IF(AND(ISNUMBER('Test Sample Data'!M300),'Test Sample Data'!M300&lt;$C$389, 'Test Sample Data'!M300&gt;0),'Test Sample Data'!M300,$C$389),""))</f>
        <v/>
      </c>
      <c r="N301" s="105" t="str">
        <f>IF('Test Sample Data'!N300="","",IF(SUM('Test Sample Data'!N$3:N$386)&gt;10,IF(AND(ISNUMBER('Test Sample Data'!N300),'Test Sample Data'!N300&lt;$C$389, 'Test Sample Data'!N300&gt;0),'Test Sample Data'!N300,$C$389),""))</f>
        <v/>
      </c>
      <c r="O301" s="105" t="str">
        <f>'Gene Table'!D300</f>
        <v>TRIM23</v>
      </c>
      <c r="P301" s="104" t="s">
        <v>27081</v>
      </c>
      <c r="Q301" s="105">
        <f>IF('Control Sample Data'!C300="","",IF(SUM('Control Sample Data'!C$3:C$386)&gt;10,IF(AND(ISNUMBER('Control Sample Data'!C300),'Control Sample Data'!C300&lt;$C$389, 'Control Sample Data'!C300&gt;0),'Control Sample Data'!C300,$C$389),""))</f>
        <v>27.12</v>
      </c>
      <c r="R301" s="105">
        <f>IF('Control Sample Data'!D300="","",IF(SUM('Control Sample Data'!D$3:D$386)&gt;10,IF(AND(ISNUMBER('Control Sample Data'!D300),'Control Sample Data'!D300&lt;$C$389, 'Control Sample Data'!D300&gt;0),'Control Sample Data'!D300,$C$389),""))</f>
        <v>27.21</v>
      </c>
      <c r="S301" s="105">
        <f>IF('Control Sample Data'!E300="","",IF(SUM('Control Sample Data'!E$3:E$386)&gt;10,IF(AND(ISNUMBER('Control Sample Data'!E300),'Control Sample Data'!E300&lt;$C$389, 'Control Sample Data'!E300&gt;0),'Control Sample Data'!E300,$C$389),""))</f>
        <v>27.12</v>
      </c>
      <c r="T301" s="105" t="str">
        <f>IF('Control Sample Data'!F300="","",IF(SUM('Control Sample Data'!F$3:F$386)&gt;10,IF(AND(ISNUMBER('Control Sample Data'!F300),'Control Sample Data'!F300&lt;$C$389, 'Control Sample Data'!F300&gt;0),'Control Sample Data'!F300,$C$389),""))</f>
        <v/>
      </c>
      <c r="U301" s="105" t="str">
        <f>IF('Control Sample Data'!G300="","",IF(SUM('Control Sample Data'!G$3:G$386)&gt;10,IF(AND(ISNUMBER('Control Sample Data'!G300),'Control Sample Data'!G300&lt;$C$389, 'Control Sample Data'!G300&gt;0),'Control Sample Data'!G300,$C$389),""))</f>
        <v/>
      </c>
      <c r="V301" s="105" t="str">
        <f>IF('Control Sample Data'!H300="","",IF(SUM('Control Sample Data'!H$3:H$386)&gt;10,IF(AND(ISNUMBER('Control Sample Data'!H300),'Control Sample Data'!H300&lt;$C$389, 'Control Sample Data'!H300&gt;0),'Control Sample Data'!H300,$C$389),""))</f>
        <v/>
      </c>
      <c r="W301" s="105" t="str">
        <f>IF('Control Sample Data'!I300="","",IF(SUM('Control Sample Data'!I$3:I$386)&gt;10,IF(AND(ISNUMBER('Control Sample Data'!I300),'Control Sample Data'!I300&lt;$C$389, 'Control Sample Data'!I300&gt;0),'Control Sample Data'!I300,$C$389),""))</f>
        <v/>
      </c>
      <c r="X301" s="105" t="str">
        <f>IF('Control Sample Data'!J300="","",IF(SUM('Control Sample Data'!J$3:J$386)&gt;10,IF(AND(ISNUMBER('Control Sample Data'!J300),'Control Sample Data'!J300&lt;$C$389, 'Control Sample Data'!J300&gt;0),'Control Sample Data'!J300,$C$389),""))</f>
        <v/>
      </c>
      <c r="Y301" s="105" t="str">
        <f>IF('Control Sample Data'!K300="","",IF(SUM('Control Sample Data'!K$3:K$386)&gt;10,IF(AND(ISNUMBER('Control Sample Data'!K300),'Control Sample Data'!K300&lt;$C$389, 'Control Sample Data'!K300&gt;0),'Control Sample Data'!K300,$C$389),""))</f>
        <v/>
      </c>
      <c r="Z301" s="105" t="str">
        <f>IF('Control Sample Data'!L300="","",IF(SUM('Control Sample Data'!L$3:L$386)&gt;10,IF(AND(ISNUMBER('Control Sample Data'!L300),'Control Sample Data'!L300&lt;$C$389, 'Control Sample Data'!L300&gt;0),'Control Sample Data'!L300,$C$389),""))</f>
        <v/>
      </c>
      <c r="AA301" s="105" t="str">
        <f>IF('Control Sample Data'!M300="","",IF(SUM('Control Sample Data'!M$3:M$386)&gt;10,IF(AND(ISNUMBER('Control Sample Data'!M300),'Control Sample Data'!M300&lt;$C$389, 'Control Sample Data'!M300&gt;0),'Control Sample Data'!M300,$C$389),""))</f>
        <v/>
      </c>
      <c r="AB301" s="136" t="str">
        <f>IF('Control Sample Data'!N300="","",IF(SUM('Control Sample Data'!N$3:N$386)&gt;10,IF(AND(ISNUMBER('Control Sample Data'!N300),'Control Sample Data'!N300&lt;$C$389, 'Control Sample Data'!N300&gt;0),'Control Sample Data'!N300,$C$389),""))</f>
        <v/>
      </c>
      <c r="BA301" s="101" t="str">
        <f t="shared" si="274"/>
        <v>TRIM23</v>
      </c>
      <c r="BB301" s="104" t="s">
        <v>27081</v>
      </c>
      <c r="BC301" s="105">
        <f t="shared" si="286"/>
        <v>2.5380000000000003</v>
      </c>
      <c r="BD301" s="105">
        <f t="shared" si="287"/>
        <v>-4.09</v>
      </c>
      <c r="BE301" s="105">
        <f t="shared" si="288"/>
        <v>14.119999999999997</v>
      </c>
      <c r="BF301" s="105" t="str">
        <f t="shared" si="289"/>
        <v/>
      </c>
      <c r="BG301" s="105" t="str">
        <f t="shared" si="290"/>
        <v/>
      </c>
      <c r="BH301" s="105" t="str">
        <f t="shared" si="291"/>
        <v/>
      </c>
      <c r="BI301" s="105" t="str">
        <f t="shared" si="292"/>
        <v/>
      </c>
      <c r="BJ301" s="105" t="str">
        <f t="shared" si="293"/>
        <v/>
      </c>
      <c r="BK301" s="105" t="str">
        <f t="shared" si="294"/>
        <v/>
      </c>
      <c r="BL301" s="105" t="str">
        <f t="shared" si="295"/>
        <v/>
      </c>
      <c r="BM301" s="102" t="str">
        <f t="shared" si="275"/>
        <v/>
      </c>
      <c r="BN301" s="102" t="str">
        <f t="shared" si="276"/>
        <v/>
      </c>
      <c r="BO301" s="105">
        <f t="shared" si="296"/>
        <v>5.9780000000000015</v>
      </c>
      <c r="BP301" s="105">
        <f t="shared" si="297"/>
        <v>6.1580000000000013</v>
      </c>
      <c r="BQ301" s="105">
        <f t="shared" si="298"/>
        <v>5.91</v>
      </c>
      <c r="BR301" s="105" t="str">
        <f t="shared" si="299"/>
        <v/>
      </c>
      <c r="BS301" s="105" t="str">
        <f t="shared" si="300"/>
        <v/>
      </c>
      <c r="BT301" s="105" t="str">
        <f t="shared" si="301"/>
        <v/>
      </c>
      <c r="BU301" s="105" t="str">
        <f t="shared" si="302"/>
        <v/>
      </c>
      <c r="BV301" s="105" t="str">
        <f t="shared" si="303"/>
        <v/>
      </c>
      <c r="BW301" s="105" t="str">
        <f t="shared" si="304"/>
        <v/>
      </c>
      <c r="BX301" s="105" t="str">
        <f t="shared" si="305"/>
        <v/>
      </c>
      <c r="BY301" s="102" t="str">
        <f t="shared" si="277"/>
        <v/>
      </c>
      <c r="BZ301" s="102" t="str">
        <f t="shared" si="278"/>
        <v/>
      </c>
      <c r="CA301" s="70">
        <f t="shared" si="279"/>
        <v>4.1893333333333329</v>
      </c>
      <c r="CB301" s="70">
        <f t="shared" si="280"/>
        <v>6.0153333333333343</v>
      </c>
      <c r="CC301" s="103" t="str">
        <f t="shared" si="281"/>
        <v>TRIM23</v>
      </c>
      <c r="CD301" s="104" t="s">
        <v>27081</v>
      </c>
      <c r="CE301" s="106">
        <f t="shared" si="306"/>
        <v>0.1721812557978922</v>
      </c>
      <c r="CF301" s="106">
        <f t="shared" si="307"/>
        <v>17.029922919253753</v>
      </c>
      <c r="CG301" s="106">
        <f t="shared" si="308"/>
        <v>5.6163797035209816E-5</v>
      </c>
      <c r="CH301" s="106" t="str">
        <f t="shared" si="309"/>
        <v/>
      </c>
      <c r="CI301" s="106" t="str">
        <f t="shared" si="310"/>
        <v/>
      </c>
      <c r="CJ301" s="106" t="str">
        <f t="shared" si="311"/>
        <v/>
      </c>
      <c r="CK301" s="106" t="str">
        <f t="shared" si="312"/>
        <v/>
      </c>
      <c r="CL301" s="106" t="str">
        <f t="shared" si="313"/>
        <v/>
      </c>
      <c r="CM301" s="106" t="str">
        <f t="shared" si="314"/>
        <v/>
      </c>
      <c r="CN301" s="106" t="str">
        <f t="shared" si="315"/>
        <v/>
      </c>
      <c r="CO301" s="119" t="str">
        <f t="shared" si="282"/>
        <v/>
      </c>
      <c r="CP301" s="119" t="str">
        <f t="shared" si="283"/>
        <v/>
      </c>
      <c r="CQ301" s="106">
        <f t="shared" si="316"/>
        <v>1.5865095326084818E-2</v>
      </c>
      <c r="CR301" s="106">
        <f t="shared" si="317"/>
        <v>1.400416718077194E-2</v>
      </c>
      <c r="CS301" s="106">
        <f t="shared" si="318"/>
        <v>1.663078410083375E-2</v>
      </c>
      <c r="CT301" s="106" t="str">
        <f t="shared" si="319"/>
        <v/>
      </c>
      <c r="CU301" s="106" t="str">
        <f t="shared" si="320"/>
        <v/>
      </c>
      <c r="CV301" s="106" t="str">
        <f t="shared" si="321"/>
        <v/>
      </c>
      <c r="CW301" s="106" t="str">
        <f t="shared" si="322"/>
        <v/>
      </c>
      <c r="CX301" s="106" t="str">
        <f t="shared" si="323"/>
        <v/>
      </c>
      <c r="CY301" s="106" t="str">
        <f t="shared" si="324"/>
        <v/>
      </c>
      <c r="CZ301" s="106" t="str">
        <f t="shared" si="325"/>
        <v/>
      </c>
      <c r="DA301" s="119" t="str">
        <f t="shared" si="284"/>
        <v/>
      </c>
      <c r="DB301" s="119" t="str">
        <f t="shared" si="285"/>
        <v/>
      </c>
    </row>
    <row r="302" spans="1:106" ht="15" customHeight="1" x14ac:dyDescent="0.3">
      <c r="A302" s="135" t="str">
        <f>'Gene Table'!D301</f>
        <v>TRIM24</v>
      </c>
      <c r="B302" s="104" t="s">
        <v>27082</v>
      </c>
      <c r="C302" s="105">
        <f>IF('Test Sample Data'!C301="","",IF(SUM('Test Sample Data'!C$3:C$386)&gt;10,IF(AND(ISNUMBER('Test Sample Data'!C301),'Test Sample Data'!C301&lt;$C$389, 'Test Sample Data'!C301&gt;0),'Test Sample Data'!C301,$C$389),""))</f>
        <v>21.52</v>
      </c>
      <c r="D302" s="105">
        <f>IF('Test Sample Data'!D301="","",IF(SUM('Test Sample Data'!D$3:D$386)&gt;10,IF(AND(ISNUMBER('Test Sample Data'!D301),'Test Sample Data'!D301&lt;$C$389, 'Test Sample Data'!D301&gt;0),'Test Sample Data'!D301,$C$389),""))</f>
        <v>35</v>
      </c>
      <c r="E302" s="105">
        <f>IF('Test Sample Data'!E301="","",IF(SUM('Test Sample Data'!E$3:E$386)&gt;10,IF(AND(ISNUMBER('Test Sample Data'!E301),'Test Sample Data'!E301&lt;$C$389, 'Test Sample Data'!E301&gt;0),'Test Sample Data'!E301,$C$389),""))</f>
        <v>21.07</v>
      </c>
      <c r="F302" s="105" t="str">
        <f>IF('Test Sample Data'!F301="","",IF(SUM('Test Sample Data'!F$3:F$386)&gt;10,IF(AND(ISNUMBER('Test Sample Data'!F301),'Test Sample Data'!F301&lt;$C$389, 'Test Sample Data'!F301&gt;0),'Test Sample Data'!F301,$C$389),""))</f>
        <v/>
      </c>
      <c r="G302" s="105" t="str">
        <f>IF('Test Sample Data'!G301="","",IF(SUM('Test Sample Data'!G$3:G$386)&gt;10,IF(AND(ISNUMBER('Test Sample Data'!G301),'Test Sample Data'!G301&lt;$C$389, 'Test Sample Data'!G301&gt;0),'Test Sample Data'!G301,$C$389),""))</f>
        <v/>
      </c>
      <c r="H302" s="105" t="str">
        <f>IF('Test Sample Data'!H301="","",IF(SUM('Test Sample Data'!H$3:H$386)&gt;10,IF(AND(ISNUMBER('Test Sample Data'!H301),'Test Sample Data'!H301&lt;$C$389, 'Test Sample Data'!H301&gt;0),'Test Sample Data'!H301,$C$389),""))</f>
        <v/>
      </c>
      <c r="I302" s="105" t="str">
        <f>IF('Test Sample Data'!I301="","",IF(SUM('Test Sample Data'!I$3:I$386)&gt;10,IF(AND(ISNUMBER('Test Sample Data'!I301),'Test Sample Data'!I301&lt;$C$389, 'Test Sample Data'!I301&gt;0),'Test Sample Data'!I301,$C$389),""))</f>
        <v/>
      </c>
      <c r="J302" s="105" t="str">
        <f>IF('Test Sample Data'!J301="","",IF(SUM('Test Sample Data'!J$3:J$386)&gt;10,IF(AND(ISNUMBER('Test Sample Data'!J301),'Test Sample Data'!J301&lt;$C$389, 'Test Sample Data'!J301&gt;0),'Test Sample Data'!J301,$C$389),""))</f>
        <v/>
      </c>
      <c r="K302" s="105" t="str">
        <f>IF('Test Sample Data'!K301="","",IF(SUM('Test Sample Data'!K$3:K$386)&gt;10,IF(AND(ISNUMBER('Test Sample Data'!K301),'Test Sample Data'!K301&lt;$C$389, 'Test Sample Data'!K301&gt;0),'Test Sample Data'!K301,$C$389),""))</f>
        <v/>
      </c>
      <c r="L302" s="105" t="str">
        <f>IF('Test Sample Data'!L301="","",IF(SUM('Test Sample Data'!L$3:L$386)&gt;10,IF(AND(ISNUMBER('Test Sample Data'!L301),'Test Sample Data'!L301&lt;$C$389, 'Test Sample Data'!L301&gt;0),'Test Sample Data'!L301,$C$389),""))</f>
        <v/>
      </c>
      <c r="M302" s="105" t="str">
        <f>IF('Test Sample Data'!M301="","",IF(SUM('Test Sample Data'!M$3:M$386)&gt;10,IF(AND(ISNUMBER('Test Sample Data'!M301),'Test Sample Data'!M301&lt;$C$389, 'Test Sample Data'!M301&gt;0),'Test Sample Data'!M301,$C$389),""))</f>
        <v/>
      </c>
      <c r="N302" s="105" t="str">
        <f>IF('Test Sample Data'!N301="","",IF(SUM('Test Sample Data'!N$3:N$386)&gt;10,IF(AND(ISNUMBER('Test Sample Data'!N301),'Test Sample Data'!N301&lt;$C$389, 'Test Sample Data'!N301&gt;0),'Test Sample Data'!N301,$C$389),""))</f>
        <v/>
      </c>
      <c r="O302" s="105" t="str">
        <f>'Gene Table'!D301</f>
        <v>TRIM24</v>
      </c>
      <c r="P302" s="104" t="s">
        <v>27082</v>
      </c>
      <c r="Q302" s="105">
        <f>IF('Control Sample Data'!C301="","",IF(SUM('Control Sample Data'!C$3:C$386)&gt;10,IF(AND(ISNUMBER('Control Sample Data'!C301),'Control Sample Data'!C301&lt;$C$389, 'Control Sample Data'!C301&gt;0),'Control Sample Data'!C301,$C$389),""))</f>
        <v>35</v>
      </c>
      <c r="R302" s="105">
        <f>IF('Control Sample Data'!D301="","",IF(SUM('Control Sample Data'!D$3:D$386)&gt;10,IF(AND(ISNUMBER('Control Sample Data'!D301),'Control Sample Data'!D301&lt;$C$389, 'Control Sample Data'!D301&gt;0),'Control Sample Data'!D301,$C$389),""))</f>
        <v>35</v>
      </c>
      <c r="S302" s="105">
        <f>IF('Control Sample Data'!E301="","",IF(SUM('Control Sample Data'!E$3:E$386)&gt;10,IF(AND(ISNUMBER('Control Sample Data'!E301),'Control Sample Data'!E301&lt;$C$389, 'Control Sample Data'!E301&gt;0),'Control Sample Data'!E301,$C$389),""))</f>
        <v>35</v>
      </c>
      <c r="T302" s="105" t="str">
        <f>IF('Control Sample Data'!F301="","",IF(SUM('Control Sample Data'!F$3:F$386)&gt;10,IF(AND(ISNUMBER('Control Sample Data'!F301),'Control Sample Data'!F301&lt;$C$389, 'Control Sample Data'!F301&gt;0),'Control Sample Data'!F301,$C$389),""))</f>
        <v/>
      </c>
      <c r="U302" s="105" t="str">
        <f>IF('Control Sample Data'!G301="","",IF(SUM('Control Sample Data'!G$3:G$386)&gt;10,IF(AND(ISNUMBER('Control Sample Data'!G301),'Control Sample Data'!G301&lt;$C$389, 'Control Sample Data'!G301&gt;0),'Control Sample Data'!G301,$C$389),""))</f>
        <v/>
      </c>
      <c r="V302" s="105" t="str">
        <f>IF('Control Sample Data'!H301="","",IF(SUM('Control Sample Data'!H$3:H$386)&gt;10,IF(AND(ISNUMBER('Control Sample Data'!H301),'Control Sample Data'!H301&lt;$C$389, 'Control Sample Data'!H301&gt;0),'Control Sample Data'!H301,$C$389),""))</f>
        <v/>
      </c>
      <c r="W302" s="105" t="str">
        <f>IF('Control Sample Data'!I301="","",IF(SUM('Control Sample Data'!I$3:I$386)&gt;10,IF(AND(ISNUMBER('Control Sample Data'!I301),'Control Sample Data'!I301&lt;$C$389, 'Control Sample Data'!I301&gt;0),'Control Sample Data'!I301,$C$389),""))</f>
        <v/>
      </c>
      <c r="X302" s="105" t="str">
        <f>IF('Control Sample Data'!J301="","",IF(SUM('Control Sample Data'!J$3:J$386)&gt;10,IF(AND(ISNUMBER('Control Sample Data'!J301),'Control Sample Data'!J301&lt;$C$389, 'Control Sample Data'!J301&gt;0),'Control Sample Data'!J301,$C$389),""))</f>
        <v/>
      </c>
      <c r="Y302" s="105" t="str">
        <f>IF('Control Sample Data'!K301="","",IF(SUM('Control Sample Data'!K$3:K$386)&gt;10,IF(AND(ISNUMBER('Control Sample Data'!K301),'Control Sample Data'!K301&lt;$C$389, 'Control Sample Data'!K301&gt;0),'Control Sample Data'!K301,$C$389),""))</f>
        <v/>
      </c>
      <c r="Z302" s="105" t="str">
        <f>IF('Control Sample Data'!L301="","",IF(SUM('Control Sample Data'!L$3:L$386)&gt;10,IF(AND(ISNUMBER('Control Sample Data'!L301),'Control Sample Data'!L301&lt;$C$389, 'Control Sample Data'!L301&gt;0),'Control Sample Data'!L301,$C$389),""))</f>
        <v/>
      </c>
      <c r="AA302" s="105" t="str">
        <f>IF('Control Sample Data'!M301="","",IF(SUM('Control Sample Data'!M$3:M$386)&gt;10,IF(AND(ISNUMBER('Control Sample Data'!M301),'Control Sample Data'!M301&lt;$C$389, 'Control Sample Data'!M301&gt;0),'Control Sample Data'!M301,$C$389),""))</f>
        <v/>
      </c>
      <c r="AB302" s="136" t="str">
        <f>IF('Control Sample Data'!N301="","",IF(SUM('Control Sample Data'!N$3:N$386)&gt;10,IF(AND(ISNUMBER('Control Sample Data'!N301),'Control Sample Data'!N301&lt;$C$389, 'Control Sample Data'!N301&gt;0),'Control Sample Data'!N301,$C$389),""))</f>
        <v/>
      </c>
      <c r="BA302" s="101" t="str">
        <f t="shared" si="274"/>
        <v>TRIM24</v>
      </c>
      <c r="BB302" s="104" t="s">
        <v>27082</v>
      </c>
      <c r="BC302" s="105">
        <f t="shared" si="286"/>
        <v>0.52799999999999869</v>
      </c>
      <c r="BD302" s="105">
        <f t="shared" si="287"/>
        <v>14.05</v>
      </c>
      <c r="BE302" s="105">
        <f t="shared" si="288"/>
        <v>0.18999999999999773</v>
      </c>
      <c r="BF302" s="105" t="str">
        <f t="shared" si="289"/>
        <v/>
      </c>
      <c r="BG302" s="105" t="str">
        <f t="shared" si="290"/>
        <v/>
      </c>
      <c r="BH302" s="105" t="str">
        <f t="shared" si="291"/>
        <v/>
      </c>
      <c r="BI302" s="105" t="str">
        <f t="shared" si="292"/>
        <v/>
      </c>
      <c r="BJ302" s="105" t="str">
        <f t="shared" si="293"/>
        <v/>
      </c>
      <c r="BK302" s="105" t="str">
        <f t="shared" si="294"/>
        <v/>
      </c>
      <c r="BL302" s="105" t="str">
        <f t="shared" si="295"/>
        <v/>
      </c>
      <c r="BM302" s="102" t="str">
        <f t="shared" si="275"/>
        <v/>
      </c>
      <c r="BN302" s="102" t="str">
        <f t="shared" si="276"/>
        <v/>
      </c>
      <c r="BO302" s="105">
        <f t="shared" si="296"/>
        <v>13.858000000000001</v>
      </c>
      <c r="BP302" s="105">
        <f t="shared" si="297"/>
        <v>13.948</v>
      </c>
      <c r="BQ302" s="105">
        <f t="shared" si="298"/>
        <v>13.79</v>
      </c>
      <c r="BR302" s="105" t="str">
        <f t="shared" si="299"/>
        <v/>
      </c>
      <c r="BS302" s="105" t="str">
        <f t="shared" si="300"/>
        <v/>
      </c>
      <c r="BT302" s="105" t="str">
        <f t="shared" si="301"/>
        <v/>
      </c>
      <c r="BU302" s="105" t="str">
        <f t="shared" si="302"/>
        <v/>
      </c>
      <c r="BV302" s="105" t="str">
        <f t="shared" si="303"/>
        <v/>
      </c>
      <c r="BW302" s="105" t="str">
        <f t="shared" si="304"/>
        <v/>
      </c>
      <c r="BX302" s="105" t="str">
        <f t="shared" si="305"/>
        <v/>
      </c>
      <c r="BY302" s="102" t="str">
        <f t="shared" si="277"/>
        <v/>
      </c>
      <c r="BZ302" s="102" t="str">
        <f t="shared" si="278"/>
        <v/>
      </c>
      <c r="CA302" s="70">
        <f t="shared" si="279"/>
        <v>4.9226666666666654</v>
      </c>
      <c r="CB302" s="70">
        <f t="shared" si="280"/>
        <v>13.865333333333334</v>
      </c>
      <c r="CC302" s="103" t="str">
        <f t="shared" si="281"/>
        <v>TRIM24</v>
      </c>
      <c r="CD302" s="104" t="s">
        <v>27082</v>
      </c>
      <c r="CE302" s="106">
        <f t="shared" si="306"/>
        <v>0.69351548456569323</v>
      </c>
      <c r="CF302" s="106">
        <f t="shared" si="307"/>
        <v>5.8956074763479352E-5</v>
      </c>
      <c r="CG302" s="106">
        <f t="shared" si="308"/>
        <v>0.87660572131603642</v>
      </c>
      <c r="CH302" s="106" t="str">
        <f t="shared" si="309"/>
        <v/>
      </c>
      <c r="CI302" s="106" t="str">
        <f t="shared" si="310"/>
        <v/>
      </c>
      <c r="CJ302" s="106" t="str">
        <f t="shared" si="311"/>
        <v/>
      </c>
      <c r="CK302" s="106" t="str">
        <f t="shared" si="312"/>
        <v/>
      </c>
      <c r="CL302" s="106" t="str">
        <f t="shared" si="313"/>
        <v/>
      </c>
      <c r="CM302" s="106" t="str">
        <f t="shared" si="314"/>
        <v/>
      </c>
      <c r="CN302" s="106" t="str">
        <f t="shared" si="315"/>
        <v/>
      </c>
      <c r="CO302" s="119" t="str">
        <f t="shared" si="282"/>
        <v/>
      </c>
      <c r="CP302" s="119" t="str">
        <f t="shared" si="283"/>
        <v/>
      </c>
      <c r="CQ302" s="106">
        <f t="shared" si="316"/>
        <v>6.7348250734982831E-5</v>
      </c>
      <c r="CR302" s="106">
        <f t="shared" si="317"/>
        <v>6.3275213685285673E-5</v>
      </c>
      <c r="CS302" s="106">
        <f t="shared" si="318"/>
        <v>7.0598644037188073E-5</v>
      </c>
      <c r="CT302" s="106" t="str">
        <f t="shared" si="319"/>
        <v/>
      </c>
      <c r="CU302" s="106" t="str">
        <f t="shared" si="320"/>
        <v/>
      </c>
      <c r="CV302" s="106" t="str">
        <f t="shared" si="321"/>
        <v/>
      </c>
      <c r="CW302" s="106" t="str">
        <f t="shared" si="322"/>
        <v/>
      </c>
      <c r="CX302" s="106" t="str">
        <f t="shared" si="323"/>
        <v/>
      </c>
      <c r="CY302" s="106" t="str">
        <f t="shared" si="324"/>
        <v/>
      </c>
      <c r="CZ302" s="106" t="str">
        <f t="shared" si="325"/>
        <v/>
      </c>
      <c r="DA302" s="119" t="str">
        <f t="shared" si="284"/>
        <v/>
      </c>
      <c r="DB302" s="119" t="str">
        <f t="shared" si="285"/>
        <v/>
      </c>
    </row>
    <row r="303" spans="1:106" ht="15" customHeight="1" x14ac:dyDescent="0.3">
      <c r="A303" s="135" t="str">
        <f>'Gene Table'!D302</f>
        <v>TRIM25</v>
      </c>
      <c r="B303" s="104" t="s">
        <v>27083</v>
      </c>
      <c r="C303" s="105">
        <f>IF('Test Sample Data'!C302="","",IF(SUM('Test Sample Data'!C$3:C$386)&gt;10,IF(AND(ISNUMBER('Test Sample Data'!C302),'Test Sample Data'!C302&lt;$C$389, 'Test Sample Data'!C302&gt;0),'Test Sample Data'!C302,$C$389),""))</f>
        <v>35</v>
      </c>
      <c r="D303" s="105">
        <f>IF('Test Sample Data'!D302="","",IF(SUM('Test Sample Data'!D$3:D$386)&gt;10,IF(AND(ISNUMBER('Test Sample Data'!D302),'Test Sample Data'!D302&lt;$C$389, 'Test Sample Data'!D302&gt;0),'Test Sample Data'!D302,$C$389),""))</f>
        <v>20.94</v>
      </c>
      <c r="E303" s="105">
        <f>IF('Test Sample Data'!E302="","",IF(SUM('Test Sample Data'!E$3:E$386)&gt;10,IF(AND(ISNUMBER('Test Sample Data'!E302),'Test Sample Data'!E302&lt;$C$389, 'Test Sample Data'!E302&gt;0),'Test Sample Data'!E302,$C$389),""))</f>
        <v>23.55</v>
      </c>
      <c r="F303" s="105" t="str">
        <f>IF('Test Sample Data'!F302="","",IF(SUM('Test Sample Data'!F$3:F$386)&gt;10,IF(AND(ISNUMBER('Test Sample Data'!F302),'Test Sample Data'!F302&lt;$C$389, 'Test Sample Data'!F302&gt;0),'Test Sample Data'!F302,$C$389),""))</f>
        <v/>
      </c>
      <c r="G303" s="105" t="str">
        <f>IF('Test Sample Data'!G302="","",IF(SUM('Test Sample Data'!G$3:G$386)&gt;10,IF(AND(ISNUMBER('Test Sample Data'!G302),'Test Sample Data'!G302&lt;$C$389, 'Test Sample Data'!G302&gt;0),'Test Sample Data'!G302,$C$389),""))</f>
        <v/>
      </c>
      <c r="H303" s="105" t="str">
        <f>IF('Test Sample Data'!H302="","",IF(SUM('Test Sample Data'!H$3:H$386)&gt;10,IF(AND(ISNUMBER('Test Sample Data'!H302),'Test Sample Data'!H302&lt;$C$389, 'Test Sample Data'!H302&gt;0),'Test Sample Data'!H302,$C$389),""))</f>
        <v/>
      </c>
      <c r="I303" s="105" t="str">
        <f>IF('Test Sample Data'!I302="","",IF(SUM('Test Sample Data'!I$3:I$386)&gt;10,IF(AND(ISNUMBER('Test Sample Data'!I302),'Test Sample Data'!I302&lt;$C$389, 'Test Sample Data'!I302&gt;0),'Test Sample Data'!I302,$C$389),""))</f>
        <v/>
      </c>
      <c r="J303" s="105" t="str">
        <f>IF('Test Sample Data'!J302="","",IF(SUM('Test Sample Data'!J$3:J$386)&gt;10,IF(AND(ISNUMBER('Test Sample Data'!J302),'Test Sample Data'!J302&lt;$C$389, 'Test Sample Data'!J302&gt;0),'Test Sample Data'!J302,$C$389),""))</f>
        <v/>
      </c>
      <c r="K303" s="105" t="str">
        <f>IF('Test Sample Data'!K302="","",IF(SUM('Test Sample Data'!K$3:K$386)&gt;10,IF(AND(ISNUMBER('Test Sample Data'!K302),'Test Sample Data'!K302&lt;$C$389, 'Test Sample Data'!K302&gt;0),'Test Sample Data'!K302,$C$389),""))</f>
        <v/>
      </c>
      <c r="L303" s="105" t="str">
        <f>IF('Test Sample Data'!L302="","",IF(SUM('Test Sample Data'!L$3:L$386)&gt;10,IF(AND(ISNUMBER('Test Sample Data'!L302),'Test Sample Data'!L302&lt;$C$389, 'Test Sample Data'!L302&gt;0),'Test Sample Data'!L302,$C$389),""))</f>
        <v/>
      </c>
      <c r="M303" s="105" t="str">
        <f>IF('Test Sample Data'!M302="","",IF(SUM('Test Sample Data'!M$3:M$386)&gt;10,IF(AND(ISNUMBER('Test Sample Data'!M302),'Test Sample Data'!M302&lt;$C$389, 'Test Sample Data'!M302&gt;0),'Test Sample Data'!M302,$C$389),""))</f>
        <v/>
      </c>
      <c r="N303" s="105" t="str">
        <f>IF('Test Sample Data'!N302="","",IF(SUM('Test Sample Data'!N$3:N$386)&gt;10,IF(AND(ISNUMBER('Test Sample Data'!N302),'Test Sample Data'!N302&lt;$C$389, 'Test Sample Data'!N302&gt;0),'Test Sample Data'!N302,$C$389),""))</f>
        <v/>
      </c>
      <c r="O303" s="105" t="str">
        <f>'Gene Table'!D302</f>
        <v>TRIM25</v>
      </c>
      <c r="P303" s="104" t="s">
        <v>27083</v>
      </c>
      <c r="Q303" s="105">
        <f>IF('Control Sample Data'!C302="","",IF(SUM('Control Sample Data'!C$3:C$386)&gt;10,IF(AND(ISNUMBER('Control Sample Data'!C302),'Control Sample Data'!C302&lt;$C$389, 'Control Sample Data'!C302&gt;0),'Control Sample Data'!C302,$C$389),""))</f>
        <v>23.03</v>
      </c>
      <c r="R303" s="105">
        <f>IF('Control Sample Data'!D302="","",IF(SUM('Control Sample Data'!D$3:D$386)&gt;10,IF(AND(ISNUMBER('Control Sample Data'!D302),'Control Sample Data'!D302&lt;$C$389, 'Control Sample Data'!D302&gt;0),'Control Sample Data'!D302,$C$389),""))</f>
        <v>23.28</v>
      </c>
      <c r="S303" s="105">
        <f>IF('Control Sample Data'!E302="","",IF(SUM('Control Sample Data'!E$3:E$386)&gt;10,IF(AND(ISNUMBER('Control Sample Data'!E302),'Control Sample Data'!E302&lt;$C$389, 'Control Sample Data'!E302&gt;0),'Control Sample Data'!E302,$C$389),""))</f>
        <v>23.16</v>
      </c>
      <c r="T303" s="105" t="str">
        <f>IF('Control Sample Data'!F302="","",IF(SUM('Control Sample Data'!F$3:F$386)&gt;10,IF(AND(ISNUMBER('Control Sample Data'!F302),'Control Sample Data'!F302&lt;$C$389, 'Control Sample Data'!F302&gt;0),'Control Sample Data'!F302,$C$389),""))</f>
        <v/>
      </c>
      <c r="U303" s="105" t="str">
        <f>IF('Control Sample Data'!G302="","",IF(SUM('Control Sample Data'!G$3:G$386)&gt;10,IF(AND(ISNUMBER('Control Sample Data'!G302),'Control Sample Data'!G302&lt;$C$389, 'Control Sample Data'!G302&gt;0),'Control Sample Data'!G302,$C$389),""))</f>
        <v/>
      </c>
      <c r="V303" s="105" t="str">
        <f>IF('Control Sample Data'!H302="","",IF(SUM('Control Sample Data'!H$3:H$386)&gt;10,IF(AND(ISNUMBER('Control Sample Data'!H302),'Control Sample Data'!H302&lt;$C$389, 'Control Sample Data'!H302&gt;0),'Control Sample Data'!H302,$C$389),""))</f>
        <v/>
      </c>
      <c r="W303" s="105" t="str">
        <f>IF('Control Sample Data'!I302="","",IF(SUM('Control Sample Data'!I$3:I$386)&gt;10,IF(AND(ISNUMBER('Control Sample Data'!I302),'Control Sample Data'!I302&lt;$C$389, 'Control Sample Data'!I302&gt;0),'Control Sample Data'!I302,$C$389),""))</f>
        <v/>
      </c>
      <c r="X303" s="105" t="str">
        <f>IF('Control Sample Data'!J302="","",IF(SUM('Control Sample Data'!J$3:J$386)&gt;10,IF(AND(ISNUMBER('Control Sample Data'!J302),'Control Sample Data'!J302&lt;$C$389, 'Control Sample Data'!J302&gt;0),'Control Sample Data'!J302,$C$389),""))</f>
        <v/>
      </c>
      <c r="Y303" s="105" t="str">
        <f>IF('Control Sample Data'!K302="","",IF(SUM('Control Sample Data'!K$3:K$386)&gt;10,IF(AND(ISNUMBER('Control Sample Data'!K302),'Control Sample Data'!K302&lt;$C$389, 'Control Sample Data'!K302&gt;0),'Control Sample Data'!K302,$C$389),""))</f>
        <v/>
      </c>
      <c r="Z303" s="105" t="str">
        <f>IF('Control Sample Data'!L302="","",IF(SUM('Control Sample Data'!L$3:L$386)&gt;10,IF(AND(ISNUMBER('Control Sample Data'!L302),'Control Sample Data'!L302&lt;$C$389, 'Control Sample Data'!L302&gt;0),'Control Sample Data'!L302,$C$389),""))</f>
        <v/>
      </c>
      <c r="AA303" s="105" t="str">
        <f>IF('Control Sample Data'!M302="","",IF(SUM('Control Sample Data'!M$3:M$386)&gt;10,IF(AND(ISNUMBER('Control Sample Data'!M302),'Control Sample Data'!M302&lt;$C$389, 'Control Sample Data'!M302&gt;0),'Control Sample Data'!M302,$C$389),""))</f>
        <v/>
      </c>
      <c r="AB303" s="136" t="str">
        <f>IF('Control Sample Data'!N302="","",IF(SUM('Control Sample Data'!N$3:N$386)&gt;10,IF(AND(ISNUMBER('Control Sample Data'!N302),'Control Sample Data'!N302&lt;$C$389, 'Control Sample Data'!N302&gt;0),'Control Sample Data'!N302,$C$389),""))</f>
        <v/>
      </c>
      <c r="BA303" s="101" t="str">
        <f t="shared" si="274"/>
        <v>TRIM25</v>
      </c>
      <c r="BB303" s="104" t="s">
        <v>27083</v>
      </c>
      <c r="BC303" s="105">
        <f t="shared" si="286"/>
        <v>14.007999999999999</v>
      </c>
      <c r="BD303" s="105">
        <f t="shared" si="287"/>
        <v>-9.9999999999980105E-3</v>
      </c>
      <c r="BE303" s="105">
        <f t="shared" si="288"/>
        <v>2.6699999999999982</v>
      </c>
      <c r="BF303" s="105" t="str">
        <f t="shared" si="289"/>
        <v/>
      </c>
      <c r="BG303" s="105" t="str">
        <f t="shared" si="290"/>
        <v/>
      </c>
      <c r="BH303" s="105" t="str">
        <f t="shared" si="291"/>
        <v/>
      </c>
      <c r="BI303" s="105" t="str">
        <f t="shared" si="292"/>
        <v/>
      </c>
      <c r="BJ303" s="105" t="str">
        <f t="shared" si="293"/>
        <v/>
      </c>
      <c r="BK303" s="105" t="str">
        <f t="shared" si="294"/>
        <v/>
      </c>
      <c r="BL303" s="105" t="str">
        <f t="shared" si="295"/>
        <v/>
      </c>
      <c r="BM303" s="102" t="str">
        <f t="shared" si="275"/>
        <v/>
      </c>
      <c r="BN303" s="102" t="str">
        <f t="shared" si="276"/>
        <v/>
      </c>
      <c r="BO303" s="105">
        <f t="shared" si="296"/>
        <v>1.8880000000000017</v>
      </c>
      <c r="BP303" s="105">
        <f t="shared" si="297"/>
        <v>2.2280000000000015</v>
      </c>
      <c r="BQ303" s="105">
        <f t="shared" si="298"/>
        <v>1.9499999999999993</v>
      </c>
      <c r="BR303" s="105" t="str">
        <f t="shared" si="299"/>
        <v/>
      </c>
      <c r="BS303" s="105" t="str">
        <f t="shared" si="300"/>
        <v/>
      </c>
      <c r="BT303" s="105" t="str">
        <f t="shared" si="301"/>
        <v/>
      </c>
      <c r="BU303" s="105" t="str">
        <f t="shared" si="302"/>
        <v/>
      </c>
      <c r="BV303" s="105" t="str">
        <f t="shared" si="303"/>
        <v/>
      </c>
      <c r="BW303" s="105" t="str">
        <f t="shared" si="304"/>
        <v/>
      </c>
      <c r="BX303" s="105" t="str">
        <f t="shared" si="305"/>
        <v/>
      </c>
      <c r="BY303" s="102" t="str">
        <f t="shared" si="277"/>
        <v/>
      </c>
      <c r="BZ303" s="102" t="str">
        <f t="shared" si="278"/>
        <v/>
      </c>
      <c r="CA303" s="70">
        <f t="shared" si="279"/>
        <v>5.556</v>
      </c>
      <c r="CB303" s="70">
        <f t="shared" si="280"/>
        <v>2.0220000000000007</v>
      </c>
      <c r="CC303" s="103" t="str">
        <f t="shared" si="281"/>
        <v>TRIM25</v>
      </c>
      <c r="CD303" s="104" t="s">
        <v>27083</v>
      </c>
      <c r="CE303" s="106">
        <f t="shared" si="306"/>
        <v>6.0697642130933602E-5</v>
      </c>
      <c r="CF303" s="106">
        <f t="shared" si="307"/>
        <v>1.0069555500567173</v>
      </c>
      <c r="CG303" s="106">
        <f t="shared" si="308"/>
        <v>0.15712667181522877</v>
      </c>
      <c r="CH303" s="106" t="str">
        <f t="shared" si="309"/>
        <v/>
      </c>
      <c r="CI303" s="106" t="str">
        <f t="shared" si="310"/>
        <v/>
      </c>
      <c r="CJ303" s="106" t="str">
        <f t="shared" si="311"/>
        <v/>
      </c>
      <c r="CK303" s="106" t="str">
        <f t="shared" si="312"/>
        <v/>
      </c>
      <c r="CL303" s="106" t="str">
        <f t="shared" si="313"/>
        <v/>
      </c>
      <c r="CM303" s="106" t="str">
        <f t="shared" si="314"/>
        <v/>
      </c>
      <c r="CN303" s="106" t="str">
        <f t="shared" si="315"/>
        <v/>
      </c>
      <c r="CO303" s="119" t="str">
        <f t="shared" si="282"/>
        <v/>
      </c>
      <c r="CP303" s="119" t="str">
        <f t="shared" si="283"/>
        <v/>
      </c>
      <c r="CQ303" s="106">
        <f t="shared" si="316"/>
        <v>0.27018135050983755</v>
      </c>
      <c r="CR303" s="106">
        <f t="shared" si="317"/>
        <v>0.213454428597811</v>
      </c>
      <c r="CS303" s="106">
        <f t="shared" si="318"/>
        <v>0.25881623096034451</v>
      </c>
      <c r="CT303" s="106" t="str">
        <f t="shared" si="319"/>
        <v/>
      </c>
      <c r="CU303" s="106" t="str">
        <f t="shared" si="320"/>
        <v/>
      </c>
      <c r="CV303" s="106" t="str">
        <f t="shared" si="321"/>
        <v/>
      </c>
      <c r="CW303" s="106" t="str">
        <f t="shared" si="322"/>
        <v/>
      </c>
      <c r="CX303" s="106" t="str">
        <f t="shared" si="323"/>
        <v/>
      </c>
      <c r="CY303" s="106" t="str">
        <f t="shared" si="324"/>
        <v/>
      </c>
      <c r="CZ303" s="106" t="str">
        <f t="shared" si="325"/>
        <v/>
      </c>
      <c r="DA303" s="119" t="str">
        <f t="shared" si="284"/>
        <v/>
      </c>
      <c r="DB303" s="119" t="str">
        <f t="shared" si="285"/>
        <v/>
      </c>
    </row>
    <row r="304" spans="1:106" ht="15" customHeight="1" x14ac:dyDescent="0.3">
      <c r="A304" s="135" t="str">
        <f>'Gene Table'!D303</f>
        <v>TRIM26</v>
      </c>
      <c r="B304" s="104" t="s">
        <v>27084</v>
      </c>
      <c r="C304" s="105">
        <f>IF('Test Sample Data'!C303="","",IF(SUM('Test Sample Data'!C$3:C$386)&gt;10,IF(AND(ISNUMBER('Test Sample Data'!C303),'Test Sample Data'!C303&lt;$C$389, 'Test Sample Data'!C303&gt;0),'Test Sample Data'!C303,$C$389),""))</f>
        <v>29.12</v>
      </c>
      <c r="D304" s="105">
        <f>IF('Test Sample Data'!D303="","",IF(SUM('Test Sample Data'!D$3:D$386)&gt;10,IF(AND(ISNUMBER('Test Sample Data'!D303),'Test Sample Data'!D303&lt;$C$389, 'Test Sample Data'!D303&gt;0),'Test Sample Data'!D303,$C$389),""))</f>
        <v>35</v>
      </c>
      <c r="E304" s="105">
        <f>IF('Test Sample Data'!E303="","",IF(SUM('Test Sample Data'!E$3:E$386)&gt;10,IF(AND(ISNUMBER('Test Sample Data'!E303),'Test Sample Data'!E303&lt;$C$389, 'Test Sample Data'!E303&gt;0),'Test Sample Data'!E303,$C$389),""))</f>
        <v>29.38</v>
      </c>
      <c r="F304" s="105" t="str">
        <f>IF('Test Sample Data'!F303="","",IF(SUM('Test Sample Data'!F$3:F$386)&gt;10,IF(AND(ISNUMBER('Test Sample Data'!F303),'Test Sample Data'!F303&lt;$C$389, 'Test Sample Data'!F303&gt;0),'Test Sample Data'!F303,$C$389),""))</f>
        <v/>
      </c>
      <c r="G304" s="105" t="str">
        <f>IF('Test Sample Data'!G303="","",IF(SUM('Test Sample Data'!G$3:G$386)&gt;10,IF(AND(ISNUMBER('Test Sample Data'!G303),'Test Sample Data'!G303&lt;$C$389, 'Test Sample Data'!G303&gt;0),'Test Sample Data'!G303,$C$389),""))</f>
        <v/>
      </c>
      <c r="H304" s="105" t="str">
        <f>IF('Test Sample Data'!H303="","",IF(SUM('Test Sample Data'!H$3:H$386)&gt;10,IF(AND(ISNUMBER('Test Sample Data'!H303),'Test Sample Data'!H303&lt;$C$389, 'Test Sample Data'!H303&gt;0),'Test Sample Data'!H303,$C$389),""))</f>
        <v/>
      </c>
      <c r="I304" s="105" t="str">
        <f>IF('Test Sample Data'!I303="","",IF(SUM('Test Sample Data'!I$3:I$386)&gt;10,IF(AND(ISNUMBER('Test Sample Data'!I303),'Test Sample Data'!I303&lt;$C$389, 'Test Sample Data'!I303&gt;0),'Test Sample Data'!I303,$C$389),""))</f>
        <v/>
      </c>
      <c r="J304" s="105" t="str">
        <f>IF('Test Sample Data'!J303="","",IF(SUM('Test Sample Data'!J$3:J$386)&gt;10,IF(AND(ISNUMBER('Test Sample Data'!J303),'Test Sample Data'!J303&lt;$C$389, 'Test Sample Data'!J303&gt;0),'Test Sample Data'!J303,$C$389),""))</f>
        <v/>
      </c>
      <c r="K304" s="105" t="str">
        <f>IF('Test Sample Data'!K303="","",IF(SUM('Test Sample Data'!K$3:K$386)&gt;10,IF(AND(ISNUMBER('Test Sample Data'!K303),'Test Sample Data'!K303&lt;$C$389, 'Test Sample Data'!K303&gt;0),'Test Sample Data'!K303,$C$389),""))</f>
        <v/>
      </c>
      <c r="L304" s="105" t="str">
        <f>IF('Test Sample Data'!L303="","",IF(SUM('Test Sample Data'!L$3:L$386)&gt;10,IF(AND(ISNUMBER('Test Sample Data'!L303),'Test Sample Data'!L303&lt;$C$389, 'Test Sample Data'!L303&gt;0),'Test Sample Data'!L303,$C$389),""))</f>
        <v/>
      </c>
      <c r="M304" s="105" t="str">
        <f>IF('Test Sample Data'!M303="","",IF(SUM('Test Sample Data'!M$3:M$386)&gt;10,IF(AND(ISNUMBER('Test Sample Data'!M303),'Test Sample Data'!M303&lt;$C$389, 'Test Sample Data'!M303&gt;0),'Test Sample Data'!M303,$C$389),""))</f>
        <v/>
      </c>
      <c r="N304" s="105" t="str">
        <f>IF('Test Sample Data'!N303="","",IF(SUM('Test Sample Data'!N$3:N$386)&gt;10,IF(AND(ISNUMBER('Test Sample Data'!N303),'Test Sample Data'!N303&lt;$C$389, 'Test Sample Data'!N303&gt;0),'Test Sample Data'!N303,$C$389),""))</f>
        <v/>
      </c>
      <c r="O304" s="105" t="str">
        <f>'Gene Table'!D303</f>
        <v>TRIM26</v>
      </c>
      <c r="P304" s="104" t="s">
        <v>27084</v>
      </c>
      <c r="Q304" s="105">
        <f>IF('Control Sample Data'!C303="","",IF(SUM('Control Sample Data'!C$3:C$386)&gt;10,IF(AND(ISNUMBER('Control Sample Data'!C303),'Control Sample Data'!C303&lt;$C$389, 'Control Sample Data'!C303&gt;0),'Control Sample Data'!C303,$C$389),""))</f>
        <v>34.1</v>
      </c>
      <c r="R304" s="105">
        <f>IF('Control Sample Data'!D303="","",IF(SUM('Control Sample Data'!D$3:D$386)&gt;10,IF(AND(ISNUMBER('Control Sample Data'!D303),'Control Sample Data'!D303&lt;$C$389, 'Control Sample Data'!D303&gt;0),'Control Sample Data'!D303,$C$389),""))</f>
        <v>34.36</v>
      </c>
      <c r="S304" s="105">
        <f>IF('Control Sample Data'!E303="","",IF(SUM('Control Sample Data'!E$3:E$386)&gt;10,IF(AND(ISNUMBER('Control Sample Data'!E303),'Control Sample Data'!E303&lt;$C$389, 'Control Sample Data'!E303&gt;0),'Control Sample Data'!E303,$C$389),""))</f>
        <v>32.92</v>
      </c>
      <c r="T304" s="105" t="str">
        <f>IF('Control Sample Data'!F303="","",IF(SUM('Control Sample Data'!F$3:F$386)&gt;10,IF(AND(ISNUMBER('Control Sample Data'!F303),'Control Sample Data'!F303&lt;$C$389, 'Control Sample Data'!F303&gt;0),'Control Sample Data'!F303,$C$389),""))</f>
        <v/>
      </c>
      <c r="U304" s="105" t="str">
        <f>IF('Control Sample Data'!G303="","",IF(SUM('Control Sample Data'!G$3:G$386)&gt;10,IF(AND(ISNUMBER('Control Sample Data'!G303),'Control Sample Data'!G303&lt;$C$389, 'Control Sample Data'!G303&gt;0),'Control Sample Data'!G303,$C$389),""))</f>
        <v/>
      </c>
      <c r="V304" s="105" t="str">
        <f>IF('Control Sample Data'!H303="","",IF(SUM('Control Sample Data'!H$3:H$386)&gt;10,IF(AND(ISNUMBER('Control Sample Data'!H303),'Control Sample Data'!H303&lt;$C$389, 'Control Sample Data'!H303&gt;0),'Control Sample Data'!H303,$C$389),""))</f>
        <v/>
      </c>
      <c r="W304" s="105" t="str">
        <f>IF('Control Sample Data'!I303="","",IF(SUM('Control Sample Data'!I$3:I$386)&gt;10,IF(AND(ISNUMBER('Control Sample Data'!I303),'Control Sample Data'!I303&lt;$C$389, 'Control Sample Data'!I303&gt;0),'Control Sample Data'!I303,$C$389),""))</f>
        <v/>
      </c>
      <c r="X304" s="105" t="str">
        <f>IF('Control Sample Data'!J303="","",IF(SUM('Control Sample Data'!J$3:J$386)&gt;10,IF(AND(ISNUMBER('Control Sample Data'!J303),'Control Sample Data'!J303&lt;$C$389, 'Control Sample Data'!J303&gt;0),'Control Sample Data'!J303,$C$389),""))</f>
        <v/>
      </c>
      <c r="Y304" s="105" t="str">
        <f>IF('Control Sample Data'!K303="","",IF(SUM('Control Sample Data'!K$3:K$386)&gt;10,IF(AND(ISNUMBER('Control Sample Data'!K303),'Control Sample Data'!K303&lt;$C$389, 'Control Sample Data'!K303&gt;0),'Control Sample Data'!K303,$C$389),""))</f>
        <v/>
      </c>
      <c r="Z304" s="105" t="str">
        <f>IF('Control Sample Data'!L303="","",IF(SUM('Control Sample Data'!L$3:L$386)&gt;10,IF(AND(ISNUMBER('Control Sample Data'!L303),'Control Sample Data'!L303&lt;$C$389, 'Control Sample Data'!L303&gt;0),'Control Sample Data'!L303,$C$389),""))</f>
        <v/>
      </c>
      <c r="AA304" s="105" t="str">
        <f>IF('Control Sample Data'!M303="","",IF(SUM('Control Sample Data'!M$3:M$386)&gt;10,IF(AND(ISNUMBER('Control Sample Data'!M303),'Control Sample Data'!M303&lt;$C$389, 'Control Sample Data'!M303&gt;0),'Control Sample Data'!M303,$C$389),""))</f>
        <v/>
      </c>
      <c r="AB304" s="136" t="str">
        <f>IF('Control Sample Data'!N303="","",IF(SUM('Control Sample Data'!N$3:N$386)&gt;10,IF(AND(ISNUMBER('Control Sample Data'!N303),'Control Sample Data'!N303&lt;$C$389, 'Control Sample Data'!N303&gt;0),'Control Sample Data'!N303,$C$389),""))</f>
        <v/>
      </c>
      <c r="BA304" s="101" t="str">
        <f t="shared" si="274"/>
        <v>TRIM26</v>
      </c>
      <c r="BB304" s="104" t="s">
        <v>27084</v>
      </c>
      <c r="BC304" s="105">
        <f t="shared" si="286"/>
        <v>8.1280000000000001</v>
      </c>
      <c r="BD304" s="105">
        <f t="shared" si="287"/>
        <v>14.05</v>
      </c>
      <c r="BE304" s="105">
        <f t="shared" si="288"/>
        <v>8.4999999999999964</v>
      </c>
      <c r="BF304" s="105" t="str">
        <f t="shared" si="289"/>
        <v/>
      </c>
      <c r="BG304" s="105" t="str">
        <f t="shared" si="290"/>
        <v/>
      </c>
      <c r="BH304" s="105" t="str">
        <f t="shared" si="291"/>
        <v/>
      </c>
      <c r="BI304" s="105" t="str">
        <f t="shared" si="292"/>
        <v/>
      </c>
      <c r="BJ304" s="105" t="str">
        <f t="shared" si="293"/>
        <v/>
      </c>
      <c r="BK304" s="105" t="str">
        <f t="shared" si="294"/>
        <v/>
      </c>
      <c r="BL304" s="105" t="str">
        <f t="shared" si="295"/>
        <v/>
      </c>
      <c r="BM304" s="102" t="str">
        <f t="shared" si="275"/>
        <v/>
      </c>
      <c r="BN304" s="102" t="str">
        <f t="shared" si="276"/>
        <v/>
      </c>
      <c r="BO304" s="105">
        <f t="shared" si="296"/>
        <v>12.958000000000002</v>
      </c>
      <c r="BP304" s="105">
        <f t="shared" si="297"/>
        <v>13.308</v>
      </c>
      <c r="BQ304" s="105">
        <f t="shared" si="298"/>
        <v>11.71</v>
      </c>
      <c r="BR304" s="105" t="str">
        <f t="shared" si="299"/>
        <v/>
      </c>
      <c r="BS304" s="105" t="str">
        <f t="shared" si="300"/>
        <v/>
      </c>
      <c r="BT304" s="105" t="str">
        <f t="shared" si="301"/>
        <v/>
      </c>
      <c r="BU304" s="105" t="str">
        <f t="shared" si="302"/>
        <v/>
      </c>
      <c r="BV304" s="105" t="str">
        <f t="shared" si="303"/>
        <v/>
      </c>
      <c r="BW304" s="105" t="str">
        <f t="shared" si="304"/>
        <v/>
      </c>
      <c r="BX304" s="105" t="str">
        <f t="shared" si="305"/>
        <v/>
      </c>
      <c r="BY304" s="102" t="str">
        <f t="shared" si="277"/>
        <v/>
      </c>
      <c r="BZ304" s="102" t="str">
        <f t="shared" si="278"/>
        <v/>
      </c>
      <c r="CA304" s="70">
        <f t="shared" si="279"/>
        <v>10.225999999999999</v>
      </c>
      <c r="CB304" s="70">
        <f t="shared" si="280"/>
        <v>12.658666666666667</v>
      </c>
      <c r="CC304" s="103" t="str">
        <f t="shared" si="281"/>
        <v>TRIM26</v>
      </c>
      <c r="CD304" s="104" t="s">
        <v>27084</v>
      </c>
      <c r="CE304" s="106">
        <f t="shared" si="306"/>
        <v>3.5746061254997201E-3</v>
      </c>
      <c r="CF304" s="106">
        <f t="shared" si="307"/>
        <v>5.8956074763479352E-5</v>
      </c>
      <c r="CG304" s="106">
        <f t="shared" si="308"/>
        <v>2.7621358640099588E-3</v>
      </c>
      <c r="CH304" s="106" t="str">
        <f t="shared" si="309"/>
        <v/>
      </c>
      <c r="CI304" s="106" t="str">
        <f t="shared" si="310"/>
        <v/>
      </c>
      <c r="CJ304" s="106" t="str">
        <f t="shared" si="311"/>
        <v/>
      </c>
      <c r="CK304" s="106" t="str">
        <f t="shared" si="312"/>
        <v/>
      </c>
      <c r="CL304" s="106" t="str">
        <f t="shared" si="313"/>
        <v/>
      </c>
      <c r="CM304" s="106" t="str">
        <f t="shared" si="314"/>
        <v/>
      </c>
      <c r="CN304" s="106" t="str">
        <f t="shared" si="315"/>
        <v/>
      </c>
      <c r="CO304" s="119" t="str">
        <f t="shared" si="282"/>
        <v/>
      </c>
      <c r="CP304" s="119" t="str">
        <f t="shared" si="283"/>
        <v/>
      </c>
      <c r="CQ304" s="106">
        <f t="shared" si="316"/>
        <v>1.2567627971606394E-4</v>
      </c>
      <c r="CR304" s="106">
        <f t="shared" si="317"/>
        <v>9.8603610548047955E-5</v>
      </c>
      <c r="CS304" s="106">
        <f t="shared" si="318"/>
        <v>2.984961615459153E-4</v>
      </c>
      <c r="CT304" s="106" t="str">
        <f t="shared" si="319"/>
        <v/>
      </c>
      <c r="CU304" s="106" t="str">
        <f t="shared" si="320"/>
        <v/>
      </c>
      <c r="CV304" s="106" t="str">
        <f t="shared" si="321"/>
        <v/>
      </c>
      <c r="CW304" s="106" t="str">
        <f t="shared" si="322"/>
        <v/>
      </c>
      <c r="CX304" s="106" t="str">
        <f t="shared" si="323"/>
        <v/>
      </c>
      <c r="CY304" s="106" t="str">
        <f t="shared" si="324"/>
        <v/>
      </c>
      <c r="CZ304" s="106" t="str">
        <f t="shared" si="325"/>
        <v/>
      </c>
      <c r="DA304" s="119" t="str">
        <f t="shared" si="284"/>
        <v/>
      </c>
      <c r="DB304" s="119" t="str">
        <f t="shared" si="285"/>
        <v/>
      </c>
    </row>
    <row r="305" spans="1:106" ht="15" customHeight="1" x14ac:dyDescent="0.3">
      <c r="A305" s="135" t="str">
        <f>'Gene Table'!D304</f>
        <v>TRIM27</v>
      </c>
      <c r="B305" s="104" t="s">
        <v>27085</v>
      </c>
      <c r="C305" s="105">
        <f>IF('Test Sample Data'!C304="","",IF(SUM('Test Sample Data'!C$3:C$386)&gt;10,IF(AND(ISNUMBER('Test Sample Data'!C304),'Test Sample Data'!C304&lt;$C$389, 'Test Sample Data'!C304&gt;0),'Test Sample Data'!C304,$C$389),""))</f>
        <v>35</v>
      </c>
      <c r="D305" s="105">
        <f>IF('Test Sample Data'!D304="","",IF(SUM('Test Sample Data'!D$3:D$386)&gt;10,IF(AND(ISNUMBER('Test Sample Data'!D304),'Test Sample Data'!D304&lt;$C$389, 'Test Sample Data'!D304&gt;0),'Test Sample Data'!D304,$C$389),""))</f>
        <v>33.11</v>
      </c>
      <c r="E305" s="105">
        <f>IF('Test Sample Data'!E304="","",IF(SUM('Test Sample Data'!E$3:E$386)&gt;10,IF(AND(ISNUMBER('Test Sample Data'!E304),'Test Sample Data'!E304&lt;$C$389, 'Test Sample Data'!E304&gt;0),'Test Sample Data'!E304,$C$389),""))</f>
        <v>23.53</v>
      </c>
      <c r="F305" s="105" t="str">
        <f>IF('Test Sample Data'!F304="","",IF(SUM('Test Sample Data'!F$3:F$386)&gt;10,IF(AND(ISNUMBER('Test Sample Data'!F304),'Test Sample Data'!F304&lt;$C$389, 'Test Sample Data'!F304&gt;0),'Test Sample Data'!F304,$C$389),""))</f>
        <v/>
      </c>
      <c r="G305" s="105" t="str">
        <f>IF('Test Sample Data'!G304="","",IF(SUM('Test Sample Data'!G$3:G$386)&gt;10,IF(AND(ISNUMBER('Test Sample Data'!G304),'Test Sample Data'!G304&lt;$C$389, 'Test Sample Data'!G304&gt;0),'Test Sample Data'!G304,$C$389),""))</f>
        <v/>
      </c>
      <c r="H305" s="105" t="str">
        <f>IF('Test Sample Data'!H304="","",IF(SUM('Test Sample Data'!H$3:H$386)&gt;10,IF(AND(ISNUMBER('Test Sample Data'!H304),'Test Sample Data'!H304&lt;$C$389, 'Test Sample Data'!H304&gt;0),'Test Sample Data'!H304,$C$389),""))</f>
        <v/>
      </c>
      <c r="I305" s="105" t="str">
        <f>IF('Test Sample Data'!I304="","",IF(SUM('Test Sample Data'!I$3:I$386)&gt;10,IF(AND(ISNUMBER('Test Sample Data'!I304),'Test Sample Data'!I304&lt;$C$389, 'Test Sample Data'!I304&gt;0),'Test Sample Data'!I304,$C$389),""))</f>
        <v/>
      </c>
      <c r="J305" s="105" t="str">
        <f>IF('Test Sample Data'!J304="","",IF(SUM('Test Sample Data'!J$3:J$386)&gt;10,IF(AND(ISNUMBER('Test Sample Data'!J304),'Test Sample Data'!J304&lt;$C$389, 'Test Sample Data'!J304&gt;0),'Test Sample Data'!J304,$C$389),""))</f>
        <v/>
      </c>
      <c r="K305" s="105" t="str">
        <f>IF('Test Sample Data'!K304="","",IF(SUM('Test Sample Data'!K$3:K$386)&gt;10,IF(AND(ISNUMBER('Test Sample Data'!K304),'Test Sample Data'!K304&lt;$C$389, 'Test Sample Data'!K304&gt;0),'Test Sample Data'!K304,$C$389),""))</f>
        <v/>
      </c>
      <c r="L305" s="105" t="str">
        <f>IF('Test Sample Data'!L304="","",IF(SUM('Test Sample Data'!L$3:L$386)&gt;10,IF(AND(ISNUMBER('Test Sample Data'!L304),'Test Sample Data'!L304&lt;$C$389, 'Test Sample Data'!L304&gt;0),'Test Sample Data'!L304,$C$389),""))</f>
        <v/>
      </c>
      <c r="M305" s="105" t="str">
        <f>IF('Test Sample Data'!M304="","",IF(SUM('Test Sample Data'!M$3:M$386)&gt;10,IF(AND(ISNUMBER('Test Sample Data'!M304),'Test Sample Data'!M304&lt;$C$389, 'Test Sample Data'!M304&gt;0),'Test Sample Data'!M304,$C$389),""))</f>
        <v/>
      </c>
      <c r="N305" s="105" t="str">
        <f>IF('Test Sample Data'!N304="","",IF(SUM('Test Sample Data'!N$3:N$386)&gt;10,IF(AND(ISNUMBER('Test Sample Data'!N304),'Test Sample Data'!N304&lt;$C$389, 'Test Sample Data'!N304&gt;0),'Test Sample Data'!N304,$C$389),""))</f>
        <v/>
      </c>
      <c r="O305" s="105" t="str">
        <f>'Gene Table'!D304</f>
        <v>TRIM27</v>
      </c>
      <c r="P305" s="104" t="s">
        <v>27085</v>
      </c>
      <c r="Q305" s="105">
        <f>IF('Control Sample Data'!C304="","",IF(SUM('Control Sample Data'!C$3:C$386)&gt;10,IF(AND(ISNUMBER('Control Sample Data'!C304),'Control Sample Data'!C304&lt;$C$389, 'Control Sample Data'!C304&gt;0),'Control Sample Data'!C304,$C$389),""))</f>
        <v>33.130000000000003</v>
      </c>
      <c r="R305" s="105">
        <f>IF('Control Sample Data'!D304="","",IF(SUM('Control Sample Data'!D$3:D$386)&gt;10,IF(AND(ISNUMBER('Control Sample Data'!D304),'Control Sample Data'!D304&lt;$C$389, 'Control Sample Data'!D304&gt;0),'Control Sample Data'!D304,$C$389),""))</f>
        <v>35</v>
      </c>
      <c r="S305" s="105">
        <f>IF('Control Sample Data'!E304="","",IF(SUM('Control Sample Data'!E$3:E$386)&gt;10,IF(AND(ISNUMBER('Control Sample Data'!E304),'Control Sample Data'!E304&lt;$C$389, 'Control Sample Data'!E304&gt;0),'Control Sample Data'!E304,$C$389),""))</f>
        <v>34.1</v>
      </c>
      <c r="T305" s="105" t="str">
        <f>IF('Control Sample Data'!F304="","",IF(SUM('Control Sample Data'!F$3:F$386)&gt;10,IF(AND(ISNUMBER('Control Sample Data'!F304),'Control Sample Data'!F304&lt;$C$389, 'Control Sample Data'!F304&gt;0),'Control Sample Data'!F304,$C$389),""))</f>
        <v/>
      </c>
      <c r="U305" s="105" t="str">
        <f>IF('Control Sample Data'!G304="","",IF(SUM('Control Sample Data'!G$3:G$386)&gt;10,IF(AND(ISNUMBER('Control Sample Data'!G304),'Control Sample Data'!G304&lt;$C$389, 'Control Sample Data'!G304&gt;0),'Control Sample Data'!G304,$C$389),""))</f>
        <v/>
      </c>
      <c r="V305" s="105" t="str">
        <f>IF('Control Sample Data'!H304="","",IF(SUM('Control Sample Data'!H$3:H$386)&gt;10,IF(AND(ISNUMBER('Control Sample Data'!H304),'Control Sample Data'!H304&lt;$C$389, 'Control Sample Data'!H304&gt;0),'Control Sample Data'!H304,$C$389),""))</f>
        <v/>
      </c>
      <c r="W305" s="105" t="str">
        <f>IF('Control Sample Data'!I304="","",IF(SUM('Control Sample Data'!I$3:I$386)&gt;10,IF(AND(ISNUMBER('Control Sample Data'!I304),'Control Sample Data'!I304&lt;$C$389, 'Control Sample Data'!I304&gt;0),'Control Sample Data'!I304,$C$389),""))</f>
        <v/>
      </c>
      <c r="X305" s="105" t="str">
        <f>IF('Control Sample Data'!J304="","",IF(SUM('Control Sample Data'!J$3:J$386)&gt;10,IF(AND(ISNUMBER('Control Sample Data'!J304),'Control Sample Data'!J304&lt;$C$389, 'Control Sample Data'!J304&gt;0),'Control Sample Data'!J304,$C$389),""))</f>
        <v/>
      </c>
      <c r="Y305" s="105" t="str">
        <f>IF('Control Sample Data'!K304="","",IF(SUM('Control Sample Data'!K$3:K$386)&gt;10,IF(AND(ISNUMBER('Control Sample Data'!K304),'Control Sample Data'!K304&lt;$C$389, 'Control Sample Data'!K304&gt;0),'Control Sample Data'!K304,$C$389),""))</f>
        <v/>
      </c>
      <c r="Z305" s="105" t="str">
        <f>IF('Control Sample Data'!L304="","",IF(SUM('Control Sample Data'!L$3:L$386)&gt;10,IF(AND(ISNUMBER('Control Sample Data'!L304),'Control Sample Data'!L304&lt;$C$389, 'Control Sample Data'!L304&gt;0),'Control Sample Data'!L304,$C$389),""))</f>
        <v/>
      </c>
      <c r="AA305" s="105" t="str">
        <f>IF('Control Sample Data'!M304="","",IF(SUM('Control Sample Data'!M$3:M$386)&gt;10,IF(AND(ISNUMBER('Control Sample Data'!M304),'Control Sample Data'!M304&lt;$C$389, 'Control Sample Data'!M304&gt;0),'Control Sample Data'!M304,$C$389),""))</f>
        <v/>
      </c>
      <c r="AB305" s="136" t="str">
        <f>IF('Control Sample Data'!N304="","",IF(SUM('Control Sample Data'!N$3:N$386)&gt;10,IF(AND(ISNUMBER('Control Sample Data'!N304),'Control Sample Data'!N304&lt;$C$389, 'Control Sample Data'!N304&gt;0),'Control Sample Data'!N304,$C$389),""))</f>
        <v/>
      </c>
      <c r="BA305" s="101" t="str">
        <f t="shared" si="274"/>
        <v>TRIM27</v>
      </c>
      <c r="BB305" s="104" t="s">
        <v>27085</v>
      </c>
      <c r="BC305" s="105">
        <f t="shared" si="286"/>
        <v>14.007999999999999</v>
      </c>
      <c r="BD305" s="105">
        <f t="shared" si="287"/>
        <v>12.16</v>
      </c>
      <c r="BE305" s="105">
        <f t="shared" si="288"/>
        <v>2.6499999999999986</v>
      </c>
      <c r="BF305" s="105" t="str">
        <f t="shared" si="289"/>
        <v/>
      </c>
      <c r="BG305" s="105" t="str">
        <f t="shared" si="290"/>
        <v/>
      </c>
      <c r="BH305" s="105" t="str">
        <f t="shared" si="291"/>
        <v/>
      </c>
      <c r="BI305" s="105" t="str">
        <f t="shared" si="292"/>
        <v/>
      </c>
      <c r="BJ305" s="105" t="str">
        <f t="shared" si="293"/>
        <v/>
      </c>
      <c r="BK305" s="105" t="str">
        <f t="shared" si="294"/>
        <v/>
      </c>
      <c r="BL305" s="105" t="str">
        <f t="shared" si="295"/>
        <v/>
      </c>
      <c r="BM305" s="102" t="str">
        <f t="shared" si="275"/>
        <v/>
      </c>
      <c r="BN305" s="102" t="str">
        <f t="shared" si="276"/>
        <v/>
      </c>
      <c r="BO305" s="105">
        <f t="shared" si="296"/>
        <v>11.988000000000003</v>
      </c>
      <c r="BP305" s="105">
        <f t="shared" si="297"/>
        <v>13.948</v>
      </c>
      <c r="BQ305" s="105">
        <f t="shared" si="298"/>
        <v>12.89</v>
      </c>
      <c r="BR305" s="105" t="str">
        <f t="shared" si="299"/>
        <v/>
      </c>
      <c r="BS305" s="105" t="str">
        <f t="shared" si="300"/>
        <v/>
      </c>
      <c r="BT305" s="105" t="str">
        <f t="shared" si="301"/>
        <v/>
      </c>
      <c r="BU305" s="105" t="str">
        <f t="shared" si="302"/>
        <v/>
      </c>
      <c r="BV305" s="105" t="str">
        <f t="shared" si="303"/>
        <v/>
      </c>
      <c r="BW305" s="105" t="str">
        <f t="shared" si="304"/>
        <v/>
      </c>
      <c r="BX305" s="105" t="str">
        <f t="shared" si="305"/>
        <v/>
      </c>
      <c r="BY305" s="102" t="str">
        <f t="shared" si="277"/>
        <v/>
      </c>
      <c r="BZ305" s="102" t="str">
        <f t="shared" si="278"/>
        <v/>
      </c>
      <c r="CA305" s="70">
        <f t="shared" si="279"/>
        <v>9.6059999999999999</v>
      </c>
      <c r="CB305" s="70">
        <f t="shared" si="280"/>
        <v>12.942000000000002</v>
      </c>
      <c r="CC305" s="103" t="str">
        <f t="shared" si="281"/>
        <v>TRIM27</v>
      </c>
      <c r="CD305" s="104" t="s">
        <v>27085</v>
      </c>
      <c r="CE305" s="106">
        <f t="shared" si="306"/>
        <v>6.0697642130933602E-5</v>
      </c>
      <c r="CF305" s="106">
        <f t="shared" si="307"/>
        <v>2.185119802070245E-4</v>
      </c>
      <c r="CG305" s="106">
        <f t="shared" si="308"/>
        <v>0.15932007841490795</v>
      </c>
      <c r="CH305" s="106" t="str">
        <f t="shared" si="309"/>
        <v/>
      </c>
      <c r="CI305" s="106" t="str">
        <f t="shared" si="310"/>
        <v/>
      </c>
      <c r="CJ305" s="106" t="str">
        <f t="shared" si="311"/>
        <v/>
      </c>
      <c r="CK305" s="106" t="str">
        <f t="shared" si="312"/>
        <v/>
      </c>
      <c r="CL305" s="106" t="str">
        <f t="shared" si="313"/>
        <v/>
      </c>
      <c r="CM305" s="106" t="str">
        <f t="shared" si="314"/>
        <v/>
      </c>
      <c r="CN305" s="106" t="str">
        <f t="shared" si="315"/>
        <v/>
      </c>
      <c r="CO305" s="119" t="str">
        <f t="shared" si="282"/>
        <v/>
      </c>
      <c r="CP305" s="119" t="str">
        <f t="shared" si="283"/>
        <v/>
      </c>
      <c r="CQ305" s="106">
        <f t="shared" si="316"/>
        <v>2.4617979855825047E-4</v>
      </c>
      <c r="CR305" s="106">
        <f t="shared" si="317"/>
        <v>6.3275213685285673E-5</v>
      </c>
      <c r="CS305" s="106">
        <f t="shared" si="318"/>
        <v>1.3174172808891923E-4</v>
      </c>
      <c r="CT305" s="106" t="str">
        <f t="shared" si="319"/>
        <v/>
      </c>
      <c r="CU305" s="106" t="str">
        <f t="shared" si="320"/>
        <v/>
      </c>
      <c r="CV305" s="106" t="str">
        <f t="shared" si="321"/>
        <v/>
      </c>
      <c r="CW305" s="106" t="str">
        <f t="shared" si="322"/>
        <v/>
      </c>
      <c r="CX305" s="106" t="str">
        <f t="shared" si="323"/>
        <v/>
      </c>
      <c r="CY305" s="106" t="str">
        <f t="shared" si="324"/>
        <v/>
      </c>
      <c r="CZ305" s="106" t="str">
        <f t="shared" si="325"/>
        <v/>
      </c>
      <c r="DA305" s="119" t="str">
        <f t="shared" si="284"/>
        <v/>
      </c>
      <c r="DB305" s="119" t="str">
        <f t="shared" si="285"/>
        <v/>
      </c>
    </row>
    <row r="306" spans="1:106" ht="15" customHeight="1" x14ac:dyDescent="0.3">
      <c r="A306" s="135" t="str">
        <f>'Gene Table'!D305</f>
        <v>TRIM28</v>
      </c>
      <c r="B306" s="104" t="s">
        <v>27086</v>
      </c>
      <c r="C306" s="105">
        <f>IF('Test Sample Data'!C305="","",IF(SUM('Test Sample Data'!C$3:C$386)&gt;10,IF(AND(ISNUMBER('Test Sample Data'!C305),'Test Sample Data'!C305&lt;$C$389, 'Test Sample Data'!C305&gt;0),'Test Sample Data'!C305,$C$389),""))</f>
        <v>29.09</v>
      </c>
      <c r="D306" s="105">
        <f>IF('Test Sample Data'!D305="","",IF(SUM('Test Sample Data'!D$3:D$386)&gt;10,IF(AND(ISNUMBER('Test Sample Data'!D305),'Test Sample Data'!D305&lt;$C$389, 'Test Sample Data'!D305&gt;0),'Test Sample Data'!D305,$C$389),""))</f>
        <v>25</v>
      </c>
      <c r="E306" s="105">
        <f>IF('Test Sample Data'!E305="","",IF(SUM('Test Sample Data'!E$3:E$386)&gt;10,IF(AND(ISNUMBER('Test Sample Data'!E305),'Test Sample Data'!E305&lt;$C$389, 'Test Sample Data'!E305&gt;0),'Test Sample Data'!E305,$C$389),""))</f>
        <v>21.52</v>
      </c>
      <c r="F306" s="105" t="str">
        <f>IF('Test Sample Data'!F305="","",IF(SUM('Test Sample Data'!F$3:F$386)&gt;10,IF(AND(ISNUMBER('Test Sample Data'!F305),'Test Sample Data'!F305&lt;$C$389, 'Test Sample Data'!F305&gt;0),'Test Sample Data'!F305,$C$389),""))</f>
        <v/>
      </c>
      <c r="G306" s="105" t="str">
        <f>IF('Test Sample Data'!G305="","",IF(SUM('Test Sample Data'!G$3:G$386)&gt;10,IF(AND(ISNUMBER('Test Sample Data'!G305),'Test Sample Data'!G305&lt;$C$389, 'Test Sample Data'!G305&gt;0),'Test Sample Data'!G305,$C$389),""))</f>
        <v/>
      </c>
      <c r="H306" s="105" t="str">
        <f>IF('Test Sample Data'!H305="","",IF(SUM('Test Sample Data'!H$3:H$386)&gt;10,IF(AND(ISNUMBER('Test Sample Data'!H305),'Test Sample Data'!H305&lt;$C$389, 'Test Sample Data'!H305&gt;0),'Test Sample Data'!H305,$C$389),""))</f>
        <v/>
      </c>
      <c r="I306" s="105" t="str">
        <f>IF('Test Sample Data'!I305="","",IF(SUM('Test Sample Data'!I$3:I$386)&gt;10,IF(AND(ISNUMBER('Test Sample Data'!I305),'Test Sample Data'!I305&lt;$C$389, 'Test Sample Data'!I305&gt;0),'Test Sample Data'!I305,$C$389),""))</f>
        <v/>
      </c>
      <c r="J306" s="105" t="str">
        <f>IF('Test Sample Data'!J305="","",IF(SUM('Test Sample Data'!J$3:J$386)&gt;10,IF(AND(ISNUMBER('Test Sample Data'!J305),'Test Sample Data'!J305&lt;$C$389, 'Test Sample Data'!J305&gt;0),'Test Sample Data'!J305,$C$389),""))</f>
        <v/>
      </c>
      <c r="K306" s="105" t="str">
        <f>IF('Test Sample Data'!K305="","",IF(SUM('Test Sample Data'!K$3:K$386)&gt;10,IF(AND(ISNUMBER('Test Sample Data'!K305),'Test Sample Data'!K305&lt;$C$389, 'Test Sample Data'!K305&gt;0),'Test Sample Data'!K305,$C$389),""))</f>
        <v/>
      </c>
      <c r="L306" s="105" t="str">
        <f>IF('Test Sample Data'!L305="","",IF(SUM('Test Sample Data'!L$3:L$386)&gt;10,IF(AND(ISNUMBER('Test Sample Data'!L305),'Test Sample Data'!L305&lt;$C$389, 'Test Sample Data'!L305&gt;0),'Test Sample Data'!L305,$C$389),""))</f>
        <v/>
      </c>
      <c r="M306" s="105" t="str">
        <f>IF('Test Sample Data'!M305="","",IF(SUM('Test Sample Data'!M$3:M$386)&gt;10,IF(AND(ISNUMBER('Test Sample Data'!M305),'Test Sample Data'!M305&lt;$C$389, 'Test Sample Data'!M305&gt;0),'Test Sample Data'!M305,$C$389),""))</f>
        <v/>
      </c>
      <c r="N306" s="105" t="str">
        <f>IF('Test Sample Data'!N305="","",IF(SUM('Test Sample Data'!N$3:N$386)&gt;10,IF(AND(ISNUMBER('Test Sample Data'!N305),'Test Sample Data'!N305&lt;$C$389, 'Test Sample Data'!N305&gt;0),'Test Sample Data'!N305,$C$389),""))</f>
        <v/>
      </c>
      <c r="O306" s="105" t="str">
        <f>'Gene Table'!D305</f>
        <v>TRIM28</v>
      </c>
      <c r="P306" s="104" t="s">
        <v>27086</v>
      </c>
      <c r="Q306" s="105">
        <f>IF('Control Sample Data'!C305="","",IF(SUM('Control Sample Data'!C$3:C$386)&gt;10,IF(AND(ISNUMBER('Control Sample Data'!C305),'Control Sample Data'!C305&lt;$C$389, 'Control Sample Data'!C305&gt;0),'Control Sample Data'!C305,$C$389),""))</f>
        <v>25.3</v>
      </c>
      <c r="R306" s="105">
        <f>IF('Control Sample Data'!D305="","",IF(SUM('Control Sample Data'!D$3:D$386)&gt;10,IF(AND(ISNUMBER('Control Sample Data'!D305),'Control Sample Data'!D305&lt;$C$389, 'Control Sample Data'!D305&gt;0),'Control Sample Data'!D305,$C$389),""))</f>
        <v>25.36</v>
      </c>
      <c r="S306" s="105">
        <f>IF('Control Sample Data'!E305="","",IF(SUM('Control Sample Data'!E$3:E$386)&gt;10,IF(AND(ISNUMBER('Control Sample Data'!E305),'Control Sample Data'!E305&lt;$C$389, 'Control Sample Data'!E305&gt;0),'Control Sample Data'!E305,$C$389),""))</f>
        <v>25.3</v>
      </c>
      <c r="T306" s="105" t="str">
        <f>IF('Control Sample Data'!F305="","",IF(SUM('Control Sample Data'!F$3:F$386)&gt;10,IF(AND(ISNUMBER('Control Sample Data'!F305),'Control Sample Data'!F305&lt;$C$389, 'Control Sample Data'!F305&gt;0),'Control Sample Data'!F305,$C$389),""))</f>
        <v/>
      </c>
      <c r="U306" s="105" t="str">
        <f>IF('Control Sample Data'!G305="","",IF(SUM('Control Sample Data'!G$3:G$386)&gt;10,IF(AND(ISNUMBER('Control Sample Data'!G305),'Control Sample Data'!G305&lt;$C$389, 'Control Sample Data'!G305&gt;0),'Control Sample Data'!G305,$C$389),""))</f>
        <v/>
      </c>
      <c r="V306" s="105" t="str">
        <f>IF('Control Sample Data'!H305="","",IF(SUM('Control Sample Data'!H$3:H$386)&gt;10,IF(AND(ISNUMBER('Control Sample Data'!H305),'Control Sample Data'!H305&lt;$C$389, 'Control Sample Data'!H305&gt;0),'Control Sample Data'!H305,$C$389),""))</f>
        <v/>
      </c>
      <c r="W306" s="105" t="str">
        <f>IF('Control Sample Data'!I305="","",IF(SUM('Control Sample Data'!I$3:I$386)&gt;10,IF(AND(ISNUMBER('Control Sample Data'!I305),'Control Sample Data'!I305&lt;$C$389, 'Control Sample Data'!I305&gt;0),'Control Sample Data'!I305,$C$389),""))</f>
        <v/>
      </c>
      <c r="X306" s="105" t="str">
        <f>IF('Control Sample Data'!J305="","",IF(SUM('Control Sample Data'!J$3:J$386)&gt;10,IF(AND(ISNUMBER('Control Sample Data'!J305),'Control Sample Data'!J305&lt;$C$389, 'Control Sample Data'!J305&gt;0),'Control Sample Data'!J305,$C$389),""))</f>
        <v/>
      </c>
      <c r="Y306" s="105" t="str">
        <f>IF('Control Sample Data'!K305="","",IF(SUM('Control Sample Data'!K$3:K$386)&gt;10,IF(AND(ISNUMBER('Control Sample Data'!K305),'Control Sample Data'!K305&lt;$C$389, 'Control Sample Data'!K305&gt;0),'Control Sample Data'!K305,$C$389),""))</f>
        <v/>
      </c>
      <c r="Z306" s="105" t="str">
        <f>IF('Control Sample Data'!L305="","",IF(SUM('Control Sample Data'!L$3:L$386)&gt;10,IF(AND(ISNUMBER('Control Sample Data'!L305),'Control Sample Data'!L305&lt;$C$389, 'Control Sample Data'!L305&gt;0),'Control Sample Data'!L305,$C$389),""))</f>
        <v/>
      </c>
      <c r="AA306" s="105" t="str">
        <f>IF('Control Sample Data'!M305="","",IF(SUM('Control Sample Data'!M$3:M$386)&gt;10,IF(AND(ISNUMBER('Control Sample Data'!M305),'Control Sample Data'!M305&lt;$C$389, 'Control Sample Data'!M305&gt;0),'Control Sample Data'!M305,$C$389),""))</f>
        <v/>
      </c>
      <c r="AB306" s="136" t="str">
        <f>IF('Control Sample Data'!N305="","",IF(SUM('Control Sample Data'!N$3:N$386)&gt;10,IF(AND(ISNUMBER('Control Sample Data'!N305),'Control Sample Data'!N305&lt;$C$389, 'Control Sample Data'!N305&gt;0),'Control Sample Data'!N305,$C$389),""))</f>
        <v/>
      </c>
      <c r="BA306" s="101" t="str">
        <f t="shared" si="274"/>
        <v>TRIM28</v>
      </c>
      <c r="BB306" s="104" t="s">
        <v>27086</v>
      </c>
      <c r="BC306" s="105">
        <f t="shared" si="286"/>
        <v>8.097999999999999</v>
      </c>
      <c r="BD306" s="105">
        <f t="shared" si="287"/>
        <v>4.0500000000000007</v>
      </c>
      <c r="BE306" s="105">
        <f t="shared" si="288"/>
        <v>0.63999999999999702</v>
      </c>
      <c r="BF306" s="105" t="str">
        <f t="shared" si="289"/>
        <v/>
      </c>
      <c r="BG306" s="105" t="str">
        <f t="shared" si="290"/>
        <v/>
      </c>
      <c r="BH306" s="105" t="str">
        <f t="shared" si="291"/>
        <v/>
      </c>
      <c r="BI306" s="105" t="str">
        <f t="shared" si="292"/>
        <v/>
      </c>
      <c r="BJ306" s="105" t="str">
        <f t="shared" si="293"/>
        <v/>
      </c>
      <c r="BK306" s="105" t="str">
        <f t="shared" si="294"/>
        <v/>
      </c>
      <c r="BL306" s="105" t="str">
        <f t="shared" si="295"/>
        <v/>
      </c>
      <c r="BM306" s="102" t="str">
        <f t="shared" si="275"/>
        <v/>
      </c>
      <c r="BN306" s="102" t="str">
        <f t="shared" si="276"/>
        <v/>
      </c>
      <c r="BO306" s="105">
        <f t="shared" si="296"/>
        <v>4.1580000000000013</v>
      </c>
      <c r="BP306" s="105">
        <f t="shared" si="297"/>
        <v>4.3079999999999998</v>
      </c>
      <c r="BQ306" s="105">
        <f t="shared" si="298"/>
        <v>4.09</v>
      </c>
      <c r="BR306" s="105" t="str">
        <f t="shared" si="299"/>
        <v/>
      </c>
      <c r="BS306" s="105" t="str">
        <f t="shared" si="300"/>
        <v/>
      </c>
      <c r="BT306" s="105" t="str">
        <f t="shared" si="301"/>
        <v/>
      </c>
      <c r="BU306" s="105" t="str">
        <f t="shared" si="302"/>
        <v/>
      </c>
      <c r="BV306" s="105" t="str">
        <f t="shared" si="303"/>
        <v/>
      </c>
      <c r="BW306" s="105" t="str">
        <f t="shared" si="304"/>
        <v/>
      </c>
      <c r="BX306" s="105" t="str">
        <f t="shared" si="305"/>
        <v/>
      </c>
      <c r="BY306" s="102" t="str">
        <f t="shared" si="277"/>
        <v/>
      </c>
      <c r="BZ306" s="102" t="str">
        <f t="shared" si="278"/>
        <v/>
      </c>
      <c r="CA306" s="70">
        <f t="shared" si="279"/>
        <v>4.2626666666666653</v>
      </c>
      <c r="CB306" s="70">
        <f t="shared" si="280"/>
        <v>4.1853333333333333</v>
      </c>
      <c r="CC306" s="103" t="str">
        <f t="shared" si="281"/>
        <v>TRIM28</v>
      </c>
      <c r="CD306" s="104" t="s">
        <v>27086</v>
      </c>
      <c r="CE306" s="106">
        <f t="shared" si="306"/>
        <v>3.6497161987624266E-3</v>
      </c>
      <c r="CF306" s="106">
        <f t="shared" si="307"/>
        <v>6.0371020557802829E-2</v>
      </c>
      <c r="CG306" s="106">
        <f t="shared" si="308"/>
        <v>0.64171294878145346</v>
      </c>
      <c r="CH306" s="106" t="str">
        <f t="shared" si="309"/>
        <v/>
      </c>
      <c r="CI306" s="106" t="str">
        <f t="shared" si="310"/>
        <v/>
      </c>
      <c r="CJ306" s="106" t="str">
        <f t="shared" si="311"/>
        <v/>
      </c>
      <c r="CK306" s="106" t="str">
        <f t="shared" si="312"/>
        <v/>
      </c>
      <c r="CL306" s="106" t="str">
        <f t="shared" si="313"/>
        <v/>
      </c>
      <c r="CM306" s="106" t="str">
        <f t="shared" si="314"/>
        <v/>
      </c>
      <c r="CN306" s="106" t="str">
        <f t="shared" si="315"/>
        <v/>
      </c>
      <c r="CO306" s="119" t="str">
        <f t="shared" si="282"/>
        <v/>
      </c>
      <c r="CP306" s="119" t="str">
        <f t="shared" si="283"/>
        <v/>
      </c>
      <c r="CQ306" s="106">
        <f t="shared" si="316"/>
        <v>5.6016668723087748E-2</v>
      </c>
      <c r="CR306" s="106">
        <f t="shared" si="317"/>
        <v>5.0485048600600525E-2</v>
      </c>
      <c r="CS306" s="106">
        <f t="shared" si="318"/>
        <v>5.8720171825875751E-2</v>
      </c>
      <c r="CT306" s="106" t="str">
        <f t="shared" si="319"/>
        <v/>
      </c>
      <c r="CU306" s="106" t="str">
        <f t="shared" si="320"/>
        <v/>
      </c>
      <c r="CV306" s="106" t="str">
        <f t="shared" si="321"/>
        <v/>
      </c>
      <c r="CW306" s="106" t="str">
        <f t="shared" si="322"/>
        <v/>
      </c>
      <c r="CX306" s="106" t="str">
        <f t="shared" si="323"/>
        <v/>
      </c>
      <c r="CY306" s="106" t="str">
        <f t="shared" si="324"/>
        <v/>
      </c>
      <c r="CZ306" s="106" t="str">
        <f t="shared" si="325"/>
        <v/>
      </c>
      <c r="DA306" s="119" t="str">
        <f t="shared" si="284"/>
        <v/>
      </c>
      <c r="DB306" s="119" t="str">
        <f t="shared" si="285"/>
        <v/>
      </c>
    </row>
    <row r="307" spans="1:106" ht="15" customHeight="1" x14ac:dyDescent="0.3">
      <c r="A307" s="135" t="str">
        <f>'Gene Table'!D306</f>
        <v>TRIM3</v>
      </c>
      <c r="B307" s="104" t="s">
        <v>27087</v>
      </c>
      <c r="C307" s="105">
        <f>IF('Test Sample Data'!C306="","",IF(SUM('Test Sample Data'!C$3:C$386)&gt;10,IF(AND(ISNUMBER('Test Sample Data'!C306),'Test Sample Data'!C306&lt;$C$389, 'Test Sample Data'!C306&gt;0),'Test Sample Data'!C306,$C$389),""))</f>
        <v>34.299999999999997</v>
      </c>
      <c r="D307" s="105">
        <f>IF('Test Sample Data'!D306="","",IF(SUM('Test Sample Data'!D$3:D$386)&gt;10,IF(AND(ISNUMBER('Test Sample Data'!D306),'Test Sample Data'!D306&lt;$C$389, 'Test Sample Data'!D306&gt;0),'Test Sample Data'!D306,$C$389),""))</f>
        <v>35</v>
      </c>
      <c r="E307" s="105">
        <f>IF('Test Sample Data'!E306="","",IF(SUM('Test Sample Data'!E$3:E$386)&gt;10,IF(AND(ISNUMBER('Test Sample Data'!E306),'Test Sample Data'!E306&lt;$C$389, 'Test Sample Data'!E306&gt;0),'Test Sample Data'!E306,$C$389),""))</f>
        <v>35</v>
      </c>
      <c r="F307" s="105" t="str">
        <f>IF('Test Sample Data'!F306="","",IF(SUM('Test Sample Data'!F$3:F$386)&gt;10,IF(AND(ISNUMBER('Test Sample Data'!F306),'Test Sample Data'!F306&lt;$C$389, 'Test Sample Data'!F306&gt;0),'Test Sample Data'!F306,$C$389),""))</f>
        <v/>
      </c>
      <c r="G307" s="105" t="str">
        <f>IF('Test Sample Data'!G306="","",IF(SUM('Test Sample Data'!G$3:G$386)&gt;10,IF(AND(ISNUMBER('Test Sample Data'!G306),'Test Sample Data'!G306&lt;$C$389, 'Test Sample Data'!G306&gt;0),'Test Sample Data'!G306,$C$389),""))</f>
        <v/>
      </c>
      <c r="H307" s="105" t="str">
        <f>IF('Test Sample Data'!H306="","",IF(SUM('Test Sample Data'!H$3:H$386)&gt;10,IF(AND(ISNUMBER('Test Sample Data'!H306),'Test Sample Data'!H306&lt;$C$389, 'Test Sample Data'!H306&gt;0),'Test Sample Data'!H306,$C$389),""))</f>
        <v/>
      </c>
      <c r="I307" s="105" t="str">
        <f>IF('Test Sample Data'!I306="","",IF(SUM('Test Sample Data'!I$3:I$386)&gt;10,IF(AND(ISNUMBER('Test Sample Data'!I306),'Test Sample Data'!I306&lt;$C$389, 'Test Sample Data'!I306&gt;0),'Test Sample Data'!I306,$C$389),""))</f>
        <v/>
      </c>
      <c r="J307" s="105" t="str">
        <f>IF('Test Sample Data'!J306="","",IF(SUM('Test Sample Data'!J$3:J$386)&gt;10,IF(AND(ISNUMBER('Test Sample Data'!J306),'Test Sample Data'!J306&lt;$C$389, 'Test Sample Data'!J306&gt;0),'Test Sample Data'!J306,$C$389),""))</f>
        <v/>
      </c>
      <c r="K307" s="105" t="str">
        <f>IF('Test Sample Data'!K306="","",IF(SUM('Test Sample Data'!K$3:K$386)&gt;10,IF(AND(ISNUMBER('Test Sample Data'!K306),'Test Sample Data'!K306&lt;$C$389, 'Test Sample Data'!K306&gt;0),'Test Sample Data'!K306,$C$389),""))</f>
        <v/>
      </c>
      <c r="L307" s="105" t="str">
        <f>IF('Test Sample Data'!L306="","",IF(SUM('Test Sample Data'!L$3:L$386)&gt;10,IF(AND(ISNUMBER('Test Sample Data'!L306),'Test Sample Data'!L306&lt;$C$389, 'Test Sample Data'!L306&gt;0),'Test Sample Data'!L306,$C$389),""))</f>
        <v/>
      </c>
      <c r="M307" s="105" t="str">
        <f>IF('Test Sample Data'!M306="","",IF(SUM('Test Sample Data'!M$3:M$386)&gt;10,IF(AND(ISNUMBER('Test Sample Data'!M306),'Test Sample Data'!M306&lt;$C$389, 'Test Sample Data'!M306&gt;0),'Test Sample Data'!M306,$C$389),""))</f>
        <v/>
      </c>
      <c r="N307" s="105" t="str">
        <f>IF('Test Sample Data'!N306="","",IF(SUM('Test Sample Data'!N$3:N$386)&gt;10,IF(AND(ISNUMBER('Test Sample Data'!N306),'Test Sample Data'!N306&lt;$C$389, 'Test Sample Data'!N306&gt;0),'Test Sample Data'!N306,$C$389),""))</f>
        <v/>
      </c>
      <c r="O307" s="105" t="str">
        <f>'Gene Table'!D306</f>
        <v>TRIM3</v>
      </c>
      <c r="P307" s="104" t="s">
        <v>27087</v>
      </c>
      <c r="Q307" s="105">
        <f>IF('Control Sample Data'!C306="","",IF(SUM('Control Sample Data'!C$3:C$386)&gt;10,IF(AND(ISNUMBER('Control Sample Data'!C306),'Control Sample Data'!C306&lt;$C$389, 'Control Sample Data'!C306&gt;0),'Control Sample Data'!C306,$C$389),""))</f>
        <v>35</v>
      </c>
      <c r="R307" s="105">
        <f>IF('Control Sample Data'!D306="","",IF(SUM('Control Sample Data'!D$3:D$386)&gt;10,IF(AND(ISNUMBER('Control Sample Data'!D306),'Control Sample Data'!D306&lt;$C$389, 'Control Sample Data'!D306&gt;0),'Control Sample Data'!D306,$C$389),""))</f>
        <v>35</v>
      </c>
      <c r="S307" s="105">
        <f>IF('Control Sample Data'!E306="","",IF(SUM('Control Sample Data'!E$3:E$386)&gt;10,IF(AND(ISNUMBER('Control Sample Data'!E306),'Control Sample Data'!E306&lt;$C$389, 'Control Sample Data'!E306&gt;0),'Control Sample Data'!E306,$C$389),""))</f>
        <v>35</v>
      </c>
      <c r="T307" s="105" t="str">
        <f>IF('Control Sample Data'!F306="","",IF(SUM('Control Sample Data'!F$3:F$386)&gt;10,IF(AND(ISNUMBER('Control Sample Data'!F306),'Control Sample Data'!F306&lt;$C$389, 'Control Sample Data'!F306&gt;0),'Control Sample Data'!F306,$C$389),""))</f>
        <v/>
      </c>
      <c r="U307" s="105" t="str">
        <f>IF('Control Sample Data'!G306="","",IF(SUM('Control Sample Data'!G$3:G$386)&gt;10,IF(AND(ISNUMBER('Control Sample Data'!G306),'Control Sample Data'!G306&lt;$C$389, 'Control Sample Data'!G306&gt;0),'Control Sample Data'!G306,$C$389),""))</f>
        <v/>
      </c>
      <c r="V307" s="105" t="str">
        <f>IF('Control Sample Data'!H306="","",IF(SUM('Control Sample Data'!H$3:H$386)&gt;10,IF(AND(ISNUMBER('Control Sample Data'!H306),'Control Sample Data'!H306&lt;$C$389, 'Control Sample Data'!H306&gt;0),'Control Sample Data'!H306,$C$389),""))</f>
        <v/>
      </c>
      <c r="W307" s="105" t="str">
        <f>IF('Control Sample Data'!I306="","",IF(SUM('Control Sample Data'!I$3:I$386)&gt;10,IF(AND(ISNUMBER('Control Sample Data'!I306),'Control Sample Data'!I306&lt;$C$389, 'Control Sample Data'!I306&gt;0),'Control Sample Data'!I306,$C$389),""))</f>
        <v/>
      </c>
      <c r="X307" s="105" t="str">
        <f>IF('Control Sample Data'!J306="","",IF(SUM('Control Sample Data'!J$3:J$386)&gt;10,IF(AND(ISNUMBER('Control Sample Data'!J306),'Control Sample Data'!J306&lt;$C$389, 'Control Sample Data'!J306&gt;0),'Control Sample Data'!J306,$C$389),""))</f>
        <v/>
      </c>
      <c r="Y307" s="105" t="str">
        <f>IF('Control Sample Data'!K306="","",IF(SUM('Control Sample Data'!K$3:K$386)&gt;10,IF(AND(ISNUMBER('Control Sample Data'!K306),'Control Sample Data'!K306&lt;$C$389, 'Control Sample Data'!K306&gt;0),'Control Sample Data'!K306,$C$389),""))</f>
        <v/>
      </c>
      <c r="Z307" s="105" t="str">
        <f>IF('Control Sample Data'!L306="","",IF(SUM('Control Sample Data'!L$3:L$386)&gt;10,IF(AND(ISNUMBER('Control Sample Data'!L306),'Control Sample Data'!L306&lt;$C$389, 'Control Sample Data'!L306&gt;0),'Control Sample Data'!L306,$C$389),""))</f>
        <v/>
      </c>
      <c r="AA307" s="105" t="str">
        <f>IF('Control Sample Data'!M306="","",IF(SUM('Control Sample Data'!M$3:M$386)&gt;10,IF(AND(ISNUMBER('Control Sample Data'!M306),'Control Sample Data'!M306&lt;$C$389, 'Control Sample Data'!M306&gt;0),'Control Sample Data'!M306,$C$389),""))</f>
        <v/>
      </c>
      <c r="AB307" s="136" t="str">
        <f>IF('Control Sample Data'!N306="","",IF(SUM('Control Sample Data'!N$3:N$386)&gt;10,IF(AND(ISNUMBER('Control Sample Data'!N306),'Control Sample Data'!N306&lt;$C$389, 'Control Sample Data'!N306&gt;0),'Control Sample Data'!N306,$C$389),""))</f>
        <v/>
      </c>
      <c r="BA307" s="101" t="str">
        <f t="shared" si="274"/>
        <v>TRIM3</v>
      </c>
      <c r="BB307" s="104" t="s">
        <v>27087</v>
      </c>
      <c r="BC307" s="105">
        <f t="shared" si="286"/>
        <v>13.307999999999996</v>
      </c>
      <c r="BD307" s="105">
        <f t="shared" si="287"/>
        <v>14.05</v>
      </c>
      <c r="BE307" s="105">
        <f t="shared" si="288"/>
        <v>14.119999999999997</v>
      </c>
      <c r="BF307" s="105" t="str">
        <f t="shared" si="289"/>
        <v/>
      </c>
      <c r="BG307" s="105" t="str">
        <f t="shared" si="290"/>
        <v/>
      </c>
      <c r="BH307" s="105" t="str">
        <f t="shared" si="291"/>
        <v/>
      </c>
      <c r="BI307" s="105" t="str">
        <f t="shared" si="292"/>
        <v/>
      </c>
      <c r="BJ307" s="105" t="str">
        <f t="shared" si="293"/>
        <v/>
      </c>
      <c r="BK307" s="105" t="str">
        <f t="shared" si="294"/>
        <v/>
      </c>
      <c r="BL307" s="105" t="str">
        <f t="shared" si="295"/>
        <v/>
      </c>
      <c r="BM307" s="102" t="str">
        <f t="shared" si="275"/>
        <v/>
      </c>
      <c r="BN307" s="102" t="str">
        <f t="shared" si="276"/>
        <v/>
      </c>
      <c r="BO307" s="105">
        <f t="shared" si="296"/>
        <v>13.858000000000001</v>
      </c>
      <c r="BP307" s="105">
        <f t="shared" si="297"/>
        <v>13.948</v>
      </c>
      <c r="BQ307" s="105">
        <f t="shared" si="298"/>
        <v>13.79</v>
      </c>
      <c r="BR307" s="105" t="str">
        <f t="shared" si="299"/>
        <v/>
      </c>
      <c r="BS307" s="105" t="str">
        <f t="shared" si="300"/>
        <v/>
      </c>
      <c r="BT307" s="105" t="str">
        <f t="shared" si="301"/>
        <v/>
      </c>
      <c r="BU307" s="105" t="str">
        <f t="shared" si="302"/>
        <v/>
      </c>
      <c r="BV307" s="105" t="str">
        <f t="shared" si="303"/>
        <v/>
      </c>
      <c r="BW307" s="105" t="str">
        <f t="shared" si="304"/>
        <v/>
      </c>
      <c r="BX307" s="105" t="str">
        <f t="shared" si="305"/>
        <v/>
      </c>
      <c r="BY307" s="102" t="str">
        <f t="shared" si="277"/>
        <v/>
      </c>
      <c r="BZ307" s="102" t="str">
        <f t="shared" si="278"/>
        <v/>
      </c>
      <c r="CA307" s="70">
        <f t="shared" si="279"/>
        <v>13.825999999999999</v>
      </c>
      <c r="CB307" s="70">
        <f t="shared" si="280"/>
        <v>13.865333333333334</v>
      </c>
      <c r="CC307" s="103" t="str">
        <f t="shared" si="281"/>
        <v>TRIM3</v>
      </c>
      <c r="CD307" s="104" t="s">
        <v>27087</v>
      </c>
      <c r="CE307" s="106">
        <f t="shared" si="306"/>
        <v>9.8603610548048131E-5</v>
      </c>
      <c r="CF307" s="106">
        <f t="shared" si="307"/>
        <v>5.8956074763479352E-5</v>
      </c>
      <c r="CG307" s="106">
        <f t="shared" si="308"/>
        <v>5.6163797035209816E-5</v>
      </c>
      <c r="CH307" s="106" t="str">
        <f t="shared" si="309"/>
        <v/>
      </c>
      <c r="CI307" s="106" t="str">
        <f t="shared" si="310"/>
        <v/>
      </c>
      <c r="CJ307" s="106" t="str">
        <f t="shared" si="311"/>
        <v/>
      </c>
      <c r="CK307" s="106" t="str">
        <f t="shared" si="312"/>
        <v/>
      </c>
      <c r="CL307" s="106" t="str">
        <f t="shared" si="313"/>
        <v/>
      </c>
      <c r="CM307" s="106" t="str">
        <f t="shared" si="314"/>
        <v/>
      </c>
      <c r="CN307" s="106" t="str">
        <f t="shared" si="315"/>
        <v/>
      </c>
      <c r="CO307" s="119" t="str">
        <f t="shared" si="282"/>
        <v/>
      </c>
      <c r="CP307" s="119" t="str">
        <f t="shared" si="283"/>
        <v/>
      </c>
      <c r="CQ307" s="106">
        <f t="shared" si="316"/>
        <v>6.7348250734982831E-5</v>
      </c>
      <c r="CR307" s="106">
        <f t="shared" si="317"/>
        <v>6.3275213685285673E-5</v>
      </c>
      <c r="CS307" s="106">
        <f t="shared" si="318"/>
        <v>7.0598644037188073E-5</v>
      </c>
      <c r="CT307" s="106" t="str">
        <f t="shared" si="319"/>
        <v/>
      </c>
      <c r="CU307" s="106" t="str">
        <f t="shared" si="320"/>
        <v/>
      </c>
      <c r="CV307" s="106" t="str">
        <f t="shared" si="321"/>
        <v/>
      </c>
      <c r="CW307" s="106" t="str">
        <f t="shared" si="322"/>
        <v/>
      </c>
      <c r="CX307" s="106" t="str">
        <f t="shared" si="323"/>
        <v/>
      </c>
      <c r="CY307" s="106" t="str">
        <f t="shared" si="324"/>
        <v/>
      </c>
      <c r="CZ307" s="106" t="str">
        <f t="shared" si="325"/>
        <v/>
      </c>
      <c r="DA307" s="119" t="str">
        <f t="shared" si="284"/>
        <v/>
      </c>
      <c r="DB307" s="119" t="str">
        <f t="shared" si="285"/>
        <v/>
      </c>
    </row>
    <row r="308" spans="1:106" ht="15" customHeight="1" x14ac:dyDescent="0.3">
      <c r="A308" s="135" t="str">
        <f>'Gene Table'!D307</f>
        <v>TRIM31</v>
      </c>
      <c r="B308" s="104" t="s">
        <v>27088</v>
      </c>
      <c r="C308" s="105">
        <f>IF('Test Sample Data'!C307="","",IF(SUM('Test Sample Data'!C$3:C$386)&gt;10,IF(AND(ISNUMBER('Test Sample Data'!C307),'Test Sample Data'!C307&lt;$C$389, 'Test Sample Data'!C307&gt;0),'Test Sample Data'!C307,$C$389),""))</f>
        <v>35</v>
      </c>
      <c r="D308" s="105">
        <f>IF('Test Sample Data'!D307="","",IF(SUM('Test Sample Data'!D$3:D$386)&gt;10,IF(AND(ISNUMBER('Test Sample Data'!D307),'Test Sample Data'!D307&lt;$C$389, 'Test Sample Data'!D307&gt;0),'Test Sample Data'!D307,$C$389),""))</f>
        <v>35</v>
      </c>
      <c r="E308" s="105">
        <f>IF('Test Sample Data'!E307="","",IF(SUM('Test Sample Data'!E$3:E$386)&gt;10,IF(AND(ISNUMBER('Test Sample Data'!E307),'Test Sample Data'!E307&lt;$C$389, 'Test Sample Data'!E307&gt;0),'Test Sample Data'!E307,$C$389),""))</f>
        <v>29.12</v>
      </c>
      <c r="F308" s="105" t="str">
        <f>IF('Test Sample Data'!F307="","",IF(SUM('Test Sample Data'!F$3:F$386)&gt;10,IF(AND(ISNUMBER('Test Sample Data'!F307),'Test Sample Data'!F307&lt;$C$389, 'Test Sample Data'!F307&gt;0),'Test Sample Data'!F307,$C$389),""))</f>
        <v/>
      </c>
      <c r="G308" s="105" t="str">
        <f>IF('Test Sample Data'!G307="","",IF(SUM('Test Sample Data'!G$3:G$386)&gt;10,IF(AND(ISNUMBER('Test Sample Data'!G307),'Test Sample Data'!G307&lt;$C$389, 'Test Sample Data'!G307&gt;0),'Test Sample Data'!G307,$C$389),""))</f>
        <v/>
      </c>
      <c r="H308" s="105" t="str">
        <f>IF('Test Sample Data'!H307="","",IF(SUM('Test Sample Data'!H$3:H$386)&gt;10,IF(AND(ISNUMBER('Test Sample Data'!H307),'Test Sample Data'!H307&lt;$C$389, 'Test Sample Data'!H307&gt;0),'Test Sample Data'!H307,$C$389),""))</f>
        <v/>
      </c>
      <c r="I308" s="105" t="str">
        <f>IF('Test Sample Data'!I307="","",IF(SUM('Test Sample Data'!I$3:I$386)&gt;10,IF(AND(ISNUMBER('Test Sample Data'!I307),'Test Sample Data'!I307&lt;$C$389, 'Test Sample Data'!I307&gt;0),'Test Sample Data'!I307,$C$389),""))</f>
        <v/>
      </c>
      <c r="J308" s="105" t="str">
        <f>IF('Test Sample Data'!J307="","",IF(SUM('Test Sample Data'!J$3:J$386)&gt;10,IF(AND(ISNUMBER('Test Sample Data'!J307),'Test Sample Data'!J307&lt;$C$389, 'Test Sample Data'!J307&gt;0),'Test Sample Data'!J307,$C$389),""))</f>
        <v/>
      </c>
      <c r="K308" s="105" t="str">
        <f>IF('Test Sample Data'!K307="","",IF(SUM('Test Sample Data'!K$3:K$386)&gt;10,IF(AND(ISNUMBER('Test Sample Data'!K307),'Test Sample Data'!K307&lt;$C$389, 'Test Sample Data'!K307&gt;0),'Test Sample Data'!K307,$C$389),""))</f>
        <v/>
      </c>
      <c r="L308" s="105" t="str">
        <f>IF('Test Sample Data'!L307="","",IF(SUM('Test Sample Data'!L$3:L$386)&gt;10,IF(AND(ISNUMBER('Test Sample Data'!L307),'Test Sample Data'!L307&lt;$C$389, 'Test Sample Data'!L307&gt;0),'Test Sample Data'!L307,$C$389),""))</f>
        <v/>
      </c>
      <c r="M308" s="105" t="str">
        <f>IF('Test Sample Data'!M307="","",IF(SUM('Test Sample Data'!M$3:M$386)&gt;10,IF(AND(ISNUMBER('Test Sample Data'!M307),'Test Sample Data'!M307&lt;$C$389, 'Test Sample Data'!M307&gt;0),'Test Sample Data'!M307,$C$389),""))</f>
        <v/>
      </c>
      <c r="N308" s="105" t="str">
        <f>IF('Test Sample Data'!N307="","",IF(SUM('Test Sample Data'!N$3:N$386)&gt;10,IF(AND(ISNUMBER('Test Sample Data'!N307),'Test Sample Data'!N307&lt;$C$389, 'Test Sample Data'!N307&gt;0),'Test Sample Data'!N307,$C$389),""))</f>
        <v/>
      </c>
      <c r="O308" s="105" t="str">
        <f>'Gene Table'!D307</f>
        <v>TRIM31</v>
      </c>
      <c r="P308" s="104" t="s">
        <v>27088</v>
      </c>
      <c r="Q308" s="105">
        <f>IF('Control Sample Data'!C307="","",IF(SUM('Control Sample Data'!C$3:C$386)&gt;10,IF(AND(ISNUMBER('Control Sample Data'!C307),'Control Sample Data'!C307&lt;$C$389, 'Control Sample Data'!C307&gt;0),'Control Sample Data'!C307,$C$389),""))</f>
        <v>35</v>
      </c>
      <c r="R308" s="105">
        <f>IF('Control Sample Data'!D307="","",IF(SUM('Control Sample Data'!D$3:D$386)&gt;10,IF(AND(ISNUMBER('Control Sample Data'!D307),'Control Sample Data'!D307&lt;$C$389, 'Control Sample Data'!D307&gt;0),'Control Sample Data'!D307,$C$389),""))</f>
        <v>35</v>
      </c>
      <c r="S308" s="105">
        <f>IF('Control Sample Data'!E307="","",IF(SUM('Control Sample Data'!E$3:E$386)&gt;10,IF(AND(ISNUMBER('Control Sample Data'!E307),'Control Sample Data'!E307&lt;$C$389, 'Control Sample Data'!E307&gt;0),'Control Sample Data'!E307,$C$389),""))</f>
        <v>35</v>
      </c>
      <c r="T308" s="105" t="str">
        <f>IF('Control Sample Data'!F307="","",IF(SUM('Control Sample Data'!F$3:F$386)&gt;10,IF(AND(ISNUMBER('Control Sample Data'!F307),'Control Sample Data'!F307&lt;$C$389, 'Control Sample Data'!F307&gt;0),'Control Sample Data'!F307,$C$389),""))</f>
        <v/>
      </c>
      <c r="U308" s="105" t="str">
        <f>IF('Control Sample Data'!G307="","",IF(SUM('Control Sample Data'!G$3:G$386)&gt;10,IF(AND(ISNUMBER('Control Sample Data'!G307),'Control Sample Data'!G307&lt;$C$389, 'Control Sample Data'!G307&gt;0),'Control Sample Data'!G307,$C$389),""))</f>
        <v/>
      </c>
      <c r="V308" s="105" t="str">
        <f>IF('Control Sample Data'!H307="","",IF(SUM('Control Sample Data'!H$3:H$386)&gt;10,IF(AND(ISNUMBER('Control Sample Data'!H307),'Control Sample Data'!H307&lt;$C$389, 'Control Sample Data'!H307&gt;0),'Control Sample Data'!H307,$C$389),""))</f>
        <v/>
      </c>
      <c r="W308" s="105" t="str">
        <f>IF('Control Sample Data'!I307="","",IF(SUM('Control Sample Data'!I$3:I$386)&gt;10,IF(AND(ISNUMBER('Control Sample Data'!I307),'Control Sample Data'!I307&lt;$C$389, 'Control Sample Data'!I307&gt;0),'Control Sample Data'!I307,$C$389),""))</f>
        <v/>
      </c>
      <c r="X308" s="105" t="str">
        <f>IF('Control Sample Data'!J307="","",IF(SUM('Control Sample Data'!J$3:J$386)&gt;10,IF(AND(ISNUMBER('Control Sample Data'!J307),'Control Sample Data'!J307&lt;$C$389, 'Control Sample Data'!J307&gt;0),'Control Sample Data'!J307,$C$389),""))</f>
        <v/>
      </c>
      <c r="Y308" s="105" t="str">
        <f>IF('Control Sample Data'!K307="","",IF(SUM('Control Sample Data'!K$3:K$386)&gt;10,IF(AND(ISNUMBER('Control Sample Data'!K307),'Control Sample Data'!K307&lt;$C$389, 'Control Sample Data'!K307&gt;0),'Control Sample Data'!K307,$C$389),""))</f>
        <v/>
      </c>
      <c r="Z308" s="105" t="str">
        <f>IF('Control Sample Data'!L307="","",IF(SUM('Control Sample Data'!L$3:L$386)&gt;10,IF(AND(ISNUMBER('Control Sample Data'!L307),'Control Sample Data'!L307&lt;$C$389, 'Control Sample Data'!L307&gt;0),'Control Sample Data'!L307,$C$389),""))</f>
        <v/>
      </c>
      <c r="AA308" s="105" t="str">
        <f>IF('Control Sample Data'!M307="","",IF(SUM('Control Sample Data'!M$3:M$386)&gt;10,IF(AND(ISNUMBER('Control Sample Data'!M307),'Control Sample Data'!M307&lt;$C$389, 'Control Sample Data'!M307&gt;0),'Control Sample Data'!M307,$C$389),""))</f>
        <v/>
      </c>
      <c r="AB308" s="136" t="str">
        <f>IF('Control Sample Data'!N307="","",IF(SUM('Control Sample Data'!N$3:N$386)&gt;10,IF(AND(ISNUMBER('Control Sample Data'!N307),'Control Sample Data'!N307&lt;$C$389, 'Control Sample Data'!N307&gt;0),'Control Sample Data'!N307,$C$389),""))</f>
        <v/>
      </c>
      <c r="BA308" s="101" t="str">
        <f t="shared" si="274"/>
        <v>TRIM31</v>
      </c>
      <c r="BB308" s="104" t="s">
        <v>27088</v>
      </c>
      <c r="BC308" s="105">
        <f t="shared" si="286"/>
        <v>14.007999999999999</v>
      </c>
      <c r="BD308" s="105">
        <f t="shared" si="287"/>
        <v>14.05</v>
      </c>
      <c r="BE308" s="105">
        <f t="shared" si="288"/>
        <v>8.2399999999999984</v>
      </c>
      <c r="BF308" s="105" t="str">
        <f t="shared" si="289"/>
        <v/>
      </c>
      <c r="BG308" s="105" t="str">
        <f t="shared" si="290"/>
        <v/>
      </c>
      <c r="BH308" s="105" t="str">
        <f t="shared" si="291"/>
        <v/>
      </c>
      <c r="BI308" s="105" t="str">
        <f t="shared" si="292"/>
        <v/>
      </c>
      <c r="BJ308" s="105" t="str">
        <f t="shared" si="293"/>
        <v/>
      </c>
      <c r="BK308" s="105" t="str">
        <f t="shared" si="294"/>
        <v/>
      </c>
      <c r="BL308" s="105" t="str">
        <f t="shared" si="295"/>
        <v/>
      </c>
      <c r="BM308" s="102" t="str">
        <f t="shared" si="275"/>
        <v/>
      </c>
      <c r="BN308" s="102" t="str">
        <f t="shared" si="276"/>
        <v/>
      </c>
      <c r="BO308" s="105">
        <f t="shared" si="296"/>
        <v>13.858000000000001</v>
      </c>
      <c r="BP308" s="105">
        <f t="shared" si="297"/>
        <v>13.948</v>
      </c>
      <c r="BQ308" s="105">
        <f t="shared" si="298"/>
        <v>13.79</v>
      </c>
      <c r="BR308" s="105" t="str">
        <f t="shared" si="299"/>
        <v/>
      </c>
      <c r="BS308" s="105" t="str">
        <f t="shared" si="300"/>
        <v/>
      </c>
      <c r="BT308" s="105" t="str">
        <f t="shared" si="301"/>
        <v/>
      </c>
      <c r="BU308" s="105" t="str">
        <f t="shared" si="302"/>
        <v/>
      </c>
      <c r="BV308" s="105" t="str">
        <f t="shared" si="303"/>
        <v/>
      </c>
      <c r="BW308" s="105" t="str">
        <f t="shared" si="304"/>
        <v/>
      </c>
      <c r="BX308" s="105" t="str">
        <f t="shared" si="305"/>
        <v/>
      </c>
      <c r="BY308" s="102" t="str">
        <f t="shared" si="277"/>
        <v/>
      </c>
      <c r="BZ308" s="102" t="str">
        <f t="shared" si="278"/>
        <v/>
      </c>
      <c r="CA308" s="70">
        <f t="shared" si="279"/>
        <v>12.099333333333334</v>
      </c>
      <c r="CB308" s="70">
        <f t="shared" si="280"/>
        <v>13.865333333333334</v>
      </c>
      <c r="CC308" s="103" t="str">
        <f t="shared" si="281"/>
        <v>TRIM31</v>
      </c>
      <c r="CD308" s="104" t="s">
        <v>27088</v>
      </c>
      <c r="CE308" s="106">
        <f t="shared" si="306"/>
        <v>6.0697642130933602E-5</v>
      </c>
      <c r="CF308" s="106">
        <f t="shared" si="307"/>
        <v>5.8956074763479352E-5</v>
      </c>
      <c r="CG308" s="106">
        <f t="shared" si="308"/>
        <v>3.3075988764161247E-3</v>
      </c>
      <c r="CH308" s="106" t="str">
        <f t="shared" si="309"/>
        <v/>
      </c>
      <c r="CI308" s="106" t="str">
        <f t="shared" si="310"/>
        <v/>
      </c>
      <c r="CJ308" s="106" t="str">
        <f t="shared" si="311"/>
        <v/>
      </c>
      <c r="CK308" s="106" t="str">
        <f t="shared" si="312"/>
        <v/>
      </c>
      <c r="CL308" s="106" t="str">
        <f t="shared" si="313"/>
        <v/>
      </c>
      <c r="CM308" s="106" t="str">
        <f t="shared" si="314"/>
        <v/>
      </c>
      <c r="CN308" s="106" t="str">
        <f t="shared" si="315"/>
        <v/>
      </c>
      <c r="CO308" s="119" t="str">
        <f t="shared" si="282"/>
        <v/>
      </c>
      <c r="CP308" s="119" t="str">
        <f t="shared" si="283"/>
        <v/>
      </c>
      <c r="CQ308" s="106">
        <f t="shared" si="316"/>
        <v>6.7348250734982831E-5</v>
      </c>
      <c r="CR308" s="106">
        <f t="shared" si="317"/>
        <v>6.3275213685285673E-5</v>
      </c>
      <c r="CS308" s="106">
        <f t="shared" si="318"/>
        <v>7.0598644037188073E-5</v>
      </c>
      <c r="CT308" s="106" t="str">
        <f t="shared" si="319"/>
        <v/>
      </c>
      <c r="CU308" s="106" t="str">
        <f t="shared" si="320"/>
        <v/>
      </c>
      <c r="CV308" s="106" t="str">
        <f t="shared" si="321"/>
        <v/>
      </c>
      <c r="CW308" s="106" t="str">
        <f t="shared" si="322"/>
        <v/>
      </c>
      <c r="CX308" s="106" t="str">
        <f t="shared" si="323"/>
        <v/>
      </c>
      <c r="CY308" s="106" t="str">
        <f t="shared" si="324"/>
        <v/>
      </c>
      <c r="CZ308" s="106" t="str">
        <f t="shared" si="325"/>
        <v/>
      </c>
      <c r="DA308" s="119" t="str">
        <f t="shared" si="284"/>
        <v/>
      </c>
      <c r="DB308" s="119" t="str">
        <f t="shared" si="285"/>
        <v/>
      </c>
    </row>
    <row r="309" spans="1:106" ht="15" customHeight="1" x14ac:dyDescent="0.3">
      <c r="A309" s="135" t="str">
        <f>'Gene Table'!D308</f>
        <v>TRIM32</v>
      </c>
      <c r="B309" s="104" t="s">
        <v>27089</v>
      </c>
      <c r="C309" s="105">
        <f>IF('Test Sample Data'!C308="","",IF(SUM('Test Sample Data'!C$3:C$386)&gt;10,IF(AND(ISNUMBER('Test Sample Data'!C308),'Test Sample Data'!C308&lt;$C$389, 'Test Sample Data'!C308&gt;0),'Test Sample Data'!C308,$C$389),""))</f>
        <v>35</v>
      </c>
      <c r="D309" s="105">
        <f>IF('Test Sample Data'!D308="","",IF(SUM('Test Sample Data'!D$3:D$386)&gt;10,IF(AND(ISNUMBER('Test Sample Data'!D308),'Test Sample Data'!D308&lt;$C$389, 'Test Sample Data'!D308&gt;0),'Test Sample Data'!D308,$C$389),""))</f>
        <v>35</v>
      </c>
      <c r="E309" s="105">
        <f>IF('Test Sample Data'!E308="","",IF(SUM('Test Sample Data'!E$3:E$386)&gt;10,IF(AND(ISNUMBER('Test Sample Data'!E308),'Test Sample Data'!E308&lt;$C$389, 'Test Sample Data'!E308&gt;0),'Test Sample Data'!E308,$C$389),""))</f>
        <v>35</v>
      </c>
      <c r="F309" s="105" t="str">
        <f>IF('Test Sample Data'!F308="","",IF(SUM('Test Sample Data'!F$3:F$386)&gt;10,IF(AND(ISNUMBER('Test Sample Data'!F308),'Test Sample Data'!F308&lt;$C$389, 'Test Sample Data'!F308&gt;0),'Test Sample Data'!F308,$C$389),""))</f>
        <v/>
      </c>
      <c r="G309" s="105" t="str">
        <f>IF('Test Sample Data'!G308="","",IF(SUM('Test Sample Data'!G$3:G$386)&gt;10,IF(AND(ISNUMBER('Test Sample Data'!G308),'Test Sample Data'!G308&lt;$C$389, 'Test Sample Data'!G308&gt;0),'Test Sample Data'!G308,$C$389),""))</f>
        <v/>
      </c>
      <c r="H309" s="105" t="str">
        <f>IF('Test Sample Data'!H308="","",IF(SUM('Test Sample Data'!H$3:H$386)&gt;10,IF(AND(ISNUMBER('Test Sample Data'!H308),'Test Sample Data'!H308&lt;$C$389, 'Test Sample Data'!H308&gt;0),'Test Sample Data'!H308,$C$389),""))</f>
        <v/>
      </c>
      <c r="I309" s="105" t="str">
        <f>IF('Test Sample Data'!I308="","",IF(SUM('Test Sample Data'!I$3:I$386)&gt;10,IF(AND(ISNUMBER('Test Sample Data'!I308),'Test Sample Data'!I308&lt;$C$389, 'Test Sample Data'!I308&gt;0),'Test Sample Data'!I308,$C$389),""))</f>
        <v/>
      </c>
      <c r="J309" s="105" t="str">
        <f>IF('Test Sample Data'!J308="","",IF(SUM('Test Sample Data'!J$3:J$386)&gt;10,IF(AND(ISNUMBER('Test Sample Data'!J308),'Test Sample Data'!J308&lt;$C$389, 'Test Sample Data'!J308&gt;0),'Test Sample Data'!J308,$C$389),""))</f>
        <v/>
      </c>
      <c r="K309" s="105" t="str">
        <f>IF('Test Sample Data'!K308="","",IF(SUM('Test Sample Data'!K$3:K$386)&gt;10,IF(AND(ISNUMBER('Test Sample Data'!K308),'Test Sample Data'!K308&lt;$C$389, 'Test Sample Data'!K308&gt;0),'Test Sample Data'!K308,$C$389),""))</f>
        <v/>
      </c>
      <c r="L309" s="105" t="str">
        <f>IF('Test Sample Data'!L308="","",IF(SUM('Test Sample Data'!L$3:L$386)&gt;10,IF(AND(ISNUMBER('Test Sample Data'!L308),'Test Sample Data'!L308&lt;$C$389, 'Test Sample Data'!L308&gt;0),'Test Sample Data'!L308,$C$389),""))</f>
        <v/>
      </c>
      <c r="M309" s="105" t="str">
        <f>IF('Test Sample Data'!M308="","",IF(SUM('Test Sample Data'!M$3:M$386)&gt;10,IF(AND(ISNUMBER('Test Sample Data'!M308),'Test Sample Data'!M308&lt;$C$389, 'Test Sample Data'!M308&gt;0),'Test Sample Data'!M308,$C$389),""))</f>
        <v/>
      </c>
      <c r="N309" s="105" t="str">
        <f>IF('Test Sample Data'!N308="","",IF(SUM('Test Sample Data'!N$3:N$386)&gt;10,IF(AND(ISNUMBER('Test Sample Data'!N308),'Test Sample Data'!N308&lt;$C$389, 'Test Sample Data'!N308&gt;0),'Test Sample Data'!N308,$C$389),""))</f>
        <v/>
      </c>
      <c r="O309" s="105" t="str">
        <f>'Gene Table'!D308</f>
        <v>TRIM32</v>
      </c>
      <c r="P309" s="104" t="s">
        <v>27089</v>
      </c>
      <c r="Q309" s="105">
        <f>IF('Control Sample Data'!C308="","",IF(SUM('Control Sample Data'!C$3:C$386)&gt;10,IF(AND(ISNUMBER('Control Sample Data'!C308),'Control Sample Data'!C308&lt;$C$389, 'Control Sample Data'!C308&gt;0),'Control Sample Data'!C308,$C$389),""))</f>
        <v>35</v>
      </c>
      <c r="R309" s="105">
        <f>IF('Control Sample Data'!D308="","",IF(SUM('Control Sample Data'!D$3:D$386)&gt;10,IF(AND(ISNUMBER('Control Sample Data'!D308),'Control Sample Data'!D308&lt;$C$389, 'Control Sample Data'!D308&gt;0),'Control Sample Data'!D308,$C$389),""))</f>
        <v>35</v>
      </c>
      <c r="S309" s="105">
        <f>IF('Control Sample Data'!E308="","",IF(SUM('Control Sample Data'!E$3:E$386)&gt;10,IF(AND(ISNUMBER('Control Sample Data'!E308),'Control Sample Data'!E308&lt;$C$389, 'Control Sample Data'!E308&gt;0),'Control Sample Data'!E308,$C$389),""))</f>
        <v>35</v>
      </c>
      <c r="T309" s="105" t="str">
        <f>IF('Control Sample Data'!F308="","",IF(SUM('Control Sample Data'!F$3:F$386)&gt;10,IF(AND(ISNUMBER('Control Sample Data'!F308),'Control Sample Data'!F308&lt;$C$389, 'Control Sample Data'!F308&gt;0),'Control Sample Data'!F308,$C$389),""))</f>
        <v/>
      </c>
      <c r="U309" s="105" t="str">
        <f>IF('Control Sample Data'!G308="","",IF(SUM('Control Sample Data'!G$3:G$386)&gt;10,IF(AND(ISNUMBER('Control Sample Data'!G308),'Control Sample Data'!G308&lt;$C$389, 'Control Sample Data'!G308&gt;0),'Control Sample Data'!G308,$C$389),""))</f>
        <v/>
      </c>
      <c r="V309" s="105" t="str">
        <f>IF('Control Sample Data'!H308="","",IF(SUM('Control Sample Data'!H$3:H$386)&gt;10,IF(AND(ISNUMBER('Control Sample Data'!H308),'Control Sample Data'!H308&lt;$C$389, 'Control Sample Data'!H308&gt;0),'Control Sample Data'!H308,$C$389),""))</f>
        <v/>
      </c>
      <c r="W309" s="105" t="str">
        <f>IF('Control Sample Data'!I308="","",IF(SUM('Control Sample Data'!I$3:I$386)&gt;10,IF(AND(ISNUMBER('Control Sample Data'!I308),'Control Sample Data'!I308&lt;$C$389, 'Control Sample Data'!I308&gt;0),'Control Sample Data'!I308,$C$389),""))</f>
        <v/>
      </c>
      <c r="X309" s="105" t="str">
        <f>IF('Control Sample Data'!J308="","",IF(SUM('Control Sample Data'!J$3:J$386)&gt;10,IF(AND(ISNUMBER('Control Sample Data'!J308),'Control Sample Data'!J308&lt;$C$389, 'Control Sample Data'!J308&gt;0),'Control Sample Data'!J308,$C$389),""))</f>
        <v/>
      </c>
      <c r="Y309" s="105" t="str">
        <f>IF('Control Sample Data'!K308="","",IF(SUM('Control Sample Data'!K$3:K$386)&gt;10,IF(AND(ISNUMBER('Control Sample Data'!K308),'Control Sample Data'!K308&lt;$C$389, 'Control Sample Data'!K308&gt;0),'Control Sample Data'!K308,$C$389),""))</f>
        <v/>
      </c>
      <c r="Z309" s="105" t="str">
        <f>IF('Control Sample Data'!L308="","",IF(SUM('Control Sample Data'!L$3:L$386)&gt;10,IF(AND(ISNUMBER('Control Sample Data'!L308),'Control Sample Data'!L308&lt;$C$389, 'Control Sample Data'!L308&gt;0),'Control Sample Data'!L308,$C$389),""))</f>
        <v/>
      </c>
      <c r="AA309" s="105" t="str">
        <f>IF('Control Sample Data'!M308="","",IF(SUM('Control Sample Data'!M$3:M$386)&gt;10,IF(AND(ISNUMBER('Control Sample Data'!M308),'Control Sample Data'!M308&lt;$C$389, 'Control Sample Data'!M308&gt;0),'Control Sample Data'!M308,$C$389),""))</f>
        <v/>
      </c>
      <c r="AB309" s="136" t="str">
        <f>IF('Control Sample Data'!N308="","",IF(SUM('Control Sample Data'!N$3:N$386)&gt;10,IF(AND(ISNUMBER('Control Sample Data'!N308),'Control Sample Data'!N308&lt;$C$389, 'Control Sample Data'!N308&gt;0),'Control Sample Data'!N308,$C$389),""))</f>
        <v/>
      </c>
      <c r="BA309" s="101" t="str">
        <f t="shared" si="274"/>
        <v>TRIM32</v>
      </c>
      <c r="BB309" s="104" t="s">
        <v>27089</v>
      </c>
      <c r="BC309" s="105">
        <f t="shared" si="286"/>
        <v>14.007999999999999</v>
      </c>
      <c r="BD309" s="105">
        <f t="shared" si="287"/>
        <v>14.05</v>
      </c>
      <c r="BE309" s="105">
        <f t="shared" si="288"/>
        <v>14.119999999999997</v>
      </c>
      <c r="BF309" s="105" t="str">
        <f t="shared" si="289"/>
        <v/>
      </c>
      <c r="BG309" s="105" t="str">
        <f t="shared" si="290"/>
        <v/>
      </c>
      <c r="BH309" s="105" t="str">
        <f t="shared" si="291"/>
        <v/>
      </c>
      <c r="BI309" s="105" t="str">
        <f t="shared" si="292"/>
        <v/>
      </c>
      <c r="BJ309" s="105" t="str">
        <f t="shared" si="293"/>
        <v/>
      </c>
      <c r="BK309" s="105" t="str">
        <f t="shared" si="294"/>
        <v/>
      </c>
      <c r="BL309" s="105" t="str">
        <f t="shared" si="295"/>
        <v/>
      </c>
      <c r="BM309" s="102" t="str">
        <f t="shared" si="275"/>
        <v/>
      </c>
      <c r="BN309" s="102" t="str">
        <f t="shared" si="276"/>
        <v/>
      </c>
      <c r="BO309" s="105">
        <f t="shared" si="296"/>
        <v>13.858000000000001</v>
      </c>
      <c r="BP309" s="105">
        <f t="shared" si="297"/>
        <v>13.948</v>
      </c>
      <c r="BQ309" s="105">
        <f t="shared" si="298"/>
        <v>13.79</v>
      </c>
      <c r="BR309" s="105" t="str">
        <f t="shared" si="299"/>
        <v/>
      </c>
      <c r="BS309" s="105" t="str">
        <f t="shared" si="300"/>
        <v/>
      </c>
      <c r="BT309" s="105" t="str">
        <f t="shared" si="301"/>
        <v/>
      </c>
      <c r="BU309" s="105" t="str">
        <f t="shared" si="302"/>
        <v/>
      </c>
      <c r="BV309" s="105" t="str">
        <f t="shared" si="303"/>
        <v/>
      </c>
      <c r="BW309" s="105" t="str">
        <f t="shared" si="304"/>
        <v/>
      </c>
      <c r="BX309" s="105" t="str">
        <f t="shared" si="305"/>
        <v/>
      </c>
      <c r="BY309" s="102" t="str">
        <f t="shared" si="277"/>
        <v/>
      </c>
      <c r="BZ309" s="102" t="str">
        <f t="shared" si="278"/>
        <v/>
      </c>
      <c r="CA309" s="70">
        <f t="shared" si="279"/>
        <v>14.059333333333333</v>
      </c>
      <c r="CB309" s="70">
        <f t="shared" si="280"/>
        <v>13.865333333333334</v>
      </c>
      <c r="CC309" s="103" t="str">
        <f t="shared" si="281"/>
        <v>TRIM32</v>
      </c>
      <c r="CD309" s="104" t="s">
        <v>27089</v>
      </c>
      <c r="CE309" s="106">
        <f t="shared" si="306"/>
        <v>6.0697642130933602E-5</v>
      </c>
      <c r="CF309" s="106">
        <f t="shared" si="307"/>
        <v>5.8956074763479352E-5</v>
      </c>
      <c r="CG309" s="106">
        <f t="shared" si="308"/>
        <v>5.6163797035209816E-5</v>
      </c>
      <c r="CH309" s="106" t="str">
        <f t="shared" si="309"/>
        <v/>
      </c>
      <c r="CI309" s="106" t="str">
        <f t="shared" si="310"/>
        <v/>
      </c>
      <c r="CJ309" s="106" t="str">
        <f t="shared" si="311"/>
        <v/>
      </c>
      <c r="CK309" s="106" t="str">
        <f t="shared" si="312"/>
        <v/>
      </c>
      <c r="CL309" s="106" t="str">
        <f t="shared" si="313"/>
        <v/>
      </c>
      <c r="CM309" s="106" t="str">
        <f t="shared" si="314"/>
        <v/>
      </c>
      <c r="CN309" s="106" t="str">
        <f t="shared" si="315"/>
        <v/>
      </c>
      <c r="CO309" s="119" t="str">
        <f t="shared" si="282"/>
        <v/>
      </c>
      <c r="CP309" s="119" t="str">
        <f t="shared" si="283"/>
        <v/>
      </c>
      <c r="CQ309" s="106">
        <f t="shared" si="316"/>
        <v>6.7348250734982831E-5</v>
      </c>
      <c r="CR309" s="106">
        <f t="shared" si="317"/>
        <v>6.3275213685285673E-5</v>
      </c>
      <c r="CS309" s="106">
        <f t="shared" si="318"/>
        <v>7.0598644037188073E-5</v>
      </c>
      <c r="CT309" s="106" t="str">
        <f t="shared" si="319"/>
        <v/>
      </c>
      <c r="CU309" s="106" t="str">
        <f t="shared" si="320"/>
        <v/>
      </c>
      <c r="CV309" s="106" t="str">
        <f t="shared" si="321"/>
        <v/>
      </c>
      <c r="CW309" s="106" t="str">
        <f t="shared" si="322"/>
        <v/>
      </c>
      <c r="CX309" s="106" t="str">
        <f t="shared" si="323"/>
        <v/>
      </c>
      <c r="CY309" s="106" t="str">
        <f t="shared" si="324"/>
        <v/>
      </c>
      <c r="CZ309" s="106" t="str">
        <f t="shared" si="325"/>
        <v/>
      </c>
      <c r="DA309" s="119" t="str">
        <f t="shared" si="284"/>
        <v/>
      </c>
      <c r="DB309" s="119" t="str">
        <f t="shared" si="285"/>
        <v/>
      </c>
    </row>
    <row r="310" spans="1:106" ht="15" customHeight="1" x14ac:dyDescent="0.3">
      <c r="A310" s="135" t="str">
        <f>'Gene Table'!D309</f>
        <v>TRIM33</v>
      </c>
      <c r="B310" s="104" t="s">
        <v>27090</v>
      </c>
      <c r="C310" s="105">
        <f>IF('Test Sample Data'!C309="","",IF(SUM('Test Sample Data'!C$3:C$386)&gt;10,IF(AND(ISNUMBER('Test Sample Data'!C309),'Test Sample Data'!C309&lt;$C$389, 'Test Sample Data'!C309&gt;0),'Test Sample Data'!C309,$C$389),""))</f>
        <v>35</v>
      </c>
      <c r="D310" s="105">
        <f>IF('Test Sample Data'!D309="","",IF(SUM('Test Sample Data'!D$3:D$386)&gt;10,IF(AND(ISNUMBER('Test Sample Data'!D309),'Test Sample Data'!D309&lt;$C$389, 'Test Sample Data'!D309&gt;0),'Test Sample Data'!D309,$C$389),""))</f>
        <v>35</v>
      </c>
      <c r="E310" s="105">
        <f>IF('Test Sample Data'!E309="","",IF(SUM('Test Sample Data'!E$3:E$386)&gt;10,IF(AND(ISNUMBER('Test Sample Data'!E309),'Test Sample Data'!E309&lt;$C$389, 'Test Sample Data'!E309&gt;0),'Test Sample Data'!E309,$C$389),""))</f>
        <v>29.09</v>
      </c>
      <c r="F310" s="105" t="str">
        <f>IF('Test Sample Data'!F309="","",IF(SUM('Test Sample Data'!F$3:F$386)&gt;10,IF(AND(ISNUMBER('Test Sample Data'!F309),'Test Sample Data'!F309&lt;$C$389, 'Test Sample Data'!F309&gt;0),'Test Sample Data'!F309,$C$389),""))</f>
        <v/>
      </c>
      <c r="G310" s="105" t="str">
        <f>IF('Test Sample Data'!G309="","",IF(SUM('Test Sample Data'!G$3:G$386)&gt;10,IF(AND(ISNUMBER('Test Sample Data'!G309),'Test Sample Data'!G309&lt;$C$389, 'Test Sample Data'!G309&gt;0),'Test Sample Data'!G309,$C$389),""))</f>
        <v/>
      </c>
      <c r="H310" s="105" t="str">
        <f>IF('Test Sample Data'!H309="","",IF(SUM('Test Sample Data'!H$3:H$386)&gt;10,IF(AND(ISNUMBER('Test Sample Data'!H309),'Test Sample Data'!H309&lt;$C$389, 'Test Sample Data'!H309&gt;0),'Test Sample Data'!H309,$C$389),""))</f>
        <v/>
      </c>
      <c r="I310" s="105" t="str">
        <f>IF('Test Sample Data'!I309="","",IF(SUM('Test Sample Data'!I$3:I$386)&gt;10,IF(AND(ISNUMBER('Test Sample Data'!I309),'Test Sample Data'!I309&lt;$C$389, 'Test Sample Data'!I309&gt;0),'Test Sample Data'!I309,$C$389),""))</f>
        <v/>
      </c>
      <c r="J310" s="105" t="str">
        <f>IF('Test Sample Data'!J309="","",IF(SUM('Test Sample Data'!J$3:J$386)&gt;10,IF(AND(ISNUMBER('Test Sample Data'!J309),'Test Sample Data'!J309&lt;$C$389, 'Test Sample Data'!J309&gt;0),'Test Sample Data'!J309,$C$389),""))</f>
        <v/>
      </c>
      <c r="K310" s="105" t="str">
        <f>IF('Test Sample Data'!K309="","",IF(SUM('Test Sample Data'!K$3:K$386)&gt;10,IF(AND(ISNUMBER('Test Sample Data'!K309),'Test Sample Data'!K309&lt;$C$389, 'Test Sample Data'!K309&gt;0),'Test Sample Data'!K309,$C$389),""))</f>
        <v/>
      </c>
      <c r="L310" s="105" t="str">
        <f>IF('Test Sample Data'!L309="","",IF(SUM('Test Sample Data'!L$3:L$386)&gt;10,IF(AND(ISNUMBER('Test Sample Data'!L309),'Test Sample Data'!L309&lt;$C$389, 'Test Sample Data'!L309&gt;0),'Test Sample Data'!L309,$C$389),""))</f>
        <v/>
      </c>
      <c r="M310" s="105" t="str">
        <f>IF('Test Sample Data'!M309="","",IF(SUM('Test Sample Data'!M$3:M$386)&gt;10,IF(AND(ISNUMBER('Test Sample Data'!M309),'Test Sample Data'!M309&lt;$C$389, 'Test Sample Data'!M309&gt;0),'Test Sample Data'!M309,$C$389),""))</f>
        <v/>
      </c>
      <c r="N310" s="105" t="str">
        <f>IF('Test Sample Data'!N309="","",IF(SUM('Test Sample Data'!N$3:N$386)&gt;10,IF(AND(ISNUMBER('Test Sample Data'!N309),'Test Sample Data'!N309&lt;$C$389, 'Test Sample Data'!N309&gt;0),'Test Sample Data'!N309,$C$389),""))</f>
        <v/>
      </c>
      <c r="O310" s="105" t="str">
        <f>'Gene Table'!D309</f>
        <v>TRIM33</v>
      </c>
      <c r="P310" s="104" t="s">
        <v>27090</v>
      </c>
      <c r="Q310" s="105">
        <f>IF('Control Sample Data'!C309="","",IF(SUM('Control Sample Data'!C$3:C$386)&gt;10,IF(AND(ISNUMBER('Control Sample Data'!C309),'Control Sample Data'!C309&lt;$C$389, 'Control Sample Data'!C309&gt;0),'Control Sample Data'!C309,$C$389),""))</f>
        <v>33.119999999999997</v>
      </c>
      <c r="R310" s="105">
        <f>IF('Control Sample Data'!D309="","",IF(SUM('Control Sample Data'!D$3:D$386)&gt;10,IF(AND(ISNUMBER('Control Sample Data'!D309),'Control Sample Data'!D309&lt;$C$389, 'Control Sample Data'!D309&gt;0),'Control Sample Data'!D309,$C$389),""))</f>
        <v>35</v>
      </c>
      <c r="S310" s="105">
        <f>IF('Control Sample Data'!E309="","",IF(SUM('Control Sample Data'!E$3:E$386)&gt;10,IF(AND(ISNUMBER('Control Sample Data'!E309),'Control Sample Data'!E309&lt;$C$389, 'Control Sample Data'!E309&gt;0),'Control Sample Data'!E309,$C$389),""))</f>
        <v>35</v>
      </c>
      <c r="T310" s="105" t="str">
        <f>IF('Control Sample Data'!F309="","",IF(SUM('Control Sample Data'!F$3:F$386)&gt;10,IF(AND(ISNUMBER('Control Sample Data'!F309),'Control Sample Data'!F309&lt;$C$389, 'Control Sample Data'!F309&gt;0),'Control Sample Data'!F309,$C$389),""))</f>
        <v/>
      </c>
      <c r="U310" s="105" t="str">
        <f>IF('Control Sample Data'!G309="","",IF(SUM('Control Sample Data'!G$3:G$386)&gt;10,IF(AND(ISNUMBER('Control Sample Data'!G309),'Control Sample Data'!G309&lt;$C$389, 'Control Sample Data'!G309&gt;0),'Control Sample Data'!G309,$C$389),""))</f>
        <v/>
      </c>
      <c r="V310" s="105" t="str">
        <f>IF('Control Sample Data'!H309="","",IF(SUM('Control Sample Data'!H$3:H$386)&gt;10,IF(AND(ISNUMBER('Control Sample Data'!H309),'Control Sample Data'!H309&lt;$C$389, 'Control Sample Data'!H309&gt;0),'Control Sample Data'!H309,$C$389),""))</f>
        <v/>
      </c>
      <c r="W310" s="105" t="str">
        <f>IF('Control Sample Data'!I309="","",IF(SUM('Control Sample Data'!I$3:I$386)&gt;10,IF(AND(ISNUMBER('Control Sample Data'!I309),'Control Sample Data'!I309&lt;$C$389, 'Control Sample Data'!I309&gt;0),'Control Sample Data'!I309,$C$389),""))</f>
        <v/>
      </c>
      <c r="X310" s="105" t="str">
        <f>IF('Control Sample Data'!J309="","",IF(SUM('Control Sample Data'!J$3:J$386)&gt;10,IF(AND(ISNUMBER('Control Sample Data'!J309),'Control Sample Data'!J309&lt;$C$389, 'Control Sample Data'!J309&gt;0),'Control Sample Data'!J309,$C$389),""))</f>
        <v/>
      </c>
      <c r="Y310" s="105" t="str">
        <f>IF('Control Sample Data'!K309="","",IF(SUM('Control Sample Data'!K$3:K$386)&gt;10,IF(AND(ISNUMBER('Control Sample Data'!K309),'Control Sample Data'!K309&lt;$C$389, 'Control Sample Data'!K309&gt;0),'Control Sample Data'!K309,$C$389),""))</f>
        <v/>
      </c>
      <c r="Z310" s="105" t="str">
        <f>IF('Control Sample Data'!L309="","",IF(SUM('Control Sample Data'!L$3:L$386)&gt;10,IF(AND(ISNUMBER('Control Sample Data'!L309),'Control Sample Data'!L309&lt;$C$389, 'Control Sample Data'!L309&gt;0),'Control Sample Data'!L309,$C$389),""))</f>
        <v/>
      </c>
      <c r="AA310" s="105" t="str">
        <f>IF('Control Sample Data'!M309="","",IF(SUM('Control Sample Data'!M$3:M$386)&gt;10,IF(AND(ISNUMBER('Control Sample Data'!M309),'Control Sample Data'!M309&lt;$C$389, 'Control Sample Data'!M309&gt;0),'Control Sample Data'!M309,$C$389),""))</f>
        <v/>
      </c>
      <c r="AB310" s="136" t="str">
        <f>IF('Control Sample Data'!N309="","",IF(SUM('Control Sample Data'!N$3:N$386)&gt;10,IF(AND(ISNUMBER('Control Sample Data'!N309),'Control Sample Data'!N309&lt;$C$389, 'Control Sample Data'!N309&gt;0),'Control Sample Data'!N309,$C$389),""))</f>
        <v/>
      </c>
      <c r="BA310" s="101" t="str">
        <f t="shared" si="274"/>
        <v>TRIM33</v>
      </c>
      <c r="BB310" s="104" t="s">
        <v>27090</v>
      </c>
      <c r="BC310" s="105">
        <f t="shared" si="286"/>
        <v>14.007999999999999</v>
      </c>
      <c r="BD310" s="105">
        <f t="shared" si="287"/>
        <v>14.05</v>
      </c>
      <c r="BE310" s="105">
        <f t="shared" si="288"/>
        <v>8.2099999999999973</v>
      </c>
      <c r="BF310" s="105" t="str">
        <f t="shared" si="289"/>
        <v/>
      </c>
      <c r="BG310" s="105" t="str">
        <f t="shared" si="290"/>
        <v/>
      </c>
      <c r="BH310" s="105" t="str">
        <f t="shared" si="291"/>
        <v/>
      </c>
      <c r="BI310" s="105" t="str">
        <f t="shared" si="292"/>
        <v/>
      </c>
      <c r="BJ310" s="105" t="str">
        <f t="shared" si="293"/>
        <v/>
      </c>
      <c r="BK310" s="105" t="str">
        <f t="shared" si="294"/>
        <v/>
      </c>
      <c r="BL310" s="105" t="str">
        <f t="shared" si="295"/>
        <v/>
      </c>
      <c r="BM310" s="102" t="str">
        <f t="shared" si="275"/>
        <v/>
      </c>
      <c r="BN310" s="102" t="str">
        <f t="shared" si="276"/>
        <v/>
      </c>
      <c r="BO310" s="105">
        <f t="shared" si="296"/>
        <v>11.977999999999998</v>
      </c>
      <c r="BP310" s="105">
        <f t="shared" si="297"/>
        <v>13.948</v>
      </c>
      <c r="BQ310" s="105">
        <f t="shared" si="298"/>
        <v>13.79</v>
      </c>
      <c r="BR310" s="105" t="str">
        <f t="shared" si="299"/>
        <v/>
      </c>
      <c r="BS310" s="105" t="str">
        <f t="shared" si="300"/>
        <v/>
      </c>
      <c r="BT310" s="105" t="str">
        <f t="shared" si="301"/>
        <v/>
      </c>
      <c r="BU310" s="105" t="str">
        <f t="shared" si="302"/>
        <v/>
      </c>
      <c r="BV310" s="105" t="str">
        <f t="shared" si="303"/>
        <v/>
      </c>
      <c r="BW310" s="105" t="str">
        <f t="shared" si="304"/>
        <v/>
      </c>
      <c r="BX310" s="105" t="str">
        <f t="shared" si="305"/>
        <v/>
      </c>
      <c r="BY310" s="102" t="str">
        <f t="shared" si="277"/>
        <v/>
      </c>
      <c r="BZ310" s="102" t="str">
        <f t="shared" si="278"/>
        <v/>
      </c>
      <c r="CA310" s="70">
        <f t="shared" si="279"/>
        <v>12.089333333333334</v>
      </c>
      <c r="CB310" s="70">
        <f t="shared" si="280"/>
        <v>13.238666666666665</v>
      </c>
      <c r="CC310" s="103" t="str">
        <f t="shared" si="281"/>
        <v>TRIM33</v>
      </c>
      <c r="CD310" s="104" t="s">
        <v>27090</v>
      </c>
      <c r="CE310" s="106">
        <f t="shared" si="306"/>
        <v>6.0697642130933602E-5</v>
      </c>
      <c r="CF310" s="106">
        <f t="shared" si="307"/>
        <v>5.8956074763479352E-5</v>
      </c>
      <c r="CG310" s="106">
        <f t="shared" si="308"/>
        <v>3.3770985597963536E-3</v>
      </c>
      <c r="CH310" s="106" t="str">
        <f t="shared" si="309"/>
        <v/>
      </c>
      <c r="CI310" s="106" t="str">
        <f t="shared" si="310"/>
        <v/>
      </c>
      <c r="CJ310" s="106" t="str">
        <f t="shared" si="311"/>
        <v/>
      </c>
      <c r="CK310" s="106" t="str">
        <f t="shared" si="312"/>
        <v/>
      </c>
      <c r="CL310" s="106" t="str">
        <f t="shared" si="313"/>
        <v/>
      </c>
      <c r="CM310" s="106" t="str">
        <f t="shared" si="314"/>
        <v/>
      </c>
      <c r="CN310" s="106" t="str">
        <f t="shared" si="315"/>
        <v/>
      </c>
      <c r="CO310" s="119" t="str">
        <f t="shared" si="282"/>
        <v/>
      </c>
      <c r="CP310" s="119" t="str">
        <f t="shared" si="283"/>
        <v/>
      </c>
      <c r="CQ310" s="106">
        <f t="shared" si="316"/>
        <v>2.4789211447007604E-4</v>
      </c>
      <c r="CR310" s="106">
        <f t="shared" si="317"/>
        <v>6.3275213685285673E-5</v>
      </c>
      <c r="CS310" s="106">
        <f t="shared" si="318"/>
        <v>7.0598644037188073E-5</v>
      </c>
      <c r="CT310" s="106" t="str">
        <f t="shared" si="319"/>
        <v/>
      </c>
      <c r="CU310" s="106" t="str">
        <f t="shared" si="320"/>
        <v/>
      </c>
      <c r="CV310" s="106" t="str">
        <f t="shared" si="321"/>
        <v/>
      </c>
      <c r="CW310" s="106" t="str">
        <f t="shared" si="322"/>
        <v/>
      </c>
      <c r="CX310" s="106" t="str">
        <f t="shared" si="323"/>
        <v/>
      </c>
      <c r="CY310" s="106" t="str">
        <f t="shared" si="324"/>
        <v/>
      </c>
      <c r="CZ310" s="106" t="str">
        <f t="shared" si="325"/>
        <v/>
      </c>
      <c r="DA310" s="119" t="str">
        <f t="shared" si="284"/>
        <v/>
      </c>
      <c r="DB310" s="119" t="str">
        <f t="shared" si="285"/>
        <v/>
      </c>
    </row>
    <row r="311" spans="1:106" ht="15" customHeight="1" x14ac:dyDescent="0.3">
      <c r="A311" s="135" t="str">
        <f>'Gene Table'!D310</f>
        <v>TRIM36</v>
      </c>
      <c r="B311" s="104" t="s">
        <v>27091</v>
      </c>
      <c r="C311" s="105">
        <f>IF('Test Sample Data'!C310="","",IF(SUM('Test Sample Data'!C$3:C$386)&gt;10,IF(AND(ISNUMBER('Test Sample Data'!C310),'Test Sample Data'!C310&lt;$C$389, 'Test Sample Data'!C310&gt;0),'Test Sample Data'!C310,$C$389),""))</f>
        <v>31.74</v>
      </c>
      <c r="D311" s="105">
        <f>IF('Test Sample Data'!D310="","",IF(SUM('Test Sample Data'!D$3:D$386)&gt;10,IF(AND(ISNUMBER('Test Sample Data'!D310),'Test Sample Data'!D310&lt;$C$389, 'Test Sample Data'!D310&gt;0),'Test Sample Data'!D310,$C$389),""))</f>
        <v>31.72</v>
      </c>
      <c r="E311" s="105">
        <f>IF('Test Sample Data'!E310="","",IF(SUM('Test Sample Data'!E$3:E$386)&gt;10,IF(AND(ISNUMBER('Test Sample Data'!E310),'Test Sample Data'!E310&lt;$C$389, 'Test Sample Data'!E310&gt;0),'Test Sample Data'!E310,$C$389),""))</f>
        <v>34.299999999999997</v>
      </c>
      <c r="F311" s="105" t="str">
        <f>IF('Test Sample Data'!F310="","",IF(SUM('Test Sample Data'!F$3:F$386)&gt;10,IF(AND(ISNUMBER('Test Sample Data'!F310),'Test Sample Data'!F310&lt;$C$389, 'Test Sample Data'!F310&gt;0),'Test Sample Data'!F310,$C$389),""))</f>
        <v/>
      </c>
      <c r="G311" s="105" t="str">
        <f>IF('Test Sample Data'!G310="","",IF(SUM('Test Sample Data'!G$3:G$386)&gt;10,IF(AND(ISNUMBER('Test Sample Data'!G310),'Test Sample Data'!G310&lt;$C$389, 'Test Sample Data'!G310&gt;0),'Test Sample Data'!G310,$C$389),""))</f>
        <v/>
      </c>
      <c r="H311" s="105" t="str">
        <f>IF('Test Sample Data'!H310="","",IF(SUM('Test Sample Data'!H$3:H$386)&gt;10,IF(AND(ISNUMBER('Test Sample Data'!H310),'Test Sample Data'!H310&lt;$C$389, 'Test Sample Data'!H310&gt;0),'Test Sample Data'!H310,$C$389),""))</f>
        <v/>
      </c>
      <c r="I311" s="105" t="str">
        <f>IF('Test Sample Data'!I310="","",IF(SUM('Test Sample Data'!I$3:I$386)&gt;10,IF(AND(ISNUMBER('Test Sample Data'!I310),'Test Sample Data'!I310&lt;$C$389, 'Test Sample Data'!I310&gt;0),'Test Sample Data'!I310,$C$389),""))</f>
        <v/>
      </c>
      <c r="J311" s="105" t="str">
        <f>IF('Test Sample Data'!J310="","",IF(SUM('Test Sample Data'!J$3:J$386)&gt;10,IF(AND(ISNUMBER('Test Sample Data'!J310),'Test Sample Data'!J310&lt;$C$389, 'Test Sample Data'!J310&gt;0),'Test Sample Data'!J310,$C$389),""))</f>
        <v/>
      </c>
      <c r="K311" s="105" t="str">
        <f>IF('Test Sample Data'!K310="","",IF(SUM('Test Sample Data'!K$3:K$386)&gt;10,IF(AND(ISNUMBER('Test Sample Data'!K310),'Test Sample Data'!K310&lt;$C$389, 'Test Sample Data'!K310&gt;0),'Test Sample Data'!K310,$C$389),""))</f>
        <v/>
      </c>
      <c r="L311" s="105" t="str">
        <f>IF('Test Sample Data'!L310="","",IF(SUM('Test Sample Data'!L$3:L$386)&gt;10,IF(AND(ISNUMBER('Test Sample Data'!L310),'Test Sample Data'!L310&lt;$C$389, 'Test Sample Data'!L310&gt;0),'Test Sample Data'!L310,$C$389),""))</f>
        <v/>
      </c>
      <c r="M311" s="105" t="str">
        <f>IF('Test Sample Data'!M310="","",IF(SUM('Test Sample Data'!M$3:M$386)&gt;10,IF(AND(ISNUMBER('Test Sample Data'!M310),'Test Sample Data'!M310&lt;$C$389, 'Test Sample Data'!M310&gt;0),'Test Sample Data'!M310,$C$389),""))</f>
        <v/>
      </c>
      <c r="N311" s="105" t="str">
        <f>IF('Test Sample Data'!N310="","",IF(SUM('Test Sample Data'!N$3:N$386)&gt;10,IF(AND(ISNUMBER('Test Sample Data'!N310),'Test Sample Data'!N310&lt;$C$389, 'Test Sample Data'!N310&gt;0),'Test Sample Data'!N310,$C$389),""))</f>
        <v/>
      </c>
      <c r="O311" s="105" t="str">
        <f>'Gene Table'!D310</f>
        <v>TRIM36</v>
      </c>
      <c r="P311" s="104" t="s">
        <v>27091</v>
      </c>
      <c r="Q311" s="105">
        <f>IF('Control Sample Data'!C310="","",IF(SUM('Control Sample Data'!C$3:C$386)&gt;10,IF(AND(ISNUMBER('Control Sample Data'!C310),'Control Sample Data'!C310&lt;$C$389, 'Control Sample Data'!C310&gt;0),'Control Sample Data'!C310,$C$389),""))</f>
        <v>33.369999999999997</v>
      </c>
      <c r="R311" s="105">
        <f>IF('Control Sample Data'!D310="","",IF(SUM('Control Sample Data'!D$3:D$386)&gt;10,IF(AND(ISNUMBER('Control Sample Data'!D310),'Control Sample Data'!D310&lt;$C$389, 'Control Sample Data'!D310&gt;0),'Control Sample Data'!D310,$C$389),""))</f>
        <v>33.47</v>
      </c>
      <c r="S311" s="105">
        <f>IF('Control Sample Data'!E310="","",IF(SUM('Control Sample Data'!E$3:E$386)&gt;10,IF(AND(ISNUMBER('Control Sample Data'!E310),'Control Sample Data'!E310&lt;$C$389, 'Control Sample Data'!E310&gt;0),'Control Sample Data'!E310,$C$389),""))</f>
        <v>31.59</v>
      </c>
      <c r="T311" s="105" t="str">
        <f>IF('Control Sample Data'!F310="","",IF(SUM('Control Sample Data'!F$3:F$386)&gt;10,IF(AND(ISNUMBER('Control Sample Data'!F310),'Control Sample Data'!F310&lt;$C$389, 'Control Sample Data'!F310&gt;0),'Control Sample Data'!F310,$C$389),""))</f>
        <v/>
      </c>
      <c r="U311" s="105" t="str">
        <f>IF('Control Sample Data'!G310="","",IF(SUM('Control Sample Data'!G$3:G$386)&gt;10,IF(AND(ISNUMBER('Control Sample Data'!G310),'Control Sample Data'!G310&lt;$C$389, 'Control Sample Data'!G310&gt;0),'Control Sample Data'!G310,$C$389),""))</f>
        <v/>
      </c>
      <c r="V311" s="105" t="str">
        <f>IF('Control Sample Data'!H310="","",IF(SUM('Control Sample Data'!H$3:H$386)&gt;10,IF(AND(ISNUMBER('Control Sample Data'!H310),'Control Sample Data'!H310&lt;$C$389, 'Control Sample Data'!H310&gt;0),'Control Sample Data'!H310,$C$389),""))</f>
        <v/>
      </c>
      <c r="W311" s="105" t="str">
        <f>IF('Control Sample Data'!I310="","",IF(SUM('Control Sample Data'!I$3:I$386)&gt;10,IF(AND(ISNUMBER('Control Sample Data'!I310),'Control Sample Data'!I310&lt;$C$389, 'Control Sample Data'!I310&gt;0),'Control Sample Data'!I310,$C$389),""))</f>
        <v/>
      </c>
      <c r="X311" s="105" t="str">
        <f>IF('Control Sample Data'!J310="","",IF(SUM('Control Sample Data'!J$3:J$386)&gt;10,IF(AND(ISNUMBER('Control Sample Data'!J310),'Control Sample Data'!J310&lt;$C$389, 'Control Sample Data'!J310&gt;0),'Control Sample Data'!J310,$C$389),""))</f>
        <v/>
      </c>
      <c r="Y311" s="105" t="str">
        <f>IF('Control Sample Data'!K310="","",IF(SUM('Control Sample Data'!K$3:K$386)&gt;10,IF(AND(ISNUMBER('Control Sample Data'!K310),'Control Sample Data'!K310&lt;$C$389, 'Control Sample Data'!K310&gt;0),'Control Sample Data'!K310,$C$389),""))</f>
        <v/>
      </c>
      <c r="Z311" s="105" t="str">
        <f>IF('Control Sample Data'!L310="","",IF(SUM('Control Sample Data'!L$3:L$386)&gt;10,IF(AND(ISNUMBER('Control Sample Data'!L310),'Control Sample Data'!L310&lt;$C$389, 'Control Sample Data'!L310&gt;0),'Control Sample Data'!L310,$C$389),""))</f>
        <v/>
      </c>
      <c r="AA311" s="105" t="str">
        <f>IF('Control Sample Data'!M310="","",IF(SUM('Control Sample Data'!M$3:M$386)&gt;10,IF(AND(ISNUMBER('Control Sample Data'!M310),'Control Sample Data'!M310&lt;$C$389, 'Control Sample Data'!M310&gt;0),'Control Sample Data'!M310,$C$389),""))</f>
        <v/>
      </c>
      <c r="AB311" s="136" t="str">
        <f>IF('Control Sample Data'!N310="","",IF(SUM('Control Sample Data'!N$3:N$386)&gt;10,IF(AND(ISNUMBER('Control Sample Data'!N310),'Control Sample Data'!N310&lt;$C$389, 'Control Sample Data'!N310&gt;0),'Control Sample Data'!N310,$C$389),""))</f>
        <v/>
      </c>
      <c r="BA311" s="101" t="str">
        <f t="shared" si="274"/>
        <v>TRIM36</v>
      </c>
      <c r="BB311" s="104" t="s">
        <v>27091</v>
      </c>
      <c r="BC311" s="105">
        <f t="shared" si="286"/>
        <v>10.747999999999998</v>
      </c>
      <c r="BD311" s="105">
        <f t="shared" si="287"/>
        <v>10.77</v>
      </c>
      <c r="BE311" s="105">
        <f t="shared" si="288"/>
        <v>13.419999999999995</v>
      </c>
      <c r="BF311" s="105" t="str">
        <f t="shared" si="289"/>
        <v/>
      </c>
      <c r="BG311" s="105" t="str">
        <f t="shared" si="290"/>
        <v/>
      </c>
      <c r="BH311" s="105" t="str">
        <f t="shared" si="291"/>
        <v/>
      </c>
      <c r="BI311" s="105" t="str">
        <f t="shared" si="292"/>
        <v/>
      </c>
      <c r="BJ311" s="105" t="str">
        <f t="shared" si="293"/>
        <v/>
      </c>
      <c r="BK311" s="105" t="str">
        <f t="shared" si="294"/>
        <v/>
      </c>
      <c r="BL311" s="105" t="str">
        <f t="shared" si="295"/>
        <v/>
      </c>
      <c r="BM311" s="102" t="str">
        <f t="shared" si="275"/>
        <v/>
      </c>
      <c r="BN311" s="102" t="str">
        <f t="shared" si="276"/>
        <v/>
      </c>
      <c r="BO311" s="105">
        <f t="shared" si="296"/>
        <v>12.227999999999998</v>
      </c>
      <c r="BP311" s="105">
        <f t="shared" si="297"/>
        <v>12.417999999999999</v>
      </c>
      <c r="BQ311" s="105">
        <f t="shared" si="298"/>
        <v>10.379999999999999</v>
      </c>
      <c r="BR311" s="105" t="str">
        <f t="shared" si="299"/>
        <v/>
      </c>
      <c r="BS311" s="105" t="str">
        <f t="shared" si="300"/>
        <v/>
      </c>
      <c r="BT311" s="105" t="str">
        <f t="shared" si="301"/>
        <v/>
      </c>
      <c r="BU311" s="105" t="str">
        <f t="shared" si="302"/>
        <v/>
      </c>
      <c r="BV311" s="105" t="str">
        <f t="shared" si="303"/>
        <v/>
      </c>
      <c r="BW311" s="105" t="str">
        <f t="shared" si="304"/>
        <v/>
      </c>
      <c r="BX311" s="105" t="str">
        <f t="shared" si="305"/>
        <v/>
      </c>
      <c r="BY311" s="102" t="str">
        <f t="shared" si="277"/>
        <v/>
      </c>
      <c r="BZ311" s="102" t="str">
        <f t="shared" si="278"/>
        <v/>
      </c>
      <c r="CA311" s="70">
        <f t="shared" si="279"/>
        <v>11.645999999999995</v>
      </c>
      <c r="CB311" s="70">
        <f t="shared" si="280"/>
        <v>11.675333333333333</v>
      </c>
      <c r="CC311" s="103" t="str">
        <f t="shared" si="281"/>
        <v>TRIM36</v>
      </c>
      <c r="CD311" s="104" t="s">
        <v>27091</v>
      </c>
      <c r="CE311" s="106">
        <f t="shared" si="306"/>
        <v>5.814730709789895E-4</v>
      </c>
      <c r="CF311" s="106">
        <f t="shared" si="307"/>
        <v>5.7267331505462876E-4</v>
      </c>
      <c r="CG311" s="106">
        <f t="shared" si="308"/>
        <v>9.1238357460628896E-5</v>
      </c>
      <c r="CH311" s="106" t="str">
        <f t="shared" si="309"/>
        <v/>
      </c>
      <c r="CI311" s="106" t="str">
        <f t="shared" si="310"/>
        <v/>
      </c>
      <c r="CJ311" s="106" t="str">
        <f t="shared" si="311"/>
        <v/>
      </c>
      <c r="CK311" s="106" t="str">
        <f t="shared" si="312"/>
        <v/>
      </c>
      <c r="CL311" s="106" t="str">
        <f t="shared" si="313"/>
        <v/>
      </c>
      <c r="CM311" s="106" t="str">
        <f t="shared" si="314"/>
        <v/>
      </c>
      <c r="CN311" s="106" t="str">
        <f t="shared" si="315"/>
        <v/>
      </c>
      <c r="CO311" s="119" t="str">
        <f t="shared" si="282"/>
        <v/>
      </c>
      <c r="CP311" s="119" t="str">
        <f t="shared" si="283"/>
        <v/>
      </c>
      <c r="CQ311" s="106">
        <f t="shared" si="316"/>
        <v>2.0845159042755032E-4</v>
      </c>
      <c r="CR311" s="106">
        <f t="shared" si="317"/>
        <v>1.8272985678621735E-4</v>
      </c>
      <c r="CS311" s="106">
        <f t="shared" si="318"/>
        <v>7.5042733461328762E-4</v>
      </c>
      <c r="CT311" s="106" t="str">
        <f t="shared" si="319"/>
        <v/>
      </c>
      <c r="CU311" s="106" t="str">
        <f t="shared" si="320"/>
        <v/>
      </c>
      <c r="CV311" s="106" t="str">
        <f t="shared" si="321"/>
        <v/>
      </c>
      <c r="CW311" s="106" t="str">
        <f t="shared" si="322"/>
        <v/>
      </c>
      <c r="CX311" s="106" t="str">
        <f t="shared" si="323"/>
        <v/>
      </c>
      <c r="CY311" s="106" t="str">
        <f t="shared" si="324"/>
        <v/>
      </c>
      <c r="CZ311" s="106" t="str">
        <f t="shared" si="325"/>
        <v/>
      </c>
      <c r="DA311" s="119" t="str">
        <f t="shared" si="284"/>
        <v/>
      </c>
      <c r="DB311" s="119" t="str">
        <f t="shared" si="285"/>
        <v/>
      </c>
    </row>
    <row r="312" spans="1:106" ht="15" customHeight="1" x14ac:dyDescent="0.3">
      <c r="A312" s="135" t="str">
        <f>'Gene Table'!D311</f>
        <v>TRIM37</v>
      </c>
      <c r="B312" s="104" t="s">
        <v>27092</v>
      </c>
      <c r="C312" s="105">
        <f>IF('Test Sample Data'!C311="","",IF(SUM('Test Sample Data'!C$3:C$386)&gt;10,IF(AND(ISNUMBER('Test Sample Data'!C311),'Test Sample Data'!C311&lt;$C$389, 'Test Sample Data'!C311&gt;0),'Test Sample Data'!C311,$C$389),""))</f>
        <v>35</v>
      </c>
      <c r="D312" s="105">
        <f>IF('Test Sample Data'!D311="","",IF(SUM('Test Sample Data'!D$3:D$386)&gt;10,IF(AND(ISNUMBER('Test Sample Data'!D311),'Test Sample Data'!D311&lt;$C$389, 'Test Sample Data'!D311&gt;0),'Test Sample Data'!D311,$C$389),""))</f>
        <v>35</v>
      </c>
      <c r="E312" s="105">
        <f>IF('Test Sample Data'!E311="","",IF(SUM('Test Sample Data'!E$3:E$386)&gt;10,IF(AND(ISNUMBER('Test Sample Data'!E311),'Test Sample Data'!E311&lt;$C$389, 'Test Sample Data'!E311&gt;0),'Test Sample Data'!E311,$C$389),""))</f>
        <v>34.06</v>
      </c>
      <c r="F312" s="105" t="str">
        <f>IF('Test Sample Data'!F311="","",IF(SUM('Test Sample Data'!F$3:F$386)&gt;10,IF(AND(ISNUMBER('Test Sample Data'!F311),'Test Sample Data'!F311&lt;$C$389, 'Test Sample Data'!F311&gt;0),'Test Sample Data'!F311,$C$389),""))</f>
        <v/>
      </c>
      <c r="G312" s="105" t="str">
        <f>IF('Test Sample Data'!G311="","",IF(SUM('Test Sample Data'!G$3:G$386)&gt;10,IF(AND(ISNUMBER('Test Sample Data'!G311),'Test Sample Data'!G311&lt;$C$389, 'Test Sample Data'!G311&gt;0),'Test Sample Data'!G311,$C$389),""))</f>
        <v/>
      </c>
      <c r="H312" s="105" t="str">
        <f>IF('Test Sample Data'!H311="","",IF(SUM('Test Sample Data'!H$3:H$386)&gt;10,IF(AND(ISNUMBER('Test Sample Data'!H311),'Test Sample Data'!H311&lt;$C$389, 'Test Sample Data'!H311&gt;0),'Test Sample Data'!H311,$C$389),""))</f>
        <v/>
      </c>
      <c r="I312" s="105" t="str">
        <f>IF('Test Sample Data'!I311="","",IF(SUM('Test Sample Data'!I$3:I$386)&gt;10,IF(AND(ISNUMBER('Test Sample Data'!I311),'Test Sample Data'!I311&lt;$C$389, 'Test Sample Data'!I311&gt;0),'Test Sample Data'!I311,$C$389),""))</f>
        <v/>
      </c>
      <c r="J312" s="105" t="str">
        <f>IF('Test Sample Data'!J311="","",IF(SUM('Test Sample Data'!J$3:J$386)&gt;10,IF(AND(ISNUMBER('Test Sample Data'!J311),'Test Sample Data'!J311&lt;$C$389, 'Test Sample Data'!J311&gt;0),'Test Sample Data'!J311,$C$389),""))</f>
        <v/>
      </c>
      <c r="K312" s="105" t="str">
        <f>IF('Test Sample Data'!K311="","",IF(SUM('Test Sample Data'!K$3:K$386)&gt;10,IF(AND(ISNUMBER('Test Sample Data'!K311),'Test Sample Data'!K311&lt;$C$389, 'Test Sample Data'!K311&gt;0),'Test Sample Data'!K311,$C$389),""))</f>
        <v/>
      </c>
      <c r="L312" s="105" t="str">
        <f>IF('Test Sample Data'!L311="","",IF(SUM('Test Sample Data'!L$3:L$386)&gt;10,IF(AND(ISNUMBER('Test Sample Data'!L311),'Test Sample Data'!L311&lt;$C$389, 'Test Sample Data'!L311&gt;0),'Test Sample Data'!L311,$C$389),""))</f>
        <v/>
      </c>
      <c r="M312" s="105" t="str">
        <f>IF('Test Sample Data'!M311="","",IF(SUM('Test Sample Data'!M$3:M$386)&gt;10,IF(AND(ISNUMBER('Test Sample Data'!M311),'Test Sample Data'!M311&lt;$C$389, 'Test Sample Data'!M311&gt;0),'Test Sample Data'!M311,$C$389),""))</f>
        <v/>
      </c>
      <c r="N312" s="105" t="str">
        <f>IF('Test Sample Data'!N311="","",IF(SUM('Test Sample Data'!N$3:N$386)&gt;10,IF(AND(ISNUMBER('Test Sample Data'!N311),'Test Sample Data'!N311&lt;$C$389, 'Test Sample Data'!N311&gt;0),'Test Sample Data'!N311,$C$389),""))</f>
        <v/>
      </c>
      <c r="O312" s="105" t="str">
        <f>'Gene Table'!D311</f>
        <v>TRIM37</v>
      </c>
      <c r="P312" s="104" t="s">
        <v>27092</v>
      </c>
      <c r="Q312" s="105">
        <f>IF('Control Sample Data'!C311="","",IF(SUM('Control Sample Data'!C$3:C$386)&gt;10,IF(AND(ISNUMBER('Control Sample Data'!C311),'Control Sample Data'!C311&lt;$C$389, 'Control Sample Data'!C311&gt;0),'Control Sample Data'!C311,$C$389),""))</f>
        <v>35</v>
      </c>
      <c r="R312" s="105">
        <f>IF('Control Sample Data'!D311="","",IF(SUM('Control Sample Data'!D$3:D$386)&gt;10,IF(AND(ISNUMBER('Control Sample Data'!D311),'Control Sample Data'!D311&lt;$C$389, 'Control Sample Data'!D311&gt;0),'Control Sample Data'!D311,$C$389),""))</f>
        <v>35</v>
      </c>
      <c r="S312" s="105">
        <f>IF('Control Sample Data'!E311="","",IF(SUM('Control Sample Data'!E$3:E$386)&gt;10,IF(AND(ISNUMBER('Control Sample Data'!E311),'Control Sample Data'!E311&lt;$C$389, 'Control Sample Data'!E311&gt;0),'Control Sample Data'!E311,$C$389),""))</f>
        <v>35</v>
      </c>
      <c r="T312" s="105" t="str">
        <f>IF('Control Sample Data'!F311="","",IF(SUM('Control Sample Data'!F$3:F$386)&gt;10,IF(AND(ISNUMBER('Control Sample Data'!F311),'Control Sample Data'!F311&lt;$C$389, 'Control Sample Data'!F311&gt;0),'Control Sample Data'!F311,$C$389),""))</f>
        <v/>
      </c>
      <c r="U312" s="105" t="str">
        <f>IF('Control Sample Data'!G311="","",IF(SUM('Control Sample Data'!G$3:G$386)&gt;10,IF(AND(ISNUMBER('Control Sample Data'!G311),'Control Sample Data'!G311&lt;$C$389, 'Control Sample Data'!G311&gt;0),'Control Sample Data'!G311,$C$389),""))</f>
        <v/>
      </c>
      <c r="V312" s="105" t="str">
        <f>IF('Control Sample Data'!H311="","",IF(SUM('Control Sample Data'!H$3:H$386)&gt;10,IF(AND(ISNUMBER('Control Sample Data'!H311),'Control Sample Data'!H311&lt;$C$389, 'Control Sample Data'!H311&gt;0),'Control Sample Data'!H311,$C$389),""))</f>
        <v/>
      </c>
      <c r="W312" s="105" t="str">
        <f>IF('Control Sample Data'!I311="","",IF(SUM('Control Sample Data'!I$3:I$386)&gt;10,IF(AND(ISNUMBER('Control Sample Data'!I311),'Control Sample Data'!I311&lt;$C$389, 'Control Sample Data'!I311&gt;0),'Control Sample Data'!I311,$C$389),""))</f>
        <v/>
      </c>
      <c r="X312" s="105" t="str">
        <f>IF('Control Sample Data'!J311="","",IF(SUM('Control Sample Data'!J$3:J$386)&gt;10,IF(AND(ISNUMBER('Control Sample Data'!J311),'Control Sample Data'!J311&lt;$C$389, 'Control Sample Data'!J311&gt;0),'Control Sample Data'!J311,$C$389),""))</f>
        <v/>
      </c>
      <c r="Y312" s="105" t="str">
        <f>IF('Control Sample Data'!K311="","",IF(SUM('Control Sample Data'!K$3:K$386)&gt;10,IF(AND(ISNUMBER('Control Sample Data'!K311),'Control Sample Data'!K311&lt;$C$389, 'Control Sample Data'!K311&gt;0),'Control Sample Data'!K311,$C$389),""))</f>
        <v/>
      </c>
      <c r="Z312" s="105" t="str">
        <f>IF('Control Sample Data'!L311="","",IF(SUM('Control Sample Data'!L$3:L$386)&gt;10,IF(AND(ISNUMBER('Control Sample Data'!L311),'Control Sample Data'!L311&lt;$C$389, 'Control Sample Data'!L311&gt;0),'Control Sample Data'!L311,$C$389),""))</f>
        <v/>
      </c>
      <c r="AA312" s="105" t="str">
        <f>IF('Control Sample Data'!M311="","",IF(SUM('Control Sample Data'!M$3:M$386)&gt;10,IF(AND(ISNUMBER('Control Sample Data'!M311),'Control Sample Data'!M311&lt;$C$389, 'Control Sample Data'!M311&gt;0),'Control Sample Data'!M311,$C$389),""))</f>
        <v/>
      </c>
      <c r="AB312" s="136" t="str">
        <f>IF('Control Sample Data'!N311="","",IF(SUM('Control Sample Data'!N$3:N$386)&gt;10,IF(AND(ISNUMBER('Control Sample Data'!N311),'Control Sample Data'!N311&lt;$C$389, 'Control Sample Data'!N311&gt;0),'Control Sample Data'!N311,$C$389),""))</f>
        <v/>
      </c>
      <c r="BA312" s="101" t="str">
        <f t="shared" si="274"/>
        <v>TRIM37</v>
      </c>
      <c r="BB312" s="104" t="s">
        <v>27092</v>
      </c>
      <c r="BC312" s="105">
        <f t="shared" si="286"/>
        <v>14.007999999999999</v>
      </c>
      <c r="BD312" s="105">
        <f t="shared" si="287"/>
        <v>14.05</v>
      </c>
      <c r="BE312" s="105">
        <f t="shared" si="288"/>
        <v>13.18</v>
      </c>
      <c r="BF312" s="105" t="str">
        <f t="shared" si="289"/>
        <v/>
      </c>
      <c r="BG312" s="105" t="str">
        <f t="shared" si="290"/>
        <v/>
      </c>
      <c r="BH312" s="105" t="str">
        <f t="shared" si="291"/>
        <v/>
      </c>
      <c r="BI312" s="105" t="str">
        <f t="shared" si="292"/>
        <v/>
      </c>
      <c r="BJ312" s="105" t="str">
        <f t="shared" si="293"/>
        <v/>
      </c>
      <c r="BK312" s="105" t="str">
        <f t="shared" si="294"/>
        <v/>
      </c>
      <c r="BL312" s="105" t="str">
        <f t="shared" si="295"/>
        <v/>
      </c>
      <c r="BM312" s="102" t="str">
        <f t="shared" si="275"/>
        <v/>
      </c>
      <c r="BN312" s="102" t="str">
        <f t="shared" si="276"/>
        <v/>
      </c>
      <c r="BO312" s="105">
        <f t="shared" si="296"/>
        <v>13.858000000000001</v>
      </c>
      <c r="BP312" s="105">
        <f t="shared" si="297"/>
        <v>13.948</v>
      </c>
      <c r="BQ312" s="105">
        <f t="shared" si="298"/>
        <v>13.79</v>
      </c>
      <c r="BR312" s="105" t="str">
        <f t="shared" si="299"/>
        <v/>
      </c>
      <c r="BS312" s="105" t="str">
        <f t="shared" si="300"/>
        <v/>
      </c>
      <c r="BT312" s="105" t="str">
        <f t="shared" si="301"/>
        <v/>
      </c>
      <c r="BU312" s="105" t="str">
        <f t="shared" si="302"/>
        <v/>
      </c>
      <c r="BV312" s="105" t="str">
        <f t="shared" si="303"/>
        <v/>
      </c>
      <c r="BW312" s="105" t="str">
        <f t="shared" si="304"/>
        <v/>
      </c>
      <c r="BX312" s="105" t="str">
        <f t="shared" si="305"/>
        <v/>
      </c>
      <c r="BY312" s="102" t="str">
        <f t="shared" si="277"/>
        <v/>
      </c>
      <c r="BZ312" s="102" t="str">
        <f t="shared" si="278"/>
        <v/>
      </c>
      <c r="CA312" s="70">
        <f t="shared" si="279"/>
        <v>13.746</v>
      </c>
      <c r="CB312" s="70">
        <f t="shared" si="280"/>
        <v>13.865333333333334</v>
      </c>
      <c r="CC312" s="103" t="str">
        <f t="shared" si="281"/>
        <v>TRIM37</v>
      </c>
      <c r="CD312" s="104" t="s">
        <v>27092</v>
      </c>
      <c r="CE312" s="106">
        <f t="shared" si="306"/>
        <v>6.0697642130933602E-5</v>
      </c>
      <c r="CF312" s="106">
        <f t="shared" si="307"/>
        <v>5.8956074763479352E-5</v>
      </c>
      <c r="CG312" s="106">
        <f t="shared" si="308"/>
        <v>1.077518306018867E-4</v>
      </c>
      <c r="CH312" s="106" t="str">
        <f t="shared" si="309"/>
        <v/>
      </c>
      <c r="CI312" s="106" t="str">
        <f t="shared" si="310"/>
        <v/>
      </c>
      <c r="CJ312" s="106" t="str">
        <f t="shared" si="311"/>
        <v/>
      </c>
      <c r="CK312" s="106" t="str">
        <f t="shared" si="312"/>
        <v/>
      </c>
      <c r="CL312" s="106" t="str">
        <f t="shared" si="313"/>
        <v/>
      </c>
      <c r="CM312" s="106" t="str">
        <f t="shared" si="314"/>
        <v/>
      </c>
      <c r="CN312" s="106" t="str">
        <f t="shared" si="315"/>
        <v/>
      </c>
      <c r="CO312" s="119" t="str">
        <f t="shared" si="282"/>
        <v/>
      </c>
      <c r="CP312" s="119" t="str">
        <f t="shared" si="283"/>
        <v/>
      </c>
      <c r="CQ312" s="106">
        <f t="shared" si="316"/>
        <v>6.7348250734982831E-5</v>
      </c>
      <c r="CR312" s="106">
        <f t="shared" si="317"/>
        <v>6.3275213685285673E-5</v>
      </c>
      <c r="CS312" s="106">
        <f t="shared" si="318"/>
        <v>7.0598644037188073E-5</v>
      </c>
      <c r="CT312" s="106" t="str">
        <f t="shared" si="319"/>
        <v/>
      </c>
      <c r="CU312" s="106" t="str">
        <f t="shared" si="320"/>
        <v/>
      </c>
      <c r="CV312" s="106" t="str">
        <f t="shared" si="321"/>
        <v/>
      </c>
      <c r="CW312" s="106" t="str">
        <f t="shared" si="322"/>
        <v/>
      </c>
      <c r="CX312" s="106" t="str">
        <f t="shared" si="323"/>
        <v/>
      </c>
      <c r="CY312" s="106" t="str">
        <f t="shared" si="324"/>
        <v/>
      </c>
      <c r="CZ312" s="106" t="str">
        <f t="shared" si="325"/>
        <v/>
      </c>
      <c r="DA312" s="119" t="str">
        <f t="shared" si="284"/>
        <v/>
      </c>
      <c r="DB312" s="119" t="str">
        <f t="shared" si="285"/>
        <v/>
      </c>
    </row>
    <row r="313" spans="1:106" ht="15" customHeight="1" x14ac:dyDescent="0.3">
      <c r="A313" s="135" t="str">
        <f>'Gene Table'!D312</f>
        <v>TRIM38</v>
      </c>
      <c r="B313" s="104" t="s">
        <v>27093</v>
      </c>
      <c r="C313" s="105">
        <f>IF('Test Sample Data'!C312="","",IF(SUM('Test Sample Data'!C$3:C$386)&gt;10,IF(AND(ISNUMBER('Test Sample Data'!C312),'Test Sample Data'!C312&lt;$C$389, 'Test Sample Data'!C312&gt;0),'Test Sample Data'!C312,$C$389),""))</f>
        <v>35</v>
      </c>
      <c r="D313" s="105">
        <f>IF('Test Sample Data'!D312="","",IF(SUM('Test Sample Data'!D$3:D$386)&gt;10,IF(AND(ISNUMBER('Test Sample Data'!D312),'Test Sample Data'!D312&lt;$C$389, 'Test Sample Data'!D312&gt;0),'Test Sample Data'!D312,$C$389),""))</f>
        <v>35</v>
      </c>
      <c r="E313" s="105">
        <f>IF('Test Sample Data'!E312="","",IF(SUM('Test Sample Data'!E$3:E$386)&gt;10,IF(AND(ISNUMBER('Test Sample Data'!E312),'Test Sample Data'!E312&lt;$C$389, 'Test Sample Data'!E312&gt;0),'Test Sample Data'!E312,$C$389),""))</f>
        <v>33.549999999999997</v>
      </c>
      <c r="F313" s="105" t="str">
        <f>IF('Test Sample Data'!F312="","",IF(SUM('Test Sample Data'!F$3:F$386)&gt;10,IF(AND(ISNUMBER('Test Sample Data'!F312),'Test Sample Data'!F312&lt;$C$389, 'Test Sample Data'!F312&gt;0),'Test Sample Data'!F312,$C$389),""))</f>
        <v/>
      </c>
      <c r="G313" s="105" t="str">
        <f>IF('Test Sample Data'!G312="","",IF(SUM('Test Sample Data'!G$3:G$386)&gt;10,IF(AND(ISNUMBER('Test Sample Data'!G312),'Test Sample Data'!G312&lt;$C$389, 'Test Sample Data'!G312&gt;0),'Test Sample Data'!G312,$C$389),""))</f>
        <v/>
      </c>
      <c r="H313" s="105" t="str">
        <f>IF('Test Sample Data'!H312="","",IF(SUM('Test Sample Data'!H$3:H$386)&gt;10,IF(AND(ISNUMBER('Test Sample Data'!H312),'Test Sample Data'!H312&lt;$C$389, 'Test Sample Data'!H312&gt;0),'Test Sample Data'!H312,$C$389),""))</f>
        <v/>
      </c>
      <c r="I313" s="105" t="str">
        <f>IF('Test Sample Data'!I312="","",IF(SUM('Test Sample Data'!I$3:I$386)&gt;10,IF(AND(ISNUMBER('Test Sample Data'!I312),'Test Sample Data'!I312&lt;$C$389, 'Test Sample Data'!I312&gt;0),'Test Sample Data'!I312,$C$389),""))</f>
        <v/>
      </c>
      <c r="J313" s="105" t="str">
        <f>IF('Test Sample Data'!J312="","",IF(SUM('Test Sample Data'!J$3:J$386)&gt;10,IF(AND(ISNUMBER('Test Sample Data'!J312),'Test Sample Data'!J312&lt;$C$389, 'Test Sample Data'!J312&gt;0),'Test Sample Data'!J312,$C$389),""))</f>
        <v/>
      </c>
      <c r="K313" s="105" t="str">
        <f>IF('Test Sample Data'!K312="","",IF(SUM('Test Sample Data'!K$3:K$386)&gt;10,IF(AND(ISNUMBER('Test Sample Data'!K312),'Test Sample Data'!K312&lt;$C$389, 'Test Sample Data'!K312&gt;0),'Test Sample Data'!K312,$C$389),""))</f>
        <v/>
      </c>
      <c r="L313" s="105" t="str">
        <f>IF('Test Sample Data'!L312="","",IF(SUM('Test Sample Data'!L$3:L$386)&gt;10,IF(AND(ISNUMBER('Test Sample Data'!L312),'Test Sample Data'!L312&lt;$C$389, 'Test Sample Data'!L312&gt;0),'Test Sample Data'!L312,$C$389),""))</f>
        <v/>
      </c>
      <c r="M313" s="105" t="str">
        <f>IF('Test Sample Data'!M312="","",IF(SUM('Test Sample Data'!M$3:M$386)&gt;10,IF(AND(ISNUMBER('Test Sample Data'!M312),'Test Sample Data'!M312&lt;$C$389, 'Test Sample Data'!M312&gt;0),'Test Sample Data'!M312,$C$389),""))</f>
        <v/>
      </c>
      <c r="N313" s="105" t="str">
        <f>IF('Test Sample Data'!N312="","",IF(SUM('Test Sample Data'!N$3:N$386)&gt;10,IF(AND(ISNUMBER('Test Sample Data'!N312),'Test Sample Data'!N312&lt;$C$389, 'Test Sample Data'!N312&gt;0),'Test Sample Data'!N312,$C$389),""))</f>
        <v/>
      </c>
      <c r="O313" s="105" t="str">
        <f>'Gene Table'!D312</f>
        <v>TRIM38</v>
      </c>
      <c r="P313" s="104" t="s">
        <v>27093</v>
      </c>
      <c r="Q313" s="105">
        <f>IF('Control Sample Data'!C312="","",IF(SUM('Control Sample Data'!C$3:C$386)&gt;10,IF(AND(ISNUMBER('Control Sample Data'!C312),'Control Sample Data'!C312&lt;$C$389, 'Control Sample Data'!C312&gt;0),'Control Sample Data'!C312,$C$389),""))</f>
        <v>35</v>
      </c>
      <c r="R313" s="105">
        <f>IF('Control Sample Data'!D312="","",IF(SUM('Control Sample Data'!D$3:D$386)&gt;10,IF(AND(ISNUMBER('Control Sample Data'!D312),'Control Sample Data'!D312&lt;$C$389, 'Control Sample Data'!D312&gt;0),'Control Sample Data'!D312,$C$389),""))</f>
        <v>35</v>
      </c>
      <c r="S313" s="105">
        <f>IF('Control Sample Data'!E312="","",IF(SUM('Control Sample Data'!E$3:E$386)&gt;10,IF(AND(ISNUMBER('Control Sample Data'!E312),'Control Sample Data'!E312&lt;$C$389, 'Control Sample Data'!E312&gt;0),'Control Sample Data'!E312,$C$389),""))</f>
        <v>35</v>
      </c>
      <c r="T313" s="105" t="str">
        <f>IF('Control Sample Data'!F312="","",IF(SUM('Control Sample Data'!F$3:F$386)&gt;10,IF(AND(ISNUMBER('Control Sample Data'!F312),'Control Sample Data'!F312&lt;$C$389, 'Control Sample Data'!F312&gt;0),'Control Sample Data'!F312,$C$389),""))</f>
        <v/>
      </c>
      <c r="U313" s="105" t="str">
        <f>IF('Control Sample Data'!G312="","",IF(SUM('Control Sample Data'!G$3:G$386)&gt;10,IF(AND(ISNUMBER('Control Sample Data'!G312),'Control Sample Data'!G312&lt;$C$389, 'Control Sample Data'!G312&gt;0),'Control Sample Data'!G312,$C$389),""))</f>
        <v/>
      </c>
      <c r="V313" s="105" t="str">
        <f>IF('Control Sample Data'!H312="","",IF(SUM('Control Sample Data'!H$3:H$386)&gt;10,IF(AND(ISNUMBER('Control Sample Data'!H312),'Control Sample Data'!H312&lt;$C$389, 'Control Sample Data'!H312&gt;0),'Control Sample Data'!H312,$C$389),""))</f>
        <v/>
      </c>
      <c r="W313" s="105" t="str">
        <f>IF('Control Sample Data'!I312="","",IF(SUM('Control Sample Data'!I$3:I$386)&gt;10,IF(AND(ISNUMBER('Control Sample Data'!I312),'Control Sample Data'!I312&lt;$C$389, 'Control Sample Data'!I312&gt;0),'Control Sample Data'!I312,$C$389),""))</f>
        <v/>
      </c>
      <c r="X313" s="105" t="str">
        <f>IF('Control Sample Data'!J312="","",IF(SUM('Control Sample Data'!J$3:J$386)&gt;10,IF(AND(ISNUMBER('Control Sample Data'!J312),'Control Sample Data'!J312&lt;$C$389, 'Control Sample Data'!J312&gt;0),'Control Sample Data'!J312,$C$389),""))</f>
        <v/>
      </c>
      <c r="Y313" s="105" t="str">
        <f>IF('Control Sample Data'!K312="","",IF(SUM('Control Sample Data'!K$3:K$386)&gt;10,IF(AND(ISNUMBER('Control Sample Data'!K312),'Control Sample Data'!K312&lt;$C$389, 'Control Sample Data'!K312&gt;0),'Control Sample Data'!K312,$C$389),""))</f>
        <v/>
      </c>
      <c r="Z313" s="105" t="str">
        <f>IF('Control Sample Data'!L312="","",IF(SUM('Control Sample Data'!L$3:L$386)&gt;10,IF(AND(ISNUMBER('Control Sample Data'!L312),'Control Sample Data'!L312&lt;$C$389, 'Control Sample Data'!L312&gt;0),'Control Sample Data'!L312,$C$389),""))</f>
        <v/>
      </c>
      <c r="AA313" s="105" t="str">
        <f>IF('Control Sample Data'!M312="","",IF(SUM('Control Sample Data'!M$3:M$386)&gt;10,IF(AND(ISNUMBER('Control Sample Data'!M312),'Control Sample Data'!M312&lt;$C$389, 'Control Sample Data'!M312&gt;0),'Control Sample Data'!M312,$C$389),""))</f>
        <v/>
      </c>
      <c r="AB313" s="136" t="str">
        <f>IF('Control Sample Data'!N312="","",IF(SUM('Control Sample Data'!N$3:N$386)&gt;10,IF(AND(ISNUMBER('Control Sample Data'!N312),'Control Sample Data'!N312&lt;$C$389, 'Control Sample Data'!N312&gt;0),'Control Sample Data'!N312,$C$389),""))</f>
        <v/>
      </c>
      <c r="BA313" s="101" t="str">
        <f t="shared" si="274"/>
        <v>TRIM38</v>
      </c>
      <c r="BB313" s="104" t="s">
        <v>27093</v>
      </c>
      <c r="BC313" s="105">
        <f t="shared" si="286"/>
        <v>14.007999999999999</v>
      </c>
      <c r="BD313" s="105">
        <f t="shared" si="287"/>
        <v>14.05</v>
      </c>
      <c r="BE313" s="105">
        <f t="shared" si="288"/>
        <v>12.669999999999995</v>
      </c>
      <c r="BF313" s="105" t="str">
        <f t="shared" si="289"/>
        <v/>
      </c>
      <c r="BG313" s="105" t="str">
        <f t="shared" si="290"/>
        <v/>
      </c>
      <c r="BH313" s="105" t="str">
        <f t="shared" si="291"/>
        <v/>
      </c>
      <c r="BI313" s="105" t="str">
        <f t="shared" si="292"/>
        <v/>
      </c>
      <c r="BJ313" s="105" t="str">
        <f t="shared" si="293"/>
        <v/>
      </c>
      <c r="BK313" s="105" t="str">
        <f t="shared" si="294"/>
        <v/>
      </c>
      <c r="BL313" s="105" t="str">
        <f t="shared" si="295"/>
        <v/>
      </c>
      <c r="BM313" s="102" t="str">
        <f t="shared" si="275"/>
        <v/>
      </c>
      <c r="BN313" s="102" t="str">
        <f t="shared" si="276"/>
        <v/>
      </c>
      <c r="BO313" s="105">
        <f t="shared" si="296"/>
        <v>13.858000000000001</v>
      </c>
      <c r="BP313" s="105">
        <f t="shared" si="297"/>
        <v>13.948</v>
      </c>
      <c r="BQ313" s="105">
        <f t="shared" si="298"/>
        <v>13.79</v>
      </c>
      <c r="BR313" s="105" t="str">
        <f t="shared" si="299"/>
        <v/>
      </c>
      <c r="BS313" s="105" t="str">
        <f t="shared" si="300"/>
        <v/>
      </c>
      <c r="BT313" s="105" t="str">
        <f t="shared" si="301"/>
        <v/>
      </c>
      <c r="BU313" s="105" t="str">
        <f t="shared" si="302"/>
        <v/>
      </c>
      <c r="BV313" s="105" t="str">
        <f t="shared" si="303"/>
        <v/>
      </c>
      <c r="BW313" s="105" t="str">
        <f t="shared" si="304"/>
        <v/>
      </c>
      <c r="BX313" s="105" t="str">
        <f t="shared" si="305"/>
        <v/>
      </c>
      <c r="BY313" s="102" t="str">
        <f t="shared" si="277"/>
        <v/>
      </c>
      <c r="BZ313" s="102" t="str">
        <f t="shared" si="278"/>
        <v/>
      </c>
      <c r="CA313" s="70">
        <f t="shared" si="279"/>
        <v>13.575999999999999</v>
      </c>
      <c r="CB313" s="70">
        <f t="shared" si="280"/>
        <v>13.865333333333334</v>
      </c>
      <c r="CC313" s="103" t="str">
        <f t="shared" si="281"/>
        <v>TRIM38</v>
      </c>
      <c r="CD313" s="104" t="s">
        <v>27093</v>
      </c>
      <c r="CE313" s="106">
        <f t="shared" si="306"/>
        <v>6.0697642130933602E-5</v>
      </c>
      <c r="CF313" s="106">
        <f t="shared" si="307"/>
        <v>5.8956074763479352E-5</v>
      </c>
      <c r="CG313" s="106">
        <f t="shared" si="308"/>
        <v>1.5344401544455962E-4</v>
      </c>
      <c r="CH313" s="106" t="str">
        <f t="shared" si="309"/>
        <v/>
      </c>
      <c r="CI313" s="106" t="str">
        <f t="shared" si="310"/>
        <v/>
      </c>
      <c r="CJ313" s="106" t="str">
        <f t="shared" si="311"/>
        <v/>
      </c>
      <c r="CK313" s="106" t="str">
        <f t="shared" si="312"/>
        <v/>
      </c>
      <c r="CL313" s="106" t="str">
        <f t="shared" si="313"/>
        <v/>
      </c>
      <c r="CM313" s="106" t="str">
        <f t="shared" si="314"/>
        <v/>
      </c>
      <c r="CN313" s="106" t="str">
        <f t="shared" si="315"/>
        <v/>
      </c>
      <c r="CO313" s="119" t="str">
        <f t="shared" si="282"/>
        <v/>
      </c>
      <c r="CP313" s="119" t="str">
        <f t="shared" si="283"/>
        <v/>
      </c>
      <c r="CQ313" s="106">
        <f t="shared" si="316"/>
        <v>6.7348250734982831E-5</v>
      </c>
      <c r="CR313" s="106">
        <f t="shared" si="317"/>
        <v>6.3275213685285673E-5</v>
      </c>
      <c r="CS313" s="106">
        <f t="shared" si="318"/>
        <v>7.0598644037188073E-5</v>
      </c>
      <c r="CT313" s="106" t="str">
        <f t="shared" si="319"/>
        <v/>
      </c>
      <c r="CU313" s="106" t="str">
        <f t="shared" si="320"/>
        <v/>
      </c>
      <c r="CV313" s="106" t="str">
        <f t="shared" si="321"/>
        <v/>
      </c>
      <c r="CW313" s="106" t="str">
        <f t="shared" si="322"/>
        <v/>
      </c>
      <c r="CX313" s="106" t="str">
        <f t="shared" si="323"/>
        <v/>
      </c>
      <c r="CY313" s="106" t="str">
        <f t="shared" si="324"/>
        <v/>
      </c>
      <c r="CZ313" s="106" t="str">
        <f t="shared" si="325"/>
        <v/>
      </c>
      <c r="DA313" s="119" t="str">
        <f t="shared" si="284"/>
        <v/>
      </c>
      <c r="DB313" s="119" t="str">
        <f t="shared" si="285"/>
        <v/>
      </c>
    </row>
    <row r="314" spans="1:106" ht="15" customHeight="1" x14ac:dyDescent="0.3">
      <c r="A314" s="135" t="str">
        <f>'Gene Table'!D313</f>
        <v>TRIM39</v>
      </c>
      <c r="B314" s="104" t="s">
        <v>27094</v>
      </c>
      <c r="C314" s="105">
        <f>IF('Test Sample Data'!C313="","",IF(SUM('Test Sample Data'!C$3:C$386)&gt;10,IF(AND(ISNUMBER('Test Sample Data'!C313),'Test Sample Data'!C313&lt;$C$389, 'Test Sample Data'!C313&gt;0),'Test Sample Data'!C313,$C$389),""))</f>
        <v>35</v>
      </c>
      <c r="D314" s="105">
        <f>IF('Test Sample Data'!D313="","",IF(SUM('Test Sample Data'!D$3:D$386)&gt;10,IF(AND(ISNUMBER('Test Sample Data'!D313),'Test Sample Data'!D313&lt;$C$389, 'Test Sample Data'!D313&gt;0),'Test Sample Data'!D313,$C$389),""))</f>
        <v>35</v>
      </c>
      <c r="E314" s="105">
        <f>IF('Test Sample Data'!E313="","",IF(SUM('Test Sample Data'!E$3:E$386)&gt;10,IF(AND(ISNUMBER('Test Sample Data'!E313),'Test Sample Data'!E313&lt;$C$389, 'Test Sample Data'!E313&gt;0),'Test Sample Data'!E313,$C$389),""))</f>
        <v>34.4</v>
      </c>
      <c r="F314" s="105" t="str">
        <f>IF('Test Sample Data'!F313="","",IF(SUM('Test Sample Data'!F$3:F$386)&gt;10,IF(AND(ISNUMBER('Test Sample Data'!F313),'Test Sample Data'!F313&lt;$C$389, 'Test Sample Data'!F313&gt;0),'Test Sample Data'!F313,$C$389),""))</f>
        <v/>
      </c>
      <c r="G314" s="105" t="str">
        <f>IF('Test Sample Data'!G313="","",IF(SUM('Test Sample Data'!G$3:G$386)&gt;10,IF(AND(ISNUMBER('Test Sample Data'!G313),'Test Sample Data'!G313&lt;$C$389, 'Test Sample Data'!G313&gt;0),'Test Sample Data'!G313,$C$389),""))</f>
        <v/>
      </c>
      <c r="H314" s="105" t="str">
        <f>IF('Test Sample Data'!H313="","",IF(SUM('Test Sample Data'!H$3:H$386)&gt;10,IF(AND(ISNUMBER('Test Sample Data'!H313),'Test Sample Data'!H313&lt;$C$389, 'Test Sample Data'!H313&gt;0),'Test Sample Data'!H313,$C$389),""))</f>
        <v/>
      </c>
      <c r="I314" s="105" t="str">
        <f>IF('Test Sample Data'!I313="","",IF(SUM('Test Sample Data'!I$3:I$386)&gt;10,IF(AND(ISNUMBER('Test Sample Data'!I313),'Test Sample Data'!I313&lt;$C$389, 'Test Sample Data'!I313&gt;0),'Test Sample Data'!I313,$C$389),""))</f>
        <v/>
      </c>
      <c r="J314" s="105" t="str">
        <f>IF('Test Sample Data'!J313="","",IF(SUM('Test Sample Data'!J$3:J$386)&gt;10,IF(AND(ISNUMBER('Test Sample Data'!J313),'Test Sample Data'!J313&lt;$C$389, 'Test Sample Data'!J313&gt;0),'Test Sample Data'!J313,$C$389),""))</f>
        <v/>
      </c>
      <c r="K314" s="105" t="str">
        <f>IF('Test Sample Data'!K313="","",IF(SUM('Test Sample Data'!K$3:K$386)&gt;10,IF(AND(ISNUMBER('Test Sample Data'!K313),'Test Sample Data'!K313&lt;$C$389, 'Test Sample Data'!K313&gt;0),'Test Sample Data'!K313,$C$389),""))</f>
        <v/>
      </c>
      <c r="L314" s="105" t="str">
        <f>IF('Test Sample Data'!L313="","",IF(SUM('Test Sample Data'!L$3:L$386)&gt;10,IF(AND(ISNUMBER('Test Sample Data'!L313),'Test Sample Data'!L313&lt;$C$389, 'Test Sample Data'!L313&gt;0),'Test Sample Data'!L313,$C$389),""))</f>
        <v/>
      </c>
      <c r="M314" s="105" t="str">
        <f>IF('Test Sample Data'!M313="","",IF(SUM('Test Sample Data'!M$3:M$386)&gt;10,IF(AND(ISNUMBER('Test Sample Data'!M313),'Test Sample Data'!M313&lt;$C$389, 'Test Sample Data'!M313&gt;0),'Test Sample Data'!M313,$C$389),""))</f>
        <v/>
      </c>
      <c r="N314" s="105" t="str">
        <f>IF('Test Sample Data'!N313="","",IF(SUM('Test Sample Data'!N$3:N$386)&gt;10,IF(AND(ISNUMBER('Test Sample Data'!N313),'Test Sample Data'!N313&lt;$C$389, 'Test Sample Data'!N313&gt;0),'Test Sample Data'!N313,$C$389),""))</f>
        <v/>
      </c>
      <c r="O314" s="105" t="str">
        <f>'Gene Table'!D313</f>
        <v>TRIM39</v>
      </c>
      <c r="P314" s="104" t="s">
        <v>27094</v>
      </c>
      <c r="Q314" s="105">
        <f>IF('Control Sample Data'!C313="","",IF(SUM('Control Sample Data'!C$3:C$386)&gt;10,IF(AND(ISNUMBER('Control Sample Data'!C313),'Control Sample Data'!C313&lt;$C$389, 'Control Sample Data'!C313&gt;0),'Control Sample Data'!C313,$C$389),""))</f>
        <v>35</v>
      </c>
      <c r="R314" s="105">
        <f>IF('Control Sample Data'!D313="","",IF(SUM('Control Sample Data'!D$3:D$386)&gt;10,IF(AND(ISNUMBER('Control Sample Data'!D313),'Control Sample Data'!D313&lt;$C$389, 'Control Sample Data'!D313&gt;0),'Control Sample Data'!D313,$C$389),""))</f>
        <v>35</v>
      </c>
      <c r="S314" s="105">
        <f>IF('Control Sample Data'!E313="","",IF(SUM('Control Sample Data'!E$3:E$386)&gt;10,IF(AND(ISNUMBER('Control Sample Data'!E313),'Control Sample Data'!E313&lt;$C$389, 'Control Sample Data'!E313&gt;0),'Control Sample Data'!E313,$C$389),""))</f>
        <v>34.83</v>
      </c>
      <c r="T314" s="105" t="str">
        <f>IF('Control Sample Data'!F313="","",IF(SUM('Control Sample Data'!F$3:F$386)&gt;10,IF(AND(ISNUMBER('Control Sample Data'!F313),'Control Sample Data'!F313&lt;$C$389, 'Control Sample Data'!F313&gt;0),'Control Sample Data'!F313,$C$389),""))</f>
        <v/>
      </c>
      <c r="U314" s="105" t="str">
        <f>IF('Control Sample Data'!G313="","",IF(SUM('Control Sample Data'!G$3:G$386)&gt;10,IF(AND(ISNUMBER('Control Sample Data'!G313),'Control Sample Data'!G313&lt;$C$389, 'Control Sample Data'!G313&gt;0),'Control Sample Data'!G313,$C$389),""))</f>
        <v/>
      </c>
      <c r="V314" s="105" t="str">
        <f>IF('Control Sample Data'!H313="","",IF(SUM('Control Sample Data'!H$3:H$386)&gt;10,IF(AND(ISNUMBER('Control Sample Data'!H313),'Control Sample Data'!H313&lt;$C$389, 'Control Sample Data'!H313&gt;0),'Control Sample Data'!H313,$C$389),""))</f>
        <v/>
      </c>
      <c r="W314" s="105" t="str">
        <f>IF('Control Sample Data'!I313="","",IF(SUM('Control Sample Data'!I$3:I$386)&gt;10,IF(AND(ISNUMBER('Control Sample Data'!I313),'Control Sample Data'!I313&lt;$C$389, 'Control Sample Data'!I313&gt;0),'Control Sample Data'!I313,$C$389),""))</f>
        <v/>
      </c>
      <c r="X314" s="105" t="str">
        <f>IF('Control Sample Data'!J313="","",IF(SUM('Control Sample Data'!J$3:J$386)&gt;10,IF(AND(ISNUMBER('Control Sample Data'!J313),'Control Sample Data'!J313&lt;$C$389, 'Control Sample Data'!J313&gt;0),'Control Sample Data'!J313,$C$389),""))</f>
        <v/>
      </c>
      <c r="Y314" s="105" t="str">
        <f>IF('Control Sample Data'!K313="","",IF(SUM('Control Sample Data'!K$3:K$386)&gt;10,IF(AND(ISNUMBER('Control Sample Data'!K313),'Control Sample Data'!K313&lt;$C$389, 'Control Sample Data'!K313&gt;0),'Control Sample Data'!K313,$C$389),""))</f>
        <v/>
      </c>
      <c r="Z314" s="105" t="str">
        <f>IF('Control Sample Data'!L313="","",IF(SUM('Control Sample Data'!L$3:L$386)&gt;10,IF(AND(ISNUMBER('Control Sample Data'!L313),'Control Sample Data'!L313&lt;$C$389, 'Control Sample Data'!L313&gt;0),'Control Sample Data'!L313,$C$389),""))</f>
        <v/>
      </c>
      <c r="AA314" s="105" t="str">
        <f>IF('Control Sample Data'!M313="","",IF(SUM('Control Sample Data'!M$3:M$386)&gt;10,IF(AND(ISNUMBER('Control Sample Data'!M313),'Control Sample Data'!M313&lt;$C$389, 'Control Sample Data'!M313&gt;0),'Control Sample Data'!M313,$C$389),""))</f>
        <v/>
      </c>
      <c r="AB314" s="136" t="str">
        <f>IF('Control Sample Data'!N313="","",IF(SUM('Control Sample Data'!N$3:N$386)&gt;10,IF(AND(ISNUMBER('Control Sample Data'!N313),'Control Sample Data'!N313&lt;$C$389, 'Control Sample Data'!N313&gt;0),'Control Sample Data'!N313,$C$389),""))</f>
        <v/>
      </c>
      <c r="BA314" s="101" t="str">
        <f t="shared" si="274"/>
        <v>TRIM39</v>
      </c>
      <c r="BB314" s="104" t="s">
        <v>27094</v>
      </c>
      <c r="BC314" s="105">
        <f t="shared" si="286"/>
        <v>14.007999999999999</v>
      </c>
      <c r="BD314" s="105">
        <f t="shared" si="287"/>
        <v>14.05</v>
      </c>
      <c r="BE314" s="105">
        <f t="shared" si="288"/>
        <v>13.519999999999996</v>
      </c>
      <c r="BF314" s="105" t="str">
        <f t="shared" si="289"/>
        <v/>
      </c>
      <c r="BG314" s="105" t="str">
        <f t="shared" si="290"/>
        <v/>
      </c>
      <c r="BH314" s="105" t="str">
        <f t="shared" si="291"/>
        <v/>
      </c>
      <c r="BI314" s="105" t="str">
        <f t="shared" si="292"/>
        <v/>
      </c>
      <c r="BJ314" s="105" t="str">
        <f t="shared" si="293"/>
        <v/>
      </c>
      <c r="BK314" s="105" t="str">
        <f t="shared" si="294"/>
        <v/>
      </c>
      <c r="BL314" s="105" t="str">
        <f t="shared" si="295"/>
        <v/>
      </c>
      <c r="BM314" s="102" t="str">
        <f t="shared" si="275"/>
        <v/>
      </c>
      <c r="BN314" s="102" t="str">
        <f t="shared" si="276"/>
        <v/>
      </c>
      <c r="BO314" s="105">
        <f t="shared" si="296"/>
        <v>13.858000000000001</v>
      </c>
      <c r="BP314" s="105">
        <f t="shared" si="297"/>
        <v>13.948</v>
      </c>
      <c r="BQ314" s="105">
        <f t="shared" si="298"/>
        <v>13.619999999999997</v>
      </c>
      <c r="BR314" s="105" t="str">
        <f t="shared" si="299"/>
        <v/>
      </c>
      <c r="BS314" s="105" t="str">
        <f t="shared" si="300"/>
        <v/>
      </c>
      <c r="BT314" s="105" t="str">
        <f t="shared" si="301"/>
        <v/>
      </c>
      <c r="BU314" s="105" t="str">
        <f t="shared" si="302"/>
        <v/>
      </c>
      <c r="BV314" s="105" t="str">
        <f t="shared" si="303"/>
        <v/>
      </c>
      <c r="BW314" s="105" t="str">
        <f t="shared" si="304"/>
        <v/>
      </c>
      <c r="BX314" s="105" t="str">
        <f t="shared" si="305"/>
        <v/>
      </c>
      <c r="BY314" s="102" t="str">
        <f t="shared" si="277"/>
        <v/>
      </c>
      <c r="BZ314" s="102" t="str">
        <f t="shared" si="278"/>
        <v/>
      </c>
      <c r="CA314" s="70">
        <f t="shared" si="279"/>
        <v>13.859333333333332</v>
      </c>
      <c r="CB314" s="70">
        <f t="shared" si="280"/>
        <v>13.808666666666667</v>
      </c>
      <c r="CC314" s="103" t="str">
        <f t="shared" si="281"/>
        <v>TRIM39</v>
      </c>
      <c r="CD314" s="104" t="s">
        <v>27094</v>
      </c>
      <c r="CE314" s="106">
        <f t="shared" si="306"/>
        <v>6.0697642130933602E-5</v>
      </c>
      <c r="CF314" s="106">
        <f t="shared" si="307"/>
        <v>5.8956074763479352E-5</v>
      </c>
      <c r="CG314" s="106">
        <f t="shared" si="308"/>
        <v>8.5128397604395089E-5</v>
      </c>
      <c r="CH314" s="106" t="str">
        <f t="shared" si="309"/>
        <v/>
      </c>
      <c r="CI314" s="106" t="str">
        <f t="shared" si="310"/>
        <v/>
      </c>
      <c r="CJ314" s="106" t="str">
        <f t="shared" si="311"/>
        <v/>
      </c>
      <c r="CK314" s="106" t="str">
        <f t="shared" si="312"/>
        <v/>
      </c>
      <c r="CL314" s="106" t="str">
        <f t="shared" si="313"/>
        <v/>
      </c>
      <c r="CM314" s="106" t="str">
        <f t="shared" si="314"/>
        <v/>
      </c>
      <c r="CN314" s="106" t="str">
        <f t="shared" si="315"/>
        <v/>
      </c>
      <c r="CO314" s="119" t="str">
        <f t="shared" si="282"/>
        <v/>
      </c>
      <c r="CP314" s="119" t="str">
        <f t="shared" si="283"/>
        <v/>
      </c>
      <c r="CQ314" s="106">
        <f t="shared" si="316"/>
        <v>6.7348250734982831E-5</v>
      </c>
      <c r="CR314" s="106">
        <f t="shared" si="317"/>
        <v>6.3275213685285673E-5</v>
      </c>
      <c r="CS314" s="106">
        <f t="shared" si="318"/>
        <v>7.9427603481563479E-5</v>
      </c>
      <c r="CT314" s="106" t="str">
        <f t="shared" si="319"/>
        <v/>
      </c>
      <c r="CU314" s="106" t="str">
        <f t="shared" si="320"/>
        <v/>
      </c>
      <c r="CV314" s="106" t="str">
        <f t="shared" si="321"/>
        <v/>
      </c>
      <c r="CW314" s="106" t="str">
        <f t="shared" si="322"/>
        <v/>
      </c>
      <c r="CX314" s="106" t="str">
        <f t="shared" si="323"/>
        <v/>
      </c>
      <c r="CY314" s="106" t="str">
        <f t="shared" si="324"/>
        <v/>
      </c>
      <c r="CZ314" s="106" t="str">
        <f t="shared" si="325"/>
        <v/>
      </c>
      <c r="DA314" s="119" t="str">
        <f t="shared" si="284"/>
        <v/>
      </c>
      <c r="DB314" s="119" t="str">
        <f t="shared" si="285"/>
        <v/>
      </c>
    </row>
    <row r="315" spans="1:106" ht="15" customHeight="1" x14ac:dyDescent="0.3">
      <c r="A315" s="135" t="str">
        <f>'Gene Table'!D314</f>
        <v>TRIM4</v>
      </c>
      <c r="B315" s="104" t="s">
        <v>27095</v>
      </c>
      <c r="C315" s="105">
        <f>IF('Test Sample Data'!C314="","",IF(SUM('Test Sample Data'!C$3:C$386)&gt;10,IF(AND(ISNUMBER('Test Sample Data'!C314),'Test Sample Data'!C314&lt;$C$389, 'Test Sample Data'!C314&gt;0),'Test Sample Data'!C314,$C$389),""))</f>
        <v>34.03</v>
      </c>
      <c r="D315" s="105">
        <f>IF('Test Sample Data'!D314="","",IF(SUM('Test Sample Data'!D$3:D$386)&gt;10,IF(AND(ISNUMBER('Test Sample Data'!D314),'Test Sample Data'!D314&lt;$C$389, 'Test Sample Data'!D314&gt;0),'Test Sample Data'!D314,$C$389),""))</f>
        <v>33.92</v>
      </c>
      <c r="E315" s="105">
        <f>IF('Test Sample Data'!E314="","",IF(SUM('Test Sample Data'!E$3:E$386)&gt;10,IF(AND(ISNUMBER('Test Sample Data'!E314),'Test Sample Data'!E314&lt;$C$389, 'Test Sample Data'!E314&gt;0),'Test Sample Data'!E314,$C$389),""))</f>
        <v>32.64</v>
      </c>
      <c r="F315" s="105" t="str">
        <f>IF('Test Sample Data'!F314="","",IF(SUM('Test Sample Data'!F$3:F$386)&gt;10,IF(AND(ISNUMBER('Test Sample Data'!F314),'Test Sample Data'!F314&lt;$C$389, 'Test Sample Data'!F314&gt;0),'Test Sample Data'!F314,$C$389),""))</f>
        <v/>
      </c>
      <c r="G315" s="105" t="str">
        <f>IF('Test Sample Data'!G314="","",IF(SUM('Test Sample Data'!G$3:G$386)&gt;10,IF(AND(ISNUMBER('Test Sample Data'!G314),'Test Sample Data'!G314&lt;$C$389, 'Test Sample Data'!G314&gt;0),'Test Sample Data'!G314,$C$389),""))</f>
        <v/>
      </c>
      <c r="H315" s="105" t="str">
        <f>IF('Test Sample Data'!H314="","",IF(SUM('Test Sample Data'!H$3:H$386)&gt;10,IF(AND(ISNUMBER('Test Sample Data'!H314),'Test Sample Data'!H314&lt;$C$389, 'Test Sample Data'!H314&gt;0),'Test Sample Data'!H314,$C$389),""))</f>
        <v/>
      </c>
      <c r="I315" s="105" t="str">
        <f>IF('Test Sample Data'!I314="","",IF(SUM('Test Sample Data'!I$3:I$386)&gt;10,IF(AND(ISNUMBER('Test Sample Data'!I314),'Test Sample Data'!I314&lt;$C$389, 'Test Sample Data'!I314&gt;0),'Test Sample Data'!I314,$C$389),""))</f>
        <v/>
      </c>
      <c r="J315" s="105" t="str">
        <f>IF('Test Sample Data'!J314="","",IF(SUM('Test Sample Data'!J$3:J$386)&gt;10,IF(AND(ISNUMBER('Test Sample Data'!J314),'Test Sample Data'!J314&lt;$C$389, 'Test Sample Data'!J314&gt;0),'Test Sample Data'!J314,$C$389),""))</f>
        <v/>
      </c>
      <c r="K315" s="105" t="str">
        <f>IF('Test Sample Data'!K314="","",IF(SUM('Test Sample Data'!K$3:K$386)&gt;10,IF(AND(ISNUMBER('Test Sample Data'!K314),'Test Sample Data'!K314&lt;$C$389, 'Test Sample Data'!K314&gt;0),'Test Sample Data'!K314,$C$389),""))</f>
        <v/>
      </c>
      <c r="L315" s="105" t="str">
        <f>IF('Test Sample Data'!L314="","",IF(SUM('Test Sample Data'!L$3:L$386)&gt;10,IF(AND(ISNUMBER('Test Sample Data'!L314),'Test Sample Data'!L314&lt;$C$389, 'Test Sample Data'!L314&gt;0),'Test Sample Data'!L314,$C$389),""))</f>
        <v/>
      </c>
      <c r="M315" s="105" t="str">
        <f>IF('Test Sample Data'!M314="","",IF(SUM('Test Sample Data'!M$3:M$386)&gt;10,IF(AND(ISNUMBER('Test Sample Data'!M314),'Test Sample Data'!M314&lt;$C$389, 'Test Sample Data'!M314&gt;0),'Test Sample Data'!M314,$C$389),""))</f>
        <v/>
      </c>
      <c r="N315" s="105" t="str">
        <f>IF('Test Sample Data'!N314="","",IF(SUM('Test Sample Data'!N$3:N$386)&gt;10,IF(AND(ISNUMBER('Test Sample Data'!N314),'Test Sample Data'!N314&lt;$C$389, 'Test Sample Data'!N314&gt;0),'Test Sample Data'!N314,$C$389),""))</f>
        <v/>
      </c>
      <c r="O315" s="105" t="str">
        <f>'Gene Table'!D314</f>
        <v>TRIM4</v>
      </c>
      <c r="P315" s="104" t="s">
        <v>27095</v>
      </c>
      <c r="Q315" s="105">
        <f>IF('Control Sample Data'!C314="","",IF(SUM('Control Sample Data'!C$3:C$386)&gt;10,IF(AND(ISNUMBER('Control Sample Data'!C314),'Control Sample Data'!C314&lt;$C$389, 'Control Sample Data'!C314&gt;0),'Control Sample Data'!C314,$C$389),""))</f>
        <v>29.4</v>
      </c>
      <c r="R315" s="105">
        <f>IF('Control Sample Data'!D314="","",IF(SUM('Control Sample Data'!D$3:D$386)&gt;10,IF(AND(ISNUMBER('Control Sample Data'!D314),'Control Sample Data'!D314&lt;$C$389, 'Control Sample Data'!D314&gt;0),'Control Sample Data'!D314,$C$389),""))</f>
        <v>29.83</v>
      </c>
      <c r="S315" s="105">
        <f>IF('Control Sample Data'!E314="","",IF(SUM('Control Sample Data'!E$3:E$386)&gt;10,IF(AND(ISNUMBER('Control Sample Data'!E314),'Control Sample Data'!E314&lt;$C$389, 'Control Sample Data'!E314&gt;0),'Control Sample Data'!E314,$C$389),""))</f>
        <v>29.71</v>
      </c>
      <c r="T315" s="105" t="str">
        <f>IF('Control Sample Data'!F314="","",IF(SUM('Control Sample Data'!F$3:F$386)&gt;10,IF(AND(ISNUMBER('Control Sample Data'!F314),'Control Sample Data'!F314&lt;$C$389, 'Control Sample Data'!F314&gt;0),'Control Sample Data'!F314,$C$389),""))</f>
        <v/>
      </c>
      <c r="U315" s="105" t="str">
        <f>IF('Control Sample Data'!G314="","",IF(SUM('Control Sample Data'!G$3:G$386)&gt;10,IF(AND(ISNUMBER('Control Sample Data'!G314),'Control Sample Data'!G314&lt;$C$389, 'Control Sample Data'!G314&gt;0),'Control Sample Data'!G314,$C$389),""))</f>
        <v/>
      </c>
      <c r="V315" s="105" t="str">
        <f>IF('Control Sample Data'!H314="","",IF(SUM('Control Sample Data'!H$3:H$386)&gt;10,IF(AND(ISNUMBER('Control Sample Data'!H314),'Control Sample Data'!H314&lt;$C$389, 'Control Sample Data'!H314&gt;0),'Control Sample Data'!H314,$C$389),""))</f>
        <v/>
      </c>
      <c r="W315" s="105" t="str">
        <f>IF('Control Sample Data'!I314="","",IF(SUM('Control Sample Data'!I$3:I$386)&gt;10,IF(AND(ISNUMBER('Control Sample Data'!I314),'Control Sample Data'!I314&lt;$C$389, 'Control Sample Data'!I314&gt;0),'Control Sample Data'!I314,$C$389),""))</f>
        <v/>
      </c>
      <c r="X315" s="105" t="str">
        <f>IF('Control Sample Data'!J314="","",IF(SUM('Control Sample Data'!J$3:J$386)&gt;10,IF(AND(ISNUMBER('Control Sample Data'!J314),'Control Sample Data'!J314&lt;$C$389, 'Control Sample Data'!J314&gt;0),'Control Sample Data'!J314,$C$389),""))</f>
        <v/>
      </c>
      <c r="Y315" s="105" t="str">
        <f>IF('Control Sample Data'!K314="","",IF(SUM('Control Sample Data'!K$3:K$386)&gt;10,IF(AND(ISNUMBER('Control Sample Data'!K314),'Control Sample Data'!K314&lt;$C$389, 'Control Sample Data'!K314&gt;0),'Control Sample Data'!K314,$C$389),""))</f>
        <v/>
      </c>
      <c r="Z315" s="105" t="str">
        <f>IF('Control Sample Data'!L314="","",IF(SUM('Control Sample Data'!L$3:L$386)&gt;10,IF(AND(ISNUMBER('Control Sample Data'!L314),'Control Sample Data'!L314&lt;$C$389, 'Control Sample Data'!L314&gt;0),'Control Sample Data'!L314,$C$389),""))</f>
        <v/>
      </c>
      <c r="AA315" s="105" t="str">
        <f>IF('Control Sample Data'!M314="","",IF(SUM('Control Sample Data'!M$3:M$386)&gt;10,IF(AND(ISNUMBER('Control Sample Data'!M314),'Control Sample Data'!M314&lt;$C$389, 'Control Sample Data'!M314&gt;0),'Control Sample Data'!M314,$C$389),""))</f>
        <v/>
      </c>
      <c r="AB315" s="136" t="str">
        <f>IF('Control Sample Data'!N314="","",IF(SUM('Control Sample Data'!N$3:N$386)&gt;10,IF(AND(ISNUMBER('Control Sample Data'!N314),'Control Sample Data'!N314&lt;$C$389, 'Control Sample Data'!N314&gt;0),'Control Sample Data'!N314,$C$389),""))</f>
        <v/>
      </c>
      <c r="BA315" s="101" t="str">
        <f t="shared" si="274"/>
        <v>TRIM4</v>
      </c>
      <c r="BB315" s="104" t="s">
        <v>27095</v>
      </c>
      <c r="BC315" s="105">
        <f t="shared" si="286"/>
        <v>13.038</v>
      </c>
      <c r="BD315" s="105">
        <f t="shared" si="287"/>
        <v>12.970000000000002</v>
      </c>
      <c r="BE315" s="105">
        <f t="shared" si="288"/>
        <v>11.759999999999998</v>
      </c>
      <c r="BF315" s="105" t="str">
        <f t="shared" si="289"/>
        <v/>
      </c>
      <c r="BG315" s="105" t="str">
        <f t="shared" si="290"/>
        <v/>
      </c>
      <c r="BH315" s="105" t="str">
        <f t="shared" si="291"/>
        <v/>
      </c>
      <c r="BI315" s="105" t="str">
        <f t="shared" si="292"/>
        <v/>
      </c>
      <c r="BJ315" s="105" t="str">
        <f t="shared" si="293"/>
        <v/>
      </c>
      <c r="BK315" s="105" t="str">
        <f t="shared" si="294"/>
        <v/>
      </c>
      <c r="BL315" s="105" t="str">
        <f t="shared" si="295"/>
        <v/>
      </c>
      <c r="BM315" s="102" t="str">
        <f t="shared" si="275"/>
        <v/>
      </c>
      <c r="BN315" s="102" t="str">
        <f t="shared" si="276"/>
        <v/>
      </c>
      <c r="BO315" s="105">
        <f t="shared" si="296"/>
        <v>8.2579999999999991</v>
      </c>
      <c r="BP315" s="105">
        <f t="shared" si="297"/>
        <v>8.7779999999999987</v>
      </c>
      <c r="BQ315" s="105">
        <f t="shared" si="298"/>
        <v>8.5</v>
      </c>
      <c r="BR315" s="105" t="str">
        <f t="shared" si="299"/>
        <v/>
      </c>
      <c r="BS315" s="105" t="str">
        <f t="shared" si="300"/>
        <v/>
      </c>
      <c r="BT315" s="105" t="str">
        <f t="shared" si="301"/>
        <v/>
      </c>
      <c r="BU315" s="105" t="str">
        <f t="shared" si="302"/>
        <v/>
      </c>
      <c r="BV315" s="105" t="str">
        <f t="shared" si="303"/>
        <v/>
      </c>
      <c r="BW315" s="105" t="str">
        <f t="shared" si="304"/>
        <v/>
      </c>
      <c r="BX315" s="105" t="str">
        <f t="shared" si="305"/>
        <v/>
      </c>
      <c r="BY315" s="102" t="str">
        <f t="shared" si="277"/>
        <v/>
      </c>
      <c r="BZ315" s="102" t="str">
        <f t="shared" si="278"/>
        <v/>
      </c>
      <c r="CA315" s="70">
        <f t="shared" si="279"/>
        <v>12.589333333333334</v>
      </c>
      <c r="CB315" s="70">
        <f t="shared" si="280"/>
        <v>8.5119999999999987</v>
      </c>
      <c r="CC315" s="103" t="str">
        <f t="shared" si="281"/>
        <v>TRIM4</v>
      </c>
      <c r="CD315" s="104" t="s">
        <v>27095</v>
      </c>
      <c r="CE315" s="106">
        <f t="shared" si="306"/>
        <v>1.1889700543740736E-4</v>
      </c>
      <c r="CF315" s="106">
        <f t="shared" si="307"/>
        <v>1.2463526925136621E-4</v>
      </c>
      <c r="CG315" s="106">
        <f t="shared" si="308"/>
        <v>2.8832828648181946E-4</v>
      </c>
      <c r="CH315" s="106" t="str">
        <f t="shared" si="309"/>
        <v/>
      </c>
      <c r="CI315" s="106" t="str">
        <f t="shared" si="310"/>
        <v/>
      </c>
      <c r="CJ315" s="106" t="str">
        <f t="shared" si="311"/>
        <v/>
      </c>
      <c r="CK315" s="106" t="str">
        <f t="shared" si="312"/>
        <v/>
      </c>
      <c r="CL315" s="106" t="str">
        <f t="shared" si="313"/>
        <v/>
      </c>
      <c r="CM315" s="106" t="str">
        <f t="shared" si="314"/>
        <v/>
      </c>
      <c r="CN315" s="106" t="str">
        <f t="shared" si="315"/>
        <v/>
      </c>
      <c r="CO315" s="119" t="str">
        <f t="shared" si="282"/>
        <v/>
      </c>
      <c r="CP315" s="119" t="str">
        <f t="shared" si="283"/>
        <v/>
      </c>
      <c r="CQ315" s="106">
        <f t="shared" si="316"/>
        <v>3.2665874996643108E-3</v>
      </c>
      <c r="CR315" s="106">
        <f t="shared" si="317"/>
        <v>2.2780261128681032E-3</v>
      </c>
      <c r="CS315" s="106">
        <f t="shared" si="318"/>
        <v>2.7621358640099515E-3</v>
      </c>
      <c r="CT315" s="106" t="str">
        <f t="shared" si="319"/>
        <v/>
      </c>
      <c r="CU315" s="106" t="str">
        <f t="shared" si="320"/>
        <v/>
      </c>
      <c r="CV315" s="106" t="str">
        <f t="shared" si="321"/>
        <v/>
      </c>
      <c r="CW315" s="106" t="str">
        <f t="shared" si="322"/>
        <v/>
      </c>
      <c r="CX315" s="106" t="str">
        <f t="shared" si="323"/>
        <v/>
      </c>
      <c r="CY315" s="106" t="str">
        <f t="shared" si="324"/>
        <v/>
      </c>
      <c r="CZ315" s="106" t="str">
        <f t="shared" si="325"/>
        <v/>
      </c>
      <c r="DA315" s="119" t="str">
        <f t="shared" si="284"/>
        <v/>
      </c>
      <c r="DB315" s="119" t="str">
        <f t="shared" si="285"/>
        <v/>
      </c>
    </row>
    <row r="316" spans="1:106" ht="15" customHeight="1" x14ac:dyDescent="0.3">
      <c r="A316" s="135" t="str">
        <f>'Gene Table'!D315</f>
        <v>TRIM40</v>
      </c>
      <c r="B316" s="104" t="s">
        <v>27096</v>
      </c>
      <c r="C316" s="105">
        <f>IF('Test Sample Data'!C315="","",IF(SUM('Test Sample Data'!C$3:C$386)&gt;10,IF(AND(ISNUMBER('Test Sample Data'!C315),'Test Sample Data'!C315&lt;$C$389, 'Test Sample Data'!C315&gt;0),'Test Sample Data'!C315,$C$389),""))</f>
        <v>35</v>
      </c>
      <c r="D316" s="105">
        <f>IF('Test Sample Data'!D315="","",IF(SUM('Test Sample Data'!D$3:D$386)&gt;10,IF(AND(ISNUMBER('Test Sample Data'!D315),'Test Sample Data'!D315&lt;$C$389, 'Test Sample Data'!D315&gt;0),'Test Sample Data'!D315,$C$389),""))</f>
        <v>35</v>
      </c>
      <c r="E316" s="105">
        <f>IF('Test Sample Data'!E315="","",IF(SUM('Test Sample Data'!E$3:E$386)&gt;10,IF(AND(ISNUMBER('Test Sample Data'!E315),'Test Sample Data'!E315&lt;$C$389, 'Test Sample Data'!E315&gt;0),'Test Sample Data'!E315,$C$389),""))</f>
        <v>35</v>
      </c>
      <c r="F316" s="105" t="str">
        <f>IF('Test Sample Data'!F315="","",IF(SUM('Test Sample Data'!F$3:F$386)&gt;10,IF(AND(ISNUMBER('Test Sample Data'!F315),'Test Sample Data'!F315&lt;$C$389, 'Test Sample Data'!F315&gt;0),'Test Sample Data'!F315,$C$389),""))</f>
        <v/>
      </c>
      <c r="G316" s="105" t="str">
        <f>IF('Test Sample Data'!G315="","",IF(SUM('Test Sample Data'!G$3:G$386)&gt;10,IF(AND(ISNUMBER('Test Sample Data'!G315),'Test Sample Data'!G315&lt;$C$389, 'Test Sample Data'!G315&gt;0),'Test Sample Data'!G315,$C$389),""))</f>
        <v/>
      </c>
      <c r="H316" s="105" t="str">
        <f>IF('Test Sample Data'!H315="","",IF(SUM('Test Sample Data'!H$3:H$386)&gt;10,IF(AND(ISNUMBER('Test Sample Data'!H315),'Test Sample Data'!H315&lt;$C$389, 'Test Sample Data'!H315&gt;0),'Test Sample Data'!H315,$C$389),""))</f>
        <v/>
      </c>
      <c r="I316" s="105" t="str">
        <f>IF('Test Sample Data'!I315="","",IF(SUM('Test Sample Data'!I$3:I$386)&gt;10,IF(AND(ISNUMBER('Test Sample Data'!I315),'Test Sample Data'!I315&lt;$C$389, 'Test Sample Data'!I315&gt;0),'Test Sample Data'!I315,$C$389),""))</f>
        <v/>
      </c>
      <c r="J316" s="105" t="str">
        <f>IF('Test Sample Data'!J315="","",IF(SUM('Test Sample Data'!J$3:J$386)&gt;10,IF(AND(ISNUMBER('Test Sample Data'!J315),'Test Sample Data'!J315&lt;$C$389, 'Test Sample Data'!J315&gt;0),'Test Sample Data'!J315,$C$389),""))</f>
        <v/>
      </c>
      <c r="K316" s="105" t="str">
        <f>IF('Test Sample Data'!K315="","",IF(SUM('Test Sample Data'!K$3:K$386)&gt;10,IF(AND(ISNUMBER('Test Sample Data'!K315),'Test Sample Data'!K315&lt;$C$389, 'Test Sample Data'!K315&gt;0),'Test Sample Data'!K315,$C$389),""))</f>
        <v/>
      </c>
      <c r="L316" s="105" t="str">
        <f>IF('Test Sample Data'!L315="","",IF(SUM('Test Sample Data'!L$3:L$386)&gt;10,IF(AND(ISNUMBER('Test Sample Data'!L315),'Test Sample Data'!L315&lt;$C$389, 'Test Sample Data'!L315&gt;0),'Test Sample Data'!L315,$C$389),""))</f>
        <v/>
      </c>
      <c r="M316" s="105" t="str">
        <f>IF('Test Sample Data'!M315="","",IF(SUM('Test Sample Data'!M$3:M$386)&gt;10,IF(AND(ISNUMBER('Test Sample Data'!M315),'Test Sample Data'!M315&lt;$C$389, 'Test Sample Data'!M315&gt;0),'Test Sample Data'!M315,$C$389),""))</f>
        <v/>
      </c>
      <c r="N316" s="105" t="str">
        <f>IF('Test Sample Data'!N315="","",IF(SUM('Test Sample Data'!N$3:N$386)&gt;10,IF(AND(ISNUMBER('Test Sample Data'!N315),'Test Sample Data'!N315&lt;$C$389, 'Test Sample Data'!N315&gt;0),'Test Sample Data'!N315,$C$389),""))</f>
        <v/>
      </c>
      <c r="O316" s="105" t="str">
        <f>'Gene Table'!D315</f>
        <v>TRIM40</v>
      </c>
      <c r="P316" s="104" t="s">
        <v>27096</v>
      </c>
      <c r="Q316" s="105">
        <f>IF('Control Sample Data'!C315="","",IF(SUM('Control Sample Data'!C$3:C$386)&gt;10,IF(AND(ISNUMBER('Control Sample Data'!C315),'Control Sample Data'!C315&lt;$C$389, 'Control Sample Data'!C315&gt;0),'Control Sample Data'!C315,$C$389),""))</f>
        <v>35</v>
      </c>
      <c r="R316" s="105">
        <f>IF('Control Sample Data'!D315="","",IF(SUM('Control Sample Data'!D$3:D$386)&gt;10,IF(AND(ISNUMBER('Control Sample Data'!D315),'Control Sample Data'!D315&lt;$C$389, 'Control Sample Data'!D315&gt;0),'Control Sample Data'!D315,$C$389),""))</f>
        <v>35</v>
      </c>
      <c r="S316" s="105">
        <f>IF('Control Sample Data'!E315="","",IF(SUM('Control Sample Data'!E$3:E$386)&gt;10,IF(AND(ISNUMBER('Control Sample Data'!E315),'Control Sample Data'!E315&lt;$C$389, 'Control Sample Data'!E315&gt;0),'Control Sample Data'!E315,$C$389),""))</f>
        <v>35</v>
      </c>
      <c r="T316" s="105" t="str">
        <f>IF('Control Sample Data'!F315="","",IF(SUM('Control Sample Data'!F$3:F$386)&gt;10,IF(AND(ISNUMBER('Control Sample Data'!F315),'Control Sample Data'!F315&lt;$C$389, 'Control Sample Data'!F315&gt;0),'Control Sample Data'!F315,$C$389),""))</f>
        <v/>
      </c>
      <c r="U316" s="105" t="str">
        <f>IF('Control Sample Data'!G315="","",IF(SUM('Control Sample Data'!G$3:G$386)&gt;10,IF(AND(ISNUMBER('Control Sample Data'!G315),'Control Sample Data'!G315&lt;$C$389, 'Control Sample Data'!G315&gt;0),'Control Sample Data'!G315,$C$389),""))</f>
        <v/>
      </c>
      <c r="V316" s="105" t="str">
        <f>IF('Control Sample Data'!H315="","",IF(SUM('Control Sample Data'!H$3:H$386)&gt;10,IF(AND(ISNUMBER('Control Sample Data'!H315),'Control Sample Data'!H315&lt;$C$389, 'Control Sample Data'!H315&gt;0),'Control Sample Data'!H315,$C$389),""))</f>
        <v/>
      </c>
      <c r="W316" s="105" t="str">
        <f>IF('Control Sample Data'!I315="","",IF(SUM('Control Sample Data'!I$3:I$386)&gt;10,IF(AND(ISNUMBER('Control Sample Data'!I315),'Control Sample Data'!I315&lt;$C$389, 'Control Sample Data'!I315&gt;0),'Control Sample Data'!I315,$C$389),""))</f>
        <v/>
      </c>
      <c r="X316" s="105" t="str">
        <f>IF('Control Sample Data'!J315="","",IF(SUM('Control Sample Data'!J$3:J$386)&gt;10,IF(AND(ISNUMBER('Control Sample Data'!J315),'Control Sample Data'!J315&lt;$C$389, 'Control Sample Data'!J315&gt;0),'Control Sample Data'!J315,$C$389),""))</f>
        <v/>
      </c>
      <c r="Y316" s="105" t="str">
        <f>IF('Control Sample Data'!K315="","",IF(SUM('Control Sample Data'!K$3:K$386)&gt;10,IF(AND(ISNUMBER('Control Sample Data'!K315),'Control Sample Data'!K315&lt;$C$389, 'Control Sample Data'!K315&gt;0),'Control Sample Data'!K315,$C$389),""))</f>
        <v/>
      </c>
      <c r="Z316" s="105" t="str">
        <f>IF('Control Sample Data'!L315="","",IF(SUM('Control Sample Data'!L$3:L$386)&gt;10,IF(AND(ISNUMBER('Control Sample Data'!L315),'Control Sample Data'!L315&lt;$C$389, 'Control Sample Data'!L315&gt;0),'Control Sample Data'!L315,$C$389),""))</f>
        <v/>
      </c>
      <c r="AA316" s="105" t="str">
        <f>IF('Control Sample Data'!M315="","",IF(SUM('Control Sample Data'!M$3:M$386)&gt;10,IF(AND(ISNUMBER('Control Sample Data'!M315),'Control Sample Data'!M315&lt;$C$389, 'Control Sample Data'!M315&gt;0),'Control Sample Data'!M315,$C$389),""))</f>
        <v/>
      </c>
      <c r="AB316" s="136" t="str">
        <f>IF('Control Sample Data'!N315="","",IF(SUM('Control Sample Data'!N$3:N$386)&gt;10,IF(AND(ISNUMBER('Control Sample Data'!N315),'Control Sample Data'!N315&lt;$C$389, 'Control Sample Data'!N315&gt;0),'Control Sample Data'!N315,$C$389),""))</f>
        <v/>
      </c>
      <c r="BA316" s="101" t="str">
        <f t="shared" si="274"/>
        <v>TRIM40</v>
      </c>
      <c r="BB316" s="104" t="s">
        <v>27096</v>
      </c>
      <c r="BC316" s="105">
        <f t="shared" si="286"/>
        <v>14.007999999999999</v>
      </c>
      <c r="BD316" s="105">
        <f t="shared" si="287"/>
        <v>14.05</v>
      </c>
      <c r="BE316" s="105">
        <f t="shared" si="288"/>
        <v>14.119999999999997</v>
      </c>
      <c r="BF316" s="105" t="str">
        <f t="shared" si="289"/>
        <v/>
      </c>
      <c r="BG316" s="105" t="str">
        <f t="shared" si="290"/>
        <v/>
      </c>
      <c r="BH316" s="105" t="str">
        <f t="shared" si="291"/>
        <v/>
      </c>
      <c r="BI316" s="105" t="str">
        <f t="shared" si="292"/>
        <v/>
      </c>
      <c r="BJ316" s="105" t="str">
        <f t="shared" si="293"/>
        <v/>
      </c>
      <c r="BK316" s="105" t="str">
        <f t="shared" si="294"/>
        <v/>
      </c>
      <c r="BL316" s="105" t="str">
        <f t="shared" si="295"/>
        <v/>
      </c>
      <c r="BM316" s="102" t="str">
        <f t="shared" si="275"/>
        <v/>
      </c>
      <c r="BN316" s="102" t="str">
        <f t="shared" si="276"/>
        <v/>
      </c>
      <c r="BO316" s="105">
        <f t="shared" si="296"/>
        <v>13.858000000000001</v>
      </c>
      <c r="BP316" s="105">
        <f t="shared" si="297"/>
        <v>13.948</v>
      </c>
      <c r="BQ316" s="105">
        <f t="shared" si="298"/>
        <v>13.79</v>
      </c>
      <c r="BR316" s="105" t="str">
        <f t="shared" si="299"/>
        <v/>
      </c>
      <c r="BS316" s="105" t="str">
        <f t="shared" si="300"/>
        <v/>
      </c>
      <c r="BT316" s="105" t="str">
        <f t="shared" si="301"/>
        <v/>
      </c>
      <c r="BU316" s="105" t="str">
        <f t="shared" si="302"/>
        <v/>
      </c>
      <c r="BV316" s="105" t="str">
        <f t="shared" si="303"/>
        <v/>
      </c>
      <c r="BW316" s="105" t="str">
        <f t="shared" si="304"/>
        <v/>
      </c>
      <c r="BX316" s="105" t="str">
        <f t="shared" si="305"/>
        <v/>
      </c>
      <c r="BY316" s="102" t="str">
        <f t="shared" si="277"/>
        <v/>
      </c>
      <c r="BZ316" s="102" t="str">
        <f t="shared" si="278"/>
        <v/>
      </c>
      <c r="CA316" s="70">
        <f t="shared" si="279"/>
        <v>14.059333333333333</v>
      </c>
      <c r="CB316" s="70">
        <f t="shared" si="280"/>
        <v>13.865333333333334</v>
      </c>
      <c r="CC316" s="103" t="str">
        <f t="shared" si="281"/>
        <v>TRIM40</v>
      </c>
      <c r="CD316" s="104" t="s">
        <v>27096</v>
      </c>
      <c r="CE316" s="106">
        <f t="shared" si="306"/>
        <v>6.0697642130933602E-5</v>
      </c>
      <c r="CF316" s="106">
        <f t="shared" si="307"/>
        <v>5.8956074763479352E-5</v>
      </c>
      <c r="CG316" s="106">
        <f t="shared" si="308"/>
        <v>5.6163797035209816E-5</v>
      </c>
      <c r="CH316" s="106" t="str">
        <f t="shared" si="309"/>
        <v/>
      </c>
      <c r="CI316" s="106" t="str">
        <f t="shared" si="310"/>
        <v/>
      </c>
      <c r="CJ316" s="106" t="str">
        <f t="shared" si="311"/>
        <v/>
      </c>
      <c r="CK316" s="106" t="str">
        <f t="shared" si="312"/>
        <v/>
      </c>
      <c r="CL316" s="106" t="str">
        <f t="shared" si="313"/>
        <v/>
      </c>
      <c r="CM316" s="106" t="str">
        <f t="shared" si="314"/>
        <v/>
      </c>
      <c r="CN316" s="106" t="str">
        <f t="shared" si="315"/>
        <v/>
      </c>
      <c r="CO316" s="119" t="str">
        <f t="shared" si="282"/>
        <v/>
      </c>
      <c r="CP316" s="119" t="str">
        <f t="shared" si="283"/>
        <v/>
      </c>
      <c r="CQ316" s="106">
        <f t="shared" si="316"/>
        <v>6.7348250734982831E-5</v>
      </c>
      <c r="CR316" s="106">
        <f t="shared" si="317"/>
        <v>6.3275213685285673E-5</v>
      </c>
      <c r="CS316" s="106">
        <f t="shared" si="318"/>
        <v>7.0598644037188073E-5</v>
      </c>
      <c r="CT316" s="106" t="str">
        <f t="shared" si="319"/>
        <v/>
      </c>
      <c r="CU316" s="106" t="str">
        <f t="shared" si="320"/>
        <v/>
      </c>
      <c r="CV316" s="106" t="str">
        <f t="shared" si="321"/>
        <v/>
      </c>
      <c r="CW316" s="106" t="str">
        <f t="shared" si="322"/>
        <v/>
      </c>
      <c r="CX316" s="106" t="str">
        <f t="shared" si="323"/>
        <v/>
      </c>
      <c r="CY316" s="106" t="str">
        <f t="shared" si="324"/>
        <v/>
      </c>
      <c r="CZ316" s="106" t="str">
        <f t="shared" si="325"/>
        <v/>
      </c>
      <c r="DA316" s="119" t="str">
        <f t="shared" si="284"/>
        <v/>
      </c>
      <c r="DB316" s="119" t="str">
        <f t="shared" si="285"/>
        <v/>
      </c>
    </row>
    <row r="317" spans="1:106" ht="15" customHeight="1" x14ac:dyDescent="0.3">
      <c r="A317" s="135" t="str">
        <f>'Gene Table'!D316</f>
        <v>TRIM41</v>
      </c>
      <c r="B317" s="104" t="s">
        <v>27097</v>
      </c>
      <c r="C317" s="105">
        <f>IF('Test Sample Data'!C316="","",IF(SUM('Test Sample Data'!C$3:C$386)&gt;10,IF(AND(ISNUMBER('Test Sample Data'!C316),'Test Sample Data'!C316&lt;$C$389, 'Test Sample Data'!C316&gt;0),'Test Sample Data'!C316,$C$389),""))</f>
        <v>31.18</v>
      </c>
      <c r="D317" s="105">
        <f>IF('Test Sample Data'!D316="","",IF(SUM('Test Sample Data'!D$3:D$386)&gt;10,IF(AND(ISNUMBER('Test Sample Data'!D316),'Test Sample Data'!D316&lt;$C$389, 'Test Sample Data'!D316&gt;0),'Test Sample Data'!D316,$C$389),""))</f>
        <v>30.82</v>
      </c>
      <c r="E317" s="105">
        <f>IF('Test Sample Data'!E316="","",IF(SUM('Test Sample Data'!E$3:E$386)&gt;10,IF(AND(ISNUMBER('Test Sample Data'!E316),'Test Sample Data'!E316&lt;$C$389, 'Test Sample Data'!E316&gt;0),'Test Sample Data'!E316,$C$389),""))</f>
        <v>31.32</v>
      </c>
      <c r="F317" s="105" t="str">
        <f>IF('Test Sample Data'!F316="","",IF(SUM('Test Sample Data'!F$3:F$386)&gt;10,IF(AND(ISNUMBER('Test Sample Data'!F316),'Test Sample Data'!F316&lt;$C$389, 'Test Sample Data'!F316&gt;0),'Test Sample Data'!F316,$C$389),""))</f>
        <v/>
      </c>
      <c r="G317" s="105" t="str">
        <f>IF('Test Sample Data'!G316="","",IF(SUM('Test Sample Data'!G$3:G$386)&gt;10,IF(AND(ISNUMBER('Test Sample Data'!G316),'Test Sample Data'!G316&lt;$C$389, 'Test Sample Data'!G316&gt;0),'Test Sample Data'!G316,$C$389),""))</f>
        <v/>
      </c>
      <c r="H317" s="105" t="str">
        <f>IF('Test Sample Data'!H316="","",IF(SUM('Test Sample Data'!H$3:H$386)&gt;10,IF(AND(ISNUMBER('Test Sample Data'!H316),'Test Sample Data'!H316&lt;$C$389, 'Test Sample Data'!H316&gt;0),'Test Sample Data'!H316,$C$389),""))</f>
        <v/>
      </c>
      <c r="I317" s="105" t="str">
        <f>IF('Test Sample Data'!I316="","",IF(SUM('Test Sample Data'!I$3:I$386)&gt;10,IF(AND(ISNUMBER('Test Sample Data'!I316),'Test Sample Data'!I316&lt;$C$389, 'Test Sample Data'!I316&gt;0),'Test Sample Data'!I316,$C$389),""))</f>
        <v/>
      </c>
      <c r="J317" s="105" t="str">
        <f>IF('Test Sample Data'!J316="","",IF(SUM('Test Sample Data'!J$3:J$386)&gt;10,IF(AND(ISNUMBER('Test Sample Data'!J316),'Test Sample Data'!J316&lt;$C$389, 'Test Sample Data'!J316&gt;0),'Test Sample Data'!J316,$C$389),""))</f>
        <v/>
      </c>
      <c r="K317" s="105" t="str">
        <f>IF('Test Sample Data'!K316="","",IF(SUM('Test Sample Data'!K$3:K$386)&gt;10,IF(AND(ISNUMBER('Test Sample Data'!K316),'Test Sample Data'!K316&lt;$C$389, 'Test Sample Data'!K316&gt;0),'Test Sample Data'!K316,$C$389),""))</f>
        <v/>
      </c>
      <c r="L317" s="105" t="str">
        <f>IF('Test Sample Data'!L316="","",IF(SUM('Test Sample Data'!L$3:L$386)&gt;10,IF(AND(ISNUMBER('Test Sample Data'!L316),'Test Sample Data'!L316&lt;$C$389, 'Test Sample Data'!L316&gt;0),'Test Sample Data'!L316,$C$389),""))</f>
        <v/>
      </c>
      <c r="M317" s="105" t="str">
        <f>IF('Test Sample Data'!M316="","",IF(SUM('Test Sample Data'!M$3:M$386)&gt;10,IF(AND(ISNUMBER('Test Sample Data'!M316),'Test Sample Data'!M316&lt;$C$389, 'Test Sample Data'!M316&gt;0),'Test Sample Data'!M316,$C$389),""))</f>
        <v/>
      </c>
      <c r="N317" s="105" t="str">
        <f>IF('Test Sample Data'!N316="","",IF(SUM('Test Sample Data'!N$3:N$386)&gt;10,IF(AND(ISNUMBER('Test Sample Data'!N316),'Test Sample Data'!N316&lt;$C$389, 'Test Sample Data'!N316&gt;0),'Test Sample Data'!N316,$C$389),""))</f>
        <v/>
      </c>
      <c r="O317" s="105" t="str">
        <f>'Gene Table'!D316</f>
        <v>TRIM41</v>
      </c>
      <c r="P317" s="104" t="s">
        <v>27097</v>
      </c>
      <c r="Q317" s="105">
        <f>IF('Control Sample Data'!C316="","",IF(SUM('Control Sample Data'!C$3:C$386)&gt;10,IF(AND(ISNUMBER('Control Sample Data'!C316),'Control Sample Data'!C316&lt;$C$389, 'Control Sample Data'!C316&gt;0),'Control Sample Data'!C316,$C$389),""))</f>
        <v>29.25</v>
      </c>
      <c r="R317" s="105">
        <f>IF('Control Sample Data'!D316="","",IF(SUM('Control Sample Data'!D$3:D$386)&gt;10,IF(AND(ISNUMBER('Control Sample Data'!D316),'Control Sample Data'!D316&lt;$C$389, 'Control Sample Data'!D316&gt;0),'Control Sample Data'!D316,$C$389),""))</f>
        <v>29.17</v>
      </c>
      <c r="S317" s="105">
        <f>IF('Control Sample Data'!E316="","",IF(SUM('Control Sample Data'!E$3:E$386)&gt;10,IF(AND(ISNUMBER('Control Sample Data'!E316),'Control Sample Data'!E316&lt;$C$389, 'Control Sample Data'!E316&gt;0),'Control Sample Data'!E316,$C$389),""))</f>
        <v>28.79</v>
      </c>
      <c r="T317" s="105" t="str">
        <f>IF('Control Sample Data'!F316="","",IF(SUM('Control Sample Data'!F$3:F$386)&gt;10,IF(AND(ISNUMBER('Control Sample Data'!F316),'Control Sample Data'!F316&lt;$C$389, 'Control Sample Data'!F316&gt;0),'Control Sample Data'!F316,$C$389),""))</f>
        <v/>
      </c>
      <c r="U317" s="105" t="str">
        <f>IF('Control Sample Data'!G316="","",IF(SUM('Control Sample Data'!G$3:G$386)&gt;10,IF(AND(ISNUMBER('Control Sample Data'!G316),'Control Sample Data'!G316&lt;$C$389, 'Control Sample Data'!G316&gt;0),'Control Sample Data'!G316,$C$389),""))</f>
        <v/>
      </c>
      <c r="V317" s="105" t="str">
        <f>IF('Control Sample Data'!H316="","",IF(SUM('Control Sample Data'!H$3:H$386)&gt;10,IF(AND(ISNUMBER('Control Sample Data'!H316),'Control Sample Data'!H316&lt;$C$389, 'Control Sample Data'!H316&gt;0),'Control Sample Data'!H316,$C$389),""))</f>
        <v/>
      </c>
      <c r="W317" s="105" t="str">
        <f>IF('Control Sample Data'!I316="","",IF(SUM('Control Sample Data'!I$3:I$386)&gt;10,IF(AND(ISNUMBER('Control Sample Data'!I316),'Control Sample Data'!I316&lt;$C$389, 'Control Sample Data'!I316&gt;0),'Control Sample Data'!I316,$C$389),""))</f>
        <v/>
      </c>
      <c r="X317" s="105" t="str">
        <f>IF('Control Sample Data'!J316="","",IF(SUM('Control Sample Data'!J$3:J$386)&gt;10,IF(AND(ISNUMBER('Control Sample Data'!J316),'Control Sample Data'!J316&lt;$C$389, 'Control Sample Data'!J316&gt;0),'Control Sample Data'!J316,$C$389),""))</f>
        <v/>
      </c>
      <c r="Y317" s="105" t="str">
        <f>IF('Control Sample Data'!K316="","",IF(SUM('Control Sample Data'!K$3:K$386)&gt;10,IF(AND(ISNUMBER('Control Sample Data'!K316),'Control Sample Data'!K316&lt;$C$389, 'Control Sample Data'!K316&gt;0),'Control Sample Data'!K316,$C$389),""))</f>
        <v/>
      </c>
      <c r="Z317" s="105" t="str">
        <f>IF('Control Sample Data'!L316="","",IF(SUM('Control Sample Data'!L$3:L$386)&gt;10,IF(AND(ISNUMBER('Control Sample Data'!L316),'Control Sample Data'!L316&lt;$C$389, 'Control Sample Data'!L316&gt;0),'Control Sample Data'!L316,$C$389),""))</f>
        <v/>
      </c>
      <c r="AA317" s="105" t="str">
        <f>IF('Control Sample Data'!M316="","",IF(SUM('Control Sample Data'!M$3:M$386)&gt;10,IF(AND(ISNUMBER('Control Sample Data'!M316),'Control Sample Data'!M316&lt;$C$389, 'Control Sample Data'!M316&gt;0),'Control Sample Data'!M316,$C$389),""))</f>
        <v/>
      </c>
      <c r="AB317" s="136" t="str">
        <f>IF('Control Sample Data'!N316="","",IF(SUM('Control Sample Data'!N$3:N$386)&gt;10,IF(AND(ISNUMBER('Control Sample Data'!N316),'Control Sample Data'!N316&lt;$C$389, 'Control Sample Data'!N316&gt;0),'Control Sample Data'!N316,$C$389),""))</f>
        <v/>
      </c>
      <c r="BA317" s="101" t="str">
        <f t="shared" si="274"/>
        <v>TRIM41</v>
      </c>
      <c r="BB317" s="104" t="s">
        <v>27097</v>
      </c>
      <c r="BC317" s="105">
        <f t="shared" si="286"/>
        <v>10.187999999999999</v>
      </c>
      <c r="BD317" s="105">
        <f t="shared" si="287"/>
        <v>9.870000000000001</v>
      </c>
      <c r="BE317" s="105">
        <f t="shared" si="288"/>
        <v>10.439999999999998</v>
      </c>
      <c r="BF317" s="105" t="str">
        <f t="shared" si="289"/>
        <v/>
      </c>
      <c r="BG317" s="105" t="str">
        <f t="shared" si="290"/>
        <v/>
      </c>
      <c r="BH317" s="105" t="str">
        <f t="shared" si="291"/>
        <v/>
      </c>
      <c r="BI317" s="105" t="str">
        <f t="shared" si="292"/>
        <v/>
      </c>
      <c r="BJ317" s="105" t="str">
        <f t="shared" si="293"/>
        <v/>
      </c>
      <c r="BK317" s="105" t="str">
        <f t="shared" si="294"/>
        <v/>
      </c>
      <c r="BL317" s="105" t="str">
        <f t="shared" si="295"/>
        <v/>
      </c>
      <c r="BM317" s="102" t="str">
        <f t="shared" si="275"/>
        <v/>
      </c>
      <c r="BN317" s="102" t="str">
        <f t="shared" si="276"/>
        <v/>
      </c>
      <c r="BO317" s="105">
        <f t="shared" si="296"/>
        <v>8.1080000000000005</v>
      </c>
      <c r="BP317" s="105">
        <f t="shared" si="297"/>
        <v>8.1180000000000021</v>
      </c>
      <c r="BQ317" s="105">
        <f t="shared" si="298"/>
        <v>7.5799999999999983</v>
      </c>
      <c r="BR317" s="105" t="str">
        <f t="shared" si="299"/>
        <v/>
      </c>
      <c r="BS317" s="105" t="str">
        <f t="shared" si="300"/>
        <v/>
      </c>
      <c r="BT317" s="105" t="str">
        <f t="shared" si="301"/>
        <v/>
      </c>
      <c r="BU317" s="105" t="str">
        <f t="shared" si="302"/>
        <v/>
      </c>
      <c r="BV317" s="105" t="str">
        <f t="shared" si="303"/>
        <v/>
      </c>
      <c r="BW317" s="105" t="str">
        <f t="shared" si="304"/>
        <v/>
      </c>
      <c r="BX317" s="105" t="str">
        <f t="shared" si="305"/>
        <v/>
      </c>
      <c r="BY317" s="102" t="str">
        <f t="shared" si="277"/>
        <v/>
      </c>
      <c r="BZ317" s="102" t="str">
        <f t="shared" si="278"/>
        <v/>
      </c>
      <c r="CA317" s="70">
        <f t="shared" si="279"/>
        <v>10.165999999999999</v>
      </c>
      <c r="CB317" s="70">
        <f t="shared" si="280"/>
        <v>7.9353333333333333</v>
      </c>
      <c r="CC317" s="103" t="str">
        <f t="shared" si="281"/>
        <v>TRIM41</v>
      </c>
      <c r="CD317" s="104" t="s">
        <v>27097</v>
      </c>
      <c r="CE317" s="106">
        <f t="shared" si="306"/>
        <v>8.5724784922804693E-4</v>
      </c>
      <c r="CF317" s="106">
        <f t="shared" si="307"/>
        <v>1.0686461926374409E-3</v>
      </c>
      <c r="CG317" s="106">
        <f t="shared" si="308"/>
        <v>7.1985801625542157E-4</v>
      </c>
      <c r="CH317" s="106" t="str">
        <f t="shared" si="309"/>
        <v/>
      </c>
      <c r="CI317" s="106" t="str">
        <f t="shared" si="310"/>
        <v/>
      </c>
      <c r="CJ317" s="106" t="str">
        <f t="shared" si="311"/>
        <v/>
      </c>
      <c r="CK317" s="106" t="str">
        <f t="shared" si="312"/>
        <v/>
      </c>
      <c r="CL317" s="106" t="str">
        <f t="shared" si="313"/>
        <v/>
      </c>
      <c r="CM317" s="106" t="str">
        <f t="shared" si="314"/>
        <v/>
      </c>
      <c r="CN317" s="106" t="str">
        <f t="shared" si="315"/>
        <v/>
      </c>
      <c r="CO317" s="119" t="str">
        <f t="shared" si="282"/>
        <v/>
      </c>
      <c r="CP317" s="119" t="str">
        <f t="shared" si="283"/>
        <v/>
      </c>
      <c r="CQ317" s="106">
        <f t="shared" si="316"/>
        <v>3.6245057674659464E-3</v>
      </c>
      <c r="CR317" s="106">
        <f t="shared" si="317"/>
        <v>3.5994694773386821E-3</v>
      </c>
      <c r="CS317" s="106">
        <f t="shared" si="318"/>
        <v>5.2262795108832588E-3</v>
      </c>
      <c r="CT317" s="106" t="str">
        <f t="shared" si="319"/>
        <v/>
      </c>
      <c r="CU317" s="106" t="str">
        <f t="shared" si="320"/>
        <v/>
      </c>
      <c r="CV317" s="106" t="str">
        <f t="shared" si="321"/>
        <v/>
      </c>
      <c r="CW317" s="106" t="str">
        <f t="shared" si="322"/>
        <v/>
      </c>
      <c r="CX317" s="106" t="str">
        <f t="shared" si="323"/>
        <v/>
      </c>
      <c r="CY317" s="106" t="str">
        <f t="shared" si="324"/>
        <v/>
      </c>
      <c r="CZ317" s="106" t="str">
        <f t="shared" si="325"/>
        <v/>
      </c>
      <c r="DA317" s="119" t="str">
        <f t="shared" si="284"/>
        <v/>
      </c>
      <c r="DB317" s="119" t="str">
        <f t="shared" si="285"/>
        <v/>
      </c>
    </row>
    <row r="318" spans="1:106" ht="15" customHeight="1" x14ac:dyDescent="0.3">
      <c r="A318" s="135" t="str">
        <f>'Gene Table'!D317</f>
        <v>TRIM44</v>
      </c>
      <c r="B318" s="104" t="s">
        <v>27098</v>
      </c>
      <c r="C318" s="105">
        <f>IF('Test Sample Data'!C317="","",IF(SUM('Test Sample Data'!C$3:C$386)&gt;10,IF(AND(ISNUMBER('Test Sample Data'!C317),'Test Sample Data'!C317&lt;$C$389, 'Test Sample Data'!C317&gt;0),'Test Sample Data'!C317,$C$389),""))</f>
        <v>13.53</v>
      </c>
      <c r="D318" s="105">
        <f>IF('Test Sample Data'!D317="","",IF(SUM('Test Sample Data'!D$3:D$386)&gt;10,IF(AND(ISNUMBER('Test Sample Data'!D317),'Test Sample Data'!D317&lt;$C$389, 'Test Sample Data'!D317&gt;0),'Test Sample Data'!D317,$C$389),""))</f>
        <v>13.59</v>
      </c>
      <c r="E318" s="105">
        <f>IF('Test Sample Data'!E317="","",IF(SUM('Test Sample Data'!E$3:E$386)&gt;10,IF(AND(ISNUMBER('Test Sample Data'!E317),'Test Sample Data'!E317&lt;$C$389, 'Test Sample Data'!E317&gt;0),'Test Sample Data'!E317,$C$389),""))</f>
        <v>13.59</v>
      </c>
      <c r="F318" s="105" t="str">
        <f>IF('Test Sample Data'!F317="","",IF(SUM('Test Sample Data'!F$3:F$386)&gt;10,IF(AND(ISNUMBER('Test Sample Data'!F317),'Test Sample Data'!F317&lt;$C$389, 'Test Sample Data'!F317&gt;0),'Test Sample Data'!F317,$C$389),""))</f>
        <v/>
      </c>
      <c r="G318" s="105" t="str">
        <f>IF('Test Sample Data'!G317="","",IF(SUM('Test Sample Data'!G$3:G$386)&gt;10,IF(AND(ISNUMBER('Test Sample Data'!G317),'Test Sample Data'!G317&lt;$C$389, 'Test Sample Data'!G317&gt;0),'Test Sample Data'!G317,$C$389),""))</f>
        <v/>
      </c>
      <c r="H318" s="105" t="str">
        <f>IF('Test Sample Data'!H317="","",IF(SUM('Test Sample Data'!H$3:H$386)&gt;10,IF(AND(ISNUMBER('Test Sample Data'!H317),'Test Sample Data'!H317&lt;$C$389, 'Test Sample Data'!H317&gt;0),'Test Sample Data'!H317,$C$389),""))</f>
        <v/>
      </c>
      <c r="I318" s="105" t="str">
        <f>IF('Test Sample Data'!I317="","",IF(SUM('Test Sample Data'!I$3:I$386)&gt;10,IF(AND(ISNUMBER('Test Sample Data'!I317),'Test Sample Data'!I317&lt;$C$389, 'Test Sample Data'!I317&gt;0),'Test Sample Data'!I317,$C$389),""))</f>
        <v/>
      </c>
      <c r="J318" s="105" t="str">
        <f>IF('Test Sample Data'!J317="","",IF(SUM('Test Sample Data'!J$3:J$386)&gt;10,IF(AND(ISNUMBER('Test Sample Data'!J317),'Test Sample Data'!J317&lt;$C$389, 'Test Sample Data'!J317&gt;0),'Test Sample Data'!J317,$C$389),""))</f>
        <v/>
      </c>
      <c r="K318" s="105" t="str">
        <f>IF('Test Sample Data'!K317="","",IF(SUM('Test Sample Data'!K$3:K$386)&gt;10,IF(AND(ISNUMBER('Test Sample Data'!K317),'Test Sample Data'!K317&lt;$C$389, 'Test Sample Data'!K317&gt;0),'Test Sample Data'!K317,$C$389),""))</f>
        <v/>
      </c>
      <c r="L318" s="105" t="str">
        <f>IF('Test Sample Data'!L317="","",IF(SUM('Test Sample Data'!L$3:L$386)&gt;10,IF(AND(ISNUMBER('Test Sample Data'!L317),'Test Sample Data'!L317&lt;$C$389, 'Test Sample Data'!L317&gt;0),'Test Sample Data'!L317,$C$389),""))</f>
        <v/>
      </c>
      <c r="M318" s="105" t="str">
        <f>IF('Test Sample Data'!M317="","",IF(SUM('Test Sample Data'!M$3:M$386)&gt;10,IF(AND(ISNUMBER('Test Sample Data'!M317),'Test Sample Data'!M317&lt;$C$389, 'Test Sample Data'!M317&gt;0),'Test Sample Data'!M317,$C$389),""))</f>
        <v/>
      </c>
      <c r="N318" s="105" t="str">
        <f>IF('Test Sample Data'!N317="","",IF(SUM('Test Sample Data'!N$3:N$386)&gt;10,IF(AND(ISNUMBER('Test Sample Data'!N317),'Test Sample Data'!N317&lt;$C$389, 'Test Sample Data'!N317&gt;0),'Test Sample Data'!N317,$C$389),""))</f>
        <v/>
      </c>
      <c r="O318" s="105" t="str">
        <f>'Gene Table'!D317</f>
        <v>TRIM44</v>
      </c>
      <c r="P318" s="104" t="s">
        <v>27098</v>
      </c>
      <c r="Q318" s="105">
        <f>IF('Control Sample Data'!C317="","",IF(SUM('Control Sample Data'!C$3:C$386)&gt;10,IF(AND(ISNUMBER('Control Sample Data'!C317),'Control Sample Data'!C317&lt;$C$389, 'Control Sample Data'!C317&gt;0),'Control Sample Data'!C317,$C$389),""))</f>
        <v>22.38</v>
      </c>
      <c r="R318" s="105">
        <f>IF('Control Sample Data'!D317="","",IF(SUM('Control Sample Data'!D$3:D$386)&gt;10,IF(AND(ISNUMBER('Control Sample Data'!D317),'Control Sample Data'!D317&lt;$C$389, 'Control Sample Data'!D317&gt;0),'Control Sample Data'!D317,$C$389),""))</f>
        <v>22.43</v>
      </c>
      <c r="S318" s="105">
        <f>IF('Control Sample Data'!E317="","",IF(SUM('Control Sample Data'!E$3:E$386)&gt;10,IF(AND(ISNUMBER('Control Sample Data'!E317),'Control Sample Data'!E317&lt;$C$389, 'Control Sample Data'!E317&gt;0),'Control Sample Data'!E317,$C$389),""))</f>
        <v>22.43</v>
      </c>
      <c r="T318" s="105" t="str">
        <f>IF('Control Sample Data'!F317="","",IF(SUM('Control Sample Data'!F$3:F$386)&gt;10,IF(AND(ISNUMBER('Control Sample Data'!F317),'Control Sample Data'!F317&lt;$C$389, 'Control Sample Data'!F317&gt;0),'Control Sample Data'!F317,$C$389),""))</f>
        <v/>
      </c>
      <c r="U318" s="105" t="str">
        <f>IF('Control Sample Data'!G317="","",IF(SUM('Control Sample Data'!G$3:G$386)&gt;10,IF(AND(ISNUMBER('Control Sample Data'!G317),'Control Sample Data'!G317&lt;$C$389, 'Control Sample Data'!G317&gt;0),'Control Sample Data'!G317,$C$389),""))</f>
        <v/>
      </c>
      <c r="V318" s="105" t="str">
        <f>IF('Control Sample Data'!H317="","",IF(SUM('Control Sample Data'!H$3:H$386)&gt;10,IF(AND(ISNUMBER('Control Sample Data'!H317),'Control Sample Data'!H317&lt;$C$389, 'Control Sample Data'!H317&gt;0),'Control Sample Data'!H317,$C$389),""))</f>
        <v/>
      </c>
      <c r="W318" s="105" t="str">
        <f>IF('Control Sample Data'!I317="","",IF(SUM('Control Sample Data'!I$3:I$386)&gt;10,IF(AND(ISNUMBER('Control Sample Data'!I317),'Control Sample Data'!I317&lt;$C$389, 'Control Sample Data'!I317&gt;0),'Control Sample Data'!I317,$C$389),""))</f>
        <v/>
      </c>
      <c r="X318" s="105" t="str">
        <f>IF('Control Sample Data'!J317="","",IF(SUM('Control Sample Data'!J$3:J$386)&gt;10,IF(AND(ISNUMBER('Control Sample Data'!J317),'Control Sample Data'!J317&lt;$C$389, 'Control Sample Data'!J317&gt;0),'Control Sample Data'!J317,$C$389),""))</f>
        <v/>
      </c>
      <c r="Y318" s="105" t="str">
        <f>IF('Control Sample Data'!K317="","",IF(SUM('Control Sample Data'!K$3:K$386)&gt;10,IF(AND(ISNUMBER('Control Sample Data'!K317),'Control Sample Data'!K317&lt;$C$389, 'Control Sample Data'!K317&gt;0),'Control Sample Data'!K317,$C$389),""))</f>
        <v/>
      </c>
      <c r="Z318" s="105" t="str">
        <f>IF('Control Sample Data'!L317="","",IF(SUM('Control Sample Data'!L$3:L$386)&gt;10,IF(AND(ISNUMBER('Control Sample Data'!L317),'Control Sample Data'!L317&lt;$C$389, 'Control Sample Data'!L317&gt;0),'Control Sample Data'!L317,$C$389),""))</f>
        <v/>
      </c>
      <c r="AA318" s="105" t="str">
        <f>IF('Control Sample Data'!M317="","",IF(SUM('Control Sample Data'!M$3:M$386)&gt;10,IF(AND(ISNUMBER('Control Sample Data'!M317),'Control Sample Data'!M317&lt;$C$389, 'Control Sample Data'!M317&gt;0),'Control Sample Data'!M317,$C$389),""))</f>
        <v/>
      </c>
      <c r="AB318" s="136" t="str">
        <f>IF('Control Sample Data'!N317="","",IF(SUM('Control Sample Data'!N$3:N$386)&gt;10,IF(AND(ISNUMBER('Control Sample Data'!N317),'Control Sample Data'!N317&lt;$C$389, 'Control Sample Data'!N317&gt;0),'Control Sample Data'!N317,$C$389),""))</f>
        <v/>
      </c>
      <c r="BA318" s="101" t="str">
        <f t="shared" si="274"/>
        <v>TRIM44</v>
      </c>
      <c r="BB318" s="104" t="s">
        <v>27098</v>
      </c>
      <c r="BC318" s="105">
        <f t="shared" si="286"/>
        <v>-7.4620000000000015</v>
      </c>
      <c r="BD318" s="105">
        <f t="shared" si="287"/>
        <v>-7.3599999999999994</v>
      </c>
      <c r="BE318" s="105">
        <f t="shared" si="288"/>
        <v>-7.2900000000000027</v>
      </c>
      <c r="BF318" s="105" t="str">
        <f t="shared" si="289"/>
        <v/>
      </c>
      <c r="BG318" s="105" t="str">
        <f t="shared" si="290"/>
        <v/>
      </c>
      <c r="BH318" s="105" t="str">
        <f t="shared" si="291"/>
        <v/>
      </c>
      <c r="BI318" s="105" t="str">
        <f t="shared" si="292"/>
        <v/>
      </c>
      <c r="BJ318" s="105" t="str">
        <f t="shared" si="293"/>
        <v/>
      </c>
      <c r="BK318" s="105" t="str">
        <f t="shared" si="294"/>
        <v/>
      </c>
      <c r="BL318" s="105" t="str">
        <f t="shared" si="295"/>
        <v/>
      </c>
      <c r="BM318" s="102" t="str">
        <f t="shared" si="275"/>
        <v/>
      </c>
      <c r="BN318" s="102" t="str">
        <f t="shared" si="276"/>
        <v/>
      </c>
      <c r="BO318" s="105">
        <f t="shared" si="296"/>
        <v>1.2379999999999995</v>
      </c>
      <c r="BP318" s="105">
        <f t="shared" si="297"/>
        <v>1.3780000000000001</v>
      </c>
      <c r="BQ318" s="105">
        <f t="shared" si="298"/>
        <v>1.2199999999999989</v>
      </c>
      <c r="BR318" s="105" t="str">
        <f t="shared" si="299"/>
        <v/>
      </c>
      <c r="BS318" s="105" t="str">
        <f t="shared" si="300"/>
        <v/>
      </c>
      <c r="BT318" s="105" t="str">
        <f t="shared" si="301"/>
        <v/>
      </c>
      <c r="BU318" s="105" t="str">
        <f t="shared" si="302"/>
        <v/>
      </c>
      <c r="BV318" s="105" t="str">
        <f t="shared" si="303"/>
        <v/>
      </c>
      <c r="BW318" s="105" t="str">
        <f t="shared" si="304"/>
        <v/>
      </c>
      <c r="BX318" s="105" t="str">
        <f t="shared" si="305"/>
        <v/>
      </c>
      <c r="BY318" s="102" t="str">
        <f t="shared" si="277"/>
        <v/>
      </c>
      <c r="BZ318" s="102" t="str">
        <f t="shared" si="278"/>
        <v/>
      </c>
      <c r="CA318" s="70">
        <f t="shared" si="279"/>
        <v>-7.3706666666666676</v>
      </c>
      <c r="CB318" s="70">
        <f t="shared" si="280"/>
        <v>1.2786666666666662</v>
      </c>
      <c r="CC318" s="103" t="str">
        <f t="shared" si="281"/>
        <v>TRIM44</v>
      </c>
      <c r="CD318" s="104" t="s">
        <v>27098</v>
      </c>
      <c r="CE318" s="106">
        <f t="shared" si="306"/>
        <v>176.31360593704179</v>
      </c>
      <c r="CF318" s="106">
        <f t="shared" si="307"/>
        <v>164.27851488805166</v>
      </c>
      <c r="CG318" s="106">
        <f t="shared" si="308"/>
        <v>156.49795554458495</v>
      </c>
      <c r="CH318" s="106" t="str">
        <f t="shared" si="309"/>
        <v/>
      </c>
      <c r="CI318" s="106" t="str">
        <f t="shared" si="310"/>
        <v/>
      </c>
      <c r="CJ318" s="106" t="str">
        <f t="shared" si="311"/>
        <v/>
      </c>
      <c r="CK318" s="106" t="str">
        <f t="shared" si="312"/>
        <v/>
      </c>
      <c r="CL318" s="106" t="str">
        <f t="shared" si="313"/>
        <v/>
      </c>
      <c r="CM318" s="106" t="str">
        <f t="shared" si="314"/>
        <v/>
      </c>
      <c r="CN318" s="106" t="str">
        <f t="shared" si="315"/>
        <v/>
      </c>
      <c r="CO318" s="119" t="str">
        <f t="shared" si="282"/>
        <v/>
      </c>
      <c r="CP318" s="119" t="str">
        <f t="shared" si="283"/>
        <v/>
      </c>
      <c r="CQ318" s="106">
        <f t="shared" si="316"/>
        <v>0.423959982316574</v>
      </c>
      <c r="CR318" s="106">
        <f t="shared" si="317"/>
        <v>0.38475180504021561</v>
      </c>
      <c r="CS318" s="106">
        <f t="shared" si="318"/>
        <v>0.4292827182188772</v>
      </c>
      <c r="CT318" s="106" t="str">
        <f t="shared" si="319"/>
        <v/>
      </c>
      <c r="CU318" s="106" t="str">
        <f t="shared" si="320"/>
        <v/>
      </c>
      <c r="CV318" s="106" t="str">
        <f t="shared" si="321"/>
        <v/>
      </c>
      <c r="CW318" s="106" t="str">
        <f t="shared" si="322"/>
        <v/>
      </c>
      <c r="CX318" s="106" t="str">
        <f t="shared" si="323"/>
        <v/>
      </c>
      <c r="CY318" s="106" t="str">
        <f t="shared" si="324"/>
        <v/>
      </c>
      <c r="CZ318" s="106" t="str">
        <f t="shared" si="325"/>
        <v/>
      </c>
      <c r="DA318" s="119" t="str">
        <f t="shared" si="284"/>
        <v/>
      </c>
      <c r="DB318" s="119" t="str">
        <f t="shared" si="285"/>
        <v/>
      </c>
    </row>
    <row r="319" spans="1:106" ht="15" customHeight="1" x14ac:dyDescent="0.3">
      <c r="A319" s="135" t="str">
        <f>'Gene Table'!D318</f>
        <v>TRIM45</v>
      </c>
      <c r="B319" s="104" t="s">
        <v>27099</v>
      </c>
      <c r="C319" s="105">
        <f>IF('Test Sample Data'!C318="","",IF(SUM('Test Sample Data'!C$3:C$386)&gt;10,IF(AND(ISNUMBER('Test Sample Data'!C318),'Test Sample Data'!C318&lt;$C$389, 'Test Sample Data'!C318&gt;0),'Test Sample Data'!C318,$C$389),""))</f>
        <v>29.52</v>
      </c>
      <c r="D319" s="105">
        <f>IF('Test Sample Data'!D318="","",IF(SUM('Test Sample Data'!D$3:D$386)&gt;10,IF(AND(ISNUMBER('Test Sample Data'!D318),'Test Sample Data'!D318&lt;$C$389, 'Test Sample Data'!D318&gt;0),'Test Sample Data'!D318,$C$389),""))</f>
        <v>29.17</v>
      </c>
      <c r="E319" s="105">
        <f>IF('Test Sample Data'!E318="","",IF(SUM('Test Sample Data'!E$3:E$386)&gt;10,IF(AND(ISNUMBER('Test Sample Data'!E318),'Test Sample Data'!E318&lt;$C$389, 'Test Sample Data'!E318&gt;0),'Test Sample Data'!E318,$C$389),""))</f>
        <v>29.13</v>
      </c>
      <c r="F319" s="105" t="str">
        <f>IF('Test Sample Data'!F318="","",IF(SUM('Test Sample Data'!F$3:F$386)&gt;10,IF(AND(ISNUMBER('Test Sample Data'!F318),'Test Sample Data'!F318&lt;$C$389, 'Test Sample Data'!F318&gt;0),'Test Sample Data'!F318,$C$389),""))</f>
        <v/>
      </c>
      <c r="G319" s="105" t="str">
        <f>IF('Test Sample Data'!G318="","",IF(SUM('Test Sample Data'!G$3:G$386)&gt;10,IF(AND(ISNUMBER('Test Sample Data'!G318),'Test Sample Data'!G318&lt;$C$389, 'Test Sample Data'!G318&gt;0),'Test Sample Data'!G318,$C$389),""))</f>
        <v/>
      </c>
      <c r="H319" s="105" t="str">
        <f>IF('Test Sample Data'!H318="","",IF(SUM('Test Sample Data'!H$3:H$386)&gt;10,IF(AND(ISNUMBER('Test Sample Data'!H318),'Test Sample Data'!H318&lt;$C$389, 'Test Sample Data'!H318&gt;0),'Test Sample Data'!H318,$C$389),""))</f>
        <v/>
      </c>
      <c r="I319" s="105" t="str">
        <f>IF('Test Sample Data'!I318="","",IF(SUM('Test Sample Data'!I$3:I$386)&gt;10,IF(AND(ISNUMBER('Test Sample Data'!I318),'Test Sample Data'!I318&lt;$C$389, 'Test Sample Data'!I318&gt;0),'Test Sample Data'!I318,$C$389),""))</f>
        <v/>
      </c>
      <c r="J319" s="105" t="str">
        <f>IF('Test Sample Data'!J318="","",IF(SUM('Test Sample Data'!J$3:J$386)&gt;10,IF(AND(ISNUMBER('Test Sample Data'!J318),'Test Sample Data'!J318&lt;$C$389, 'Test Sample Data'!J318&gt;0),'Test Sample Data'!J318,$C$389),""))</f>
        <v/>
      </c>
      <c r="K319" s="105" t="str">
        <f>IF('Test Sample Data'!K318="","",IF(SUM('Test Sample Data'!K$3:K$386)&gt;10,IF(AND(ISNUMBER('Test Sample Data'!K318),'Test Sample Data'!K318&lt;$C$389, 'Test Sample Data'!K318&gt;0),'Test Sample Data'!K318,$C$389),""))</f>
        <v/>
      </c>
      <c r="L319" s="105" t="str">
        <f>IF('Test Sample Data'!L318="","",IF(SUM('Test Sample Data'!L$3:L$386)&gt;10,IF(AND(ISNUMBER('Test Sample Data'!L318),'Test Sample Data'!L318&lt;$C$389, 'Test Sample Data'!L318&gt;0),'Test Sample Data'!L318,$C$389),""))</f>
        <v/>
      </c>
      <c r="M319" s="105" t="str">
        <f>IF('Test Sample Data'!M318="","",IF(SUM('Test Sample Data'!M$3:M$386)&gt;10,IF(AND(ISNUMBER('Test Sample Data'!M318),'Test Sample Data'!M318&lt;$C$389, 'Test Sample Data'!M318&gt;0),'Test Sample Data'!M318,$C$389),""))</f>
        <v/>
      </c>
      <c r="N319" s="105" t="str">
        <f>IF('Test Sample Data'!N318="","",IF(SUM('Test Sample Data'!N$3:N$386)&gt;10,IF(AND(ISNUMBER('Test Sample Data'!N318),'Test Sample Data'!N318&lt;$C$389, 'Test Sample Data'!N318&gt;0),'Test Sample Data'!N318,$C$389),""))</f>
        <v/>
      </c>
      <c r="O319" s="105" t="str">
        <f>'Gene Table'!D318</f>
        <v>TRIM45</v>
      </c>
      <c r="P319" s="104" t="s">
        <v>27099</v>
      </c>
      <c r="Q319" s="105">
        <f>IF('Control Sample Data'!C318="","",IF(SUM('Control Sample Data'!C$3:C$386)&gt;10,IF(AND(ISNUMBER('Control Sample Data'!C318),'Control Sample Data'!C318&lt;$C$389, 'Control Sample Data'!C318&gt;0),'Control Sample Data'!C318,$C$389),""))</f>
        <v>28.7</v>
      </c>
      <c r="R319" s="105">
        <f>IF('Control Sample Data'!D318="","",IF(SUM('Control Sample Data'!D$3:D$386)&gt;10,IF(AND(ISNUMBER('Control Sample Data'!D318),'Control Sample Data'!D318&lt;$C$389, 'Control Sample Data'!D318&gt;0),'Control Sample Data'!D318,$C$389),""))</f>
        <v>28.21</v>
      </c>
      <c r="S319" s="105">
        <f>IF('Control Sample Data'!E318="","",IF(SUM('Control Sample Data'!E$3:E$386)&gt;10,IF(AND(ISNUMBER('Control Sample Data'!E318),'Control Sample Data'!E318&lt;$C$389, 'Control Sample Data'!E318&gt;0),'Control Sample Data'!E318,$C$389),""))</f>
        <v>28.29</v>
      </c>
      <c r="T319" s="105" t="str">
        <f>IF('Control Sample Data'!F318="","",IF(SUM('Control Sample Data'!F$3:F$386)&gt;10,IF(AND(ISNUMBER('Control Sample Data'!F318),'Control Sample Data'!F318&lt;$C$389, 'Control Sample Data'!F318&gt;0),'Control Sample Data'!F318,$C$389),""))</f>
        <v/>
      </c>
      <c r="U319" s="105" t="str">
        <f>IF('Control Sample Data'!G318="","",IF(SUM('Control Sample Data'!G$3:G$386)&gt;10,IF(AND(ISNUMBER('Control Sample Data'!G318),'Control Sample Data'!G318&lt;$C$389, 'Control Sample Data'!G318&gt;0),'Control Sample Data'!G318,$C$389),""))</f>
        <v/>
      </c>
      <c r="V319" s="105" t="str">
        <f>IF('Control Sample Data'!H318="","",IF(SUM('Control Sample Data'!H$3:H$386)&gt;10,IF(AND(ISNUMBER('Control Sample Data'!H318),'Control Sample Data'!H318&lt;$C$389, 'Control Sample Data'!H318&gt;0),'Control Sample Data'!H318,$C$389),""))</f>
        <v/>
      </c>
      <c r="W319" s="105" t="str">
        <f>IF('Control Sample Data'!I318="","",IF(SUM('Control Sample Data'!I$3:I$386)&gt;10,IF(AND(ISNUMBER('Control Sample Data'!I318),'Control Sample Data'!I318&lt;$C$389, 'Control Sample Data'!I318&gt;0),'Control Sample Data'!I318,$C$389),""))</f>
        <v/>
      </c>
      <c r="X319" s="105" t="str">
        <f>IF('Control Sample Data'!J318="","",IF(SUM('Control Sample Data'!J$3:J$386)&gt;10,IF(AND(ISNUMBER('Control Sample Data'!J318),'Control Sample Data'!J318&lt;$C$389, 'Control Sample Data'!J318&gt;0),'Control Sample Data'!J318,$C$389),""))</f>
        <v/>
      </c>
      <c r="Y319" s="105" t="str">
        <f>IF('Control Sample Data'!K318="","",IF(SUM('Control Sample Data'!K$3:K$386)&gt;10,IF(AND(ISNUMBER('Control Sample Data'!K318),'Control Sample Data'!K318&lt;$C$389, 'Control Sample Data'!K318&gt;0),'Control Sample Data'!K318,$C$389),""))</f>
        <v/>
      </c>
      <c r="Z319" s="105" t="str">
        <f>IF('Control Sample Data'!L318="","",IF(SUM('Control Sample Data'!L$3:L$386)&gt;10,IF(AND(ISNUMBER('Control Sample Data'!L318),'Control Sample Data'!L318&lt;$C$389, 'Control Sample Data'!L318&gt;0),'Control Sample Data'!L318,$C$389),""))</f>
        <v/>
      </c>
      <c r="AA319" s="105" t="str">
        <f>IF('Control Sample Data'!M318="","",IF(SUM('Control Sample Data'!M$3:M$386)&gt;10,IF(AND(ISNUMBER('Control Sample Data'!M318),'Control Sample Data'!M318&lt;$C$389, 'Control Sample Data'!M318&gt;0),'Control Sample Data'!M318,$C$389),""))</f>
        <v/>
      </c>
      <c r="AB319" s="136" t="str">
        <f>IF('Control Sample Data'!N318="","",IF(SUM('Control Sample Data'!N$3:N$386)&gt;10,IF(AND(ISNUMBER('Control Sample Data'!N318),'Control Sample Data'!N318&lt;$C$389, 'Control Sample Data'!N318&gt;0),'Control Sample Data'!N318,$C$389),""))</f>
        <v/>
      </c>
      <c r="BA319" s="101" t="str">
        <f t="shared" si="274"/>
        <v>TRIM45</v>
      </c>
      <c r="BB319" s="104" t="s">
        <v>27099</v>
      </c>
      <c r="BC319" s="105">
        <f t="shared" si="286"/>
        <v>8.5279999999999987</v>
      </c>
      <c r="BD319" s="105">
        <f t="shared" si="287"/>
        <v>8.2200000000000024</v>
      </c>
      <c r="BE319" s="105">
        <f t="shared" si="288"/>
        <v>8.2499999999999964</v>
      </c>
      <c r="BF319" s="105" t="str">
        <f t="shared" si="289"/>
        <v/>
      </c>
      <c r="BG319" s="105" t="str">
        <f t="shared" si="290"/>
        <v/>
      </c>
      <c r="BH319" s="105" t="str">
        <f t="shared" si="291"/>
        <v/>
      </c>
      <c r="BI319" s="105" t="str">
        <f t="shared" si="292"/>
        <v/>
      </c>
      <c r="BJ319" s="105" t="str">
        <f t="shared" si="293"/>
        <v/>
      </c>
      <c r="BK319" s="105" t="str">
        <f t="shared" si="294"/>
        <v/>
      </c>
      <c r="BL319" s="105" t="str">
        <f t="shared" si="295"/>
        <v/>
      </c>
      <c r="BM319" s="102" t="str">
        <f t="shared" si="275"/>
        <v/>
      </c>
      <c r="BN319" s="102" t="str">
        <f t="shared" si="276"/>
        <v/>
      </c>
      <c r="BO319" s="105">
        <f t="shared" si="296"/>
        <v>7.5579999999999998</v>
      </c>
      <c r="BP319" s="105">
        <f t="shared" si="297"/>
        <v>7.1580000000000013</v>
      </c>
      <c r="BQ319" s="105">
        <f t="shared" si="298"/>
        <v>7.0799999999999983</v>
      </c>
      <c r="BR319" s="105" t="str">
        <f t="shared" si="299"/>
        <v/>
      </c>
      <c r="BS319" s="105" t="str">
        <f t="shared" si="300"/>
        <v/>
      </c>
      <c r="BT319" s="105" t="str">
        <f t="shared" si="301"/>
        <v/>
      </c>
      <c r="BU319" s="105" t="str">
        <f t="shared" si="302"/>
        <v/>
      </c>
      <c r="BV319" s="105" t="str">
        <f t="shared" si="303"/>
        <v/>
      </c>
      <c r="BW319" s="105" t="str">
        <f t="shared" si="304"/>
        <v/>
      </c>
      <c r="BX319" s="105" t="str">
        <f t="shared" si="305"/>
        <v/>
      </c>
      <c r="BY319" s="102" t="str">
        <f t="shared" si="277"/>
        <v/>
      </c>
      <c r="BZ319" s="102" t="str">
        <f t="shared" si="278"/>
        <v/>
      </c>
      <c r="CA319" s="70">
        <f t="shared" si="279"/>
        <v>8.3326666666666664</v>
      </c>
      <c r="CB319" s="70">
        <f t="shared" si="280"/>
        <v>7.2653333333333334</v>
      </c>
      <c r="CC319" s="103" t="str">
        <f t="shared" si="281"/>
        <v>TRIM45</v>
      </c>
      <c r="CD319" s="104" t="s">
        <v>27099</v>
      </c>
      <c r="CE319" s="106">
        <f t="shared" si="306"/>
        <v>2.7090448615847387E-3</v>
      </c>
      <c r="CF319" s="106">
        <f t="shared" si="307"/>
        <v>3.3537712360849712E-3</v>
      </c>
      <c r="CG319" s="106">
        <f t="shared" si="308"/>
        <v>3.2847516220848305E-3</v>
      </c>
      <c r="CH319" s="106" t="str">
        <f t="shared" si="309"/>
        <v/>
      </c>
      <c r="CI319" s="106" t="str">
        <f t="shared" si="310"/>
        <v/>
      </c>
      <c r="CJ319" s="106" t="str">
        <f t="shared" si="311"/>
        <v/>
      </c>
      <c r="CK319" s="106" t="str">
        <f t="shared" si="312"/>
        <v/>
      </c>
      <c r="CL319" s="106" t="str">
        <f t="shared" si="313"/>
        <v/>
      </c>
      <c r="CM319" s="106" t="str">
        <f t="shared" si="314"/>
        <v/>
      </c>
      <c r="CN319" s="106" t="str">
        <f t="shared" si="315"/>
        <v/>
      </c>
      <c r="CO319" s="119" t="str">
        <f t="shared" si="282"/>
        <v/>
      </c>
      <c r="CP319" s="119" t="str">
        <f t="shared" si="283"/>
        <v/>
      </c>
      <c r="CQ319" s="106">
        <f t="shared" si="316"/>
        <v>5.3065870490193161E-3</v>
      </c>
      <c r="CR319" s="106">
        <f t="shared" si="317"/>
        <v>7.0020835903859702E-3</v>
      </c>
      <c r="CS319" s="106">
        <f t="shared" si="318"/>
        <v>7.3910753650437309E-3</v>
      </c>
      <c r="CT319" s="106" t="str">
        <f t="shared" si="319"/>
        <v/>
      </c>
      <c r="CU319" s="106" t="str">
        <f t="shared" si="320"/>
        <v/>
      </c>
      <c r="CV319" s="106" t="str">
        <f t="shared" si="321"/>
        <v/>
      </c>
      <c r="CW319" s="106" t="str">
        <f t="shared" si="322"/>
        <v/>
      </c>
      <c r="CX319" s="106" t="str">
        <f t="shared" si="323"/>
        <v/>
      </c>
      <c r="CY319" s="106" t="str">
        <f t="shared" si="324"/>
        <v/>
      </c>
      <c r="CZ319" s="106" t="str">
        <f t="shared" si="325"/>
        <v/>
      </c>
      <c r="DA319" s="119" t="str">
        <f t="shared" si="284"/>
        <v/>
      </c>
      <c r="DB319" s="119" t="str">
        <f t="shared" si="285"/>
        <v/>
      </c>
    </row>
    <row r="320" spans="1:106" ht="15" customHeight="1" x14ac:dyDescent="0.3">
      <c r="A320" s="135" t="str">
        <f>'Gene Table'!D319</f>
        <v>TRIM48</v>
      </c>
      <c r="B320" s="104" t="s">
        <v>27100</v>
      </c>
      <c r="C320" s="105">
        <f>IF('Test Sample Data'!C319="","",IF(SUM('Test Sample Data'!C$3:C$386)&gt;10,IF(AND(ISNUMBER('Test Sample Data'!C319),'Test Sample Data'!C319&lt;$C$389, 'Test Sample Data'!C319&gt;0),'Test Sample Data'!C319,$C$389),""))</f>
        <v>21.51</v>
      </c>
      <c r="D320" s="105">
        <f>IF('Test Sample Data'!D319="","",IF(SUM('Test Sample Data'!D$3:D$386)&gt;10,IF(AND(ISNUMBER('Test Sample Data'!D319),'Test Sample Data'!D319&lt;$C$389, 'Test Sample Data'!D319&gt;0),'Test Sample Data'!D319,$C$389),""))</f>
        <v>21.46</v>
      </c>
      <c r="E320" s="105">
        <f>IF('Test Sample Data'!E319="","",IF(SUM('Test Sample Data'!E$3:E$386)&gt;10,IF(AND(ISNUMBER('Test Sample Data'!E319),'Test Sample Data'!E319&lt;$C$389, 'Test Sample Data'!E319&gt;0),'Test Sample Data'!E319,$C$389),""))</f>
        <v>21.32</v>
      </c>
      <c r="F320" s="105" t="str">
        <f>IF('Test Sample Data'!F319="","",IF(SUM('Test Sample Data'!F$3:F$386)&gt;10,IF(AND(ISNUMBER('Test Sample Data'!F319),'Test Sample Data'!F319&lt;$C$389, 'Test Sample Data'!F319&gt;0),'Test Sample Data'!F319,$C$389),""))</f>
        <v/>
      </c>
      <c r="G320" s="105" t="str">
        <f>IF('Test Sample Data'!G319="","",IF(SUM('Test Sample Data'!G$3:G$386)&gt;10,IF(AND(ISNUMBER('Test Sample Data'!G319),'Test Sample Data'!G319&lt;$C$389, 'Test Sample Data'!G319&gt;0),'Test Sample Data'!G319,$C$389),""))</f>
        <v/>
      </c>
      <c r="H320" s="105" t="str">
        <f>IF('Test Sample Data'!H319="","",IF(SUM('Test Sample Data'!H$3:H$386)&gt;10,IF(AND(ISNUMBER('Test Sample Data'!H319),'Test Sample Data'!H319&lt;$C$389, 'Test Sample Data'!H319&gt;0),'Test Sample Data'!H319,$C$389),""))</f>
        <v/>
      </c>
      <c r="I320" s="105" t="str">
        <f>IF('Test Sample Data'!I319="","",IF(SUM('Test Sample Data'!I$3:I$386)&gt;10,IF(AND(ISNUMBER('Test Sample Data'!I319),'Test Sample Data'!I319&lt;$C$389, 'Test Sample Data'!I319&gt;0),'Test Sample Data'!I319,$C$389),""))</f>
        <v/>
      </c>
      <c r="J320" s="105" t="str">
        <f>IF('Test Sample Data'!J319="","",IF(SUM('Test Sample Data'!J$3:J$386)&gt;10,IF(AND(ISNUMBER('Test Sample Data'!J319),'Test Sample Data'!J319&lt;$C$389, 'Test Sample Data'!J319&gt;0),'Test Sample Data'!J319,$C$389),""))</f>
        <v/>
      </c>
      <c r="K320" s="105" t="str">
        <f>IF('Test Sample Data'!K319="","",IF(SUM('Test Sample Data'!K$3:K$386)&gt;10,IF(AND(ISNUMBER('Test Sample Data'!K319),'Test Sample Data'!K319&lt;$C$389, 'Test Sample Data'!K319&gt;0),'Test Sample Data'!K319,$C$389),""))</f>
        <v/>
      </c>
      <c r="L320" s="105" t="str">
        <f>IF('Test Sample Data'!L319="","",IF(SUM('Test Sample Data'!L$3:L$386)&gt;10,IF(AND(ISNUMBER('Test Sample Data'!L319),'Test Sample Data'!L319&lt;$C$389, 'Test Sample Data'!L319&gt;0),'Test Sample Data'!L319,$C$389),""))</f>
        <v/>
      </c>
      <c r="M320" s="105" t="str">
        <f>IF('Test Sample Data'!M319="","",IF(SUM('Test Sample Data'!M$3:M$386)&gt;10,IF(AND(ISNUMBER('Test Sample Data'!M319),'Test Sample Data'!M319&lt;$C$389, 'Test Sample Data'!M319&gt;0),'Test Sample Data'!M319,$C$389),""))</f>
        <v/>
      </c>
      <c r="N320" s="105" t="str">
        <f>IF('Test Sample Data'!N319="","",IF(SUM('Test Sample Data'!N$3:N$386)&gt;10,IF(AND(ISNUMBER('Test Sample Data'!N319),'Test Sample Data'!N319&lt;$C$389, 'Test Sample Data'!N319&gt;0),'Test Sample Data'!N319,$C$389),""))</f>
        <v/>
      </c>
      <c r="O320" s="105" t="str">
        <f>'Gene Table'!D319</f>
        <v>TRIM48</v>
      </c>
      <c r="P320" s="104" t="s">
        <v>27100</v>
      </c>
      <c r="Q320" s="105">
        <f>IF('Control Sample Data'!C319="","",IF(SUM('Control Sample Data'!C$3:C$386)&gt;10,IF(AND(ISNUMBER('Control Sample Data'!C319),'Control Sample Data'!C319&lt;$C$389, 'Control Sample Data'!C319&gt;0),'Control Sample Data'!C319,$C$389),""))</f>
        <v>27.23</v>
      </c>
      <c r="R320" s="105">
        <f>IF('Control Sample Data'!D319="","",IF(SUM('Control Sample Data'!D$3:D$386)&gt;10,IF(AND(ISNUMBER('Control Sample Data'!D319),'Control Sample Data'!D319&lt;$C$389, 'Control Sample Data'!D319&gt;0),'Control Sample Data'!D319,$C$389),""))</f>
        <v>27.15</v>
      </c>
      <c r="S320" s="105">
        <f>IF('Control Sample Data'!E319="","",IF(SUM('Control Sample Data'!E$3:E$386)&gt;10,IF(AND(ISNUMBER('Control Sample Data'!E319),'Control Sample Data'!E319&lt;$C$389, 'Control Sample Data'!E319&gt;0),'Control Sample Data'!E319,$C$389),""))</f>
        <v>27.24</v>
      </c>
      <c r="T320" s="105" t="str">
        <f>IF('Control Sample Data'!F319="","",IF(SUM('Control Sample Data'!F$3:F$386)&gt;10,IF(AND(ISNUMBER('Control Sample Data'!F319),'Control Sample Data'!F319&lt;$C$389, 'Control Sample Data'!F319&gt;0),'Control Sample Data'!F319,$C$389),""))</f>
        <v/>
      </c>
      <c r="U320" s="105" t="str">
        <f>IF('Control Sample Data'!G319="","",IF(SUM('Control Sample Data'!G$3:G$386)&gt;10,IF(AND(ISNUMBER('Control Sample Data'!G319),'Control Sample Data'!G319&lt;$C$389, 'Control Sample Data'!G319&gt;0),'Control Sample Data'!G319,$C$389),""))</f>
        <v/>
      </c>
      <c r="V320" s="105" t="str">
        <f>IF('Control Sample Data'!H319="","",IF(SUM('Control Sample Data'!H$3:H$386)&gt;10,IF(AND(ISNUMBER('Control Sample Data'!H319),'Control Sample Data'!H319&lt;$C$389, 'Control Sample Data'!H319&gt;0),'Control Sample Data'!H319,$C$389),""))</f>
        <v/>
      </c>
      <c r="W320" s="105" t="str">
        <f>IF('Control Sample Data'!I319="","",IF(SUM('Control Sample Data'!I$3:I$386)&gt;10,IF(AND(ISNUMBER('Control Sample Data'!I319),'Control Sample Data'!I319&lt;$C$389, 'Control Sample Data'!I319&gt;0),'Control Sample Data'!I319,$C$389),""))</f>
        <v/>
      </c>
      <c r="X320" s="105" t="str">
        <f>IF('Control Sample Data'!J319="","",IF(SUM('Control Sample Data'!J$3:J$386)&gt;10,IF(AND(ISNUMBER('Control Sample Data'!J319),'Control Sample Data'!J319&lt;$C$389, 'Control Sample Data'!J319&gt;0),'Control Sample Data'!J319,$C$389),""))</f>
        <v/>
      </c>
      <c r="Y320" s="105" t="str">
        <f>IF('Control Sample Data'!K319="","",IF(SUM('Control Sample Data'!K$3:K$386)&gt;10,IF(AND(ISNUMBER('Control Sample Data'!K319),'Control Sample Data'!K319&lt;$C$389, 'Control Sample Data'!K319&gt;0),'Control Sample Data'!K319,$C$389),""))</f>
        <v/>
      </c>
      <c r="Z320" s="105" t="str">
        <f>IF('Control Sample Data'!L319="","",IF(SUM('Control Sample Data'!L$3:L$386)&gt;10,IF(AND(ISNUMBER('Control Sample Data'!L319),'Control Sample Data'!L319&lt;$C$389, 'Control Sample Data'!L319&gt;0),'Control Sample Data'!L319,$C$389),""))</f>
        <v/>
      </c>
      <c r="AA320" s="105" t="str">
        <f>IF('Control Sample Data'!M319="","",IF(SUM('Control Sample Data'!M$3:M$386)&gt;10,IF(AND(ISNUMBER('Control Sample Data'!M319),'Control Sample Data'!M319&lt;$C$389, 'Control Sample Data'!M319&gt;0),'Control Sample Data'!M319,$C$389),""))</f>
        <v/>
      </c>
      <c r="AB320" s="136" t="str">
        <f>IF('Control Sample Data'!N319="","",IF(SUM('Control Sample Data'!N$3:N$386)&gt;10,IF(AND(ISNUMBER('Control Sample Data'!N319),'Control Sample Data'!N319&lt;$C$389, 'Control Sample Data'!N319&gt;0),'Control Sample Data'!N319,$C$389),""))</f>
        <v/>
      </c>
      <c r="BA320" s="101" t="str">
        <f t="shared" si="274"/>
        <v>TRIM48</v>
      </c>
      <c r="BB320" s="104" t="s">
        <v>27100</v>
      </c>
      <c r="BC320" s="105">
        <f t="shared" si="286"/>
        <v>0.51800000000000068</v>
      </c>
      <c r="BD320" s="105">
        <f t="shared" si="287"/>
        <v>0.51000000000000156</v>
      </c>
      <c r="BE320" s="105">
        <f t="shared" si="288"/>
        <v>0.43999999999999773</v>
      </c>
      <c r="BF320" s="105" t="str">
        <f t="shared" si="289"/>
        <v/>
      </c>
      <c r="BG320" s="105" t="str">
        <f t="shared" si="290"/>
        <v/>
      </c>
      <c r="BH320" s="105" t="str">
        <f t="shared" si="291"/>
        <v/>
      </c>
      <c r="BI320" s="105" t="str">
        <f t="shared" si="292"/>
        <v/>
      </c>
      <c r="BJ320" s="105" t="str">
        <f t="shared" si="293"/>
        <v/>
      </c>
      <c r="BK320" s="105" t="str">
        <f t="shared" si="294"/>
        <v/>
      </c>
      <c r="BL320" s="105" t="str">
        <f t="shared" si="295"/>
        <v/>
      </c>
      <c r="BM320" s="102" t="str">
        <f t="shared" si="275"/>
        <v/>
      </c>
      <c r="BN320" s="102" t="str">
        <f t="shared" si="276"/>
        <v/>
      </c>
      <c r="BO320" s="105">
        <f t="shared" si="296"/>
        <v>6.088000000000001</v>
      </c>
      <c r="BP320" s="105">
        <f t="shared" si="297"/>
        <v>6.097999999999999</v>
      </c>
      <c r="BQ320" s="105">
        <f t="shared" si="298"/>
        <v>6.0299999999999976</v>
      </c>
      <c r="BR320" s="105" t="str">
        <f t="shared" si="299"/>
        <v/>
      </c>
      <c r="BS320" s="105" t="str">
        <f t="shared" si="300"/>
        <v/>
      </c>
      <c r="BT320" s="105" t="str">
        <f t="shared" si="301"/>
        <v/>
      </c>
      <c r="BU320" s="105" t="str">
        <f t="shared" si="302"/>
        <v/>
      </c>
      <c r="BV320" s="105" t="str">
        <f t="shared" si="303"/>
        <v/>
      </c>
      <c r="BW320" s="105" t="str">
        <f t="shared" si="304"/>
        <v/>
      </c>
      <c r="BX320" s="105" t="str">
        <f t="shared" si="305"/>
        <v/>
      </c>
      <c r="BY320" s="102" t="str">
        <f t="shared" si="277"/>
        <v/>
      </c>
      <c r="BZ320" s="102" t="str">
        <f t="shared" si="278"/>
        <v/>
      </c>
      <c r="CA320" s="70">
        <f t="shared" si="279"/>
        <v>0.48933333333333334</v>
      </c>
      <c r="CB320" s="70">
        <f t="shared" si="280"/>
        <v>6.0719999999999992</v>
      </c>
      <c r="CC320" s="103" t="str">
        <f t="shared" si="281"/>
        <v>TRIM48</v>
      </c>
      <c r="CD320" s="104" t="s">
        <v>27100</v>
      </c>
      <c r="CE320" s="106">
        <f t="shared" si="306"/>
        <v>0.69833926623369857</v>
      </c>
      <c r="CF320" s="106">
        <f t="shared" si="307"/>
        <v>0.70222243786899785</v>
      </c>
      <c r="CG320" s="106">
        <f t="shared" si="308"/>
        <v>0.73713460864555169</v>
      </c>
      <c r="CH320" s="106" t="str">
        <f t="shared" si="309"/>
        <v/>
      </c>
      <c r="CI320" s="106" t="str">
        <f t="shared" si="310"/>
        <v/>
      </c>
      <c r="CJ320" s="106" t="str">
        <f t="shared" si="311"/>
        <v/>
      </c>
      <c r="CK320" s="106" t="str">
        <f t="shared" si="312"/>
        <v/>
      </c>
      <c r="CL320" s="106" t="str">
        <f t="shared" si="313"/>
        <v/>
      </c>
      <c r="CM320" s="106" t="str">
        <f t="shared" si="314"/>
        <v/>
      </c>
      <c r="CN320" s="106" t="str">
        <f t="shared" si="315"/>
        <v/>
      </c>
      <c r="CO320" s="119" t="str">
        <f t="shared" si="282"/>
        <v/>
      </c>
      <c r="CP320" s="119" t="str">
        <f t="shared" si="283"/>
        <v/>
      </c>
      <c r="CQ320" s="106">
        <f t="shared" si="316"/>
        <v>1.4700407929902924E-2</v>
      </c>
      <c r="CR320" s="106">
        <f t="shared" si="317"/>
        <v>1.4598864795049706E-2</v>
      </c>
      <c r="CS320" s="106">
        <f t="shared" si="318"/>
        <v>1.5303442149795768E-2</v>
      </c>
      <c r="CT320" s="106" t="str">
        <f t="shared" si="319"/>
        <v/>
      </c>
      <c r="CU320" s="106" t="str">
        <f t="shared" si="320"/>
        <v/>
      </c>
      <c r="CV320" s="106" t="str">
        <f t="shared" si="321"/>
        <v/>
      </c>
      <c r="CW320" s="106" t="str">
        <f t="shared" si="322"/>
        <v/>
      </c>
      <c r="CX320" s="106" t="str">
        <f t="shared" si="323"/>
        <v/>
      </c>
      <c r="CY320" s="106" t="str">
        <f t="shared" si="324"/>
        <v/>
      </c>
      <c r="CZ320" s="106" t="str">
        <f t="shared" si="325"/>
        <v/>
      </c>
      <c r="DA320" s="119" t="str">
        <f t="shared" si="284"/>
        <v/>
      </c>
      <c r="DB320" s="119" t="str">
        <f t="shared" si="285"/>
        <v/>
      </c>
    </row>
    <row r="321" spans="1:106" ht="15" customHeight="1" x14ac:dyDescent="0.3">
      <c r="A321" s="135" t="str">
        <f>'Gene Table'!D320</f>
        <v>TRIM5</v>
      </c>
      <c r="B321" s="104" t="s">
        <v>27101</v>
      </c>
      <c r="C321" s="105">
        <f>IF('Test Sample Data'!C320="","",IF(SUM('Test Sample Data'!C$3:C$386)&gt;10,IF(AND(ISNUMBER('Test Sample Data'!C320),'Test Sample Data'!C320&lt;$C$389, 'Test Sample Data'!C320&gt;0),'Test Sample Data'!C320,$C$389),""))</f>
        <v>24.15</v>
      </c>
      <c r="D321" s="105">
        <f>IF('Test Sample Data'!D320="","",IF(SUM('Test Sample Data'!D$3:D$386)&gt;10,IF(AND(ISNUMBER('Test Sample Data'!D320),'Test Sample Data'!D320&lt;$C$389, 'Test Sample Data'!D320&gt;0),'Test Sample Data'!D320,$C$389),""))</f>
        <v>24.33</v>
      </c>
      <c r="E321" s="105">
        <f>IF('Test Sample Data'!E320="","",IF(SUM('Test Sample Data'!E$3:E$386)&gt;10,IF(AND(ISNUMBER('Test Sample Data'!E320),'Test Sample Data'!E320&lt;$C$389, 'Test Sample Data'!E320&gt;0),'Test Sample Data'!E320,$C$389),""))</f>
        <v>24.19</v>
      </c>
      <c r="F321" s="105" t="str">
        <f>IF('Test Sample Data'!F320="","",IF(SUM('Test Sample Data'!F$3:F$386)&gt;10,IF(AND(ISNUMBER('Test Sample Data'!F320),'Test Sample Data'!F320&lt;$C$389, 'Test Sample Data'!F320&gt;0),'Test Sample Data'!F320,$C$389),""))</f>
        <v/>
      </c>
      <c r="G321" s="105" t="str">
        <f>IF('Test Sample Data'!G320="","",IF(SUM('Test Sample Data'!G$3:G$386)&gt;10,IF(AND(ISNUMBER('Test Sample Data'!G320),'Test Sample Data'!G320&lt;$C$389, 'Test Sample Data'!G320&gt;0),'Test Sample Data'!G320,$C$389),""))</f>
        <v/>
      </c>
      <c r="H321" s="105" t="str">
        <f>IF('Test Sample Data'!H320="","",IF(SUM('Test Sample Data'!H$3:H$386)&gt;10,IF(AND(ISNUMBER('Test Sample Data'!H320),'Test Sample Data'!H320&lt;$C$389, 'Test Sample Data'!H320&gt;0),'Test Sample Data'!H320,$C$389),""))</f>
        <v/>
      </c>
      <c r="I321" s="105" t="str">
        <f>IF('Test Sample Data'!I320="","",IF(SUM('Test Sample Data'!I$3:I$386)&gt;10,IF(AND(ISNUMBER('Test Sample Data'!I320),'Test Sample Data'!I320&lt;$C$389, 'Test Sample Data'!I320&gt;0),'Test Sample Data'!I320,$C$389),""))</f>
        <v/>
      </c>
      <c r="J321" s="105" t="str">
        <f>IF('Test Sample Data'!J320="","",IF(SUM('Test Sample Data'!J$3:J$386)&gt;10,IF(AND(ISNUMBER('Test Sample Data'!J320),'Test Sample Data'!J320&lt;$C$389, 'Test Sample Data'!J320&gt;0),'Test Sample Data'!J320,$C$389),""))</f>
        <v/>
      </c>
      <c r="K321" s="105" t="str">
        <f>IF('Test Sample Data'!K320="","",IF(SUM('Test Sample Data'!K$3:K$386)&gt;10,IF(AND(ISNUMBER('Test Sample Data'!K320),'Test Sample Data'!K320&lt;$C$389, 'Test Sample Data'!K320&gt;0),'Test Sample Data'!K320,$C$389),""))</f>
        <v/>
      </c>
      <c r="L321" s="105" t="str">
        <f>IF('Test Sample Data'!L320="","",IF(SUM('Test Sample Data'!L$3:L$386)&gt;10,IF(AND(ISNUMBER('Test Sample Data'!L320),'Test Sample Data'!L320&lt;$C$389, 'Test Sample Data'!L320&gt;0),'Test Sample Data'!L320,$C$389),""))</f>
        <v/>
      </c>
      <c r="M321" s="105" t="str">
        <f>IF('Test Sample Data'!M320="","",IF(SUM('Test Sample Data'!M$3:M$386)&gt;10,IF(AND(ISNUMBER('Test Sample Data'!M320),'Test Sample Data'!M320&lt;$C$389, 'Test Sample Data'!M320&gt;0),'Test Sample Data'!M320,$C$389),""))</f>
        <v/>
      </c>
      <c r="N321" s="105" t="str">
        <f>IF('Test Sample Data'!N320="","",IF(SUM('Test Sample Data'!N$3:N$386)&gt;10,IF(AND(ISNUMBER('Test Sample Data'!N320),'Test Sample Data'!N320&lt;$C$389, 'Test Sample Data'!N320&gt;0),'Test Sample Data'!N320,$C$389),""))</f>
        <v/>
      </c>
      <c r="O321" s="105" t="str">
        <f>'Gene Table'!D320</f>
        <v>TRIM5</v>
      </c>
      <c r="P321" s="104" t="s">
        <v>27101</v>
      </c>
      <c r="Q321" s="105">
        <f>IF('Control Sample Data'!C320="","",IF(SUM('Control Sample Data'!C$3:C$386)&gt;10,IF(AND(ISNUMBER('Control Sample Data'!C320),'Control Sample Data'!C320&lt;$C$389, 'Control Sample Data'!C320&gt;0),'Control Sample Data'!C320,$C$389),""))</f>
        <v>31.06</v>
      </c>
      <c r="R321" s="105">
        <f>IF('Control Sample Data'!D320="","",IF(SUM('Control Sample Data'!D$3:D$386)&gt;10,IF(AND(ISNUMBER('Control Sample Data'!D320),'Control Sample Data'!D320&lt;$C$389, 'Control Sample Data'!D320&gt;0),'Control Sample Data'!D320,$C$389),""))</f>
        <v>31.12</v>
      </c>
      <c r="S321" s="105">
        <f>IF('Control Sample Data'!E320="","",IF(SUM('Control Sample Data'!E$3:E$386)&gt;10,IF(AND(ISNUMBER('Control Sample Data'!E320),'Control Sample Data'!E320&lt;$C$389, 'Control Sample Data'!E320&gt;0),'Control Sample Data'!E320,$C$389),""))</f>
        <v>31.19</v>
      </c>
      <c r="T321" s="105" t="str">
        <f>IF('Control Sample Data'!F320="","",IF(SUM('Control Sample Data'!F$3:F$386)&gt;10,IF(AND(ISNUMBER('Control Sample Data'!F320),'Control Sample Data'!F320&lt;$C$389, 'Control Sample Data'!F320&gt;0),'Control Sample Data'!F320,$C$389),""))</f>
        <v/>
      </c>
      <c r="U321" s="105" t="str">
        <f>IF('Control Sample Data'!G320="","",IF(SUM('Control Sample Data'!G$3:G$386)&gt;10,IF(AND(ISNUMBER('Control Sample Data'!G320),'Control Sample Data'!G320&lt;$C$389, 'Control Sample Data'!G320&gt;0),'Control Sample Data'!G320,$C$389),""))</f>
        <v/>
      </c>
      <c r="V321" s="105" t="str">
        <f>IF('Control Sample Data'!H320="","",IF(SUM('Control Sample Data'!H$3:H$386)&gt;10,IF(AND(ISNUMBER('Control Sample Data'!H320),'Control Sample Data'!H320&lt;$C$389, 'Control Sample Data'!H320&gt;0),'Control Sample Data'!H320,$C$389),""))</f>
        <v/>
      </c>
      <c r="W321" s="105" t="str">
        <f>IF('Control Sample Data'!I320="","",IF(SUM('Control Sample Data'!I$3:I$386)&gt;10,IF(AND(ISNUMBER('Control Sample Data'!I320),'Control Sample Data'!I320&lt;$C$389, 'Control Sample Data'!I320&gt;0),'Control Sample Data'!I320,$C$389),""))</f>
        <v/>
      </c>
      <c r="X321" s="105" t="str">
        <f>IF('Control Sample Data'!J320="","",IF(SUM('Control Sample Data'!J$3:J$386)&gt;10,IF(AND(ISNUMBER('Control Sample Data'!J320),'Control Sample Data'!J320&lt;$C$389, 'Control Sample Data'!J320&gt;0),'Control Sample Data'!J320,$C$389),""))</f>
        <v/>
      </c>
      <c r="Y321" s="105" t="str">
        <f>IF('Control Sample Data'!K320="","",IF(SUM('Control Sample Data'!K$3:K$386)&gt;10,IF(AND(ISNUMBER('Control Sample Data'!K320),'Control Sample Data'!K320&lt;$C$389, 'Control Sample Data'!K320&gt;0),'Control Sample Data'!K320,$C$389),""))</f>
        <v/>
      </c>
      <c r="Z321" s="105" t="str">
        <f>IF('Control Sample Data'!L320="","",IF(SUM('Control Sample Data'!L$3:L$386)&gt;10,IF(AND(ISNUMBER('Control Sample Data'!L320),'Control Sample Data'!L320&lt;$C$389, 'Control Sample Data'!L320&gt;0),'Control Sample Data'!L320,$C$389),""))</f>
        <v/>
      </c>
      <c r="AA321" s="105" t="str">
        <f>IF('Control Sample Data'!M320="","",IF(SUM('Control Sample Data'!M$3:M$386)&gt;10,IF(AND(ISNUMBER('Control Sample Data'!M320),'Control Sample Data'!M320&lt;$C$389, 'Control Sample Data'!M320&gt;0),'Control Sample Data'!M320,$C$389),""))</f>
        <v/>
      </c>
      <c r="AB321" s="136" t="str">
        <f>IF('Control Sample Data'!N320="","",IF(SUM('Control Sample Data'!N$3:N$386)&gt;10,IF(AND(ISNUMBER('Control Sample Data'!N320),'Control Sample Data'!N320&lt;$C$389, 'Control Sample Data'!N320&gt;0),'Control Sample Data'!N320,$C$389),""))</f>
        <v/>
      </c>
      <c r="BA321" s="101" t="str">
        <f t="shared" si="274"/>
        <v>TRIM5</v>
      </c>
      <c r="BB321" s="104" t="s">
        <v>27101</v>
      </c>
      <c r="BC321" s="105">
        <f t="shared" si="286"/>
        <v>3.1579999999999977</v>
      </c>
      <c r="BD321" s="105">
        <f t="shared" si="287"/>
        <v>3.379999999999999</v>
      </c>
      <c r="BE321" s="105">
        <f t="shared" si="288"/>
        <v>3.3099999999999987</v>
      </c>
      <c r="BF321" s="105" t="str">
        <f t="shared" si="289"/>
        <v/>
      </c>
      <c r="BG321" s="105" t="str">
        <f t="shared" si="290"/>
        <v/>
      </c>
      <c r="BH321" s="105" t="str">
        <f t="shared" si="291"/>
        <v/>
      </c>
      <c r="BI321" s="105" t="str">
        <f t="shared" si="292"/>
        <v/>
      </c>
      <c r="BJ321" s="105" t="str">
        <f t="shared" si="293"/>
        <v/>
      </c>
      <c r="BK321" s="105" t="str">
        <f t="shared" si="294"/>
        <v/>
      </c>
      <c r="BL321" s="105" t="str">
        <f t="shared" si="295"/>
        <v/>
      </c>
      <c r="BM321" s="102" t="str">
        <f t="shared" si="275"/>
        <v/>
      </c>
      <c r="BN321" s="102" t="str">
        <f t="shared" si="276"/>
        <v/>
      </c>
      <c r="BO321" s="105">
        <f t="shared" si="296"/>
        <v>9.9179999999999993</v>
      </c>
      <c r="BP321" s="105">
        <f t="shared" si="297"/>
        <v>10.068000000000001</v>
      </c>
      <c r="BQ321" s="105">
        <f t="shared" si="298"/>
        <v>9.98</v>
      </c>
      <c r="BR321" s="105" t="str">
        <f t="shared" si="299"/>
        <v/>
      </c>
      <c r="BS321" s="105" t="str">
        <f t="shared" si="300"/>
        <v/>
      </c>
      <c r="BT321" s="105" t="str">
        <f t="shared" si="301"/>
        <v/>
      </c>
      <c r="BU321" s="105" t="str">
        <f t="shared" si="302"/>
        <v/>
      </c>
      <c r="BV321" s="105" t="str">
        <f t="shared" si="303"/>
        <v/>
      </c>
      <c r="BW321" s="105" t="str">
        <f t="shared" si="304"/>
        <v/>
      </c>
      <c r="BX321" s="105" t="str">
        <f t="shared" si="305"/>
        <v/>
      </c>
      <c r="BY321" s="102" t="str">
        <f t="shared" si="277"/>
        <v/>
      </c>
      <c r="BZ321" s="102" t="str">
        <f t="shared" si="278"/>
        <v/>
      </c>
      <c r="CA321" s="70">
        <f t="shared" si="279"/>
        <v>3.2826666666666653</v>
      </c>
      <c r="CB321" s="70">
        <f t="shared" si="280"/>
        <v>9.988666666666667</v>
      </c>
      <c r="CC321" s="103" t="str">
        <f t="shared" si="281"/>
        <v>TRIM5</v>
      </c>
      <c r="CD321" s="104" t="s">
        <v>27101</v>
      </c>
      <c r="CE321" s="106">
        <f t="shared" si="306"/>
        <v>0.11203333744617582</v>
      </c>
      <c r="CF321" s="106">
        <f t="shared" si="307"/>
        <v>9.6054698830500829E-2</v>
      </c>
      <c r="CG321" s="106">
        <f t="shared" si="308"/>
        <v>0.10083021990276587</v>
      </c>
      <c r="CH321" s="106" t="str">
        <f t="shared" si="309"/>
        <v/>
      </c>
      <c r="CI321" s="106" t="str">
        <f t="shared" si="310"/>
        <v/>
      </c>
      <c r="CJ321" s="106" t="str">
        <f t="shared" si="311"/>
        <v/>
      </c>
      <c r="CK321" s="106" t="str">
        <f t="shared" si="312"/>
        <v/>
      </c>
      <c r="CL321" s="106" t="str">
        <f t="shared" si="313"/>
        <v/>
      </c>
      <c r="CM321" s="106" t="str">
        <f t="shared" si="314"/>
        <v/>
      </c>
      <c r="CN321" s="106" t="str">
        <f t="shared" si="315"/>
        <v/>
      </c>
      <c r="CO321" s="119" t="str">
        <f t="shared" si="282"/>
        <v/>
      </c>
      <c r="CP321" s="119" t="str">
        <f t="shared" si="283"/>
        <v/>
      </c>
      <c r="CQ321" s="106">
        <f t="shared" si="316"/>
        <v>1.033676166870248E-3</v>
      </c>
      <c r="CR321" s="106">
        <f t="shared" si="317"/>
        <v>9.3160112358159938E-4</v>
      </c>
      <c r="CS321" s="106">
        <f t="shared" si="318"/>
        <v>9.9019480448245007E-4</v>
      </c>
      <c r="CT321" s="106" t="str">
        <f t="shared" si="319"/>
        <v/>
      </c>
      <c r="CU321" s="106" t="str">
        <f t="shared" si="320"/>
        <v/>
      </c>
      <c r="CV321" s="106" t="str">
        <f t="shared" si="321"/>
        <v/>
      </c>
      <c r="CW321" s="106" t="str">
        <f t="shared" si="322"/>
        <v/>
      </c>
      <c r="CX321" s="106" t="str">
        <f t="shared" si="323"/>
        <v/>
      </c>
      <c r="CY321" s="106" t="str">
        <f t="shared" si="324"/>
        <v/>
      </c>
      <c r="CZ321" s="106" t="str">
        <f t="shared" si="325"/>
        <v/>
      </c>
      <c r="DA321" s="119" t="str">
        <f t="shared" si="284"/>
        <v/>
      </c>
      <c r="DB321" s="119" t="str">
        <f t="shared" si="285"/>
        <v/>
      </c>
    </row>
    <row r="322" spans="1:106" ht="15" customHeight="1" x14ac:dyDescent="0.3">
      <c r="A322" s="135" t="str">
        <f>'Gene Table'!D321</f>
        <v>TRIM52</v>
      </c>
      <c r="B322" s="104" t="s">
        <v>27102</v>
      </c>
      <c r="C322" s="105">
        <f>IF('Test Sample Data'!C321="","",IF(SUM('Test Sample Data'!C$3:C$386)&gt;10,IF(AND(ISNUMBER('Test Sample Data'!C321),'Test Sample Data'!C321&lt;$C$389, 'Test Sample Data'!C321&gt;0),'Test Sample Data'!C321,$C$389),""))</f>
        <v>27.2</v>
      </c>
      <c r="D322" s="105">
        <f>IF('Test Sample Data'!D321="","",IF(SUM('Test Sample Data'!D$3:D$386)&gt;10,IF(AND(ISNUMBER('Test Sample Data'!D321),'Test Sample Data'!D321&lt;$C$389, 'Test Sample Data'!D321&gt;0),'Test Sample Data'!D321,$C$389),""))</f>
        <v>27.24</v>
      </c>
      <c r="E322" s="105">
        <f>IF('Test Sample Data'!E321="","",IF(SUM('Test Sample Data'!E$3:E$386)&gt;10,IF(AND(ISNUMBER('Test Sample Data'!E321),'Test Sample Data'!E321&lt;$C$389, 'Test Sample Data'!E321&gt;0),'Test Sample Data'!E321,$C$389),""))</f>
        <v>27.14</v>
      </c>
      <c r="F322" s="105" t="str">
        <f>IF('Test Sample Data'!F321="","",IF(SUM('Test Sample Data'!F$3:F$386)&gt;10,IF(AND(ISNUMBER('Test Sample Data'!F321),'Test Sample Data'!F321&lt;$C$389, 'Test Sample Data'!F321&gt;0),'Test Sample Data'!F321,$C$389),""))</f>
        <v/>
      </c>
      <c r="G322" s="105" t="str">
        <f>IF('Test Sample Data'!G321="","",IF(SUM('Test Sample Data'!G$3:G$386)&gt;10,IF(AND(ISNUMBER('Test Sample Data'!G321),'Test Sample Data'!G321&lt;$C$389, 'Test Sample Data'!G321&gt;0),'Test Sample Data'!G321,$C$389),""))</f>
        <v/>
      </c>
      <c r="H322" s="105" t="str">
        <f>IF('Test Sample Data'!H321="","",IF(SUM('Test Sample Data'!H$3:H$386)&gt;10,IF(AND(ISNUMBER('Test Sample Data'!H321),'Test Sample Data'!H321&lt;$C$389, 'Test Sample Data'!H321&gt;0),'Test Sample Data'!H321,$C$389),""))</f>
        <v/>
      </c>
      <c r="I322" s="105" t="str">
        <f>IF('Test Sample Data'!I321="","",IF(SUM('Test Sample Data'!I$3:I$386)&gt;10,IF(AND(ISNUMBER('Test Sample Data'!I321),'Test Sample Data'!I321&lt;$C$389, 'Test Sample Data'!I321&gt;0),'Test Sample Data'!I321,$C$389),""))</f>
        <v/>
      </c>
      <c r="J322" s="105" t="str">
        <f>IF('Test Sample Data'!J321="","",IF(SUM('Test Sample Data'!J$3:J$386)&gt;10,IF(AND(ISNUMBER('Test Sample Data'!J321),'Test Sample Data'!J321&lt;$C$389, 'Test Sample Data'!J321&gt;0),'Test Sample Data'!J321,$C$389),""))</f>
        <v/>
      </c>
      <c r="K322" s="105" t="str">
        <f>IF('Test Sample Data'!K321="","",IF(SUM('Test Sample Data'!K$3:K$386)&gt;10,IF(AND(ISNUMBER('Test Sample Data'!K321),'Test Sample Data'!K321&lt;$C$389, 'Test Sample Data'!K321&gt;0),'Test Sample Data'!K321,$C$389),""))</f>
        <v/>
      </c>
      <c r="L322" s="105" t="str">
        <f>IF('Test Sample Data'!L321="","",IF(SUM('Test Sample Data'!L$3:L$386)&gt;10,IF(AND(ISNUMBER('Test Sample Data'!L321),'Test Sample Data'!L321&lt;$C$389, 'Test Sample Data'!L321&gt;0),'Test Sample Data'!L321,$C$389),""))</f>
        <v/>
      </c>
      <c r="M322" s="105" t="str">
        <f>IF('Test Sample Data'!M321="","",IF(SUM('Test Sample Data'!M$3:M$386)&gt;10,IF(AND(ISNUMBER('Test Sample Data'!M321),'Test Sample Data'!M321&lt;$C$389, 'Test Sample Data'!M321&gt;0),'Test Sample Data'!M321,$C$389),""))</f>
        <v/>
      </c>
      <c r="N322" s="105" t="str">
        <f>IF('Test Sample Data'!N321="","",IF(SUM('Test Sample Data'!N$3:N$386)&gt;10,IF(AND(ISNUMBER('Test Sample Data'!N321),'Test Sample Data'!N321&lt;$C$389, 'Test Sample Data'!N321&gt;0),'Test Sample Data'!N321,$C$389),""))</f>
        <v/>
      </c>
      <c r="O322" s="105" t="str">
        <f>'Gene Table'!D321</f>
        <v>TRIM52</v>
      </c>
      <c r="P322" s="104" t="s">
        <v>27102</v>
      </c>
      <c r="Q322" s="105">
        <f>IF('Control Sample Data'!C321="","",IF(SUM('Control Sample Data'!C$3:C$386)&gt;10,IF(AND(ISNUMBER('Control Sample Data'!C321),'Control Sample Data'!C321&lt;$C$389, 'Control Sample Data'!C321&gt;0),'Control Sample Data'!C321,$C$389),""))</f>
        <v>27.09</v>
      </c>
      <c r="R322" s="105">
        <f>IF('Control Sample Data'!D321="","",IF(SUM('Control Sample Data'!D$3:D$386)&gt;10,IF(AND(ISNUMBER('Control Sample Data'!D321),'Control Sample Data'!D321&lt;$C$389, 'Control Sample Data'!D321&gt;0),'Control Sample Data'!D321,$C$389),""))</f>
        <v>27.24</v>
      </c>
      <c r="S322" s="105">
        <f>IF('Control Sample Data'!E321="","",IF(SUM('Control Sample Data'!E$3:E$386)&gt;10,IF(AND(ISNUMBER('Control Sample Data'!E321),'Control Sample Data'!E321&lt;$C$389, 'Control Sample Data'!E321&gt;0),'Control Sample Data'!E321,$C$389),""))</f>
        <v>27.24</v>
      </c>
      <c r="T322" s="105" t="str">
        <f>IF('Control Sample Data'!F321="","",IF(SUM('Control Sample Data'!F$3:F$386)&gt;10,IF(AND(ISNUMBER('Control Sample Data'!F321),'Control Sample Data'!F321&lt;$C$389, 'Control Sample Data'!F321&gt;0),'Control Sample Data'!F321,$C$389),""))</f>
        <v/>
      </c>
      <c r="U322" s="105" t="str">
        <f>IF('Control Sample Data'!G321="","",IF(SUM('Control Sample Data'!G$3:G$386)&gt;10,IF(AND(ISNUMBER('Control Sample Data'!G321),'Control Sample Data'!G321&lt;$C$389, 'Control Sample Data'!G321&gt;0),'Control Sample Data'!G321,$C$389),""))</f>
        <v/>
      </c>
      <c r="V322" s="105" t="str">
        <f>IF('Control Sample Data'!H321="","",IF(SUM('Control Sample Data'!H$3:H$386)&gt;10,IF(AND(ISNUMBER('Control Sample Data'!H321),'Control Sample Data'!H321&lt;$C$389, 'Control Sample Data'!H321&gt;0),'Control Sample Data'!H321,$C$389),""))</f>
        <v/>
      </c>
      <c r="W322" s="105" t="str">
        <f>IF('Control Sample Data'!I321="","",IF(SUM('Control Sample Data'!I$3:I$386)&gt;10,IF(AND(ISNUMBER('Control Sample Data'!I321),'Control Sample Data'!I321&lt;$C$389, 'Control Sample Data'!I321&gt;0),'Control Sample Data'!I321,$C$389),""))</f>
        <v/>
      </c>
      <c r="X322" s="105" t="str">
        <f>IF('Control Sample Data'!J321="","",IF(SUM('Control Sample Data'!J$3:J$386)&gt;10,IF(AND(ISNUMBER('Control Sample Data'!J321),'Control Sample Data'!J321&lt;$C$389, 'Control Sample Data'!J321&gt;0),'Control Sample Data'!J321,$C$389),""))</f>
        <v/>
      </c>
      <c r="Y322" s="105" t="str">
        <f>IF('Control Sample Data'!K321="","",IF(SUM('Control Sample Data'!K$3:K$386)&gt;10,IF(AND(ISNUMBER('Control Sample Data'!K321),'Control Sample Data'!K321&lt;$C$389, 'Control Sample Data'!K321&gt;0),'Control Sample Data'!K321,$C$389),""))</f>
        <v/>
      </c>
      <c r="Z322" s="105" t="str">
        <f>IF('Control Sample Data'!L321="","",IF(SUM('Control Sample Data'!L$3:L$386)&gt;10,IF(AND(ISNUMBER('Control Sample Data'!L321),'Control Sample Data'!L321&lt;$C$389, 'Control Sample Data'!L321&gt;0),'Control Sample Data'!L321,$C$389),""))</f>
        <v/>
      </c>
      <c r="AA322" s="105" t="str">
        <f>IF('Control Sample Data'!M321="","",IF(SUM('Control Sample Data'!M$3:M$386)&gt;10,IF(AND(ISNUMBER('Control Sample Data'!M321),'Control Sample Data'!M321&lt;$C$389, 'Control Sample Data'!M321&gt;0),'Control Sample Data'!M321,$C$389),""))</f>
        <v/>
      </c>
      <c r="AB322" s="136" t="str">
        <f>IF('Control Sample Data'!N321="","",IF(SUM('Control Sample Data'!N$3:N$386)&gt;10,IF(AND(ISNUMBER('Control Sample Data'!N321),'Control Sample Data'!N321&lt;$C$389, 'Control Sample Data'!N321&gt;0),'Control Sample Data'!N321,$C$389),""))</f>
        <v/>
      </c>
      <c r="BA322" s="101" t="str">
        <f t="shared" si="274"/>
        <v>TRIM52</v>
      </c>
      <c r="BB322" s="104" t="s">
        <v>27102</v>
      </c>
      <c r="BC322" s="105">
        <f t="shared" si="286"/>
        <v>6.2079999999999984</v>
      </c>
      <c r="BD322" s="105">
        <f t="shared" si="287"/>
        <v>6.2899999999999991</v>
      </c>
      <c r="BE322" s="105">
        <f t="shared" si="288"/>
        <v>6.259999999999998</v>
      </c>
      <c r="BF322" s="105" t="str">
        <f t="shared" si="289"/>
        <v/>
      </c>
      <c r="BG322" s="105" t="str">
        <f t="shared" si="290"/>
        <v/>
      </c>
      <c r="BH322" s="105" t="str">
        <f t="shared" si="291"/>
        <v/>
      </c>
      <c r="BI322" s="105" t="str">
        <f t="shared" si="292"/>
        <v/>
      </c>
      <c r="BJ322" s="105" t="str">
        <f t="shared" si="293"/>
        <v/>
      </c>
      <c r="BK322" s="105" t="str">
        <f t="shared" si="294"/>
        <v/>
      </c>
      <c r="BL322" s="105" t="str">
        <f t="shared" si="295"/>
        <v/>
      </c>
      <c r="BM322" s="102" t="str">
        <f t="shared" si="275"/>
        <v/>
      </c>
      <c r="BN322" s="102" t="str">
        <f t="shared" si="276"/>
        <v/>
      </c>
      <c r="BO322" s="105">
        <f t="shared" si="296"/>
        <v>5.9480000000000004</v>
      </c>
      <c r="BP322" s="105">
        <f t="shared" si="297"/>
        <v>6.1879999999999988</v>
      </c>
      <c r="BQ322" s="105">
        <f t="shared" si="298"/>
        <v>6.0299999999999976</v>
      </c>
      <c r="BR322" s="105" t="str">
        <f t="shared" si="299"/>
        <v/>
      </c>
      <c r="BS322" s="105" t="str">
        <f t="shared" si="300"/>
        <v/>
      </c>
      <c r="BT322" s="105" t="str">
        <f t="shared" si="301"/>
        <v/>
      </c>
      <c r="BU322" s="105" t="str">
        <f t="shared" si="302"/>
        <v/>
      </c>
      <c r="BV322" s="105" t="str">
        <f t="shared" si="303"/>
        <v/>
      </c>
      <c r="BW322" s="105" t="str">
        <f t="shared" si="304"/>
        <v/>
      </c>
      <c r="BX322" s="105" t="str">
        <f t="shared" si="305"/>
        <v/>
      </c>
      <c r="BY322" s="102" t="str">
        <f t="shared" si="277"/>
        <v/>
      </c>
      <c r="BZ322" s="102" t="str">
        <f t="shared" si="278"/>
        <v/>
      </c>
      <c r="CA322" s="70">
        <f t="shared" si="279"/>
        <v>6.2526666666666655</v>
      </c>
      <c r="CB322" s="70">
        <f t="shared" si="280"/>
        <v>6.0553333333333326</v>
      </c>
      <c r="CC322" s="103" t="str">
        <f t="shared" si="281"/>
        <v>TRIM52</v>
      </c>
      <c r="CD322" s="104" t="s">
        <v>27102</v>
      </c>
      <c r="CE322" s="106">
        <f t="shared" si="306"/>
        <v>1.3527133836244681E-2</v>
      </c>
      <c r="CF322" s="106">
        <f t="shared" si="307"/>
        <v>1.2779719664965338E-2</v>
      </c>
      <c r="CG322" s="106">
        <f t="shared" si="308"/>
        <v>1.3048248741068288E-2</v>
      </c>
      <c r="CH322" s="106" t="str">
        <f t="shared" si="309"/>
        <v/>
      </c>
      <c r="CI322" s="106" t="str">
        <f t="shared" si="310"/>
        <v/>
      </c>
      <c r="CJ322" s="106" t="str">
        <f t="shared" si="311"/>
        <v/>
      </c>
      <c r="CK322" s="106" t="str">
        <f t="shared" si="312"/>
        <v/>
      </c>
      <c r="CL322" s="106" t="str">
        <f t="shared" si="313"/>
        <v/>
      </c>
      <c r="CM322" s="106" t="str">
        <f t="shared" si="314"/>
        <v/>
      </c>
      <c r="CN322" s="106" t="str">
        <f t="shared" si="315"/>
        <v/>
      </c>
      <c r="CO322" s="119" t="str">
        <f t="shared" si="282"/>
        <v/>
      </c>
      <c r="CP322" s="119" t="str">
        <f t="shared" si="283"/>
        <v/>
      </c>
      <c r="CQ322" s="106">
        <f t="shared" si="316"/>
        <v>1.6198454703433129E-2</v>
      </c>
      <c r="CR322" s="106">
        <f t="shared" si="317"/>
        <v>1.3715965587648754E-2</v>
      </c>
      <c r="CS322" s="106">
        <f t="shared" si="318"/>
        <v>1.5303442149795768E-2</v>
      </c>
      <c r="CT322" s="106" t="str">
        <f t="shared" si="319"/>
        <v/>
      </c>
      <c r="CU322" s="106" t="str">
        <f t="shared" si="320"/>
        <v/>
      </c>
      <c r="CV322" s="106" t="str">
        <f t="shared" si="321"/>
        <v/>
      </c>
      <c r="CW322" s="106" t="str">
        <f t="shared" si="322"/>
        <v/>
      </c>
      <c r="CX322" s="106" t="str">
        <f t="shared" si="323"/>
        <v/>
      </c>
      <c r="CY322" s="106" t="str">
        <f t="shared" si="324"/>
        <v/>
      </c>
      <c r="CZ322" s="106" t="str">
        <f t="shared" si="325"/>
        <v/>
      </c>
      <c r="DA322" s="119" t="str">
        <f t="shared" si="284"/>
        <v/>
      </c>
      <c r="DB322" s="119" t="str">
        <f t="shared" si="285"/>
        <v/>
      </c>
    </row>
    <row r="323" spans="1:106" ht="15" customHeight="1" x14ac:dyDescent="0.3">
      <c r="A323" s="135" t="str">
        <f>'Gene Table'!D322</f>
        <v>TRIM54</v>
      </c>
      <c r="B323" s="104" t="s">
        <v>27103</v>
      </c>
      <c r="C323" s="105">
        <f>IF('Test Sample Data'!C322="","",IF(SUM('Test Sample Data'!C$3:C$386)&gt;10,IF(AND(ISNUMBER('Test Sample Data'!C322),'Test Sample Data'!C322&lt;$C$389, 'Test Sample Data'!C322&gt;0),'Test Sample Data'!C322,$C$389),""))</f>
        <v>35</v>
      </c>
      <c r="D323" s="105">
        <f>IF('Test Sample Data'!D322="","",IF(SUM('Test Sample Data'!D$3:D$386)&gt;10,IF(AND(ISNUMBER('Test Sample Data'!D322),'Test Sample Data'!D322&lt;$C$389, 'Test Sample Data'!D322&gt;0),'Test Sample Data'!D322,$C$389),""))</f>
        <v>35</v>
      </c>
      <c r="E323" s="105">
        <f>IF('Test Sample Data'!E322="","",IF(SUM('Test Sample Data'!E$3:E$386)&gt;10,IF(AND(ISNUMBER('Test Sample Data'!E322),'Test Sample Data'!E322&lt;$C$389, 'Test Sample Data'!E322&gt;0),'Test Sample Data'!E322,$C$389),""))</f>
        <v>35</v>
      </c>
      <c r="F323" s="105" t="str">
        <f>IF('Test Sample Data'!F322="","",IF(SUM('Test Sample Data'!F$3:F$386)&gt;10,IF(AND(ISNUMBER('Test Sample Data'!F322),'Test Sample Data'!F322&lt;$C$389, 'Test Sample Data'!F322&gt;0),'Test Sample Data'!F322,$C$389),""))</f>
        <v/>
      </c>
      <c r="G323" s="105" t="str">
        <f>IF('Test Sample Data'!G322="","",IF(SUM('Test Sample Data'!G$3:G$386)&gt;10,IF(AND(ISNUMBER('Test Sample Data'!G322),'Test Sample Data'!G322&lt;$C$389, 'Test Sample Data'!G322&gt;0),'Test Sample Data'!G322,$C$389),""))</f>
        <v/>
      </c>
      <c r="H323" s="105" t="str">
        <f>IF('Test Sample Data'!H322="","",IF(SUM('Test Sample Data'!H$3:H$386)&gt;10,IF(AND(ISNUMBER('Test Sample Data'!H322),'Test Sample Data'!H322&lt;$C$389, 'Test Sample Data'!H322&gt;0),'Test Sample Data'!H322,$C$389),""))</f>
        <v/>
      </c>
      <c r="I323" s="105" t="str">
        <f>IF('Test Sample Data'!I322="","",IF(SUM('Test Sample Data'!I$3:I$386)&gt;10,IF(AND(ISNUMBER('Test Sample Data'!I322),'Test Sample Data'!I322&lt;$C$389, 'Test Sample Data'!I322&gt;0),'Test Sample Data'!I322,$C$389),""))</f>
        <v/>
      </c>
      <c r="J323" s="105" t="str">
        <f>IF('Test Sample Data'!J322="","",IF(SUM('Test Sample Data'!J$3:J$386)&gt;10,IF(AND(ISNUMBER('Test Sample Data'!J322),'Test Sample Data'!J322&lt;$C$389, 'Test Sample Data'!J322&gt;0),'Test Sample Data'!J322,$C$389),""))</f>
        <v/>
      </c>
      <c r="K323" s="105" t="str">
        <f>IF('Test Sample Data'!K322="","",IF(SUM('Test Sample Data'!K$3:K$386)&gt;10,IF(AND(ISNUMBER('Test Sample Data'!K322),'Test Sample Data'!K322&lt;$C$389, 'Test Sample Data'!K322&gt;0),'Test Sample Data'!K322,$C$389),""))</f>
        <v/>
      </c>
      <c r="L323" s="105" t="str">
        <f>IF('Test Sample Data'!L322="","",IF(SUM('Test Sample Data'!L$3:L$386)&gt;10,IF(AND(ISNUMBER('Test Sample Data'!L322),'Test Sample Data'!L322&lt;$C$389, 'Test Sample Data'!L322&gt;0),'Test Sample Data'!L322,$C$389),""))</f>
        <v/>
      </c>
      <c r="M323" s="105" t="str">
        <f>IF('Test Sample Data'!M322="","",IF(SUM('Test Sample Data'!M$3:M$386)&gt;10,IF(AND(ISNUMBER('Test Sample Data'!M322),'Test Sample Data'!M322&lt;$C$389, 'Test Sample Data'!M322&gt;0),'Test Sample Data'!M322,$C$389),""))</f>
        <v/>
      </c>
      <c r="N323" s="105" t="str">
        <f>IF('Test Sample Data'!N322="","",IF(SUM('Test Sample Data'!N$3:N$386)&gt;10,IF(AND(ISNUMBER('Test Sample Data'!N322),'Test Sample Data'!N322&lt;$C$389, 'Test Sample Data'!N322&gt;0),'Test Sample Data'!N322,$C$389),""))</f>
        <v/>
      </c>
      <c r="O323" s="105" t="str">
        <f>'Gene Table'!D322</f>
        <v>TRIM54</v>
      </c>
      <c r="P323" s="104" t="s">
        <v>27103</v>
      </c>
      <c r="Q323" s="105">
        <f>IF('Control Sample Data'!C322="","",IF(SUM('Control Sample Data'!C$3:C$386)&gt;10,IF(AND(ISNUMBER('Control Sample Data'!C322),'Control Sample Data'!C322&lt;$C$389, 'Control Sample Data'!C322&gt;0),'Control Sample Data'!C322,$C$389),""))</f>
        <v>32.53</v>
      </c>
      <c r="R323" s="105">
        <f>IF('Control Sample Data'!D322="","",IF(SUM('Control Sample Data'!D$3:D$386)&gt;10,IF(AND(ISNUMBER('Control Sample Data'!D322),'Control Sample Data'!D322&lt;$C$389, 'Control Sample Data'!D322&gt;0),'Control Sample Data'!D322,$C$389),""))</f>
        <v>31.86</v>
      </c>
      <c r="S323" s="105">
        <f>IF('Control Sample Data'!E322="","",IF(SUM('Control Sample Data'!E$3:E$386)&gt;10,IF(AND(ISNUMBER('Control Sample Data'!E322),'Control Sample Data'!E322&lt;$C$389, 'Control Sample Data'!E322&gt;0),'Control Sample Data'!E322,$C$389),""))</f>
        <v>33.76</v>
      </c>
      <c r="T323" s="105" t="str">
        <f>IF('Control Sample Data'!F322="","",IF(SUM('Control Sample Data'!F$3:F$386)&gt;10,IF(AND(ISNUMBER('Control Sample Data'!F322),'Control Sample Data'!F322&lt;$C$389, 'Control Sample Data'!F322&gt;0),'Control Sample Data'!F322,$C$389),""))</f>
        <v/>
      </c>
      <c r="U323" s="105" t="str">
        <f>IF('Control Sample Data'!G322="","",IF(SUM('Control Sample Data'!G$3:G$386)&gt;10,IF(AND(ISNUMBER('Control Sample Data'!G322),'Control Sample Data'!G322&lt;$C$389, 'Control Sample Data'!G322&gt;0),'Control Sample Data'!G322,$C$389),""))</f>
        <v/>
      </c>
      <c r="V323" s="105" t="str">
        <f>IF('Control Sample Data'!H322="","",IF(SUM('Control Sample Data'!H$3:H$386)&gt;10,IF(AND(ISNUMBER('Control Sample Data'!H322),'Control Sample Data'!H322&lt;$C$389, 'Control Sample Data'!H322&gt;0),'Control Sample Data'!H322,$C$389),""))</f>
        <v/>
      </c>
      <c r="W323" s="105" t="str">
        <f>IF('Control Sample Data'!I322="","",IF(SUM('Control Sample Data'!I$3:I$386)&gt;10,IF(AND(ISNUMBER('Control Sample Data'!I322),'Control Sample Data'!I322&lt;$C$389, 'Control Sample Data'!I322&gt;0),'Control Sample Data'!I322,$C$389),""))</f>
        <v/>
      </c>
      <c r="X323" s="105" t="str">
        <f>IF('Control Sample Data'!J322="","",IF(SUM('Control Sample Data'!J$3:J$386)&gt;10,IF(AND(ISNUMBER('Control Sample Data'!J322),'Control Sample Data'!J322&lt;$C$389, 'Control Sample Data'!J322&gt;0),'Control Sample Data'!J322,$C$389),""))</f>
        <v/>
      </c>
      <c r="Y323" s="105" t="str">
        <f>IF('Control Sample Data'!K322="","",IF(SUM('Control Sample Data'!K$3:K$386)&gt;10,IF(AND(ISNUMBER('Control Sample Data'!K322),'Control Sample Data'!K322&lt;$C$389, 'Control Sample Data'!K322&gt;0),'Control Sample Data'!K322,$C$389),""))</f>
        <v/>
      </c>
      <c r="Z323" s="105" t="str">
        <f>IF('Control Sample Data'!L322="","",IF(SUM('Control Sample Data'!L$3:L$386)&gt;10,IF(AND(ISNUMBER('Control Sample Data'!L322),'Control Sample Data'!L322&lt;$C$389, 'Control Sample Data'!L322&gt;0),'Control Sample Data'!L322,$C$389),""))</f>
        <v/>
      </c>
      <c r="AA323" s="105" t="str">
        <f>IF('Control Sample Data'!M322="","",IF(SUM('Control Sample Data'!M$3:M$386)&gt;10,IF(AND(ISNUMBER('Control Sample Data'!M322),'Control Sample Data'!M322&lt;$C$389, 'Control Sample Data'!M322&gt;0),'Control Sample Data'!M322,$C$389),""))</f>
        <v/>
      </c>
      <c r="AB323" s="136" t="str">
        <f>IF('Control Sample Data'!N322="","",IF(SUM('Control Sample Data'!N$3:N$386)&gt;10,IF(AND(ISNUMBER('Control Sample Data'!N322),'Control Sample Data'!N322&lt;$C$389, 'Control Sample Data'!N322&gt;0),'Control Sample Data'!N322,$C$389),""))</f>
        <v/>
      </c>
      <c r="BA323" s="101" t="str">
        <f t="shared" si="274"/>
        <v>TRIM54</v>
      </c>
      <c r="BB323" s="104" t="s">
        <v>27103</v>
      </c>
      <c r="BC323" s="105">
        <f t="shared" si="286"/>
        <v>14.007999999999999</v>
      </c>
      <c r="BD323" s="105">
        <f t="shared" si="287"/>
        <v>14.05</v>
      </c>
      <c r="BE323" s="105">
        <f t="shared" si="288"/>
        <v>14.119999999999997</v>
      </c>
      <c r="BF323" s="105" t="str">
        <f t="shared" si="289"/>
        <v/>
      </c>
      <c r="BG323" s="105" t="str">
        <f t="shared" si="290"/>
        <v/>
      </c>
      <c r="BH323" s="105" t="str">
        <f t="shared" si="291"/>
        <v/>
      </c>
      <c r="BI323" s="105" t="str">
        <f t="shared" si="292"/>
        <v/>
      </c>
      <c r="BJ323" s="105" t="str">
        <f t="shared" si="293"/>
        <v/>
      </c>
      <c r="BK323" s="105" t="str">
        <f t="shared" si="294"/>
        <v/>
      </c>
      <c r="BL323" s="105" t="str">
        <f t="shared" si="295"/>
        <v/>
      </c>
      <c r="BM323" s="102" t="str">
        <f t="shared" si="275"/>
        <v/>
      </c>
      <c r="BN323" s="102" t="str">
        <f t="shared" si="276"/>
        <v/>
      </c>
      <c r="BO323" s="105">
        <f t="shared" si="296"/>
        <v>11.388000000000002</v>
      </c>
      <c r="BP323" s="105">
        <f t="shared" si="297"/>
        <v>10.808</v>
      </c>
      <c r="BQ323" s="105">
        <f t="shared" si="298"/>
        <v>12.549999999999997</v>
      </c>
      <c r="BR323" s="105" t="str">
        <f t="shared" si="299"/>
        <v/>
      </c>
      <c r="BS323" s="105" t="str">
        <f t="shared" si="300"/>
        <v/>
      </c>
      <c r="BT323" s="105" t="str">
        <f t="shared" si="301"/>
        <v/>
      </c>
      <c r="BU323" s="105" t="str">
        <f t="shared" si="302"/>
        <v/>
      </c>
      <c r="BV323" s="105" t="str">
        <f t="shared" si="303"/>
        <v/>
      </c>
      <c r="BW323" s="105" t="str">
        <f t="shared" si="304"/>
        <v/>
      </c>
      <c r="BX323" s="105" t="str">
        <f t="shared" si="305"/>
        <v/>
      </c>
      <c r="BY323" s="102" t="str">
        <f t="shared" si="277"/>
        <v/>
      </c>
      <c r="BZ323" s="102" t="str">
        <f t="shared" si="278"/>
        <v/>
      </c>
      <c r="CA323" s="70">
        <f t="shared" si="279"/>
        <v>14.059333333333333</v>
      </c>
      <c r="CB323" s="70">
        <f t="shared" si="280"/>
        <v>11.581999999999999</v>
      </c>
      <c r="CC323" s="103" t="str">
        <f t="shared" si="281"/>
        <v>TRIM54</v>
      </c>
      <c r="CD323" s="104" t="s">
        <v>27103</v>
      </c>
      <c r="CE323" s="106">
        <f t="shared" si="306"/>
        <v>6.0697642130933602E-5</v>
      </c>
      <c r="CF323" s="106">
        <f t="shared" si="307"/>
        <v>5.8956074763479352E-5</v>
      </c>
      <c r="CG323" s="106">
        <f t="shared" si="308"/>
        <v>5.6163797035209816E-5</v>
      </c>
      <c r="CH323" s="106" t="str">
        <f t="shared" si="309"/>
        <v/>
      </c>
      <c r="CI323" s="106" t="str">
        <f t="shared" si="310"/>
        <v/>
      </c>
      <c r="CJ323" s="106" t="str">
        <f t="shared" si="311"/>
        <v/>
      </c>
      <c r="CK323" s="106" t="str">
        <f t="shared" si="312"/>
        <v/>
      </c>
      <c r="CL323" s="106" t="str">
        <f t="shared" si="313"/>
        <v/>
      </c>
      <c r="CM323" s="106" t="str">
        <f t="shared" si="314"/>
        <v/>
      </c>
      <c r="CN323" s="106" t="str">
        <f t="shared" si="315"/>
        <v/>
      </c>
      <c r="CO323" s="119" t="str">
        <f t="shared" si="282"/>
        <v/>
      </c>
      <c r="CP323" s="119" t="str">
        <f t="shared" si="283"/>
        <v/>
      </c>
      <c r="CQ323" s="106">
        <f t="shared" si="316"/>
        <v>3.7313879901493285E-4</v>
      </c>
      <c r="CR323" s="106">
        <f t="shared" si="317"/>
        <v>5.5778625334401634E-4</v>
      </c>
      <c r="CS323" s="106">
        <f t="shared" si="318"/>
        <v>1.6675296102958978E-4</v>
      </c>
      <c r="CT323" s="106" t="str">
        <f t="shared" si="319"/>
        <v/>
      </c>
      <c r="CU323" s="106" t="str">
        <f t="shared" si="320"/>
        <v/>
      </c>
      <c r="CV323" s="106" t="str">
        <f t="shared" si="321"/>
        <v/>
      </c>
      <c r="CW323" s="106" t="str">
        <f t="shared" si="322"/>
        <v/>
      </c>
      <c r="CX323" s="106" t="str">
        <f t="shared" si="323"/>
        <v/>
      </c>
      <c r="CY323" s="106" t="str">
        <f t="shared" si="324"/>
        <v/>
      </c>
      <c r="CZ323" s="106" t="str">
        <f t="shared" si="325"/>
        <v/>
      </c>
      <c r="DA323" s="119" t="str">
        <f t="shared" si="284"/>
        <v/>
      </c>
      <c r="DB323" s="119" t="str">
        <f t="shared" si="285"/>
        <v/>
      </c>
    </row>
    <row r="324" spans="1:106" ht="15" customHeight="1" x14ac:dyDescent="0.3">
      <c r="A324" s="135" t="str">
        <f>'Gene Table'!D323</f>
        <v>TRIM56</v>
      </c>
      <c r="B324" s="104" t="s">
        <v>27104</v>
      </c>
      <c r="C324" s="105">
        <f>IF('Test Sample Data'!C323="","",IF(SUM('Test Sample Data'!C$3:C$386)&gt;10,IF(AND(ISNUMBER('Test Sample Data'!C323),'Test Sample Data'!C323&lt;$C$389, 'Test Sample Data'!C323&gt;0),'Test Sample Data'!C323,$C$389),""))</f>
        <v>21.07</v>
      </c>
      <c r="D324" s="105">
        <f>IF('Test Sample Data'!D323="","",IF(SUM('Test Sample Data'!D$3:D$386)&gt;10,IF(AND(ISNUMBER('Test Sample Data'!D323),'Test Sample Data'!D323&lt;$C$389, 'Test Sample Data'!D323&gt;0),'Test Sample Data'!D323,$C$389),""))</f>
        <v>21.02</v>
      </c>
      <c r="E324" s="105">
        <f>IF('Test Sample Data'!E323="","",IF(SUM('Test Sample Data'!E$3:E$386)&gt;10,IF(AND(ISNUMBER('Test Sample Data'!E323),'Test Sample Data'!E323&lt;$C$389, 'Test Sample Data'!E323&gt;0),'Test Sample Data'!E323,$C$389),""))</f>
        <v>21.05</v>
      </c>
      <c r="F324" s="105" t="str">
        <f>IF('Test Sample Data'!F323="","",IF(SUM('Test Sample Data'!F$3:F$386)&gt;10,IF(AND(ISNUMBER('Test Sample Data'!F323),'Test Sample Data'!F323&lt;$C$389, 'Test Sample Data'!F323&gt;0),'Test Sample Data'!F323,$C$389),""))</f>
        <v/>
      </c>
      <c r="G324" s="105" t="str">
        <f>IF('Test Sample Data'!G323="","",IF(SUM('Test Sample Data'!G$3:G$386)&gt;10,IF(AND(ISNUMBER('Test Sample Data'!G323),'Test Sample Data'!G323&lt;$C$389, 'Test Sample Data'!G323&gt;0),'Test Sample Data'!G323,$C$389),""))</f>
        <v/>
      </c>
      <c r="H324" s="105" t="str">
        <f>IF('Test Sample Data'!H323="","",IF(SUM('Test Sample Data'!H$3:H$386)&gt;10,IF(AND(ISNUMBER('Test Sample Data'!H323),'Test Sample Data'!H323&lt;$C$389, 'Test Sample Data'!H323&gt;0),'Test Sample Data'!H323,$C$389),""))</f>
        <v/>
      </c>
      <c r="I324" s="105" t="str">
        <f>IF('Test Sample Data'!I323="","",IF(SUM('Test Sample Data'!I$3:I$386)&gt;10,IF(AND(ISNUMBER('Test Sample Data'!I323),'Test Sample Data'!I323&lt;$C$389, 'Test Sample Data'!I323&gt;0),'Test Sample Data'!I323,$C$389),""))</f>
        <v/>
      </c>
      <c r="J324" s="105" t="str">
        <f>IF('Test Sample Data'!J323="","",IF(SUM('Test Sample Data'!J$3:J$386)&gt;10,IF(AND(ISNUMBER('Test Sample Data'!J323),'Test Sample Data'!J323&lt;$C$389, 'Test Sample Data'!J323&gt;0),'Test Sample Data'!J323,$C$389),""))</f>
        <v/>
      </c>
      <c r="K324" s="105" t="str">
        <f>IF('Test Sample Data'!K323="","",IF(SUM('Test Sample Data'!K$3:K$386)&gt;10,IF(AND(ISNUMBER('Test Sample Data'!K323),'Test Sample Data'!K323&lt;$C$389, 'Test Sample Data'!K323&gt;0),'Test Sample Data'!K323,$C$389),""))</f>
        <v/>
      </c>
      <c r="L324" s="105" t="str">
        <f>IF('Test Sample Data'!L323="","",IF(SUM('Test Sample Data'!L$3:L$386)&gt;10,IF(AND(ISNUMBER('Test Sample Data'!L323),'Test Sample Data'!L323&lt;$C$389, 'Test Sample Data'!L323&gt;0),'Test Sample Data'!L323,$C$389),""))</f>
        <v/>
      </c>
      <c r="M324" s="105" t="str">
        <f>IF('Test Sample Data'!M323="","",IF(SUM('Test Sample Data'!M$3:M$386)&gt;10,IF(AND(ISNUMBER('Test Sample Data'!M323),'Test Sample Data'!M323&lt;$C$389, 'Test Sample Data'!M323&gt;0),'Test Sample Data'!M323,$C$389),""))</f>
        <v/>
      </c>
      <c r="N324" s="105" t="str">
        <f>IF('Test Sample Data'!N323="","",IF(SUM('Test Sample Data'!N$3:N$386)&gt;10,IF(AND(ISNUMBER('Test Sample Data'!N323),'Test Sample Data'!N323&lt;$C$389, 'Test Sample Data'!N323&gt;0),'Test Sample Data'!N323,$C$389),""))</f>
        <v/>
      </c>
      <c r="O324" s="105" t="str">
        <f>'Gene Table'!D323</f>
        <v>TRIM56</v>
      </c>
      <c r="P324" s="104" t="s">
        <v>27104</v>
      </c>
      <c r="Q324" s="105">
        <f>IF('Control Sample Data'!C323="","",IF(SUM('Control Sample Data'!C$3:C$386)&gt;10,IF(AND(ISNUMBER('Control Sample Data'!C323),'Control Sample Data'!C323&lt;$C$389, 'Control Sample Data'!C323&gt;0),'Control Sample Data'!C323,$C$389),""))</f>
        <v>32.409999999999997</v>
      </c>
      <c r="R324" s="105">
        <f>IF('Control Sample Data'!D323="","",IF(SUM('Control Sample Data'!D$3:D$386)&gt;10,IF(AND(ISNUMBER('Control Sample Data'!D323),'Control Sample Data'!D323&lt;$C$389, 'Control Sample Data'!D323&gt;0),'Control Sample Data'!D323,$C$389),""))</f>
        <v>32.950000000000003</v>
      </c>
      <c r="S324" s="105">
        <f>IF('Control Sample Data'!E323="","",IF(SUM('Control Sample Data'!E$3:E$386)&gt;10,IF(AND(ISNUMBER('Control Sample Data'!E323),'Control Sample Data'!E323&lt;$C$389, 'Control Sample Data'!E323&gt;0),'Control Sample Data'!E323,$C$389),""))</f>
        <v>33.049999999999997</v>
      </c>
      <c r="T324" s="105" t="str">
        <f>IF('Control Sample Data'!F323="","",IF(SUM('Control Sample Data'!F$3:F$386)&gt;10,IF(AND(ISNUMBER('Control Sample Data'!F323),'Control Sample Data'!F323&lt;$C$389, 'Control Sample Data'!F323&gt;0),'Control Sample Data'!F323,$C$389),""))</f>
        <v/>
      </c>
      <c r="U324" s="105" t="str">
        <f>IF('Control Sample Data'!G323="","",IF(SUM('Control Sample Data'!G$3:G$386)&gt;10,IF(AND(ISNUMBER('Control Sample Data'!G323),'Control Sample Data'!G323&lt;$C$389, 'Control Sample Data'!G323&gt;0),'Control Sample Data'!G323,$C$389),""))</f>
        <v/>
      </c>
      <c r="V324" s="105" t="str">
        <f>IF('Control Sample Data'!H323="","",IF(SUM('Control Sample Data'!H$3:H$386)&gt;10,IF(AND(ISNUMBER('Control Sample Data'!H323),'Control Sample Data'!H323&lt;$C$389, 'Control Sample Data'!H323&gt;0),'Control Sample Data'!H323,$C$389),""))</f>
        <v/>
      </c>
      <c r="W324" s="105" t="str">
        <f>IF('Control Sample Data'!I323="","",IF(SUM('Control Sample Data'!I$3:I$386)&gt;10,IF(AND(ISNUMBER('Control Sample Data'!I323),'Control Sample Data'!I323&lt;$C$389, 'Control Sample Data'!I323&gt;0),'Control Sample Data'!I323,$C$389),""))</f>
        <v/>
      </c>
      <c r="X324" s="105" t="str">
        <f>IF('Control Sample Data'!J323="","",IF(SUM('Control Sample Data'!J$3:J$386)&gt;10,IF(AND(ISNUMBER('Control Sample Data'!J323),'Control Sample Data'!J323&lt;$C$389, 'Control Sample Data'!J323&gt;0),'Control Sample Data'!J323,$C$389),""))</f>
        <v/>
      </c>
      <c r="Y324" s="105" t="str">
        <f>IF('Control Sample Data'!K323="","",IF(SUM('Control Sample Data'!K$3:K$386)&gt;10,IF(AND(ISNUMBER('Control Sample Data'!K323),'Control Sample Data'!K323&lt;$C$389, 'Control Sample Data'!K323&gt;0),'Control Sample Data'!K323,$C$389),""))</f>
        <v/>
      </c>
      <c r="Z324" s="105" t="str">
        <f>IF('Control Sample Data'!L323="","",IF(SUM('Control Sample Data'!L$3:L$386)&gt;10,IF(AND(ISNUMBER('Control Sample Data'!L323),'Control Sample Data'!L323&lt;$C$389, 'Control Sample Data'!L323&gt;0),'Control Sample Data'!L323,$C$389),""))</f>
        <v/>
      </c>
      <c r="AA324" s="105" t="str">
        <f>IF('Control Sample Data'!M323="","",IF(SUM('Control Sample Data'!M$3:M$386)&gt;10,IF(AND(ISNUMBER('Control Sample Data'!M323),'Control Sample Data'!M323&lt;$C$389, 'Control Sample Data'!M323&gt;0),'Control Sample Data'!M323,$C$389),""))</f>
        <v/>
      </c>
      <c r="AB324" s="136" t="str">
        <f>IF('Control Sample Data'!N323="","",IF(SUM('Control Sample Data'!N$3:N$386)&gt;10,IF(AND(ISNUMBER('Control Sample Data'!N323),'Control Sample Data'!N323&lt;$C$389, 'Control Sample Data'!N323&gt;0),'Control Sample Data'!N323,$C$389),""))</f>
        <v/>
      </c>
      <c r="BA324" s="101" t="str">
        <f t="shared" si="274"/>
        <v>TRIM56</v>
      </c>
      <c r="BB324" s="104" t="s">
        <v>27104</v>
      </c>
      <c r="BC324" s="105">
        <f t="shared" si="286"/>
        <v>7.7999999999999403E-2</v>
      </c>
      <c r="BD324" s="105">
        <f t="shared" si="287"/>
        <v>7.0000000000000284E-2</v>
      </c>
      <c r="BE324" s="105">
        <f t="shared" si="288"/>
        <v>0.16999999999999815</v>
      </c>
      <c r="BF324" s="105" t="str">
        <f t="shared" si="289"/>
        <v/>
      </c>
      <c r="BG324" s="105" t="str">
        <f t="shared" si="290"/>
        <v/>
      </c>
      <c r="BH324" s="105" t="str">
        <f t="shared" si="291"/>
        <v/>
      </c>
      <c r="BI324" s="105" t="str">
        <f t="shared" si="292"/>
        <v/>
      </c>
      <c r="BJ324" s="105" t="str">
        <f t="shared" si="293"/>
        <v/>
      </c>
      <c r="BK324" s="105" t="str">
        <f t="shared" si="294"/>
        <v/>
      </c>
      <c r="BL324" s="105" t="str">
        <f t="shared" si="295"/>
        <v/>
      </c>
      <c r="BM324" s="102" t="str">
        <f t="shared" si="275"/>
        <v/>
      </c>
      <c r="BN324" s="102" t="str">
        <f t="shared" si="276"/>
        <v/>
      </c>
      <c r="BO324" s="105">
        <f t="shared" si="296"/>
        <v>11.267999999999997</v>
      </c>
      <c r="BP324" s="105">
        <f t="shared" si="297"/>
        <v>11.898000000000003</v>
      </c>
      <c r="BQ324" s="105">
        <f t="shared" si="298"/>
        <v>11.839999999999996</v>
      </c>
      <c r="BR324" s="105" t="str">
        <f t="shared" si="299"/>
        <v/>
      </c>
      <c r="BS324" s="105" t="str">
        <f t="shared" si="300"/>
        <v/>
      </c>
      <c r="BT324" s="105" t="str">
        <f t="shared" si="301"/>
        <v/>
      </c>
      <c r="BU324" s="105" t="str">
        <f t="shared" si="302"/>
        <v/>
      </c>
      <c r="BV324" s="105" t="str">
        <f t="shared" si="303"/>
        <v/>
      </c>
      <c r="BW324" s="105" t="str">
        <f t="shared" si="304"/>
        <v/>
      </c>
      <c r="BX324" s="105" t="str">
        <f t="shared" si="305"/>
        <v/>
      </c>
      <c r="BY324" s="102" t="str">
        <f t="shared" si="277"/>
        <v/>
      </c>
      <c r="BZ324" s="102" t="str">
        <f t="shared" si="278"/>
        <v/>
      </c>
      <c r="CA324" s="70">
        <f t="shared" si="279"/>
        <v>0.10599999999999928</v>
      </c>
      <c r="CB324" s="70">
        <f t="shared" si="280"/>
        <v>11.668666666666667</v>
      </c>
      <c r="CC324" s="103" t="str">
        <f t="shared" si="281"/>
        <v>TRIM56</v>
      </c>
      <c r="CD324" s="104" t="s">
        <v>27104</v>
      </c>
      <c r="CE324" s="106">
        <f t="shared" si="306"/>
        <v>0.94737007059926803</v>
      </c>
      <c r="CF324" s="106">
        <f t="shared" si="307"/>
        <v>0.95263799804393712</v>
      </c>
      <c r="CG324" s="106">
        <f t="shared" si="308"/>
        <v>0.88884268116657139</v>
      </c>
      <c r="CH324" s="106" t="str">
        <f t="shared" si="309"/>
        <v/>
      </c>
      <c r="CI324" s="106" t="str">
        <f t="shared" si="310"/>
        <v/>
      </c>
      <c r="CJ324" s="106" t="str">
        <f t="shared" si="311"/>
        <v/>
      </c>
      <c r="CK324" s="106" t="str">
        <f t="shared" si="312"/>
        <v/>
      </c>
      <c r="CL324" s="106" t="str">
        <f t="shared" si="313"/>
        <v/>
      </c>
      <c r="CM324" s="106" t="str">
        <f t="shared" si="314"/>
        <v/>
      </c>
      <c r="CN324" s="106" t="str">
        <f t="shared" si="315"/>
        <v/>
      </c>
      <c r="CO324" s="119" t="str">
        <f t="shared" si="282"/>
        <v/>
      </c>
      <c r="CP324" s="119" t="str">
        <f t="shared" si="283"/>
        <v/>
      </c>
      <c r="CQ324" s="106">
        <f t="shared" si="316"/>
        <v>4.0550294145063281E-4</v>
      </c>
      <c r="CR324" s="106">
        <f t="shared" si="317"/>
        <v>2.6202643710777635E-4</v>
      </c>
      <c r="CS324" s="106">
        <f t="shared" si="318"/>
        <v>2.7277518019341396E-4</v>
      </c>
      <c r="CT324" s="106" t="str">
        <f t="shared" si="319"/>
        <v/>
      </c>
      <c r="CU324" s="106" t="str">
        <f t="shared" si="320"/>
        <v/>
      </c>
      <c r="CV324" s="106" t="str">
        <f t="shared" si="321"/>
        <v/>
      </c>
      <c r="CW324" s="106" t="str">
        <f t="shared" si="322"/>
        <v/>
      </c>
      <c r="CX324" s="106" t="str">
        <f t="shared" si="323"/>
        <v/>
      </c>
      <c r="CY324" s="106" t="str">
        <f t="shared" si="324"/>
        <v/>
      </c>
      <c r="CZ324" s="106" t="str">
        <f t="shared" si="325"/>
        <v/>
      </c>
      <c r="DA324" s="119" t="str">
        <f t="shared" si="284"/>
        <v/>
      </c>
      <c r="DB324" s="119" t="str">
        <f t="shared" si="285"/>
        <v/>
      </c>
    </row>
    <row r="325" spans="1:106" ht="15" customHeight="1" x14ac:dyDescent="0.3">
      <c r="A325" s="135" t="str">
        <f>'Gene Table'!D324</f>
        <v>TRIM61</v>
      </c>
      <c r="B325" s="104" t="s">
        <v>27105</v>
      </c>
      <c r="C325" s="105">
        <f>IF('Test Sample Data'!C324="","",IF(SUM('Test Sample Data'!C$3:C$386)&gt;10,IF(AND(ISNUMBER('Test Sample Data'!C324),'Test Sample Data'!C324&lt;$C$389, 'Test Sample Data'!C324&gt;0),'Test Sample Data'!C324,$C$389),""))</f>
        <v>23.55</v>
      </c>
      <c r="D325" s="105">
        <f>IF('Test Sample Data'!D324="","",IF(SUM('Test Sample Data'!D$3:D$386)&gt;10,IF(AND(ISNUMBER('Test Sample Data'!D324),'Test Sample Data'!D324&lt;$C$389, 'Test Sample Data'!D324&gt;0),'Test Sample Data'!D324,$C$389),""))</f>
        <v>23.62</v>
      </c>
      <c r="E325" s="105">
        <f>IF('Test Sample Data'!E324="","",IF(SUM('Test Sample Data'!E$3:E$386)&gt;10,IF(AND(ISNUMBER('Test Sample Data'!E324),'Test Sample Data'!E324&lt;$C$389, 'Test Sample Data'!E324&gt;0),'Test Sample Data'!E324,$C$389),""))</f>
        <v>23.57</v>
      </c>
      <c r="F325" s="105" t="str">
        <f>IF('Test Sample Data'!F324="","",IF(SUM('Test Sample Data'!F$3:F$386)&gt;10,IF(AND(ISNUMBER('Test Sample Data'!F324),'Test Sample Data'!F324&lt;$C$389, 'Test Sample Data'!F324&gt;0),'Test Sample Data'!F324,$C$389),""))</f>
        <v/>
      </c>
      <c r="G325" s="105" t="str">
        <f>IF('Test Sample Data'!G324="","",IF(SUM('Test Sample Data'!G$3:G$386)&gt;10,IF(AND(ISNUMBER('Test Sample Data'!G324),'Test Sample Data'!G324&lt;$C$389, 'Test Sample Data'!G324&gt;0),'Test Sample Data'!G324,$C$389),""))</f>
        <v/>
      </c>
      <c r="H325" s="105" t="str">
        <f>IF('Test Sample Data'!H324="","",IF(SUM('Test Sample Data'!H$3:H$386)&gt;10,IF(AND(ISNUMBER('Test Sample Data'!H324),'Test Sample Data'!H324&lt;$C$389, 'Test Sample Data'!H324&gt;0),'Test Sample Data'!H324,$C$389),""))</f>
        <v/>
      </c>
      <c r="I325" s="105" t="str">
        <f>IF('Test Sample Data'!I324="","",IF(SUM('Test Sample Data'!I$3:I$386)&gt;10,IF(AND(ISNUMBER('Test Sample Data'!I324),'Test Sample Data'!I324&lt;$C$389, 'Test Sample Data'!I324&gt;0),'Test Sample Data'!I324,$C$389),""))</f>
        <v/>
      </c>
      <c r="J325" s="105" t="str">
        <f>IF('Test Sample Data'!J324="","",IF(SUM('Test Sample Data'!J$3:J$386)&gt;10,IF(AND(ISNUMBER('Test Sample Data'!J324),'Test Sample Data'!J324&lt;$C$389, 'Test Sample Data'!J324&gt;0),'Test Sample Data'!J324,$C$389),""))</f>
        <v/>
      </c>
      <c r="K325" s="105" t="str">
        <f>IF('Test Sample Data'!K324="","",IF(SUM('Test Sample Data'!K$3:K$386)&gt;10,IF(AND(ISNUMBER('Test Sample Data'!K324),'Test Sample Data'!K324&lt;$C$389, 'Test Sample Data'!K324&gt;0),'Test Sample Data'!K324,$C$389),""))</f>
        <v/>
      </c>
      <c r="L325" s="105" t="str">
        <f>IF('Test Sample Data'!L324="","",IF(SUM('Test Sample Data'!L$3:L$386)&gt;10,IF(AND(ISNUMBER('Test Sample Data'!L324),'Test Sample Data'!L324&lt;$C$389, 'Test Sample Data'!L324&gt;0),'Test Sample Data'!L324,$C$389),""))</f>
        <v/>
      </c>
      <c r="M325" s="105" t="str">
        <f>IF('Test Sample Data'!M324="","",IF(SUM('Test Sample Data'!M$3:M$386)&gt;10,IF(AND(ISNUMBER('Test Sample Data'!M324),'Test Sample Data'!M324&lt;$C$389, 'Test Sample Data'!M324&gt;0),'Test Sample Data'!M324,$C$389),""))</f>
        <v/>
      </c>
      <c r="N325" s="105" t="str">
        <f>IF('Test Sample Data'!N324="","",IF(SUM('Test Sample Data'!N$3:N$386)&gt;10,IF(AND(ISNUMBER('Test Sample Data'!N324),'Test Sample Data'!N324&lt;$C$389, 'Test Sample Data'!N324&gt;0),'Test Sample Data'!N324,$C$389),""))</f>
        <v/>
      </c>
      <c r="O325" s="105" t="str">
        <f>'Gene Table'!D324</f>
        <v>TRIM61</v>
      </c>
      <c r="P325" s="104" t="s">
        <v>27105</v>
      </c>
      <c r="Q325" s="105">
        <f>IF('Control Sample Data'!C324="","",IF(SUM('Control Sample Data'!C$3:C$386)&gt;10,IF(AND(ISNUMBER('Control Sample Data'!C324),'Control Sample Data'!C324&lt;$C$389, 'Control Sample Data'!C324&gt;0),'Control Sample Data'!C324,$C$389),""))</f>
        <v>23.41</v>
      </c>
      <c r="R325" s="105">
        <f>IF('Control Sample Data'!D324="","",IF(SUM('Control Sample Data'!D$3:D$386)&gt;10,IF(AND(ISNUMBER('Control Sample Data'!D324),'Control Sample Data'!D324&lt;$C$389, 'Control Sample Data'!D324&gt;0),'Control Sample Data'!D324,$C$389),""))</f>
        <v>23.44</v>
      </c>
      <c r="S325" s="105">
        <f>IF('Control Sample Data'!E324="","",IF(SUM('Control Sample Data'!E$3:E$386)&gt;10,IF(AND(ISNUMBER('Control Sample Data'!E324),'Control Sample Data'!E324&lt;$C$389, 'Control Sample Data'!E324&gt;0),'Control Sample Data'!E324,$C$389),""))</f>
        <v>23.4</v>
      </c>
      <c r="T325" s="105" t="str">
        <f>IF('Control Sample Data'!F324="","",IF(SUM('Control Sample Data'!F$3:F$386)&gt;10,IF(AND(ISNUMBER('Control Sample Data'!F324),'Control Sample Data'!F324&lt;$C$389, 'Control Sample Data'!F324&gt;0),'Control Sample Data'!F324,$C$389),""))</f>
        <v/>
      </c>
      <c r="U325" s="105" t="str">
        <f>IF('Control Sample Data'!G324="","",IF(SUM('Control Sample Data'!G$3:G$386)&gt;10,IF(AND(ISNUMBER('Control Sample Data'!G324),'Control Sample Data'!G324&lt;$C$389, 'Control Sample Data'!G324&gt;0),'Control Sample Data'!G324,$C$389),""))</f>
        <v/>
      </c>
      <c r="V325" s="105" t="str">
        <f>IF('Control Sample Data'!H324="","",IF(SUM('Control Sample Data'!H$3:H$386)&gt;10,IF(AND(ISNUMBER('Control Sample Data'!H324),'Control Sample Data'!H324&lt;$C$389, 'Control Sample Data'!H324&gt;0),'Control Sample Data'!H324,$C$389),""))</f>
        <v/>
      </c>
      <c r="W325" s="105" t="str">
        <f>IF('Control Sample Data'!I324="","",IF(SUM('Control Sample Data'!I$3:I$386)&gt;10,IF(AND(ISNUMBER('Control Sample Data'!I324),'Control Sample Data'!I324&lt;$C$389, 'Control Sample Data'!I324&gt;0),'Control Sample Data'!I324,$C$389),""))</f>
        <v/>
      </c>
      <c r="X325" s="105" t="str">
        <f>IF('Control Sample Data'!J324="","",IF(SUM('Control Sample Data'!J$3:J$386)&gt;10,IF(AND(ISNUMBER('Control Sample Data'!J324),'Control Sample Data'!J324&lt;$C$389, 'Control Sample Data'!J324&gt;0),'Control Sample Data'!J324,$C$389),""))</f>
        <v/>
      </c>
      <c r="Y325" s="105" t="str">
        <f>IF('Control Sample Data'!K324="","",IF(SUM('Control Sample Data'!K$3:K$386)&gt;10,IF(AND(ISNUMBER('Control Sample Data'!K324),'Control Sample Data'!K324&lt;$C$389, 'Control Sample Data'!K324&gt;0),'Control Sample Data'!K324,$C$389),""))</f>
        <v/>
      </c>
      <c r="Z325" s="105" t="str">
        <f>IF('Control Sample Data'!L324="","",IF(SUM('Control Sample Data'!L$3:L$386)&gt;10,IF(AND(ISNUMBER('Control Sample Data'!L324),'Control Sample Data'!L324&lt;$C$389, 'Control Sample Data'!L324&gt;0),'Control Sample Data'!L324,$C$389),""))</f>
        <v/>
      </c>
      <c r="AA325" s="105" t="str">
        <f>IF('Control Sample Data'!M324="","",IF(SUM('Control Sample Data'!M$3:M$386)&gt;10,IF(AND(ISNUMBER('Control Sample Data'!M324),'Control Sample Data'!M324&lt;$C$389, 'Control Sample Data'!M324&gt;0),'Control Sample Data'!M324,$C$389),""))</f>
        <v/>
      </c>
      <c r="AB325" s="136" t="str">
        <f>IF('Control Sample Data'!N324="","",IF(SUM('Control Sample Data'!N$3:N$386)&gt;10,IF(AND(ISNUMBER('Control Sample Data'!N324),'Control Sample Data'!N324&lt;$C$389, 'Control Sample Data'!N324&gt;0),'Control Sample Data'!N324,$C$389),""))</f>
        <v/>
      </c>
      <c r="BA325" s="101" t="str">
        <f t="shared" ref="BA325:BA387" si="326">A325</f>
        <v>TRIM61</v>
      </c>
      <c r="BB325" s="104" t="s">
        <v>27105</v>
      </c>
      <c r="BC325" s="105">
        <f t="shared" si="286"/>
        <v>2.5579999999999998</v>
      </c>
      <c r="BD325" s="105">
        <f t="shared" si="287"/>
        <v>2.6700000000000017</v>
      </c>
      <c r="BE325" s="105">
        <f t="shared" si="288"/>
        <v>2.6899999999999977</v>
      </c>
      <c r="BF325" s="105" t="str">
        <f t="shared" si="289"/>
        <v/>
      </c>
      <c r="BG325" s="105" t="str">
        <f t="shared" si="290"/>
        <v/>
      </c>
      <c r="BH325" s="105" t="str">
        <f t="shared" si="291"/>
        <v/>
      </c>
      <c r="BI325" s="105" t="str">
        <f t="shared" si="292"/>
        <v/>
      </c>
      <c r="BJ325" s="105" t="str">
        <f t="shared" si="293"/>
        <v/>
      </c>
      <c r="BK325" s="105" t="str">
        <f t="shared" si="294"/>
        <v/>
      </c>
      <c r="BL325" s="105" t="str">
        <f t="shared" si="295"/>
        <v/>
      </c>
      <c r="BM325" s="102" t="str">
        <f t="shared" ref="BM325:BM387" si="327">IF(ISERROR(M325-AM$26),"",M325-AM$26)</f>
        <v/>
      </c>
      <c r="BN325" s="102" t="str">
        <f t="shared" ref="BN325:BN387" si="328">IF(ISERROR(N325-AN$26),"",N325-AN$26)</f>
        <v/>
      </c>
      <c r="BO325" s="105">
        <f t="shared" si="296"/>
        <v>2.2680000000000007</v>
      </c>
      <c r="BP325" s="105">
        <f t="shared" si="297"/>
        <v>2.3880000000000017</v>
      </c>
      <c r="BQ325" s="105">
        <f t="shared" si="298"/>
        <v>2.1899999999999977</v>
      </c>
      <c r="BR325" s="105" t="str">
        <f t="shared" si="299"/>
        <v/>
      </c>
      <c r="BS325" s="105" t="str">
        <f t="shared" si="300"/>
        <v/>
      </c>
      <c r="BT325" s="105" t="str">
        <f t="shared" si="301"/>
        <v/>
      </c>
      <c r="BU325" s="105" t="str">
        <f t="shared" si="302"/>
        <v/>
      </c>
      <c r="BV325" s="105" t="str">
        <f t="shared" si="303"/>
        <v/>
      </c>
      <c r="BW325" s="105" t="str">
        <f t="shared" si="304"/>
        <v/>
      </c>
      <c r="BX325" s="105" t="str">
        <f t="shared" si="305"/>
        <v/>
      </c>
      <c r="BY325" s="102" t="str">
        <f t="shared" ref="BY325:BY387" si="329">IF(ISERROR(AA325-AY$26),"",AA325-AY$26)</f>
        <v/>
      </c>
      <c r="BZ325" s="102" t="str">
        <f t="shared" ref="BZ325:BZ387" si="330">IF(ISERROR(AB325-AZ$26),"",AB325-AZ$26)</f>
        <v/>
      </c>
      <c r="CA325" s="70">
        <f t="shared" ref="CA325:CA387" si="331">IF(ISERROR(AVERAGE(BC325:BN325)),"N/A",AVERAGE(BC325:BN325))</f>
        <v>2.6393333333333331</v>
      </c>
      <c r="CB325" s="70">
        <f t="shared" ref="CB325:CB387" si="332">IF(ISERROR(AVERAGE(BO325:BZ325)),"N/A",AVERAGE(BO325:BZ325))</f>
        <v>2.282</v>
      </c>
      <c r="CC325" s="103" t="str">
        <f t="shared" ref="CC325:CC387" si="333">A325</f>
        <v>TRIM61</v>
      </c>
      <c r="CD325" s="104" t="s">
        <v>27105</v>
      </c>
      <c r="CE325" s="106">
        <f t="shared" si="306"/>
        <v>0.16981078556861812</v>
      </c>
      <c r="CF325" s="106">
        <f t="shared" si="307"/>
        <v>0.15712667181522835</v>
      </c>
      <c r="CG325" s="106">
        <f t="shared" si="308"/>
        <v>0.15496346249237358</v>
      </c>
      <c r="CH325" s="106" t="str">
        <f t="shared" si="309"/>
        <v/>
      </c>
      <c r="CI325" s="106" t="str">
        <f t="shared" si="310"/>
        <v/>
      </c>
      <c r="CJ325" s="106" t="str">
        <f t="shared" si="311"/>
        <v/>
      </c>
      <c r="CK325" s="106" t="str">
        <f t="shared" si="312"/>
        <v/>
      </c>
      <c r="CL325" s="106" t="str">
        <f t="shared" si="313"/>
        <v/>
      </c>
      <c r="CM325" s="106" t="str">
        <f t="shared" si="314"/>
        <v/>
      </c>
      <c r="CN325" s="106" t="str">
        <f t="shared" si="315"/>
        <v/>
      </c>
      <c r="CO325" s="119" t="str">
        <f t="shared" ref="CO325:CO387" si="334">IF(BM325="","",POWER(2, -BM325))</f>
        <v/>
      </c>
      <c r="CP325" s="119" t="str">
        <f t="shared" ref="CP325:CP387" si="335">IF(BN325="","",POWER(2, -BN325))</f>
        <v/>
      </c>
      <c r="CQ325" s="106">
        <f t="shared" si="316"/>
        <v>0.20761750602272344</v>
      </c>
      <c r="CR325" s="106">
        <f t="shared" si="317"/>
        <v>0.19104706509564559</v>
      </c>
      <c r="CS325" s="106">
        <f t="shared" si="318"/>
        <v>0.21915143032900911</v>
      </c>
      <c r="CT325" s="106" t="str">
        <f t="shared" si="319"/>
        <v/>
      </c>
      <c r="CU325" s="106" t="str">
        <f t="shared" si="320"/>
        <v/>
      </c>
      <c r="CV325" s="106" t="str">
        <f t="shared" si="321"/>
        <v/>
      </c>
      <c r="CW325" s="106" t="str">
        <f t="shared" si="322"/>
        <v/>
      </c>
      <c r="CX325" s="106" t="str">
        <f t="shared" si="323"/>
        <v/>
      </c>
      <c r="CY325" s="106" t="str">
        <f t="shared" si="324"/>
        <v/>
      </c>
      <c r="CZ325" s="106" t="str">
        <f t="shared" si="325"/>
        <v/>
      </c>
      <c r="DA325" s="119" t="str">
        <f t="shared" ref="DA325:DA387" si="336">IF(BY325="","",POWER(2, -BY325))</f>
        <v/>
      </c>
      <c r="DB325" s="119" t="str">
        <f t="shared" ref="DB325:DB387" si="337">IF(BZ325="","",POWER(2, -BZ325))</f>
        <v/>
      </c>
    </row>
    <row r="326" spans="1:106" ht="15" customHeight="1" x14ac:dyDescent="0.3">
      <c r="A326" s="135" t="str">
        <f>'Gene Table'!D325</f>
        <v>TRIM62</v>
      </c>
      <c r="B326" s="104" t="s">
        <v>27106</v>
      </c>
      <c r="C326" s="105">
        <f>IF('Test Sample Data'!C325="","",IF(SUM('Test Sample Data'!C$3:C$386)&gt;10,IF(AND(ISNUMBER('Test Sample Data'!C325),'Test Sample Data'!C325&lt;$C$389, 'Test Sample Data'!C325&gt;0),'Test Sample Data'!C325,$C$389),""))</f>
        <v>29.38</v>
      </c>
      <c r="D326" s="105">
        <f>IF('Test Sample Data'!D325="","",IF(SUM('Test Sample Data'!D$3:D$386)&gt;10,IF(AND(ISNUMBER('Test Sample Data'!D325),'Test Sample Data'!D325&lt;$C$389, 'Test Sample Data'!D325&gt;0),'Test Sample Data'!D325,$C$389),""))</f>
        <v>29.68</v>
      </c>
      <c r="E326" s="105">
        <f>IF('Test Sample Data'!E325="","",IF(SUM('Test Sample Data'!E$3:E$386)&gt;10,IF(AND(ISNUMBER('Test Sample Data'!E325),'Test Sample Data'!E325&lt;$C$389, 'Test Sample Data'!E325&gt;0),'Test Sample Data'!E325,$C$389),""))</f>
        <v>29.32</v>
      </c>
      <c r="F326" s="105" t="str">
        <f>IF('Test Sample Data'!F325="","",IF(SUM('Test Sample Data'!F$3:F$386)&gt;10,IF(AND(ISNUMBER('Test Sample Data'!F325),'Test Sample Data'!F325&lt;$C$389, 'Test Sample Data'!F325&gt;0),'Test Sample Data'!F325,$C$389),""))</f>
        <v/>
      </c>
      <c r="G326" s="105" t="str">
        <f>IF('Test Sample Data'!G325="","",IF(SUM('Test Sample Data'!G$3:G$386)&gt;10,IF(AND(ISNUMBER('Test Sample Data'!G325),'Test Sample Data'!G325&lt;$C$389, 'Test Sample Data'!G325&gt;0),'Test Sample Data'!G325,$C$389),""))</f>
        <v/>
      </c>
      <c r="H326" s="105" t="str">
        <f>IF('Test Sample Data'!H325="","",IF(SUM('Test Sample Data'!H$3:H$386)&gt;10,IF(AND(ISNUMBER('Test Sample Data'!H325),'Test Sample Data'!H325&lt;$C$389, 'Test Sample Data'!H325&gt;0),'Test Sample Data'!H325,$C$389),""))</f>
        <v/>
      </c>
      <c r="I326" s="105" t="str">
        <f>IF('Test Sample Data'!I325="","",IF(SUM('Test Sample Data'!I$3:I$386)&gt;10,IF(AND(ISNUMBER('Test Sample Data'!I325),'Test Sample Data'!I325&lt;$C$389, 'Test Sample Data'!I325&gt;0),'Test Sample Data'!I325,$C$389),""))</f>
        <v/>
      </c>
      <c r="J326" s="105" t="str">
        <f>IF('Test Sample Data'!J325="","",IF(SUM('Test Sample Data'!J$3:J$386)&gt;10,IF(AND(ISNUMBER('Test Sample Data'!J325),'Test Sample Data'!J325&lt;$C$389, 'Test Sample Data'!J325&gt;0),'Test Sample Data'!J325,$C$389),""))</f>
        <v/>
      </c>
      <c r="K326" s="105" t="str">
        <f>IF('Test Sample Data'!K325="","",IF(SUM('Test Sample Data'!K$3:K$386)&gt;10,IF(AND(ISNUMBER('Test Sample Data'!K325),'Test Sample Data'!K325&lt;$C$389, 'Test Sample Data'!K325&gt;0),'Test Sample Data'!K325,$C$389),""))</f>
        <v/>
      </c>
      <c r="L326" s="105" t="str">
        <f>IF('Test Sample Data'!L325="","",IF(SUM('Test Sample Data'!L$3:L$386)&gt;10,IF(AND(ISNUMBER('Test Sample Data'!L325),'Test Sample Data'!L325&lt;$C$389, 'Test Sample Data'!L325&gt;0),'Test Sample Data'!L325,$C$389),""))</f>
        <v/>
      </c>
      <c r="M326" s="105" t="str">
        <f>IF('Test Sample Data'!M325="","",IF(SUM('Test Sample Data'!M$3:M$386)&gt;10,IF(AND(ISNUMBER('Test Sample Data'!M325),'Test Sample Data'!M325&lt;$C$389, 'Test Sample Data'!M325&gt;0),'Test Sample Data'!M325,$C$389),""))</f>
        <v/>
      </c>
      <c r="N326" s="105" t="str">
        <f>IF('Test Sample Data'!N325="","",IF(SUM('Test Sample Data'!N$3:N$386)&gt;10,IF(AND(ISNUMBER('Test Sample Data'!N325),'Test Sample Data'!N325&lt;$C$389, 'Test Sample Data'!N325&gt;0),'Test Sample Data'!N325,$C$389),""))</f>
        <v/>
      </c>
      <c r="O326" s="105" t="str">
        <f>'Gene Table'!D325</f>
        <v>TRIM62</v>
      </c>
      <c r="P326" s="104" t="s">
        <v>27106</v>
      </c>
      <c r="Q326" s="105">
        <f>IF('Control Sample Data'!C325="","",IF(SUM('Control Sample Data'!C$3:C$386)&gt;10,IF(AND(ISNUMBER('Control Sample Data'!C325),'Control Sample Data'!C325&lt;$C$389, 'Control Sample Data'!C325&gt;0),'Control Sample Data'!C325,$C$389),""))</f>
        <v>27.49</v>
      </c>
      <c r="R326" s="105">
        <f>IF('Control Sample Data'!D325="","",IF(SUM('Control Sample Data'!D$3:D$386)&gt;10,IF(AND(ISNUMBER('Control Sample Data'!D325),'Control Sample Data'!D325&lt;$C$389, 'Control Sample Data'!D325&gt;0),'Control Sample Data'!D325,$C$389),""))</f>
        <v>27.72</v>
      </c>
      <c r="S326" s="105">
        <f>IF('Control Sample Data'!E325="","",IF(SUM('Control Sample Data'!E$3:E$386)&gt;10,IF(AND(ISNUMBER('Control Sample Data'!E325),'Control Sample Data'!E325&lt;$C$389, 'Control Sample Data'!E325&gt;0),'Control Sample Data'!E325,$C$389),""))</f>
        <v>27.44</v>
      </c>
      <c r="T326" s="105" t="str">
        <f>IF('Control Sample Data'!F325="","",IF(SUM('Control Sample Data'!F$3:F$386)&gt;10,IF(AND(ISNUMBER('Control Sample Data'!F325),'Control Sample Data'!F325&lt;$C$389, 'Control Sample Data'!F325&gt;0),'Control Sample Data'!F325,$C$389),""))</f>
        <v/>
      </c>
      <c r="U326" s="105" t="str">
        <f>IF('Control Sample Data'!G325="","",IF(SUM('Control Sample Data'!G$3:G$386)&gt;10,IF(AND(ISNUMBER('Control Sample Data'!G325),'Control Sample Data'!G325&lt;$C$389, 'Control Sample Data'!G325&gt;0),'Control Sample Data'!G325,$C$389),""))</f>
        <v/>
      </c>
      <c r="V326" s="105" t="str">
        <f>IF('Control Sample Data'!H325="","",IF(SUM('Control Sample Data'!H$3:H$386)&gt;10,IF(AND(ISNUMBER('Control Sample Data'!H325),'Control Sample Data'!H325&lt;$C$389, 'Control Sample Data'!H325&gt;0),'Control Sample Data'!H325,$C$389),""))</f>
        <v/>
      </c>
      <c r="W326" s="105" t="str">
        <f>IF('Control Sample Data'!I325="","",IF(SUM('Control Sample Data'!I$3:I$386)&gt;10,IF(AND(ISNUMBER('Control Sample Data'!I325),'Control Sample Data'!I325&lt;$C$389, 'Control Sample Data'!I325&gt;0),'Control Sample Data'!I325,$C$389),""))</f>
        <v/>
      </c>
      <c r="X326" s="105" t="str">
        <f>IF('Control Sample Data'!J325="","",IF(SUM('Control Sample Data'!J$3:J$386)&gt;10,IF(AND(ISNUMBER('Control Sample Data'!J325),'Control Sample Data'!J325&lt;$C$389, 'Control Sample Data'!J325&gt;0),'Control Sample Data'!J325,$C$389),""))</f>
        <v/>
      </c>
      <c r="Y326" s="105" t="str">
        <f>IF('Control Sample Data'!K325="","",IF(SUM('Control Sample Data'!K$3:K$386)&gt;10,IF(AND(ISNUMBER('Control Sample Data'!K325),'Control Sample Data'!K325&lt;$C$389, 'Control Sample Data'!K325&gt;0),'Control Sample Data'!K325,$C$389),""))</f>
        <v/>
      </c>
      <c r="Z326" s="105" t="str">
        <f>IF('Control Sample Data'!L325="","",IF(SUM('Control Sample Data'!L$3:L$386)&gt;10,IF(AND(ISNUMBER('Control Sample Data'!L325),'Control Sample Data'!L325&lt;$C$389, 'Control Sample Data'!L325&gt;0),'Control Sample Data'!L325,$C$389),""))</f>
        <v/>
      </c>
      <c r="AA326" s="105" t="str">
        <f>IF('Control Sample Data'!M325="","",IF(SUM('Control Sample Data'!M$3:M$386)&gt;10,IF(AND(ISNUMBER('Control Sample Data'!M325),'Control Sample Data'!M325&lt;$C$389, 'Control Sample Data'!M325&gt;0),'Control Sample Data'!M325,$C$389),""))</f>
        <v/>
      </c>
      <c r="AB326" s="136" t="str">
        <f>IF('Control Sample Data'!N325="","",IF(SUM('Control Sample Data'!N$3:N$386)&gt;10,IF(AND(ISNUMBER('Control Sample Data'!N325),'Control Sample Data'!N325&lt;$C$389, 'Control Sample Data'!N325&gt;0),'Control Sample Data'!N325,$C$389),""))</f>
        <v/>
      </c>
      <c r="BA326" s="101" t="str">
        <f t="shared" si="326"/>
        <v>TRIM62</v>
      </c>
      <c r="BB326" s="104" t="s">
        <v>27106</v>
      </c>
      <c r="BC326" s="105">
        <f t="shared" si="286"/>
        <v>8.3879999999999981</v>
      </c>
      <c r="BD326" s="105">
        <f t="shared" si="287"/>
        <v>8.73</v>
      </c>
      <c r="BE326" s="105">
        <f t="shared" si="288"/>
        <v>8.4399999999999977</v>
      </c>
      <c r="BF326" s="105" t="str">
        <f t="shared" si="289"/>
        <v/>
      </c>
      <c r="BG326" s="105" t="str">
        <f t="shared" si="290"/>
        <v/>
      </c>
      <c r="BH326" s="105" t="str">
        <f t="shared" si="291"/>
        <v/>
      </c>
      <c r="BI326" s="105" t="str">
        <f t="shared" si="292"/>
        <v/>
      </c>
      <c r="BJ326" s="105" t="str">
        <f t="shared" si="293"/>
        <v/>
      </c>
      <c r="BK326" s="105" t="str">
        <f t="shared" si="294"/>
        <v/>
      </c>
      <c r="BL326" s="105" t="str">
        <f t="shared" si="295"/>
        <v/>
      </c>
      <c r="BM326" s="102" t="str">
        <f t="shared" si="327"/>
        <v/>
      </c>
      <c r="BN326" s="102" t="str">
        <f t="shared" si="328"/>
        <v/>
      </c>
      <c r="BO326" s="105">
        <f t="shared" si="296"/>
        <v>6.347999999999999</v>
      </c>
      <c r="BP326" s="105">
        <f t="shared" si="297"/>
        <v>6.6679999999999993</v>
      </c>
      <c r="BQ326" s="105">
        <f t="shared" si="298"/>
        <v>6.23</v>
      </c>
      <c r="BR326" s="105" t="str">
        <f t="shared" si="299"/>
        <v/>
      </c>
      <c r="BS326" s="105" t="str">
        <f t="shared" si="300"/>
        <v/>
      </c>
      <c r="BT326" s="105" t="str">
        <f t="shared" si="301"/>
        <v/>
      </c>
      <c r="BU326" s="105" t="str">
        <f t="shared" si="302"/>
        <v/>
      </c>
      <c r="BV326" s="105" t="str">
        <f t="shared" si="303"/>
        <v/>
      </c>
      <c r="BW326" s="105" t="str">
        <f t="shared" si="304"/>
        <v/>
      </c>
      <c r="BX326" s="105" t="str">
        <f t="shared" si="305"/>
        <v/>
      </c>
      <c r="BY326" s="102" t="str">
        <f t="shared" si="329"/>
        <v/>
      </c>
      <c r="BZ326" s="102" t="str">
        <f t="shared" si="330"/>
        <v/>
      </c>
      <c r="CA326" s="70">
        <f t="shared" si="331"/>
        <v>8.5193333333333321</v>
      </c>
      <c r="CB326" s="70">
        <f t="shared" si="332"/>
        <v>6.4153333333333329</v>
      </c>
      <c r="CC326" s="103" t="str">
        <f t="shared" si="333"/>
        <v>TRIM62</v>
      </c>
      <c r="CD326" s="104" t="s">
        <v>27106</v>
      </c>
      <c r="CE326" s="106">
        <f t="shared" si="306"/>
        <v>2.9851103921194715E-3</v>
      </c>
      <c r="CF326" s="106">
        <f t="shared" si="307"/>
        <v>2.3550934134585169E-3</v>
      </c>
      <c r="CG326" s="106">
        <f t="shared" si="308"/>
        <v>2.8794320650216872E-3</v>
      </c>
      <c r="CH326" s="106" t="str">
        <f t="shared" si="309"/>
        <v/>
      </c>
      <c r="CI326" s="106" t="str">
        <f t="shared" si="310"/>
        <v/>
      </c>
      <c r="CJ326" s="106" t="str">
        <f t="shared" si="311"/>
        <v/>
      </c>
      <c r="CK326" s="106" t="str">
        <f t="shared" si="312"/>
        <v/>
      </c>
      <c r="CL326" s="106" t="str">
        <f t="shared" si="313"/>
        <v/>
      </c>
      <c r="CM326" s="106" t="str">
        <f t="shared" si="314"/>
        <v/>
      </c>
      <c r="CN326" s="106" t="str">
        <f t="shared" si="315"/>
        <v/>
      </c>
      <c r="CO326" s="119" t="str">
        <f t="shared" si="334"/>
        <v/>
      </c>
      <c r="CP326" s="119" t="str">
        <f t="shared" si="335"/>
        <v/>
      </c>
      <c r="CQ326" s="106">
        <f t="shared" si="316"/>
        <v>1.2276133072930948E-2</v>
      </c>
      <c r="CR326" s="106">
        <f t="shared" si="317"/>
        <v>9.8340404180067079E-3</v>
      </c>
      <c r="CS326" s="106">
        <f t="shared" si="318"/>
        <v>1.3322420183874318E-2</v>
      </c>
      <c r="CT326" s="106" t="str">
        <f t="shared" si="319"/>
        <v/>
      </c>
      <c r="CU326" s="106" t="str">
        <f t="shared" si="320"/>
        <v/>
      </c>
      <c r="CV326" s="106" t="str">
        <f t="shared" si="321"/>
        <v/>
      </c>
      <c r="CW326" s="106" t="str">
        <f t="shared" si="322"/>
        <v/>
      </c>
      <c r="CX326" s="106" t="str">
        <f t="shared" si="323"/>
        <v/>
      </c>
      <c r="CY326" s="106" t="str">
        <f t="shared" si="324"/>
        <v/>
      </c>
      <c r="CZ326" s="106" t="str">
        <f t="shared" si="325"/>
        <v/>
      </c>
      <c r="DA326" s="119" t="str">
        <f t="shared" si="336"/>
        <v/>
      </c>
      <c r="DB326" s="119" t="str">
        <f t="shared" si="337"/>
        <v/>
      </c>
    </row>
    <row r="327" spans="1:106" ht="15" customHeight="1" x14ac:dyDescent="0.3">
      <c r="A327" s="135" t="str">
        <f>'Gene Table'!D326</f>
        <v>TRIM63</v>
      </c>
      <c r="B327" s="104" t="s">
        <v>27107</v>
      </c>
      <c r="C327" s="105">
        <f>IF('Test Sample Data'!C326="","",IF(SUM('Test Sample Data'!C$3:C$386)&gt;10,IF(AND(ISNUMBER('Test Sample Data'!C326),'Test Sample Data'!C326&lt;$C$389, 'Test Sample Data'!C326&gt;0),'Test Sample Data'!C326,$C$389),""))</f>
        <v>23.53</v>
      </c>
      <c r="D327" s="105">
        <f>IF('Test Sample Data'!D326="","",IF(SUM('Test Sample Data'!D$3:D$386)&gt;10,IF(AND(ISNUMBER('Test Sample Data'!D326),'Test Sample Data'!D326&lt;$C$389, 'Test Sample Data'!D326&gt;0),'Test Sample Data'!D326,$C$389),""))</f>
        <v>23.58</v>
      </c>
      <c r="E327" s="105">
        <f>IF('Test Sample Data'!E326="","",IF(SUM('Test Sample Data'!E$3:E$386)&gt;10,IF(AND(ISNUMBER('Test Sample Data'!E326),'Test Sample Data'!E326&lt;$C$389, 'Test Sample Data'!E326&gt;0),'Test Sample Data'!E326,$C$389),""))</f>
        <v>23.46</v>
      </c>
      <c r="F327" s="105" t="str">
        <f>IF('Test Sample Data'!F326="","",IF(SUM('Test Sample Data'!F$3:F$386)&gt;10,IF(AND(ISNUMBER('Test Sample Data'!F326),'Test Sample Data'!F326&lt;$C$389, 'Test Sample Data'!F326&gt;0),'Test Sample Data'!F326,$C$389),""))</f>
        <v/>
      </c>
      <c r="G327" s="105" t="str">
        <f>IF('Test Sample Data'!G326="","",IF(SUM('Test Sample Data'!G$3:G$386)&gt;10,IF(AND(ISNUMBER('Test Sample Data'!G326),'Test Sample Data'!G326&lt;$C$389, 'Test Sample Data'!G326&gt;0),'Test Sample Data'!G326,$C$389),""))</f>
        <v/>
      </c>
      <c r="H327" s="105" t="str">
        <f>IF('Test Sample Data'!H326="","",IF(SUM('Test Sample Data'!H$3:H$386)&gt;10,IF(AND(ISNUMBER('Test Sample Data'!H326),'Test Sample Data'!H326&lt;$C$389, 'Test Sample Data'!H326&gt;0),'Test Sample Data'!H326,$C$389),""))</f>
        <v/>
      </c>
      <c r="I327" s="105" t="str">
        <f>IF('Test Sample Data'!I326="","",IF(SUM('Test Sample Data'!I$3:I$386)&gt;10,IF(AND(ISNUMBER('Test Sample Data'!I326),'Test Sample Data'!I326&lt;$C$389, 'Test Sample Data'!I326&gt;0),'Test Sample Data'!I326,$C$389),""))</f>
        <v/>
      </c>
      <c r="J327" s="105" t="str">
        <f>IF('Test Sample Data'!J326="","",IF(SUM('Test Sample Data'!J$3:J$386)&gt;10,IF(AND(ISNUMBER('Test Sample Data'!J326),'Test Sample Data'!J326&lt;$C$389, 'Test Sample Data'!J326&gt;0),'Test Sample Data'!J326,$C$389),""))</f>
        <v/>
      </c>
      <c r="K327" s="105" t="str">
        <f>IF('Test Sample Data'!K326="","",IF(SUM('Test Sample Data'!K$3:K$386)&gt;10,IF(AND(ISNUMBER('Test Sample Data'!K326),'Test Sample Data'!K326&lt;$C$389, 'Test Sample Data'!K326&gt;0),'Test Sample Data'!K326,$C$389),""))</f>
        <v/>
      </c>
      <c r="L327" s="105" t="str">
        <f>IF('Test Sample Data'!L326="","",IF(SUM('Test Sample Data'!L$3:L$386)&gt;10,IF(AND(ISNUMBER('Test Sample Data'!L326),'Test Sample Data'!L326&lt;$C$389, 'Test Sample Data'!L326&gt;0),'Test Sample Data'!L326,$C$389),""))</f>
        <v/>
      </c>
      <c r="M327" s="105" t="str">
        <f>IF('Test Sample Data'!M326="","",IF(SUM('Test Sample Data'!M$3:M$386)&gt;10,IF(AND(ISNUMBER('Test Sample Data'!M326),'Test Sample Data'!M326&lt;$C$389, 'Test Sample Data'!M326&gt;0),'Test Sample Data'!M326,$C$389),""))</f>
        <v/>
      </c>
      <c r="N327" s="105" t="str">
        <f>IF('Test Sample Data'!N326="","",IF(SUM('Test Sample Data'!N$3:N$386)&gt;10,IF(AND(ISNUMBER('Test Sample Data'!N326),'Test Sample Data'!N326&lt;$C$389, 'Test Sample Data'!N326&gt;0),'Test Sample Data'!N326,$C$389),""))</f>
        <v/>
      </c>
      <c r="O327" s="105" t="str">
        <f>'Gene Table'!D326</f>
        <v>TRIM63</v>
      </c>
      <c r="P327" s="104" t="s">
        <v>27107</v>
      </c>
      <c r="Q327" s="105">
        <f>IF('Control Sample Data'!C326="","",IF(SUM('Control Sample Data'!C$3:C$386)&gt;10,IF(AND(ISNUMBER('Control Sample Data'!C326),'Control Sample Data'!C326&lt;$C$389, 'Control Sample Data'!C326&gt;0),'Control Sample Data'!C326,$C$389),""))</f>
        <v>22.3</v>
      </c>
      <c r="R327" s="105">
        <f>IF('Control Sample Data'!D326="","",IF(SUM('Control Sample Data'!D$3:D$386)&gt;10,IF(AND(ISNUMBER('Control Sample Data'!D326),'Control Sample Data'!D326&lt;$C$389, 'Control Sample Data'!D326&gt;0),'Control Sample Data'!D326,$C$389),""))</f>
        <v>22.16</v>
      </c>
      <c r="S327" s="105">
        <f>IF('Control Sample Data'!E326="","",IF(SUM('Control Sample Data'!E$3:E$386)&gt;10,IF(AND(ISNUMBER('Control Sample Data'!E326),'Control Sample Data'!E326&lt;$C$389, 'Control Sample Data'!E326&gt;0),'Control Sample Data'!E326,$C$389),""))</f>
        <v>22.29</v>
      </c>
      <c r="T327" s="105" t="str">
        <f>IF('Control Sample Data'!F326="","",IF(SUM('Control Sample Data'!F$3:F$386)&gt;10,IF(AND(ISNUMBER('Control Sample Data'!F326),'Control Sample Data'!F326&lt;$C$389, 'Control Sample Data'!F326&gt;0),'Control Sample Data'!F326,$C$389),""))</f>
        <v/>
      </c>
      <c r="U327" s="105" t="str">
        <f>IF('Control Sample Data'!G326="","",IF(SUM('Control Sample Data'!G$3:G$386)&gt;10,IF(AND(ISNUMBER('Control Sample Data'!G326),'Control Sample Data'!G326&lt;$C$389, 'Control Sample Data'!G326&gt;0),'Control Sample Data'!G326,$C$389),""))</f>
        <v/>
      </c>
      <c r="V327" s="105" t="str">
        <f>IF('Control Sample Data'!H326="","",IF(SUM('Control Sample Data'!H$3:H$386)&gt;10,IF(AND(ISNUMBER('Control Sample Data'!H326),'Control Sample Data'!H326&lt;$C$389, 'Control Sample Data'!H326&gt;0),'Control Sample Data'!H326,$C$389),""))</f>
        <v/>
      </c>
      <c r="W327" s="105" t="str">
        <f>IF('Control Sample Data'!I326="","",IF(SUM('Control Sample Data'!I$3:I$386)&gt;10,IF(AND(ISNUMBER('Control Sample Data'!I326),'Control Sample Data'!I326&lt;$C$389, 'Control Sample Data'!I326&gt;0),'Control Sample Data'!I326,$C$389),""))</f>
        <v/>
      </c>
      <c r="X327" s="105" t="str">
        <f>IF('Control Sample Data'!J326="","",IF(SUM('Control Sample Data'!J$3:J$386)&gt;10,IF(AND(ISNUMBER('Control Sample Data'!J326),'Control Sample Data'!J326&lt;$C$389, 'Control Sample Data'!J326&gt;0),'Control Sample Data'!J326,$C$389),""))</f>
        <v/>
      </c>
      <c r="Y327" s="105" t="str">
        <f>IF('Control Sample Data'!K326="","",IF(SUM('Control Sample Data'!K$3:K$386)&gt;10,IF(AND(ISNUMBER('Control Sample Data'!K326),'Control Sample Data'!K326&lt;$C$389, 'Control Sample Data'!K326&gt;0),'Control Sample Data'!K326,$C$389),""))</f>
        <v/>
      </c>
      <c r="Z327" s="105" t="str">
        <f>IF('Control Sample Data'!L326="","",IF(SUM('Control Sample Data'!L$3:L$386)&gt;10,IF(AND(ISNUMBER('Control Sample Data'!L326),'Control Sample Data'!L326&lt;$C$389, 'Control Sample Data'!L326&gt;0),'Control Sample Data'!L326,$C$389),""))</f>
        <v/>
      </c>
      <c r="AA327" s="105" t="str">
        <f>IF('Control Sample Data'!M326="","",IF(SUM('Control Sample Data'!M$3:M$386)&gt;10,IF(AND(ISNUMBER('Control Sample Data'!M326),'Control Sample Data'!M326&lt;$C$389, 'Control Sample Data'!M326&gt;0),'Control Sample Data'!M326,$C$389),""))</f>
        <v/>
      </c>
      <c r="AB327" s="136" t="str">
        <f>IF('Control Sample Data'!N326="","",IF(SUM('Control Sample Data'!N$3:N$386)&gt;10,IF(AND(ISNUMBER('Control Sample Data'!N326),'Control Sample Data'!N326&lt;$C$389, 'Control Sample Data'!N326&gt;0),'Control Sample Data'!N326,$C$389),""))</f>
        <v/>
      </c>
      <c r="BA327" s="101" t="str">
        <f t="shared" si="326"/>
        <v>TRIM63</v>
      </c>
      <c r="BB327" s="104" t="s">
        <v>27107</v>
      </c>
      <c r="BC327" s="105">
        <f t="shared" si="286"/>
        <v>2.5380000000000003</v>
      </c>
      <c r="BD327" s="105">
        <f t="shared" si="287"/>
        <v>2.629999999999999</v>
      </c>
      <c r="BE327" s="105">
        <f t="shared" si="288"/>
        <v>2.5799999999999983</v>
      </c>
      <c r="BF327" s="105" t="str">
        <f t="shared" si="289"/>
        <v/>
      </c>
      <c r="BG327" s="105" t="str">
        <f t="shared" si="290"/>
        <v/>
      </c>
      <c r="BH327" s="105" t="str">
        <f t="shared" si="291"/>
        <v/>
      </c>
      <c r="BI327" s="105" t="str">
        <f t="shared" si="292"/>
        <v/>
      </c>
      <c r="BJ327" s="105" t="str">
        <f t="shared" si="293"/>
        <v/>
      </c>
      <c r="BK327" s="105" t="str">
        <f t="shared" si="294"/>
        <v/>
      </c>
      <c r="BL327" s="105" t="str">
        <f t="shared" si="295"/>
        <v/>
      </c>
      <c r="BM327" s="102" t="str">
        <f t="shared" si="327"/>
        <v/>
      </c>
      <c r="BN327" s="102" t="str">
        <f t="shared" si="328"/>
        <v/>
      </c>
      <c r="BO327" s="105">
        <f t="shared" si="296"/>
        <v>1.1580000000000013</v>
      </c>
      <c r="BP327" s="105">
        <f t="shared" si="297"/>
        <v>1.1080000000000005</v>
      </c>
      <c r="BQ327" s="105">
        <f t="shared" si="298"/>
        <v>1.0799999999999983</v>
      </c>
      <c r="BR327" s="105" t="str">
        <f t="shared" si="299"/>
        <v/>
      </c>
      <c r="BS327" s="105" t="str">
        <f t="shared" si="300"/>
        <v/>
      </c>
      <c r="BT327" s="105" t="str">
        <f t="shared" si="301"/>
        <v/>
      </c>
      <c r="BU327" s="105" t="str">
        <f t="shared" si="302"/>
        <v/>
      </c>
      <c r="BV327" s="105" t="str">
        <f t="shared" si="303"/>
        <v/>
      </c>
      <c r="BW327" s="105" t="str">
        <f t="shared" si="304"/>
        <v/>
      </c>
      <c r="BX327" s="105" t="str">
        <f t="shared" si="305"/>
        <v/>
      </c>
      <c r="BY327" s="102" t="str">
        <f t="shared" si="329"/>
        <v/>
      </c>
      <c r="BZ327" s="102" t="str">
        <f t="shared" si="330"/>
        <v/>
      </c>
      <c r="CA327" s="70">
        <f t="shared" si="331"/>
        <v>2.582666666666666</v>
      </c>
      <c r="CB327" s="70">
        <f t="shared" si="332"/>
        <v>1.1153333333333333</v>
      </c>
      <c r="CC327" s="103" t="str">
        <f t="shared" si="333"/>
        <v>TRIM63</v>
      </c>
      <c r="CD327" s="104" t="s">
        <v>27107</v>
      </c>
      <c r="CE327" s="106">
        <f t="shared" si="306"/>
        <v>0.1721812557978922</v>
      </c>
      <c r="CF327" s="106">
        <f t="shared" si="307"/>
        <v>0.16154410382968665</v>
      </c>
      <c r="CG327" s="106">
        <f t="shared" si="308"/>
        <v>0.1672409443482642</v>
      </c>
      <c r="CH327" s="106" t="str">
        <f t="shared" si="309"/>
        <v/>
      </c>
      <c r="CI327" s="106" t="str">
        <f t="shared" si="310"/>
        <v/>
      </c>
      <c r="CJ327" s="106" t="str">
        <f t="shared" si="311"/>
        <v/>
      </c>
      <c r="CK327" s="106" t="str">
        <f t="shared" si="312"/>
        <v/>
      </c>
      <c r="CL327" s="106" t="str">
        <f t="shared" si="313"/>
        <v/>
      </c>
      <c r="CM327" s="106" t="str">
        <f t="shared" si="314"/>
        <v/>
      </c>
      <c r="CN327" s="106" t="str">
        <f t="shared" si="315"/>
        <v/>
      </c>
      <c r="CO327" s="119" t="str">
        <f t="shared" si="334"/>
        <v/>
      </c>
      <c r="CP327" s="119" t="str">
        <f t="shared" si="335"/>
        <v/>
      </c>
      <c r="CQ327" s="106">
        <f t="shared" si="316"/>
        <v>0.44813334978470198</v>
      </c>
      <c r="CR327" s="106">
        <f t="shared" si="317"/>
        <v>0.46393673823564124</v>
      </c>
      <c r="CS327" s="106">
        <f t="shared" si="318"/>
        <v>0.4730288233627985</v>
      </c>
      <c r="CT327" s="106" t="str">
        <f t="shared" si="319"/>
        <v/>
      </c>
      <c r="CU327" s="106" t="str">
        <f t="shared" si="320"/>
        <v/>
      </c>
      <c r="CV327" s="106" t="str">
        <f t="shared" si="321"/>
        <v/>
      </c>
      <c r="CW327" s="106" t="str">
        <f t="shared" si="322"/>
        <v/>
      </c>
      <c r="CX327" s="106" t="str">
        <f t="shared" si="323"/>
        <v/>
      </c>
      <c r="CY327" s="106" t="str">
        <f t="shared" si="324"/>
        <v/>
      </c>
      <c r="CZ327" s="106" t="str">
        <f t="shared" si="325"/>
        <v/>
      </c>
      <c r="DA327" s="119" t="str">
        <f t="shared" si="336"/>
        <v/>
      </c>
      <c r="DB327" s="119" t="str">
        <f t="shared" si="337"/>
        <v/>
      </c>
    </row>
    <row r="328" spans="1:106" ht="15" customHeight="1" x14ac:dyDescent="0.3">
      <c r="A328" s="135" t="str">
        <f>'Gene Table'!D327</f>
        <v>TRIM64</v>
      </c>
      <c r="B328" s="104" t="s">
        <v>27108</v>
      </c>
      <c r="C328" s="105">
        <f>IF('Test Sample Data'!C327="","",IF(SUM('Test Sample Data'!C$3:C$386)&gt;10,IF(AND(ISNUMBER('Test Sample Data'!C327),'Test Sample Data'!C327&lt;$C$389, 'Test Sample Data'!C327&gt;0),'Test Sample Data'!C327,$C$389),""))</f>
        <v>21.52</v>
      </c>
      <c r="D328" s="105">
        <f>IF('Test Sample Data'!D327="","",IF(SUM('Test Sample Data'!D$3:D$386)&gt;10,IF(AND(ISNUMBER('Test Sample Data'!D327),'Test Sample Data'!D327&lt;$C$389, 'Test Sample Data'!D327&gt;0),'Test Sample Data'!D327,$C$389),""))</f>
        <v>21.64</v>
      </c>
      <c r="E328" s="105">
        <f>IF('Test Sample Data'!E327="","",IF(SUM('Test Sample Data'!E$3:E$386)&gt;10,IF(AND(ISNUMBER('Test Sample Data'!E327),'Test Sample Data'!E327&lt;$C$389, 'Test Sample Data'!E327&gt;0),'Test Sample Data'!E327,$C$389),""))</f>
        <v>21.37</v>
      </c>
      <c r="F328" s="105" t="str">
        <f>IF('Test Sample Data'!F327="","",IF(SUM('Test Sample Data'!F$3:F$386)&gt;10,IF(AND(ISNUMBER('Test Sample Data'!F327),'Test Sample Data'!F327&lt;$C$389, 'Test Sample Data'!F327&gt;0),'Test Sample Data'!F327,$C$389),""))</f>
        <v/>
      </c>
      <c r="G328" s="105" t="str">
        <f>IF('Test Sample Data'!G327="","",IF(SUM('Test Sample Data'!G$3:G$386)&gt;10,IF(AND(ISNUMBER('Test Sample Data'!G327),'Test Sample Data'!G327&lt;$C$389, 'Test Sample Data'!G327&gt;0),'Test Sample Data'!G327,$C$389),""))</f>
        <v/>
      </c>
      <c r="H328" s="105" t="str">
        <f>IF('Test Sample Data'!H327="","",IF(SUM('Test Sample Data'!H$3:H$386)&gt;10,IF(AND(ISNUMBER('Test Sample Data'!H327),'Test Sample Data'!H327&lt;$C$389, 'Test Sample Data'!H327&gt;0),'Test Sample Data'!H327,$C$389),""))</f>
        <v/>
      </c>
      <c r="I328" s="105" t="str">
        <f>IF('Test Sample Data'!I327="","",IF(SUM('Test Sample Data'!I$3:I$386)&gt;10,IF(AND(ISNUMBER('Test Sample Data'!I327),'Test Sample Data'!I327&lt;$C$389, 'Test Sample Data'!I327&gt;0),'Test Sample Data'!I327,$C$389),""))</f>
        <v/>
      </c>
      <c r="J328" s="105" t="str">
        <f>IF('Test Sample Data'!J327="","",IF(SUM('Test Sample Data'!J$3:J$386)&gt;10,IF(AND(ISNUMBER('Test Sample Data'!J327),'Test Sample Data'!J327&lt;$C$389, 'Test Sample Data'!J327&gt;0),'Test Sample Data'!J327,$C$389),""))</f>
        <v/>
      </c>
      <c r="K328" s="105" t="str">
        <f>IF('Test Sample Data'!K327="","",IF(SUM('Test Sample Data'!K$3:K$386)&gt;10,IF(AND(ISNUMBER('Test Sample Data'!K327),'Test Sample Data'!K327&lt;$C$389, 'Test Sample Data'!K327&gt;0),'Test Sample Data'!K327,$C$389),""))</f>
        <v/>
      </c>
      <c r="L328" s="105" t="str">
        <f>IF('Test Sample Data'!L327="","",IF(SUM('Test Sample Data'!L$3:L$386)&gt;10,IF(AND(ISNUMBER('Test Sample Data'!L327),'Test Sample Data'!L327&lt;$C$389, 'Test Sample Data'!L327&gt;0),'Test Sample Data'!L327,$C$389),""))</f>
        <v/>
      </c>
      <c r="M328" s="105" t="str">
        <f>IF('Test Sample Data'!M327="","",IF(SUM('Test Sample Data'!M$3:M$386)&gt;10,IF(AND(ISNUMBER('Test Sample Data'!M327),'Test Sample Data'!M327&lt;$C$389, 'Test Sample Data'!M327&gt;0),'Test Sample Data'!M327,$C$389),""))</f>
        <v/>
      </c>
      <c r="N328" s="105" t="str">
        <f>IF('Test Sample Data'!N327="","",IF(SUM('Test Sample Data'!N$3:N$386)&gt;10,IF(AND(ISNUMBER('Test Sample Data'!N327),'Test Sample Data'!N327&lt;$C$389, 'Test Sample Data'!N327&gt;0),'Test Sample Data'!N327,$C$389),""))</f>
        <v/>
      </c>
      <c r="O328" s="105" t="str">
        <f>'Gene Table'!D327</f>
        <v>TRIM64</v>
      </c>
      <c r="P328" s="104" t="s">
        <v>27108</v>
      </c>
      <c r="Q328" s="105">
        <f>IF('Control Sample Data'!C327="","",IF(SUM('Control Sample Data'!C$3:C$386)&gt;10,IF(AND(ISNUMBER('Control Sample Data'!C327),'Control Sample Data'!C327&lt;$C$389, 'Control Sample Data'!C327&gt;0),'Control Sample Data'!C327,$C$389),""))</f>
        <v>35</v>
      </c>
      <c r="R328" s="105">
        <f>IF('Control Sample Data'!D327="","",IF(SUM('Control Sample Data'!D$3:D$386)&gt;10,IF(AND(ISNUMBER('Control Sample Data'!D327),'Control Sample Data'!D327&lt;$C$389, 'Control Sample Data'!D327&gt;0),'Control Sample Data'!D327,$C$389),""))</f>
        <v>33.270000000000003</v>
      </c>
      <c r="S328" s="105">
        <f>IF('Control Sample Data'!E327="","",IF(SUM('Control Sample Data'!E$3:E$386)&gt;10,IF(AND(ISNUMBER('Control Sample Data'!E327),'Control Sample Data'!E327&lt;$C$389, 'Control Sample Data'!E327&gt;0),'Control Sample Data'!E327,$C$389),""))</f>
        <v>34.35</v>
      </c>
      <c r="T328" s="105" t="str">
        <f>IF('Control Sample Data'!F327="","",IF(SUM('Control Sample Data'!F$3:F$386)&gt;10,IF(AND(ISNUMBER('Control Sample Data'!F327),'Control Sample Data'!F327&lt;$C$389, 'Control Sample Data'!F327&gt;0),'Control Sample Data'!F327,$C$389),""))</f>
        <v/>
      </c>
      <c r="U328" s="105" t="str">
        <f>IF('Control Sample Data'!G327="","",IF(SUM('Control Sample Data'!G$3:G$386)&gt;10,IF(AND(ISNUMBER('Control Sample Data'!G327),'Control Sample Data'!G327&lt;$C$389, 'Control Sample Data'!G327&gt;0),'Control Sample Data'!G327,$C$389),""))</f>
        <v/>
      </c>
      <c r="V328" s="105" t="str">
        <f>IF('Control Sample Data'!H327="","",IF(SUM('Control Sample Data'!H$3:H$386)&gt;10,IF(AND(ISNUMBER('Control Sample Data'!H327),'Control Sample Data'!H327&lt;$C$389, 'Control Sample Data'!H327&gt;0),'Control Sample Data'!H327,$C$389),""))</f>
        <v/>
      </c>
      <c r="W328" s="105" t="str">
        <f>IF('Control Sample Data'!I327="","",IF(SUM('Control Sample Data'!I$3:I$386)&gt;10,IF(AND(ISNUMBER('Control Sample Data'!I327),'Control Sample Data'!I327&lt;$C$389, 'Control Sample Data'!I327&gt;0),'Control Sample Data'!I327,$C$389),""))</f>
        <v/>
      </c>
      <c r="X328" s="105" t="str">
        <f>IF('Control Sample Data'!J327="","",IF(SUM('Control Sample Data'!J$3:J$386)&gt;10,IF(AND(ISNUMBER('Control Sample Data'!J327),'Control Sample Data'!J327&lt;$C$389, 'Control Sample Data'!J327&gt;0),'Control Sample Data'!J327,$C$389),""))</f>
        <v/>
      </c>
      <c r="Y328" s="105" t="str">
        <f>IF('Control Sample Data'!K327="","",IF(SUM('Control Sample Data'!K$3:K$386)&gt;10,IF(AND(ISNUMBER('Control Sample Data'!K327),'Control Sample Data'!K327&lt;$C$389, 'Control Sample Data'!K327&gt;0),'Control Sample Data'!K327,$C$389),""))</f>
        <v/>
      </c>
      <c r="Z328" s="105" t="str">
        <f>IF('Control Sample Data'!L327="","",IF(SUM('Control Sample Data'!L$3:L$386)&gt;10,IF(AND(ISNUMBER('Control Sample Data'!L327),'Control Sample Data'!L327&lt;$C$389, 'Control Sample Data'!L327&gt;0),'Control Sample Data'!L327,$C$389),""))</f>
        <v/>
      </c>
      <c r="AA328" s="105" t="str">
        <f>IF('Control Sample Data'!M327="","",IF(SUM('Control Sample Data'!M$3:M$386)&gt;10,IF(AND(ISNUMBER('Control Sample Data'!M327),'Control Sample Data'!M327&lt;$C$389, 'Control Sample Data'!M327&gt;0),'Control Sample Data'!M327,$C$389),""))</f>
        <v/>
      </c>
      <c r="AB328" s="136" t="str">
        <f>IF('Control Sample Data'!N327="","",IF(SUM('Control Sample Data'!N$3:N$386)&gt;10,IF(AND(ISNUMBER('Control Sample Data'!N327),'Control Sample Data'!N327&lt;$C$389, 'Control Sample Data'!N327&gt;0),'Control Sample Data'!N327,$C$389),""))</f>
        <v/>
      </c>
      <c r="BA328" s="101" t="str">
        <f t="shared" si="326"/>
        <v>TRIM64</v>
      </c>
      <c r="BB328" s="104" t="s">
        <v>27108</v>
      </c>
      <c r="BC328" s="105">
        <f t="shared" si="286"/>
        <v>0.52799999999999869</v>
      </c>
      <c r="BD328" s="105">
        <f t="shared" si="287"/>
        <v>0.69000000000000128</v>
      </c>
      <c r="BE328" s="105">
        <f t="shared" si="288"/>
        <v>0.48999999999999844</v>
      </c>
      <c r="BF328" s="105" t="str">
        <f t="shared" si="289"/>
        <v/>
      </c>
      <c r="BG328" s="105" t="str">
        <f t="shared" si="290"/>
        <v/>
      </c>
      <c r="BH328" s="105" t="str">
        <f t="shared" si="291"/>
        <v/>
      </c>
      <c r="BI328" s="105" t="str">
        <f t="shared" si="292"/>
        <v/>
      </c>
      <c r="BJ328" s="105" t="str">
        <f t="shared" si="293"/>
        <v/>
      </c>
      <c r="BK328" s="105" t="str">
        <f t="shared" si="294"/>
        <v/>
      </c>
      <c r="BL328" s="105" t="str">
        <f t="shared" si="295"/>
        <v/>
      </c>
      <c r="BM328" s="102" t="str">
        <f t="shared" si="327"/>
        <v/>
      </c>
      <c r="BN328" s="102" t="str">
        <f t="shared" si="328"/>
        <v/>
      </c>
      <c r="BO328" s="105">
        <f t="shared" si="296"/>
        <v>13.858000000000001</v>
      </c>
      <c r="BP328" s="105">
        <f t="shared" si="297"/>
        <v>12.218000000000004</v>
      </c>
      <c r="BQ328" s="105">
        <f t="shared" si="298"/>
        <v>13.14</v>
      </c>
      <c r="BR328" s="105" t="str">
        <f t="shared" si="299"/>
        <v/>
      </c>
      <c r="BS328" s="105" t="str">
        <f t="shared" si="300"/>
        <v/>
      </c>
      <c r="BT328" s="105" t="str">
        <f t="shared" si="301"/>
        <v/>
      </c>
      <c r="BU328" s="105" t="str">
        <f t="shared" si="302"/>
        <v/>
      </c>
      <c r="BV328" s="105" t="str">
        <f t="shared" si="303"/>
        <v/>
      </c>
      <c r="BW328" s="105" t="str">
        <f t="shared" si="304"/>
        <v/>
      </c>
      <c r="BX328" s="105" t="str">
        <f t="shared" si="305"/>
        <v/>
      </c>
      <c r="BY328" s="102" t="str">
        <f t="shared" si="329"/>
        <v/>
      </c>
      <c r="BZ328" s="102" t="str">
        <f t="shared" si="330"/>
        <v/>
      </c>
      <c r="CA328" s="70">
        <f t="shared" si="331"/>
        <v>0.5693333333333328</v>
      </c>
      <c r="CB328" s="70">
        <f t="shared" si="332"/>
        <v>13.072000000000003</v>
      </c>
      <c r="CC328" s="103" t="str">
        <f t="shared" si="333"/>
        <v>TRIM64</v>
      </c>
      <c r="CD328" s="104" t="s">
        <v>27108</v>
      </c>
      <c r="CE328" s="106">
        <f t="shared" si="306"/>
        <v>0.69351548456569323</v>
      </c>
      <c r="CF328" s="106">
        <f t="shared" si="307"/>
        <v>0.61985384996949278</v>
      </c>
      <c r="CG328" s="106">
        <f t="shared" si="308"/>
        <v>0.71202509779853662</v>
      </c>
      <c r="CH328" s="106" t="str">
        <f t="shared" si="309"/>
        <v/>
      </c>
      <c r="CI328" s="106" t="str">
        <f t="shared" si="310"/>
        <v/>
      </c>
      <c r="CJ328" s="106" t="str">
        <f t="shared" si="311"/>
        <v/>
      </c>
      <c r="CK328" s="106" t="str">
        <f t="shared" si="312"/>
        <v/>
      </c>
      <c r="CL328" s="106" t="str">
        <f t="shared" si="313"/>
        <v/>
      </c>
      <c r="CM328" s="106" t="str">
        <f t="shared" si="314"/>
        <v/>
      </c>
      <c r="CN328" s="106" t="str">
        <f t="shared" si="315"/>
        <v/>
      </c>
      <c r="CO328" s="119" t="str">
        <f t="shared" si="334"/>
        <v/>
      </c>
      <c r="CP328" s="119" t="str">
        <f t="shared" si="335"/>
        <v/>
      </c>
      <c r="CQ328" s="106">
        <f t="shared" si="316"/>
        <v>6.7348250734982831E-5</v>
      </c>
      <c r="CR328" s="106">
        <f t="shared" si="317"/>
        <v>2.0990148589917091E-4</v>
      </c>
      <c r="CS328" s="106">
        <f t="shared" si="318"/>
        <v>1.1078114688930191E-4</v>
      </c>
      <c r="CT328" s="106" t="str">
        <f t="shared" si="319"/>
        <v/>
      </c>
      <c r="CU328" s="106" t="str">
        <f t="shared" si="320"/>
        <v/>
      </c>
      <c r="CV328" s="106" t="str">
        <f t="shared" si="321"/>
        <v/>
      </c>
      <c r="CW328" s="106" t="str">
        <f t="shared" si="322"/>
        <v/>
      </c>
      <c r="CX328" s="106" t="str">
        <f t="shared" si="323"/>
        <v/>
      </c>
      <c r="CY328" s="106" t="str">
        <f t="shared" si="324"/>
        <v/>
      </c>
      <c r="CZ328" s="106" t="str">
        <f t="shared" si="325"/>
        <v/>
      </c>
      <c r="DA328" s="119" t="str">
        <f t="shared" si="336"/>
        <v/>
      </c>
      <c r="DB328" s="119" t="str">
        <f t="shared" si="337"/>
        <v/>
      </c>
    </row>
    <row r="329" spans="1:106" ht="15" customHeight="1" x14ac:dyDescent="0.3">
      <c r="A329" s="135" t="str">
        <f>'Gene Table'!D328</f>
        <v>TRIM67</v>
      </c>
      <c r="B329" s="104" t="s">
        <v>27109</v>
      </c>
      <c r="C329" s="105">
        <f>IF('Test Sample Data'!C328="","",IF(SUM('Test Sample Data'!C$3:C$386)&gt;10,IF(AND(ISNUMBER('Test Sample Data'!C328),'Test Sample Data'!C328&lt;$C$389, 'Test Sample Data'!C328&gt;0),'Test Sample Data'!C328,$C$389),""))</f>
        <v>35</v>
      </c>
      <c r="D329" s="105">
        <f>IF('Test Sample Data'!D328="","",IF(SUM('Test Sample Data'!D$3:D$386)&gt;10,IF(AND(ISNUMBER('Test Sample Data'!D328),'Test Sample Data'!D328&lt;$C$389, 'Test Sample Data'!D328&gt;0),'Test Sample Data'!D328,$C$389),""))</f>
        <v>35</v>
      </c>
      <c r="E329" s="105">
        <f>IF('Test Sample Data'!E328="","",IF(SUM('Test Sample Data'!E$3:E$386)&gt;10,IF(AND(ISNUMBER('Test Sample Data'!E328),'Test Sample Data'!E328&lt;$C$389, 'Test Sample Data'!E328&gt;0),'Test Sample Data'!E328,$C$389),""))</f>
        <v>35</v>
      </c>
      <c r="F329" s="105" t="str">
        <f>IF('Test Sample Data'!F328="","",IF(SUM('Test Sample Data'!F$3:F$386)&gt;10,IF(AND(ISNUMBER('Test Sample Data'!F328),'Test Sample Data'!F328&lt;$C$389, 'Test Sample Data'!F328&gt;0),'Test Sample Data'!F328,$C$389),""))</f>
        <v/>
      </c>
      <c r="G329" s="105" t="str">
        <f>IF('Test Sample Data'!G328="","",IF(SUM('Test Sample Data'!G$3:G$386)&gt;10,IF(AND(ISNUMBER('Test Sample Data'!G328),'Test Sample Data'!G328&lt;$C$389, 'Test Sample Data'!G328&gt;0),'Test Sample Data'!G328,$C$389),""))</f>
        <v/>
      </c>
      <c r="H329" s="105" t="str">
        <f>IF('Test Sample Data'!H328="","",IF(SUM('Test Sample Data'!H$3:H$386)&gt;10,IF(AND(ISNUMBER('Test Sample Data'!H328),'Test Sample Data'!H328&lt;$C$389, 'Test Sample Data'!H328&gt;0),'Test Sample Data'!H328,$C$389),""))</f>
        <v/>
      </c>
      <c r="I329" s="105" t="str">
        <f>IF('Test Sample Data'!I328="","",IF(SUM('Test Sample Data'!I$3:I$386)&gt;10,IF(AND(ISNUMBER('Test Sample Data'!I328),'Test Sample Data'!I328&lt;$C$389, 'Test Sample Data'!I328&gt;0),'Test Sample Data'!I328,$C$389),""))</f>
        <v/>
      </c>
      <c r="J329" s="105" t="str">
        <f>IF('Test Sample Data'!J328="","",IF(SUM('Test Sample Data'!J$3:J$386)&gt;10,IF(AND(ISNUMBER('Test Sample Data'!J328),'Test Sample Data'!J328&lt;$C$389, 'Test Sample Data'!J328&gt;0),'Test Sample Data'!J328,$C$389),""))</f>
        <v/>
      </c>
      <c r="K329" s="105" t="str">
        <f>IF('Test Sample Data'!K328="","",IF(SUM('Test Sample Data'!K$3:K$386)&gt;10,IF(AND(ISNUMBER('Test Sample Data'!K328),'Test Sample Data'!K328&lt;$C$389, 'Test Sample Data'!K328&gt;0),'Test Sample Data'!K328,$C$389),""))</f>
        <v/>
      </c>
      <c r="L329" s="105" t="str">
        <f>IF('Test Sample Data'!L328="","",IF(SUM('Test Sample Data'!L$3:L$386)&gt;10,IF(AND(ISNUMBER('Test Sample Data'!L328),'Test Sample Data'!L328&lt;$C$389, 'Test Sample Data'!L328&gt;0),'Test Sample Data'!L328,$C$389),""))</f>
        <v/>
      </c>
      <c r="M329" s="105" t="str">
        <f>IF('Test Sample Data'!M328="","",IF(SUM('Test Sample Data'!M$3:M$386)&gt;10,IF(AND(ISNUMBER('Test Sample Data'!M328),'Test Sample Data'!M328&lt;$C$389, 'Test Sample Data'!M328&gt;0),'Test Sample Data'!M328,$C$389),""))</f>
        <v/>
      </c>
      <c r="N329" s="105" t="str">
        <f>IF('Test Sample Data'!N328="","",IF(SUM('Test Sample Data'!N$3:N$386)&gt;10,IF(AND(ISNUMBER('Test Sample Data'!N328),'Test Sample Data'!N328&lt;$C$389, 'Test Sample Data'!N328&gt;0),'Test Sample Data'!N328,$C$389),""))</f>
        <v/>
      </c>
      <c r="O329" s="105" t="str">
        <f>'Gene Table'!D328</f>
        <v>TRIM67</v>
      </c>
      <c r="P329" s="104" t="s">
        <v>27109</v>
      </c>
      <c r="Q329" s="105">
        <f>IF('Control Sample Data'!C328="","",IF(SUM('Control Sample Data'!C$3:C$386)&gt;10,IF(AND(ISNUMBER('Control Sample Data'!C328),'Control Sample Data'!C328&lt;$C$389, 'Control Sample Data'!C328&gt;0),'Control Sample Data'!C328,$C$389),""))</f>
        <v>35</v>
      </c>
      <c r="R329" s="105">
        <f>IF('Control Sample Data'!D328="","",IF(SUM('Control Sample Data'!D$3:D$386)&gt;10,IF(AND(ISNUMBER('Control Sample Data'!D328),'Control Sample Data'!D328&lt;$C$389, 'Control Sample Data'!D328&gt;0),'Control Sample Data'!D328,$C$389),""))</f>
        <v>35</v>
      </c>
      <c r="S329" s="105">
        <f>IF('Control Sample Data'!E328="","",IF(SUM('Control Sample Data'!E$3:E$386)&gt;10,IF(AND(ISNUMBER('Control Sample Data'!E328),'Control Sample Data'!E328&lt;$C$389, 'Control Sample Data'!E328&gt;0),'Control Sample Data'!E328,$C$389),""))</f>
        <v>35</v>
      </c>
      <c r="T329" s="105" t="str">
        <f>IF('Control Sample Data'!F328="","",IF(SUM('Control Sample Data'!F$3:F$386)&gt;10,IF(AND(ISNUMBER('Control Sample Data'!F328),'Control Sample Data'!F328&lt;$C$389, 'Control Sample Data'!F328&gt;0),'Control Sample Data'!F328,$C$389),""))</f>
        <v/>
      </c>
      <c r="U329" s="105" t="str">
        <f>IF('Control Sample Data'!G328="","",IF(SUM('Control Sample Data'!G$3:G$386)&gt;10,IF(AND(ISNUMBER('Control Sample Data'!G328),'Control Sample Data'!G328&lt;$C$389, 'Control Sample Data'!G328&gt;0),'Control Sample Data'!G328,$C$389),""))</f>
        <v/>
      </c>
      <c r="V329" s="105" t="str">
        <f>IF('Control Sample Data'!H328="","",IF(SUM('Control Sample Data'!H$3:H$386)&gt;10,IF(AND(ISNUMBER('Control Sample Data'!H328),'Control Sample Data'!H328&lt;$C$389, 'Control Sample Data'!H328&gt;0),'Control Sample Data'!H328,$C$389),""))</f>
        <v/>
      </c>
      <c r="W329" s="105" t="str">
        <f>IF('Control Sample Data'!I328="","",IF(SUM('Control Sample Data'!I$3:I$386)&gt;10,IF(AND(ISNUMBER('Control Sample Data'!I328),'Control Sample Data'!I328&lt;$C$389, 'Control Sample Data'!I328&gt;0),'Control Sample Data'!I328,$C$389),""))</f>
        <v/>
      </c>
      <c r="X329" s="105" t="str">
        <f>IF('Control Sample Data'!J328="","",IF(SUM('Control Sample Data'!J$3:J$386)&gt;10,IF(AND(ISNUMBER('Control Sample Data'!J328),'Control Sample Data'!J328&lt;$C$389, 'Control Sample Data'!J328&gt;0),'Control Sample Data'!J328,$C$389),""))</f>
        <v/>
      </c>
      <c r="Y329" s="105" t="str">
        <f>IF('Control Sample Data'!K328="","",IF(SUM('Control Sample Data'!K$3:K$386)&gt;10,IF(AND(ISNUMBER('Control Sample Data'!K328),'Control Sample Data'!K328&lt;$C$389, 'Control Sample Data'!K328&gt;0),'Control Sample Data'!K328,$C$389),""))</f>
        <v/>
      </c>
      <c r="Z329" s="105" t="str">
        <f>IF('Control Sample Data'!L328="","",IF(SUM('Control Sample Data'!L$3:L$386)&gt;10,IF(AND(ISNUMBER('Control Sample Data'!L328),'Control Sample Data'!L328&lt;$C$389, 'Control Sample Data'!L328&gt;0),'Control Sample Data'!L328,$C$389),""))</f>
        <v/>
      </c>
      <c r="AA329" s="105" t="str">
        <f>IF('Control Sample Data'!M328="","",IF(SUM('Control Sample Data'!M$3:M$386)&gt;10,IF(AND(ISNUMBER('Control Sample Data'!M328),'Control Sample Data'!M328&lt;$C$389, 'Control Sample Data'!M328&gt;0),'Control Sample Data'!M328,$C$389),""))</f>
        <v/>
      </c>
      <c r="AB329" s="136" t="str">
        <f>IF('Control Sample Data'!N328="","",IF(SUM('Control Sample Data'!N$3:N$386)&gt;10,IF(AND(ISNUMBER('Control Sample Data'!N328),'Control Sample Data'!N328&lt;$C$389, 'Control Sample Data'!N328&gt;0),'Control Sample Data'!N328,$C$389),""))</f>
        <v/>
      </c>
      <c r="BA329" s="101" t="str">
        <f t="shared" si="326"/>
        <v>TRIM67</v>
      </c>
      <c r="BB329" s="104" t="s">
        <v>27109</v>
      </c>
      <c r="BC329" s="105">
        <f t="shared" si="286"/>
        <v>14.007999999999999</v>
      </c>
      <c r="BD329" s="105">
        <f t="shared" si="287"/>
        <v>14.05</v>
      </c>
      <c r="BE329" s="105">
        <f t="shared" si="288"/>
        <v>14.119999999999997</v>
      </c>
      <c r="BF329" s="105" t="str">
        <f t="shared" si="289"/>
        <v/>
      </c>
      <c r="BG329" s="105" t="str">
        <f t="shared" si="290"/>
        <v/>
      </c>
      <c r="BH329" s="105" t="str">
        <f t="shared" si="291"/>
        <v/>
      </c>
      <c r="BI329" s="105" t="str">
        <f t="shared" si="292"/>
        <v/>
      </c>
      <c r="BJ329" s="105" t="str">
        <f t="shared" si="293"/>
        <v/>
      </c>
      <c r="BK329" s="105" t="str">
        <f t="shared" si="294"/>
        <v/>
      </c>
      <c r="BL329" s="105" t="str">
        <f t="shared" si="295"/>
        <v/>
      </c>
      <c r="BM329" s="102" t="str">
        <f t="shared" si="327"/>
        <v/>
      </c>
      <c r="BN329" s="102" t="str">
        <f t="shared" si="328"/>
        <v/>
      </c>
      <c r="BO329" s="105">
        <f t="shared" si="296"/>
        <v>13.858000000000001</v>
      </c>
      <c r="BP329" s="105">
        <f t="shared" si="297"/>
        <v>13.948</v>
      </c>
      <c r="BQ329" s="105">
        <f t="shared" si="298"/>
        <v>13.79</v>
      </c>
      <c r="BR329" s="105" t="str">
        <f t="shared" si="299"/>
        <v/>
      </c>
      <c r="BS329" s="105" t="str">
        <f t="shared" si="300"/>
        <v/>
      </c>
      <c r="BT329" s="105" t="str">
        <f t="shared" si="301"/>
        <v/>
      </c>
      <c r="BU329" s="105" t="str">
        <f t="shared" si="302"/>
        <v/>
      </c>
      <c r="BV329" s="105" t="str">
        <f t="shared" si="303"/>
        <v/>
      </c>
      <c r="BW329" s="105" t="str">
        <f t="shared" si="304"/>
        <v/>
      </c>
      <c r="BX329" s="105" t="str">
        <f t="shared" si="305"/>
        <v/>
      </c>
      <c r="BY329" s="102" t="str">
        <f t="shared" si="329"/>
        <v/>
      </c>
      <c r="BZ329" s="102" t="str">
        <f t="shared" si="330"/>
        <v/>
      </c>
      <c r="CA329" s="70">
        <f t="shared" si="331"/>
        <v>14.059333333333333</v>
      </c>
      <c r="CB329" s="70">
        <f t="shared" si="332"/>
        <v>13.865333333333334</v>
      </c>
      <c r="CC329" s="103" t="str">
        <f t="shared" si="333"/>
        <v>TRIM67</v>
      </c>
      <c r="CD329" s="104" t="s">
        <v>27109</v>
      </c>
      <c r="CE329" s="106">
        <f t="shared" si="306"/>
        <v>6.0697642130933602E-5</v>
      </c>
      <c r="CF329" s="106">
        <f t="shared" si="307"/>
        <v>5.8956074763479352E-5</v>
      </c>
      <c r="CG329" s="106">
        <f t="shared" si="308"/>
        <v>5.6163797035209816E-5</v>
      </c>
      <c r="CH329" s="106" t="str">
        <f t="shared" si="309"/>
        <v/>
      </c>
      <c r="CI329" s="106" t="str">
        <f t="shared" si="310"/>
        <v/>
      </c>
      <c r="CJ329" s="106" t="str">
        <f t="shared" si="311"/>
        <v/>
      </c>
      <c r="CK329" s="106" t="str">
        <f t="shared" si="312"/>
        <v/>
      </c>
      <c r="CL329" s="106" t="str">
        <f t="shared" si="313"/>
        <v/>
      </c>
      <c r="CM329" s="106" t="str">
        <f t="shared" si="314"/>
        <v/>
      </c>
      <c r="CN329" s="106" t="str">
        <f t="shared" si="315"/>
        <v/>
      </c>
      <c r="CO329" s="119" t="str">
        <f t="shared" si="334"/>
        <v/>
      </c>
      <c r="CP329" s="119" t="str">
        <f t="shared" si="335"/>
        <v/>
      </c>
      <c r="CQ329" s="106">
        <f t="shared" si="316"/>
        <v>6.7348250734982831E-5</v>
      </c>
      <c r="CR329" s="106">
        <f t="shared" si="317"/>
        <v>6.3275213685285673E-5</v>
      </c>
      <c r="CS329" s="106">
        <f t="shared" si="318"/>
        <v>7.0598644037188073E-5</v>
      </c>
      <c r="CT329" s="106" t="str">
        <f t="shared" si="319"/>
        <v/>
      </c>
      <c r="CU329" s="106" t="str">
        <f t="shared" si="320"/>
        <v/>
      </c>
      <c r="CV329" s="106" t="str">
        <f t="shared" si="321"/>
        <v/>
      </c>
      <c r="CW329" s="106" t="str">
        <f t="shared" si="322"/>
        <v/>
      </c>
      <c r="CX329" s="106" t="str">
        <f t="shared" si="323"/>
        <v/>
      </c>
      <c r="CY329" s="106" t="str">
        <f t="shared" si="324"/>
        <v/>
      </c>
      <c r="CZ329" s="106" t="str">
        <f t="shared" si="325"/>
        <v/>
      </c>
      <c r="DA329" s="119" t="str">
        <f t="shared" si="336"/>
        <v/>
      </c>
      <c r="DB329" s="119" t="str">
        <f t="shared" si="337"/>
        <v/>
      </c>
    </row>
    <row r="330" spans="1:106" ht="15" customHeight="1" x14ac:dyDescent="0.3">
      <c r="A330" s="135" t="str">
        <f>'Gene Table'!D329</f>
        <v>TRIM68</v>
      </c>
      <c r="B330" s="104" t="s">
        <v>27110</v>
      </c>
      <c r="C330" s="105">
        <f>IF('Test Sample Data'!C329="","",IF(SUM('Test Sample Data'!C$3:C$386)&gt;10,IF(AND(ISNUMBER('Test Sample Data'!C329),'Test Sample Data'!C329&lt;$C$389, 'Test Sample Data'!C329&gt;0),'Test Sample Data'!C329,$C$389),""))</f>
        <v>29.12</v>
      </c>
      <c r="D330" s="105">
        <f>IF('Test Sample Data'!D329="","",IF(SUM('Test Sample Data'!D$3:D$386)&gt;10,IF(AND(ISNUMBER('Test Sample Data'!D329),'Test Sample Data'!D329&lt;$C$389, 'Test Sample Data'!D329&gt;0),'Test Sample Data'!D329,$C$389),""))</f>
        <v>28.55</v>
      </c>
      <c r="E330" s="105">
        <f>IF('Test Sample Data'!E329="","",IF(SUM('Test Sample Data'!E$3:E$386)&gt;10,IF(AND(ISNUMBER('Test Sample Data'!E329),'Test Sample Data'!E329&lt;$C$389, 'Test Sample Data'!E329&gt;0),'Test Sample Data'!E329,$C$389),""))</f>
        <v>28.68</v>
      </c>
      <c r="F330" s="105" t="str">
        <f>IF('Test Sample Data'!F329="","",IF(SUM('Test Sample Data'!F$3:F$386)&gt;10,IF(AND(ISNUMBER('Test Sample Data'!F329),'Test Sample Data'!F329&lt;$C$389, 'Test Sample Data'!F329&gt;0),'Test Sample Data'!F329,$C$389),""))</f>
        <v/>
      </c>
      <c r="G330" s="105" t="str">
        <f>IF('Test Sample Data'!G329="","",IF(SUM('Test Sample Data'!G$3:G$386)&gt;10,IF(AND(ISNUMBER('Test Sample Data'!G329),'Test Sample Data'!G329&lt;$C$389, 'Test Sample Data'!G329&gt;0),'Test Sample Data'!G329,$C$389),""))</f>
        <v/>
      </c>
      <c r="H330" s="105" t="str">
        <f>IF('Test Sample Data'!H329="","",IF(SUM('Test Sample Data'!H$3:H$386)&gt;10,IF(AND(ISNUMBER('Test Sample Data'!H329),'Test Sample Data'!H329&lt;$C$389, 'Test Sample Data'!H329&gt;0),'Test Sample Data'!H329,$C$389),""))</f>
        <v/>
      </c>
      <c r="I330" s="105" t="str">
        <f>IF('Test Sample Data'!I329="","",IF(SUM('Test Sample Data'!I$3:I$386)&gt;10,IF(AND(ISNUMBER('Test Sample Data'!I329),'Test Sample Data'!I329&lt;$C$389, 'Test Sample Data'!I329&gt;0),'Test Sample Data'!I329,$C$389),""))</f>
        <v/>
      </c>
      <c r="J330" s="105" t="str">
        <f>IF('Test Sample Data'!J329="","",IF(SUM('Test Sample Data'!J$3:J$386)&gt;10,IF(AND(ISNUMBER('Test Sample Data'!J329),'Test Sample Data'!J329&lt;$C$389, 'Test Sample Data'!J329&gt;0),'Test Sample Data'!J329,$C$389),""))</f>
        <v/>
      </c>
      <c r="K330" s="105" t="str">
        <f>IF('Test Sample Data'!K329="","",IF(SUM('Test Sample Data'!K$3:K$386)&gt;10,IF(AND(ISNUMBER('Test Sample Data'!K329),'Test Sample Data'!K329&lt;$C$389, 'Test Sample Data'!K329&gt;0),'Test Sample Data'!K329,$C$389),""))</f>
        <v/>
      </c>
      <c r="L330" s="105" t="str">
        <f>IF('Test Sample Data'!L329="","",IF(SUM('Test Sample Data'!L$3:L$386)&gt;10,IF(AND(ISNUMBER('Test Sample Data'!L329),'Test Sample Data'!L329&lt;$C$389, 'Test Sample Data'!L329&gt;0),'Test Sample Data'!L329,$C$389),""))</f>
        <v/>
      </c>
      <c r="M330" s="105" t="str">
        <f>IF('Test Sample Data'!M329="","",IF(SUM('Test Sample Data'!M$3:M$386)&gt;10,IF(AND(ISNUMBER('Test Sample Data'!M329),'Test Sample Data'!M329&lt;$C$389, 'Test Sample Data'!M329&gt;0),'Test Sample Data'!M329,$C$389),""))</f>
        <v/>
      </c>
      <c r="N330" s="105" t="str">
        <f>IF('Test Sample Data'!N329="","",IF(SUM('Test Sample Data'!N$3:N$386)&gt;10,IF(AND(ISNUMBER('Test Sample Data'!N329),'Test Sample Data'!N329&lt;$C$389, 'Test Sample Data'!N329&gt;0),'Test Sample Data'!N329,$C$389),""))</f>
        <v/>
      </c>
      <c r="O330" s="105" t="str">
        <f>'Gene Table'!D329</f>
        <v>TRIM68</v>
      </c>
      <c r="P330" s="104" t="s">
        <v>27110</v>
      </c>
      <c r="Q330" s="105">
        <f>IF('Control Sample Data'!C329="","",IF(SUM('Control Sample Data'!C$3:C$386)&gt;10,IF(AND(ISNUMBER('Control Sample Data'!C329),'Control Sample Data'!C329&lt;$C$389, 'Control Sample Data'!C329&gt;0),'Control Sample Data'!C329,$C$389),""))</f>
        <v>27.91</v>
      </c>
      <c r="R330" s="105">
        <f>IF('Control Sample Data'!D329="","",IF(SUM('Control Sample Data'!D$3:D$386)&gt;10,IF(AND(ISNUMBER('Control Sample Data'!D329),'Control Sample Data'!D329&lt;$C$389, 'Control Sample Data'!D329&gt;0),'Control Sample Data'!D329,$C$389),""))</f>
        <v>27.97</v>
      </c>
      <c r="S330" s="105">
        <f>IF('Control Sample Data'!E329="","",IF(SUM('Control Sample Data'!E$3:E$386)&gt;10,IF(AND(ISNUMBER('Control Sample Data'!E329),'Control Sample Data'!E329&lt;$C$389, 'Control Sample Data'!E329&gt;0),'Control Sample Data'!E329,$C$389),""))</f>
        <v>27.98</v>
      </c>
      <c r="T330" s="105" t="str">
        <f>IF('Control Sample Data'!F329="","",IF(SUM('Control Sample Data'!F$3:F$386)&gt;10,IF(AND(ISNUMBER('Control Sample Data'!F329),'Control Sample Data'!F329&lt;$C$389, 'Control Sample Data'!F329&gt;0),'Control Sample Data'!F329,$C$389),""))</f>
        <v/>
      </c>
      <c r="U330" s="105" t="str">
        <f>IF('Control Sample Data'!G329="","",IF(SUM('Control Sample Data'!G$3:G$386)&gt;10,IF(AND(ISNUMBER('Control Sample Data'!G329),'Control Sample Data'!G329&lt;$C$389, 'Control Sample Data'!G329&gt;0),'Control Sample Data'!G329,$C$389),""))</f>
        <v/>
      </c>
      <c r="V330" s="105" t="str">
        <f>IF('Control Sample Data'!H329="","",IF(SUM('Control Sample Data'!H$3:H$386)&gt;10,IF(AND(ISNUMBER('Control Sample Data'!H329),'Control Sample Data'!H329&lt;$C$389, 'Control Sample Data'!H329&gt;0),'Control Sample Data'!H329,$C$389),""))</f>
        <v/>
      </c>
      <c r="W330" s="105" t="str">
        <f>IF('Control Sample Data'!I329="","",IF(SUM('Control Sample Data'!I$3:I$386)&gt;10,IF(AND(ISNUMBER('Control Sample Data'!I329),'Control Sample Data'!I329&lt;$C$389, 'Control Sample Data'!I329&gt;0),'Control Sample Data'!I329,$C$389),""))</f>
        <v/>
      </c>
      <c r="X330" s="105" t="str">
        <f>IF('Control Sample Data'!J329="","",IF(SUM('Control Sample Data'!J$3:J$386)&gt;10,IF(AND(ISNUMBER('Control Sample Data'!J329),'Control Sample Data'!J329&lt;$C$389, 'Control Sample Data'!J329&gt;0),'Control Sample Data'!J329,$C$389),""))</f>
        <v/>
      </c>
      <c r="Y330" s="105" t="str">
        <f>IF('Control Sample Data'!K329="","",IF(SUM('Control Sample Data'!K$3:K$386)&gt;10,IF(AND(ISNUMBER('Control Sample Data'!K329),'Control Sample Data'!K329&lt;$C$389, 'Control Sample Data'!K329&gt;0),'Control Sample Data'!K329,$C$389),""))</f>
        <v/>
      </c>
      <c r="Z330" s="105" t="str">
        <f>IF('Control Sample Data'!L329="","",IF(SUM('Control Sample Data'!L$3:L$386)&gt;10,IF(AND(ISNUMBER('Control Sample Data'!L329),'Control Sample Data'!L329&lt;$C$389, 'Control Sample Data'!L329&gt;0),'Control Sample Data'!L329,$C$389),""))</f>
        <v/>
      </c>
      <c r="AA330" s="105" t="str">
        <f>IF('Control Sample Data'!M329="","",IF(SUM('Control Sample Data'!M$3:M$386)&gt;10,IF(AND(ISNUMBER('Control Sample Data'!M329),'Control Sample Data'!M329&lt;$C$389, 'Control Sample Data'!M329&gt;0),'Control Sample Data'!M329,$C$389),""))</f>
        <v/>
      </c>
      <c r="AB330" s="136" t="str">
        <f>IF('Control Sample Data'!N329="","",IF(SUM('Control Sample Data'!N$3:N$386)&gt;10,IF(AND(ISNUMBER('Control Sample Data'!N329),'Control Sample Data'!N329&lt;$C$389, 'Control Sample Data'!N329&gt;0),'Control Sample Data'!N329,$C$389),""))</f>
        <v/>
      </c>
      <c r="BA330" s="101" t="str">
        <f t="shared" si="326"/>
        <v>TRIM68</v>
      </c>
      <c r="BB330" s="104" t="s">
        <v>27110</v>
      </c>
      <c r="BC330" s="105">
        <f t="shared" si="286"/>
        <v>8.1280000000000001</v>
      </c>
      <c r="BD330" s="105">
        <f t="shared" si="287"/>
        <v>7.6000000000000014</v>
      </c>
      <c r="BE330" s="105">
        <f t="shared" si="288"/>
        <v>7.7999999999999972</v>
      </c>
      <c r="BF330" s="105" t="str">
        <f t="shared" si="289"/>
        <v/>
      </c>
      <c r="BG330" s="105" t="str">
        <f t="shared" si="290"/>
        <v/>
      </c>
      <c r="BH330" s="105" t="str">
        <f t="shared" si="291"/>
        <v/>
      </c>
      <c r="BI330" s="105" t="str">
        <f t="shared" si="292"/>
        <v/>
      </c>
      <c r="BJ330" s="105" t="str">
        <f t="shared" si="293"/>
        <v/>
      </c>
      <c r="BK330" s="105" t="str">
        <f t="shared" si="294"/>
        <v/>
      </c>
      <c r="BL330" s="105" t="str">
        <f t="shared" si="295"/>
        <v/>
      </c>
      <c r="BM330" s="102" t="str">
        <f t="shared" si="327"/>
        <v/>
      </c>
      <c r="BN330" s="102" t="str">
        <f t="shared" si="328"/>
        <v/>
      </c>
      <c r="BO330" s="105">
        <f t="shared" si="296"/>
        <v>6.7680000000000007</v>
      </c>
      <c r="BP330" s="105">
        <f t="shared" si="297"/>
        <v>6.9179999999999993</v>
      </c>
      <c r="BQ330" s="105">
        <f t="shared" si="298"/>
        <v>6.77</v>
      </c>
      <c r="BR330" s="105" t="str">
        <f t="shared" si="299"/>
        <v/>
      </c>
      <c r="BS330" s="105" t="str">
        <f t="shared" si="300"/>
        <v/>
      </c>
      <c r="BT330" s="105" t="str">
        <f t="shared" si="301"/>
        <v/>
      </c>
      <c r="BU330" s="105" t="str">
        <f t="shared" si="302"/>
        <v/>
      </c>
      <c r="BV330" s="105" t="str">
        <f t="shared" si="303"/>
        <v/>
      </c>
      <c r="BW330" s="105" t="str">
        <f t="shared" si="304"/>
        <v/>
      </c>
      <c r="BX330" s="105" t="str">
        <f t="shared" si="305"/>
        <v/>
      </c>
      <c r="BY330" s="102" t="str">
        <f t="shared" si="329"/>
        <v/>
      </c>
      <c r="BZ330" s="102" t="str">
        <f t="shared" si="330"/>
        <v/>
      </c>
      <c r="CA330" s="70">
        <f t="shared" si="331"/>
        <v>7.8426666666666662</v>
      </c>
      <c r="CB330" s="70">
        <f t="shared" si="332"/>
        <v>6.8186666666666662</v>
      </c>
      <c r="CC330" s="103" t="str">
        <f t="shared" si="333"/>
        <v>TRIM68</v>
      </c>
      <c r="CD330" s="104" t="s">
        <v>27110</v>
      </c>
      <c r="CE330" s="106">
        <f t="shared" si="306"/>
        <v>3.5746061254997201E-3</v>
      </c>
      <c r="CF330" s="106">
        <f t="shared" si="307"/>
        <v>5.1543277764566145E-3</v>
      </c>
      <c r="CG330" s="106">
        <f t="shared" si="308"/>
        <v>4.487102949207177E-3</v>
      </c>
      <c r="CH330" s="106" t="str">
        <f t="shared" si="309"/>
        <v/>
      </c>
      <c r="CI330" s="106" t="str">
        <f t="shared" si="310"/>
        <v/>
      </c>
      <c r="CJ330" s="106" t="str">
        <f t="shared" si="311"/>
        <v/>
      </c>
      <c r="CK330" s="106" t="str">
        <f t="shared" si="312"/>
        <v/>
      </c>
      <c r="CL330" s="106" t="str">
        <f t="shared" si="313"/>
        <v/>
      </c>
      <c r="CM330" s="106" t="str">
        <f t="shared" si="314"/>
        <v/>
      </c>
      <c r="CN330" s="106" t="str">
        <f t="shared" si="315"/>
        <v/>
      </c>
      <c r="CO330" s="119" t="str">
        <f t="shared" si="334"/>
        <v/>
      </c>
      <c r="CP330" s="119" t="str">
        <f t="shared" si="335"/>
        <v/>
      </c>
      <c r="CQ330" s="106">
        <f t="shared" si="316"/>
        <v>9.1754841501066661E-3</v>
      </c>
      <c r="CR330" s="106">
        <f t="shared" si="317"/>
        <v>8.2694093349619767E-3</v>
      </c>
      <c r="CS330" s="106">
        <f t="shared" si="318"/>
        <v>9.1627730408740549E-3</v>
      </c>
      <c r="CT330" s="106" t="str">
        <f t="shared" si="319"/>
        <v/>
      </c>
      <c r="CU330" s="106" t="str">
        <f t="shared" si="320"/>
        <v/>
      </c>
      <c r="CV330" s="106" t="str">
        <f t="shared" si="321"/>
        <v/>
      </c>
      <c r="CW330" s="106" t="str">
        <f t="shared" si="322"/>
        <v/>
      </c>
      <c r="CX330" s="106" t="str">
        <f t="shared" si="323"/>
        <v/>
      </c>
      <c r="CY330" s="106" t="str">
        <f t="shared" si="324"/>
        <v/>
      </c>
      <c r="CZ330" s="106" t="str">
        <f t="shared" si="325"/>
        <v/>
      </c>
      <c r="DA330" s="119" t="str">
        <f t="shared" si="336"/>
        <v/>
      </c>
      <c r="DB330" s="119" t="str">
        <f t="shared" si="337"/>
        <v/>
      </c>
    </row>
    <row r="331" spans="1:106" ht="15" customHeight="1" x14ac:dyDescent="0.3">
      <c r="A331" s="135" t="str">
        <f>'Gene Table'!D330</f>
        <v>TRIM71</v>
      </c>
      <c r="B331" s="104" t="s">
        <v>27111</v>
      </c>
      <c r="C331" s="105">
        <f>IF('Test Sample Data'!C330="","",IF(SUM('Test Sample Data'!C$3:C$386)&gt;10,IF(AND(ISNUMBER('Test Sample Data'!C330),'Test Sample Data'!C330&lt;$C$389, 'Test Sample Data'!C330&gt;0),'Test Sample Data'!C330,$C$389),""))</f>
        <v>35</v>
      </c>
      <c r="D331" s="105">
        <f>IF('Test Sample Data'!D330="","",IF(SUM('Test Sample Data'!D$3:D$386)&gt;10,IF(AND(ISNUMBER('Test Sample Data'!D330),'Test Sample Data'!D330&lt;$C$389, 'Test Sample Data'!D330&gt;0),'Test Sample Data'!D330,$C$389),""))</f>
        <v>35</v>
      </c>
      <c r="E331" s="105">
        <f>IF('Test Sample Data'!E330="","",IF(SUM('Test Sample Data'!E$3:E$386)&gt;10,IF(AND(ISNUMBER('Test Sample Data'!E330),'Test Sample Data'!E330&lt;$C$389, 'Test Sample Data'!E330&gt;0),'Test Sample Data'!E330,$C$389),""))</f>
        <v>35</v>
      </c>
      <c r="F331" s="105" t="str">
        <f>IF('Test Sample Data'!F330="","",IF(SUM('Test Sample Data'!F$3:F$386)&gt;10,IF(AND(ISNUMBER('Test Sample Data'!F330),'Test Sample Data'!F330&lt;$C$389, 'Test Sample Data'!F330&gt;0),'Test Sample Data'!F330,$C$389),""))</f>
        <v/>
      </c>
      <c r="G331" s="105" t="str">
        <f>IF('Test Sample Data'!G330="","",IF(SUM('Test Sample Data'!G$3:G$386)&gt;10,IF(AND(ISNUMBER('Test Sample Data'!G330),'Test Sample Data'!G330&lt;$C$389, 'Test Sample Data'!G330&gt;0),'Test Sample Data'!G330,$C$389),""))</f>
        <v/>
      </c>
      <c r="H331" s="105" t="str">
        <f>IF('Test Sample Data'!H330="","",IF(SUM('Test Sample Data'!H$3:H$386)&gt;10,IF(AND(ISNUMBER('Test Sample Data'!H330),'Test Sample Data'!H330&lt;$C$389, 'Test Sample Data'!H330&gt;0),'Test Sample Data'!H330,$C$389),""))</f>
        <v/>
      </c>
      <c r="I331" s="105" t="str">
        <f>IF('Test Sample Data'!I330="","",IF(SUM('Test Sample Data'!I$3:I$386)&gt;10,IF(AND(ISNUMBER('Test Sample Data'!I330),'Test Sample Data'!I330&lt;$C$389, 'Test Sample Data'!I330&gt;0),'Test Sample Data'!I330,$C$389),""))</f>
        <v/>
      </c>
      <c r="J331" s="105" t="str">
        <f>IF('Test Sample Data'!J330="","",IF(SUM('Test Sample Data'!J$3:J$386)&gt;10,IF(AND(ISNUMBER('Test Sample Data'!J330),'Test Sample Data'!J330&lt;$C$389, 'Test Sample Data'!J330&gt;0),'Test Sample Data'!J330,$C$389),""))</f>
        <v/>
      </c>
      <c r="K331" s="105" t="str">
        <f>IF('Test Sample Data'!K330="","",IF(SUM('Test Sample Data'!K$3:K$386)&gt;10,IF(AND(ISNUMBER('Test Sample Data'!K330),'Test Sample Data'!K330&lt;$C$389, 'Test Sample Data'!K330&gt;0),'Test Sample Data'!K330,$C$389),""))</f>
        <v/>
      </c>
      <c r="L331" s="105" t="str">
        <f>IF('Test Sample Data'!L330="","",IF(SUM('Test Sample Data'!L$3:L$386)&gt;10,IF(AND(ISNUMBER('Test Sample Data'!L330),'Test Sample Data'!L330&lt;$C$389, 'Test Sample Data'!L330&gt;0),'Test Sample Data'!L330,$C$389),""))</f>
        <v/>
      </c>
      <c r="M331" s="105" t="str">
        <f>IF('Test Sample Data'!M330="","",IF(SUM('Test Sample Data'!M$3:M$386)&gt;10,IF(AND(ISNUMBER('Test Sample Data'!M330),'Test Sample Data'!M330&lt;$C$389, 'Test Sample Data'!M330&gt;0),'Test Sample Data'!M330,$C$389),""))</f>
        <v/>
      </c>
      <c r="N331" s="105" t="str">
        <f>IF('Test Sample Data'!N330="","",IF(SUM('Test Sample Data'!N$3:N$386)&gt;10,IF(AND(ISNUMBER('Test Sample Data'!N330),'Test Sample Data'!N330&lt;$C$389, 'Test Sample Data'!N330&gt;0),'Test Sample Data'!N330,$C$389),""))</f>
        <v/>
      </c>
      <c r="O331" s="105" t="str">
        <f>'Gene Table'!D330</f>
        <v>TRIM71</v>
      </c>
      <c r="P331" s="104" t="s">
        <v>27111</v>
      </c>
      <c r="Q331" s="105">
        <f>IF('Control Sample Data'!C330="","",IF(SUM('Control Sample Data'!C$3:C$386)&gt;10,IF(AND(ISNUMBER('Control Sample Data'!C330),'Control Sample Data'!C330&lt;$C$389, 'Control Sample Data'!C330&gt;0),'Control Sample Data'!C330,$C$389),""))</f>
        <v>35</v>
      </c>
      <c r="R331" s="105">
        <f>IF('Control Sample Data'!D330="","",IF(SUM('Control Sample Data'!D$3:D$386)&gt;10,IF(AND(ISNUMBER('Control Sample Data'!D330),'Control Sample Data'!D330&lt;$C$389, 'Control Sample Data'!D330&gt;0),'Control Sample Data'!D330,$C$389),""))</f>
        <v>35</v>
      </c>
      <c r="S331" s="105">
        <f>IF('Control Sample Data'!E330="","",IF(SUM('Control Sample Data'!E$3:E$386)&gt;10,IF(AND(ISNUMBER('Control Sample Data'!E330),'Control Sample Data'!E330&lt;$C$389, 'Control Sample Data'!E330&gt;0),'Control Sample Data'!E330,$C$389),""))</f>
        <v>35</v>
      </c>
      <c r="T331" s="105" t="str">
        <f>IF('Control Sample Data'!F330="","",IF(SUM('Control Sample Data'!F$3:F$386)&gt;10,IF(AND(ISNUMBER('Control Sample Data'!F330),'Control Sample Data'!F330&lt;$C$389, 'Control Sample Data'!F330&gt;0),'Control Sample Data'!F330,$C$389),""))</f>
        <v/>
      </c>
      <c r="U331" s="105" t="str">
        <f>IF('Control Sample Data'!G330="","",IF(SUM('Control Sample Data'!G$3:G$386)&gt;10,IF(AND(ISNUMBER('Control Sample Data'!G330),'Control Sample Data'!G330&lt;$C$389, 'Control Sample Data'!G330&gt;0),'Control Sample Data'!G330,$C$389),""))</f>
        <v/>
      </c>
      <c r="V331" s="105" t="str">
        <f>IF('Control Sample Data'!H330="","",IF(SUM('Control Sample Data'!H$3:H$386)&gt;10,IF(AND(ISNUMBER('Control Sample Data'!H330),'Control Sample Data'!H330&lt;$C$389, 'Control Sample Data'!H330&gt;0),'Control Sample Data'!H330,$C$389),""))</f>
        <v/>
      </c>
      <c r="W331" s="105" t="str">
        <f>IF('Control Sample Data'!I330="","",IF(SUM('Control Sample Data'!I$3:I$386)&gt;10,IF(AND(ISNUMBER('Control Sample Data'!I330),'Control Sample Data'!I330&lt;$C$389, 'Control Sample Data'!I330&gt;0),'Control Sample Data'!I330,$C$389),""))</f>
        <v/>
      </c>
      <c r="X331" s="105" t="str">
        <f>IF('Control Sample Data'!J330="","",IF(SUM('Control Sample Data'!J$3:J$386)&gt;10,IF(AND(ISNUMBER('Control Sample Data'!J330),'Control Sample Data'!J330&lt;$C$389, 'Control Sample Data'!J330&gt;0),'Control Sample Data'!J330,$C$389),""))</f>
        <v/>
      </c>
      <c r="Y331" s="105" t="str">
        <f>IF('Control Sample Data'!K330="","",IF(SUM('Control Sample Data'!K$3:K$386)&gt;10,IF(AND(ISNUMBER('Control Sample Data'!K330),'Control Sample Data'!K330&lt;$C$389, 'Control Sample Data'!K330&gt;0),'Control Sample Data'!K330,$C$389),""))</f>
        <v/>
      </c>
      <c r="Z331" s="105" t="str">
        <f>IF('Control Sample Data'!L330="","",IF(SUM('Control Sample Data'!L$3:L$386)&gt;10,IF(AND(ISNUMBER('Control Sample Data'!L330),'Control Sample Data'!L330&lt;$C$389, 'Control Sample Data'!L330&gt;0),'Control Sample Data'!L330,$C$389),""))</f>
        <v/>
      </c>
      <c r="AA331" s="105" t="str">
        <f>IF('Control Sample Data'!M330="","",IF(SUM('Control Sample Data'!M$3:M$386)&gt;10,IF(AND(ISNUMBER('Control Sample Data'!M330),'Control Sample Data'!M330&lt;$C$389, 'Control Sample Data'!M330&gt;0),'Control Sample Data'!M330,$C$389),""))</f>
        <v/>
      </c>
      <c r="AB331" s="136" t="str">
        <f>IF('Control Sample Data'!N330="","",IF(SUM('Control Sample Data'!N$3:N$386)&gt;10,IF(AND(ISNUMBER('Control Sample Data'!N330),'Control Sample Data'!N330&lt;$C$389, 'Control Sample Data'!N330&gt;0),'Control Sample Data'!N330,$C$389),""))</f>
        <v/>
      </c>
      <c r="BA331" s="101" t="str">
        <f t="shared" si="326"/>
        <v>TRIM71</v>
      </c>
      <c r="BB331" s="104" t="s">
        <v>27111</v>
      </c>
      <c r="BC331" s="105">
        <f t="shared" si="286"/>
        <v>14.007999999999999</v>
      </c>
      <c r="BD331" s="105">
        <f t="shared" si="287"/>
        <v>14.05</v>
      </c>
      <c r="BE331" s="105">
        <f t="shared" si="288"/>
        <v>14.119999999999997</v>
      </c>
      <c r="BF331" s="105" t="str">
        <f t="shared" si="289"/>
        <v/>
      </c>
      <c r="BG331" s="105" t="str">
        <f t="shared" si="290"/>
        <v/>
      </c>
      <c r="BH331" s="105" t="str">
        <f t="shared" si="291"/>
        <v/>
      </c>
      <c r="BI331" s="105" t="str">
        <f t="shared" si="292"/>
        <v/>
      </c>
      <c r="BJ331" s="105" t="str">
        <f t="shared" si="293"/>
        <v/>
      </c>
      <c r="BK331" s="105" t="str">
        <f t="shared" si="294"/>
        <v/>
      </c>
      <c r="BL331" s="105" t="str">
        <f t="shared" si="295"/>
        <v/>
      </c>
      <c r="BM331" s="102" t="str">
        <f t="shared" si="327"/>
        <v/>
      </c>
      <c r="BN331" s="102" t="str">
        <f t="shared" si="328"/>
        <v/>
      </c>
      <c r="BO331" s="105">
        <f t="shared" si="296"/>
        <v>13.858000000000001</v>
      </c>
      <c r="BP331" s="105">
        <f t="shared" si="297"/>
        <v>13.948</v>
      </c>
      <c r="BQ331" s="105">
        <f t="shared" si="298"/>
        <v>13.79</v>
      </c>
      <c r="BR331" s="105" t="str">
        <f t="shared" si="299"/>
        <v/>
      </c>
      <c r="BS331" s="105" t="str">
        <f t="shared" si="300"/>
        <v/>
      </c>
      <c r="BT331" s="105" t="str">
        <f t="shared" si="301"/>
        <v/>
      </c>
      <c r="BU331" s="105" t="str">
        <f t="shared" si="302"/>
        <v/>
      </c>
      <c r="BV331" s="105" t="str">
        <f t="shared" si="303"/>
        <v/>
      </c>
      <c r="BW331" s="105" t="str">
        <f t="shared" si="304"/>
        <v/>
      </c>
      <c r="BX331" s="105" t="str">
        <f t="shared" si="305"/>
        <v/>
      </c>
      <c r="BY331" s="102" t="str">
        <f t="shared" si="329"/>
        <v/>
      </c>
      <c r="BZ331" s="102" t="str">
        <f t="shared" si="330"/>
        <v/>
      </c>
      <c r="CA331" s="70">
        <f t="shared" si="331"/>
        <v>14.059333333333333</v>
      </c>
      <c r="CB331" s="70">
        <f t="shared" si="332"/>
        <v>13.865333333333334</v>
      </c>
      <c r="CC331" s="103" t="str">
        <f t="shared" si="333"/>
        <v>TRIM71</v>
      </c>
      <c r="CD331" s="104" t="s">
        <v>27111</v>
      </c>
      <c r="CE331" s="106">
        <f t="shared" si="306"/>
        <v>6.0697642130933602E-5</v>
      </c>
      <c r="CF331" s="106">
        <f t="shared" si="307"/>
        <v>5.8956074763479352E-5</v>
      </c>
      <c r="CG331" s="106">
        <f t="shared" si="308"/>
        <v>5.6163797035209816E-5</v>
      </c>
      <c r="CH331" s="106" t="str">
        <f t="shared" si="309"/>
        <v/>
      </c>
      <c r="CI331" s="106" t="str">
        <f t="shared" si="310"/>
        <v/>
      </c>
      <c r="CJ331" s="106" t="str">
        <f t="shared" si="311"/>
        <v/>
      </c>
      <c r="CK331" s="106" t="str">
        <f t="shared" si="312"/>
        <v/>
      </c>
      <c r="CL331" s="106" t="str">
        <f t="shared" si="313"/>
        <v/>
      </c>
      <c r="CM331" s="106" t="str">
        <f t="shared" si="314"/>
        <v/>
      </c>
      <c r="CN331" s="106" t="str">
        <f t="shared" si="315"/>
        <v/>
      </c>
      <c r="CO331" s="119" t="str">
        <f t="shared" si="334"/>
        <v/>
      </c>
      <c r="CP331" s="119" t="str">
        <f t="shared" si="335"/>
        <v/>
      </c>
      <c r="CQ331" s="106">
        <f t="shared" si="316"/>
        <v>6.7348250734982831E-5</v>
      </c>
      <c r="CR331" s="106">
        <f t="shared" si="317"/>
        <v>6.3275213685285673E-5</v>
      </c>
      <c r="CS331" s="106">
        <f t="shared" si="318"/>
        <v>7.0598644037188073E-5</v>
      </c>
      <c r="CT331" s="106" t="str">
        <f t="shared" si="319"/>
        <v/>
      </c>
      <c r="CU331" s="106" t="str">
        <f t="shared" si="320"/>
        <v/>
      </c>
      <c r="CV331" s="106" t="str">
        <f t="shared" si="321"/>
        <v/>
      </c>
      <c r="CW331" s="106" t="str">
        <f t="shared" si="322"/>
        <v/>
      </c>
      <c r="CX331" s="106" t="str">
        <f t="shared" si="323"/>
        <v/>
      </c>
      <c r="CY331" s="106" t="str">
        <f t="shared" si="324"/>
        <v/>
      </c>
      <c r="CZ331" s="106" t="str">
        <f t="shared" si="325"/>
        <v/>
      </c>
      <c r="DA331" s="119" t="str">
        <f t="shared" si="336"/>
        <v/>
      </c>
      <c r="DB331" s="119" t="str">
        <f t="shared" si="337"/>
        <v/>
      </c>
    </row>
    <row r="332" spans="1:106" ht="15" customHeight="1" x14ac:dyDescent="0.3">
      <c r="A332" s="135" t="str">
        <f>'Gene Table'!D331</f>
        <v>TRIM72</v>
      </c>
      <c r="B332" s="104" t="s">
        <v>27112</v>
      </c>
      <c r="C332" s="105">
        <f>IF('Test Sample Data'!C331="","",IF(SUM('Test Sample Data'!C$3:C$386)&gt;10,IF(AND(ISNUMBER('Test Sample Data'!C331),'Test Sample Data'!C331&lt;$C$389, 'Test Sample Data'!C331&gt;0),'Test Sample Data'!C331,$C$389),""))</f>
        <v>29.09</v>
      </c>
      <c r="D332" s="105">
        <f>IF('Test Sample Data'!D331="","",IF(SUM('Test Sample Data'!D$3:D$386)&gt;10,IF(AND(ISNUMBER('Test Sample Data'!D331),'Test Sample Data'!D331&lt;$C$389, 'Test Sample Data'!D331&gt;0),'Test Sample Data'!D331,$C$389),""))</f>
        <v>29.17</v>
      </c>
      <c r="E332" s="105">
        <f>IF('Test Sample Data'!E331="","",IF(SUM('Test Sample Data'!E$3:E$386)&gt;10,IF(AND(ISNUMBER('Test Sample Data'!E331),'Test Sample Data'!E331&lt;$C$389, 'Test Sample Data'!E331&gt;0),'Test Sample Data'!E331,$C$389),""))</f>
        <v>29.15</v>
      </c>
      <c r="F332" s="105" t="str">
        <f>IF('Test Sample Data'!F331="","",IF(SUM('Test Sample Data'!F$3:F$386)&gt;10,IF(AND(ISNUMBER('Test Sample Data'!F331),'Test Sample Data'!F331&lt;$C$389, 'Test Sample Data'!F331&gt;0),'Test Sample Data'!F331,$C$389),""))</f>
        <v/>
      </c>
      <c r="G332" s="105" t="str">
        <f>IF('Test Sample Data'!G331="","",IF(SUM('Test Sample Data'!G$3:G$386)&gt;10,IF(AND(ISNUMBER('Test Sample Data'!G331),'Test Sample Data'!G331&lt;$C$389, 'Test Sample Data'!G331&gt;0),'Test Sample Data'!G331,$C$389),""))</f>
        <v/>
      </c>
      <c r="H332" s="105" t="str">
        <f>IF('Test Sample Data'!H331="","",IF(SUM('Test Sample Data'!H$3:H$386)&gt;10,IF(AND(ISNUMBER('Test Sample Data'!H331),'Test Sample Data'!H331&lt;$C$389, 'Test Sample Data'!H331&gt;0),'Test Sample Data'!H331,$C$389),""))</f>
        <v/>
      </c>
      <c r="I332" s="105" t="str">
        <f>IF('Test Sample Data'!I331="","",IF(SUM('Test Sample Data'!I$3:I$386)&gt;10,IF(AND(ISNUMBER('Test Sample Data'!I331),'Test Sample Data'!I331&lt;$C$389, 'Test Sample Data'!I331&gt;0),'Test Sample Data'!I331,$C$389),""))</f>
        <v/>
      </c>
      <c r="J332" s="105" t="str">
        <f>IF('Test Sample Data'!J331="","",IF(SUM('Test Sample Data'!J$3:J$386)&gt;10,IF(AND(ISNUMBER('Test Sample Data'!J331),'Test Sample Data'!J331&lt;$C$389, 'Test Sample Data'!J331&gt;0),'Test Sample Data'!J331,$C$389),""))</f>
        <v/>
      </c>
      <c r="K332" s="105" t="str">
        <f>IF('Test Sample Data'!K331="","",IF(SUM('Test Sample Data'!K$3:K$386)&gt;10,IF(AND(ISNUMBER('Test Sample Data'!K331),'Test Sample Data'!K331&lt;$C$389, 'Test Sample Data'!K331&gt;0),'Test Sample Data'!K331,$C$389),""))</f>
        <v/>
      </c>
      <c r="L332" s="105" t="str">
        <f>IF('Test Sample Data'!L331="","",IF(SUM('Test Sample Data'!L$3:L$386)&gt;10,IF(AND(ISNUMBER('Test Sample Data'!L331),'Test Sample Data'!L331&lt;$C$389, 'Test Sample Data'!L331&gt;0),'Test Sample Data'!L331,$C$389),""))</f>
        <v/>
      </c>
      <c r="M332" s="105" t="str">
        <f>IF('Test Sample Data'!M331="","",IF(SUM('Test Sample Data'!M$3:M$386)&gt;10,IF(AND(ISNUMBER('Test Sample Data'!M331),'Test Sample Data'!M331&lt;$C$389, 'Test Sample Data'!M331&gt;0),'Test Sample Data'!M331,$C$389),""))</f>
        <v/>
      </c>
      <c r="N332" s="105" t="str">
        <f>IF('Test Sample Data'!N331="","",IF(SUM('Test Sample Data'!N$3:N$386)&gt;10,IF(AND(ISNUMBER('Test Sample Data'!N331),'Test Sample Data'!N331&lt;$C$389, 'Test Sample Data'!N331&gt;0),'Test Sample Data'!N331,$C$389),""))</f>
        <v/>
      </c>
      <c r="O332" s="105" t="str">
        <f>'Gene Table'!D331</f>
        <v>TRIM72</v>
      </c>
      <c r="P332" s="104" t="s">
        <v>27112</v>
      </c>
      <c r="Q332" s="105">
        <f>IF('Control Sample Data'!C331="","",IF(SUM('Control Sample Data'!C$3:C$386)&gt;10,IF(AND(ISNUMBER('Control Sample Data'!C331),'Control Sample Data'!C331&lt;$C$389, 'Control Sample Data'!C331&gt;0),'Control Sample Data'!C331,$C$389),""))</f>
        <v>28.65</v>
      </c>
      <c r="R332" s="105">
        <f>IF('Control Sample Data'!D331="","",IF(SUM('Control Sample Data'!D$3:D$386)&gt;10,IF(AND(ISNUMBER('Control Sample Data'!D331),'Control Sample Data'!D331&lt;$C$389, 'Control Sample Data'!D331&gt;0),'Control Sample Data'!D331,$C$389),""))</f>
        <v>28.56</v>
      </c>
      <c r="S332" s="105">
        <f>IF('Control Sample Data'!E331="","",IF(SUM('Control Sample Data'!E$3:E$386)&gt;10,IF(AND(ISNUMBER('Control Sample Data'!E331),'Control Sample Data'!E331&lt;$C$389, 'Control Sample Data'!E331&gt;0),'Control Sample Data'!E331,$C$389),""))</f>
        <v>28.38</v>
      </c>
      <c r="T332" s="105" t="str">
        <f>IF('Control Sample Data'!F331="","",IF(SUM('Control Sample Data'!F$3:F$386)&gt;10,IF(AND(ISNUMBER('Control Sample Data'!F331),'Control Sample Data'!F331&lt;$C$389, 'Control Sample Data'!F331&gt;0),'Control Sample Data'!F331,$C$389),""))</f>
        <v/>
      </c>
      <c r="U332" s="105" t="str">
        <f>IF('Control Sample Data'!G331="","",IF(SUM('Control Sample Data'!G$3:G$386)&gt;10,IF(AND(ISNUMBER('Control Sample Data'!G331),'Control Sample Data'!G331&lt;$C$389, 'Control Sample Data'!G331&gt;0),'Control Sample Data'!G331,$C$389),""))</f>
        <v/>
      </c>
      <c r="V332" s="105" t="str">
        <f>IF('Control Sample Data'!H331="","",IF(SUM('Control Sample Data'!H$3:H$386)&gt;10,IF(AND(ISNUMBER('Control Sample Data'!H331),'Control Sample Data'!H331&lt;$C$389, 'Control Sample Data'!H331&gt;0),'Control Sample Data'!H331,$C$389),""))</f>
        <v/>
      </c>
      <c r="W332" s="105" t="str">
        <f>IF('Control Sample Data'!I331="","",IF(SUM('Control Sample Data'!I$3:I$386)&gt;10,IF(AND(ISNUMBER('Control Sample Data'!I331),'Control Sample Data'!I331&lt;$C$389, 'Control Sample Data'!I331&gt;0),'Control Sample Data'!I331,$C$389),""))</f>
        <v/>
      </c>
      <c r="X332" s="105" t="str">
        <f>IF('Control Sample Data'!J331="","",IF(SUM('Control Sample Data'!J$3:J$386)&gt;10,IF(AND(ISNUMBER('Control Sample Data'!J331),'Control Sample Data'!J331&lt;$C$389, 'Control Sample Data'!J331&gt;0),'Control Sample Data'!J331,$C$389),""))</f>
        <v/>
      </c>
      <c r="Y332" s="105" t="str">
        <f>IF('Control Sample Data'!K331="","",IF(SUM('Control Sample Data'!K$3:K$386)&gt;10,IF(AND(ISNUMBER('Control Sample Data'!K331),'Control Sample Data'!K331&lt;$C$389, 'Control Sample Data'!K331&gt;0),'Control Sample Data'!K331,$C$389),""))</f>
        <v/>
      </c>
      <c r="Z332" s="105" t="str">
        <f>IF('Control Sample Data'!L331="","",IF(SUM('Control Sample Data'!L$3:L$386)&gt;10,IF(AND(ISNUMBER('Control Sample Data'!L331),'Control Sample Data'!L331&lt;$C$389, 'Control Sample Data'!L331&gt;0),'Control Sample Data'!L331,$C$389),""))</f>
        <v/>
      </c>
      <c r="AA332" s="105" t="str">
        <f>IF('Control Sample Data'!M331="","",IF(SUM('Control Sample Data'!M$3:M$386)&gt;10,IF(AND(ISNUMBER('Control Sample Data'!M331),'Control Sample Data'!M331&lt;$C$389, 'Control Sample Data'!M331&gt;0),'Control Sample Data'!M331,$C$389),""))</f>
        <v/>
      </c>
      <c r="AB332" s="136" t="str">
        <f>IF('Control Sample Data'!N331="","",IF(SUM('Control Sample Data'!N$3:N$386)&gt;10,IF(AND(ISNUMBER('Control Sample Data'!N331),'Control Sample Data'!N331&lt;$C$389, 'Control Sample Data'!N331&gt;0),'Control Sample Data'!N331,$C$389),""))</f>
        <v/>
      </c>
      <c r="BA332" s="101" t="str">
        <f t="shared" si="326"/>
        <v>TRIM72</v>
      </c>
      <c r="BB332" s="104" t="s">
        <v>27112</v>
      </c>
      <c r="BC332" s="105">
        <f t="shared" si="286"/>
        <v>8.097999999999999</v>
      </c>
      <c r="BD332" s="105">
        <f t="shared" si="287"/>
        <v>8.2200000000000024</v>
      </c>
      <c r="BE332" s="105">
        <f t="shared" si="288"/>
        <v>8.269999999999996</v>
      </c>
      <c r="BF332" s="105" t="str">
        <f t="shared" si="289"/>
        <v/>
      </c>
      <c r="BG332" s="105" t="str">
        <f t="shared" si="290"/>
        <v/>
      </c>
      <c r="BH332" s="105" t="str">
        <f t="shared" si="291"/>
        <v/>
      </c>
      <c r="BI332" s="105" t="str">
        <f t="shared" si="292"/>
        <v/>
      </c>
      <c r="BJ332" s="105" t="str">
        <f t="shared" si="293"/>
        <v/>
      </c>
      <c r="BK332" s="105" t="str">
        <f t="shared" si="294"/>
        <v/>
      </c>
      <c r="BL332" s="105" t="str">
        <f t="shared" si="295"/>
        <v/>
      </c>
      <c r="BM332" s="102" t="str">
        <f t="shared" si="327"/>
        <v/>
      </c>
      <c r="BN332" s="102" t="str">
        <f t="shared" si="328"/>
        <v/>
      </c>
      <c r="BO332" s="105">
        <f t="shared" si="296"/>
        <v>7.5079999999999991</v>
      </c>
      <c r="BP332" s="105">
        <f t="shared" si="297"/>
        <v>7.5079999999999991</v>
      </c>
      <c r="BQ332" s="105">
        <f t="shared" si="298"/>
        <v>7.1699999999999982</v>
      </c>
      <c r="BR332" s="105" t="str">
        <f t="shared" si="299"/>
        <v/>
      </c>
      <c r="BS332" s="105" t="str">
        <f t="shared" si="300"/>
        <v/>
      </c>
      <c r="BT332" s="105" t="str">
        <f t="shared" si="301"/>
        <v/>
      </c>
      <c r="BU332" s="105" t="str">
        <f t="shared" si="302"/>
        <v/>
      </c>
      <c r="BV332" s="105" t="str">
        <f t="shared" si="303"/>
        <v/>
      </c>
      <c r="BW332" s="105" t="str">
        <f t="shared" si="304"/>
        <v/>
      </c>
      <c r="BX332" s="105" t="str">
        <f t="shared" si="305"/>
        <v/>
      </c>
      <c r="BY332" s="102" t="str">
        <f t="shared" si="329"/>
        <v/>
      </c>
      <c r="BZ332" s="102" t="str">
        <f t="shared" si="330"/>
        <v/>
      </c>
      <c r="CA332" s="70">
        <f t="shared" si="331"/>
        <v>8.1959999999999997</v>
      </c>
      <c r="CB332" s="70">
        <f t="shared" si="332"/>
        <v>7.3953333333333324</v>
      </c>
      <c r="CC332" s="103" t="str">
        <f t="shared" si="333"/>
        <v>TRIM72</v>
      </c>
      <c r="CD332" s="104" t="s">
        <v>27112</v>
      </c>
      <c r="CE332" s="106">
        <f t="shared" si="306"/>
        <v>3.6497161987624266E-3</v>
      </c>
      <c r="CF332" s="106">
        <f t="shared" si="307"/>
        <v>3.3537712360849712E-3</v>
      </c>
      <c r="CG332" s="106">
        <f t="shared" si="308"/>
        <v>3.2395294758376719E-3</v>
      </c>
      <c r="CH332" s="106" t="str">
        <f t="shared" si="309"/>
        <v/>
      </c>
      <c r="CI332" s="106" t="str">
        <f t="shared" si="310"/>
        <v/>
      </c>
      <c r="CJ332" s="106" t="str">
        <f t="shared" si="311"/>
        <v/>
      </c>
      <c r="CK332" s="106" t="str">
        <f t="shared" si="312"/>
        <v/>
      </c>
      <c r="CL332" s="106" t="str">
        <f t="shared" si="313"/>
        <v/>
      </c>
      <c r="CM332" s="106" t="str">
        <f t="shared" si="314"/>
        <v/>
      </c>
      <c r="CN332" s="106" t="str">
        <f t="shared" si="315"/>
        <v/>
      </c>
      <c r="CO332" s="119" t="str">
        <f t="shared" si="334"/>
        <v/>
      </c>
      <c r="CP332" s="119" t="str">
        <f t="shared" si="335"/>
        <v/>
      </c>
      <c r="CQ332" s="106">
        <f t="shared" si="316"/>
        <v>5.4937234371606252E-3</v>
      </c>
      <c r="CR332" s="106">
        <f t="shared" si="317"/>
        <v>5.4937234371606252E-3</v>
      </c>
      <c r="CS332" s="106">
        <f t="shared" si="318"/>
        <v>6.9440834466138373E-3</v>
      </c>
      <c r="CT332" s="106" t="str">
        <f t="shared" si="319"/>
        <v/>
      </c>
      <c r="CU332" s="106" t="str">
        <f t="shared" si="320"/>
        <v/>
      </c>
      <c r="CV332" s="106" t="str">
        <f t="shared" si="321"/>
        <v/>
      </c>
      <c r="CW332" s="106" t="str">
        <f t="shared" si="322"/>
        <v/>
      </c>
      <c r="CX332" s="106" t="str">
        <f t="shared" si="323"/>
        <v/>
      </c>
      <c r="CY332" s="106" t="str">
        <f t="shared" si="324"/>
        <v/>
      </c>
      <c r="CZ332" s="106" t="str">
        <f t="shared" si="325"/>
        <v/>
      </c>
      <c r="DA332" s="119" t="str">
        <f t="shared" si="336"/>
        <v/>
      </c>
      <c r="DB332" s="119" t="str">
        <f t="shared" si="337"/>
        <v/>
      </c>
    </row>
    <row r="333" spans="1:106" ht="15" customHeight="1" x14ac:dyDescent="0.3">
      <c r="A333" s="135" t="str">
        <f>'Gene Table'!D332</f>
        <v>TRIM73</v>
      </c>
      <c r="B333" s="104" t="s">
        <v>27113</v>
      </c>
      <c r="C333" s="105">
        <f>IF('Test Sample Data'!C332="","",IF(SUM('Test Sample Data'!C$3:C$386)&gt;10,IF(AND(ISNUMBER('Test Sample Data'!C332),'Test Sample Data'!C332&lt;$C$389, 'Test Sample Data'!C332&gt;0),'Test Sample Data'!C332,$C$389),""))</f>
        <v>34.299999999999997</v>
      </c>
      <c r="D333" s="105">
        <f>IF('Test Sample Data'!D332="","",IF(SUM('Test Sample Data'!D$3:D$386)&gt;10,IF(AND(ISNUMBER('Test Sample Data'!D332),'Test Sample Data'!D332&lt;$C$389, 'Test Sample Data'!D332&gt;0),'Test Sample Data'!D332,$C$389),""))</f>
        <v>34.29</v>
      </c>
      <c r="E333" s="105">
        <f>IF('Test Sample Data'!E332="","",IF(SUM('Test Sample Data'!E$3:E$386)&gt;10,IF(AND(ISNUMBER('Test Sample Data'!E332),'Test Sample Data'!E332&lt;$C$389, 'Test Sample Data'!E332&gt;0),'Test Sample Data'!E332,$C$389),""))</f>
        <v>35</v>
      </c>
      <c r="F333" s="105" t="str">
        <f>IF('Test Sample Data'!F332="","",IF(SUM('Test Sample Data'!F$3:F$386)&gt;10,IF(AND(ISNUMBER('Test Sample Data'!F332),'Test Sample Data'!F332&lt;$C$389, 'Test Sample Data'!F332&gt;0),'Test Sample Data'!F332,$C$389),""))</f>
        <v/>
      </c>
      <c r="G333" s="105" t="str">
        <f>IF('Test Sample Data'!G332="","",IF(SUM('Test Sample Data'!G$3:G$386)&gt;10,IF(AND(ISNUMBER('Test Sample Data'!G332),'Test Sample Data'!G332&lt;$C$389, 'Test Sample Data'!G332&gt;0),'Test Sample Data'!G332,$C$389),""))</f>
        <v/>
      </c>
      <c r="H333" s="105" t="str">
        <f>IF('Test Sample Data'!H332="","",IF(SUM('Test Sample Data'!H$3:H$386)&gt;10,IF(AND(ISNUMBER('Test Sample Data'!H332),'Test Sample Data'!H332&lt;$C$389, 'Test Sample Data'!H332&gt;0),'Test Sample Data'!H332,$C$389),""))</f>
        <v/>
      </c>
      <c r="I333" s="105" t="str">
        <f>IF('Test Sample Data'!I332="","",IF(SUM('Test Sample Data'!I$3:I$386)&gt;10,IF(AND(ISNUMBER('Test Sample Data'!I332),'Test Sample Data'!I332&lt;$C$389, 'Test Sample Data'!I332&gt;0),'Test Sample Data'!I332,$C$389),""))</f>
        <v/>
      </c>
      <c r="J333" s="105" t="str">
        <f>IF('Test Sample Data'!J332="","",IF(SUM('Test Sample Data'!J$3:J$386)&gt;10,IF(AND(ISNUMBER('Test Sample Data'!J332),'Test Sample Data'!J332&lt;$C$389, 'Test Sample Data'!J332&gt;0),'Test Sample Data'!J332,$C$389),""))</f>
        <v/>
      </c>
      <c r="K333" s="105" t="str">
        <f>IF('Test Sample Data'!K332="","",IF(SUM('Test Sample Data'!K$3:K$386)&gt;10,IF(AND(ISNUMBER('Test Sample Data'!K332),'Test Sample Data'!K332&lt;$C$389, 'Test Sample Data'!K332&gt;0),'Test Sample Data'!K332,$C$389),""))</f>
        <v/>
      </c>
      <c r="L333" s="105" t="str">
        <f>IF('Test Sample Data'!L332="","",IF(SUM('Test Sample Data'!L$3:L$386)&gt;10,IF(AND(ISNUMBER('Test Sample Data'!L332),'Test Sample Data'!L332&lt;$C$389, 'Test Sample Data'!L332&gt;0),'Test Sample Data'!L332,$C$389),""))</f>
        <v/>
      </c>
      <c r="M333" s="105" t="str">
        <f>IF('Test Sample Data'!M332="","",IF(SUM('Test Sample Data'!M$3:M$386)&gt;10,IF(AND(ISNUMBER('Test Sample Data'!M332),'Test Sample Data'!M332&lt;$C$389, 'Test Sample Data'!M332&gt;0),'Test Sample Data'!M332,$C$389),""))</f>
        <v/>
      </c>
      <c r="N333" s="105" t="str">
        <f>IF('Test Sample Data'!N332="","",IF(SUM('Test Sample Data'!N$3:N$386)&gt;10,IF(AND(ISNUMBER('Test Sample Data'!N332),'Test Sample Data'!N332&lt;$C$389, 'Test Sample Data'!N332&gt;0),'Test Sample Data'!N332,$C$389),""))</f>
        <v/>
      </c>
      <c r="O333" s="105" t="str">
        <f>'Gene Table'!D332</f>
        <v>TRIM73</v>
      </c>
      <c r="P333" s="104" t="s">
        <v>27113</v>
      </c>
      <c r="Q333" s="105">
        <f>IF('Control Sample Data'!C332="","",IF(SUM('Control Sample Data'!C$3:C$386)&gt;10,IF(AND(ISNUMBER('Control Sample Data'!C332),'Control Sample Data'!C332&lt;$C$389, 'Control Sample Data'!C332&gt;0),'Control Sample Data'!C332,$C$389),""))</f>
        <v>31.72</v>
      </c>
      <c r="R333" s="105">
        <f>IF('Control Sample Data'!D332="","",IF(SUM('Control Sample Data'!D$3:D$386)&gt;10,IF(AND(ISNUMBER('Control Sample Data'!D332),'Control Sample Data'!D332&lt;$C$389, 'Control Sample Data'!D332&gt;0),'Control Sample Data'!D332,$C$389),""))</f>
        <v>32.28</v>
      </c>
      <c r="S333" s="105">
        <f>IF('Control Sample Data'!E332="","",IF(SUM('Control Sample Data'!E$3:E$386)&gt;10,IF(AND(ISNUMBER('Control Sample Data'!E332),'Control Sample Data'!E332&lt;$C$389, 'Control Sample Data'!E332&gt;0),'Control Sample Data'!E332,$C$389),""))</f>
        <v>32.53</v>
      </c>
      <c r="T333" s="105" t="str">
        <f>IF('Control Sample Data'!F332="","",IF(SUM('Control Sample Data'!F$3:F$386)&gt;10,IF(AND(ISNUMBER('Control Sample Data'!F332),'Control Sample Data'!F332&lt;$C$389, 'Control Sample Data'!F332&gt;0),'Control Sample Data'!F332,$C$389),""))</f>
        <v/>
      </c>
      <c r="U333" s="105" t="str">
        <f>IF('Control Sample Data'!G332="","",IF(SUM('Control Sample Data'!G$3:G$386)&gt;10,IF(AND(ISNUMBER('Control Sample Data'!G332),'Control Sample Data'!G332&lt;$C$389, 'Control Sample Data'!G332&gt;0),'Control Sample Data'!G332,$C$389),""))</f>
        <v/>
      </c>
      <c r="V333" s="105" t="str">
        <f>IF('Control Sample Data'!H332="","",IF(SUM('Control Sample Data'!H$3:H$386)&gt;10,IF(AND(ISNUMBER('Control Sample Data'!H332),'Control Sample Data'!H332&lt;$C$389, 'Control Sample Data'!H332&gt;0),'Control Sample Data'!H332,$C$389),""))</f>
        <v/>
      </c>
      <c r="W333" s="105" t="str">
        <f>IF('Control Sample Data'!I332="","",IF(SUM('Control Sample Data'!I$3:I$386)&gt;10,IF(AND(ISNUMBER('Control Sample Data'!I332),'Control Sample Data'!I332&lt;$C$389, 'Control Sample Data'!I332&gt;0),'Control Sample Data'!I332,$C$389),""))</f>
        <v/>
      </c>
      <c r="X333" s="105" t="str">
        <f>IF('Control Sample Data'!J332="","",IF(SUM('Control Sample Data'!J$3:J$386)&gt;10,IF(AND(ISNUMBER('Control Sample Data'!J332),'Control Sample Data'!J332&lt;$C$389, 'Control Sample Data'!J332&gt;0),'Control Sample Data'!J332,$C$389),""))</f>
        <v/>
      </c>
      <c r="Y333" s="105" t="str">
        <f>IF('Control Sample Data'!K332="","",IF(SUM('Control Sample Data'!K$3:K$386)&gt;10,IF(AND(ISNUMBER('Control Sample Data'!K332),'Control Sample Data'!K332&lt;$C$389, 'Control Sample Data'!K332&gt;0),'Control Sample Data'!K332,$C$389),""))</f>
        <v/>
      </c>
      <c r="Z333" s="105" t="str">
        <f>IF('Control Sample Data'!L332="","",IF(SUM('Control Sample Data'!L$3:L$386)&gt;10,IF(AND(ISNUMBER('Control Sample Data'!L332),'Control Sample Data'!L332&lt;$C$389, 'Control Sample Data'!L332&gt;0),'Control Sample Data'!L332,$C$389),""))</f>
        <v/>
      </c>
      <c r="AA333" s="105" t="str">
        <f>IF('Control Sample Data'!M332="","",IF(SUM('Control Sample Data'!M$3:M$386)&gt;10,IF(AND(ISNUMBER('Control Sample Data'!M332),'Control Sample Data'!M332&lt;$C$389, 'Control Sample Data'!M332&gt;0),'Control Sample Data'!M332,$C$389),""))</f>
        <v/>
      </c>
      <c r="AB333" s="136" t="str">
        <f>IF('Control Sample Data'!N332="","",IF(SUM('Control Sample Data'!N$3:N$386)&gt;10,IF(AND(ISNUMBER('Control Sample Data'!N332),'Control Sample Data'!N332&lt;$C$389, 'Control Sample Data'!N332&gt;0),'Control Sample Data'!N332,$C$389),""))</f>
        <v/>
      </c>
      <c r="BA333" s="101" t="str">
        <f t="shared" si="326"/>
        <v>TRIM73</v>
      </c>
      <c r="BB333" s="104" t="s">
        <v>27113</v>
      </c>
      <c r="BC333" s="105">
        <f t="shared" si="286"/>
        <v>13.307999999999996</v>
      </c>
      <c r="BD333" s="105">
        <f t="shared" si="287"/>
        <v>13.34</v>
      </c>
      <c r="BE333" s="105">
        <f t="shared" si="288"/>
        <v>14.119999999999997</v>
      </c>
      <c r="BF333" s="105" t="str">
        <f t="shared" si="289"/>
        <v/>
      </c>
      <c r="BG333" s="105" t="str">
        <f t="shared" si="290"/>
        <v/>
      </c>
      <c r="BH333" s="105" t="str">
        <f t="shared" si="291"/>
        <v/>
      </c>
      <c r="BI333" s="105" t="str">
        <f t="shared" si="292"/>
        <v/>
      </c>
      <c r="BJ333" s="105" t="str">
        <f t="shared" si="293"/>
        <v/>
      </c>
      <c r="BK333" s="105" t="str">
        <f t="shared" si="294"/>
        <v/>
      </c>
      <c r="BL333" s="105" t="str">
        <f t="shared" si="295"/>
        <v/>
      </c>
      <c r="BM333" s="102" t="str">
        <f t="shared" si="327"/>
        <v/>
      </c>
      <c r="BN333" s="102" t="str">
        <f t="shared" si="328"/>
        <v/>
      </c>
      <c r="BO333" s="105">
        <f t="shared" si="296"/>
        <v>10.577999999999999</v>
      </c>
      <c r="BP333" s="105">
        <f t="shared" si="297"/>
        <v>11.228000000000002</v>
      </c>
      <c r="BQ333" s="105">
        <f t="shared" si="298"/>
        <v>11.32</v>
      </c>
      <c r="BR333" s="105" t="str">
        <f t="shared" si="299"/>
        <v/>
      </c>
      <c r="BS333" s="105" t="str">
        <f t="shared" si="300"/>
        <v/>
      </c>
      <c r="BT333" s="105" t="str">
        <f t="shared" si="301"/>
        <v/>
      </c>
      <c r="BU333" s="105" t="str">
        <f t="shared" si="302"/>
        <v/>
      </c>
      <c r="BV333" s="105" t="str">
        <f t="shared" si="303"/>
        <v/>
      </c>
      <c r="BW333" s="105" t="str">
        <f t="shared" si="304"/>
        <v/>
      </c>
      <c r="BX333" s="105" t="str">
        <f t="shared" si="305"/>
        <v/>
      </c>
      <c r="BY333" s="102" t="str">
        <f t="shared" si="329"/>
        <v/>
      </c>
      <c r="BZ333" s="102" t="str">
        <f t="shared" si="330"/>
        <v/>
      </c>
      <c r="CA333" s="70">
        <f t="shared" si="331"/>
        <v>13.589333333333331</v>
      </c>
      <c r="CB333" s="70">
        <f t="shared" si="332"/>
        <v>11.042000000000002</v>
      </c>
      <c r="CC333" s="103" t="str">
        <f t="shared" si="333"/>
        <v>TRIM73</v>
      </c>
      <c r="CD333" s="104" t="s">
        <v>27113</v>
      </c>
      <c r="CE333" s="106">
        <f t="shared" si="306"/>
        <v>9.8603610548048131E-5</v>
      </c>
      <c r="CF333" s="106">
        <f t="shared" si="307"/>
        <v>9.6440589827072443E-5</v>
      </c>
      <c r="CG333" s="106">
        <f t="shared" si="308"/>
        <v>5.6163797035209816E-5</v>
      </c>
      <c r="CH333" s="106" t="str">
        <f t="shared" si="309"/>
        <v/>
      </c>
      <c r="CI333" s="106" t="str">
        <f t="shared" si="310"/>
        <v/>
      </c>
      <c r="CJ333" s="106" t="str">
        <f t="shared" si="311"/>
        <v/>
      </c>
      <c r="CK333" s="106" t="str">
        <f t="shared" si="312"/>
        <v/>
      </c>
      <c r="CL333" s="106" t="str">
        <f t="shared" si="313"/>
        <v/>
      </c>
      <c r="CM333" s="106" t="str">
        <f t="shared" si="314"/>
        <v/>
      </c>
      <c r="CN333" s="106" t="str">
        <f t="shared" si="315"/>
        <v/>
      </c>
      <c r="CO333" s="119" t="str">
        <f t="shared" si="334"/>
        <v/>
      </c>
      <c r="CP333" s="119" t="str">
        <f t="shared" si="335"/>
        <v/>
      </c>
      <c r="CQ333" s="106">
        <f t="shared" si="316"/>
        <v>6.5419121212296984E-4</v>
      </c>
      <c r="CR333" s="106">
        <f t="shared" si="317"/>
        <v>4.1690318085509949E-4</v>
      </c>
      <c r="CS333" s="106">
        <f t="shared" si="318"/>
        <v>3.9114740116680773E-4</v>
      </c>
      <c r="CT333" s="106" t="str">
        <f t="shared" si="319"/>
        <v/>
      </c>
      <c r="CU333" s="106" t="str">
        <f t="shared" si="320"/>
        <v/>
      </c>
      <c r="CV333" s="106" t="str">
        <f t="shared" si="321"/>
        <v/>
      </c>
      <c r="CW333" s="106" t="str">
        <f t="shared" si="322"/>
        <v/>
      </c>
      <c r="CX333" s="106" t="str">
        <f t="shared" si="323"/>
        <v/>
      </c>
      <c r="CY333" s="106" t="str">
        <f t="shared" si="324"/>
        <v/>
      </c>
      <c r="CZ333" s="106" t="str">
        <f t="shared" si="325"/>
        <v/>
      </c>
      <c r="DA333" s="119" t="str">
        <f t="shared" si="336"/>
        <v/>
      </c>
      <c r="DB333" s="119" t="str">
        <f t="shared" si="337"/>
        <v/>
      </c>
    </row>
    <row r="334" spans="1:106" ht="15" customHeight="1" x14ac:dyDescent="0.3">
      <c r="A334" s="135" t="str">
        <f>'Gene Table'!D333</f>
        <v>TRIM74</v>
      </c>
      <c r="B334" s="104" t="s">
        <v>27114</v>
      </c>
      <c r="C334" s="105">
        <f>IF('Test Sample Data'!C333="","",IF(SUM('Test Sample Data'!C$3:C$386)&gt;10,IF(AND(ISNUMBER('Test Sample Data'!C333),'Test Sample Data'!C333&lt;$C$389, 'Test Sample Data'!C333&gt;0),'Test Sample Data'!C333,$C$389),""))</f>
        <v>24.3</v>
      </c>
      <c r="D334" s="105">
        <f>IF('Test Sample Data'!D333="","",IF(SUM('Test Sample Data'!D$3:D$386)&gt;10,IF(AND(ISNUMBER('Test Sample Data'!D333),'Test Sample Data'!D333&lt;$C$389, 'Test Sample Data'!D333&gt;0),'Test Sample Data'!D333,$C$389),""))</f>
        <v>24.33</v>
      </c>
      <c r="E334" s="105">
        <f>IF('Test Sample Data'!E333="","",IF(SUM('Test Sample Data'!E$3:E$386)&gt;10,IF(AND(ISNUMBER('Test Sample Data'!E333),'Test Sample Data'!E333&lt;$C$389, 'Test Sample Data'!E333&gt;0),'Test Sample Data'!E333,$C$389),""))</f>
        <v>24.17</v>
      </c>
      <c r="F334" s="105" t="str">
        <f>IF('Test Sample Data'!F333="","",IF(SUM('Test Sample Data'!F$3:F$386)&gt;10,IF(AND(ISNUMBER('Test Sample Data'!F333),'Test Sample Data'!F333&lt;$C$389, 'Test Sample Data'!F333&gt;0),'Test Sample Data'!F333,$C$389),""))</f>
        <v/>
      </c>
      <c r="G334" s="105" t="str">
        <f>IF('Test Sample Data'!G333="","",IF(SUM('Test Sample Data'!G$3:G$386)&gt;10,IF(AND(ISNUMBER('Test Sample Data'!G333),'Test Sample Data'!G333&lt;$C$389, 'Test Sample Data'!G333&gt;0),'Test Sample Data'!G333,$C$389),""))</f>
        <v/>
      </c>
      <c r="H334" s="105" t="str">
        <f>IF('Test Sample Data'!H333="","",IF(SUM('Test Sample Data'!H$3:H$386)&gt;10,IF(AND(ISNUMBER('Test Sample Data'!H333),'Test Sample Data'!H333&lt;$C$389, 'Test Sample Data'!H333&gt;0),'Test Sample Data'!H333,$C$389),""))</f>
        <v/>
      </c>
      <c r="I334" s="105" t="str">
        <f>IF('Test Sample Data'!I333="","",IF(SUM('Test Sample Data'!I$3:I$386)&gt;10,IF(AND(ISNUMBER('Test Sample Data'!I333),'Test Sample Data'!I333&lt;$C$389, 'Test Sample Data'!I333&gt;0),'Test Sample Data'!I333,$C$389),""))</f>
        <v/>
      </c>
      <c r="J334" s="105" t="str">
        <f>IF('Test Sample Data'!J333="","",IF(SUM('Test Sample Data'!J$3:J$386)&gt;10,IF(AND(ISNUMBER('Test Sample Data'!J333),'Test Sample Data'!J333&lt;$C$389, 'Test Sample Data'!J333&gt;0),'Test Sample Data'!J333,$C$389),""))</f>
        <v/>
      </c>
      <c r="K334" s="105" t="str">
        <f>IF('Test Sample Data'!K333="","",IF(SUM('Test Sample Data'!K$3:K$386)&gt;10,IF(AND(ISNUMBER('Test Sample Data'!K333),'Test Sample Data'!K333&lt;$C$389, 'Test Sample Data'!K333&gt;0),'Test Sample Data'!K333,$C$389),""))</f>
        <v/>
      </c>
      <c r="L334" s="105" t="str">
        <f>IF('Test Sample Data'!L333="","",IF(SUM('Test Sample Data'!L$3:L$386)&gt;10,IF(AND(ISNUMBER('Test Sample Data'!L333),'Test Sample Data'!L333&lt;$C$389, 'Test Sample Data'!L333&gt;0),'Test Sample Data'!L333,$C$389),""))</f>
        <v/>
      </c>
      <c r="M334" s="105" t="str">
        <f>IF('Test Sample Data'!M333="","",IF(SUM('Test Sample Data'!M$3:M$386)&gt;10,IF(AND(ISNUMBER('Test Sample Data'!M333),'Test Sample Data'!M333&lt;$C$389, 'Test Sample Data'!M333&gt;0),'Test Sample Data'!M333,$C$389),""))</f>
        <v/>
      </c>
      <c r="N334" s="105" t="str">
        <f>IF('Test Sample Data'!N333="","",IF(SUM('Test Sample Data'!N$3:N$386)&gt;10,IF(AND(ISNUMBER('Test Sample Data'!N333),'Test Sample Data'!N333&lt;$C$389, 'Test Sample Data'!N333&gt;0),'Test Sample Data'!N333,$C$389),""))</f>
        <v/>
      </c>
      <c r="O334" s="105" t="str">
        <f>'Gene Table'!D333</f>
        <v>TRIM74</v>
      </c>
      <c r="P334" s="104" t="s">
        <v>27114</v>
      </c>
      <c r="Q334" s="105">
        <f>IF('Control Sample Data'!C333="","",IF(SUM('Control Sample Data'!C$3:C$386)&gt;10,IF(AND(ISNUMBER('Control Sample Data'!C333),'Control Sample Data'!C333&lt;$C$389, 'Control Sample Data'!C333&gt;0),'Control Sample Data'!C333,$C$389),""))</f>
        <v>20</v>
      </c>
      <c r="R334" s="105">
        <f>IF('Control Sample Data'!D333="","",IF(SUM('Control Sample Data'!D$3:D$386)&gt;10,IF(AND(ISNUMBER('Control Sample Data'!D333),'Control Sample Data'!D333&lt;$C$389, 'Control Sample Data'!D333&gt;0),'Control Sample Data'!D333,$C$389),""))</f>
        <v>19.96</v>
      </c>
      <c r="S334" s="105">
        <f>IF('Control Sample Data'!E333="","",IF(SUM('Control Sample Data'!E$3:E$386)&gt;10,IF(AND(ISNUMBER('Control Sample Data'!E333),'Control Sample Data'!E333&lt;$C$389, 'Control Sample Data'!E333&gt;0),'Control Sample Data'!E333,$C$389),""))</f>
        <v>20.09</v>
      </c>
      <c r="T334" s="105" t="str">
        <f>IF('Control Sample Data'!F333="","",IF(SUM('Control Sample Data'!F$3:F$386)&gt;10,IF(AND(ISNUMBER('Control Sample Data'!F333),'Control Sample Data'!F333&lt;$C$389, 'Control Sample Data'!F333&gt;0),'Control Sample Data'!F333,$C$389),""))</f>
        <v/>
      </c>
      <c r="U334" s="105" t="str">
        <f>IF('Control Sample Data'!G333="","",IF(SUM('Control Sample Data'!G$3:G$386)&gt;10,IF(AND(ISNUMBER('Control Sample Data'!G333),'Control Sample Data'!G333&lt;$C$389, 'Control Sample Data'!G333&gt;0),'Control Sample Data'!G333,$C$389),""))</f>
        <v/>
      </c>
      <c r="V334" s="105" t="str">
        <f>IF('Control Sample Data'!H333="","",IF(SUM('Control Sample Data'!H$3:H$386)&gt;10,IF(AND(ISNUMBER('Control Sample Data'!H333),'Control Sample Data'!H333&lt;$C$389, 'Control Sample Data'!H333&gt;0),'Control Sample Data'!H333,$C$389),""))</f>
        <v/>
      </c>
      <c r="W334" s="105" t="str">
        <f>IF('Control Sample Data'!I333="","",IF(SUM('Control Sample Data'!I$3:I$386)&gt;10,IF(AND(ISNUMBER('Control Sample Data'!I333),'Control Sample Data'!I333&lt;$C$389, 'Control Sample Data'!I333&gt;0),'Control Sample Data'!I333,$C$389),""))</f>
        <v/>
      </c>
      <c r="X334" s="105" t="str">
        <f>IF('Control Sample Data'!J333="","",IF(SUM('Control Sample Data'!J$3:J$386)&gt;10,IF(AND(ISNUMBER('Control Sample Data'!J333),'Control Sample Data'!J333&lt;$C$389, 'Control Sample Data'!J333&gt;0),'Control Sample Data'!J333,$C$389),""))</f>
        <v/>
      </c>
      <c r="Y334" s="105" t="str">
        <f>IF('Control Sample Data'!K333="","",IF(SUM('Control Sample Data'!K$3:K$386)&gt;10,IF(AND(ISNUMBER('Control Sample Data'!K333),'Control Sample Data'!K333&lt;$C$389, 'Control Sample Data'!K333&gt;0),'Control Sample Data'!K333,$C$389),""))</f>
        <v/>
      </c>
      <c r="Z334" s="105" t="str">
        <f>IF('Control Sample Data'!L333="","",IF(SUM('Control Sample Data'!L$3:L$386)&gt;10,IF(AND(ISNUMBER('Control Sample Data'!L333),'Control Sample Data'!L333&lt;$C$389, 'Control Sample Data'!L333&gt;0),'Control Sample Data'!L333,$C$389),""))</f>
        <v/>
      </c>
      <c r="AA334" s="105" t="str">
        <f>IF('Control Sample Data'!M333="","",IF(SUM('Control Sample Data'!M$3:M$386)&gt;10,IF(AND(ISNUMBER('Control Sample Data'!M333),'Control Sample Data'!M333&lt;$C$389, 'Control Sample Data'!M333&gt;0),'Control Sample Data'!M333,$C$389),""))</f>
        <v/>
      </c>
      <c r="AB334" s="136" t="str">
        <f>IF('Control Sample Data'!N333="","",IF(SUM('Control Sample Data'!N$3:N$386)&gt;10,IF(AND(ISNUMBER('Control Sample Data'!N333),'Control Sample Data'!N333&lt;$C$389, 'Control Sample Data'!N333&gt;0),'Control Sample Data'!N333,$C$389),""))</f>
        <v/>
      </c>
      <c r="BA334" s="101" t="str">
        <f t="shared" si="326"/>
        <v>TRIM74</v>
      </c>
      <c r="BB334" s="104" t="s">
        <v>27114</v>
      </c>
      <c r="BC334" s="105">
        <f t="shared" si="286"/>
        <v>3.3079999999999998</v>
      </c>
      <c r="BD334" s="105">
        <f t="shared" si="287"/>
        <v>3.379999999999999</v>
      </c>
      <c r="BE334" s="105">
        <f t="shared" si="288"/>
        <v>3.2899999999999991</v>
      </c>
      <c r="BF334" s="105" t="str">
        <f t="shared" si="289"/>
        <v/>
      </c>
      <c r="BG334" s="105" t="str">
        <f t="shared" si="290"/>
        <v/>
      </c>
      <c r="BH334" s="105" t="str">
        <f t="shared" si="291"/>
        <v/>
      </c>
      <c r="BI334" s="105" t="str">
        <f t="shared" si="292"/>
        <v/>
      </c>
      <c r="BJ334" s="105" t="str">
        <f t="shared" si="293"/>
        <v/>
      </c>
      <c r="BK334" s="105" t="str">
        <f t="shared" si="294"/>
        <v/>
      </c>
      <c r="BL334" s="105" t="str">
        <f t="shared" si="295"/>
        <v/>
      </c>
      <c r="BM334" s="102" t="str">
        <f t="shared" si="327"/>
        <v/>
      </c>
      <c r="BN334" s="102" t="str">
        <f t="shared" si="328"/>
        <v/>
      </c>
      <c r="BO334" s="105">
        <f t="shared" si="296"/>
        <v>-1.1419999999999995</v>
      </c>
      <c r="BP334" s="105">
        <f t="shared" si="297"/>
        <v>-1.0919999999999987</v>
      </c>
      <c r="BQ334" s="105">
        <f t="shared" si="298"/>
        <v>-1.120000000000001</v>
      </c>
      <c r="BR334" s="105" t="str">
        <f t="shared" si="299"/>
        <v/>
      </c>
      <c r="BS334" s="105" t="str">
        <f t="shared" si="300"/>
        <v/>
      </c>
      <c r="BT334" s="105" t="str">
        <f t="shared" si="301"/>
        <v/>
      </c>
      <c r="BU334" s="105" t="str">
        <f t="shared" si="302"/>
        <v/>
      </c>
      <c r="BV334" s="105" t="str">
        <f t="shared" si="303"/>
        <v/>
      </c>
      <c r="BW334" s="105" t="str">
        <f t="shared" si="304"/>
        <v/>
      </c>
      <c r="BX334" s="105" t="str">
        <f t="shared" si="305"/>
        <v/>
      </c>
      <c r="BY334" s="102" t="str">
        <f t="shared" si="329"/>
        <v/>
      </c>
      <c r="BZ334" s="102" t="str">
        <f t="shared" si="330"/>
        <v/>
      </c>
      <c r="CA334" s="70">
        <f t="shared" si="331"/>
        <v>3.3259999999999992</v>
      </c>
      <c r="CB334" s="70">
        <f t="shared" si="332"/>
        <v>-1.1179999999999997</v>
      </c>
      <c r="CC334" s="103" t="str">
        <f t="shared" si="333"/>
        <v>TRIM74</v>
      </c>
      <c r="CD334" s="104" t="s">
        <v>27114</v>
      </c>
      <c r="CE334" s="106">
        <f t="shared" si="306"/>
        <v>0.10097009720120102</v>
      </c>
      <c r="CF334" s="106">
        <f t="shared" si="307"/>
        <v>9.6054698830500829E-2</v>
      </c>
      <c r="CG334" s="106">
        <f t="shared" si="308"/>
        <v>0.10223775731972272</v>
      </c>
      <c r="CH334" s="106" t="str">
        <f t="shared" si="309"/>
        <v/>
      </c>
      <c r="CI334" s="106" t="str">
        <f t="shared" si="310"/>
        <v/>
      </c>
      <c r="CJ334" s="106" t="str">
        <f t="shared" si="311"/>
        <v/>
      </c>
      <c r="CK334" s="106" t="str">
        <f t="shared" si="312"/>
        <v/>
      </c>
      <c r="CL334" s="106" t="str">
        <f t="shared" si="313"/>
        <v/>
      </c>
      <c r="CM334" s="106" t="str">
        <f t="shared" si="314"/>
        <v/>
      </c>
      <c r="CN334" s="106" t="str">
        <f t="shared" si="315"/>
        <v/>
      </c>
      <c r="CO334" s="119" t="str">
        <f t="shared" si="334"/>
        <v/>
      </c>
      <c r="CP334" s="119" t="str">
        <f t="shared" si="335"/>
        <v/>
      </c>
      <c r="CQ334" s="106">
        <f t="shared" si="316"/>
        <v>2.2068674800839179</v>
      </c>
      <c r="CR334" s="106">
        <f t="shared" si="317"/>
        <v>2.1316934721358831</v>
      </c>
      <c r="CS334" s="106">
        <f t="shared" si="318"/>
        <v>2.1734697250521178</v>
      </c>
      <c r="CT334" s="106" t="str">
        <f t="shared" si="319"/>
        <v/>
      </c>
      <c r="CU334" s="106" t="str">
        <f t="shared" si="320"/>
        <v/>
      </c>
      <c r="CV334" s="106" t="str">
        <f t="shared" si="321"/>
        <v/>
      </c>
      <c r="CW334" s="106" t="str">
        <f t="shared" si="322"/>
        <v/>
      </c>
      <c r="CX334" s="106" t="str">
        <f t="shared" si="323"/>
        <v/>
      </c>
      <c r="CY334" s="106" t="str">
        <f t="shared" si="324"/>
        <v/>
      </c>
      <c r="CZ334" s="106" t="str">
        <f t="shared" si="325"/>
        <v/>
      </c>
      <c r="DA334" s="119" t="str">
        <f t="shared" si="336"/>
        <v/>
      </c>
      <c r="DB334" s="119" t="str">
        <f t="shared" si="337"/>
        <v/>
      </c>
    </row>
    <row r="335" spans="1:106" ht="15" customHeight="1" x14ac:dyDescent="0.3">
      <c r="A335" s="135" t="str">
        <f>'Gene Table'!D334</f>
        <v>TRIM75P</v>
      </c>
      <c r="B335" s="104" t="s">
        <v>27115</v>
      </c>
      <c r="C335" s="105">
        <f>IF('Test Sample Data'!C334="","",IF(SUM('Test Sample Data'!C$3:C$386)&gt;10,IF(AND(ISNUMBER('Test Sample Data'!C334),'Test Sample Data'!C334&lt;$C$389, 'Test Sample Data'!C334&gt;0),'Test Sample Data'!C334,$C$389),""))</f>
        <v>18.739999999999998</v>
      </c>
      <c r="D335" s="105">
        <f>IF('Test Sample Data'!D334="","",IF(SUM('Test Sample Data'!D$3:D$386)&gt;10,IF(AND(ISNUMBER('Test Sample Data'!D334),'Test Sample Data'!D334&lt;$C$389, 'Test Sample Data'!D334&gt;0),'Test Sample Data'!D334,$C$389),""))</f>
        <v>18.62</v>
      </c>
      <c r="E335" s="105">
        <f>IF('Test Sample Data'!E334="","",IF(SUM('Test Sample Data'!E$3:E$386)&gt;10,IF(AND(ISNUMBER('Test Sample Data'!E334),'Test Sample Data'!E334&lt;$C$389, 'Test Sample Data'!E334&gt;0),'Test Sample Data'!E334,$C$389),""))</f>
        <v>18.63</v>
      </c>
      <c r="F335" s="105" t="str">
        <f>IF('Test Sample Data'!F334="","",IF(SUM('Test Sample Data'!F$3:F$386)&gt;10,IF(AND(ISNUMBER('Test Sample Data'!F334),'Test Sample Data'!F334&lt;$C$389, 'Test Sample Data'!F334&gt;0),'Test Sample Data'!F334,$C$389),""))</f>
        <v/>
      </c>
      <c r="G335" s="105" t="str">
        <f>IF('Test Sample Data'!G334="","",IF(SUM('Test Sample Data'!G$3:G$386)&gt;10,IF(AND(ISNUMBER('Test Sample Data'!G334),'Test Sample Data'!G334&lt;$C$389, 'Test Sample Data'!G334&gt;0),'Test Sample Data'!G334,$C$389),""))</f>
        <v/>
      </c>
      <c r="H335" s="105" t="str">
        <f>IF('Test Sample Data'!H334="","",IF(SUM('Test Sample Data'!H$3:H$386)&gt;10,IF(AND(ISNUMBER('Test Sample Data'!H334),'Test Sample Data'!H334&lt;$C$389, 'Test Sample Data'!H334&gt;0),'Test Sample Data'!H334,$C$389),""))</f>
        <v/>
      </c>
      <c r="I335" s="105" t="str">
        <f>IF('Test Sample Data'!I334="","",IF(SUM('Test Sample Data'!I$3:I$386)&gt;10,IF(AND(ISNUMBER('Test Sample Data'!I334),'Test Sample Data'!I334&lt;$C$389, 'Test Sample Data'!I334&gt;0),'Test Sample Data'!I334,$C$389),""))</f>
        <v/>
      </c>
      <c r="J335" s="105" t="str">
        <f>IF('Test Sample Data'!J334="","",IF(SUM('Test Sample Data'!J$3:J$386)&gt;10,IF(AND(ISNUMBER('Test Sample Data'!J334),'Test Sample Data'!J334&lt;$C$389, 'Test Sample Data'!J334&gt;0),'Test Sample Data'!J334,$C$389),""))</f>
        <v/>
      </c>
      <c r="K335" s="105" t="str">
        <f>IF('Test Sample Data'!K334="","",IF(SUM('Test Sample Data'!K$3:K$386)&gt;10,IF(AND(ISNUMBER('Test Sample Data'!K334),'Test Sample Data'!K334&lt;$C$389, 'Test Sample Data'!K334&gt;0),'Test Sample Data'!K334,$C$389),""))</f>
        <v/>
      </c>
      <c r="L335" s="105" t="str">
        <f>IF('Test Sample Data'!L334="","",IF(SUM('Test Sample Data'!L$3:L$386)&gt;10,IF(AND(ISNUMBER('Test Sample Data'!L334),'Test Sample Data'!L334&lt;$C$389, 'Test Sample Data'!L334&gt;0),'Test Sample Data'!L334,$C$389),""))</f>
        <v/>
      </c>
      <c r="M335" s="105" t="str">
        <f>IF('Test Sample Data'!M334="","",IF(SUM('Test Sample Data'!M$3:M$386)&gt;10,IF(AND(ISNUMBER('Test Sample Data'!M334),'Test Sample Data'!M334&lt;$C$389, 'Test Sample Data'!M334&gt;0),'Test Sample Data'!M334,$C$389),""))</f>
        <v/>
      </c>
      <c r="N335" s="105" t="str">
        <f>IF('Test Sample Data'!N334="","",IF(SUM('Test Sample Data'!N$3:N$386)&gt;10,IF(AND(ISNUMBER('Test Sample Data'!N334),'Test Sample Data'!N334&lt;$C$389, 'Test Sample Data'!N334&gt;0),'Test Sample Data'!N334,$C$389),""))</f>
        <v/>
      </c>
      <c r="O335" s="105" t="str">
        <f>'Gene Table'!D334</f>
        <v>TRIM75P</v>
      </c>
      <c r="P335" s="104" t="s">
        <v>27115</v>
      </c>
      <c r="Q335" s="105">
        <f>IF('Control Sample Data'!C334="","",IF(SUM('Control Sample Data'!C$3:C$386)&gt;10,IF(AND(ISNUMBER('Control Sample Data'!C334),'Control Sample Data'!C334&lt;$C$389, 'Control Sample Data'!C334&gt;0),'Control Sample Data'!C334,$C$389),""))</f>
        <v>15.58</v>
      </c>
      <c r="R335" s="105">
        <f>IF('Control Sample Data'!D334="","",IF(SUM('Control Sample Data'!D$3:D$386)&gt;10,IF(AND(ISNUMBER('Control Sample Data'!D334),'Control Sample Data'!D334&lt;$C$389, 'Control Sample Data'!D334&gt;0),'Control Sample Data'!D334,$C$389),""))</f>
        <v>15.57</v>
      </c>
      <c r="S335" s="105">
        <f>IF('Control Sample Data'!E334="","",IF(SUM('Control Sample Data'!E$3:E$386)&gt;10,IF(AND(ISNUMBER('Control Sample Data'!E334),'Control Sample Data'!E334&lt;$C$389, 'Control Sample Data'!E334&gt;0),'Control Sample Data'!E334,$C$389),""))</f>
        <v>15.76</v>
      </c>
      <c r="T335" s="105" t="str">
        <f>IF('Control Sample Data'!F334="","",IF(SUM('Control Sample Data'!F$3:F$386)&gt;10,IF(AND(ISNUMBER('Control Sample Data'!F334),'Control Sample Data'!F334&lt;$C$389, 'Control Sample Data'!F334&gt;0),'Control Sample Data'!F334,$C$389),""))</f>
        <v/>
      </c>
      <c r="U335" s="105" t="str">
        <f>IF('Control Sample Data'!G334="","",IF(SUM('Control Sample Data'!G$3:G$386)&gt;10,IF(AND(ISNUMBER('Control Sample Data'!G334),'Control Sample Data'!G334&lt;$C$389, 'Control Sample Data'!G334&gt;0),'Control Sample Data'!G334,$C$389),""))</f>
        <v/>
      </c>
      <c r="V335" s="105" t="str">
        <f>IF('Control Sample Data'!H334="","",IF(SUM('Control Sample Data'!H$3:H$386)&gt;10,IF(AND(ISNUMBER('Control Sample Data'!H334),'Control Sample Data'!H334&lt;$C$389, 'Control Sample Data'!H334&gt;0),'Control Sample Data'!H334,$C$389),""))</f>
        <v/>
      </c>
      <c r="W335" s="105" t="str">
        <f>IF('Control Sample Data'!I334="","",IF(SUM('Control Sample Data'!I$3:I$386)&gt;10,IF(AND(ISNUMBER('Control Sample Data'!I334),'Control Sample Data'!I334&lt;$C$389, 'Control Sample Data'!I334&gt;0),'Control Sample Data'!I334,$C$389),""))</f>
        <v/>
      </c>
      <c r="X335" s="105" t="str">
        <f>IF('Control Sample Data'!J334="","",IF(SUM('Control Sample Data'!J$3:J$386)&gt;10,IF(AND(ISNUMBER('Control Sample Data'!J334),'Control Sample Data'!J334&lt;$C$389, 'Control Sample Data'!J334&gt;0),'Control Sample Data'!J334,$C$389),""))</f>
        <v/>
      </c>
      <c r="Y335" s="105" t="str">
        <f>IF('Control Sample Data'!K334="","",IF(SUM('Control Sample Data'!K$3:K$386)&gt;10,IF(AND(ISNUMBER('Control Sample Data'!K334),'Control Sample Data'!K334&lt;$C$389, 'Control Sample Data'!K334&gt;0),'Control Sample Data'!K334,$C$389),""))</f>
        <v/>
      </c>
      <c r="Z335" s="105" t="str">
        <f>IF('Control Sample Data'!L334="","",IF(SUM('Control Sample Data'!L$3:L$386)&gt;10,IF(AND(ISNUMBER('Control Sample Data'!L334),'Control Sample Data'!L334&lt;$C$389, 'Control Sample Data'!L334&gt;0),'Control Sample Data'!L334,$C$389),""))</f>
        <v/>
      </c>
      <c r="AA335" s="105" t="str">
        <f>IF('Control Sample Data'!M334="","",IF(SUM('Control Sample Data'!M$3:M$386)&gt;10,IF(AND(ISNUMBER('Control Sample Data'!M334),'Control Sample Data'!M334&lt;$C$389, 'Control Sample Data'!M334&gt;0),'Control Sample Data'!M334,$C$389),""))</f>
        <v/>
      </c>
      <c r="AB335" s="136" t="str">
        <f>IF('Control Sample Data'!N334="","",IF(SUM('Control Sample Data'!N$3:N$386)&gt;10,IF(AND(ISNUMBER('Control Sample Data'!N334),'Control Sample Data'!N334&lt;$C$389, 'Control Sample Data'!N334&gt;0),'Control Sample Data'!N334,$C$389),""))</f>
        <v/>
      </c>
      <c r="BA335" s="101" t="str">
        <f t="shared" si="326"/>
        <v>TRIM75P</v>
      </c>
      <c r="BB335" s="104" t="s">
        <v>27115</v>
      </c>
      <c r="BC335" s="105">
        <f t="shared" si="286"/>
        <v>-2.2520000000000024</v>
      </c>
      <c r="BD335" s="105">
        <f t="shared" si="287"/>
        <v>-2.3299999999999983</v>
      </c>
      <c r="BE335" s="105">
        <f t="shared" si="288"/>
        <v>-2.2500000000000036</v>
      </c>
      <c r="BF335" s="105" t="str">
        <f t="shared" si="289"/>
        <v/>
      </c>
      <c r="BG335" s="105" t="str">
        <f t="shared" si="290"/>
        <v/>
      </c>
      <c r="BH335" s="105" t="str">
        <f t="shared" si="291"/>
        <v/>
      </c>
      <c r="BI335" s="105" t="str">
        <f t="shared" si="292"/>
        <v/>
      </c>
      <c r="BJ335" s="105" t="str">
        <f t="shared" si="293"/>
        <v/>
      </c>
      <c r="BK335" s="105" t="str">
        <f t="shared" si="294"/>
        <v/>
      </c>
      <c r="BL335" s="105" t="str">
        <f t="shared" si="295"/>
        <v/>
      </c>
      <c r="BM335" s="102" t="str">
        <f t="shared" si="327"/>
        <v/>
      </c>
      <c r="BN335" s="102" t="str">
        <f t="shared" si="328"/>
        <v/>
      </c>
      <c r="BO335" s="105">
        <f t="shared" si="296"/>
        <v>-5.5619999999999994</v>
      </c>
      <c r="BP335" s="105">
        <f t="shared" si="297"/>
        <v>-5.4819999999999993</v>
      </c>
      <c r="BQ335" s="105">
        <f t="shared" si="298"/>
        <v>-5.4500000000000011</v>
      </c>
      <c r="BR335" s="105" t="str">
        <f t="shared" si="299"/>
        <v/>
      </c>
      <c r="BS335" s="105" t="str">
        <f t="shared" si="300"/>
        <v/>
      </c>
      <c r="BT335" s="105" t="str">
        <f t="shared" si="301"/>
        <v/>
      </c>
      <c r="BU335" s="105" t="str">
        <f t="shared" si="302"/>
        <v/>
      </c>
      <c r="BV335" s="105" t="str">
        <f t="shared" si="303"/>
        <v/>
      </c>
      <c r="BW335" s="105" t="str">
        <f t="shared" si="304"/>
        <v/>
      </c>
      <c r="BX335" s="105" t="str">
        <f t="shared" si="305"/>
        <v/>
      </c>
      <c r="BY335" s="102" t="str">
        <f t="shared" si="329"/>
        <v/>
      </c>
      <c r="BZ335" s="102" t="str">
        <f t="shared" si="330"/>
        <v/>
      </c>
      <c r="CA335" s="70">
        <f t="shared" si="331"/>
        <v>-2.2773333333333348</v>
      </c>
      <c r="CB335" s="70">
        <f t="shared" si="332"/>
        <v>-5.4980000000000002</v>
      </c>
      <c r="CC335" s="103" t="str">
        <f t="shared" si="333"/>
        <v>TRIM75P</v>
      </c>
      <c r="CD335" s="104" t="s">
        <v>27115</v>
      </c>
      <c r="CE335" s="106">
        <f t="shared" si="306"/>
        <v>4.7634273974598811</v>
      </c>
      <c r="CF335" s="106">
        <f t="shared" si="307"/>
        <v>5.0280534980873073</v>
      </c>
      <c r="CG335" s="106">
        <f t="shared" si="308"/>
        <v>4.7568284600108957</v>
      </c>
      <c r="CH335" s="106" t="str">
        <f t="shared" si="309"/>
        <v/>
      </c>
      <c r="CI335" s="106" t="str">
        <f t="shared" si="310"/>
        <v/>
      </c>
      <c r="CJ335" s="106" t="str">
        <f t="shared" si="311"/>
        <v/>
      </c>
      <c r="CK335" s="106" t="str">
        <f t="shared" si="312"/>
        <v/>
      </c>
      <c r="CL335" s="106" t="str">
        <f t="shared" si="313"/>
        <v/>
      </c>
      <c r="CM335" s="106" t="str">
        <f t="shared" si="314"/>
        <v/>
      </c>
      <c r="CN335" s="106" t="str">
        <f t="shared" si="315"/>
        <v/>
      </c>
      <c r="CO335" s="119" t="str">
        <f t="shared" si="334"/>
        <v/>
      </c>
      <c r="CP335" s="119" t="str">
        <f t="shared" si="335"/>
        <v/>
      </c>
      <c r="CQ335" s="106">
        <f t="shared" si="316"/>
        <v>47.242060981850635</v>
      </c>
      <c r="CR335" s="106">
        <f t="shared" si="317"/>
        <v>44.693713038956687</v>
      </c>
      <c r="CS335" s="106">
        <f t="shared" si="318"/>
        <v>43.713288216140676</v>
      </c>
      <c r="CT335" s="106" t="str">
        <f t="shared" si="319"/>
        <v/>
      </c>
      <c r="CU335" s="106" t="str">
        <f t="shared" si="320"/>
        <v/>
      </c>
      <c r="CV335" s="106" t="str">
        <f t="shared" si="321"/>
        <v/>
      </c>
      <c r="CW335" s="106" t="str">
        <f t="shared" si="322"/>
        <v/>
      </c>
      <c r="CX335" s="106" t="str">
        <f t="shared" si="323"/>
        <v/>
      </c>
      <c r="CY335" s="106" t="str">
        <f t="shared" si="324"/>
        <v/>
      </c>
      <c r="CZ335" s="106" t="str">
        <f t="shared" si="325"/>
        <v/>
      </c>
      <c r="DA335" s="119" t="str">
        <f t="shared" si="336"/>
        <v/>
      </c>
      <c r="DB335" s="119" t="str">
        <f t="shared" si="337"/>
        <v/>
      </c>
    </row>
    <row r="336" spans="1:106" ht="15" customHeight="1" x14ac:dyDescent="0.3">
      <c r="A336" s="135" t="str">
        <f>'Gene Table'!D335</f>
        <v>TRIM8</v>
      </c>
      <c r="B336" s="104" t="s">
        <v>27116</v>
      </c>
      <c r="C336" s="105">
        <f>IF('Test Sample Data'!C335="","",IF(SUM('Test Sample Data'!C$3:C$386)&gt;10,IF(AND(ISNUMBER('Test Sample Data'!C335),'Test Sample Data'!C335&lt;$C$389, 'Test Sample Data'!C335&gt;0),'Test Sample Data'!C335,$C$389),""))</f>
        <v>35</v>
      </c>
      <c r="D336" s="105">
        <f>IF('Test Sample Data'!D335="","",IF(SUM('Test Sample Data'!D$3:D$386)&gt;10,IF(AND(ISNUMBER('Test Sample Data'!D335),'Test Sample Data'!D335&lt;$C$389, 'Test Sample Data'!D335&gt;0),'Test Sample Data'!D335,$C$389),""))</f>
        <v>35</v>
      </c>
      <c r="E336" s="105">
        <f>IF('Test Sample Data'!E335="","",IF(SUM('Test Sample Data'!E$3:E$386)&gt;10,IF(AND(ISNUMBER('Test Sample Data'!E335),'Test Sample Data'!E335&lt;$C$389, 'Test Sample Data'!E335&gt;0),'Test Sample Data'!E335,$C$389),""))</f>
        <v>35</v>
      </c>
      <c r="F336" s="105" t="str">
        <f>IF('Test Sample Data'!F335="","",IF(SUM('Test Sample Data'!F$3:F$386)&gt;10,IF(AND(ISNUMBER('Test Sample Data'!F335),'Test Sample Data'!F335&lt;$C$389, 'Test Sample Data'!F335&gt;0),'Test Sample Data'!F335,$C$389),""))</f>
        <v/>
      </c>
      <c r="G336" s="105" t="str">
        <f>IF('Test Sample Data'!G335="","",IF(SUM('Test Sample Data'!G$3:G$386)&gt;10,IF(AND(ISNUMBER('Test Sample Data'!G335),'Test Sample Data'!G335&lt;$C$389, 'Test Sample Data'!G335&gt;0),'Test Sample Data'!G335,$C$389),""))</f>
        <v/>
      </c>
      <c r="H336" s="105" t="str">
        <f>IF('Test Sample Data'!H335="","",IF(SUM('Test Sample Data'!H$3:H$386)&gt;10,IF(AND(ISNUMBER('Test Sample Data'!H335),'Test Sample Data'!H335&lt;$C$389, 'Test Sample Data'!H335&gt;0),'Test Sample Data'!H335,$C$389),""))</f>
        <v/>
      </c>
      <c r="I336" s="105" t="str">
        <f>IF('Test Sample Data'!I335="","",IF(SUM('Test Sample Data'!I$3:I$386)&gt;10,IF(AND(ISNUMBER('Test Sample Data'!I335),'Test Sample Data'!I335&lt;$C$389, 'Test Sample Data'!I335&gt;0),'Test Sample Data'!I335,$C$389),""))</f>
        <v/>
      </c>
      <c r="J336" s="105" t="str">
        <f>IF('Test Sample Data'!J335="","",IF(SUM('Test Sample Data'!J$3:J$386)&gt;10,IF(AND(ISNUMBER('Test Sample Data'!J335),'Test Sample Data'!J335&lt;$C$389, 'Test Sample Data'!J335&gt;0),'Test Sample Data'!J335,$C$389),""))</f>
        <v/>
      </c>
      <c r="K336" s="105" t="str">
        <f>IF('Test Sample Data'!K335="","",IF(SUM('Test Sample Data'!K$3:K$386)&gt;10,IF(AND(ISNUMBER('Test Sample Data'!K335),'Test Sample Data'!K335&lt;$C$389, 'Test Sample Data'!K335&gt;0),'Test Sample Data'!K335,$C$389),""))</f>
        <v/>
      </c>
      <c r="L336" s="105" t="str">
        <f>IF('Test Sample Data'!L335="","",IF(SUM('Test Sample Data'!L$3:L$386)&gt;10,IF(AND(ISNUMBER('Test Sample Data'!L335),'Test Sample Data'!L335&lt;$C$389, 'Test Sample Data'!L335&gt;0),'Test Sample Data'!L335,$C$389),""))</f>
        <v/>
      </c>
      <c r="M336" s="105" t="str">
        <f>IF('Test Sample Data'!M335="","",IF(SUM('Test Sample Data'!M$3:M$386)&gt;10,IF(AND(ISNUMBER('Test Sample Data'!M335),'Test Sample Data'!M335&lt;$C$389, 'Test Sample Data'!M335&gt;0),'Test Sample Data'!M335,$C$389),""))</f>
        <v/>
      </c>
      <c r="N336" s="105" t="str">
        <f>IF('Test Sample Data'!N335="","",IF(SUM('Test Sample Data'!N$3:N$386)&gt;10,IF(AND(ISNUMBER('Test Sample Data'!N335),'Test Sample Data'!N335&lt;$C$389, 'Test Sample Data'!N335&gt;0),'Test Sample Data'!N335,$C$389),""))</f>
        <v/>
      </c>
      <c r="O336" s="105" t="str">
        <f>'Gene Table'!D335</f>
        <v>TRIM8</v>
      </c>
      <c r="P336" s="104" t="s">
        <v>27116</v>
      </c>
      <c r="Q336" s="105">
        <f>IF('Control Sample Data'!C335="","",IF(SUM('Control Sample Data'!C$3:C$386)&gt;10,IF(AND(ISNUMBER('Control Sample Data'!C335),'Control Sample Data'!C335&lt;$C$389, 'Control Sample Data'!C335&gt;0),'Control Sample Data'!C335,$C$389),""))</f>
        <v>35</v>
      </c>
      <c r="R336" s="105">
        <f>IF('Control Sample Data'!D335="","",IF(SUM('Control Sample Data'!D$3:D$386)&gt;10,IF(AND(ISNUMBER('Control Sample Data'!D335),'Control Sample Data'!D335&lt;$C$389, 'Control Sample Data'!D335&gt;0),'Control Sample Data'!D335,$C$389),""))</f>
        <v>35</v>
      </c>
      <c r="S336" s="105">
        <f>IF('Control Sample Data'!E335="","",IF(SUM('Control Sample Data'!E$3:E$386)&gt;10,IF(AND(ISNUMBER('Control Sample Data'!E335),'Control Sample Data'!E335&lt;$C$389, 'Control Sample Data'!E335&gt;0),'Control Sample Data'!E335,$C$389),""))</f>
        <v>35</v>
      </c>
      <c r="T336" s="105" t="str">
        <f>IF('Control Sample Data'!F335="","",IF(SUM('Control Sample Data'!F$3:F$386)&gt;10,IF(AND(ISNUMBER('Control Sample Data'!F335),'Control Sample Data'!F335&lt;$C$389, 'Control Sample Data'!F335&gt;0),'Control Sample Data'!F335,$C$389),""))</f>
        <v/>
      </c>
      <c r="U336" s="105" t="str">
        <f>IF('Control Sample Data'!G335="","",IF(SUM('Control Sample Data'!G$3:G$386)&gt;10,IF(AND(ISNUMBER('Control Sample Data'!G335),'Control Sample Data'!G335&lt;$C$389, 'Control Sample Data'!G335&gt;0),'Control Sample Data'!G335,$C$389),""))</f>
        <v/>
      </c>
      <c r="V336" s="105" t="str">
        <f>IF('Control Sample Data'!H335="","",IF(SUM('Control Sample Data'!H$3:H$386)&gt;10,IF(AND(ISNUMBER('Control Sample Data'!H335),'Control Sample Data'!H335&lt;$C$389, 'Control Sample Data'!H335&gt;0),'Control Sample Data'!H335,$C$389),""))</f>
        <v/>
      </c>
      <c r="W336" s="105" t="str">
        <f>IF('Control Sample Data'!I335="","",IF(SUM('Control Sample Data'!I$3:I$386)&gt;10,IF(AND(ISNUMBER('Control Sample Data'!I335),'Control Sample Data'!I335&lt;$C$389, 'Control Sample Data'!I335&gt;0),'Control Sample Data'!I335,$C$389),""))</f>
        <v/>
      </c>
      <c r="X336" s="105" t="str">
        <f>IF('Control Sample Data'!J335="","",IF(SUM('Control Sample Data'!J$3:J$386)&gt;10,IF(AND(ISNUMBER('Control Sample Data'!J335),'Control Sample Data'!J335&lt;$C$389, 'Control Sample Data'!J335&gt;0),'Control Sample Data'!J335,$C$389),""))</f>
        <v/>
      </c>
      <c r="Y336" s="105" t="str">
        <f>IF('Control Sample Data'!K335="","",IF(SUM('Control Sample Data'!K$3:K$386)&gt;10,IF(AND(ISNUMBER('Control Sample Data'!K335),'Control Sample Data'!K335&lt;$C$389, 'Control Sample Data'!K335&gt;0),'Control Sample Data'!K335,$C$389),""))</f>
        <v/>
      </c>
      <c r="Z336" s="105" t="str">
        <f>IF('Control Sample Data'!L335="","",IF(SUM('Control Sample Data'!L$3:L$386)&gt;10,IF(AND(ISNUMBER('Control Sample Data'!L335),'Control Sample Data'!L335&lt;$C$389, 'Control Sample Data'!L335&gt;0),'Control Sample Data'!L335,$C$389),""))</f>
        <v/>
      </c>
      <c r="AA336" s="105" t="str">
        <f>IF('Control Sample Data'!M335="","",IF(SUM('Control Sample Data'!M$3:M$386)&gt;10,IF(AND(ISNUMBER('Control Sample Data'!M335),'Control Sample Data'!M335&lt;$C$389, 'Control Sample Data'!M335&gt;0),'Control Sample Data'!M335,$C$389),""))</f>
        <v/>
      </c>
      <c r="AB336" s="136" t="str">
        <f>IF('Control Sample Data'!N335="","",IF(SUM('Control Sample Data'!N$3:N$386)&gt;10,IF(AND(ISNUMBER('Control Sample Data'!N335),'Control Sample Data'!N335&lt;$C$389, 'Control Sample Data'!N335&gt;0),'Control Sample Data'!N335,$C$389),""))</f>
        <v/>
      </c>
      <c r="BA336" s="101" t="str">
        <f t="shared" si="326"/>
        <v>TRIM8</v>
      </c>
      <c r="BB336" s="104" t="s">
        <v>27116</v>
      </c>
      <c r="BC336" s="105">
        <f t="shared" si="286"/>
        <v>14.007999999999999</v>
      </c>
      <c r="BD336" s="105">
        <f t="shared" si="287"/>
        <v>14.05</v>
      </c>
      <c r="BE336" s="105">
        <f t="shared" si="288"/>
        <v>14.119999999999997</v>
      </c>
      <c r="BF336" s="105" t="str">
        <f t="shared" si="289"/>
        <v/>
      </c>
      <c r="BG336" s="105" t="str">
        <f t="shared" si="290"/>
        <v/>
      </c>
      <c r="BH336" s="105" t="str">
        <f t="shared" si="291"/>
        <v/>
      </c>
      <c r="BI336" s="105" t="str">
        <f t="shared" si="292"/>
        <v/>
      </c>
      <c r="BJ336" s="105" t="str">
        <f t="shared" si="293"/>
        <v/>
      </c>
      <c r="BK336" s="105" t="str">
        <f t="shared" si="294"/>
        <v/>
      </c>
      <c r="BL336" s="105" t="str">
        <f t="shared" si="295"/>
        <v/>
      </c>
      <c r="BM336" s="102" t="str">
        <f t="shared" si="327"/>
        <v/>
      </c>
      <c r="BN336" s="102" t="str">
        <f t="shared" si="328"/>
        <v/>
      </c>
      <c r="BO336" s="105">
        <f t="shared" si="296"/>
        <v>13.858000000000001</v>
      </c>
      <c r="BP336" s="105">
        <f t="shared" si="297"/>
        <v>13.948</v>
      </c>
      <c r="BQ336" s="105">
        <f t="shared" si="298"/>
        <v>13.79</v>
      </c>
      <c r="BR336" s="105" t="str">
        <f t="shared" si="299"/>
        <v/>
      </c>
      <c r="BS336" s="105" t="str">
        <f t="shared" si="300"/>
        <v/>
      </c>
      <c r="BT336" s="105" t="str">
        <f t="shared" si="301"/>
        <v/>
      </c>
      <c r="BU336" s="105" t="str">
        <f t="shared" si="302"/>
        <v/>
      </c>
      <c r="BV336" s="105" t="str">
        <f t="shared" si="303"/>
        <v/>
      </c>
      <c r="BW336" s="105" t="str">
        <f t="shared" si="304"/>
        <v/>
      </c>
      <c r="BX336" s="105" t="str">
        <f t="shared" si="305"/>
        <v/>
      </c>
      <c r="BY336" s="102" t="str">
        <f t="shared" si="329"/>
        <v/>
      </c>
      <c r="BZ336" s="102" t="str">
        <f t="shared" si="330"/>
        <v/>
      </c>
      <c r="CA336" s="70">
        <f t="shared" si="331"/>
        <v>14.059333333333333</v>
      </c>
      <c r="CB336" s="70">
        <f t="shared" si="332"/>
        <v>13.865333333333334</v>
      </c>
      <c r="CC336" s="103" t="str">
        <f t="shared" si="333"/>
        <v>TRIM8</v>
      </c>
      <c r="CD336" s="104" t="s">
        <v>27116</v>
      </c>
      <c r="CE336" s="106">
        <f t="shared" si="306"/>
        <v>6.0697642130933602E-5</v>
      </c>
      <c r="CF336" s="106">
        <f t="shared" si="307"/>
        <v>5.8956074763479352E-5</v>
      </c>
      <c r="CG336" s="106">
        <f t="shared" si="308"/>
        <v>5.6163797035209816E-5</v>
      </c>
      <c r="CH336" s="106" t="str">
        <f t="shared" si="309"/>
        <v/>
      </c>
      <c r="CI336" s="106" t="str">
        <f t="shared" si="310"/>
        <v/>
      </c>
      <c r="CJ336" s="106" t="str">
        <f t="shared" si="311"/>
        <v/>
      </c>
      <c r="CK336" s="106" t="str">
        <f t="shared" si="312"/>
        <v/>
      </c>
      <c r="CL336" s="106" t="str">
        <f t="shared" si="313"/>
        <v/>
      </c>
      <c r="CM336" s="106" t="str">
        <f t="shared" si="314"/>
        <v/>
      </c>
      <c r="CN336" s="106" t="str">
        <f t="shared" si="315"/>
        <v/>
      </c>
      <c r="CO336" s="119" t="str">
        <f t="shared" si="334"/>
        <v/>
      </c>
      <c r="CP336" s="119" t="str">
        <f t="shared" si="335"/>
        <v/>
      </c>
      <c r="CQ336" s="106">
        <f t="shared" si="316"/>
        <v>6.7348250734982831E-5</v>
      </c>
      <c r="CR336" s="106">
        <f t="shared" si="317"/>
        <v>6.3275213685285673E-5</v>
      </c>
      <c r="CS336" s="106">
        <f t="shared" si="318"/>
        <v>7.0598644037188073E-5</v>
      </c>
      <c r="CT336" s="106" t="str">
        <f t="shared" si="319"/>
        <v/>
      </c>
      <c r="CU336" s="106" t="str">
        <f t="shared" si="320"/>
        <v/>
      </c>
      <c r="CV336" s="106" t="str">
        <f t="shared" si="321"/>
        <v/>
      </c>
      <c r="CW336" s="106" t="str">
        <f t="shared" si="322"/>
        <v/>
      </c>
      <c r="CX336" s="106" t="str">
        <f t="shared" si="323"/>
        <v/>
      </c>
      <c r="CY336" s="106" t="str">
        <f t="shared" si="324"/>
        <v/>
      </c>
      <c r="CZ336" s="106" t="str">
        <f t="shared" si="325"/>
        <v/>
      </c>
      <c r="DA336" s="119" t="str">
        <f t="shared" si="336"/>
        <v/>
      </c>
      <c r="DB336" s="119" t="str">
        <f t="shared" si="337"/>
        <v/>
      </c>
    </row>
    <row r="337" spans="1:106" ht="15" customHeight="1" x14ac:dyDescent="0.3">
      <c r="A337" s="135" t="str">
        <f>'Gene Table'!D336</f>
        <v>TRIM9</v>
      </c>
      <c r="B337" s="104" t="s">
        <v>27117</v>
      </c>
      <c r="C337" s="105">
        <f>IF('Test Sample Data'!C336="","",IF(SUM('Test Sample Data'!C$3:C$386)&gt;10,IF(AND(ISNUMBER('Test Sample Data'!C336),'Test Sample Data'!C336&lt;$C$389, 'Test Sample Data'!C336&gt;0),'Test Sample Data'!C336,$C$389),""))</f>
        <v>27.76</v>
      </c>
      <c r="D337" s="105">
        <f>IF('Test Sample Data'!D336="","",IF(SUM('Test Sample Data'!D$3:D$386)&gt;10,IF(AND(ISNUMBER('Test Sample Data'!D336),'Test Sample Data'!D336&lt;$C$389, 'Test Sample Data'!D336&gt;0),'Test Sample Data'!D336,$C$389),""))</f>
        <v>28.03</v>
      </c>
      <c r="E337" s="105">
        <f>IF('Test Sample Data'!E336="","",IF(SUM('Test Sample Data'!E$3:E$386)&gt;10,IF(AND(ISNUMBER('Test Sample Data'!E336),'Test Sample Data'!E336&lt;$C$389, 'Test Sample Data'!E336&gt;0),'Test Sample Data'!E336,$C$389),""))</f>
        <v>27.73</v>
      </c>
      <c r="F337" s="105" t="str">
        <f>IF('Test Sample Data'!F336="","",IF(SUM('Test Sample Data'!F$3:F$386)&gt;10,IF(AND(ISNUMBER('Test Sample Data'!F336),'Test Sample Data'!F336&lt;$C$389, 'Test Sample Data'!F336&gt;0),'Test Sample Data'!F336,$C$389),""))</f>
        <v/>
      </c>
      <c r="G337" s="105" t="str">
        <f>IF('Test Sample Data'!G336="","",IF(SUM('Test Sample Data'!G$3:G$386)&gt;10,IF(AND(ISNUMBER('Test Sample Data'!G336),'Test Sample Data'!G336&lt;$C$389, 'Test Sample Data'!G336&gt;0),'Test Sample Data'!G336,$C$389),""))</f>
        <v/>
      </c>
      <c r="H337" s="105" t="str">
        <f>IF('Test Sample Data'!H336="","",IF(SUM('Test Sample Data'!H$3:H$386)&gt;10,IF(AND(ISNUMBER('Test Sample Data'!H336),'Test Sample Data'!H336&lt;$C$389, 'Test Sample Data'!H336&gt;0),'Test Sample Data'!H336,$C$389),""))</f>
        <v/>
      </c>
      <c r="I337" s="105" t="str">
        <f>IF('Test Sample Data'!I336="","",IF(SUM('Test Sample Data'!I$3:I$386)&gt;10,IF(AND(ISNUMBER('Test Sample Data'!I336),'Test Sample Data'!I336&lt;$C$389, 'Test Sample Data'!I336&gt;0),'Test Sample Data'!I336,$C$389),""))</f>
        <v/>
      </c>
      <c r="J337" s="105" t="str">
        <f>IF('Test Sample Data'!J336="","",IF(SUM('Test Sample Data'!J$3:J$386)&gt;10,IF(AND(ISNUMBER('Test Sample Data'!J336),'Test Sample Data'!J336&lt;$C$389, 'Test Sample Data'!J336&gt;0),'Test Sample Data'!J336,$C$389),""))</f>
        <v/>
      </c>
      <c r="K337" s="105" t="str">
        <f>IF('Test Sample Data'!K336="","",IF(SUM('Test Sample Data'!K$3:K$386)&gt;10,IF(AND(ISNUMBER('Test Sample Data'!K336),'Test Sample Data'!K336&lt;$C$389, 'Test Sample Data'!K336&gt;0),'Test Sample Data'!K336,$C$389),""))</f>
        <v/>
      </c>
      <c r="L337" s="105" t="str">
        <f>IF('Test Sample Data'!L336="","",IF(SUM('Test Sample Data'!L$3:L$386)&gt;10,IF(AND(ISNUMBER('Test Sample Data'!L336),'Test Sample Data'!L336&lt;$C$389, 'Test Sample Data'!L336&gt;0),'Test Sample Data'!L336,$C$389),""))</f>
        <v/>
      </c>
      <c r="M337" s="105" t="str">
        <f>IF('Test Sample Data'!M336="","",IF(SUM('Test Sample Data'!M$3:M$386)&gt;10,IF(AND(ISNUMBER('Test Sample Data'!M336),'Test Sample Data'!M336&lt;$C$389, 'Test Sample Data'!M336&gt;0),'Test Sample Data'!M336,$C$389),""))</f>
        <v/>
      </c>
      <c r="N337" s="105" t="str">
        <f>IF('Test Sample Data'!N336="","",IF(SUM('Test Sample Data'!N$3:N$386)&gt;10,IF(AND(ISNUMBER('Test Sample Data'!N336),'Test Sample Data'!N336&lt;$C$389, 'Test Sample Data'!N336&gt;0),'Test Sample Data'!N336,$C$389),""))</f>
        <v/>
      </c>
      <c r="O337" s="105" t="str">
        <f>'Gene Table'!D336</f>
        <v>TRIM9</v>
      </c>
      <c r="P337" s="104" t="s">
        <v>27117</v>
      </c>
      <c r="Q337" s="105">
        <f>IF('Control Sample Data'!C336="","",IF(SUM('Control Sample Data'!C$3:C$386)&gt;10,IF(AND(ISNUMBER('Control Sample Data'!C336),'Control Sample Data'!C336&lt;$C$389, 'Control Sample Data'!C336&gt;0),'Control Sample Data'!C336,$C$389),""))</f>
        <v>28.59</v>
      </c>
      <c r="R337" s="105">
        <f>IF('Control Sample Data'!D336="","",IF(SUM('Control Sample Data'!D$3:D$386)&gt;10,IF(AND(ISNUMBER('Control Sample Data'!D336),'Control Sample Data'!D336&lt;$C$389, 'Control Sample Data'!D336&gt;0),'Control Sample Data'!D336,$C$389),""))</f>
        <v>29.01</v>
      </c>
      <c r="S337" s="105">
        <f>IF('Control Sample Data'!E336="","",IF(SUM('Control Sample Data'!E$3:E$386)&gt;10,IF(AND(ISNUMBER('Control Sample Data'!E336),'Control Sample Data'!E336&lt;$C$389, 'Control Sample Data'!E336&gt;0),'Control Sample Data'!E336,$C$389),""))</f>
        <v>29.01</v>
      </c>
      <c r="T337" s="105" t="str">
        <f>IF('Control Sample Data'!F336="","",IF(SUM('Control Sample Data'!F$3:F$386)&gt;10,IF(AND(ISNUMBER('Control Sample Data'!F336),'Control Sample Data'!F336&lt;$C$389, 'Control Sample Data'!F336&gt;0),'Control Sample Data'!F336,$C$389),""))</f>
        <v/>
      </c>
      <c r="U337" s="105" t="str">
        <f>IF('Control Sample Data'!G336="","",IF(SUM('Control Sample Data'!G$3:G$386)&gt;10,IF(AND(ISNUMBER('Control Sample Data'!G336),'Control Sample Data'!G336&lt;$C$389, 'Control Sample Data'!G336&gt;0),'Control Sample Data'!G336,$C$389),""))</f>
        <v/>
      </c>
      <c r="V337" s="105" t="str">
        <f>IF('Control Sample Data'!H336="","",IF(SUM('Control Sample Data'!H$3:H$386)&gt;10,IF(AND(ISNUMBER('Control Sample Data'!H336),'Control Sample Data'!H336&lt;$C$389, 'Control Sample Data'!H336&gt;0),'Control Sample Data'!H336,$C$389),""))</f>
        <v/>
      </c>
      <c r="W337" s="105" t="str">
        <f>IF('Control Sample Data'!I336="","",IF(SUM('Control Sample Data'!I$3:I$386)&gt;10,IF(AND(ISNUMBER('Control Sample Data'!I336),'Control Sample Data'!I336&lt;$C$389, 'Control Sample Data'!I336&gt;0),'Control Sample Data'!I336,$C$389),""))</f>
        <v/>
      </c>
      <c r="X337" s="105" t="str">
        <f>IF('Control Sample Data'!J336="","",IF(SUM('Control Sample Data'!J$3:J$386)&gt;10,IF(AND(ISNUMBER('Control Sample Data'!J336),'Control Sample Data'!J336&lt;$C$389, 'Control Sample Data'!J336&gt;0),'Control Sample Data'!J336,$C$389),""))</f>
        <v/>
      </c>
      <c r="Y337" s="105" t="str">
        <f>IF('Control Sample Data'!K336="","",IF(SUM('Control Sample Data'!K$3:K$386)&gt;10,IF(AND(ISNUMBER('Control Sample Data'!K336),'Control Sample Data'!K336&lt;$C$389, 'Control Sample Data'!K336&gt;0),'Control Sample Data'!K336,$C$389),""))</f>
        <v/>
      </c>
      <c r="Z337" s="105" t="str">
        <f>IF('Control Sample Data'!L336="","",IF(SUM('Control Sample Data'!L$3:L$386)&gt;10,IF(AND(ISNUMBER('Control Sample Data'!L336),'Control Sample Data'!L336&lt;$C$389, 'Control Sample Data'!L336&gt;0),'Control Sample Data'!L336,$C$389),""))</f>
        <v/>
      </c>
      <c r="AA337" s="105" t="str">
        <f>IF('Control Sample Data'!M336="","",IF(SUM('Control Sample Data'!M$3:M$386)&gt;10,IF(AND(ISNUMBER('Control Sample Data'!M336),'Control Sample Data'!M336&lt;$C$389, 'Control Sample Data'!M336&gt;0),'Control Sample Data'!M336,$C$389),""))</f>
        <v/>
      </c>
      <c r="AB337" s="136" t="str">
        <f>IF('Control Sample Data'!N336="","",IF(SUM('Control Sample Data'!N$3:N$386)&gt;10,IF(AND(ISNUMBER('Control Sample Data'!N336),'Control Sample Data'!N336&lt;$C$389, 'Control Sample Data'!N336&gt;0),'Control Sample Data'!N336,$C$389),""))</f>
        <v/>
      </c>
      <c r="BA337" s="101" t="str">
        <f t="shared" si="326"/>
        <v>TRIM9</v>
      </c>
      <c r="BB337" s="104" t="s">
        <v>27117</v>
      </c>
      <c r="BC337" s="105">
        <f t="shared" si="286"/>
        <v>6.7680000000000007</v>
      </c>
      <c r="BD337" s="105">
        <f t="shared" si="287"/>
        <v>7.0800000000000018</v>
      </c>
      <c r="BE337" s="105">
        <f t="shared" si="288"/>
        <v>6.8499999999999979</v>
      </c>
      <c r="BF337" s="105" t="str">
        <f t="shared" si="289"/>
        <v/>
      </c>
      <c r="BG337" s="105" t="str">
        <f t="shared" si="290"/>
        <v/>
      </c>
      <c r="BH337" s="105" t="str">
        <f t="shared" si="291"/>
        <v/>
      </c>
      <c r="BI337" s="105" t="str">
        <f t="shared" si="292"/>
        <v/>
      </c>
      <c r="BJ337" s="105" t="str">
        <f t="shared" si="293"/>
        <v/>
      </c>
      <c r="BK337" s="105" t="str">
        <f t="shared" si="294"/>
        <v/>
      </c>
      <c r="BL337" s="105" t="str">
        <f t="shared" si="295"/>
        <v/>
      </c>
      <c r="BM337" s="102" t="str">
        <f t="shared" si="327"/>
        <v/>
      </c>
      <c r="BN337" s="102" t="str">
        <f t="shared" si="328"/>
        <v/>
      </c>
      <c r="BO337" s="105">
        <f t="shared" si="296"/>
        <v>7.4480000000000004</v>
      </c>
      <c r="BP337" s="105">
        <f t="shared" si="297"/>
        <v>7.958000000000002</v>
      </c>
      <c r="BQ337" s="105">
        <f t="shared" si="298"/>
        <v>7.8000000000000007</v>
      </c>
      <c r="BR337" s="105" t="str">
        <f t="shared" si="299"/>
        <v/>
      </c>
      <c r="BS337" s="105" t="str">
        <f t="shared" si="300"/>
        <v/>
      </c>
      <c r="BT337" s="105" t="str">
        <f t="shared" si="301"/>
        <v/>
      </c>
      <c r="BU337" s="105" t="str">
        <f t="shared" si="302"/>
        <v/>
      </c>
      <c r="BV337" s="105" t="str">
        <f t="shared" si="303"/>
        <v/>
      </c>
      <c r="BW337" s="105" t="str">
        <f t="shared" si="304"/>
        <v/>
      </c>
      <c r="BX337" s="105" t="str">
        <f t="shared" si="305"/>
        <v/>
      </c>
      <c r="BY337" s="102" t="str">
        <f t="shared" si="329"/>
        <v/>
      </c>
      <c r="BZ337" s="102" t="str">
        <f t="shared" si="330"/>
        <v/>
      </c>
      <c r="CA337" s="70">
        <f t="shared" si="331"/>
        <v>6.8993333333333338</v>
      </c>
      <c r="CB337" s="70">
        <f t="shared" si="332"/>
        <v>7.7353333333333341</v>
      </c>
      <c r="CC337" s="103" t="str">
        <f t="shared" si="333"/>
        <v>TRIM9</v>
      </c>
      <c r="CD337" s="104" t="s">
        <v>27117</v>
      </c>
      <c r="CE337" s="106">
        <f t="shared" si="306"/>
        <v>9.1754841501066661E-3</v>
      </c>
      <c r="CF337" s="106">
        <f t="shared" si="307"/>
        <v>7.391075365043711E-3</v>
      </c>
      <c r="CG337" s="106">
        <f t="shared" si="308"/>
        <v>8.6685115005300534E-3</v>
      </c>
      <c r="CH337" s="106" t="str">
        <f t="shared" si="309"/>
        <v/>
      </c>
      <c r="CI337" s="106" t="str">
        <f t="shared" si="310"/>
        <v/>
      </c>
      <c r="CJ337" s="106" t="str">
        <f t="shared" si="311"/>
        <v/>
      </c>
      <c r="CK337" s="106" t="str">
        <f t="shared" si="312"/>
        <v/>
      </c>
      <c r="CL337" s="106" t="str">
        <f t="shared" si="313"/>
        <v/>
      </c>
      <c r="CM337" s="106" t="str">
        <f t="shared" si="314"/>
        <v/>
      </c>
      <c r="CN337" s="106" t="str">
        <f t="shared" si="315"/>
        <v/>
      </c>
      <c r="CO337" s="119" t="str">
        <f t="shared" si="334"/>
        <v/>
      </c>
      <c r="CP337" s="119" t="str">
        <f t="shared" si="335"/>
        <v/>
      </c>
      <c r="CQ337" s="106">
        <f t="shared" si="316"/>
        <v>5.7270185827703454E-3</v>
      </c>
      <c r="CR337" s="106">
        <f t="shared" si="317"/>
        <v>4.021640950914048E-3</v>
      </c>
      <c r="CS337" s="106">
        <f t="shared" si="318"/>
        <v>4.4871029492071649E-3</v>
      </c>
      <c r="CT337" s="106" t="str">
        <f t="shared" si="319"/>
        <v/>
      </c>
      <c r="CU337" s="106" t="str">
        <f t="shared" si="320"/>
        <v/>
      </c>
      <c r="CV337" s="106" t="str">
        <f t="shared" si="321"/>
        <v/>
      </c>
      <c r="CW337" s="106" t="str">
        <f t="shared" si="322"/>
        <v/>
      </c>
      <c r="CX337" s="106" t="str">
        <f t="shared" si="323"/>
        <v/>
      </c>
      <c r="CY337" s="106" t="str">
        <f t="shared" si="324"/>
        <v/>
      </c>
      <c r="CZ337" s="106" t="str">
        <f t="shared" si="325"/>
        <v/>
      </c>
      <c r="DA337" s="119" t="str">
        <f t="shared" si="336"/>
        <v/>
      </c>
      <c r="DB337" s="119" t="str">
        <f t="shared" si="337"/>
        <v/>
      </c>
    </row>
    <row r="338" spans="1:106" ht="15" customHeight="1" x14ac:dyDescent="0.3">
      <c r="A338" s="135" t="str">
        <f>'Gene Table'!D337</f>
        <v>TRIML1</v>
      </c>
      <c r="B338" s="104" t="s">
        <v>27118</v>
      </c>
      <c r="C338" s="105">
        <f>IF('Test Sample Data'!C337="","",IF(SUM('Test Sample Data'!C$3:C$386)&gt;10,IF(AND(ISNUMBER('Test Sample Data'!C337),'Test Sample Data'!C337&lt;$C$389, 'Test Sample Data'!C337&gt;0),'Test Sample Data'!C337,$C$389),""))</f>
        <v>30.64</v>
      </c>
      <c r="D338" s="105">
        <f>IF('Test Sample Data'!D337="","",IF(SUM('Test Sample Data'!D$3:D$386)&gt;10,IF(AND(ISNUMBER('Test Sample Data'!D337),'Test Sample Data'!D337&lt;$C$389, 'Test Sample Data'!D337&gt;0),'Test Sample Data'!D337,$C$389),""))</f>
        <v>30.07</v>
      </c>
      <c r="E338" s="105">
        <f>IF('Test Sample Data'!E337="","",IF(SUM('Test Sample Data'!E$3:E$386)&gt;10,IF(AND(ISNUMBER('Test Sample Data'!E337),'Test Sample Data'!E337&lt;$C$389, 'Test Sample Data'!E337&gt;0),'Test Sample Data'!E337,$C$389),""))</f>
        <v>30.14</v>
      </c>
      <c r="F338" s="105" t="str">
        <f>IF('Test Sample Data'!F337="","",IF(SUM('Test Sample Data'!F$3:F$386)&gt;10,IF(AND(ISNUMBER('Test Sample Data'!F337),'Test Sample Data'!F337&lt;$C$389, 'Test Sample Data'!F337&gt;0),'Test Sample Data'!F337,$C$389),""))</f>
        <v/>
      </c>
      <c r="G338" s="105" t="str">
        <f>IF('Test Sample Data'!G337="","",IF(SUM('Test Sample Data'!G$3:G$386)&gt;10,IF(AND(ISNUMBER('Test Sample Data'!G337),'Test Sample Data'!G337&lt;$C$389, 'Test Sample Data'!G337&gt;0),'Test Sample Data'!G337,$C$389),""))</f>
        <v/>
      </c>
      <c r="H338" s="105" t="str">
        <f>IF('Test Sample Data'!H337="","",IF(SUM('Test Sample Data'!H$3:H$386)&gt;10,IF(AND(ISNUMBER('Test Sample Data'!H337),'Test Sample Data'!H337&lt;$C$389, 'Test Sample Data'!H337&gt;0),'Test Sample Data'!H337,$C$389),""))</f>
        <v/>
      </c>
      <c r="I338" s="105" t="str">
        <f>IF('Test Sample Data'!I337="","",IF(SUM('Test Sample Data'!I$3:I$386)&gt;10,IF(AND(ISNUMBER('Test Sample Data'!I337),'Test Sample Data'!I337&lt;$C$389, 'Test Sample Data'!I337&gt;0),'Test Sample Data'!I337,$C$389),""))</f>
        <v/>
      </c>
      <c r="J338" s="105" t="str">
        <f>IF('Test Sample Data'!J337="","",IF(SUM('Test Sample Data'!J$3:J$386)&gt;10,IF(AND(ISNUMBER('Test Sample Data'!J337),'Test Sample Data'!J337&lt;$C$389, 'Test Sample Data'!J337&gt;0),'Test Sample Data'!J337,$C$389),""))</f>
        <v/>
      </c>
      <c r="K338" s="105" t="str">
        <f>IF('Test Sample Data'!K337="","",IF(SUM('Test Sample Data'!K$3:K$386)&gt;10,IF(AND(ISNUMBER('Test Sample Data'!K337),'Test Sample Data'!K337&lt;$C$389, 'Test Sample Data'!K337&gt;0),'Test Sample Data'!K337,$C$389),""))</f>
        <v/>
      </c>
      <c r="L338" s="105" t="str">
        <f>IF('Test Sample Data'!L337="","",IF(SUM('Test Sample Data'!L$3:L$386)&gt;10,IF(AND(ISNUMBER('Test Sample Data'!L337),'Test Sample Data'!L337&lt;$C$389, 'Test Sample Data'!L337&gt;0),'Test Sample Data'!L337,$C$389),""))</f>
        <v/>
      </c>
      <c r="M338" s="105" t="str">
        <f>IF('Test Sample Data'!M337="","",IF(SUM('Test Sample Data'!M$3:M$386)&gt;10,IF(AND(ISNUMBER('Test Sample Data'!M337),'Test Sample Data'!M337&lt;$C$389, 'Test Sample Data'!M337&gt;0),'Test Sample Data'!M337,$C$389),""))</f>
        <v/>
      </c>
      <c r="N338" s="105" t="str">
        <f>IF('Test Sample Data'!N337="","",IF(SUM('Test Sample Data'!N$3:N$386)&gt;10,IF(AND(ISNUMBER('Test Sample Data'!N337),'Test Sample Data'!N337&lt;$C$389, 'Test Sample Data'!N337&gt;0),'Test Sample Data'!N337,$C$389),""))</f>
        <v/>
      </c>
      <c r="O338" s="105" t="str">
        <f>'Gene Table'!D337</f>
        <v>TRIML1</v>
      </c>
      <c r="P338" s="104" t="s">
        <v>27118</v>
      </c>
      <c r="Q338" s="105">
        <f>IF('Control Sample Data'!C337="","",IF(SUM('Control Sample Data'!C$3:C$386)&gt;10,IF(AND(ISNUMBER('Control Sample Data'!C337),'Control Sample Data'!C337&lt;$C$389, 'Control Sample Data'!C337&gt;0),'Control Sample Data'!C337,$C$389),""))</f>
        <v>29.41</v>
      </c>
      <c r="R338" s="105">
        <f>IF('Control Sample Data'!D337="","",IF(SUM('Control Sample Data'!D$3:D$386)&gt;10,IF(AND(ISNUMBER('Control Sample Data'!D337),'Control Sample Data'!D337&lt;$C$389, 'Control Sample Data'!D337&gt;0),'Control Sample Data'!D337,$C$389),""))</f>
        <v>29.55</v>
      </c>
      <c r="S338" s="105">
        <f>IF('Control Sample Data'!E337="","",IF(SUM('Control Sample Data'!E$3:E$386)&gt;10,IF(AND(ISNUMBER('Control Sample Data'!E337),'Control Sample Data'!E337&lt;$C$389, 'Control Sample Data'!E337&gt;0),'Control Sample Data'!E337,$C$389),""))</f>
        <v>30.21</v>
      </c>
      <c r="T338" s="105" t="str">
        <f>IF('Control Sample Data'!F337="","",IF(SUM('Control Sample Data'!F$3:F$386)&gt;10,IF(AND(ISNUMBER('Control Sample Data'!F337),'Control Sample Data'!F337&lt;$C$389, 'Control Sample Data'!F337&gt;0),'Control Sample Data'!F337,$C$389),""))</f>
        <v/>
      </c>
      <c r="U338" s="105" t="str">
        <f>IF('Control Sample Data'!G337="","",IF(SUM('Control Sample Data'!G$3:G$386)&gt;10,IF(AND(ISNUMBER('Control Sample Data'!G337),'Control Sample Data'!G337&lt;$C$389, 'Control Sample Data'!G337&gt;0),'Control Sample Data'!G337,$C$389),""))</f>
        <v/>
      </c>
      <c r="V338" s="105" t="str">
        <f>IF('Control Sample Data'!H337="","",IF(SUM('Control Sample Data'!H$3:H$386)&gt;10,IF(AND(ISNUMBER('Control Sample Data'!H337),'Control Sample Data'!H337&lt;$C$389, 'Control Sample Data'!H337&gt;0),'Control Sample Data'!H337,$C$389),""))</f>
        <v/>
      </c>
      <c r="W338" s="105" t="str">
        <f>IF('Control Sample Data'!I337="","",IF(SUM('Control Sample Data'!I$3:I$386)&gt;10,IF(AND(ISNUMBER('Control Sample Data'!I337),'Control Sample Data'!I337&lt;$C$389, 'Control Sample Data'!I337&gt;0),'Control Sample Data'!I337,$C$389),""))</f>
        <v/>
      </c>
      <c r="X338" s="105" t="str">
        <f>IF('Control Sample Data'!J337="","",IF(SUM('Control Sample Data'!J$3:J$386)&gt;10,IF(AND(ISNUMBER('Control Sample Data'!J337),'Control Sample Data'!J337&lt;$C$389, 'Control Sample Data'!J337&gt;0),'Control Sample Data'!J337,$C$389),""))</f>
        <v/>
      </c>
      <c r="Y338" s="105" t="str">
        <f>IF('Control Sample Data'!K337="","",IF(SUM('Control Sample Data'!K$3:K$386)&gt;10,IF(AND(ISNUMBER('Control Sample Data'!K337),'Control Sample Data'!K337&lt;$C$389, 'Control Sample Data'!K337&gt;0),'Control Sample Data'!K337,$C$389),""))</f>
        <v/>
      </c>
      <c r="Z338" s="105" t="str">
        <f>IF('Control Sample Data'!L337="","",IF(SUM('Control Sample Data'!L$3:L$386)&gt;10,IF(AND(ISNUMBER('Control Sample Data'!L337),'Control Sample Data'!L337&lt;$C$389, 'Control Sample Data'!L337&gt;0),'Control Sample Data'!L337,$C$389),""))</f>
        <v/>
      </c>
      <c r="AA338" s="105" t="str">
        <f>IF('Control Sample Data'!M337="","",IF(SUM('Control Sample Data'!M$3:M$386)&gt;10,IF(AND(ISNUMBER('Control Sample Data'!M337),'Control Sample Data'!M337&lt;$C$389, 'Control Sample Data'!M337&gt;0),'Control Sample Data'!M337,$C$389),""))</f>
        <v/>
      </c>
      <c r="AB338" s="136" t="str">
        <f>IF('Control Sample Data'!N337="","",IF(SUM('Control Sample Data'!N$3:N$386)&gt;10,IF(AND(ISNUMBER('Control Sample Data'!N337),'Control Sample Data'!N337&lt;$C$389, 'Control Sample Data'!N337&gt;0),'Control Sample Data'!N337,$C$389),""))</f>
        <v/>
      </c>
      <c r="BA338" s="101" t="str">
        <f t="shared" si="326"/>
        <v>TRIML1</v>
      </c>
      <c r="BB338" s="104" t="s">
        <v>27118</v>
      </c>
      <c r="BC338" s="105">
        <f t="shared" si="286"/>
        <v>9.6479999999999997</v>
      </c>
      <c r="BD338" s="105">
        <f t="shared" si="287"/>
        <v>9.120000000000001</v>
      </c>
      <c r="BE338" s="105">
        <f t="shared" si="288"/>
        <v>9.259999999999998</v>
      </c>
      <c r="BF338" s="105" t="str">
        <f t="shared" si="289"/>
        <v/>
      </c>
      <c r="BG338" s="105" t="str">
        <f t="shared" si="290"/>
        <v/>
      </c>
      <c r="BH338" s="105" t="str">
        <f t="shared" si="291"/>
        <v/>
      </c>
      <c r="BI338" s="105" t="str">
        <f t="shared" si="292"/>
        <v/>
      </c>
      <c r="BJ338" s="105" t="str">
        <f t="shared" si="293"/>
        <v/>
      </c>
      <c r="BK338" s="105" t="str">
        <f t="shared" si="294"/>
        <v/>
      </c>
      <c r="BL338" s="105" t="str">
        <f t="shared" si="295"/>
        <v/>
      </c>
      <c r="BM338" s="102" t="str">
        <f t="shared" si="327"/>
        <v/>
      </c>
      <c r="BN338" s="102" t="str">
        <f t="shared" si="328"/>
        <v/>
      </c>
      <c r="BO338" s="105">
        <f t="shared" si="296"/>
        <v>8.2680000000000007</v>
      </c>
      <c r="BP338" s="105">
        <f t="shared" si="297"/>
        <v>8.4980000000000011</v>
      </c>
      <c r="BQ338" s="105">
        <f t="shared" si="298"/>
        <v>9</v>
      </c>
      <c r="BR338" s="105" t="str">
        <f t="shared" si="299"/>
        <v/>
      </c>
      <c r="BS338" s="105" t="str">
        <f t="shared" si="300"/>
        <v/>
      </c>
      <c r="BT338" s="105" t="str">
        <f t="shared" si="301"/>
        <v/>
      </c>
      <c r="BU338" s="105" t="str">
        <f t="shared" si="302"/>
        <v/>
      </c>
      <c r="BV338" s="105" t="str">
        <f t="shared" si="303"/>
        <v/>
      </c>
      <c r="BW338" s="105" t="str">
        <f t="shared" si="304"/>
        <v/>
      </c>
      <c r="BX338" s="105" t="str">
        <f t="shared" si="305"/>
        <v/>
      </c>
      <c r="BY338" s="102" t="str">
        <f t="shared" si="329"/>
        <v/>
      </c>
      <c r="BZ338" s="102" t="str">
        <f t="shared" si="330"/>
        <v/>
      </c>
      <c r="CA338" s="70">
        <f t="shared" si="331"/>
        <v>9.3426666666666662</v>
      </c>
      <c r="CB338" s="70">
        <f t="shared" si="332"/>
        <v>8.5886666666666667</v>
      </c>
      <c r="CC338" s="103" t="str">
        <f t="shared" si="333"/>
        <v>TRIML1</v>
      </c>
      <c r="CD338" s="104" t="s">
        <v>27118</v>
      </c>
      <c r="CE338" s="106">
        <f t="shared" si="306"/>
        <v>1.2464148133095245E-3</v>
      </c>
      <c r="CF338" s="106">
        <f t="shared" si="307"/>
        <v>1.7972415051267082E-3</v>
      </c>
      <c r="CG338" s="106">
        <f t="shared" si="308"/>
        <v>1.6310310926335374E-3</v>
      </c>
      <c r="CH338" s="106" t="str">
        <f t="shared" si="309"/>
        <v/>
      </c>
      <c r="CI338" s="106" t="str">
        <f t="shared" si="310"/>
        <v/>
      </c>
      <c r="CJ338" s="106" t="str">
        <f t="shared" si="311"/>
        <v/>
      </c>
      <c r="CK338" s="106" t="str">
        <f t="shared" si="312"/>
        <v/>
      </c>
      <c r="CL338" s="106" t="str">
        <f t="shared" si="313"/>
        <v/>
      </c>
      <c r="CM338" s="106" t="str">
        <f t="shared" si="314"/>
        <v/>
      </c>
      <c r="CN338" s="106" t="str">
        <f t="shared" si="315"/>
        <v/>
      </c>
      <c r="CO338" s="119" t="str">
        <f t="shared" si="334"/>
        <v/>
      </c>
      <c r="CP338" s="119" t="str">
        <f t="shared" si="335"/>
        <v/>
      </c>
      <c r="CQ338" s="106">
        <f t="shared" si="316"/>
        <v>3.2440235316050546E-3</v>
      </c>
      <c r="CR338" s="106">
        <f t="shared" si="317"/>
        <v>2.7659676527627807E-3</v>
      </c>
      <c r="CS338" s="106">
        <f t="shared" si="318"/>
        <v>1.953125E-3</v>
      </c>
      <c r="CT338" s="106" t="str">
        <f t="shared" si="319"/>
        <v/>
      </c>
      <c r="CU338" s="106" t="str">
        <f t="shared" si="320"/>
        <v/>
      </c>
      <c r="CV338" s="106" t="str">
        <f t="shared" si="321"/>
        <v/>
      </c>
      <c r="CW338" s="106" t="str">
        <f t="shared" si="322"/>
        <v/>
      </c>
      <c r="CX338" s="106" t="str">
        <f t="shared" si="323"/>
        <v/>
      </c>
      <c r="CY338" s="106" t="str">
        <f t="shared" si="324"/>
        <v/>
      </c>
      <c r="CZ338" s="106" t="str">
        <f t="shared" si="325"/>
        <v/>
      </c>
      <c r="DA338" s="119" t="str">
        <f t="shared" si="336"/>
        <v/>
      </c>
      <c r="DB338" s="119" t="str">
        <f t="shared" si="337"/>
        <v/>
      </c>
    </row>
    <row r="339" spans="1:106" ht="15" customHeight="1" x14ac:dyDescent="0.3">
      <c r="A339" s="135" t="str">
        <f>'Gene Table'!D338</f>
        <v>TRIP12</v>
      </c>
      <c r="B339" s="104" t="s">
        <v>27119</v>
      </c>
      <c r="C339" s="105">
        <f>IF('Test Sample Data'!C338="","",IF(SUM('Test Sample Data'!C$3:C$386)&gt;10,IF(AND(ISNUMBER('Test Sample Data'!C338),'Test Sample Data'!C338&lt;$C$389, 'Test Sample Data'!C338&gt;0),'Test Sample Data'!C338,$C$389),""))</f>
        <v>34.08</v>
      </c>
      <c r="D339" s="105">
        <f>IF('Test Sample Data'!D338="","",IF(SUM('Test Sample Data'!D$3:D$386)&gt;10,IF(AND(ISNUMBER('Test Sample Data'!D338),'Test Sample Data'!D338&lt;$C$389, 'Test Sample Data'!D338&gt;0),'Test Sample Data'!D338,$C$389),""))</f>
        <v>35</v>
      </c>
      <c r="E339" s="105">
        <f>IF('Test Sample Data'!E338="","",IF(SUM('Test Sample Data'!E$3:E$386)&gt;10,IF(AND(ISNUMBER('Test Sample Data'!E338),'Test Sample Data'!E338&lt;$C$389, 'Test Sample Data'!E338&gt;0),'Test Sample Data'!E338,$C$389),""))</f>
        <v>34.479999999999997</v>
      </c>
      <c r="F339" s="105" t="str">
        <f>IF('Test Sample Data'!F338="","",IF(SUM('Test Sample Data'!F$3:F$386)&gt;10,IF(AND(ISNUMBER('Test Sample Data'!F338),'Test Sample Data'!F338&lt;$C$389, 'Test Sample Data'!F338&gt;0),'Test Sample Data'!F338,$C$389),""))</f>
        <v/>
      </c>
      <c r="G339" s="105" t="str">
        <f>IF('Test Sample Data'!G338="","",IF(SUM('Test Sample Data'!G$3:G$386)&gt;10,IF(AND(ISNUMBER('Test Sample Data'!G338),'Test Sample Data'!G338&lt;$C$389, 'Test Sample Data'!G338&gt;0),'Test Sample Data'!G338,$C$389),""))</f>
        <v/>
      </c>
      <c r="H339" s="105" t="str">
        <f>IF('Test Sample Data'!H338="","",IF(SUM('Test Sample Data'!H$3:H$386)&gt;10,IF(AND(ISNUMBER('Test Sample Data'!H338),'Test Sample Data'!H338&lt;$C$389, 'Test Sample Data'!H338&gt;0),'Test Sample Data'!H338,$C$389),""))</f>
        <v/>
      </c>
      <c r="I339" s="105" t="str">
        <f>IF('Test Sample Data'!I338="","",IF(SUM('Test Sample Data'!I$3:I$386)&gt;10,IF(AND(ISNUMBER('Test Sample Data'!I338),'Test Sample Data'!I338&lt;$C$389, 'Test Sample Data'!I338&gt;0),'Test Sample Data'!I338,$C$389),""))</f>
        <v/>
      </c>
      <c r="J339" s="105" t="str">
        <f>IF('Test Sample Data'!J338="","",IF(SUM('Test Sample Data'!J$3:J$386)&gt;10,IF(AND(ISNUMBER('Test Sample Data'!J338),'Test Sample Data'!J338&lt;$C$389, 'Test Sample Data'!J338&gt;0),'Test Sample Data'!J338,$C$389),""))</f>
        <v/>
      </c>
      <c r="K339" s="105" t="str">
        <f>IF('Test Sample Data'!K338="","",IF(SUM('Test Sample Data'!K$3:K$386)&gt;10,IF(AND(ISNUMBER('Test Sample Data'!K338),'Test Sample Data'!K338&lt;$C$389, 'Test Sample Data'!K338&gt;0),'Test Sample Data'!K338,$C$389),""))</f>
        <v/>
      </c>
      <c r="L339" s="105" t="str">
        <f>IF('Test Sample Data'!L338="","",IF(SUM('Test Sample Data'!L$3:L$386)&gt;10,IF(AND(ISNUMBER('Test Sample Data'!L338),'Test Sample Data'!L338&lt;$C$389, 'Test Sample Data'!L338&gt;0),'Test Sample Data'!L338,$C$389),""))</f>
        <v/>
      </c>
      <c r="M339" s="105" t="str">
        <f>IF('Test Sample Data'!M338="","",IF(SUM('Test Sample Data'!M$3:M$386)&gt;10,IF(AND(ISNUMBER('Test Sample Data'!M338),'Test Sample Data'!M338&lt;$C$389, 'Test Sample Data'!M338&gt;0),'Test Sample Data'!M338,$C$389),""))</f>
        <v/>
      </c>
      <c r="N339" s="105" t="str">
        <f>IF('Test Sample Data'!N338="","",IF(SUM('Test Sample Data'!N$3:N$386)&gt;10,IF(AND(ISNUMBER('Test Sample Data'!N338),'Test Sample Data'!N338&lt;$C$389, 'Test Sample Data'!N338&gt;0),'Test Sample Data'!N338,$C$389),""))</f>
        <v/>
      </c>
      <c r="O339" s="105" t="str">
        <f>'Gene Table'!D338</f>
        <v>TRIP12</v>
      </c>
      <c r="P339" s="104" t="s">
        <v>27119</v>
      </c>
      <c r="Q339" s="105">
        <f>IF('Control Sample Data'!C338="","",IF(SUM('Control Sample Data'!C$3:C$386)&gt;10,IF(AND(ISNUMBER('Control Sample Data'!C338),'Control Sample Data'!C338&lt;$C$389, 'Control Sample Data'!C338&gt;0),'Control Sample Data'!C338,$C$389),""))</f>
        <v>31.5</v>
      </c>
      <c r="R339" s="105">
        <f>IF('Control Sample Data'!D338="","",IF(SUM('Control Sample Data'!D$3:D$386)&gt;10,IF(AND(ISNUMBER('Control Sample Data'!D338),'Control Sample Data'!D338&lt;$C$389, 'Control Sample Data'!D338&gt;0),'Control Sample Data'!D338,$C$389),""))</f>
        <v>30.32</v>
      </c>
      <c r="S339" s="105">
        <f>IF('Control Sample Data'!E338="","",IF(SUM('Control Sample Data'!E$3:E$386)&gt;10,IF(AND(ISNUMBER('Control Sample Data'!E338),'Control Sample Data'!E338&lt;$C$389, 'Control Sample Data'!E338&gt;0),'Control Sample Data'!E338,$C$389),""))</f>
        <v>30.7</v>
      </c>
      <c r="T339" s="105" t="str">
        <f>IF('Control Sample Data'!F338="","",IF(SUM('Control Sample Data'!F$3:F$386)&gt;10,IF(AND(ISNUMBER('Control Sample Data'!F338),'Control Sample Data'!F338&lt;$C$389, 'Control Sample Data'!F338&gt;0),'Control Sample Data'!F338,$C$389),""))</f>
        <v/>
      </c>
      <c r="U339" s="105" t="str">
        <f>IF('Control Sample Data'!G338="","",IF(SUM('Control Sample Data'!G$3:G$386)&gt;10,IF(AND(ISNUMBER('Control Sample Data'!G338),'Control Sample Data'!G338&lt;$C$389, 'Control Sample Data'!G338&gt;0),'Control Sample Data'!G338,$C$389),""))</f>
        <v/>
      </c>
      <c r="V339" s="105" t="str">
        <f>IF('Control Sample Data'!H338="","",IF(SUM('Control Sample Data'!H$3:H$386)&gt;10,IF(AND(ISNUMBER('Control Sample Data'!H338),'Control Sample Data'!H338&lt;$C$389, 'Control Sample Data'!H338&gt;0),'Control Sample Data'!H338,$C$389),""))</f>
        <v/>
      </c>
      <c r="W339" s="105" t="str">
        <f>IF('Control Sample Data'!I338="","",IF(SUM('Control Sample Data'!I$3:I$386)&gt;10,IF(AND(ISNUMBER('Control Sample Data'!I338),'Control Sample Data'!I338&lt;$C$389, 'Control Sample Data'!I338&gt;0),'Control Sample Data'!I338,$C$389),""))</f>
        <v/>
      </c>
      <c r="X339" s="105" t="str">
        <f>IF('Control Sample Data'!J338="","",IF(SUM('Control Sample Data'!J$3:J$386)&gt;10,IF(AND(ISNUMBER('Control Sample Data'!J338),'Control Sample Data'!J338&lt;$C$389, 'Control Sample Data'!J338&gt;0),'Control Sample Data'!J338,$C$389),""))</f>
        <v/>
      </c>
      <c r="Y339" s="105" t="str">
        <f>IF('Control Sample Data'!K338="","",IF(SUM('Control Sample Data'!K$3:K$386)&gt;10,IF(AND(ISNUMBER('Control Sample Data'!K338),'Control Sample Data'!K338&lt;$C$389, 'Control Sample Data'!K338&gt;0),'Control Sample Data'!K338,$C$389),""))</f>
        <v/>
      </c>
      <c r="Z339" s="105" t="str">
        <f>IF('Control Sample Data'!L338="","",IF(SUM('Control Sample Data'!L$3:L$386)&gt;10,IF(AND(ISNUMBER('Control Sample Data'!L338),'Control Sample Data'!L338&lt;$C$389, 'Control Sample Data'!L338&gt;0),'Control Sample Data'!L338,$C$389),""))</f>
        <v/>
      </c>
      <c r="AA339" s="105" t="str">
        <f>IF('Control Sample Data'!M338="","",IF(SUM('Control Sample Data'!M$3:M$386)&gt;10,IF(AND(ISNUMBER('Control Sample Data'!M338),'Control Sample Data'!M338&lt;$C$389, 'Control Sample Data'!M338&gt;0),'Control Sample Data'!M338,$C$389),""))</f>
        <v/>
      </c>
      <c r="AB339" s="136" t="str">
        <f>IF('Control Sample Data'!N338="","",IF(SUM('Control Sample Data'!N$3:N$386)&gt;10,IF(AND(ISNUMBER('Control Sample Data'!N338),'Control Sample Data'!N338&lt;$C$389, 'Control Sample Data'!N338&gt;0),'Control Sample Data'!N338,$C$389),""))</f>
        <v/>
      </c>
      <c r="BA339" s="101" t="str">
        <f t="shared" si="326"/>
        <v>TRIP12</v>
      </c>
      <c r="BB339" s="104" t="s">
        <v>27119</v>
      </c>
      <c r="BC339" s="105">
        <f t="shared" si="286"/>
        <v>13.087999999999997</v>
      </c>
      <c r="BD339" s="105">
        <f t="shared" si="287"/>
        <v>14.05</v>
      </c>
      <c r="BE339" s="105">
        <f t="shared" si="288"/>
        <v>13.599999999999994</v>
      </c>
      <c r="BF339" s="105" t="str">
        <f t="shared" si="289"/>
        <v/>
      </c>
      <c r="BG339" s="105" t="str">
        <f t="shared" si="290"/>
        <v/>
      </c>
      <c r="BH339" s="105" t="str">
        <f t="shared" si="291"/>
        <v/>
      </c>
      <c r="BI339" s="105" t="str">
        <f t="shared" si="292"/>
        <v/>
      </c>
      <c r="BJ339" s="105" t="str">
        <f t="shared" si="293"/>
        <v/>
      </c>
      <c r="BK339" s="105" t="str">
        <f t="shared" si="294"/>
        <v/>
      </c>
      <c r="BL339" s="105" t="str">
        <f t="shared" si="295"/>
        <v/>
      </c>
      <c r="BM339" s="102" t="str">
        <f t="shared" si="327"/>
        <v/>
      </c>
      <c r="BN339" s="102" t="str">
        <f t="shared" si="328"/>
        <v/>
      </c>
      <c r="BO339" s="105">
        <f t="shared" si="296"/>
        <v>10.358000000000001</v>
      </c>
      <c r="BP339" s="105">
        <f t="shared" si="297"/>
        <v>9.2680000000000007</v>
      </c>
      <c r="BQ339" s="105">
        <f t="shared" si="298"/>
        <v>9.4899999999999984</v>
      </c>
      <c r="BR339" s="105" t="str">
        <f t="shared" si="299"/>
        <v/>
      </c>
      <c r="BS339" s="105" t="str">
        <f t="shared" si="300"/>
        <v/>
      </c>
      <c r="BT339" s="105" t="str">
        <f t="shared" si="301"/>
        <v/>
      </c>
      <c r="BU339" s="105" t="str">
        <f t="shared" si="302"/>
        <v/>
      </c>
      <c r="BV339" s="105" t="str">
        <f t="shared" si="303"/>
        <v/>
      </c>
      <c r="BW339" s="105" t="str">
        <f t="shared" si="304"/>
        <v/>
      </c>
      <c r="BX339" s="105" t="str">
        <f t="shared" si="305"/>
        <v/>
      </c>
      <c r="BY339" s="102" t="str">
        <f t="shared" si="329"/>
        <v/>
      </c>
      <c r="BZ339" s="102" t="str">
        <f t="shared" si="330"/>
        <v/>
      </c>
      <c r="CA339" s="70">
        <f t="shared" si="331"/>
        <v>13.579333333333331</v>
      </c>
      <c r="CB339" s="70">
        <f t="shared" si="332"/>
        <v>9.7053333333333338</v>
      </c>
      <c r="CC339" s="103" t="str">
        <f t="shared" si="333"/>
        <v>TRIP12</v>
      </c>
      <c r="CD339" s="104" t="s">
        <v>27119</v>
      </c>
      <c r="CE339" s="106">
        <f t="shared" si="306"/>
        <v>1.1484693695236683E-4</v>
      </c>
      <c r="CF339" s="106">
        <f t="shared" si="307"/>
        <v>5.8956074763479352E-5</v>
      </c>
      <c r="CG339" s="106">
        <f t="shared" si="308"/>
        <v>8.0536371507134995E-5</v>
      </c>
      <c r="CH339" s="106" t="str">
        <f t="shared" si="309"/>
        <v/>
      </c>
      <c r="CI339" s="106" t="str">
        <f t="shared" si="310"/>
        <v/>
      </c>
      <c r="CJ339" s="106" t="str">
        <f t="shared" si="311"/>
        <v/>
      </c>
      <c r="CK339" s="106" t="str">
        <f t="shared" si="312"/>
        <v/>
      </c>
      <c r="CL339" s="106" t="str">
        <f t="shared" si="313"/>
        <v/>
      </c>
      <c r="CM339" s="106" t="str">
        <f t="shared" si="314"/>
        <v/>
      </c>
      <c r="CN339" s="106" t="str">
        <f t="shared" si="315"/>
        <v/>
      </c>
      <c r="CO339" s="119" t="str">
        <f t="shared" si="334"/>
        <v/>
      </c>
      <c r="CP339" s="119" t="str">
        <f t="shared" si="335"/>
        <v/>
      </c>
      <c r="CQ339" s="106">
        <f t="shared" si="316"/>
        <v>7.6195847673213226E-4</v>
      </c>
      <c r="CR339" s="106">
        <f t="shared" si="317"/>
        <v>1.6220117658025273E-3</v>
      </c>
      <c r="CS339" s="106">
        <f t="shared" si="318"/>
        <v>1.3906740191377671E-3</v>
      </c>
      <c r="CT339" s="106" t="str">
        <f t="shared" si="319"/>
        <v/>
      </c>
      <c r="CU339" s="106" t="str">
        <f t="shared" si="320"/>
        <v/>
      </c>
      <c r="CV339" s="106" t="str">
        <f t="shared" si="321"/>
        <v/>
      </c>
      <c r="CW339" s="106" t="str">
        <f t="shared" si="322"/>
        <v/>
      </c>
      <c r="CX339" s="106" t="str">
        <f t="shared" si="323"/>
        <v/>
      </c>
      <c r="CY339" s="106" t="str">
        <f t="shared" si="324"/>
        <v/>
      </c>
      <c r="CZ339" s="106" t="str">
        <f t="shared" si="325"/>
        <v/>
      </c>
      <c r="DA339" s="119" t="str">
        <f t="shared" si="336"/>
        <v/>
      </c>
      <c r="DB339" s="119" t="str">
        <f t="shared" si="337"/>
        <v/>
      </c>
    </row>
    <row r="340" spans="1:106" ht="15" customHeight="1" x14ac:dyDescent="0.3">
      <c r="A340" s="135" t="str">
        <f>'Gene Table'!D339</f>
        <v>TSPAN17</v>
      </c>
      <c r="B340" s="104" t="s">
        <v>27120</v>
      </c>
      <c r="C340" s="105">
        <f>IF('Test Sample Data'!C339="","",IF(SUM('Test Sample Data'!C$3:C$386)&gt;10,IF(AND(ISNUMBER('Test Sample Data'!C339),'Test Sample Data'!C339&lt;$C$389, 'Test Sample Data'!C339&gt;0),'Test Sample Data'!C339,$C$389),""))</f>
        <v>33.35</v>
      </c>
      <c r="D340" s="105">
        <f>IF('Test Sample Data'!D339="","",IF(SUM('Test Sample Data'!D$3:D$386)&gt;10,IF(AND(ISNUMBER('Test Sample Data'!D339),'Test Sample Data'!D339&lt;$C$389, 'Test Sample Data'!D339&gt;0),'Test Sample Data'!D339,$C$389),""))</f>
        <v>32.33</v>
      </c>
      <c r="E340" s="105">
        <f>IF('Test Sample Data'!E339="","",IF(SUM('Test Sample Data'!E$3:E$386)&gt;10,IF(AND(ISNUMBER('Test Sample Data'!E339),'Test Sample Data'!E339&lt;$C$389, 'Test Sample Data'!E339&gt;0),'Test Sample Data'!E339,$C$389),""))</f>
        <v>33.56</v>
      </c>
      <c r="F340" s="105" t="str">
        <f>IF('Test Sample Data'!F339="","",IF(SUM('Test Sample Data'!F$3:F$386)&gt;10,IF(AND(ISNUMBER('Test Sample Data'!F339),'Test Sample Data'!F339&lt;$C$389, 'Test Sample Data'!F339&gt;0),'Test Sample Data'!F339,$C$389),""))</f>
        <v/>
      </c>
      <c r="G340" s="105" t="str">
        <f>IF('Test Sample Data'!G339="","",IF(SUM('Test Sample Data'!G$3:G$386)&gt;10,IF(AND(ISNUMBER('Test Sample Data'!G339),'Test Sample Data'!G339&lt;$C$389, 'Test Sample Data'!G339&gt;0),'Test Sample Data'!G339,$C$389),""))</f>
        <v/>
      </c>
      <c r="H340" s="105" t="str">
        <f>IF('Test Sample Data'!H339="","",IF(SUM('Test Sample Data'!H$3:H$386)&gt;10,IF(AND(ISNUMBER('Test Sample Data'!H339),'Test Sample Data'!H339&lt;$C$389, 'Test Sample Data'!H339&gt;0),'Test Sample Data'!H339,$C$389),""))</f>
        <v/>
      </c>
      <c r="I340" s="105" t="str">
        <f>IF('Test Sample Data'!I339="","",IF(SUM('Test Sample Data'!I$3:I$386)&gt;10,IF(AND(ISNUMBER('Test Sample Data'!I339),'Test Sample Data'!I339&lt;$C$389, 'Test Sample Data'!I339&gt;0),'Test Sample Data'!I339,$C$389),""))</f>
        <v/>
      </c>
      <c r="J340" s="105" t="str">
        <f>IF('Test Sample Data'!J339="","",IF(SUM('Test Sample Data'!J$3:J$386)&gt;10,IF(AND(ISNUMBER('Test Sample Data'!J339),'Test Sample Data'!J339&lt;$C$389, 'Test Sample Data'!J339&gt;0),'Test Sample Data'!J339,$C$389),""))</f>
        <v/>
      </c>
      <c r="K340" s="105" t="str">
        <f>IF('Test Sample Data'!K339="","",IF(SUM('Test Sample Data'!K$3:K$386)&gt;10,IF(AND(ISNUMBER('Test Sample Data'!K339),'Test Sample Data'!K339&lt;$C$389, 'Test Sample Data'!K339&gt;0),'Test Sample Data'!K339,$C$389),""))</f>
        <v/>
      </c>
      <c r="L340" s="105" t="str">
        <f>IF('Test Sample Data'!L339="","",IF(SUM('Test Sample Data'!L$3:L$386)&gt;10,IF(AND(ISNUMBER('Test Sample Data'!L339),'Test Sample Data'!L339&lt;$C$389, 'Test Sample Data'!L339&gt;0),'Test Sample Data'!L339,$C$389),""))</f>
        <v/>
      </c>
      <c r="M340" s="105" t="str">
        <f>IF('Test Sample Data'!M339="","",IF(SUM('Test Sample Data'!M$3:M$386)&gt;10,IF(AND(ISNUMBER('Test Sample Data'!M339),'Test Sample Data'!M339&lt;$C$389, 'Test Sample Data'!M339&gt;0),'Test Sample Data'!M339,$C$389),""))</f>
        <v/>
      </c>
      <c r="N340" s="105" t="str">
        <f>IF('Test Sample Data'!N339="","",IF(SUM('Test Sample Data'!N$3:N$386)&gt;10,IF(AND(ISNUMBER('Test Sample Data'!N339),'Test Sample Data'!N339&lt;$C$389, 'Test Sample Data'!N339&gt;0),'Test Sample Data'!N339,$C$389),""))</f>
        <v/>
      </c>
      <c r="O340" s="105" t="str">
        <f>'Gene Table'!D339</f>
        <v>TSPAN17</v>
      </c>
      <c r="P340" s="104" t="s">
        <v>27120</v>
      </c>
      <c r="Q340" s="105">
        <f>IF('Control Sample Data'!C339="","",IF(SUM('Control Sample Data'!C$3:C$386)&gt;10,IF(AND(ISNUMBER('Control Sample Data'!C339),'Control Sample Data'!C339&lt;$C$389, 'Control Sample Data'!C339&gt;0),'Control Sample Data'!C339,$C$389),""))</f>
        <v>32.74</v>
      </c>
      <c r="R340" s="105">
        <f>IF('Control Sample Data'!D339="","",IF(SUM('Control Sample Data'!D$3:D$386)&gt;10,IF(AND(ISNUMBER('Control Sample Data'!D339),'Control Sample Data'!D339&lt;$C$389, 'Control Sample Data'!D339&gt;0),'Control Sample Data'!D339,$C$389),""))</f>
        <v>35</v>
      </c>
      <c r="S340" s="105">
        <f>IF('Control Sample Data'!E339="","",IF(SUM('Control Sample Data'!E$3:E$386)&gt;10,IF(AND(ISNUMBER('Control Sample Data'!E339),'Control Sample Data'!E339&lt;$C$389, 'Control Sample Data'!E339&gt;0),'Control Sample Data'!E339,$C$389),""))</f>
        <v>33.520000000000003</v>
      </c>
      <c r="T340" s="105" t="str">
        <f>IF('Control Sample Data'!F339="","",IF(SUM('Control Sample Data'!F$3:F$386)&gt;10,IF(AND(ISNUMBER('Control Sample Data'!F339),'Control Sample Data'!F339&lt;$C$389, 'Control Sample Data'!F339&gt;0),'Control Sample Data'!F339,$C$389),""))</f>
        <v/>
      </c>
      <c r="U340" s="105" t="str">
        <f>IF('Control Sample Data'!G339="","",IF(SUM('Control Sample Data'!G$3:G$386)&gt;10,IF(AND(ISNUMBER('Control Sample Data'!G339),'Control Sample Data'!G339&lt;$C$389, 'Control Sample Data'!G339&gt;0),'Control Sample Data'!G339,$C$389),""))</f>
        <v/>
      </c>
      <c r="V340" s="105" t="str">
        <f>IF('Control Sample Data'!H339="","",IF(SUM('Control Sample Data'!H$3:H$386)&gt;10,IF(AND(ISNUMBER('Control Sample Data'!H339),'Control Sample Data'!H339&lt;$C$389, 'Control Sample Data'!H339&gt;0),'Control Sample Data'!H339,$C$389),""))</f>
        <v/>
      </c>
      <c r="W340" s="105" t="str">
        <f>IF('Control Sample Data'!I339="","",IF(SUM('Control Sample Data'!I$3:I$386)&gt;10,IF(AND(ISNUMBER('Control Sample Data'!I339),'Control Sample Data'!I339&lt;$C$389, 'Control Sample Data'!I339&gt;0),'Control Sample Data'!I339,$C$389),""))</f>
        <v/>
      </c>
      <c r="X340" s="105" t="str">
        <f>IF('Control Sample Data'!J339="","",IF(SUM('Control Sample Data'!J$3:J$386)&gt;10,IF(AND(ISNUMBER('Control Sample Data'!J339),'Control Sample Data'!J339&lt;$C$389, 'Control Sample Data'!J339&gt;0),'Control Sample Data'!J339,$C$389),""))</f>
        <v/>
      </c>
      <c r="Y340" s="105" t="str">
        <f>IF('Control Sample Data'!K339="","",IF(SUM('Control Sample Data'!K$3:K$386)&gt;10,IF(AND(ISNUMBER('Control Sample Data'!K339),'Control Sample Data'!K339&lt;$C$389, 'Control Sample Data'!K339&gt;0),'Control Sample Data'!K339,$C$389),""))</f>
        <v/>
      </c>
      <c r="Z340" s="105" t="str">
        <f>IF('Control Sample Data'!L339="","",IF(SUM('Control Sample Data'!L$3:L$386)&gt;10,IF(AND(ISNUMBER('Control Sample Data'!L339),'Control Sample Data'!L339&lt;$C$389, 'Control Sample Data'!L339&gt;0),'Control Sample Data'!L339,$C$389),""))</f>
        <v/>
      </c>
      <c r="AA340" s="105" t="str">
        <f>IF('Control Sample Data'!M339="","",IF(SUM('Control Sample Data'!M$3:M$386)&gt;10,IF(AND(ISNUMBER('Control Sample Data'!M339),'Control Sample Data'!M339&lt;$C$389, 'Control Sample Data'!M339&gt;0),'Control Sample Data'!M339,$C$389),""))</f>
        <v/>
      </c>
      <c r="AB340" s="136" t="str">
        <f>IF('Control Sample Data'!N339="","",IF(SUM('Control Sample Data'!N$3:N$386)&gt;10,IF(AND(ISNUMBER('Control Sample Data'!N339),'Control Sample Data'!N339&lt;$C$389, 'Control Sample Data'!N339&gt;0),'Control Sample Data'!N339,$C$389),""))</f>
        <v/>
      </c>
      <c r="BA340" s="101" t="str">
        <f t="shared" si="326"/>
        <v>TSPAN17</v>
      </c>
      <c r="BB340" s="104" t="s">
        <v>27120</v>
      </c>
      <c r="BC340" s="105">
        <f t="shared" si="286"/>
        <v>12.358000000000001</v>
      </c>
      <c r="BD340" s="105">
        <f t="shared" si="287"/>
        <v>11.379999999999999</v>
      </c>
      <c r="BE340" s="105">
        <f t="shared" si="288"/>
        <v>12.68</v>
      </c>
      <c r="BF340" s="105" t="str">
        <f t="shared" si="289"/>
        <v/>
      </c>
      <c r="BG340" s="105" t="str">
        <f t="shared" si="290"/>
        <v/>
      </c>
      <c r="BH340" s="105" t="str">
        <f t="shared" si="291"/>
        <v/>
      </c>
      <c r="BI340" s="105" t="str">
        <f t="shared" si="292"/>
        <v/>
      </c>
      <c r="BJ340" s="105" t="str">
        <f t="shared" si="293"/>
        <v/>
      </c>
      <c r="BK340" s="105" t="str">
        <f t="shared" si="294"/>
        <v/>
      </c>
      <c r="BL340" s="105" t="str">
        <f t="shared" si="295"/>
        <v/>
      </c>
      <c r="BM340" s="102" t="str">
        <f t="shared" si="327"/>
        <v/>
      </c>
      <c r="BN340" s="102" t="str">
        <f t="shared" si="328"/>
        <v/>
      </c>
      <c r="BO340" s="105">
        <f t="shared" si="296"/>
        <v>11.598000000000003</v>
      </c>
      <c r="BP340" s="105">
        <f t="shared" si="297"/>
        <v>13.948</v>
      </c>
      <c r="BQ340" s="105">
        <f t="shared" si="298"/>
        <v>12.310000000000002</v>
      </c>
      <c r="BR340" s="105" t="str">
        <f t="shared" si="299"/>
        <v/>
      </c>
      <c r="BS340" s="105" t="str">
        <f t="shared" si="300"/>
        <v/>
      </c>
      <c r="BT340" s="105" t="str">
        <f t="shared" si="301"/>
        <v/>
      </c>
      <c r="BU340" s="105" t="str">
        <f t="shared" si="302"/>
        <v/>
      </c>
      <c r="BV340" s="105" t="str">
        <f t="shared" si="303"/>
        <v/>
      </c>
      <c r="BW340" s="105" t="str">
        <f t="shared" si="304"/>
        <v/>
      </c>
      <c r="BX340" s="105" t="str">
        <f t="shared" si="305"/>
        <v/>
      </c>
      <c r="BY340" s="102" t="str">
        <f t="shared" si="329"/>
        <v/>
      </c>
      <c r="BZ340" s="102" t="str">
        <f t="shared" si="330"/>
        <v/>
      </c>
      <c r="CA340" s="70">
        <f t="shared" si="331"/>
        <v>12.139333333333333</v>
      </c>
      <c r="CB340" s="70">
        <f t="shared" si="332"/>
        <v>12.61866666666667</v>
      </c>
      <c r="CC340" s="103" t="str">
        <f t="shared" si="333"/>
        <v>TSPAN17</v>
      </c>
      <c r="CD340" s="104" t="s">
        <v>27120</v>
      </c>
      <c r="CE340" s="106">
        <f t="shared" si="306"/>
        <v>1.904896191830332E-4</v>
      </c>
      <c r="CF340" s="106">
        <f t="shared" si="307"/>
        <v>3.7521366730664413E-4</v>
      </c>
      <c r="CG340" s="106">
        <f t="shared" si="308"/>
        <v>1.5238410020771635E-4</v>
      </c>
      <c r="CH340" s="106" t="str">
        <f t="shared" si="309"/>
        <v/>
      </c>
      <c r="CI340" s="106" t="str">
        <f t="shared" si="310"/>
        <v/>
      </c>
      <c r="CJ340" s="106" t="str">
        <f t="shared" si="311"/>
        <v/>
      </c>
      <c r="CK340" s="106" t="str">
        <f t="shared" si="312"/>
        <v/>
      </c>
      <c r="CL340" s="106" t="str">
        <f t="shared" si="313"/>
        <v/>
      </c>
      <c r="CM340" s="106" t="str">
        <f t="shared" si="314"/>
        <v/>
      </c>
      <c r="CN340" s="106" t="str">
        <f t="shared" si="315"/>
        <v/>
      </c>
      <c r="CO340" s="119" t="str">
        <f t="shared" si="334"/>
        <v/>
      </c>
      <c r="CP340" s="119" t="str">
        <f t="shared" si="335"/>
        <v/>
      </c>
      <c r="CQ340" s="106">
        <f t="shared" si="316"/>
        <v>3.2259238419391167E-4</v>
      </c>
      <c r="CR340" s="106">
        <f t="shared" si="317"/>
        <v>6.3275213685285673E-5</v>
      </c>
      <c r="CS340" s="106">
        <f t="shared" si="318"/>
        <v>1.9693402324758917E-4</v>
      </c>
      <c r="CT340" s="106" t="str">
        <f t="shared" si="319"/>
        <v/>
      </c>
      <c r="CU340" s="106" t="str">
        <f t="shared" si="320"/>
        <v/>
      </c>
      <c r="CV340" s="106" t="str">
        <f t="shared" si="321"/>
        <v/>
      </c>
      <c r="CW340" s="106" t="str">
        <f t="shared" si="322"/>
        <v/>
      </c>
      <c r="CX340" s="106" t="str">
        <f t="shared" si="323"/>
        <v/>
      </c>
      <c r="CY340" s="106" t="str">
        <f t="shared" si="324"/>
        <v/>
      </c>
      <c r="CZ340" s="106" t="str">
        <f t="shared" si="325"/>
        <v/>
      </c>
      <c r="DA340" s="119" t="str">
        <f t="shared" si="336"/>
        <v/>
      </c>
      <c r="DB340" s="119" t="str">
        <f t="shared" si="337"/>
        <v/>
      </c>
    </row>
    <row r="341" spans="1:106" ht="15" customHeight="1" x14ac:dyDescent="0.3">
      <c r="A341" s="135" t="str">
        <f>'Gene Table'!D340</f>
        <v>TTC3</v>
      </c>
      <c r="B341" s="104" t="s">
        <v>27121</v>
      </c>
      <c r="C341" s="105">
        <f>IF('Test Sample Data'!C340="","",IF(SUM('Test Sample Data'!C$3:C$386)&gt;10,IF(AND(ISNUMBER('Test Sample Data'!C340),'Test Sample Data'!C340&lt;$C$389, 'Test Sample Data'!C340&gt;0),'Test Sample Data'!C340,$C$389),""))</f>
        <v>29.61</v>
      </c>
      <c r="D341" s="105">
        <f>IF('Test Sample Data'!D340="","",IF(SUM('Test Sample Data'!D$3:D$386)&gt;10,IF(AND(ISNUMBER('Test Sample Data'!D340),'Test Sample Data'!D340&lt;$C$389, 'Test Sample Data'!D340&gt;0),'Test Sample Data'!D340,$C$389),""))</f>
        <v>30.04</v>
      </c>
      <c r="E341" s="105">
        <f>IF('Test Sample Data'!E340="","",IF(SUM('Test Sample Data'!E$3:E$386)&gt;10,IF(AND(ISNUMBER('Test Sample Data'!E340),'Test Sample Data'!E340&lt;$C$389, 'Test Sample Data'!E340&gt;0),'Test Sample Data'!E340,$C$389),""))</f>
        <v>29.42</v>
      </c>
      <c r="F341" s="105" t="str">
        <f>IF('Test Sample Data'!F340="","",IF(SUM('Test Sample Data'!F$3:F$386)&gt;10,IF(AND(ISNUMBER('Test Sample Data'!F340),'Test Sample Data'!F340&lt;$C$389, 'Test Sample Data'!F340&gt;0),'Test Sample Data'!F340,$C$389),""))</f>
        <v/>
      </c>
      <c r="G341" s="105" t="str">
        <f>IF('Test Sample Data'!G340="","",IF(SUM('Test Sample Data'!G$3:G$386)&gt;10,IF(AND(ISNUMBER('Test Sample Data'!G340),'Test Sample Data'!G340&lt;$C$389, 'Test Sample Data'!G340&gt;0),'Test Sample Data'!G340,$C$389),""))</f>
        <v/>
      </c>
      <c r="H341" s="105" t="str">
        <f>IF('Test Sample Data'!H340="","",IF(SUM('Test Sample Data'!H$3:H$386)&gt;10,IF(AND(ISNUMBER('Test Sample Data'!H340),'Test Sample Data'!H340&lt;$C$389, 'Test Sample Data'!H340&gt;0),'Test Sample Data'!H340,$C$389),""))</f>
        <v/>
      </c>
      <c r="I341" s="105" t="str">
        <f>IF('Test Sample Data'!I340="","",IF(SUM('Test Sample Data'!I$3:I$386)&gt;10,IF(AND(ISNUMBER('Test Sample Data'!I340),'Test Sample Data'!I340&lt;$C$389, 'Test Sample Data'!I340&gt;0),'Test Sample Data'!I340,$C$389),""))</f>
        <v/>
      </c>
      <c r="J341" s="105" t="str">
        <f>IF('Test Sample Data'!J340="","",IF(SUM('Test Sample Data'!J$3:J$386)&gt;10,IF(AND(ISNUMBER('Test Sample Data'!J340),'Test Sample Data'!J340&lt;$C$389, 'Test Sample Data'!J340&gt;0),'Test Sample Data'!J340,$C$389),""))</f>
        <v/>
      </c>
      <c r="K341" s="105" t="str">
        <f>IF('Test Sample Data'!K340="","",IF(SUM('Test Sample Data'!K$3:K$386)&gt;10,IF(AND(ISNUMBER('Test Sample Data'!K340),'Test Sample Data'!K340&lt;$C$389, 'Test Sample Data'!K340&gt;0),'Test Sample Data'!K340,$C$389),""))</f>
        <v/>
      </c>
      <c r="L341" s="105" t="str">
        <f>IF('Test Sample Data'!L340="","",IF(SUM('Test Sample Data'!L$3:L$386)&gt;10,IF(AND(ISNUMBER('Test Sample Data'!L340),'Test Sample Data'!L340&lt;$C$389, 'Test Sample Data'!L340&gt;0),'Test Sample Data'!L340,$C$389),""))</f>
        <v/>
      </c>
      <c r="M341" s="105" t="str">
        <f>IF('Test Sample Data'!M340="","",IF(SUM('Test Sample Data'!M$3:M$386)&gt;10,IF(AND(ISNUMBER('Test Sample Data'!M340),'Test Sample Data'!M340&lt;$C$389, 'Test Sample Data'!M340&gt;0),'Test Sample Data'!M340,$C$389),""))</f>
        <v/>
      </c>
      <c r="N341" s="105" t="str">
        <f>IF('Test Sample Data'!N340="","",IF(SUM('Test Sample Data'!N$3:N$386)&gt;10,IF(AND(ISNUMBER('Test Sample Data'!N340),'Test Sample Data'!N340&lt;$C$389, 'Test Sample Data'!N340&gt;0),'Test Sample Data'!N340,$C$389),""))</f>
        <v/>
      </c>
      <c r="O341" s="105" t="str">
        <f>'Gene Table'!D340</f>
        <v>TTC3</v>
      </c>
      <c r="P341" s="104" t="s">
        <v>27121</v>
      </c>
      <c r="Q341" s="105">
        <f>IF('Control Sample Data'!C340="","",IF(SUM('Control Sample Data'!C$3:C$386)&gt;10,IF(AND(ISNUMBER('Control Sample Data'!C340),'Control Sample Data'!C340&lt;$C$389, 'Control Sample Data'!C340&gt;0),'Control Sample Data'!C340,$C$389),""))</f>
        <v>24.63</v>
      </c>
      <c r="R341" s="105">
        <f>IF('Control Sample Data'!D340="","",IF(SUM('Control Sample Data'!D$3:D$386)&gt;10,IF(AND(ISNUMBER('Control Sample Data'!D340),'Control Sample Data'!D340&lt;$C$389, 'Control Sample Data'!D340&gt;0),'Control Sample Data'!D340,$C$389),""))</f>
        <v>24.58</v>
      </c>
      <c r="S341" s="105">
        <f>IF('Control Sample Data'!E340="","",IF(SUM('Control Sample Data'!E$3:E$386)&gt;10,IF(AND(ISNUMBER('Control Sample Data'!E340),'Control Sample Data'!E340&lt;$C$389, 'Control Sample Data'!E340&gt;0),'Control Sample Data'!E340,$C$389),""))</f>
        <v>35</v>
      </c>
      <c r="T341" s="105" t="str">
        <f>IF('Control Sample Data'!F340="","",IF(SUM('Control Sample Data'!F$3:F$386)&gt;10,IF(AND(ISNUMBER('Control Sample Data'!F340),'Control Sample Data'!F340&lt;$C$389, 'Control Sample Data'!F340&gt;0),'Control Sample Data'!F340,$C$389),""))</f>
        <v/>
      </c>
      <c r="U341" s="105" t="str">
        <f>IF('Control Sample Data'!G340="","",IF(SUM('Control Sample Data'!G$3:G$386)&gt;10,IF(AND(ISNUMBER('Control Sample Data'!G340),'Control Sample Data'!G340&lt;$C$389, 'Control Sample Data'!G340&gt;0),'Control Sample Data'!G340,$C$389),""))</f>
        <v/>
      </c>
      <c r="V341" s="105" t="str">
        <f>IF('Control Sample Data'!H340="","",IF(SUM('Control Sample Data'!H$3:H$386)&gt;10,IF(AND(ISNUMBER('Control Sample Data'!H340),'Control Sample Data'!H340&lt;$C$389, 'Control Sample Data'!H340&gt;0),'Control Sample Data'!H340,$C$389),""))</f>
        <v/>
      </c>
      <c r="W341" s="105" t="str">
        <f>IF('Control Sample Data'!I340="","",IF(SUM('Control Sample Data'!I$3:I$386)&gt;10,IF(AND(ISNUMBER('Control Sample Data'!I340),'Control Sample Data'!I340&lt;$C$389, 'Control Sample Data'!I340&gt;0),'Control Sample Data'!I340,$C$389),""))</f>
        <v/>
      </c>
      <c r="X341" s="105" t="str">
        <f>IF('Control Sample Data'!J340="","",IF(SUM('Control Sample Data'!J$3:J$386)&gt;10,IF(AND(ISNUMBER('Control Sample Data'!J340),'Control Sample Data'!J340&lt;$C$389, 'Control Sample Data'!J340&gt;0),'Control Sample Data'!J340,$C$389),""))</f>
        <v/>
      </c>
      <c r="Y341" s="105" t="str">
        <f>IF('Control Sample Data'!K340="","",IF(SUM('Control Sample Data'!K$3:K$386)&gt;10,IF(AND(ISNUMBER('Control Sample Data'!K340),'Control Sample Data'!K340&lt;$C$389, 'Control Sample Data'!K340&gt;0),'Control Sample Data'!K340,$C$389),""))</f>
        <v/>
      </c>
      <c r="Z341" s="105" t="str">
        <f>IF('Control Sample Data'!L340="","",IF(SUM('Control Sample Data'!L$3:L$386)&gt;10,IF(AND(ISNUMBER('Control Sample Data'!L340),'Control Sample Data'!L340&lt;$C$389, 'Control Sample Data'!L340&gt;0),'Control Sample Data'!L340,$C$389),""))</f>
        <v/>
      </c>
      <c r="AA341" s="105" t="str">
        <f>IF('Control Sample Data'!M340="","",IF(SUM('Control Sample Data'!M$3:M$386)&gt;10,IF(AND(ISNUMBER('Control Sample Data'!M340),'Control Sample Data'!M340&lt;$C$389, 'Control Sample Data'!M340&gt;0),'Control Sample Data'!M340,$C$389),""))</f>
        <v/>
      </c>
      <c r="AB341" s="136" t="str">
        <f>IF('Control Sample Data'!N340="","",IF(SUM('Control Sample Data'!N$3:N$386)&gt;10,IF(AND(ISNUMBER('Control Sample Data'!N340),'Control Sample Data'!N340&lt;$C$389, 'Control Sample Data'!N340&gt;0),'Control Sample Data'!N340,$C$389),""))</f>
        <v/>
      </c>
      <c r="BA341" s="101" t="str">
        <f t="shared" si="326"/>
        <v>TTC3</v>
      </c>
      <c r="BB341" s="104" t="s">
        <v>27121</v>
      </c>
      <c r="BC341" s="105">
        <f t="shared" si="286"/>
        <v>8.6179999999999986</v>
      </c>
      <c r="BD341" s="105">
        <f t="shared" si="287"/>
        <v>9.09</v>
      </c>
      <c r="BE341" s="105">
        <f t="shared" si="288"/>
        <v>8.5399999999999991</v>
      </c>
      <c r="BF341" s="105" t="str">
        <f t="shared" si="289"/>
        <v/>
      </c>
      <c r="BG341" s="105" t="str">
        <f t="shared" si="290"/>
        <v/>
      </c>
      <c r="BH341" s="105" t="str">
        <f t="shared" si="291"/>
        <v/>
      </c>
      <c r="BI341" s="105" t="str">
        <f t="shared" si="292"/>
        <v/>
      </c>
      <c r="BJ341" s="105" t="str">
        <f t="shared" si="293"/>
        <v/>
      </c>
      <c r="BK341" s="105" t="str">
        <f t="shared" si="294"/>
        <v/>
      </c>
      <c r="BL341" s="105" t="str">
        <f t="shared" si="295"/>
        <v/>
      </c>
      <c r="BM341" s="102" t="str">
        <f t="shared" si="327"/>
        <v/>
      </c>
      <c r="BN341" s="102" t="str">
        <f t="shared" si="328"/>
        <v/>
      </c>
      <c r="BO341" s="105">
        <f t="shared" si="296"/>
        <v>3.4879999999999995</v>
      </c>
      <c r="BP341" s="105">
        <f t="shared" si="297"/>
        <v>3.5279999999999987</v>
      </c>
      <c r="BQ341" s="105">
        <f t="shared" si="298"/>
        <v>13.79</v>
      </c>
      <c r="BR341" s="105" t="str">
        <f t="shared" si="299"/>
        <v/>
      </c>
      <c r="BS341" s="105" t="str">
        <f t="shared" si="300"/>
        <v/>
      </c>
      <c r="BT341" s="105" t="str">
        <f t="shared" si="301"/>
        <v/>
      </c>
      <c r="BU341" s="105" t="str">
        <f t="shared" si="302"/>
        <v/>
      </c>
      <c r="BV341" s="105" t="str">
        <f t="shared" si="303"/>
        <v/>
      </c>
      <c r="BW341" s="105" t="str">
        <f t="shared" si="304"/>
        <v/>
      </c>
      <c r="BX341" s="105" t="str">
        <f t="shared" si="305"/>
        <v/>
      </c>
      <c r="BY341" s="102" t="str">
        <f t="shared" si="329"/>
        <v/>
      </c>
      <c r="BZ341" s="102" t="str">
        <f t="shared" si="330"/>
        <v/>
      </c>
      <c r="CA341" s="70">
        <f t="shared" si="331"/>
        <v>8.7493333333333325</v>
      </c>
      <c r="CB341" s="70">
        <f t="shared" si="332"/>
        <v>6.9353333333333325</v>
      </c>
      <c r="CC341" s="103" t="str">
        <f t="shared" si="333"/>
        <v>TTC3</v>
      </c>
      <c r="CD341" s="104" t="s">
        <v>27121</v>
      </c>
      <c r="CE341" s="106">
        <f t="shared" si="306"/>
        <v>2.5452092761001862E-3</v>
      </c>
      <c r="CF341" s="106">
        <f t="shared" si="307"/>
        <v>1.8350053695586172E-3</v>
      </c>
      <c r="CG341" s="106">
        <f t="shared" si="308"/>
        <v>2.6866051135541894E-3</v>
      </c>
      <c r="CH341" s="106" t="str">
        <f t="shared" si="309"/>
        <v/>
      </c>
      <c r="CI341" s="106" t="str">
        <f t="shared" si="310"/>
        <v/>
      </c>
      <c r="CJ341" s="106" t="str">
        <f t="shared" si="311"/>
        <v/>
      </c>
      <c r="CK341" s="106" t="str">
        <f t="shared" si="312"/>
        <v/>
      </c>
      <c r="CL341" s="106" t="str">
        <f t="shared" si="313"/>
        <v/>
      </c>
      <c r="CM341" s="106" t="str">
        <f t="shared" si="314"/>
        <v/>
      </c>
      <c r="CN341" s="106" t="str">
        <f t="shared" si="315"/>
        <v/>
      </c>
      <c r="CO341" s="119" t="str">
        <f t="shared" si="334"/>
        <v/>
      </c>
      <c r="CP341" s="119" t="str">
        <f t="shared" si="335"/>
        <v/>
      </c>
      <c r="CQ341" s="106">
        <f t="shared" si="316"/>
        <v>8.9126607335258845E-2</v>
      </c>
      <c r="CR341" s="106">
        <f t="shared" si="317"/>
        <v>8.668943557071164E-2</v>
      </c>
      <c r="CS341" s="106">
        <f t="shared" si="318"/>
        <v>7.0598644037188073E-5</v>
      </c>
      <c r="CT341" s="106" t="str">
        <f t="shared" si="319"/>
        <v/>
      </c>
      <c r="CU341" s="106" t="str">
        <f t="shared" si="320"/>
        <v/>
      </c>
      <c r="CV341" s="106" t="str">
        <f t="shared" si="321"/>
        <v/>
      </c>
      <c r="CW341" s="106" t="str">
        <f t="shared" si="322"/>
        <v/>
      </c>
      <c r="CX341" s="106" t="str">
        <f t="shared" si="323"/>
        <v/>
      </c>
      <c r="CY341" s="106" t="str">
        <f t="shared" si="324"/>
        <v/>
      </c>
      <c r="CZ341" s="106" t="str">
        <f t="shared" si="325"/>
        <v/>
      </c>
      <c r="DA341" s="119" t="str">
        <f t="shared" si="336"/>
        <v/>
      </c>
      <c r="DB341" s="119" t="str">
        <f t="shared" si="337"/>
        <v/>
      </c>
    </row>
    <row r="342" spans="1:106" ht="15" customHeight="1" x14ac:dyDescent="0.3">
      <c r="A342" s="135" t="str">
        <f>'Gene Table'!D341</f>
        <v>UBB</v>
      </c>
      <c r="B342" s="104" t="s">
        <v>27122</v>
      </c>
      <c r="C342" s="105">
        <f>IF('Test Sample Data'!C341="","",IF(SUM('Test Sample Data'!C$3:C$386)&gt;10,IF(AND(ISNUMBER('Test Sample Data'!C341),'Test Sample Data'!C341&lt;$C$389, 'Test Sample Data'!C341&gt;0),'Test Sample Data'!C341,$C$389),""))</f>
        <v>14.54</v>
      </c>
      <c r="D342" s="105">
        <f>IF('Test Sample Data'!D341="","",IF(SUM('Test Sample Data'!D$3:D$386)&gt;10,IF(AND(ISNUMBER('Test Sample Data'!D341),'Test Sample Data'!D341&lt;$C$389, 'Test Sample Data'!D341&gt;0),'Test Sample Data'!D341,$C$389),""))</f>
        <v>14.7</v>
      </c>
      <c r="E342" s="105">
        <f>IF('Test Sample Data'!E341="","",IF(SUM('Test Sample Data'!E$3:E$386)&gt;10,IF(AND(ISNUMBER('Test Sample Data'!E341),'Test Sample Data'!E341&lt;$C$389, 'Test Sample Data'!E341&gt;0),'Test Sample Data'!E341,$C$389),""))</f>
        <v>14.68</v>
      </c>
      <c r="F342" s="105" t="str">
        <f>IF('Test Sample Data'!F341="","",IF(SUM('Test Sample Data'!F$3:F$386)&gt;10,IF(AND(ISNUMBER('Test Sample Data'!F341),'Test Sample Data'!F341&lt;$C$389, 'Test Sample Data'!F341&gt;0),'Test Sample Data'!F341,$C$389),""))</f>
        <v/>
      </c>
      <c r="G342" s="105" t="str">
        <f>IF('Test Sample Data'!G341="","",IF(SUM('Test Sample Data'!G$3:G$386)&gt;10,IF(AND(ISNUMBER('Test Sample Data'!G341),'Test Sample Data'!G341&lt;$C$389, 'Test Sample Data'!G341&gt;0),'Test Sample Data'!G341,$C$389),""))</f>
        <v/>
      </c>
      <c r="H342" s="105" t="str">
        <f>IF('Test Sample Data'!H341="","",IF(SUM('Test Sample Data'!H$3:H$386)&gt;10,IF(AND(ISNUMBER('Test Sample Data'!H341),'Test Sample Data'!H341&lt;$C$389, 'Test Sample Data'!H341&gt;0),'Test Sample Data'!H341,$C$389),""))</f>
        <v/>
      </c>
      <c r="I342" s="105" t="str">
        <f>IF('Test Sample Data'!I341="","",IF(SUM('Test Sample Data'!I$3:I$386)&gt;10,IF(AND(ISNUMBER('Test Sample Data'!I341),'Test Sample Data'!I341&lt;$C$389, 'Test Sample Data'!I341&gt;0),'Test Sample Data'!I341,$C$389),""))</f>
        <v/>
      </c>
      <c r="J342" s="105" t="str">
        <f>IF('Test Sample Data'!J341="","",IF(SUM('Test Sample Data'!J$3:J$386)&gt;10,IF(AND(ISNUMBER('Test Sample Data'!J341),'Test Sample Data'!J341&lt;$C$389, 'Test Sample Data'!J341&gt;0),'Test Sample Data'!J341,$C$389),""))</f>
        <v/>
      </c>
      <c r="K342" s="105" t="str">
        <f>IF('Test Sample Data'!K341="","",IF(SUM('Test Sample Data'!K$3:K$386)&gt;10,IF(AND(ISNUMBER('Test Sample Data'!K341),'Test Sample Data'!K341&lt;$C$389, 'Test Sample Data'!K341&gt;0),'Test Sample Data'!K341,$C$389),""))</f>
        <v/>
      </c>
      <c r="L342" s="105" t="str">
        <f>IF('Test Sample Data'!L341="","",IF(SUM('Test Sample Data'!L$3:L$386)&gt;10,IF(AND(ISNUMBER('Test Sample Data'!L341),'Test Sample Data'!L341&lt;$C$389, 'Test Sample Data'!L341&gt;0),'Test Sample Data'!L341,$C$389),""))</f>
        <v/>
      </c>
      <c r="M342" s="105" t="str">
        <f>IF('Test Sample Data'!M341="","",IF(SUM('Test Sample Data'!M$3:M$386)&gt;10,IF(AND(ISNUMBER('Test Sample Data'!M341),'Test Sample Data'!M341&lt;$C$389, 'Test Sample Data'!M341&gt;0),'Test Sample Data'!M341,$C$389),""))</f>
        <v/>
      </c>
      <c r="N342" s="105" t="str">
        <f>IF('Test Sample Data'!N341="","",IF(SUM('Test Sample Data'!N$3:N$386)&gt;10,IF(AND(ISNUMBER('Test Sample Data'!N341),'Test Sample Data'!N341&lt;$C$389, 'Test Sample Data'!N341&gt;0),'Test Sample Data'!N341,$C$389),""))</f>
        <v/>
      </c>
      <c r="O342" s="105" t="str">
        <f>'Gene Table'!D341</f>
        <v>UBB</v>
      </c>
      <c r="P342" s="104" t="s">
        <v>27122</v>
      </c>
      <c r="Q342" s="105">
        <f>IF('Control Sample Data'!C341="","",IF(SUM('Control Sample Data'!C$3:C$386)&gt;10,IF(AND(ISNUMBER('Control Sample Data'!C341),'Control Sample Data'!C341&lt;$C$389, 'Control Sample Data'!C341&gt;0),'Control Sample Data'!C341,$C$389),""))</f>
        <v>29.72</v>
      </c>
      <c r="R342" s="105">
        <f>IF('Control Sample Data'!D341="","",IF(SUM('Control Sample Data'!D$3:D$386)&gt;10,IF(AND(ISNUMBER('Control Sample Data'!D341),'Control Sample Data'!D341&lt;$C$389, 'Control Sample Data'!D341&gt;0),'Control Sample Data'!D341,$C$389),""))</f>
        <v>30.18</v>
      </c>
      <c r="S342" s="105">
        <f>IF('Control Sample Data'!E341="","",IF(SUM('Control Sample Data'!E$3:E$386)&gt;10,IF(AND(ISNUMBER('Control Sample Data'!E341),'Control Sample Data'!E341&lt;$C$389, 'Control Sample Data'!E341&gt;0),'Control Sample Data'!E341,$C$389),""))</f>
        <v>30.07</v>
      </c>
      <c r="T342" s="105" t="str">
        <f>IF('Control Sample Data'!F341="","",IF(SUM('Control Sample Data'!F$3:F$386)&gt;10,IF(AND(ISNUMBER('Control Sample Data'!F341),'Control Sample Data'!F341&lt;$C$389, 'Control Sample Data'!F341&gt;0),'Control Sample Data'!F341,$C$389),""))</f>
        <v/>
      </c>
      <c r="U342" s="105" t="str">
        <f>IF('Control Sample Data'!G341="","",IF(SUM('Control Sample Data'!G$3:G$386)&gt;10,IF(AND(ISNUMBER('Control Sample Data'!G341),'Control Sample Data'!G341&lt;$C$389, 'Control Sample Data'!G341&gt;0),'Control Sample Data'!G341,$C$389),""))</f>
        <v/>
      </c>
      <c r="V342" s="105" t="str">
        <f>IF('Control Sample Data'!H341="","",IF(SUM('Control Sample Data'!H$3:H$386)&gt;10,IF(AND(ISNUMBER('Control Sample Data'!H341),'Control Sample Data'!H341&lt;$C$389, 'Control Sample Data'!H341&gt;0),'Control Sample Data'!H341,$C$389),""))</f>
        <v/>
      </c>
      <c r="W342" s="105" t="str">
        <f>IF('Control Sample Data'!I341="","",IF(SUM('Control Sample Data'!I$3:I$386)&gt;10,IF(AND(ISNUMBER('Control Sample Data'!I341),'Control Sample Data'!I341&lt;$C$389, 'Control Sample Data'!I341&gt;0),'Control Sample Data'!I341,$C$389),""))</f>
        <v/>
      </c>
      <c r="X342" s="105" t="str">
        <f>IF('Control Sample Data'!J341="","",IF(SUM('Control Sample Data'!J$3:J$386)&gt;10,IF(AND(ISNUMBER('Control Sample Data'!J341),'Control Sample Data'!J341&lt;$C$389, 'Control Sample Data'!J341&gt;0),'Control Sample Data'!J341,$C$389),""))</f>
        <v/>
      </c>
      <c r="Y342" s="105" t="str">
        <f>IF('Control Sample Data'!K341="","",IF(SUM('Control Sample Data'!K$3:K$386)&gt;10,IF(AND(ISNUMBER('Control Sample Data'!K341),'Control Sample Data'!K341&lt;$C$389, 'Control Sample Data'!K341&gt;0),'Control Sample Data'!K341,$C$389),""))</f>
        <v/>
      </c>
      <c r="Z342" s="105" t="str">
        <f>IF('Control Sample Data'!L341="","",IF(SUM('Control Sample Data'!L$3:L$386)&gt;10,IF(AND(ISNUMBER('Control Sample Data'!L341),'Control Sample Data'!L341&lt;$C$389, 'Control Sample Data'!L341&gt;0),'Control Sample Data'!L341,$C$389),""))</f>
        <v/>
      </c>
      <c r="AA342" s="105" t="str">
        <f>IF('Control Sample Data'!M341="","",IF(SUM('Control Sample Data'!M$3:M$386)&gt;10,IF(AND(ISNUMBER('Control Sample Data'!M341),'Control Sample Data'!M341&lt;$C$389, 'Control Sample Data'!M341&gt;0),'Control Sample Data'!M341,$C$389),""))</f>
        <v/>
      </c>
      <c r="AB342" s="136" t="str">
        <f>IF('Control Sample Data'!N341="","",IF(SUM('Control Sample Data'!N$3:N$386)&gt;10,IF(AND(ISNUMBER('Control Sample Data'!N341),'Control Sample Data'!N341&lt;$C$389, 'Control Sample Data'!N341&gt;0),'Control Sample Data'!N341,$C$389),""))</f>
        <v/>
      </c>
      <c r="BA342" s="101" t="str">
        <f t="shared" si="326"/>
        <v>UBB</v>
      </c>
      <c r="BB342" s="104" t="s">
        <v>27122</v>
      </c>
      <c r="BC342" s="105">
        <f t="shared" si="286"/>
        <v>-6.4520000000000017</v>
      </c>
      <c r="BD342" s="105">
        <f t="shared" si="287"/>
        <v>-6.25</v>
      </c>
      <c r="BE342" s="105">
        <f t="shared" si="288"/>
        <v>-6.2000000000000028</v>
      </c>
      <c r="BF342" s="105" t="str">
        <f t="shared" si="289"/>
        <v/>
      </c>
      <c r="BG342" s="105" t="str">
        <f t="shared" si="290"/>
        <v/>
      </c>
      <c r="BH342" s="105" t="str">
        <f t="shared" si="291"/>
        <v/>
      </c>
      <c r="BI342" s="105" t="str">
        <f t="shared" si="292"/>
        <v/>
      </c>
      <c r="BJ342" s="105" t="str">
        <f t="shared" si="293"/>
        <v/>
      </c>
      <c r="BK342" s="105" t="str">
        <f t="shared" si="294"/>
        <v/>
      </c>
      <c r="BL342" s="105" t="str">
        <f t="shared" si="295"/>
        <v/>
      </c>
      <c r="BM342" s="102" t="str">
        <f t="shared" si="327"/>
        <v/>
      </c>
      <c r="BN342" s="102" t="str">
        <f t="shared" si="328"/>
        <v/>
      </c>
      <c r="BO342" s="105">
        <f t="shared" si="296"/>
        <v>8.5779999999999994</v>
      </c>
      <c r="BP342" s="105">
        <f t="shared" si="297"/>
        <v>9.1280000000000001</v>
      </c>
      <c r="BQ342" s="105">
        <f t="shared" si="298"/>
        <v>8.86</v>
      </c>
      <c r="BR342" s="105" t="str">
        <f t="shared" si="299"/>
        <v/>
      </c>
      <c r="BS342" s="105" t="str">
        <f t="shared" si="300"/>
        <v/>
      </c>
      <c r="BT342" s="105" t="str">
        <f t="shared" si="301"/>
        <v/>
      </c>
      <c r="BU342" s="105" t="str">
        <f t="shared" si="302"/>
        <v/>
      </c>
      <c r="BV342" s="105" t="str">
        <f t="shared" si="303"/>
        <v/>
      </c>
      <c r="BW342" s="105" t="str">
        <f t="shared" si="304"/>
        <v/>
      </c>
      <c r="BX342" s="105" t="str">
        <f t="shared" si="305"/>
        <v/>
      </c>
      <c r="BY342" s="102" t="str">
        <f t="shared" si="329"/>
        <v/>
      </c>
      <c r="BZ342" s="102" t="str">
        <f t="shared" si="330"/>
        <v/>
      </c>
      <c r="CA342" s="70">
        <f t="shared" si="331"/>
        <v>-6.3006666666666682</v>
      </c>
      <c r="CB342" s="70">
        <f t="shared" si="332"/>
        <v>8.8553333333333324</v>
      </c>
      <c r="CC342" s="103" t="str">
        <f t="shared" si="333"/>
        <v>UBB</v>
      </c>
      <c r="CD342" s="104" t="s">
        <v>27122</v>
      </c>
      <c r="CE342" s="106">
        <f t="shared" si="306"/>
        <v>87.547859449759486</v>
      </c>
      <c r="CF342" s="106">
        <f t="shared" si="307"/>
        <v>76.10925536017416</v>
      </c>
      <c r="CG342" s="106">
        <f t="shared" si="308"/>
        <v>73.516694719810346</v>
      </c>
      <c r="CH342" s="106" t="str">
        <f t="shared" si="309"/>
        <v/>
      </c>
      <c r="CI342" s="106" t="str">
        <f t="shared" si="310"/>
        <v/>
      </c>
      <c r="CJ342" s="106" t="str">
        <f t="shared" si="311"/>
        <v/>
      </c>
      <c r="CK342" s="106" t="str">
        <f t="shared" si="312"/>
        <v/>
      </c>
      <c r="CL342" s="106" t="str">
        <f t="shared" si="313"/>
        <v/>
      </c>
      <c r="CM342" s="106" t="str">
        <f t="shared" si="314"/>
        <v/>
      </c>
      <c r="CN342" s="106" t="str">
        <f t="shared" si="315"/>
        <v/>
      </c>
      <c r="CO342" s="119" t="str">
        <f t="shared" si="334"/>
        <v/>
      </c>
      <c r="CP342" s="119" t="str">
        <f t="shared" si="335"/>
        <v/>
      </c>
      <c r="CQ342" s="106">
        <f t="shared" si="316"/>
        <v>2.616764848491878E-3</v>
      </c>
      <c r="CR342" s="106">
        <f t="shared" si="317"/>
        <v>1.7873030627498601E-3</v>
      </c>
      <c r="CS342" s="106">
        <f t="shared" si="318"/>
        <v>2.1521584294465061E-3</v>
      </c>
      <c r="CT342" s="106" t="str">
        <f t="shared" si="319"/>
        <v/>
      </c>
      <c r="CU342" s="106" t="str">
        <f t="shared" si="320"/>
        <v/>
      </c>
      <c r="CV342" s="106" t="str">
        <f t="shared" si="321"/>
        <v/>
      </c>
      <c r="CW342" s="106" t="str">
        <f t="shared" si="322"/>
        <v/>
      </c>
      <c r="CX342" s="106" t="str">
        <f t="shared" si="323"/>
        <v/>
      </c>
      <c r="CY342" s="106" t="str">
        <f t="shared" si="324"/>
        <v/>
      </c>
      <c r="CZ342" s="106" t="str">
        <f t="shared" si="325"/>
        <v/>
      </c>
      <c r="DA342" s="119" t="str">
        <f t="shared" si="336"/>
        <v/>
      </c>
      <c r="DB342" s="119" t="str">
        <f t="shared" si="337"/>
        <v/>
      </c>
    </row>
    <row r="343" spans="1:106" ht="15" customHeight="1" x14ac:dyDescent="0.3">
      <c r="A343" s="135" t="str">
        <f>'Gene Table'!D342</f>
        <v>UBC</v>
      </c>
      <c r="B343" s="104" t="s">
        <v>27123</v>
      </c>
      <c r="C343" s="105">
        <f>IF('Test Sample Data'!C342="","",IF(SUM('Test Sample Data'!C$3:C$386)&gt;10,IF(AND(ISNUMBER('Test Sample Data'!C342),'Test Sample Data'!C342&lt;$C$389, 'Test Sample Data'!C342&gt;0),'Test Sample Data'!C342,$C$389),""))</f>
        <v>32.15</v>
      </c>
      <c r="D343" s="105">
        <f>IF('Test Sample Data'!D342="","",IF(SUM('Test Sample Data'!D$3:D$386)&gt;10,IF(AND(ISNUMBER('Test Sample Data'!D342),'Test Sample Data'!D342&lt;$C$389, 'Test Sample Data'!D342&gt;0),'Test Sample Data'!D342,$C$389),""))</f>
        <v>31.35</v>
      </c>
      <c r="E343" s="105">
        <f>IF('Test Sample Data'!E342="","",IF(SUM('Test Sample Data'!E$3:E$386)&gt;10,IF(AND(ISNUMBER('Test Sample Data'!E342),'Test Sample Data'!E342&lt;$C$389, 'Test Sample Data'!E342&gt;0),'Test Sample Data'!E342,$C$389),""))</f>
        <v>31.75</v>
      </c>
      <c r="F343" s="105" t="str">
        <f>IF('Test Sample Data'!F342="","",IF(SUM('Test Sample Data'!F$3:F$386)&gt;10,IF(AND(ISNUMBER('Test Sample Data'!F342),'Test Sample Data'!F342&lt;$C$389, 'Test Sample Data'!F342&gt;0),'Test Sample Data'!F342,$C$389),""))</f>
        <v/>
      </c>
      <c r="G343" s="105" t="str">
        <f>IF('Test Sample Data'!G342="","",IF(SUM('Test Sample Data'!G$3:G$386)&gt;10,IF(AND(ISNUMBER('Test Sample Data'!G342),'Test Sample Data'!G342&lt;$C$389, 'Test Sample Data'!G342&gt;0),'Test Sample Data'!G342,$C$389),""))</f>
        <v/>
      </c>
      <c r="H343" s="105" t="str">
        <f>IF('Test Sample Data'!H342="","",IF(SUM('Test Sample Data'!H$3:H$386)&gt;10,IF(AND(ISNUMBER('Test Sample Data'!H342),'Test Sample Data'!H342&lt;$C$389, 'Test Sample Data'!H342&gt;0),'Test Sample Data'!H342,$C$389),""))</f>
        <v/>
      </c>
      <c r="I343" s="105" t="str">
        <f>IF('Test Sample Data'!I342="","",IF(SUM('Test Sample Data'!I$3:I$386)&gt;10,IF(AND(ISNUMBER('Test Sample Data'!I342),'Test Sample Data'!I342&lt;$C$389, 'Test Sample Data'!I342&gt;0),'Test Sample Data'!I342,$C$389),""))</f>
        <v/>
      </c>
      <c r="J343" s="105" t="str">
        <f>IF('Test Sample Data'!J342="","",IF(SUM('Test Sample Data'!J$3:J$386)&gt;10,IF(AND(ISNUMBER('Test Sample Data'!J342),'Test Sample Data'!J342&lt;$C$389, 'Test Sample Data'!J342&gt;0),'Test Sample Data'!J342,$C$389),""))</f>
        <v/>
      </c>
      <c r="K343" s="105" t="str">
        <f>IF('Test Sample Data'!K342="","",IF(SUM('Test Sample Data'!K$3:K$386)&gt;10,IF(AND(ISNUMBER('Test Sample Data'!K342),'Test Sample Data'!K342&lt;$C$389, 'Test Sample Data'!K342&gt;0),'Test Sample Data'!K342,$C$389),""))</f>
        <v/>
      </c>
      <c r="L343" s="105" t="str">
        <f>IF('Test Sample Data'!L342="","",IF(SUM('Test Sample Data'!L$3:L$386)&gt;10,IF(AND(ISNUMBER('Test Sample Data'!L342),'Test Sample Data'!L342&lt;$C$389, 'Test Sample Data'!L342&gt;0),'Test Sample Data'!L342,$C$389),""))</f>
        <v/>
      </c>
      <c r="M343" s="105" t="str">
        <f>IF('Test Sample Data'!M342="","",IF(SUM('Test Sample Data'!M$3:M$386)&gt;10,IF(AND(ISNUMBER('Test Sample Data'!M342),'Test Sample Data'!M342&lt;$C$389, 'Test Sample Data'!M342&gt;0),'Test Sample Data'!M342,$C$389),""))</f>
        <v/>
      </c>
      <c r="N343" s="105" t="str">
        <f>IF('Test Sample Data'!N342="","",IF(SUM('Test Sample Data'!N$3:N$386)&gt;10,IF(AND(ISNUMBER('Test Sample Data'!N342),'Test Sample Data'!N342&lt;$C$389, 'Test Sample Data'!N342&gt;0),'Test Sample Data'!N342,$C$389),""))</f>
        <v/>
      </c>
      <c r="O343" s="105" t="str">
        <f>'Gene Table'!D342</f>
        <v>UBC</v>
      </c>
      <c r="P343" s="104" t="s">
        <v>27123</v>
      </c>
      <c r="Q343" s="105">
        <f>IF('Control Sample Data'!C342="","",IF(SUM('Control Sample Data'!C$3:C$386)&gt;10,IF(AND(ISNUMBER('Control Sample Data'!C342),'Control Sample Data'!C342&lt;$C$389, 'Control Sample Data'!C342&gt;0),'Control Sample Data'!C342,$C$389),""))</f>
        <v>32.549999999999997</v>
      </c>
      <c r="R343" s="105">
        <f>IF('Control Sample Data'!D342="","",IF(SUM('Control Sample Data'!D$3:D$386)&gt;10,IF(AND(ISNUMBER('Control Sample Data'!D342),'Control Sample Data'!D342&lt;$C$389, 'Control Sample Data'!D342&gt;0),'Control Sample Data'!D342,$C$389),""))</f>
        <v>32.47</v>
      </c>
      <c r="S343" s="105">
        <f>IF('Control Sample Data'!E342="","",IF(SUM('Control Sample Data'!E$3:E$386)&gt;10,IF(AND(ISNUMBER('Control Sample Data'!E342),'Control Sample Data'!E342&lt;$C$389, 'Control Sample Data'!E342&gt;0),'Control Sample Data'!E342,$C$389),""))</f>
        <v>32.65</v>
      </c>
      <c r="T343" s="105" t="str">
        <f>IF('Control Sample Data'!F342="","",IF(SUM('Control Sample Data'!F$3:F$386)&gt;10,IF(AND(ISNUMBER('Control Sample Data'!F342),'Control Sample Data'!F342&lt;$C$389, 'Control Sample Data'!F342&gt;0),'Control Sample Data'!F342,$C$389),""))</f>
        <v/>
      </c>
      <c r="U343" s="105" t="str">
        <f>IF('Control Sample Data'!G342="","",IF(SUM('Control Sample Data'!G$3:G$386)&gt;10,IF(AND(ISNUMBER('Control Sample Data'!G342),'Control Sample Data'!G342&lt;$C$389, 'Control Sample Data'!G342&gt;0),'Control Sample Data'!G342,$C$389),""))</f>
        <v/>
      </c>
      <c r="V343" s="105" t="str">
        <f>IF('Control Sample Data'!H342="","",IF(SUM('Control Sample Data'!H$3:H$386)&gt;10,IF(AND(ISNUMBER('Control Sample Data'!H342),'Control Sample Data'!H342&lt;$C$389, 'Control Sample Data'!H342&gt;0),'Control Sample Data'!H342,$C$389),""))</f>
        <v/>
      </c>
      <c r="W343" s="105" t="str">
        <f>IF('Control Sample Data'!I342="","",IF(SUM('Control Sample Data'!I$3:I$386)&gt;10,IF(AND(ISNUMBER('Control Sample Data'!I342),'Control Sample Data'!I342&lt;$C$389, 'Control Sample Data'!I342&gt;0),'Control Sample Data'!I342,$C$389),""))</f>
        <v/>
      </c>
      <c r="X343" s="105" t="str">
        <f>IF('Control Sample Data'!J342="","",IF(SUM('Control Sample Data'!J$3:J$386)&gt;10,IF(AND(ISNUMBER('Control Sample Data'!J342),'Control Sample Data'!J342&lt;$C$389, 'Control Sample Data'!J342&gt;0),'Control Sample Data'!J342,$C$389),""))</f>
        <v/>
      </c>
      <c r="Y343" s="105" t="str">
        <f>IF('Control Sample Data'!K342="","",IF(SUM('Control Sample Data'!K$3:K$386)&gt;10,IF(AND(ISNUMBER('Control Sample Data'!K342),'Control Sample Data'!K342&lt;$C$389, 'Control Sample Data'!K342&gt;0),'Control Sample Data'!K342,$C$389),""))</f>
        <v/>
      </c>
      <c r="Z343" s="105" t="str">
        <f>IF('Control Sample Data'!L342="","",IF(SUM('Control Sample Data'!L$3:L$386)&gt;10,IF(AND(ISNUMBER('Control Sample Data'!L342),'Control Sample Data'!L342&lt;$C$389, 'Control Sample Data'!L342&gt;0),'Control Sample Data'!L342,$C$389),""))</f>
        <v/>
      </c>
      <c r="AA343" s="105" t="str">
        <f>IF('Control Sample Data'!M342="","",IF(SUM('Control Sample Data'!M$3:M$386)&gt;10,IF(AND(ISNUMBER('Control Sample Data'!M342),'Control Sample Data'!M342&lt;$C$389, 'Control Sample Data'!M342&gt;0),'Control Sample Data'!M342,$C$389),""))</f>
        <v/>
      </c>
      <c r="AB343" s="136" t="str">
        <f>IF('Control Sample Data'!N342="","",IF(SUM('Control Sample Data'!N$3:N$386)&gt;10,IF(AND(ISNUMBER('Control Sample Data'!N342),'Control Sample Data'!N342&lt;$C$389, 'Control Sample Data'!N342&gt;0),'Control Sample Data'!N342,$C$389),""))</f>
        <v/>
      </c>
      <c r="BA343" s="101" t="str">
        <f t="shared" si="326"/>
        <v>UBC</v>
      </c>
      <c r="BB343" s="104" t="s">
        <v>27123</v>
      </c>
      <c r="BC343" s="105">
        <f t="shared" si="286"/>
        <v>11.157999999999998</v>
      </c>
      <c r="BD343" s="105">
        <f t="shared" si="287"/>
        <v>10.400000000000002</v>
      </c>
      <c r="BE343" s="105">
        <f t="shared" si="288"/>
        <v>10.869999999999997</v>
      </c>
      <c r="BF343" s="105" t="str">
        <f t="shared" si="289"/>
        <v/>
      </c>
      <c r="BG343" s="105" t="str">
        <f t="shared" si="290"/>
        <v/>
      </c>
      <c r="BH343" s="105" t="str">
        <f t="shared" si="291"/>
        <v/>
      </c>
      <c r="BI343" s="105" t="str">
        <f t="shared" si="292"/>
        <v/>
      </c>
      <c r="BJ343" s="105" t="str">
        <f t="shared" si="293"/>
        <v/>
      </c>
      <c r="BK343" s="105" t="str">
        <f t="shared" si="294"/>
        <v/>
      </c>
      <c r="BL343" s="105" t="str">
        <f t="shared" si="295"/>
        <v/>
      </c>
      <c r="BM343" s="102" t="str">
        <f t="shared" si="327"/>
        <v/>
      </c>
      <c r="BN343" s="102" t="str">
        <f t="shared" si="328"/>
        <v/>
      </c>
      <c r="BO343" s="105">
        <f t="shared" si="296"/>
        <v>11.407999999999998</v>
      </c>
      <c r="BP343" s="105">
        <f t="shared" si="297"/>
        <v>11.417999999999999</v>
      </c>
      <c r="BQ343" s="105">
        <f t="shared" si="298"/>
        <v>11.439999999999998</v>
      </c>
      <c r="BR343" s="105" t="str">
        <f t="shared" si="299"/>
        <v/>
      </c>
      <c r="BS343" s="105" t="str">
        <f t="shared" si="300"/>
        <v/>
      </c>
      <c r="BT343" s="105" t="str">
        <f t="shared" si="301"/>
        <v/>
      </c>
      <c r="BU343" s="105" t="str">
        <f t="shared" si="302"/>
        <v/>
      </c>
      <c r="BV343" s="105" t="str">
        <f t="shared" si="303"/>
        <v/>
      </c>
      <c r="BW343" s="105" t="str">
        <f t="shared" si="304"/>
        <v/>
      </c>
      <c r="BX343" s="105" t="str">
        <f t="shared" si="305"/>
        <v/>
      </c>
      <c r="BY343" s="102" t="str">
        <f t="shared" si="329"/>
        <v/>
      </c>
      <c r="BZ343" s="102" t="str">
        <f t="shared" si="330"/>
        <v/>
      </c>
      <c r="CA343" s="70">
        <f t="shared" si="331"/>
        <v>10.809333333333333</v>
      </c>
      <c r="CB343" s="70">
        <f t="shared" si="332"/>
        <v>11.421999999999997</v>
      </c>
      <c r="CC343" s="103" t="str">
        <f t="shared" si="333"/>
        <v>UBC</v>
      </c>
      <c r="CD343" s="104" t="s">
        <v>27123</v>
      </c>
      <c r="CE343" s="106">
        <f t="shared" si="306"/>
        <v>4.3763022439912417E-4</v>
      </c>
      <c r="CF343" s="106">
        <f t="shared" si="307"/>
        <v>7.4009597974140462E-4</v>
      </c>
      <c r="CG343" s="106">
        <f t="shared" si="308"/>
        <v>5.343230963187213E-4</v>
      </c>
      <c r="CH343" s="106" t="str">
        <f t="shared" si="309"/>
        <v/>
      </c>
      <c r="CI343" s="106" t="str">
        <f t="shared" si="310"/>
        <v/>
      </c>
      <c r="CJ343" s="106" t="str">
        <f t="shared" si="311"/>
        <v/>
      </c>
      <c r="CK343" s="106" t="str">
        <f t="shared" si="312"/>
        <v/>
      </c>
      <c r="CL343" s="106" t="str">
        <f t="shared" si="313"/>
        <v/>
      </c>
      <c r="CM343" s="106" t="str">
        <f t="shared" si="314"/>
        <v/>
      </c>
      <c r="CN343" s="106" t="str">
        <f t="shared" si="315"/>
        <v/>
      </c>
      <c r="CO343" s="119" t="str">
        <f t="shared" si="334"/>
        <v/>
      </c>
      <c r="CP343" s="119" t="str">
        <f t="shared" si="335"/>
        <v/>
      </c>
      <c r="CQ343" s="106">
        <f t="shared" si="316"/>
        <v>3.6800168690390232E-4</v>
      </c>
      <c r="CR343" s="106">
        <f t="shared" si="317"/>
        <v>3.6545971357243475E-4</v>
      </c>
      <c r="CS343" s="106">
        <f t="shared" si="318"/>
        <v>3.5992900812771079E-4</v>
      </c>
      <c r="CT343" s="106" t="str">
        <f t="shared" si="319"/>
        <v/>
      </c>
      <c r="CU343" s="106" t="str">
        <f t="shared" si="320"/>
        <v/>
      </c>
      <c r="CV343" s="106" t="str">
        <f t="shared" si="321"/>
        <v/>
      </c>
      <c r="CW343" s="106" t="str">
        <f t="shared" si="322"/>
        <v/>
      </c>
      <c r="CX343" s="106" t="str">
        <f t="shared" si="323"/>
        <v/>
      </c>
      <c r="CY343" s="106" t="str">
        <f t="shared" si="324"/>
        <v/>
      </c>
      <c r="CZ343" s="106" t="str">
        <f t="shared" si="325"/>
        <v/>
      </c>
      <c r="DA343" s="119" t="str">
        <f t="shared" si="336"/>
        <v/>
      </c>
      <c r="DB343" s="119" t="str">
        <f t="shared" si="337"/>
        <v/>
      </c>
    </row>
    <row r="344" spans="1:106" ht="15" customHeight="1" x14ac:dyDescent="0.3">
      <c r="A344" s="135" t="str">
        <f>'Gene Table'!D343</f>
        <v>UBE3A</v>
      </c>
      <c r="B344" s="104" t="s">
        <v>27124</v>
      </c>
      <c r="C344" s="105">
        <f>IF('Test Sample Data'!C343="","",IF(SUM('Test Sample Data'!C$3:C$386)&gt;10,IF(AND(ISNUMBER('Test Sample Data'!C343),'Test Sample Data'!C343&lt;$C$389, 'Test Sample Data'!C343&gt;0),'Test Sample Data'!C343,$C$389),""))</f>
        <v>19.64</v>
      </c>
      <c r="D344" s="105">
        <f>IF('Test Sample Data'!D343="","",IF(SUM('Test Sample Data'!D$3:D$386)&gt;10,IF(AND(ISNUMBER('Test Sample Data'!D343),'Test Sample Data'!D343&lt;$C$389, 'Test Sample Data'!D343&gt;0),'Test Sample Data'!D343,$C$389),""))</f>
        <v>19.850000000000001</v>
      </c>
      <c r="E344" s="105">
        <f>IF('Test Sample Data'!E343="","",IF(SUM('Test Sample Data'!E$3:E$386)&gt;10,IF(AND(ISNUMBER('Test Sample Data'!E343),'Test Sample Data'!E343&lt;$C$389, 'Test Sample Data'!E343&gt;0),'Test Sample Data'!E343,$C$389),""))</f>
        <v>19.78</v>
      </c>
      <c r="F344" s="105" t="str">
        <f>IF('Test Sample Data'!F343="","",IF(SUM('Test Sample Data'!F$3:F$386)&gt;10,IF(AND(ISNUMBER('Test Sample Data'!F343),'Test Sample Data'!F343&lt;$C$389, 'Test Sample Data'!F343&gt;0),'Test Sample Data'!F343,$C$389),""))</f>
        <v/>
      </c>
      <c r="G344" s="105" t="str">
        <f>IF('Test Sample Data'!G343="","",IF(SUM('Test Sample Data'!G$3:G$386)&gt;10,IF(AND(ISNUMBER('Test Sample Data'!G343),'Test Sample Data'!G343&lt;$C$389, 'Test Sample Data'!G343&gt;0),'Test Sample Data'!G343,$C$389),""))</f>
        <v/>
      </c>
      <c r="H344" s="105" t="str">
        <f>IF('Test Sample Data'!H343="","",IF(SUM('Test Sample Data'!H$3:H$386)&gt;10,IF(AND(ISNUMBER('Test Sample Data'!H343),'Test Sample Data'!H343&lt;$C$389, 'Test Sample Data'!H343&gt;0),'Test Sample Data'!H343,$C$389),""))</f>
        <v/>
      </c>
      <c r="I344" s="105" t="str">
        <f>IF('Test Sample Data'!I343="","",IF(SUM('Test Sample Data'!I$3:I$386)&gt;10,IF(AND(ISNUMBER('Test Sample Data'!I343),'Test Sample Data'!I343&lt;$C$389, 'Test Sample Data'!I343&gt;0),'Test Sample Data'!I343,$C$389),""))</f>
        <v/>
      </c>
      <c r="J344" s="105" t="str">
        <f>IF('Test Sample Data'!J343="","",IF(SUM('Test Sample Data'!J$3:J$386)&gt;10,IF(AND(ISNUMBER('Test Sample Data'!J343),'Test Sample Data'!J343&lt;$C$389, 'Test Sample Data'!J343&gt;0),'Test Sample Data'!J343,$C$389),""))</f>
        <v/>
      </c>
      <c r="K344" s="105" t="str">
        <f>IF('Test Sample Data'!K343="","",IF(SUM('Test Sample Data'!K$3:K$386)&gt;10,IF(AND(ISNUMBER('Test Sample Data'!K343),'Test Sample Data'!K343&lt;$C$389, 'Test Sample Data'!K343&gt;0),'Test Sample Data'!K343,$C$389),""))</f>
        <v/>
      </c>
      <c r="L344" s="105" t="str">
        <f>IF('Test Sample Data'!L343="","",IF(SUM('Test Sample Data'!L$3:L$386)&gt;10,IF(AND(ISNUMBER('Test Sample Data'!L343),'Test Sample Data'!L343&lt;$C$389, 'Test Sample Data'!L343&gt;0),'Test Sample Data'!L343,$C$389),""))</f>
        <v/>
      </c>
      <c r="M344" s="105" t="str">
        <f>IF('Test Sample Data'!M343="","",IF(SUM('Test Sample Data'!M$3:M$386)&gt;10,IF(AND(ISNUMBER('Test Sample Data'!M343),'Test Sample Data'!M343&lt;$C$389, 'Test Sample Data'!M343&gt;0),'Test Sample Data'!M343,$C$389),""))</f>
        <v/>
      </c>
      <c r="N344" s="105" t="str">
        <f>IF('Test Sample Data'!N343="","",IF(SUM('Test Sample Data'!N$3:N$386)&gt;10,IF(AND(ISNUMBER('Test Sample Data'!N343),'Test Sample Data'!N343&lt;$C$389, 'Test Sample Data'!N343&gt;0),'Test Sample Data'!N343,$C$389),""))</f>
        <v/>
      </c>
      <c r="O344" s="105" t="str">
        <f>'Gene Table'!D343</f>
        <v>UBE3A</v>
      </c>
      <c r="P344" s="104" t="s">
        <v>27124</v>
      </c>
      <c r="Q344" s="105">
        <f>IF('Control Sample Data'!C343="","",IF(SUM('Control Sample Data'!C$3:C$386)&gt;10,IF(AND(ISNUMBER('Control Sample Data'!C343),'Control Sample Data'!C343&lt;$C$389, 'Control Sample Data'!C343&gt;0),'Control Sample Data'!C343,$C$389),""))</f>
        <v>30.32</v>
      </c>
      <c r="R344" s="105">
        <f>IF('Control Sample Data'!D343="","",IF(SUM('Control Sample Data'!D$3:D$386)&gt;10,IF(AND(ISNUMBER('Control Sample Data'!D343),'Control Sample Data'!D343&lt;$C$389, 'Control Sample Data'!D343&gt;0),'Control Sample Data'!D343,$C$389),""))</f>
        <v>29.85</v>
      </c>
      <c r="S344" s="105">
        <f>IF('Control Sample Data'!E343="","",IF(SUM('Control Sample Data'!E$3:E$386)&gt;10,IF(AND(ISNUMBER('Control Sample Data'!E343),'Control Sample Data'!E343&lt;$C$389, 'Control Sample Data'!E343&gt;0),'Control Sample Data'!E343,$C$389),""))</f>
        <v>30.23</v>
      </c>
      <c r="T344" s="105" t="str">
        <f>IF('Control Sample Data'!F343="","",IF(SUM('Control Sample Data'!F$3:F$386)&gt;10,IF(AND(ISNUMBER('Control Sample Data'!F343),'Control Sample Data'!F343&lt;$C$389, 'Control Sample Data'!F343&gt;0),'Control Sample Data'!F343,$C$389),""))</f>
        <v/>
      </c>
      <c r="U344" s="105" t="str">
        <f>IF('Control Sample Data'!G343="","",IF(SUM('Control Sample Data'!G$3:G$386)&gt;10,IF(AND(ISNUMBER('Control Sample Data'!G343),'Control Sample Data'!G343&lt;$C$389, 'Control Sample Data'!G343&gt;0),'Control Sample Data'!G343,$C$389),""))</f>
        <v/>
      </c>
      <c r="V344" s="105" t="str">
        <f>IF('Control Sample Data'!H343="","",IF(SUM('Control Sample Data'!H$3:H$386)&gt;10,IF(AND(ISNUMBER('Control Sample Data'!H343),'Control Sample Data'!H343&lt;$C$389, 'Control Sample Data'!H343&gt;0),'Control Sample Data'!H343,$C$389),""))</f>
        <v/>
      </c>
      <c r="W344" s="105" t="str">
        <f>IF('Control Sample Data'!I343="","",IF(SUM('Control Sample Data'!I$3:I$386)&gt;10,IF(AND(ISNUMBER('Control Sample Data'!I343),'Control Sample Data'!I343&lt;$C$389, 'Control Sample Data'!I343&gt;0),'Control Sample Data'!I343,$C$389),""))</f>
        <v/>
      </c>
      <c r="X344" s="105" t="str">
        <f>IF('Control Sample Data'!J343="","",IF(SUM('Control Sample Data'!J$3:J$386)&gt;10,IF(AND(ISNUMBER('Control Sample Data'!J343),'Control Sample Data'!J343&lt;$C$389, 'Control Sample Data'!J343&gt;0),'Control Sample Data'!J343,$C$389),""))</f>
        <v/>
      </c>
      <c r="Y344" s="105" t="str">
        <f>IF('Control Sample Data'!K343="","",IF(SUM('Control Sample Data'!K$3:K$386)&gt;10,IF(AND(ISNUMBER('Control Sample Data'!K343),'Control Sample Data'!K343&lt;$C$389, 'Control Sample Data'!K343&gt;0),'Control Sample Data'!K343,$C$389),""))</f>
        <v/>
      </c>
      <c r="Z344" s="105" t="str">
        <f>IF('Control Sample Data'!L343="","",IF(SUM('Control Sample Data'!L$3:L$386)&gt;10,IF(AND(ISNUMBER('Control Sample Data'!L343),'Control Sample Data'!L343&lt;$C$389, 'Control Sample Data'!L343&gt;0),'Control Sample Data'!L343,$C$389),""))</f>
        <v/>
      </c>
      <c r="AA344" s="105" t="str">
        <f>IF('Control Sample Data'!M343="","",IF(SUM('Control Sample Data'!M$3:M$386)&gt;10,IF(AND(ISNUMBER('Control Sample Data'!M343),'Control Sample Data'!M343&lt;$C$389, 'Control Sample Data'!M343&gt;0),'Control Sample Data'!M343,$C$389),""))</f>
        <v/>
      </c>
      <c r="AB344" s="136" t="str">
        <f>IF('Control Sample Data'!N343="","",IF(SUM('Control Sample Data'!N$3:N$386)&gt;10,IF(AND(ISNUMBER('Control Sample Data'!N343),'Control Sample Data'!N343&lt;$C$389, 'Control Sample Data'!N343&gt;0),'Control Sample Data'!N343,$C$389),""))</f>
        <v/>
      </c>
      <c r="BA344" s="101" t="str">
        <f t="shared" si="326"/>
        <v>UBE3A</v>
      </c>
      <c r="BB344" s="104" t="s">
        <v>27124</v>
      </c>
      <c r="BC344" s="105">
        <f t="shared" si="286"/>
        <v>-1.3520000000000003</v>
      </c>
      <c r="BD344" s="105">
        <f t="shared" si="287"/>
        <v>-1.0999999999999979</v>
      </c>
      <c r="BE344" s="105">
        <f t="shared" si="288"/>
        <v>-1.1000000000000014</v>
      </c>
      <c r="BF344" s="105" t="str">
        <f t="shared" si="289"/>
        <v/>
      </c>
      <c r="BG344" s="105" t="str">
        <f t="shared" si="290"/>
        <v/>
      </c>
      <c r="BH344" s="105" t="str">
        <f t="shared" si="291"/>
        <v/>
      </c>
      <c r="BI344" s="105" t="str">
        <f t="shared" si="292"/>
        <v/>
      </c>
      <c r="BJ344" s="105" t="str">
        <f t="shared" si="293"/>
        <v/>
      </c>
      <c r="BK344" s="105" t="str">
        <f t="shared" si="294"/>
        <v/>
      </c>
      <c r="BL344" s="105" t="str">
        <f t="shared" si="295"/>
        <v/>
      </c>
      <c r="BM344" s="102" t="str">
        <f t="shared" si="327"/>
        <v/>
      </c>
      <c r="BN344" s="102" t="str">
        <f t="shared" si="328"/>
        <v/>
      </c>
      <c r="BO344" s="105">
        <f t="shared" si="296"/>
        <v>9.1780000000000008</v>
      </c>
      <c r="BP344" s="105">
        <f t="shared" si="297"/>
        <v>8.7980000000000018</v>
      </c>
      <c r="BQ344" s="105">
        <f t="shared" si="298"/>
        <v>9.02</v>
      </c>
      <c r="BR344" s="105" t="str">
        <f t="shared" si="299"/>
        <v/>
      </c>
      <c r="BS344" s="105" t="str">
        <f t="shared" si="300"/>
        <v/>
      </c>
      <c r="BT344" s="105" t="str">
        <f t="shared" si="301"/>
        <v/>
      </c>
      <c r="BU344" s="105" t="str">
        <f t="shared" si="302"/>
        <v/>
      </c>
      <c r="BV344" s="105" t="str">
        <f t="shared" si="303"/>
        <v/>
      </c>
      <c r="BW344" s="105" t="str">
        <f t="shared" si="304"/>
        <v/>
      </c>
      <c r="BX344" s="105" t="str">
        <f t="shared" si="305"/>
        <v/>
      </c>
      <c r="BY344" s="102" t="str">
        <f t="shared" si="329"/>
        <v/>
      </c>
      <c r="BZ344" s="102" t="str">
        <f t="shared" si="330"/>
        <v/>
      </c>
      <c r="CA344" s="70">
        <f t="shared" si="331"/>
        <v>-1.1839999999999999</v>
      </c>
      <c r="CB344" s="70">
        <f t="shared" si="332"/>
        <v>8.9986666666666668</v>
      </c>
      <c r="CC344" s="103" t="str">
        <f t="shared" si="333"/>
        <v>UBE3A</v>
      </c>
      <c r="CD344" s="104" t="s">
        <v>27124</v>
      </c>
      <c r="CE344" s="106">
        <f t="shared" si="306"/>
        <v>2.5526575376579062</v>
      </c>
      <c r="CF344" s="106">
        <f t="shared" si="307"/>
        <v>2.1435469250725832</v>
      </c>
      <c r="CG344" s="106">
        <f t="shared" si="308"/>
        <v>2.1435469250725885</v>
      </c>
      <c r="CH344" s="106" t="str">
        <f t="shared" si="309"/>
        <v/>
      </c>
      <c r="CI344" s="106" t="str">
        <f t="shared" si="310"/>
        <v/>
      </c>
      <c r="CJ344" s="106" t="str">
        <f t="shared" si="311"/>
        <v/>
      </c>
      <c r="CK344" s="106" t="str">
        <f t="shared" si="312"/>
        <v/>
      </c>
      <c r="CL344" s="106" t="str">
        <f t="shared" si="313"/>
        <v/>
      </c>
      <c r="CM344" s="106" t="str">
        <f t="shared" si="314"/>
        <v/>
      </c>
      <c r="CN344" s="106" t="str">
        <f t="shared" si="315"/>
        <v/>
      </c>
      <c r="CO344" s="119" t="str">
        <f t="shared" si="334"/>
        <v/>
      </c>
      <c r="CP344" s="119" t="str">
        <f t="shared" si="335"/>
        <v/>
      </c>
      <c r="CQ344" s="106">
        <f t="shared" si="316"/>
        <v>1.7264209591087319E-3</v>
      </c>
      <c r="CR344" s="106">
        <f t="shared" si="317"/>
        <v>2.2466638542003982E-3</v>
      </c>
      <c r="CS344" s="106">
        <f t="shared" si="318"/>
        <v>1.9262357509635931E-3</v>
      </c>
      <c r="CT344" s="106" t="str">
        <f t="shared" si="319"/>
        <v/>
      </c>
      <c r="CU344" s="106" t="str">
        <f t="shared" si="320"/>
        <v/>
      </c>
      <c r="CV344" s="106" t="str">
        <f t="shared" si="321"/>
        <v/>
      </c>
      <c r="CW344" s="106" t="str">
        <f t="shared" si="322"/>
        <v/>
      </c>
      <c r="CX344" s="106" t="str">
        <f t="shared" si="323"/>
        <v/>
      </c>
      <c r="CY344" s="106" t="str">
        <f t="shared" si="324"/>
        <v/>
      </c>
      <c r="CZ344" s="106" t="str">
        <f t="shared" si="325"/>
        <v/>
      </c>
      <c r="DA344" s="119" t="str">
        <f t="shared" si="336"/>
        <v/>
      </c>
      <c r="DB344" s="119" t="str">
        <f t="shared" si="337"/>
        <v/>
      </c>
    </row>
    <row r="345" spans="1:106" ht="15" customHeight="1" x14ac:dyDescent="0.3">
      <c r="A345" s="135" t="str">
        <f>'Gene Table'!D344</f>
        <v>UBE3B</v>
      </c>
      <c r="B345" s="104" t="s">
        <v>27125</v>
      </c>
      <c r="C345" s="105">
        <f>IF('Test Sample Data'!C344="","",IF(SUM('Test Sample Data'!C$3:C$386)&gt;10,IF(AND(ISNUMBER('Test Sample Data'!C344),'Test Sample Data'!C344&lt;$C$389, 'Test Sample Data'!C344&gt;0),'Test Sample Data'!C344,$C$389),""))</f>
        <v>21.06</v>
      </c>
      <c r="D345" s="105">
        <f>IF('Test Sample Data'!D344="","",IF(SUM('Test Sample Data'!D$3:D$386)&gt;10,IF(AND(ISNUMBER('Test Sample Data'!D344),'Test Sample Data'!D344&lt;$C$389, 'Test Sample Data'!D344&gt;0),'Test Sample Data'!D344,$C$389),""))</f>
        <v>21.1</v>
      </c>
      <c r="E345" s="105">
        <f>IF('Test Sample Data'!E344="","",IF(SUM('Test Sample Data'!E$3:E$386)&gt;10,IF(AND(ISNUMBER('Test Sample Data'!E344),'Test Sample Data'!E344&lt;$C$389, 'Test Sample Data'!E344&gt;0),'Test Sample Data'!E344,$C$389),""))</f>
        <v>21.07</v>
      </c>
      <c r="F345" s="105" t="str">
        <f>IF('Test Sample Data'!F344="","",IF(SUM('Test Sample Data'!F$3:F$386)&gt;10,IF(AND(ISNUMBER('Test Sample Data'!F344),'Test Sample Data'!F344&lt;$C$389, 'Test Sample Data'!F344&gt;0),'Test Sample Data'!F344,$C$389),""))</f>
        <v/>
      </c>
      <c r="G345" s="105" t="str">
        <f>IF('Test Sample Data'!G344="","",IF(SUM('Test Sample Data'!G$3:G$386)&gt;10,IF(AND(ISNUMBER('Test Sample Data'!G344),'Test Sample Data'!G344&lt;$C$389, 'Test Sample Data'!G344&gt;0),'Test Sample Data'!G344,$C$389),""))</f>
        <v/>
      </c>
      <c r="H345" s="105" t="str">
        <f>IF('Test Sample Data'!H344="","",IF(SUM('Test Sample Data'!H$3:H$386)&gt;10,IF(AND(ISNUMBER('Test Sample Data'!H344),'Test Sample Data'!H344&lt;$C$389, 'Test Sample Data'!H344&gt;0),'Test Sample Data'!H344,$C$389),""))</f>
        <v/>
      </c>
      <c r="I345" s="105" t="str">
        <f>IF('Test Sample Data'!I344="","",IF(SUM('Test Sample Data'!I$3:I$386)&gt;10,IF(AND(ISNUMBER('Test Sample Data'!I344),'Test Sample Data'!I344&lt;$C$389, 'Test Sample Data'!I344&gt;0),'Test Sample Data'!I344,$C$389),""))</f>
        <v/>
      </c>
      <c r="J345" s="105" t="str">
        <f>IF('Test Sample Data'!J344="","",IF(SUM('Test Sample Data'!J$3:J$386)&gt;10,IF(AND(ISNUMBER('Test Sample Data'!J344),'Test Sample Data'!J344&lt;$C$389, 'Test Sample Data'!J344&gt;0),'Test Sample Data'!J344,$C$389),""))</f>
        <v/>
      </c>
      <c r="K345" s="105" t="str">
        <f>IF('Test Sample Data'!K344="","",IF(SUM('Test Sample Data'!K$3:K$386)&gt;10,IF(AND(ISNUMBER('Test Sample Data'!K344),'Test Sample Data'!K344&lt;$C$389, 'Test Sample Data'!K344&gt;0),'Test Sample Data'!K344,$C$389),""))</f>
        <v/>
      </c>
      <c r="L345" s="105" t="str">
        <f>IF('Test Sample Data'!L344="","",IF(SUM('Test Sample Data'!L$3:L$386)&gt;10,IF(AND(ISNUMBER('Test Sample Data'!L344),'Test Sample Data'!L344&lt;$C$389, 'Test Sample Data'!L344&gt;0),'Test Sample Data'!L344,$C$389),""))</f>
        <v/>
      </c>
      <c r="M345" s="105" t="str">
        <f>IF('Test Sample Data'!M344="","",IF(SUM('Test Sample Data'!M$3:M$386)&gt;10,IF(AND(ISNUMBER('Test Sample Data'!M344),'Test Sample Data'!M344&lt;$C$389, 'Test Sample Data'!M344&gt;0),'Test Sample Data'!M344,$C$389),""))</f>
        <v/>
      </c>
      <c r="N345" s="105" t="str">
        <f>IF('Test Sample Data'!N344="","",IF(SUM('Test Sample Data'!N$3:N$386)&gt;10,IF(AND(ISNUMBER('Test Sample Data'!N344),'Test Sample Data'!N344&lt;$C$389, 'Test Sample Data'!N344&gt;0),'Test Sample Data'!N344,$C$389),""))</f>
        <v/>
      </c>
      <c r="O345" s="105" t="str">
        <f>'Gene Table'!D344</f>
        <v>UBE3B</v>
      </c>
      <c r="P345" s="104" t="s">
        <v>27125</v>
      </c>
      <c r="Q345" s="105">
        <f>IF('Control Sample Data'!C344="","",IF(SUM('Control Sample Data'!C$3:C$386)&gt;10,IF(AND(ISNUMBER('Control Sample Data'!C344),'Control Sample Data'!C344&lt;$C$389, 'Control Sample Data'!C344&gt;0),'Control Sample Data'!C344,$C$389),""))</f>
        <v>34.14</v>
      </c>
      <c r="R345" s="105">
        <f>IF('Control Sample Data'!D344="","",IF(SUM('Control Sample Data'!D$3:D$386)&gt;10,IF(AND(ISNUMBER('Control Sample Data'!D344),'Control Sample Data'!D344&lt;$C$389, 'Control Sample Data'!D344&gt;0),'Control Sample Data'!D344,$C$389),""))</f>
        <v>34.4</v>
      </c>
      <c r="S345" s="105">
        <f>IF('Control Sample Data'!E344="","",IF(SUM('Control Sample Data'!E$3:E$386)&gt;10,IF(AND(ISNUMBER('Control Sample Data'!E344),'Control Sample Data'!E344&lt;$C$389, 'Control Sample Data'!E344&gt;0),'Control Sample Data'!E344,$C$389),""))</f>
        <v>33.89</v>
      </c>
      <c r="T345" s="105" t="str">
        <f>IF('Control Sample Data'!F344="","",IF(SUM('Control Sample Data'!F$3:F$386)&gt;10,IF(AND(ISNUMBER('Control Sample Data'!F344),'Control Sample Data'!F344&lt;$C$389, 'Control Sample Data'!F344&gt;0),'Control Sample Data'!F344,$C$389),""))</f>
        <v/>
      </c>
      <c r="U345" s="105" t="str">
        <f>IF('Control Sample Data'!G344="","",IF(SUM('Control Sample Data'!G$3:G$386)&gt;10,IF(AND(ISNUMBER('Control Sample Data'!G344),'Control Sample Data'!G344&lt;$C$389, 'Control Sample Data'!G344&gt;0),'Control Sample Data'!G344,$C$389),""))</f>
        <v/>
      </c>
      <c r="V345" s="105" t="str">
        <f>IF('Control Sample Data'!H344="","",IF(SUM('Control Sample Data'!H$3:H$386)&gt;10,IF(AND(ISNUMBER('Control Sample Data'!H344),'Control Sample Data'!H344&lt;$C$389, 'Control Sample Data'!H344&gt;0),'Control Sample Data'!H344,$C$389),""))</f>
        <v/>
      </c>
      <c r="W345" s="105" t="str">
        <f>IF('Control Sample Data'!I344="","",IF(SUM('Control Sample Data'!I$3:I$386)&gt;10,IF(AND(ISNUMBER('Control Sample Data'!I344),'Control Sample Data'!I344&lt;$C$389, 'Control Sample Data'!I344&gt;0),'Control Sample Data'!I344,$C$389),""))</f>
        <v/>
      </c>
      <c r="X345" s="105" t="str">
        <f>IF('Control Sample Data'!J344="","",IF(SUM('Control Sample Data'!J$3:J$386)&gt;10,IF(AND(ISNUMBER('Control Sample Data'!J344),'Control Sample Data'!J344&lt;$C$389, 'Control Sample Data'!J344&gt;0),'Control Sample Data'!J344,$C$389),""))</f>
        <v/>
      </c>
      <c r="Y345" s="105" t="str">
        <f>IF('Control Sample Data'!K344="","",IF(SUM('Control Sample Data'!K$3:K$386)&gt;10,IF(AND(ISNUMBER('Control Sample Data'!K344),'Control Sample Data'!K344&lt;$C$389, 'Control Sample Data'!K344&gt;0),'Control Sample Data'!K344,$C$389),""))</f>
        <v/>
      </c>
      <c r="Z345" s="105" t="str">
        <f>IF('Control Sample Data'!L344="","",IF(SUM('Control Sample Data'!L$3:L$386)&gt;10,IF(AND(ISNUMBER('Control Sample Data'!L344),'Control Sample Data'!L344&lt;$C$389, 'Control Sample Data'!L344&gt;0),'Control Sample Data'!L344,$C$389),""))</f>
        <v/>
      </c>
      <c r="AA345" s="105" t="str">
        <f>IF('Control Sample Data'!M344="","",IF(SUM('Control Sample Data'!M$3:M$386)&gt;10,IF(AND(ISNUMBER('Control Sample Data'!M344),'Control Sample Data'!M344&lt;$C$389, 'Control Sample Data'!M344&gt;0),'Control Sample Data'!M344,$C$389),""))</f>
        <v/>
      </c>
      <c r="AB345" s="136" t="str">
        <f>IF('Control Sample Data'!N344="","",IF(SUM('Control Sample Data'!N$3:N$386)&gt;10,IF(AND(ISNUMBER('Control Sample Data'!N344),'Control Sample Data'!N344&lt;$C$389, 'Control Sample Data'!N344&gt;0),'Control Sample Data'!N344,$C$389),""))</f>
        <v/>
      </c>
      <c r="BA345" s="101" t="str">
        <f t="shared" si="326"/>
        <v>UBE3B</v>
      </c>
      <c r="BB345" s="104" t="s">
        <v>27125</v>
      </c>
      <c r="BC345" s="105">
        <f t="shared" si="286"/>
        <v>6.799999999999784E-2</v>
      </c>
      <c r="BD345" s="105">
        <f t="shared" si="287"/>
        <v>0.15000000000000213</v>
      </c>
      <c r="BE345" s="105">
        <f t="shared" si="288"/>
        <v>0.18999999999999773</v>
      </c>
      <c r="BF345" s="105" t="str">
        <f t="shared" si="289"/>
        <v/>
      </c>
      <c r="BG345" s="105" t="str">
        <f t="shared" si="290"/>
        <v/>
      </c>
      <c r="BH345" s="105" t="str">
        <f t="shared" si="291"/>
        <v/>
      </c>
      <c r="BI345" s="105" t="str">
        <f t="shared" si="292"/>
        <v/>
      </c>
      <c r="BJ345" s="105" t="str">
        <f t="shared" si="293"/>
        <v/>
      </c>
      <c r="BK345" s="105" t="str">
        <f t="shared" si="294"/>
        <v/>
      </c>
      <c r="BL345" s="105" t="str">
        <f t="shared" si="295"/>
        <v/>
      </c>
      <c r="BM345" s="102" t="str">
        <f t="shared" si="327"/>
        <v/>
      </c>
      <c r="BN345" s="102" t="str">
        <f t="shared" si="328"/>
        <v/>
      </c>
      <c r="BO345" s="105">
        <f t="shared" si="296"/>
        <v>12.998000000000001</v>
      </c>
      <c r="BP345" s="105">
        <f t="shared" si="297"/>
        <v>13.347999999999999</v>
      </c>
      <c r="BQ345" s="105">
        <f t="shared" si="298"/>
        <v>12.68</v>
      </c>
      <c r="BR345" s="105" t="str">
        <f t="shared" si="299"/>
        <v/>
      </c>
      <c r="BS345" s="105" t="str">
        <f t="shared" si="300"/>
        <v/>
      </c>
      <c r="BT345" s="105" t="str">
        <f t="shared" si="301"/>
        <v/>
      </c>
      <c r="BU345" s="105" t="str">
        <f t="shared" si="302"/>
        <v/>
      </c>
      <c r="BV345" s="105" t="str">
        <f t="shared" si="303"/>
        <v/>
      </c>
      <c r="BW345" s="105" t="str">
        <f t="shared" si="304"/>
        <v/>
      </c>
      <c r="BX345" s="105" t="str">
        <f t="shared" si="305"/>
        <v/>
      </c>
      <c r="BY345" s="102" t="str">
        <f t="shared" si="329"/>
        <v/>
      </c>
      <c r="BZ345" s="102" t="str">
        <f t="shared" si="330"/>
        <v/>
      </c>
      <c r="CA345" s="70">
        <f t="shared" si="331"/>
        <v>0.13599999999999923</v>
      </c>
      <c r="CB345" s="70">
        <f t="shared" si="332"/>
        <v>13.008666666666665</v>
      </c>
      <c r="CC345" s="103" t="str">
        <f t="shared" si="333"/>
        <v>UBE3B</v>
      </c>
      <c r="CD345" s="104" t="s">
        <v>27125</v>
      </c>
      <c r="CE345" s="106">
        <f t="shared" si="306"/>
        <v>0.95395955054755954</v>
      </c>
      <c r="CF345" s="106">
        <f t="shared" si="307"/>
        <v>0.90125046261082897</v>
      </c>
      <c r="CG345" s="106">
        <f t="shared" si="308"/>
        <v>0.87660572131603642</v>
      </c>
      <c r="CH345" s="106" t="str">
        <f t="shared" si="309"/>
        <v/>
      </c>
      <c r="CI345" s="106" t="str">
        <f t="shared" si="310"/>
        <v/>
      </c>
      <c r="CJ345" s="106" t="str">
        <f t="shared" si="311"/>
        <v/>
      </c>
      <c r="CK345" s="106" t="str">
        <f t="shared" si="312"/>
        <v/>
      </c>
      <c r="CL345" s="106" t="str">
        <f t="shared" si="313"/>
        <v/>
      </c>
      <c r="CM345" s="106" t="str">
        <f t="shared" si="314"/>
        <v/>
      </c>
      <c r="CN345" s="106" t="str">
        <f t="shared" si="315"/>
        <v/>
      </c>
      <c r="CO345" s="119" t="str">
        <f t="shared" si="334"/>
        <v/>
      </c>
      <c r="CP345" s="119" t="str">
        <f t="shared" si="335"/>
        <v/>
      </c>
      <c r="CQ345" s="106">
        <f t="shared" si="316"/>
        <v>1.2223965523819994E-4</v>
      </c>
      <c r="CR345" s="106">
        <f t="shared" si="317"/>
        <v>9.5907289632273136E-5</v>
      </c>
      <c r="CS345" s="106">
        <f t="shared" si="318"/>
        <v>1.5238410020771635E-4</v>
      </c>
      <c r="CT345" s="106" t="str">
        <f t="shared" si="319"/>
        <v/>
      </c>
      <c r="CU345" s="106" t="str">
        <f t="shared" si="320"/>
        <v/>
      </c>
      <c r="CV345" s="106" t="str">
        <f t="shared" si="321"/>
        <v/>
      </c>
      <c r="CW345" s="106" t="str">
        <f t="shared" si="322"/>
        <v/>
      </c>
      <c r="CX345" s="106" t="str">
        <f t="shared" si="323"/>
        <v/>
      </c>
      <c r="CY345" s="106" t="str">
        <f t="shared" si="324"/>
        <v/>
      </c>
      <c r="CZ345" s="106" t="str">
        <f t="shared" si="325"/>
        <v/>
      </c>
      <c r="DA345" s="119" t="str">
        <f t="shared" si="336"/>
        <v/>
      </c>
      <c r="DB345" s="119" t="str">
        <f t="shared" si="337"/>
        <v/>
      </c>
    </row>
    <row r="346" spans="1:106" ht="15" customHeight="1" x14ac:dyDescent="0.3">
      <c r="A346" s="135" t="str">
        <f>'Gene Table'!D345</f>
        <v>UBE3C</v>
      </c>
      <c r="B346" s="104" t="s">
        <v>27126</v>
      </c>
      <c r="C346" s="105">
        <f>IF('Test Sample Data'!C345="","",IF(SUM('Test Sample Data'!C$3:C$386)&gt;10,IF(AND(ISNUMBER('Test Sample Data'!C345),'Test Sample Data'!C345&lt;$C$389, 'Test Sample Data'!C345&gt;0),'Test Sample Data'!C345,$C$389),""))</f>
        <v>24.96</v>
      </c>
      <c r="D346" s="105">
        <f>IF('Test Sample Data'!D345="","",IF(SUM('Test Sample Data'!D$3:D$386)&gt;10,IF(AND(ISNUMBER('Test Sample Data'!D345),'Test Sample Data'!D345&lt;$C$389, 'Test Sample Data'!D345&gt;0),'Test Sample Data'!D345,$C$389),""))</f>
        <v>25.11</v>
      </c>
      <c r="E346" s="105">
        <f>IF('Test Sample Data'!E345="","",IF(SUM('Test Sample Data'!E$3:E$386)&gt;10,IF(AND(ISNUMBER('Test Sample Data'!E345),'Test Sample Data'!E345&lt;$C$389, 'Test Sample Data'!E345&gt;0),'Test Sample Data'!E345,$C$389),""))</f>
        <v>24.83</v>
      </c>
      <c r="F346" s="105" t="str">
        <f>IF('Test Sample Data'!F345="","",IF(SUM('Test Sample Data'!F$3:F$386)&gt;10,IF(AND(ISNUMBER('Test Sample Data'!F345),'Test Sample Data'!F345&lt;$C$389, 'Test Sample Data'!F345&gt;0),'Test Sample Data'!F345,$C$389),""))</f>
        <v/>
      </c>
      <c r="G346" s="105" t="str">
        <f>IF('Test Sample Data'!G345="","",IF(SUM('Test Sample Data'!G$3:G$386)&gt;10,IF(AND(ISNUMBER('Test Sample Data'!G345),'Test Sample Data'!G345&lt;$C$389, 'Test Sample Data'!G345&gt;0),'Test Sample Data'!G345,$C$389),""))</f>
        <v/>
      </c>
      <c r="H346" s="105" t="str">
        <f>IF('Test Sample Data'!H345="","",IF(SUM('Test Sample Data'!H$3:H$386)&gt;10,IF(AND(ISNUMBER('Test Sample Data'!H345),'Test Sample Data'!H345&lt;$C$389, 'Test Sample Data'!H345&gt;0),'Test Sample Data'!H345,$C$389),""))</f>
        <v/>
      </c>
      <c r="I346" s="105" t="str">
        <f>IF('Test Sample Data'!I345="","",IF(SUM('Test Sample Data'!I$3:I$386)&gt;10,IF(AND(ISNUMBER('Test Sample Data'!I345),'Test Sample Data'!I345&lt;$C$389, 'Test Sample Data'!I345&gt;0),'Test Sample Data'!I345,$C$389),""))</f>
        <v/>
      </c>
      <c r="J346" s="105" t="str">
        <f>IF('Test Sample Data'!J345="","",IF(SUM('Test Sample Data'!J$3:J$386)&gt;10,IF(AND(ISNUMBER('Test Sample Data'!J345),'Test Sample Data'!J345&lt;$C$389, 'Test Sample Data'!J345&gt;0),'Test Sample Data'!J345,$C$389),""))</f>
        <v/>
      </c>
      <c r="K346" s="105" t="str">
        <f>IF('Test Sample Data'!K345="","",IF(SUM('Test Sample Data'!K$3:K$386)&gt;10,IF(AND(ISNUMBER('Test Sample Data'!K345),'Test Sample Data'!K345&lt;$C$389, 'Test Sample Data'!K345&gt;0),'Test Sample Data'!K345,$C$389),""))</f>
        <v/>
      </c>
      <c r="L346" s="105" t="str">
        <f>IF('Test Sample Data'!L345="","",IF(SUM('Test Sample Data'!L$3:L$386)&gt;10,IF(AND(ISNUMBER('Test Sample Data'!L345),'Test Sample Data'!L345&lt;$C$389, 'Test Sample Data'!L345&gt;0),'Test Sample Data'!L345,$C$389),""))</f>
        <v/>
      </c>
      <c r="M346" s="105" t="str">
        <f>IF('Test Sample Data'!M345="","",IF(SUM('Test Sample Data'!M$3:M$386)&gt;10,IF(AND(ISNUMBER('Test Sample Data'!M345),'Test Sample Data'!M345&lt;$C$389, 'Test Sample Data'!M345&gt;0),'Test Sample Data'!M345,$C$389),""))</f>
        <v/>
      </c>
      <c r="N346" s="105" t="str">
        <f>IF('Test Sample Data'!N345="","",IF(SUM('Test Sample Data'!N$3:N$386)&gt;10,IF(AND(ISNUMBER('Test Sample Data'!N345),'Test Sample Data'!N345&lt;$C$389, 'Test Sample Data'!N345&gt;0),'Test Sample Data'!N345,$C$389),""))</f>
        <v/>
      </c>
      <c r="O346" s="105" t="str">
        <f>'Gene Table'!D345</f>
        <v>UBE3C</v>
      </c>
      <c r="P346" s="104" t="s">
        <v>27126</v>
      </c>
      <c r="Q346" s="105">
        <f>IF('Control Sample Data'!C345="","",IF(SUM('Control Sample Data'!C$3:C$386)&gt;10,IF(AND(ISNUMBER('Control Sample Data'!C345),'Control Sample Data'!C345&lt;$C$389, 'Control Sample Data'!C345&gt;0),'Control Sample Data'!C345,$C$389),""))</f>
        <v>25.09</v>
      </c>
      <c r="R346" s="105">
        <f>IF('Control Sample Data'!D345="","",IF(SUM('Control Sample Data'!D$3:D$386)&gt;10,IF(AND(ISNUMBER('Control Sample Data'!D345),'Control Sample Data'!D345&lt;$C$389, 'Control Sample Data'!D345&gt;0),'Control Sample Data'!D345,$C$389),""))</f>
        <v>25.03</v>
      </c>
      <c r="S346" s="105">
        <f>IF('Control Sample Data'!E345="","",IF(SUM('Control Sample Data'!E$3:E$386)&gt;10,IF(AND(ISNUMBER('Control Sample Data'!E345),'Control Sample Data'!E345&lt;$C$389, 'Control Sample Data'!E345&gt;0),'Control Sample Data'!E345,$C$389),""))</f>
        <v>25.04</v>
      </c>
      <c r="T346" s="105" t="str">
        <f>IF('Control Sample Data'!F345="","",IF(SUM('Control Sample Data'!F$3:F$386)&gt;10,IF(AND(ISNUMBER('Control Sample Data'!F345),'Control Sample Data'!F345&lt;$C$389, 'Control Sample Data'!F345&gt;0),'Control Sample Data'!F345,$C$389),""))</f>
        <v/>
      </c>
      <c r="U346" s="105" t="str">
        <f>IF('Control Sample Data'!G345="","",IF(SUM('Control Sample Data'!G$3:G$386)&gt;10,IF(AND(ISNUMBER('Control Sample Data'!G345),'Control Sample Data'!G345&lt;$C$389, 'Control Sample Data'!G345&gt;0),'Control Sample Data'!G345,$C$389),""))</f>
        <v/>
      </c>
      <c r="V346" s="105" t="str">
        <f>IF('Control Sample Data'!H345="","",IF(SUM('Control Sample Data'!H$3:H$386)&gt;10,IF(AND(ISNUMBER('Control Sample Data'!H345),'Control Sample Data'!H345&lt;$C$389, 'Control Sample Data'!H345&gt;0),'Control Sample Data'!H345,$C$389),""))</f>
        <v/>
      </c>
      <c r="W346" s="105" t="str">
        <f>IF('Control Sample Data'!I345="","",IF(SUM('Control Sample Data'!I$3:I$386)&gt;10,IF(AND(ISNUMBER('Control Sample Data'!I345),'Control Sample Data'!I345&lt;$C$389, 'Control Sample Data'!I345&gt;0),'Control Sample Data'!I345,$C$389),""))</f>
        <v/>
      </c>
      <c r="X346" s="105" t="str">
        <f>IF('Control Sample Data'!J345="","",IF(SUM('Control Sample Data'!J$3:J$386)&gt;10,IF(AND(ISNUMBER('Control Sample Data'!J345),'Control Sample Data'!J345&lt;$C$389, 'Control Sample Data'!J345&gt;0),'Control Sample Data'!J345,$C$389),""))</f>
        <v/>
      </c>
      <c r="Y346" s="105" t="str">
        <f>IF('Control Sample Data'!K345="","",IF(SUM('Control Sample Data'!K$3:K$386)&gt;10,IF(AND(ISNUMBER('Control Sample Data'!K345),'Control Sample Data'!K345&lt;$C$389, 'Control Sample Data'!K345&gt;0),'Control Sample Data'!K345,$C$389),""))</f>
        <v/>
      </c>
      <c r="Z346" s="105" t="str">
        <f>IF('Control Sample Data'!L345="","",IF(SUM('Control Sample Data'!L$3:L$386)&gt;10,IF(AND(ISNUMBER('Control Sample Data'!L345),'Control Sample Data'!L345&lt;$C$389, 'Control Sample Data'!L345&gt;0),'Control Sample Data'!L345,$C$389),""))</f>
        <v/>
      </c>
      <c r="AA346" s="105" t="str">
        <f>IF('Control Sample Data'!M345="","",IF(SUM('Control Sample Data'!M$3:M$386)&gt;10,IF(AND(ISNUMBER('Control Sample Data'!M345),'Control Sample Data'!M345&lt;$C$389, 'Control Sample Data'!M345&gt;0),'Control Sample Data'!M345,$C$389),""))</f>
        <v/>
      </c>
      <c r="AB346" s="136" t="str">
        <f>IF('Control Sample Data'!N345="","",IF(SUM('Control Sample Data'!N$3:N$386)&gt;10,IF(AND(ISNUMBER('Control Sample Data'!N345),'Control Sample Data'!N345&lt;$C$389, 'Control Sample Data'!N345&gt;0),'Control Sample Data'!N345,$C$389),""))</f>
        <v/>
      </c>
      <c r="BA346" s="101" t="str">
        <f t="shared" si="326"/>
        <v>UBE3C</v>
      </c>
      <c r="BB346" s="104" t="s">
        <v>27126</v>
      </c>
      <c r="BC346" s="105">
        <f t="shared" si="286"/>
        <v>3.968</v>
      </c>
      <c r="BD346" s="105">
        <f t="shared" si="287"/>
        <v>4.16</v>
      </c>
      <c r="BE346" s="105">
        <f t="shared" si="288"/>
        <v>3.9499999999999957</v>
      </c>
      <c r="BF346" s="105" t="str">
        <f t="shared" si="289"/>
        <v/>
      </c>
      <c r="BG346" s="105" t="str">
        <f t="shared" si="290"/>
        <v/>
      </c>
      <c r="BH346" s="105" t="str">
        <f t="shared" si="291"/>
        <v/>
      </c>
      <c r="BI346" s="105" t="str">
        <f t="shared" si="292"/>
        <v/>
      </c>
      <c r="BJ346" s="105" t="str">
        <f t="shared" si="293"/>
        <v/>
      </c>
      <c r="BK346" s="105" t="str">
        <f t="shared" si="294"/>
        <v/>
      </c>
      <c r="BL346" s="105" t="str">
        <f t="shared" si="295"/>
        <v/>
      </c>
      <c r="BM346" s="102" t="str">
        <f t="shared" si="327"/>
        <v/>
      </c>
      <c r="BN346" s="102" t="str">
        <f t="shared" si="328"/>
        <v/>
      </c>
      <c r="BO346" s="105">
        <f t="shared" si="296"/>
        <v>3.9480000000000004</v>
      </c>
      <c r="BP346" s="105">
        <f t="shared" si="297"/>
        <v>3.9780000000000015</v>
      </c>
      <c r="BQ346" s="105">
        <f t="shared" si="298"/>
        <v>3.8299999999999983</v>
      </c>
      <c r="BR346" s="105" t="str">
        <f t="shared" si="299"/>
        <v/>
      </c>
      <c r="BS346" s="105" t="str">
        <f t="shared" si="300"/>
        <v/>
      </c>
      <c r="BT346" s="105" t="str">
        <f t="shared" si="301"/>
        <v/>
      </c>
      <c r="BU346" s="105" t="str">
        <f t="shared" si="302"/>
        <v/>
      </c>
      <c r="BV346" s="105" t="str">
        <f t="shared" si="303"/>
        <v/>
      </c>
      <c r="BW346" s="105" t="str">
        <f t="shared" si="304"/>
        <v/>
      </c>
      <c r="BX346" s="105" t="str">
        <f t="shared" si="305"/>
        <v/>
      </c>
      <c r="BY346" s="102" t="str">
        <f t="shared" si="329"/>
        <v/>
      </c>
      <c r="BZ346" s="102" t="str">
        <f t="shared" si="330"/>
        <v/>
      </c>
      <c r="CA346" s="70">
        <f t="shared" si="331"/>
        <v>4.0259999999999989</v>
      </c>
      <c r="CB346" s="70">
        <f t="shared" si="332"/>
        <v>3.9186666666666667</v>
      </c>
      <c r="CC346" s="103" t="str">
        <f t="shared" si="333"/>
        <v>UBE3C</v>
      </c>
      <c r="CD346" s="104" t="s">
        <v>27126</v>
      </c>
      <c r="CE346" s="106">
        <f t="shared" si="306"/>
        <v>6.390178316312016E-2</v>
      </c>
      <c r="CF346" s="106">
        <f t="shared" si="307"/>
        <v>5.5939066932998265E-2</v>
      </c>
      <c r="CG346" s="106">
        <f t="shared" si="308"/>
        <v>6.4704057740086293E-2</v>
      </c>
      <c r="CH346" s="106" t="str">
        <f t="shared" si="309"/>
        <v/>
      </c>
      <c r="CI346" s="106" t="str">
        <f t="shared" si="310"/>
        <v/>
      </c>
      <c r="CJ346" s="106" t="str">
        <f t="shared" si="311"/>
        <v/>
      </c>
      <c r="CK346" s="106" t="str">
        <f t="shared" si="312"/>
        <v/>
      </c>
      <c r="CL346" s="106" t="str">
        <f t="shared" si="313"/>
        <v/>
      </c>
      <c r="CM346" s="106" t="str">
        <f t="shared" si="314"/>
        <v/>
      </c>
      <c r="CN346" s="106" t="str">
        <f t="shared" si="315"/>
        <v/>
      </c>
      <c r="CO346" s="119" t="str">
        <f t="shared" si="334"/>
        <v/>
      </c>
      <c r="CP346" s="119" t="str">
        <f t="shared" si="335"/>
        <v/>
      </c>
      <c r="CQ346" s="106">
        <f t="shared" si="316"/>
        <v>6.4793818813732529E-2</v>
      </c>
      <c r="CR346" s="106">
        <f t="shared" si="317"/>
        <v>6.3460381304339286E-2</v>
      </c>
      <c r="CS346" s="106">
        <f t="shared" si="318"/>
        <v>7.0316155293050658E-2</v>
      </c>
      <c r="CT346" s="106" t="str">
        <f t="shared" si="319"/>
        <v/>
      </c>
      <c r="CU346" s="106" t="str">
        <f t="shared" si="320"/>
        <v/>
      </c>
      <c r="CV346" s="106" t="str">
        <f t="shared" si="321"/>
        <v/>
      </c>
      <c r="CW346" s="106" t="str">
        <f t="shared" si="322"/>
        <v/>
      </c>
      <c r="CX346" s="106" t="str">
        <f t="shared" si="323"/>
        <v/>
      </c>
      <c r="CY346" s="106" t="str">
        <f t="shared" si="324"/>
        <v/>
      </c>
      <c r="CZ346" s="106" t="str">
        <f t="shared" si="325"/>
        <v/>
      </c>
      <c r="DA346" s="119" t="str">
        <f t="shared" si="336"/>
        <v/>
      </c>
      <c r="DB346" s="119" t="str">
        <f t="shared" si="337"/>
        <v/>
      </c>
    </row>
    <row r="347" spans="1:106" ht="15" customHeight="1" x14ac:dyDescent="0.3">
      <c r="A347" s="135" t="str">
        <f>'Gene Table'!D346</f>
        <v>UBE4A</v>
      </c>
      <c r="B347" s="104" t="s">
        <v>27127</v>
      </c>
      <c r="C347" s="105">
        <f>IF('Test Sample Data'!C346="","",IF(SUM('Test Sample Data'!C$3:C$386)&gt;10,IF(AND(ISNUMBER('Test Sample Data'!C346),'Test Sample Data'!C346&lt;$C$389, 'Test Sample Data'!C346&gt;0),'Test Sample Data'!C346,$C$389),""))</f>
        <v>19.45</v>
      </c>
      <c r="D347" s="105">
        <f>IF('Test Sample Data'!D346="","",IF(SUM('Test Sample Data'!D$3:D$386)&gt;10,IF(AND(ISNUMBER('Test Sample Data'!D346),'Test Sample Data'!D346&lt;$C$389, 'Test Sample Data'!D346&gt;0),'Test Sample Data'!D346,$C$389),""))</f>
        <v>19.559999999999999</v>
      </c>
      <c r="E347" s="105">
        <f>IF('Test Sample Data'!E346="","",IF(SUM('Test Sample Data'!E$3:E$386)&gt;10,IF(AND(ISNUMBER('Test Sample Data'!E346),'Test Sample Data'!E346&lt;$C$389, 'Test Sample Data'!E346&gt;0),'Test Sample Data'!E346,$C$389),""))</f>
        <v>19.579999999999998</v>
      </c>
      <c r="F347" s="105" t="str">
        <f>IF('Test Sample Data'!F346="","",IF(SUM('Test Sample Data'!F$3:F$386)&gt;10,IF(AND(ISNUMBER('Test Sample Data'!F346),'Test Sample Data'!F346&lt;$C$389, 'Test Sample Data'!F346&gt;0),'Test Sample Data'!F346,$C$389),""))</f>
        <v/>
      </c>
      <c r="G347" s="105" t="str">
        <f>IF('Test Sample Data'!G346="","",IF(SUM('Test Sample Data'!G$3:G$386)&gt;10,IF(AND(ISNUMBER('Test Sample Data'!G346),'Test Sample Data'!G346&lt;$C$389, 'Test Sample Data'!G346&gt;0),'Test Sample Data'!G346,$C$389),""))</f>
        <v/>
      </c>
      <c r="H347" s="105" t="str">
        <f>IF('Test Sample Data'!H346="","",IF(SUM('Test Sample Data'!H$3:H$386)&gt;10,IF(AND(ISNUMBER('Test Sample Data'!H346),'Test Sample Data'!H346&lt;$C$389, 'Test Sample Data'!H346&gt;0),'Test Sample Data'!H346,$C$389),""))</f>
        <v/>
      </c>
      <c r="I347" s="105" t="str">
        <f>IF('Test Sample Data'!I346="","",IF(SUM('Test Sample Data'!I$3:I$386)&gt;10,IF(AND(ISNUMBER('Test Sample Data'!I346),'Test Sample Data'!I346&lt;$C$389, 'Test Sample Data'!I346&gt;0),'Test Sample Data'!I346,$C$389),""))</f>
        <v/>
      </c>
      <c r="J347" s="105" t="str">
        <f>IF('Test Sample Data'!J346="","",IF(SUM('Test Sample Data'!J$3:J$386)&gt;10,IF(AND(ISNUMBER('Test Sample Data'!J346),'Test Sample Data'!J346&lt;$C$389, 'Test Sample Data'!J346&gt;0),'Test Sample Data'!J346,$C$389),""))</f>
        <v/>
      </c>
      <c r="K347" s="105" t="str">
        <f>IF('Test Sample Data'!K346="","",IF(SUM('Test Sample Data'!K$3:K$386)&gt;10,IF(AND(ISNUMBER('Test Sample Data'!K346),'Test Sample Data'!K346&lt;$C$389, 'Test Sample Data'!K346&gt;0),'Test Sample Data'!K346,$C$389),""))</f>
        <v/>
      </c>
      <c r="L347" s="105" t="str">
        <f>IF('Test Sample Data'!L346="","",IF(SUM('Test Sample Data'!L$3:L$386)&gt;10,IF(AND(ISNUMBER('Test Sample Data'!L346),'Test Sample Data'!L346&lt;$C$389, 'Test Sample Data'!L346&gt;0),'Test Sample Data'!L346,$C$389),""))</f>
        <v/>
      </c>
      <c r="M347" s="105" t="str">
        <f>IF('Test Sample Data'!M346="","",IF(SUM('Test Sample Data'!M$3:M$386)&gt;10,IF(AND(ISNUMBER('Test Sample Data'!M346),'Test Sample Data'!M346&lt;$C$389, 'Test Sample Data'!M346&gt;0),'Test Sample Data'!M346,$C$389),""))</f>
        <v/>
      </c>
      <c r="N347" s="105" t="str">
        <f>IF('Test Sample Data'!N346="","",IF(SUM('Test Sample Data'!N$3:N$386)&gt;10,IF(AND(ISNUMBER('Test Sample Data'!N346),'Test Sample Data'!N346&lt;$C$389, 'Test Sample Data'!N346&gt;0),'Test Sample Data'!N346,$C$389),""))</f>
        <v/>
      </c>
      <c r="O347" s="105" t="str">
        <f>'Gene Table'!D346</f>
        <v>UBE4A</v>
      </c>
      <c r="P347" s="104" t="s">
        <v>27127</v>
      </c>
      <c r="Q347" s="105">
        <f>IF('Control Sample Data'!C346="","",IF(SUM('Control Sample Data'!C$3:C$386)&gt;10,IF(AND(ISNUMBER('Control Sample Data'!C346),'Control Sample Data'!C346&lt;$C$389, 'Control Sample Data'!C346&gt;0),'Control Sample Data'!C346,$C$389),""))</f>
        <v>35</v>
      </c>
      <c r="R347" s="105">
        <f>IF('Control Sample Data'!D346="","",IF(SUM('Control Sample Data'!D$3:D$386)&gt;10,IF(AND(ISNUMBER('Control Sample Data'!D346),'Control Sample Data'!D346&lt;$C$389, 'Control Sample Data'!D346&gt;0),'Control Sample Data'!D346,$C$389),""))</f>
        <v>34.299999999999997</v>
      </c>
      <c r="S347" s="105">
        <f>IF('Control Sample Data'!E346="","",IF(SUM('Control Sample Data'!E$3:E$386)&gt;10,IF(AND(ISNUMBER('Control Sample Data'!E346),'Control Sample Data'!E346&lt;$C$389, 'Control Sample Data'!E346&gt;0),'Control Sample Data'!E346,$C$389),""))</f>
        <v>34.369999999999997</v>
      </c>
      <c r="T347" s="105" t="str">
        <f>IF('Control Sample Data'!F346="","",IF(SUM('Control Sample Data'!F$3:F$386)&gt;10,IF(AND(ISNUMBER('Control Sample Data'!F346),'Control Sample Data'!F346&lt;$C$389, 'Control Sample Data'!F346&gt;0),'Control Sample Data'!F346,$C$389),""))</f>
        <v/>
      </c>
      <c r="U347" s="105" t="str">
        <f>IF('Control Sample Data'!G346="","",IF(SUM('Control Sample Data'!G$3:G$386)&gt;10,IF(AND(ISNUMBER('Control Sample Data'!G346),'Control Sample Data'!G346&lt;$C$389, 'Control Sample Data'!G346&gt;0),'Control Sample Data'!G346,$C$389),""))</f>
        <v/>
      </c>
      <c r="V347" s="105" t="str">
        <f>IF('Control Sample Data'!H346="","",IF(SUM('Control Sample Data'!H$3:H$386)&gt;10,IF(AND(ISNUMBER('Control Sample Data'!H346),'Control Sample Data'!H346&lt;$C$389, 'Control Sample Data'!H346&gt;0),'Control Sample Data'!H346,$C$389),""))</f>
        <v/>
      </c>
      <c r="W347" s="105" t="str">
        <f>IF('Control Sample Data'!I346="","",IF(SUM('Control Sample Data'!I$3:I$386)&gt;10,IF(AND(ISNUMBER('Control Sample Data'!I346),'Control Sample Data'!I346&lt;$C$389, 'Control Sample Data'!I346&gt;0),'Control Sample Data'!I346,$C$389),""))</f>
        <v/>
      </c>
      <c r="X347" s="105" t="str">
        <f>IF('Control Sample Data'!J346="","",IF(SUM('Control Sample Data'!J$3:J$386)&gt;10,IF(AND(ISNUMBER('Control Sample Data'!J346),'Control Sample Data'!J346&lt;$C$389, 'Control Sample Data'!J346&gt;0),'Control Sample Data'!J346,$C$389),""))</f>
        <v/>
      </c>
      <c r="Y347" s="105" t="str">
        <f>IF('Control Sample Data'!K346="","",IF(SUM('Control Sample Data'!K$3:K$386)&gt;10,IF(AND(ISNUMBER('Control Sample Data'!K346),'Control Sample Data'!K346&lt;$C$389, 'Control Sample Data'!K346&gt;0),'Control Sample Data'!K346,$C$389),""))</f>
        <v/>
      </c>
      <c r="Z347" s="105" t="str">
        <f>IF('Control Sample Data'!L346="","",IF(SUM('Control Sample Data'!L$3:L$386)&gt;10,IF(AND(ISNUMBER('Control Sample Data'!L346),'Control Sample Data'!L346&lt;$C$389, 'Control Sample Data'!L346&gt;0),'Control Sample Data'!L346,$C$389),""))</f>
        <v/>
      </c>
      <c r="AA347" s="105" t="str">
        <f>IF('Control Sample Data'!M346="","",IF(SUM('Control Sample Data'!M$3:M$386)&gt;10,IF(AND(ISNUMBER('Control Sample Data'!M346),'Control Sample Data'!M346&lt;$C$389, 'Control Sample Data'!M346&gt;0),'Control Sample Data'!M346,$C$389),""))</f>
        <v/>
      </c>
      <c r="AB347" s="136" t="str">
        <f>IF('Control Sample Data'!N346="","",IF(SUM('Control Sample Data'!N$3:N$386)&gt;10,IF(AND(ISNUMBER('Control Sample Data'!N346),'Control Sample Data'!N346&lt;$C$389, 'Control Sample Data'!N346&gt;0),'Control Sample Data'!N346,$C$389),""))</f>
        <v/>
      </c>
      <c r="BA347" s="101" t="str">
        <f t="shared" si="326"/>
        <v>UBE4A</v>
      </c>
      <c r="BB347" s="104" t="s">
        <v>27127</v>
      </c>
      <c r="BC347" s="105">
        <f t="shared" si="286"/>
        <v>-1.5420000000000016</v>
      </c>
      <c r="BD347" s="105">
        <f t="shared" si="287"/>
        <v>-1.3900000000000006</v>
      </c>
      <c r="BE347" s="105">
        <f t="shared" si="288"/>
        <v>-1.3000000000000043</v>
      </c>
      <c r="BF347" s="105" t="str">
        <f t="shared" si="289"/>
        <v/>
      </c>
      <c r="BG347" s="105" t="str">
        <f t="shared" si="290"/>
        <v/>
      </c>
      <c r="BH347" s="105" t="str">
        <f t="shared" si="291"/>
        <v/>
      </c>
      <c r="BI347" s="105" t="str">
        <f t="shared" si="292"/>
        <v/>
      </c>
      <c r="BJ347" s="105" t="str">
        <f t="shared" si="293"/>
        <v/>
      </c>
      <c r="BK347" s="105" t="str">
        <f t="shared" si="294"/>
        <v/>
      </c>
      <c r="BL347" s="105" t="str">
        <f t="shared" si="295"/>
        <v/>
      </c>
      <c r="BM347" s="102" t="str">
        <f t="shared" si="327"/>
        <v/>
      </c>
      <c r="BN347" s="102" t="str">
        <f t="shared" si="328"/>
        <v/>
      </c>
      <c r="BO347" s="105">
        <f t="shared" si="296"/>
        <v>13.858000000000001</v>
      </c>
      <c r="BP347" s="105">
        <f t="shared" si="297"/>
        <v>13.247999999999998</v>
      </c>
      <c r="BQ347" s="105">
        <f t="shared" si="298"/>
        <v>13.159999999999997</v>
      </c>
      <c r="BR347" s="105" t="str">
        <f t="shared" si="299"/>
        <v/>
      </c>
      <c r="BS347" s="105" t="str">
        <f t="shared" si="300"/>
        <v/>
      </c>
      <c r="BT347" s="105" t="str">
        <f t="shared" si="301"/>
        <v/>
      </c>
      <c r="BU347" s="105" t="str">
        <f t="shared" si="302"/>
        <v/>
      </c>
      <c r="BV347" s="105" t="str">
        <f t="shared" si="303"/>
        <v/>
      </c>
      <c r="BW347" s="105" t="str">
        <f t="shared" si="304"/>
        <v/>
      </c>
      <c r="BX347" s="105" t="str">
        <f t="shared" si="305"/>
        <v/>
      </c>
      <c r="BY347" s="102" t="str">
        <f t="shared" si="329"/>
        <v/>
      </c>
      <c r="BZ347" s="102" t="str">
        <f t="shared" si="330"/>
        <v/>
      </c>
      <c r="CA347" s="70">
        <f t="shared" si="331"/>
        <v>-1.4106666666666687</v>
      </c>
      <c r="CB347" s="70">
        <f t="shared" si="332"/>
        <v>13.421999999999997</v>
      </c>
      <c r="CC347" s="103" t="str">
        <f t="shared" si="333"/>
        <v>UBE4A</v>
      </c>
      <c r="CD347" s="104" t="s">
        <v>27127</v>
      </c>
      <c r="CE347" s="106">
        <f t="shared" si="306"/>
        <v>2.9119790979981763</v>
      </c>
      <c r="CF347" s="106">
        <f t="shared" si="307"/>
        <v>2.6207868077167276</v>
      </c>
      <c r="CG347" s="106">
        <f t="shared" si="308"/>
        <v>2.4622888266898397</v>
      </c>
      <c r="CH347" s="106" t="str">
        <f t="shared" si="309"/>
        <v/>
      </c>
      <c r="CI347" s="106" t="str">
        <f t="shared" si="310"/>
        <v/>
      </c>
      <c r="CJ347" s="106" t="str">
        <f t="shared" si="311"/>
        <v/>
      </c>
      <c r="CK347" s="106" t="str">
        <f t="shared" si="312"/>
        <v/>
      </c>
      <c r="CL347" s="106" t="str">
        <f t="shared" si="313"/>
        <v/>
      </c>
      <c r="CM347" s="106" t="str">
        <f t="shared" si="314"/>
        <v/>
      </c>
      <c r="CN347" s="106" t="str">
        <f t="shared" si="315"/>
        <v/>
      </c>
      <c r="CO347" s="119" t="str">
        <f t="shared" si="334"/>
        <v/>
      </c>
      <c r="CP347" s="119" t="str">
        <f t="shared" si="335"/>
        <v/>
      </c>
      <c r="CQ347" s="106">
        <f t="shared" si="316"/>
        <v>6.7348250734982831E-5</v>
      </c>
      <c r="CR347" s="106">
        <f t="shared" si="317"/>
        <v>1.0279088789165261E-4</v>
      </c>
      <c r="CS347" s="106">
        <f t="shared" si="318"/>
        <v>1.0925599010351264E-4</v>
      </c>
      <c r="CT347" s="106" t="str">
        <f t="shared" si="319"/>
        <v/>
      </c>
      <c r="CU347" s="106" t="str">
        <f t="shared" si="320"/>
        <v/>
      </c>
      <c r="CV347" s="106" t="str">
        <f t="shared" si="321"/>
        <v/>
      </c>
      <c r="CW347" s="106" t="str">
        <f t="shared" si="322"/>
        <v/>
      </c>
      <c r="CX347" s="106" t="str">
        <f t="shared" si="323"/>
        <v/>
      </c>
      <c r="CY347" s="106" t="str">
        <f t="shared" si="324"/>
        <v/>
      </c>
      <c r="CZ347" s="106" t="str">
        <f t="shared" si="325"/>
        <v/>
      </c>
      <c r="DA347" s="119" t="str">
        <f t="shared" si="336"/>
        <v/>
      </c>
      <c r="DB347" s="119" t="str">
        <f t="shared" si="337"/>
        <v/>
      </c>
    </row>
    <row r="348" spans="1:106" ht="15" customHeight="1" x14ac:dyDescent="0.3">
      <c r="A348" s="135" t="str">
        <f>'Gene Table'!D347</f>
        <v>UBE4B</v>
      </c>
      <c r="B348" s="104" t="s">
        <v>27128</v>
      </c>
      <c r="C348" s="105">
        <f>IF('Test Sample Data'!C347="","",IF(SUM('Test Sample Data'!C$3:C$386)&gt;10,IF(AND(ISNUMBER('Test Sample Data'!C347),'Test Sample Data'!C347&lt;$C$389, 'Test Sample Data'!C347&gt;0),'Test Sample Data'!C347,$C$389),""))</f>
        <v>32.04</v>
      </c>
      <c r="D348" s="105">
        <f>IF('Test Sample Data'!D347="","",IF(SUM('Test Sample Data'!D$3:D$386)&gt;10,IF(AND(ISNUMBER('Test Sample Data'!D347),'Test Sample Data'!D347&lt;$C$389, 'Test Sample Data'!D347&gt;0),'Test Sample Data'!D347,$C$389),""))</f>
        <v>32.61</v>
      </c>
      <c r="E348" s="105">
        <f>IF('Test Sample Data'!E347="","",IF(SUM('Test Sample Data'!E$3:E$386)&gt;10,IF(AND(ISNUMBER('Test Sample Data'!E347),'Test Sample Data'!E347&lt;$C$389, 'Test Sample Data'!E347&gt;0),'Test Sample Data'!E347,$C$389),""))</f>
        <v>31.34</v>
      </c>
      <c r="F348" s="105" t="str">
        <f>IF('Test Sample Data'!F347="","",IF(SUM('Test Sample Data'!F$3:F$386)&gt;10,IF(AND(ISNUMBER('Test Sample Data'!F347),'Test Sample Data'!F347&lt;$C$389, 'Test Sample Data'!F347&gt;0),'Test Sample Data'!F347,$C$389),""))</f>
        <v/>
      </c>
      <c r="G348" s="105" t="str">
        <f>IF('Test Sample Data'!G347="","",IF(SUM('Test Sample Data'!G$3:G$386)&gt;10,IF(AND(ISNUMBER('Test Sample Data'!G347),'Test Sample Data'!G347&lt;$C$389, 'Test Sample Data'!G347&gt;0),'Test Sample Data'!G347,$C$389),""))</f>
        <v/>
      </c>
      <c r="H348" s="105" t="str">
        <f>IF('Test Sample Data'!H347="","",IF(SUM('Test Sample Data'!H$3:H$386)&gt;10,IF(AND(ISNUMBER('Test Sample Data'!H347),'Test Sample Data'!H347&lt;$C$389, 'Test Sample Data'!H347&gt;0),'Test Sample Data'!H347,$C$389),""))</f>
        <v/>
      </c>
      <c r="I348" s="105" t="str">
        <f>IF('Test Sample Data'!I347="","",IF(SUM('Test Sample Data'!I$3:I$386)&gt;10,IF(AND(ISNUMBER('Test Sample Data'!I347),'Test Sample Data'!I347&lt;$C$389, 'Test Sample Data'!I347&gt;0),'Test Sample Data'!I347,$C$389),""))</f>
        <v/>
      </c>
      <c r="J348" s="105" t="str">
        <f>IF('Test Sample Data'!J347="","",IF(SUM('Test Sample Data'!J$3:J$386)&gt;10,IF(AND(ISNUMBER('Test Sample Data'!J347),'Test Sample Data'!J347&lt;$C$389, 'Test Sample Data'!J347&gt;0),'Test Sample Data'!J347,$C$389),""))</f>
        <v/>
      </c>
      <c r="K348" s="105" t="str">
        <f>IF('Test Sample Data'!K347="","",IF(SUM('Test Sample Data'!K$3:K$386)&gt;10,IF(AND(ISNUMBER('Test Sample Data'!K347),'Test Sample Data'!K347&lt;$C$389, 'Test Sample Data'!K347&gt;0),'Test Sample Data'!K347,$C$389),""))</f>
        <v/>
      </c>
      <c r="L348" s="105" t="str">
        <f>IF('Test Sample Data'!L347="","",IF(SUM('Test Sample Data'!L$3:L$386)&gt;10,IF(AND(ISNUMBER('Test Sample Data'!L347),'Test Sample Data'!L347&lt;$C$389, 'Test Sample Data'!L347&gt;0),'Test Sample Data'!L347,$C$389),""))</f>
        <v/>
      </c>
      <c r="M348" s="105" t="str">
        <f>IF('Test Sample Data'!M347="","",IF(SUM('Test Sample Data'!M$3:M$386)&gt;10,IF(AND(ISNUMBER('Test Sample Data'!M347),'Test Sample Data'!M347&lt;$C$389, 'Test Sample Data'!M347&gt;0),'Test Sample Data'!M347,$C$389),""))</f>
        <v/>
      </c>
      <c r="N348" s="105" t="str">
        <f>IF('Test Sample Data'!N347="","",IF(SUM('Test Sample Data'!N$3:N$386)&gt;10,IF(AND(ISNUMBER('Test Sample Data'!N347),'Test Sample Data'!N347&lt;$C$389, 'Test Sample Data'!N347&gt;0),'Test Sample Data'!N347,$C$389),""))</f>
        <v/>
      </c>
      <c r="O348" s="105" t="str">
        <f>'Gene Table'!D347</f>
        <v>UBE4B</v>
      </c>
      <c r="P348" s="104" t="s">
        <v>27128</v>
      </c>
      <c r="Q348" s="105">
        <f>IF('Control Sample Data'!C347="","",IF(SUM('Control Sample Data'!C$3:C$386)&gt;10,IF(AND(ISNUMBER('Control Sample Data'!C347),'Control Sample Data'!C347&lt;$C$389, 'Control Sample Data'!C347&gt;0),'Control Sample Data'!C347,$C$389),""))</f>
        <v>32.04</v>
      </c>
      <c r="R348" s="105">
        <f>IF('Control Sample Data'!D347="","",IF(SUM('Control Sample Data'!D$3:D$386)&gt;10,IF(AND(ISNUMBER('Control Sample Data'!D347),'Control Sample Data'!D347&lt;$C$389, 'Control Sample Data'!D347&gt;0),'Control Sample Data'!D347,$C$389),""))</f>
        <v>31.94</v>
      </c>
      <c r="S348" s="105">
        <f>IF('Control Sample Data'!E347="","",IF(SUM('Control Sample Data'!E$3:E$386)&gt;10,IF(AND(ISNUMBER('Control Sample Data'!E347),'Control Sample Data'!E347&lt;$C$389, 'Control Sample Data'!E347&gt;0),'Control Sample Data'!E347,$C$389),""))</f>
        <v>32.94</v>
      </c>
      <c r="T348" s="105" t="str">
        <f>IF('Control Sample Data'!F347="","",IF(SUM('Control Sample Data'!F$3:F$386)&gt;10,IF(AND(ISNUMBER('Control Sample Data'!F347),'Control Sample Data'!F347&lt;$C$389, 'Control Sample Data'!F347&gt;0),'Control Sample Data'!F347,$C$389),""))</f>
        <v/>
      </c>
      <c r="U348" s="105" t="str">
        <f>IF('Control Sample Data'!G347="","",IF(SUM('Control Sample Data'!G$3:G$386)&gt;10,IF(AND(ISNUMBER('Control Sample Data'!G347),'Control Sample Data'!G347&lt;$C$389, 'Control Sample Data'!G347&gt;0),'Control Sample Data'!G347,$C$389),""))</f>
        <v/>
      </c>
      <c r="V348" s="105" t="str">
        <f>IF('Control Sample Data'!H347="","",IF(SUM('Control Sample Data'!H$3:H$386)&gt;10,IF(AND(ISNUMBER('Control Sample Data'!H347),'Control Sample Data'!H347&lt;$C$389, 'Control Sample Data'!H347&gt;0),'Control Sample Data'!H347,$C$389),""))</f>
        <v/>
      </c>
      <c r="W348" s="105" t="str">
        <f>IF('Control Sample Data'!I347="","",IF(SUM('Control Sample Data'!I$3:I$386)&gt;10,IF(AND(ISNUMBER('Control Sample Data'!I347),'Control Sample Data'!I347&lt;$C$389, 'Control Sample Data'!I347&gt;0),'Control Sample Data'!I347,$C$389),""))</f>
        <v/>
      </c>
      <c r="X348" s="105" t="str">
        <f>IF('Control Sample Data'!J347="","",IF(SUM('Control Sample Data'!J$3:J$386)&gt;10,IF(AND(ISNUMBER('Control Sample Data'!J347),'Control Sample Data'!J347&lt;$C$389, 'Control Sample Data'!J347&gt;0),'Control Sample Data'!J347,$C$389),""))</f>
        <v/>
      </c>
      <c r="Y348" s="105" t="str">
        <f>IF('Control Sample Data'!K347="","",IF(SUM('Control Sample Data'!K$3:K$386)&gt;10,IF(AND(ISNUMBER('Control Sample Data'!K347),'Control Sample Data'!K347&lt;$C$389, 'Control Sample Data'!K347&gt;0),'Control Sample Data'!K347,$C$389),""))</f>
        <v/>
      </c>
      <c r="Z348" s="105" t="str">
        <f>IF('Control Sample Data'!L347="","",IF(SUM('Control Sample Data'!L$3:L$386)&gt;10,IF(AND(ISNUMBER('Control Sample Data'!L347),'Control Sample Data'!L347&lt;$C$389, 'Control Sample Data'!L347&gt;0),'Control Sample Data'!L347,$C$389),""))</f>
        <v/>
      </c>
      <c r="AA348" s="105" t="str">
        <f>IF('Control Sample Data'!M347="","",IF(SUM('Control Sample Data'!M$3:M$386)&gt;10,IF(AND(ISNUMBER('Control Sample Data'!M347),'Control Sample Data'!M347&lt;$C$389, 'Control Sample Data'!M347&gt;0),'Control Sample Data'!M347,$C$389),""))</f>
        <v/>
      </c>
      <c r="AB348" s="136" t="str">
        <f>IF('Control Sample Data'!N347="","",IF(SUM('Control Sample Data'!N$3:N$386)&gt;10,IF(AND(ISNUMBER('Control Sample Data'!N347),'Control Sample Data'!N347&lt;$C$389, 'Control Sample Data'!N347&gt;0),'Control Sample Data'!N347,$C$389),""))</f>
        <v/>
      </c>
      <c r="BA348" s="101" t="str">
        <f t="shared" si="326"/>
        <v>UBE4B</v>
      </c>
      <c r="BB348" s="104" t="s">
        <v>27128</v>
      </c>
      <c r="BC348" s="105">
        <f t="shared" si="286"/>
        <v>11.047999999999998</v>
      </c>
      <c r="BD348" s="105">
        <f t="shared" si="287"/>
        <v>11.66</v>
      </c>
      <c r="BE348" s="105">
        <f t="shared" si="288"/>
        <v>10.459999999999997</v>
      </c>
      <c r="BF348" s="105" t="str">
        <f t="shared" si="289"/>
        <v/>
      </c>
      <c r="BG348" s="105" t="str">
        <f t="shared" si="290"/>
        <v/>
      </c>
      <c r="BH348" s="105" t="str">
        <f t="shared" si="291"/>
        <v/>
      </c>
      <c r="BI348" s="105" t="str">
        <f t="shared" si="292"/>
        <v/>
      </c>
      <c r="BJ348" s="105" t="str">
        <f t="shared" si="293"/>
        <v/>
      </c>
      <c r="BK348" s="105" t="str">
        <f t="shared" si="294"/>
        <v/>
      </c>
      <c r="BL348" s="105" t="str">
        <f t="shared" si="295"/>
        <v/>
      </c>
      <c r="BM348" s="102" t="str">
        <f t="shared" si="327"/>
        <v/>
      </c>
      <c r="BN348" s="102" t="str">
        <f t="shared" si="328"/>
        <v/>
      </c>
      <c r="BO348" s="105">
        <f t="shared" si="296"/>
        <v>10.898</v>
      </c>
      <c r="BP348" s="105">
        <f t="shared" si="297"/>
        <v>10.888000000000002</v>
      </c>
      <c r="BQ348" s="105">
        <f t="shared" si="298"/>
        <v>11.729999999999997</v>
      </c>
      <c r="BR348" s="105" t="str">
        <f t="shared" si="299"/>
        <v/>
      </c>
      <c r="BS348" s="105" t="str">
        <f t="shared" si="300"/>
        <v/>
      </c>
      <c r="BT348" s="105" t="str">
        <f t="shared" si="301"/>
        <v/>
      </c>
      <c r="BU348" s="105" t="str">
        <f t="shared" si="302"/>
        <v/>
      </c>
      <c r="BV348" s="105" t="str">
        <f t="shared" si="303"/>
        <v/>
      </c>
      <c r="BW348" s="105" t="str">
        <f t="shared" si="304"/>
        <v/>
      </c>
      <c r="BX348" s="105" t="str">
        <f t="shared" si="305"/>
        <v/>
      </c>
      <c r="BY348" s="102" t="str">
        <f t="shared" si="329"/>
        <v/>
      </c>
      <c r="BZ348" s="102" t="str">
        <f t="shared" si="330"/>
        <v/>
      </c>
      <c r="CA348" s="70">
        <f t="shared" si="331"/>
        <v>11.055999999999997</v>
      </c>
      <c r="CB348" s="70">
        <f t="shared" si="332"/>
        <v>11.171999999999999</v>
      </c>
      <c r="CC348" s="103" t="str">
        <f t="shared" si="333"/>
        <v>UBE4B</v>
      </c>
      <c r="CD348" s="104" t="s">
        <v>27128</v>
      </c>
      <c r="CE348" s="106">
        <f t="shared" si="306"/>
        <v>4.7230289531930363E-4</v>
      </c>
      <c r="CF348" s="106">
        <f t="shared" si="307"/>
        <v>3.0902260594977565E-4</v>
      </c>
      <c r="CG348" s="106">
        <f t="shared" si="308"/>
        <v>7.0994751822280923E-4</v>
      </c>
      <c r="CH348" s="106" t="str">
        <f t="shared" si="309"/>
        <v/>
      </c>
      <c r="CI348" s="106" t="str">
        <f t="shared" si="310"/>
        <v/>
      </c>
      <c r="CJ348" s="106" t="str">
        <f t="shared" si="311"/>
        <v/>
      </c>
      <c r="CK348" s="106" t="str">
        <f t="shared" si="312"/>
        <v/>
      </c>
      <c r="CL348" s="106" t="str">
        <f t="shared" si="313"/>
        <v/>
      </c>
      <c r="CM348" s="106" t="str">
        <f t="shared" si="314"/>
        <v/>
      </c>
      <c r="CN348" s="106" t="str">
        <f t="shared" si="315"/>
        <v/>
      </c>
      <c r="CO348" s="119" t="str">
        <f t="shared" si="334"/>
        <v/>
      </c>
      <c r="CP348" s="119" t="str">
        <f t="shared" si="335"/>
        <v/>
      </c>
      <c r="CQ348" s="106">
        <f t="shared" si="316"/>
        <v>5.2405287421555368E-4</v>
      </c>
      <c r="CR348" s="106">
        <f t="shared" si="317"/>
        <v>5.2769795021452657E-4</v>
      </c>
      <c r="CS348" s="106">
        <f t="shared" si="318"/>
        <v>2.9438667668231505E-4</v>
      </c>
      <c r="CT348" s="106" t="str">
        <f t="shared" si="319"/>
        <v/>
      </c>
      <c r="CU348" s="106" t="str">
        <f t="shared" si="320"/>
        <v/>
      </c>
      <c r="CV348" s="106" t="str">
        <f t="shared" si="321"/>
        <v/>
      </c>
      <c r="CW348" s="106" t="str">
        <f t="shared" si="322"/>
        <v/>
      </c>
      <c r="CX348" s="106" t="str">
        <f t="shared" si="323"/>
        <v/>
      </c>
      <c r="CY348" s="106" t="str">
        <f t="shared" si="324"/>
        <v/>
      </c>
      <c r="CZ348" s="106" t="str">
        <f t="shared" si="325"/>
        <v/>
      </c>
      <c r="DA348" s="119" t="str">
        <f t="shared" si="336"/>
        <v/>
      </c>
      <c r="DB348" s="119" t="str">
        <f t="shared" si="337"/>
        <v/>
      </c>
    </row>
    <row r="349" spans="1:106" ht="15" customHeight="1" x14ac:dyDescent="0.3">
      <c r="A349" s="135" t="str">
        <f>'Gene Table'!D348</f>
        <v>UBR1</v>
      </c>
      <c r="B349" s="104" t="s">
        <v>27129</v>
      </c>
      <c r="C349" s="105">
        <f>IF('Test Sample Data'!C348="","",IF(SUM('Test Sample Data'!C$3:C$386)&gt;10,IF(AND(ISNUMBER('Test Sample Data'!C348),'Test Sample Data'!C348&lt;$C$389, 'Test Sample Data'!C348&gt;0),'Test Sample Data'!C348,$C$389),""))</f>
        <v>21.76</v>
      </c>
      <c r="D349" s="105">
        <f>IF('Test Sample Data'!D348="","",IF(SUM('Test Sample Data'!D$3:D$386)&gt;10,IF(AND(ISNUMBER('Test Sample Data'!D348),'Test Sample Data'!D348&lt;$C$389, 'Test Sample Data'!D348&gt;0),'Test Sample Data'!D348,$C$389),""))</f>
        <v>22.03</v>
      </c>
      <c r="E349" s="105">
        <f>IF('Test Sample Data'!E348="","",IF(SUM('Test Sample Data'!E$3:E$386)&gt;10,IF(AND(ISNUMBER('Test Sample Data'!E348),'Test Sample Data'!E348&lt;$C$389, 'Test Sample Data'!E348&gt;0),'Test Sample Data'!E348,$C$389),""))</f>
        <v>21.87</v>
      </c>
      <c r="F349" s="105" t="str">
        <f>IF('Test Sample Data'!F348="","",IF(SUM('Test Sample Data'!F$3:F$386)&gt;10,IF(AND(ISNUMBER('Test Sample Data'!F348),'Test Sample Data'!F348&lt;$C$389, 'Test Sample Data'!F348&gt;0),'Test Sample Data'!F348,$C$389),""))</f>
        <v/>
      </c>
      <c r="G349" s="105" t="str">
        <f>IF('Test Sample Data'!G348="","",IF(SUM('Test Sample Data'!G$3:G$386)&gt;10,IF(AND(ISNUMBER('Test Sample Data'!G348),'Test Sample Data'!G348&lt;$C$389, 'Test Sample Data'!G348&gt;0),'Test Sample Data'!G348,$C$389),""))</f>
        <v/>
      </c>
      <c r="H349" s="105" t="str">
        <f>IF('Test Sample Data'!H348="","",IF(SUM('Test Sample Data'!H$3:H$386)&gt;10,IF(AND(ISNUMBER('Test Sample Data'!H348),'Test Sample Data'!H348&lt;$C$389, 'Test Sample Data'!H348&gt;0),'Test Sample Data'!H348,$C$389),""))</f>
        <v/>
      </c>
      <c r="I349" s="105" t="str">
        <f>IF('Test Sample Data'!I348="","",IF(SUM('Test Sample Data'!I$3:I$386)&gt;10,IF(AND(ISNUMBER('Test Sample Data'!I348),'Test Sample Data'!I348&lt;$C$389, 'Test Sample Data'!I348&gt;0),'Test Sample Data'!I348,$C$389),""))</f>
        <v/>
      </c>
      <c r="J349" s="105" t="str">
        <f>IF('Test Sample Data'!J348="","",IF(SUM('Test Sample Data'!J$3:J$386)&gt;10,IF(AND(ISNUMBER('Test Sample Data'!J348),'Test Sample Data'!J348&lt;$C$389, 'Test Sample Data'!J348&gt;0),'Test Sample Data'!J348,$C$389),""))</f>
        <v/>
      </c>
      <c r="K349" s="105" t="str">
        <f>IF('Test Sample Data'!K348="","",IF(SUM('Test Sample Data'!K$3:K$386)&gt;10,IF(AND(ISNUMBER('Test Sample Data'!K348),'Test Sample Data'!K348&lt;$C$389, 'Test Sample Data'!K348&gt;0),'Test Sample Data'!K348,$C$389),""))</f>
        <v/>
      </c>
      <c r="L349" s="105" t="str">
        <f>IF('Test Sample Data'!L348="","",IF(SUM('Test Sample Data'!L$3:L$386)&gt;10,IF(AND(ISNUMBER('Test Sample Data'!L348),'Test Sample Data'!L348&lt;$C$389, 'Test Sample Data'!L348&gt;0),'Test Sample Data'!L348,$C$389),""))</f>
        <v/>
      </c>
      <c r="M349" s="105" t="str">
        <f>IF('Test Sample Data'!M348="","",IF(SUM('Test Sample Data'!M$3:M$386)&gt;10,IF(AND(ISNUMBER('Test Sample Data'!M348),'Test Sample Data'!M348&lt;$C$389, 'Test Sample Data'!M348&gt;0),'Test Sample Data'!M348,$C$389),""))</f>
        <v/>
      </c>
      <c r="N349" s="105" t="str">
        <f>IF('Test Sample Data'!N348="","",IF(SUM('Test Sample Data'!N$3:N$386)&gt;10,IF(AND(ISNUMBER('Test Sample Data'!N348),'Test Sample Data'!N348&lt;$C$389, 'Test Sample Data'!N348&gt;0),'Test Sample Data'!N348,$C$389),""))</f>
        <v/>
      </c>
      <c r="O349" s="105" t="str">
        <f>'Gene Table'!D348</f>
        <v>UBR1</v>
      </c>
      <c r="P349" s="104" t="s">
        <v>27129</v>
      </c>
      <c r="Q349" s="105">
        <f>IF('Control Sample Data'!C348="","",IF(SUM('Control Sample Data'!C$3:C$386)&gt;10,IF(AND(ISNUMBER('Control Sample Data'!C348),'Control Sample Data'!C348&lt;$C$389, 'Control Sample Data'!C348&gt;0),'Control Sample Data'!C348,$C$389),""))</f>
        <v>29.53</v>
      </c>
      <c r="R349" s="105">
        <f>IF('Control Sample Data'!D348="","",IF(SUM('Control Sample Data'!D$3:D$386)&gt;10,IF(AND(ISNUMBER('Control Sample Data'!D348),'Control Sample Data'!D348&lt;$C$389, 'Control Sample Data'!D348&gt;0),'Control Sample Data'!D348,$C$389),""))</f>
        <v>29.42</v>
      </c>
      <c r="S349" s="105">
        <f>IF('Control Sample Data'!E348="","",IF(SUM('Control Sample Data'!E$3:E$386)&gt;10,IF(AND(ISNUMBER('Control Sample Data'!E348),'Control Sample Data'!E348&lt;$C$389, 'Control Sample Data'!E348&gt;0),'Control Sample Data'!E348,$C$389),""))</f>
        <v>29.24</v>
      </c>
      <c r="T349" s="105" t="str">
        <f>IF('Control Sample Data'!F348="","",IF(SUM('Control Sample Data'!F$3:F$386)&gt;10,IF(AND(ISNUMBER('Control Sample Data'!F348),'Control Sample Data'!F348&lt;$C$389, 'Control Sample Data'!F348&gt;0),'Control Sample Data'!F348,$C$389),""))</f>
        <v/>
      </c>
      <c r="U349" s="105" t="str">
        <f>IF('Control Sample Data'!G348="","",IF(SUM('Control Sample Data'!G$3:G$386)&gt;10,IF(AND(ISNUMBER('Control Sample Data'!G348),'Control Sample Data'!G348&lt;$C$389, 'Control Sample Data'!G348&gt;0),'Control Sample Data'!G348,$C$389),""))</f>
        <v/>
      </c>
      <c r="V349" s="105" t="str">
        <f>IF('Control Sample Data'!H348="","",IF(SUM('Control Sample Data'!H$3:H$386)&gt;10,IF(AND(ISNUMBER('Control Sample Data'!H348),'Control Sample Data'!H348&lt;$C$389, 'Control Sample Data'!H348&gt;0),'Control Sample Data'!H348,$C$389),""))</f>
        <v/>
      </c>
      <c r="W349" s="105" t="str">
        <f>IF('Control Sample Data'!I348="","",IF(SUM('Control Sample Data'!I$3:I$386)&gt;10,IF(AND(ISNUMBER('Control Sample Data'!I348),'Control Sample Data'!I348&lt;$C$389, 'Control Sample Data'!I348&gt;0),'Control Sample Data'!I348,$C$389),""))</f>
        <v/>
      </c>
      <c r="X349" s="105" t="str">
        <f>IF('Control Sample Data'!J348="","",IF(SUM('Control Sample Data'!J$3:J$386)&gt;10,IF(AND(ISNUMBER('Control Sample Data'!J348),'Control Sample Data'!J348&lt;$C$389, 'Control Sample Data'!J348&gt;0),'Control Sample Data'!J348,$C$389),""))</f>
        <v/>
      </c>
      <c r="Y349" s="105" t="str">
        <f>IF('Control Sample Data'!K348="","",IF(SUM('Control Sample Data'!K$3:K$386)&gt;10,IF(AND(ISNUMBER('Control Sample Data'!K348),'Control Sample Data'!K348&lt;$C$389, 'Control Sample Data'!K348&gt;0),'Control Sample Data'!K348,$C$389),""))</f>
        <v/>
      </c>
      <c r="Z349" s="105" t="str">
        <f>IF('Control Sample Data'!L348="","",IF(SUM('Control Sample Data'!L$3:L$386)&gt;10,IF(AND(ISNUMBER('Control Sample Data'!L348),'Control Sample Data'!L348&lt;$C$389, 'Control Sample Data'!L348&gt;0),'Control Sample Data'!L348,$C$389),""))</f>
        <v/>
      </c>
      <c r="AA349" s="105" t="str">
        <f>IF('Control Sample Data'!M348="","",IF(SUM('Control Sample Data'!M$3:M$386)&gt;10,IF(AND(ISNUMBER('Control Sample Data'!M348),'Control Sample Data'!M348&lt;$C$389, 'Control Sample Data'!M348&gt;0),'Control Sample Data'!M348,$C$389),""))</f>
        <v/>
      </c>
      <c r="AB349" s="136" t="str">
        <f>IF('Control Sample Data'!N348="","",IF(SUM('Control Sample Data'!N$3:N$386)&gt;10,IF(AND(ISNUMBER('Control Sample Data'!N348),'Control Sample Data'!N348&lt;$C$389, 'Control Sample Data'!N348&gt;0),'Control Sample Data'!N348,$C$389),""))</f>
        <v/>
      </c>
      <c r="BA349" s="101" t="str">
        <f t="shared" si="326"/>
        <v>UBR1</v>
      </c>
      <c r="BB349" s="104" t="s">
        <v>27129</v>
      </c>
      <c r="BC349" s="105">
        <f t="shared" si="286"/>
        <v>0.76800000000000068</v>
      </c>
      <c r="BD349" s="105">
        <f t="shared" si="287"/>
        <v>1.0800000000000018</v>
      </c>
      <c r="BE349" s="105">
        <f t="shared" si="288"/>
        <v>0.98999999999999844</v>
      </c>
      <c r="BF349" s="105" t="str">
        <f t="shared" si="289"/>
        <v/>
      </c>
      <c r="BG349" s="105" t="str">
        <f t="shared" si="290"/>
        <v/>
      </c>
      <c r="BH349" s="105" t="str">
        <f t="shared" si="291"/>
        <v/>
      </c>
      <c r="BI349" s="105" t="str">
        <f t="shared" si="292"/>
        <v/>
      </c>
      <c r="BJ349" s="105" t="str">
        <f t="shared" si="293"/>
        <v/>
      </c>
      <c r="BK349" s="105" t="str">
        <f t="shared" si="294"/>
        <v/>
      </c>
      <c r="BL349" s="105" t="str">
        <f t="shared" si="295"/>
        <v/>
      </c>
      <c r="BM349" s="102" t="str">
        <f t="shared" si="327"/>
        <v/>
      </c>
      <c r="BN349" s="102" t="str">
        <f t="shared" si="328"/>
        <v/>
      </c>
      <c r="BO349" s="105">
        <f t="shared" si="296"/>
        <v>8.3880000000000017</v>
      </c>
      <c r="BP349" s="105">
        <f t="shared" si="297"/>
        <v>8.3680000000000021</v>
      </c>
      <c r="BQ349" s="105">
        <f t="shared" si="298"/>
        <v>8.0299999999999976</v>
      </c>
      <c r="BR349" s="105" t="str">
        <f t="shared" si="299"/>
        <v/>
      </c>
      <c r="BS349" s="105" t="str">
        <f t="shared" si="300"/>
        <v/>
      </c>
      <c r="BT349" s="105" t="str">
        <f t="shared" si="301"/>
        <v/>
      </c>
      <c r="BU349" s="105" t="str">
        <f t="shared" si="302"/>
        <v/>
      </c>
      <c r="BV349" s="105" t="str">
        <f t="shared" si="303"/>
        <v/>
      </c>
      <c r="BW349" s="105" t="str">
        <f t="shared" si="304"/>
        <v/>
      </c>
      <c r="BX349" s="105" t="str">
        <f t="shared" si="305"/>
        <v/>
      </c>
      <c r="BY349" s="102" t="str">
        <f t="shared" si="329"/>
        <v/>
      </c>
      <c r="BZ349" s="102" t="str">
        <f t="shared" si="330"/>
        <v/>
      </c>
      <c r="CA349" s="70">
        <f t="shared" si="331"/>
        <v>0.94600000000000029</v>
      </c>
      <c r="CB349" s="70">
        <f t="shared" si="332"/>
        <v>8.2620000000000005</v>
      </c>
      <c r="CC349" s="103" t="str">
        <f t="shared" si="333"/>
        <v>UBR1</v>
      </c>
      <c r="CD349" s="104" t="s">
        <v>27129</v>
      </c>
      <c r="CE349" s="106">
        <f t="shared" si="306"/>
        <v>0.58723098560682641</v>
      </c>
      <c r="CF349" s="106">
        <f t="shared" si="307"/>
        <v>0.47302882336279739</v>
      </c>
      <c r="CG349" s="106">
        <f t="shared" si="308"/>
        <v>0.50347777502836</v>
      </c>
      <c r="CH349" s="106" t="str">
        <f t="shared" si="309"/>
        <v/>
      </c>
      <c r="CI349" s="106" t="str">
        <f t="shared" si="310"/>
        <v/>
      </c>
      <c r="CJ349" s="106" t="str">
        <f t="shared" si="311"/>
        <v/>
      </c>
      <c r="CK349" s="106" t="str">
        <f t="shared" si="312"/>
        <v/>
      </c>
      <c r="CL349" s="106" t="str">
        <f t="shared" si="313"/>
        <v/>
      </c>
      <c r="CM349" s="106" t="str">
        <f t="shared" si="314"/>
        <v/>
      </c>
      <c r="CN349" s="106" t="str">
        <f t="shared" si="315"/>
        <v/>
      </c>
      <c r="CO349" s="119" t="str">
        <f t="shared" si="334"/>
        <v/>
      </c>
      <c r="CP349" s="119" t="str">
        <f t="shared" si="335"/>
        <v/>
      </c>
      <c r="CQ349" s="106">
        <f t="shared" si="316"/>
        <v>2.9851103921194637E-3</v>
      </c>
      <c r="CR349" s="106">
        <f t="shared" si="317"/>
        <v>3.0267809803092602E-3</v>
      </c>
      <c r="CS349" s="106">
        <f t="shared" si="318"/>
        <v>3.8258605374489412E-3</v>
      </c>
      <c r="CT349" s="106" t="str">
        <f t="shared" si="319"/>
        <v/>
      </c>
      <c r="CU349" s="106" t="str">
        <f t="shared" si="320"/>
        <v/>
      </c>
      <c r="CV349" s="106" t="str">
        <f t="shared" si="321"/>
        <v/>
      </c>
      <c r="CW349" s="106" t="str">
        <f t="shared" si="322"/>
        <v/>
      </c>
      <c r="CX349" s="106" t="str">
        <f t="shared" si="323"/>
        <v/>
      </c>
      <c r="CY349" s="106" t="str">
        <f t="shared" si="324"/>
        <v/>
      </c>
      <c r="CZ349" s="106" t="str">
        <f t="shared" si="325"/>
        <v/>
      </c>
      <c r="DA349" s="119" t="str">
        <f t="shared" si="336"/>
        <v/>
      </c>
      <c r="DB349" s="119" t="str">
        <f t="shared" si="337"/>
        <v/>
      </c>
    </row>
    <row r="350" spans="1:106" ht="15" customHeight="1" x14ac:dyDescent="0.3">
      <c r="A350" s="135" t="str">
        <f>'Gene Table'!D349</f>
        <v>UBR2</v>
      </c>
      <c r="B350" s="104" t="s">
        <v>27130</v>
      </c>
      <c r="C350" s="105">
        <f>IF('Test Sample Data'!C349="","",IF(SUM('Test Sample Data'!C$3:C$386)&gt;10,IF(AND(ISNUMBER('Test Sample Data'!C349),'Test Sample Data'!C349&lt;$C$389, 'Test Sample Data'!C349&gt;0),'Test Sample Data'!C349,$C$389),""))</f>
        <v>18.64</v>
      </c>
      <c r="D350" s="105">
        <f>IF('Test Sample Data'!D349="","",IF(SUM('Test Sample Data'!D$3:D$386)&gt;10,IF(AND(ISNUMBER('Test Sample Data'!D349),'Test Sample Data'!D349&lt;$C$389, 'Test Sample Data'!D349&gt;0),'Test Sample Data'!D349,$C$389),""))</f>
        <v>18.88</v>
      </c>
      <c r="E350" s="105">
        <f>IF('Test Sample Data'!E349="","",IF(SUM('Test Sample Data'!E$3:E$386)&gt;10,IF(AND(ISNUMBER('Test Sample Data'!E349),'Test Sample Data'!E349&lt;$C$389, 'Test Sample Data'!E349&gt;0),'Test Sample Data'!E349,$C$389),""))</f>
        <v>18.79</v>
      </c>
      <c r="F350" s="105" t="str">
        <f>IF('Test Sample Data'!F349="","",IF(SUM('Test Sample Data'!F$3:F$386)&gt;10,IF(AND(ISNUMBER('Test Sample Data'!F349),'Test Sample Data'!F349&lt;$C$389, 'Test Sample Data'!F349&gt;0),'Test Sample Data'!F349,$C$389),""))</f>
        <v/>
      </c>
      <c r="G350" s="105" t="str">
        <f>IF('Test Sample Data'!G349="","",IF(SUM('Test Sample Data'!G$3:G$386)&gt;10,IF(AND(ISNUMBER('Test Sample Data'!G349),'Test Sample Data'!G349&lt;$C$389, 'Test Sample Data'!G349&gt;0),'Test Sample Data'!G349,$C$389),""))</f>
        <v/>
      </c>
      <c r="H350" s="105" t="str">
        <f>IF('Test Sample Data'!H349="","",IF(SUM('Test Sample Data'!H$3:H$386)&gt;10,IF(AND(ISNUMBER('Test Sample Data'!H349),'Test Sample Data'!H349&lt;$C$389, 'Test Sample Data'!H349&gt;0),'Test Sample Data'!H349,$C$389),""))</f>
        <v/>
      </c>
      <c r="I350" s="105" t="str">
        <f>IF('Test Sample Data'!I349="","",IF(SUM('Test Sample Data'!I$3:I$386)&gt;10,IF(AND(ISNUMBER('Test Sample Data'!I349),'Test Sample Data'!I349&lt;$C$389, 'Test Sample Data'!I349&gt;0),'Test Sample Data'!I349,$C$389),""))</f>
        <v/>
      </c>
      <c r="J350" s="105" t="str">
        <f>IF('Test Sample Data'!J349="","",IF(SUM('Test Sample Data'!J$3:J$386)&gt;10,IF(AND(ISNUMBER('Test Sample Data'!J349),'Test Sample Data'!J349&lt;$C$389, 'Test Sample Data'!J349&gt;0),'Test Sample Data'!J349,$C$389),""))</f>
        <v/>
      </c>
      <c r="K350" s="105" t="str">
        <f>IF('Test Sample Data'!K349="","",IF(SUM('Test Sample Data'!K$3:K$386)&gt;10,IF(AND(ISNUMBER('Test Sample Data'!K349),'Test Sample Data'!K349&lt;$C$389, 'Test Sample Data'!K349&gt;0),'Test Sample Data'!K349,$C$389),""))</f>
        <v/>
      </c>
      <c r="L350" s="105" t="str">
        <f>IF('Test Sample Data'!L349="","",IF(SUM('Test Sample Data'!L$3:L$386)&gt;10,IF(AND(ISNUMBER('Test Sample Data'!L349),'Test Sample Data'!L349&lt;$C$389, 'Test Sample Data'!L349&gt;0),'Test Sample Data'!L349,$C$389),""))</f>
        <v/>
      </c>
      <c r="M350" s="105" t="str">
        <f>IF('Test Sample Data'!M349="","",IF(SUM('Test Sample Data'!M$3:M$386)&gt;10,IF(AND(ISNUMBER('Test Sample Data'!M349),'Test Sample Data'!M349&lt;$C$389, 'Test Sample Data'!M349&gt;0),'Test Sample Data'!M349,$C$389),""))</f>
        <v/>
      </c>
      <c r="N350" s="105" t="str">
        <f>IF('Test Sample Data'!N349="","",IF(SUM('Test Sample Data'!N$3:N$386)&gt;10,IF(AND(ISNUMBER('Test Sample Data'!N349),'Test Sample Data'!N349&lt;$C$389, 'Test Sample Data'!N349&gt;0),'Test Sample Data'!N349,$C$389),""))</f>
        <v/>
      </c>
      <c r="O350" s="105" t="str">
        <f>'Gene Table'!D349</f>
        <v>UBR2</v>
      </c>
      <c r="P350" s="104" t="s">
        <v>27130</v>
      </c>
      <c r="Q350" s="105">
        <f>IF('Control Sample Data'!C349="","",IF(SUM('Control Sample Data'!C$3:C$386)&gt;10,IF(AND(ISNUMBER('Control Sample Data'!C349),'Control Sample Data'!C349&lt;$C$389, 'Control Sample Data'!C349&gt;0),'Control Sample Data'!C349,$C$389),""))</f>
        <v>19.84</v>
      </c>
      <c r="R350" s="105">
        <f>IF('Control Sample Data'!D349="","",IF(SUM('Control Sample Data'!D$3:D$386)&gt;10,IF(AND(ISNUMBER('Control Sample Data'!D349),'Control Sample Data'!D349&lt;$C$389, 'Control Sample Data'!D349&gt;0),'Control Sample Data'!D349,$C$389),""))</f>
        <v>19.79</v>
      </c>
      <c r="S350" s="105">
        <f>IF('Control Sample Data'!E349="","",IF(SUM('Control Sample Data'!E$3:E$386)&gt;10,IF(AND(ISNUMBER('Control Sample Data'!E349),'Control Sample Data'!E349&lt;$C$389, 'Control Sample Data'!E349&gt;0),'Control Sample Data'!E349,$C$389),""))</f>
        <v>20</v>
      </c>
      <c r="T350" s="105" t="str">
        <f>IF('Control Sample Data'!F349="","",IF(SUM('Control Sample Data'!F$3:F$386)&gt;10,IF(AND(ISNUMBER('Control Sample Data'!F349),'Control Sample Data'!F349&lt;$C$389, 'Control Sample Data'!F349&gt;0),'Control Sample Data'!F349,$C$389),""))</f>
        <v/>
      </c>
      <c r="U350" s="105" t="str">
        <f>IF('Control Sample Data'!G349="","",IF(SUM('Control Sample Data'!G$3:G$386)&gt;10,IF(AND(ISNUMBER('Control Sample Data'!G349),'Control Sample Data'!G349&lt;$C$389, 'Control Sample Data'!G349&gt;0),'Control Sample Data'!G349,$C$389),""))</f>
        <v/>
      </c>
      <c r="V350" s="105" t="str">
        <f>IF('Control Sample Data'!H349="","",IF(SUM('Control Sample Data'!H$3:H$386)&gt;10,IF(AND(ISNUMBER('Control Sample Data'!H349),'Control Sample Data'!H349&lt;$C$389, 'Control Sample Data'!H349&gt;0),'Control Sample Data'!H349,$C$389),""))</f>
        <v/>
      </c>
      <c r="W350" s="105" t="str">
        <f>IF('Control Sample Data'!I349="","",IF(SUM('Control Sample Data'!I$3:I$386)&gt;10,IF(AND(ISNUMBER('Control Sample Data'!I349),'Control Sample Data'!I349&lt;$C$389, 'Control Sample Data'!I349&gt;0),'Control Sample Data'!I349,$C$389),""))</f>
        <v/>
      </c>
      <c r="X350" s="105" t="str">
        <f>IF('Control Sample Data'!J349="","",IF(SUM('Control Sample Data'!J$3:J$386)&gt;10,IF(AND(ISNUMBER('Control Sample Data'!J349),'Control Sample Data'!J349&lt;$C$389, 'Control Sample Data'!J349&gt;0),'Control Sample Data'!J349,$C$389),""))</f>
        <v/>
      </c>
      <c r="Y350" s="105" t="str">
        <f>IF('Control Sample Data'!K349="","",IF(SUM('Control Sample Data'!K$3:K$386)&gt;10,IF(AND(ISNUMBER('Control Sample Data'!K349),'Control Sample Data'!K349&lt;$C$389, 'Control Sample Data'!K349&gt;0),'Control Sample Data'!K349,$C$389),""))</f>
        <v/>
      </c>
      <c r="Z350" s="105" t="str">
        <f>IF('Control Sample Data'!L349="","",IF(SUM('Control Sample Data'!L$3:L$386)&gt;10,IF(AND(ISNUMBER('Control Sample Data'!L349),'Control Sample Data'!L349&lt;$C$389, 'Control Sample Data'!L349&gt;0),'Control Sample Data'!L349,$C$389),""))</f>
        <v/>
      </c>
      <c r="AA350" s="105" t="str">
        <f>IF('Control Sample Data'!M349="","",IF(SUM('Control Sample Data'!M$3:M$386)&gt;10,IF(AND(ISNUMBER('Control Sample Data'!M349),'Control Sample Data'!M349&lt;$C$389, 'Control Sample Data'!M349&gt;0),'Control Sample Data'!M349,$C$389),""))</f>
        <v/>
      </c>
      <c r="AB350" s="136" t="str">
        <f>IF('Control Sample Data'!N349="","",IF(SUM('Control Sample Data'!N$3:N$386)&gt;10,IF(AND(ISNUMBER('Control Sample Data'!N349),'Control Sample Data'!N349&lt;$C$389, 'Control Sample Data'!N349&gt;0),'Control Sample Data'!N349,$C$389),""))</f>
        <v/>
      </c>
      <c r="BA350" s="101" t="str">
        <f t="shared" si="326"/>
        <v>UBR2</v>
      </c>
      <c r="BB350" s="104" t="s">
        <v>27130</v>
      </c>
      <c r="BC350" s="105">
        <f t="shared" si="286"/>
        <v>-2.3520000000000003</v>
      </c>
      <c r="BD350" s="105">
        <f t="shared" si="287"/>
        <v>-2.0700000000000003</v>
      </c>
      <c r="BE350" s="105">
        <f t="shared" si="288"/>
        <v>-2.0900000000000034</v>
      </c>
      <c r="BF350" s="105" t="str">
        <f t="shared" si="289"/>
        <v/>
      </c>
      <c r="BG350" s="105" t="str">
        <f t="shared" si="290"/>
        <v/>
      </c>
      <c r="BH350" s="105" t="str">
        <f t="shared" si="291"/>
        <v/>
      </c>
      <c r="BI350" s="105" t="str">
        <f t="shared" si="292"/>
        <v/>
      </c>
      <c r="BJ350" s="105" t="str">
        <f t="shared" si="293"/>
        <v/>
      </c>
      <c r="BK350" s="105" t="str">
        <f t="shared" si="294"/>
        <v/>
      </c>
      <c r="BL350" s="105" t="str">
        <f t="shared" si="295"/>
        <v/>
      </c>
      <c r="BM350" s="102" t="str">
        <f t="shared" si="327"/>
        <v/>
      </c>
      <c r="BN350" s="102" t="str">
        <f t="shared" si="328"/>
        <v/>
      </c>
      <c r="BO350" s="105">
        <f t="shared" si="296"/>
        <v>-1.3019999999999996</v>
      </c>
      <c r="BP350" s="105">
        <f t="shared" si="297"/>
        <v>-1.2620000000000005</v>
      </c>
      <c r="BQ350" s="105">
        <f t="shared" si="298"/>
        <v>-1.2100000000000009</v>
      </c>
      <c r="BR350" s="105" t="str">
        <f t="shared" si="299"/>
        <v/>
      </c>
      <c r="BS350" s="105" t="str">
        <f t="shared" si="300"/>
        <v/>
      </c>
      <c r="BT350" s="105" t="str">
        <f t="shared" si="301"/>
        <v/>
      </c>
      <c r="BU350" s="105" t="str">
        <f t="shared" si="302"/>
        <v/>
      </c>
      <c r="BV350" s="105" t="str">
        <f t="shared" si="303"/>
        <v/>
      </c>
      <c r="BW350" s="105" t="str">
        <f t="shared" si="304"/>
        <v/>
      </c>
      <c r="BX350" s="105" t="str">
        <f t="shared" si="305"/>
        <v/>
      </c>
      <c r="BY350" s="102" t="str">
        <f t="shared" si="329"/>
        <v/>
      </c>
      <c r="BZ350" s="102" t="str">
        <f t="shared" si="330"/>
        <v/>
      </c>
      <c r="CA350" s="70">
        <f t="shared" si="331"/>
        <v>-2.1706666666666679</v>
      </c>
      <c r="CB350" s="70">
        <f t="shared" si="332"/>
        <v>-1.2580000000000002</v>
      </c>
      <c r="CC350" s="103" t="str">
        <f t="shared" si="333"/>
        <v>UBR2</v>
      </c>
      <c r="CD350" s="104" t="s">
        <v>27130</v>
      </c>
      <c r="CE350" s="106">
        <f t="shared" si="306"/>
        <v>5.1053150753158123</v>
      </c>
      <c r="CF350" s="106">
        <f t="shared" si="307"/>
        <v>4.1988667344922694</v>
      </c>
      <c r="CG350" s="106">
        <f t="shared" si="308"/>
        <v>4.2574807298134498</v>
      </c>
      <c r="CH350" s="106" t="str">
        <f t="shared" si="309"/>
        <v/>
      </c>
      <c r="CI350" s="106" t="str">
        <f t="shared" si="310"/>
        <v/>
      </c>
      <c r="CJ350" s="106" t="str">
        <f t="shared" si="311"/>
        <v/>
      </c>
      <c r="CK350" s="106" t="str">
        <f t="shared" si="312"/>
        <v/>
      </c>
      <c r="CL350" s="106" t="str">
        <f t="shared" si="313"/>
        <v/>
      </c>
      <c r="CM350" s="106" t="str">
        <f t="shared" si="314"/>
        <v/>
      </c>
      <c r="CN350" s="106" t="str">
        <f t="shared" si="315"/>
        <v/>
      </c>
      <c r="CO350" s="119" t="str">
        <f t="shared" si="334"/>
        <v/>
      </c>
      <c r="CP350" s="119" t="str">
        <f t="shared" si="335"/>
        <v/>
      </c>
      <c r="CQ350" s="106">
        <f t="shared" si="316"/>
        <v>2.4657046509276124</v>
      </c>
      <c r="CR350" s="106">
        <f t="shared" si="317"/>
        <v>2.3982798275822264</v>
      </c>
      <c r="CS350" s="106">
        <f t="shared" si="318"/>
        <v>2.3133763678105761</v>
      </c>
      <c r="CT350" s="106" t="str">
        <f t="shared" si="319"/>
        <v/>
      </c>
      <c r="CU350" s="106" t="str">
        <f t="shared" si="320"/>
        <v/>
      </c>
      <c r="CV350" s="106" t="str">
        <f t="shared" si="321"/>
        <v/>
      </c>
      <c r="CW350" s="106" t="str">
        <f t="shared" si="322"/>
        <v/>
      </c>
      <c r="CX350" s="106" t="str">
        <f t="shared" si="323"/>
        <v/>
      </c>
      <c r="CY350" s="106" t="str">
        <f t="shared" si="324"/>
        <v/>
      </c>
      <c r="CZ350" s="106" t="str">
        <f t="shared" si="325"/>
        <v/>
      </c>
      <c r="DA350" s="119" t="str">
        <f t="shared" si="336"/>
        <v/>
      </c>
      <c r="DB350" s="119" t="str">
        <f t="shared" si="337"/>
        <v/>
      </c>
    </row>
    <row r="351" spans="1:106" ht="15" customHeight="1" x14ac:dyDescent="0.3">
      <c r="A351" s="135" t="str">
        <f>'Gene Table'!D350</f>
        <v>UBR3</v>
      </c>
      <c r="B351" s="104" t="s">
        <v>27131</v>
      </c>
      <c r="C351" s="105">
        <f>IF('Test Sample Data'!C350="","",IF(SUM('Test Sample Data'!C$3:C$386)&gt;10,IF(AND(ISNUMBER('Test Sample Data'!C350),'Test Sample Data'!C350&lt;$C$389, 'Test Sample Data'!C350&gt;0),'Test Sample Data'!C350,$C$389),""))</f>
        <v>24.04</v>
      </c>
      <c r="D351" s="105">
        <f>IF('Test Sample Data'!D350="","",IF(SUM('Test Sample Data'!D$3:D$386)&gt;10,IF(AND(ISNUMBER('Test Sample Data'!D350),'Test Sample Data'!D350&lt;$C$389, 'Test Sample Data'!D350&gt;0),'Test Sample Data'!D350,$C$389),""))</f>
        <v>23.96</v>
      </c>
      <c r="E351" s="105">
        <f>IF('Test Sample Data'!E350="","",IF(SUM('Test Sample Data'!E$3:E$386)&gt;10,IF(AND(ISNUMBER('Test Sample Data'!E350),'Test Sample Data'!E350&lt;$C$389, 'Test Sample Data'!E350&gt;0),'Test Sample Data'!E350,$C$389),""))</f>
        <v>23.84</v>
      </c>
      <c r="F351" s="105" t="str">
        <f>IF('Test Sample Data'!F350="","",IF(SUM('Test Sample Data'!F$3:F$386)&gt;10,IF(AND(ISNUMBER('Test Sample Data'!F350),'Test Sample Data'!F350&lt;$C$389, 'Test Sample Data'!F350&gt;0),'Test Sample Data'!F350,$C$389),""))</f>
        <v/>
      </c>
      <c r="G351" s="105" t="str">
        <f>IF('Test Sample Data'!G350="","",IF(SUM('Test Sample Data'!G$3:G$386)&gt;10,IF(AND(ISNUMBER('Test Sample Data'!G350),'Test Sample Data'!G350&lt;$C$389, 'Test Sample Data'!G350&gt;0),'Test Sample Data'!G350,$C$389),""))</f>
        <v/>
      </c>
      <c r="H351" s="105" t="str">
        <f>IF('Test Sample Data'!H350="","",IF(SUM('Test Sample Data'!H$3:H$386)&gt;10,IF(AND(ISNUMBER('Test Sample Data'!H350),'Test Sample Data'!H350&lt;$C$389, 'Test Sample Data'!H350&gt;0),'Test Sample Data'!H350,$C$389),""))</f>
        <v/>
      </c>
      <c r="I351" s="105" t="str">
        <f>IF('Test Sample Data'!I350="","",IF(SUM('Test Sample Data'!I$3:I$386)&gt;10,IF(AND(ISNUMBER('Test Sample Data'!I350),'Test Sample Data'!I350&lt;$C$389, 'Test Sample Data'!I350&gt;0),'Test Sample Data'!I350,$C$389),""))</f>
        <v/>
      </c>
      <c r="J351" s="105" t="str">
        <f>IF('Test Sample Data'!J350="","",IF(SUM('Test Sample Data'!J$3:J$386)&gt;10,IF(AND(ISNUMBER('Test Sample Data'!J350),'Test Sample Data'!J350&lt;$C$389, 'Test Sample Data'!J350&gt;0),'Test Sample Data'!J350,$C$389),""))</f>
        <v/>
      </c>
      <c r="K351" s="105" t="str">
        <f>IF('Test Sample Data'!K350="","",IF(SUM('Test Sample Data'!K$3:K$386)&gt;10,IF(AND(ISNUMBER('Test Sample Data'!K350),'Test Sample Data'!K350&lt;$C$389, 'Test Sample Data'!K350&gt;0),'Test Sample Data'!K350,$C$389),""))</f>
        <v/>
      </c>
      <c r="L351" s="105" t="str">
        <f>IF('Test Sample Data'!L350="","",IF(SUM('Test Sample Data'!L$3:L$386)&gt;10,IF(AND(ISNUMBER('Test Sample Data'!L350),'Test Sample Data'!L350&lt;$C$389, 'Test Sample Data'!L350&gt;0),'Test Sample Data'!L350,$C$389),""))</f>
        <v/>
      </c>
      <c r="M351" s="105" t="str">
        <f>IF('Test Sample Data'!M350="","",IF(SUM('Test Sample Data'!M$3:M$386)&gt;10,IF(AND(ISNUMBER('Test Sample Data'!M350),'Test Sample Data'!M350&lt;$C$389, 'Test Sample Data'!M350&gt;0),'Test Sample Data'!M350,$C$389),""))</f>
        <v/>
      </c>
      <c r="N351" s="105" t="str">
        <f>IF('Test Sample Data'!N350="","",IF(SUM('Test Sample Data'!N$3:N$386)&gt;10,IF(AND(ISNUMBER('Test Sample Data'!N350),'Test Sample Data'!N350&lt;$C$389, 'Test Sample Data'!N350&gt;0),'Test Sample Data'!N350,$C$389),""))</f>
        <v/>
      </c>
      <c r="O351" s="105" t="str">
        <f>'Gene Table'!D350</f>
        <v>UBR3</v>
      </c>
      <c r="P351" s="104" t="s">
        <v>27131</v>
      </c>
      <c r="Q351" s="105">
        <f>IF('Control Sample Data'!C350="","",IF(SUM('Control Sample Data'!C$3:C$386)&gt;10,IF(AND(ISNUMBER('Control Sample Data'!C350),'Control Sample Data'!C350&lt;$C$389, 'Control Sample Data'!C350&gt;0),'Control Sample Data'!C350,$C$389),""))</f>
        <v>24.25</v>
      </c>
      <c r="R351" s="105">
        <f>IF('Control Sample Data'!D350="","",IF(SUM('Control Sample Data'!D$3:D$386)&gt;10,IF(AND(ISNUMBER('Control Sample Data'!D350),'Control Sample Data'!D350&lt;$C$389, 'Control Sample Data'!D350&gt;0),'Control Sample Data'!D350,$C$389),""))</f>
        <v>24.34</v>
      </c>
      <c r="S351" s="105">
        <f>IF('Control Sample Data'!E350="","",IF(SUM('Control Sample Data'!E$3:E$386)&gt;10,IF(AND(ISNUMBER('Control Sample Data'!E350),'Control Sample Data'!E350&lt;$C$389, 'Control Sample Data'!E350&gt;0),'Control Sample Data'!E350,$C$389),""))</f>
        <v>24.52</v>
      </c>
      <c r="T351" s="105" t="str">
        <f>IF('Control Sample Data'!F350="","",IF(SUM('Control Sample Data'!F$3:F$386)&gt;10,IF(AND(ISNUMBER('Control Sample Data'!F350),'Control Sample Data'!F350&lt;$C$389, 'Control Sample Data'!F350&gt;0),'Control Sample Data'!F350,$C$389),""))</f>
        <v/>
      </c>
      <c r="U351" s="105" t="str">
        <f>IF('Control Sample Data'!G350="","",IF(SUM('Control Sample Data'!G$3:G$386)&gt;10,IF(AND(ISNUMBER('Control Sample Data'!G350),'Control Sample Data'!G350&lt;$C$389, 'Control Sample Data'!G350&gt;0),'Control Sample Data'!G350,$C$389),""))</f>
        <v/>
      </c>
      <c r="V351" s="105" t="str">
        <f>IF('Control Sample Data'!H350="","",IF(SUM('Control Sample Data'!H$3:H$386)&gt;10,IF(AND(ISNUMBER('Control Sample Data'!H350),'Control Sample Data'!H350&lt;$C$389, 'Control Sample Data'!H350&gt;0),'Control Sample Data'!H350,$C$389),""))</f>
        <v/>
      </c>
      <c r="W351" s="105" t="str">
        <f>IF('Control Sample Data'!I350="","",IF(SUM('Control Sample Data'!I$3:I$386)&gt;10,IF(AND(ISNUMBER('Control Sample Data'!I350),'Control Sample Data'!I350&lt;$C$389, 'Control Sample Data'!I350&gt;0),'Control Sample Data'!I350,$C$389),""))</f>
        <v/>
      </c>
      <c r="X351" s="105" t="str">
        <f>IF('Control Sample Data'!J350="","",IF(SUM('Control Sample Data'!J$3:J$386)&gt;10,IF(AND(ISNUMBER('Control Sample Data'!J350),'Control Sample Data'!J350&lt;$C$389, 'Control Sample Data'!J350&gt;0),'Control Sample Data'!J350,$C$389),""))</f>
        <v/>
      </c>
      <c r="Y351" s="105" t="str">
        <f>IF('Control Sample Data'!K350="","",IF(SUM('Control Sample Data'!K$3:K$386)&gt;10,IF(AND(ISNUMBER('Control Sample Data'!K350),'Control Sample Data'!K350&lt;$C$389, 'Control Sample Data'!K350&gt;0),'Control Sample Data'!K350,$C$389),""))</f>
        <v/>
      </c>
      <c r="Z351" s="105" t="str">
        <f>IF('Control Sample Data'!L350="","",IF(SUM('Control Sample Data'!L$3:L$386)&gt;10,IF(AND(ISNUMBER('Control Sample Data'!L350),'Control Sample Data'!L350&lt;$C$389, 'Control Sample Data'!L350&gt;0),'Control Sample Data'!L350,$C$389),""))</f>
        <v/>
      </c>
      <c r="AA351" s="105" t="str">
        <f>IF('Control Sample Data'!M350="","",IF(SUM('Control Sample Data'!M$3:M$386)&gt;10,IF(AND(ISNUMBER('Control Sample Data'!M350),'Control Sample Data'!M350&lt;$C$389, 'Control Sample Data'!M350&gt;0),'Control Sample Data'!M350,$C$389),""))</f>
        <v/>
      </c>
      <c r="AB351" s="136" t="str">
        <f>IF('Control Sample Data'!N350="","",IF(SUM('Control Sample Data'!N$3:N$386)&gt;10,IF(AND(ISNUMBER('Control Sample Data'!N350),'Control Sample Data'!N350&lt;$C$389, 'Control Sample Data'!N350&gt;0),'Control Sample Data'!N350,$C$389),""))</f>
        <v/>
      </c>
      <c r="BA351" s="101" t="str">
        <f t="shared" si="326"/>
        <v>UBR3</v>
      </c>
      <c r="BB351" s="104" t="s">
        <v>27131</v>
      </c>
      <c r="BC351" s="105">
        <f t="shared" si="286"/>
        <v>3.0479999999999983</v>
      </c>
      <c r="BD351" s="105">
        <f t="shared" si="287"/>
        <v>3.0100000000000016</v>
      </c>
      <c r="BE351" s="105">
        <f t="shared" si="288"/>
        <v>2.9599999999999973</v>
      </c>
      <c r="BF351" s="105" t="str">
        <f t="shared" si="289"/>
        <v/>
      </c>
      <c r="BG351" s="105" t="str">
        <f t="shared" si="290"/>
        <v/>
      </c>
      <c r="BH351" s="105" t="str">
        <f t="shared" si="291"/>
        <v/>
      </c>
      <c r="BI351" s="105" t="str">
        <f t="shared" si="292"/>
        <v/>
      </c>
      <c r="BJ351" s="105" t="str">
        <f t="shared" si="293"/>
        <v/>
      </c>
      <c r="BK351" s="105" t="str">
        <f t="shared" si="294"/>
        <v/>
      </c>
      <c r="BL351" s="105" t="str">
        <f t="shared" si="295"/>
        <v/>
      </c>
      <c r="BM351" s="102" t="str">
        <f t="shared" si="327"/>
        <v/>
      </c>
      <c r="BN351" s="102" t="str">
        <f t="shared" si="328"/>
        <v/>
      </c>
      <c r="BO351" s="105">
        <f t="shared" si="296"/>
        <v>3.1080000000000005</v>
      </c>
      <c r="BP351" s="105">
        <f t="shared" si="297"/>
        <v>3.2880000000000003</v>
      </c>
      <c r="BQ351" s="105">
        <f t="shared" si="298"/>
        <v>3.3099999999999987</v>
      </c>
      <c r="BR351" s="105" t="str">
        <f t="shared" si="299"/>
        <v/>
      </c>
      <c r="BS351" s="105" t="str">
        <f t="shared" si="300"/>
        <v/>
      </c>
      <c r="BT351" s="105" t="str">
        <f t="shared" si="301"/>
        <v/>
      </c>
      <c r="BU351" s="105" t="str">
        <f t="shared" si="302"/>
        <v/>
      </c>
      <c r="BV351" s="105" t="str">
        <f t="shared" si="303"/>
        <v/>
      </c>
      <c r="BW351" s="105" t="str">
        <f t="shared" si="304"/>
        <v/>
      </c>
      <c r="BX351" s="105" t="str">
        <f t="shared" si="305"/>
        <v/>
      </c>
      <c r="BY351" s="102" t="str">
        <f t="shared" si="329"/>
        <v/>
      </c>
      <c r="BZ351" s="102" t="str">
        <f t="shared" si="330"/>
        <v/>
      </c>
      <c r="CA351" s="70">
        <f t="shared" si="331"/>
        <v>3.0059999999999989</v>
      </c>
      <c r="CB351" s="70">
        <f t="shared" si="332"/>
        <v>3.2353333333333332</v>
      </c>
      <c r="CC351" s="103" t="str">
        <f t="shared" si="333"/>
        <v>UBR3</v>
      </c>
      <c r="CD351" s="104" t="s">
        <v>27131</v>
      </c>
      <c r="CE351" s="106">
        <f t="shared" si="306"/>
        <v>0.12090954120174166</v>
      </c>
      <c r="CF351" s="106">
        <f t="shared" si="307"/>
        <v>0.12413656192962937</v>
      </c>
      <c r="CG351" s="106">
        <f t="shared" si="308"/>
        <v>0.1285142283320086</v>
      </c>
      <c r="CH351" s="106" t="str">
        <f t="shared" si="309"/>
        <v/>
      </c>
      <c r="CI351" s="106" t="str">
        <f t="shared" si="310"/>
        <v/>
      </c>
      <c r="CJ351" s="106" t="str">
        <f t="shared" si="311"/>
        <v/>
      </c>
      <c r="CK351" s="106" t="str">
        <f t="shared" si="312"/>
        <v/>
      </c>
      <c r="CL351" s="106" t="str">
        <f t="shared" si="313"/>
        <v/>
      </c>
      <c r="CM351" s="106" t="str">
        <f t="shared" si="314"/>
        <v/>
      </c>
      <c r="CN351" s="106" t="str">
        <f t="shared" si="315"/>
        <v/>
      </c>
      <c r="CO351" s="119" t="str">
        <f t="shared" si="334"/>
        <v/>
      </c>
      <c r="CP351" s="119" t="str">
        <f t="shared" si="335"/>
        <v/>
      </c>
      <c r="CQ351" s="106">
        <f t="shared" si="316"/>
        <v>0.11598418455891028</v>
      </c>
      <c r="CR351" s="106">
        <f t="shared" si="317"/>
        <v>0.10237958723247848</v>
      </c>
      <c r="CS351" s="106">
        <f t="shared" si="318"/>
        <v>0.10083021990276587</v>
      </c>
      <c r="CT351" s="106" t="str">
        <f t="shared" si="319"/>
        <v/>
      </c>
      <c r="CU351" s="106" t="str">
        <f t="shared" si="320"/>
        <v/>
      </c>
      <c r="CV351" s="106" t="str">
        <f t="shared" si="321"/>
        <v/>
      </c>
      <c r="CW351" s="106" t="str">
        <f t="shared" si="322"/>
        <v/>
      </c>
      <c r="CX351" s="106" t="str">
        <f t="shared" si="323"/>
        <v/>
      </c>
      <c r="CY351" s="106" t="str">
        <f t="shared" si="324"/>
        <v/>
      </c>
      <c r="CZ351" s="106" t="str">
        <f t="shared" si="325"/>
        <v/>
      </c>
      <c r="DA351" s="119" t="str">
        <f t="shared" si="336"/>
        <v/>
      </c>
      <c r="DB351" s="119" t="str">
        <f t="shared" si="337"/>
        <v/>
      </c>
    </row>
    <row r="352" spans="1:106" ht="15" customHeight="1" x14ac:dyDescent="0.3">
      <c r="A352" s="135" t="str">
        <f>'Gene Table'!D351</f>
        <v>UBR4</v>
      </c>
      <c r="B352" s="104" t="s">
        <v>27132</v>
      </c>
      <c r="C352" s="105">
        <f>IF('Test Sample Data'!C351="","",IF(SUM('Test Sample Data'!C$3:C$386)&gt;10,IF(AND(ISNUMBER('Test Sample Data'!C351),'Test Sample Data'!C351&lt;$C$389, 'Test Sample Data'!C351&gt;0),'Test Sample Data'!C351,$C$389),""))</f>
        <v>14.68</v>
      </c>
      <c r="D352" s="105">
        <f>IF('Test Sample Data'!D351="","",IF(SUM('Test Sample Data'!D$3:D$386)&gt;10,IF(AND(ISNUMBER('Test Sample Data'!D351),'Test Sample Data'!D351&lt;$C$389, 'Test Sample Data'!D351&gt;0),'Test Sample Data'!D351,$C$389),""))</f>
        <v>14.86</v>
      </c>
      <c r="E352" s="105">
        <f>IF('Test Sample Data'!E351="","",IF(SUM('Test Sample Data'!E$3:E$386)&gt;10,IF(AND(ISNUMBER('Test Sample Data'!E351),'Test Sample Data'!E351&lt;$C$389, 'Test Sample Data'!E351&gt;0),'Test Sample Data'!E351,$C$389),""))</f>
        <v>14.85</v>
      </c>
      <c r="F352" s="105" t="str">
        <f>IF('Test Sample Data'!F351="","",IF(SUM('Test Sample Data'!F$3:F$386)&gt;10,IF(AND(ISNUMBER('Test Sample Data'!F351),'Test Sample Data'!F351&lt;$C$389, 'Test Sample Data'!F351&gt;0),'Test Sample Data'!F351,$C$389),""))</f>
        <v/>
      </c>
      <c r="G352" s="105" t="str">
        <f>IF('Test Sample Data'!G351="","",IF(SUM('Test Sample Data'!G$3:G$386)&gt;10,IF(AND(ISNUMBER('Test Sample Data'!G351),'Test Sample Data'!G351&lt;$C$389, 'Test Sample Data'!G351&gt;0),'Test Sample Data'!G351,$C$389),""))</f>
        <v/>
      </c>
      <c r="H352" s="105" t="str">
        <f>IF('Test Sample Data'!H351="","",IF(SUM('Test Sample Data'!H$3:H$386)&gt;10,IF(AND(ISNUMBER('Test Sample Data'!H351),'Test Sample Data'!H351&lt;$C$389, 'Test Sample Data'!H351&gt;0),'Test Sample Data'!H351,$C$389),""))</f>
        <v/>
      </c>
      <c r="I352" s="105" t="str">
        <f>IF('Test Sample Data'!I351="","",IF(SUM('Test Sample Data'!I$3:I$386)&gt;10,IF(AND(ISNUMBER('Test Sample Data'!I351),'Test Sample Data'!I351&lt;$C$389, 'Test Sample Data'!I351&gt;0),'Test Sample Data'!I351,$C$389),""))</f>
        <v/>
      </c>
      <c r="J352" s="105" t="str">
        <f>IF('Test Sample Data'!J351="","",IF(SUM('Test Sample Data'!J$3:J$386)&gt;10,IF(AND(ISNUMBER('Test Sample Data'!J351),'Test Sample Data'!J351&lt;$C$389, 'Test Sample Data'!J351&gt;0),'Test Sample Data'!J351,$C$389),""))</f>
        <v/>
      </c>
      <c r="K352" s="105" t="str">
        <f>IF('Test Sample Data'!K351="","",IF(SUM('Test Sample Data'!K$3:K$386)&gt;10,IF(AND(ISNUMBER('Test Sample Data'!K351),'Test Sample Data'!K351&lt;$C$389, 'Test Sample Data'!K351&gt;0),'Test Sample Data'!K351,$C$389),""))</f>
        <v/>
      </c>
      <c r="L352" s="105" t="str">
        <f>IF('Test Sample Data'!L351="","",IF(SUM('Test Sample Data'!L$3:L$386)&gt;10,IF(AND(ISNUMBER('Test Sample Data'!L351),'Test Sample Data'!L351&lt;$C$389, 'Test Sample Data'!L351&gt;0),'Test Sample Data'!L351,$C$389),""))</f>
        <v/>
      </c>
      <c r="M352" s="105" t="str">
        <f>IF('Test Sample Data'!M351="","",IF(SUM('Test Sample Data'!M$3:M$386)&gt;10,IF(AND(ISNUMBER('Test Sample Data'!M351),'Test Sample Data'!M351&lt;$C$389, 'Test Sample Data'!M351&gt;0),'Test Sample Data'!M351,$C$389),""))</f>
        <v/>
      </c>
      <c r="N352" s="105" t="str">
        <f>IF('Test Sample Data'!N351="","",IF(SUM('Test Sample Data'!N$3:N$386)&gt;10,IF(AND(ISNUMBER('Test Sample Data'!N351),'Test Sample Data'!N351&lt;$C$389, 'Test Sample Data'!N351&gt;0),'Test Sample Data'!N351,$C$389),""))</f>
        <v/>
      </c>
      <c r="O352" s="105" t="str">
        <f>'Gene Table'!D351</f>
        <v>UBR4</v>
      </c>
      <c r="P352" s="104" t="s">
        <v>27132</v>
      </c>
      <c r="Q352" s="105">
        <f>IF('Control Sample Data'!C351="","",IF(SUM('Control Sample Data'!C$3:C$386)&gt;10,IF(AND(ISNUMBER('Control Sample Data'!C351),'Control Sample Data'!C351&lt;$C$389, 'Control Sample Data'!C351&gt;0),'Control Sample Data'!C351,$C$389),""))</f>
        <v>14.89</v>
      </c>
      <c r="R352" s="105">
        <f>IF('Control Sample Data'!D351="","",IF(SUM('Control Sample Data'!D$3:D$386)&gt;10,IF(AND(ISNUMBER('Control Sample Data'!D351),'Control Sample Data'!D351&lt;$C$389, 'Control Sample Data'!D351&gt;0),'Control Sample Data'!D351,$C$389),""))</f>
        <v>14.87</v>
      </c>
      <c r="S352" s="105">
        <f>IF('Control Sample Data'!E351="","",IF(SUM('Control Sample Data'!E$3:E$386)&gt;10,IF(AND(ISNUMBER('Control Sample Data'!E351),'Control Sample Data'!E351&lt;$C$389, 'Control Sample Data'!E351&gt;0),'Control Sample Data'!E351,$C$389),""))</f>
        <v>15.05</v>
      </c>
      <c r="T352" s="105" t="str">
        <f>IF('Control Sample Data'!F351="","",IF(SUM('Control Sample Data'!F$3:F$386)&gt;10,IF(AND(ISNUMBER('Control Sample Data'!F351),'Control Sample Data'!F351&lt;$C$389, 'Control Sample Data'!F351&gt;0),'Control Sample Data'!F351,$C$389),""))</f>
        <v/>
      </c>
      <c r="U352" s="105" t="str">
        <f>IF('Control Sample Data'!G351="","",IF(SUM('Control Sample Data'!G$3:G$386)&gt;10,IF(AND(ISNUMBER('Control Sample Data'!G351),'Control Sample Data'!G351&lt;$C$389, 'Control Sample Data'!G351&gt;0),'Control Sample Data'!G351,$C$389),""))</f>
        <v/>
      </c>
      <c r="V352" s="105" t="str">
        <f>IF('Control Sample Data'!H351="","",IF(SUM('Control Sample Data'!H$3:H$386)&gt;10,IF(AND(ISNUMBER('Control Sample Data'!H351),'Control Sample Data'!H351&lt;$C$389, 'Control Sample Data'!H351&gt;0),'Control Sample Data'!H351,$C$389),""))</f>
        <v/>
      </c>
      <c r="W352" s="105" t="str">
        <f>IF('Control Sample Data'!I351="","",IF(SUM('Control Sample Data'!I$3:I$386)&gt;10,IF(AND(ISNUMBER('Control Sample Data'!I351),'Control Sample Data'!I351&lt;$C$389, 'Control Sample Data'!I351&gt;0),'Control Sample Data'!I351,$C$389),""))</f>
        <v/>
      </c>
      <c r="X352" s="105" t="str">
        <f>IF('Control Sample Data'!J351="","",IF(SUM('Control Sample Data'!J$3:J$386)&gt;10,IF(AND(ISNUMBER('Control Sample Data'!J351),'Control Sample Data'!J351&lt;$C$389, 'Control Sample Data'!J351&gt;0),'Control Sample Data'!J351,$C$389),""))</f>
        <v/>
      </c>
      <c r="Y352" s="105" t="str">
        <f>IF('Control Sample Data'!K351="","",IF(SUM('Control Sample Data'!K$3:K$386)&gt;10,IF(AND(ISNUMBER('Control Sample Data'!K351),'Control Sample Data'!K351&lt;$C$389, 'Control Sample Data'!K351&gt;0),'Control Sample Data'!K351,$C$389),""))</f>
        <v/>
      </c>
      <c r="Z352" s="105" t="str">
        <f>IF('Control Sample Data'!L351="","",IF(SUM('Control Sample Data'!L$3:L$386)&gt;10,IF(AND(ISNUMBER('Control Sample Data'!L351),'Control Sample Data'!L351&lt;$C$389, 'Control Sample Data'!L351&gt;0),'Control Sample Data'!L351,$C$389),""))</f>
        <v/>
      </c>
      <c r="AA352" s="105" t="str">
        <f>IF('Control Sample Data'!M351="","",IF(SUM('Control Sample Data'!M$3:M$386)&gt;10,IF(AND(ISNUMBER('Control Sample Data'!M351),'Control Sample Data'!M351&lt;$C$389, 'Control Sample Data'!M351&gt;0),'Control Sample Data'!M351,$C$389),""))</f>
        <v/>
      </c>
      <c r="AB352" s="136" t="str">
        <f>IF('Control Sample Data'!N351="","",IF(SUM('Control Sample Data'!N$3:N$386)&gt;10,IF(AND(ISNUMBER('Control Sample Data'!N351),'Control Sample Data'!N351&lt;$C$389, 'Control Sample Data'!N351&gt;0),'Control Sample Data'!N351,$C$389),""))</f>
        <v/>
      </c>
      <c r="BA352" s="101" t="str">
        <f t="shared" si="326"/>
        <v>UBR4</v>
      </c>
      <c r="BB352" s="104" t="s">
        <v>27132</v>
      </c>
      <c r="BC352" s="105">
        <f t="shared" si="286"/>
        <v>-6.3120000000000012</v>
      </c>
      <c r="BD352" s="105">
        <f t="shared" si="287"/>
        <v>-6.09</v>
      </c>
      <c r="BE352" s="105">
        <f t="shared" si="288"/>
        <v>-6.0300000000000029</v>
      </c>
      <c r="BF352" s="105" t="str">
        <f t="shared" si="289"/>
        <v/>
      </c>
      <c r="BG352" s="105" t="str">
        <f t="shared" si="290"/>
        <v/>
      </c>
      <c r="BH352" s="105" t="str">
        <f t="shared" si="291"/>
        <v/>
      </c>
      <c r="BI352" s="105" t="str">
        <f t="shared" si="292"/>
        <v/>
      </c>
      <c r="BJ352" s="105" t="str">
        <f t="shared" si="293"/>
        <v/>
      </c>
      <c r="BK352" s="105" t="str">
        <f t="shared" si="294"/>
        <v/>
      </c>
      <c r="BL352" s="105" t="str">
        <f t="shared" si="295"/>
        <v/>
      </c>
      <c r="BM352" s="102" t="str">
        <f t="shared" si="327"/>
        <v/>
      </c>
      <c r="BN352" s="102" t="str">
        <f t="shared" si="328"/>
        <v/>
      </c>
      <c r="BO352" s="105">
        <f t="shared" si="296"/>
        <v>-6.2519999999999989</v>
      </c>
      <c r="BP352" s="105">
        <f t="shared" si="297"/>
        <v>-6.1820000000000004</v>
      </c>
      <c r="BQ352" s="105">
        <f t="shared" si="298"/>
        <v>-6.16</v>
      </c>
      <c r="BR352" s="105" t="str">
        <f t="shared" si="299"/>
        <v/>
      </c>
      <c r="BS352" s="105" t="str">
        <f t="shared" si="300"/>
        <v/>
      </c>
      <c r="BT352" s="105" t="str">
        <f t="shared" si="301"/>
        <v/>
      </c>
      <c r="BU352" s="105" t="str">
        <f t="shared" si="302"/>
        <v/>
      </c>
      <c r="BV352" s="105" t="str">
        <f t="shared" si="303"/>
        <v/>
      </c>
      <c r="BW352" s="105" t="str">
        <f t="shared" si="304"/>
        <v/>
      </c>
      <c r="BX352" s="105" t="str">
        <f t="shared" si="305"/>
        <v/>
      </c>
      <c r="BY352" s="102" t="str">
        <f t="shared" si="329"/>
        <v/>
      </c>
      <c r="BZ352" s="102" t="str">
        <f t="shared" si="330"/>
        <v/>
      </c>
      <c r="CA352" s="70">
        <f t="shared" si="331"/>
        <v>-6.144000000000001</v>
      </c>
      <c r="CB352" s="70">
        <f t="shared" si="332"/>
        <v>-6.1980000000000004</v>
      </c>
      <c r="CC352" s="103" t="str">
        <f t="shared" si="333"/>
        <v>UBR4</v>
      </c>
      <c r="CD352" s="104" t="s">
        <v>27132</v>
      </c>
      <c r="CE352" s="106">
        <f t="shared" si="306"/>
        <v>79.451359457671231</v>
      </c>
      <c r="CF352" s="106">
        <f t="shared" si="307"/>
        <v>68.119691677014984</v>
      </c>
      <c r="CG352" s="106">
        <f t="shared" si="308"/>
        <v>65.344776045260517</v>
      </c>
      <c r="CH352" s="106" t="str">
        <f t="shared" si="309"/>
        <v/>
      </c>
      <c r="CI352" s="106" t="str">
        <f t="shared" si="310"/>
        <v/>
      </c>
      <c r="CJ352" s="106" t="str">
        <f t="shared" si="311"/>
        <v/>
      </c>
      <c r="CK352" s="106" t="str">
        <f t="shared" si="312"/>
        <v/>
      </c>
      <c r="CL352" s="106" t="str">
        <f t="shared" si="313"/>
        <v/>
      </c>
      <c r="CM352" s="106" t="str">
        <f t="shared" si="314"/>
        <v/>
      </c>
      <c r="CN352" s="106" t="str">
        <f t="shared" si="315"/>
        <v/>
      </c>
      <c r="CO352" s="119" t="str">
        <f t="shared" si="334"/>
        <v/>
      </c>
      <c r="CP352" s="119" t="str">
        <f t="shared" si="335"/>
        <v/>
      </c>
      <c r="CQ352" s="106">
        <f t="shared" si="316"/>
        <v>76.214838359357884</v>
      </c>
      <c r="CR352" s="106">
        <f t="shared" si="317"/>
        <v>72.605151035901045</v>
      </c>
      <c r="CS352" s="106">
        <f t="shared" si="318"/>
        <v>71.50637683662211</v>
      </c>
      <c r="CT352" s="106" t="str">
        <f t="shared" si="319"/>
        <v/>
      </c>
      <c r="CU352" s="106" t="str">
        <f t="shared" si="320"/>
        <v/>
      </c>
      <c r="CV352" s="106" t="str">
        <f t="shared" si="321"/>
        <v/>
      </c>
      <c r="CW352" s="106" t="str">
        <f t="shared" si="322"/>
        <v/>
      </c>
      <c r="CX352" s="106" t="str">
        <f t="shared" si="323"/>
        <v/>
      </c>
      <c r="CY352" s="106" t="str">
        <f t="shared" si="324"/>
        <v/>
      </c>
      <c r="CZ352" s="106" t="str">
        <f t="shared" si="325"/>
        <v/>
      </c>
      <c r="DA352" s="119" t="str">
        <f t="shared" si="336"/>
        <v/>
      </c>
      <c r="DB352" s="119" t="str">
        <f t="shared" si="337"/>
        <v/>
      </c>
    </row>
    <row r="353" spans="1:106" ht="15" customHeight="1" x14ac:dyDescent="0.3">
      <c r="A353" s="135" t="str">
        <f>'Gene Table'!D352</f>
        <v>UBR5</v>
      </c>
      <c r="B353" s="104" t="s">
        <v>27133</v>
      </c>
      <c r="C353" s="105">
        <f>IF('Test Sample Data'!C352="","",IF(SUM('Test Sample Data'!C$3:C$386)&gt;10,IF(AND(ISNUMBER('Test Sample Data'!C352),'Test Sample Data'!C352&lt;$C$389, 'Test Sample Data'!C352&gt;0),'Test Sample Data'!C352,$C$389),""))</f>
        <v>23.48</v>
      </c>
      <c r="D353" s="105">
        <f>IF('Test Sample Data'!D352="","",IF(SUM('Test Sample Data'!D$3:D$386)&gt;10,IF(AND(ISNUMBER('Test Sample Data'!D352),'Test Sample Data'!D352&lt;$C$389, 'Test Sample Data'!D352&gt;0),'Test Sample Data'!D352,$C$389),""))</f>
        <v>23.48</v>
      </c>
      <c r="E353" s="105">
        <f>IF('Test Sample Data'!E352="","",IF(SUM('Test Sample Data'!E$3:E$386)&gt;10,IF(AND(ISNUMBER('Test Sample Data'!E352),'Test Sample Data'!E352&lt;$C$389, 'Test Sample Data'!E352&gt;0),'Test Sample Data'!E352,$C$389),""))</f>
        <v>23.51</v>
      </c>
      <c r="F353" s="105" t="str">
        <f>IF('Test Sample Data'!F352="","",IF(SUM('Test Sample Data'!F$3:F$386)&gt;10,IF(AND(ISNUMBER('Test Sample Data'!F352),'Test Sample Data'!F352&lt;$C$389, 'Test Sample Data'!F352&gt;0),'Test Sample Data'!F352,$C$389),""))</f>
        <v/>
      </c>
      <c r="G353" s="105" t="str">
        <f>IF('Test Sample Data'!G352="","",IF(SUM('Test Sample Data'!G$3:G$386)&gt;10,IF(AND(ISNUMBER('Test Sample Data'!G352),'Test Sample Data'!G352&lt;$C$389, 'Test Sample Data'!G352&gt;0),'Test Sample Data'!G352,$C$389),""))</f>
        <v/>
      </c>
      <c r="H353" s="105" t="str">
        <f>IF('Test Sample Data'!H352="","",IF(SUM('Test Sample Data'!H$3:H$386)&gt;10,IF(AND(ISNUMBER('Test Sample Data'!H352),'Test Sample Data'!H352&lt;$C$389, 'Test Sample Data'!H352&gt;0),'Test Sample Data'!H352,$C$389),""))</f>
        <v/>
      </c>
      <c r="I353" s="105" t="str">
        <f>IF('Test Sample Data'!I352="","",IF(SUM('Test Sample Data'!I$3:I$386)&gt;10,IF(AND(ISNUMBER('Test Sample Data'!I352),'Test Sample Data'!I352&lt;$C$389, 'Test Sample Data'!I352&gt;0),'Test Sample Data'!I352,$C$389),""))</f>
        <v/>
      </c>
      <c r="J353" s="105" t="str">
        <f>IF('Test Sample Data'!J352="","",IF(SUM('Test Sample Data'!J$3:J$386)&gt;10,IF(AND(ISNUMBER('Test Sample Data'!J352),'Test Sample Data'!J352&lt;$C$389, 'Test Sample Data'!J352&gt;0),'Test Sample Data'!J352,$C$389),""))</f>
        <v/>
      </c>
      <c r="K353" s="105" t="str">
        <f>IF('Test Sample Data'!K352="","",IF(SUM('Test Sample Data'!K$3:K$386)&gt;10,IF(AND(ISNUMBER('Test Sample Data'!K352),'Test Sample Data'!K352&lt;$C$389, 'Test Sample Data'!K352&gt;0),'Test Sample Data'!K352,$C$389),""))</f>
        <v/>
      </c>
      <c r="L353" s="105" t="str">
        <f>IF('Test Sample Data'!L352="","",IF(SUM('Test Sample Data'!L$3:L$386)&gt;10,IF(AND(ISNUMBER('Test Sample Data'!L352),'Test Sample Data'!L352&lt;$C$389, 'Test Sample Data'!L352&gt;0),'Test Sample Data'!L352,$C$389),""))</f>
        <v/>
      </c>
      <c r="M353" s="105" t="str">
        <f>IF('Test Sample Data'!M352="","",IF(SUM('Test Sample Data'!M$3:M$386)&gt;10,IF(AND(ISNUMBER('Test Sample Data'!M352),'Test Sample Data'!M352&lt;$C$389, 'Test Sample Data'!M352&gt;0),'Test Sample Data'!M352,$C$389),""))</f>
        <v/>
      </c>
      <c r="N353" s="105" t="str">
        <f>IF('Test Sample Data'!N352="","",IF(SUM('Test Sample Data'!N$3:N$386)&gt;10,IF(AND(ISNUMBER('Test Sample Data'!N352),'Test Sample Data'!N352&lt;$C$389, 'Test Sample Data'!N352&gt;0),'Test Sample Data'!N352,$C$389),""))</f>
        <v/>
      </c>
      <c r="O353" s="105" t="str">
        <f>'Gene Table'!D352</f>
        <v>UBR5</v>
      </c>
      <c r="P353" s="104" t="s">
        <v>27133</v>
      </c>
      <c r="Q353" s="105">
        <f>IF('Control Sample Data'!C352="","",IF(SUM('Control Sample Data'!C$3:C$386)&gt;10,IF(AND(ISNUMBER('Control Sample Data'!C352),'Control Sample Data'!C352&lt;$C$389, 'Control Sample Data'!C352&gt;0),'Control Sample Data'!C352,$C$389),""))</f>
        <v>35</v>
      </c>
      <c r="R353" s="105">
        <f>IF('Control Sample Data'!D352="","",IF(SUM('Control Sample Data'!D$3:D$386)&gt;10,IF(AND(ISNUMBER('Control Sample Data'!D352),'Control Sample Data'!D352&lt;$C$389, 'Control Sample Data'!D352&gt;0),'Control Sample Data'!D352,$C$389),""))</f>
        <v>35</v>
      </c>
      <c r="S353" s="105">
        <f>IF('Control Sample Data'!E352="","",IF(SUM('Control Sample Data'!E$3:E$386)&gt;10,IF(AND(ISNUMBER('Control Sample Data'!E352),'Control Sample Data'!E352&lt;$C$389, 'Control Sample Data'!E352&gt;0),'Control Sample Data'!E352,$C$389),""))</f>
        <v>35</v>
      </c>
      <c r="T353" s="105" t="str">
        <f>IF('Control Sample Data'!F352="","",IF(SUM('Control Sample Data'!F$3:F$386)&gt;10,IF(AND(ISNUMBER('Control Sample Data'!F352),'Control Sample Data'!F352&lt;$C$389, 'Control Sample Data'!F352&gt;0),'Control Sample Data'!F352,$C$389),""))</f>
        <v/>
      </c>
      <c r="U353" s="105" t="str">
        <f>IF('Control Sample Data'!G352="","",IF(SUM('Control Sample Data'!G$3:G$386)&gt;10,IF(AND(ISNUMBER('Control Sample Data'!G352),'Control Sample Data'!G352&lt;$C$389, 'Control Sample Data'!G352&gt;0),'Control Sample Data'!G352,$C$389),""))</f>
        <v/>
      </c>
      <c r="V353" s="105" t="str">
        <f>IF('Control Sample Data'!H352="","",IF(SUM('Control Sample Data'!H$3:H$386)&gt;10,IF(AND(ISNUMBER('Control Sample Data'!H352),'Control Sample Data'!H352&lt;$C$389, 'Control Sample Data'!H352&gt;0),'Control Sample Data'!H352,$C$389),""))</f>
        <v/>
      </c>
      <c r="W353" s="105" t="str">
        <f>IF('Control Sample Data'!I352="","",IF(SUM('Control Sample Data'!I$3:I$386)&gt;10,IF(AND(ISNUMBER('Control Sample Data'!I352),'Control Sample Data'!I352&lt;$C$389, 'Control Sample Data'!I352&gt;0),'Control Sample Data'!I352,$C$389),""))</f>
        <v/>
      </c>
      <c r="X353" s="105" t="str">
        <f>IF('Control Sample Data'!J352="","",IF(SUM('Control Sample Data'!J$3:J$386)&gt;10,IF(AND(ISNUMBER('Control Sample Data'!J352),'Control Sample Data'!J352&lt;$C$389, 'Control Sample Data'!J352&gt;0),'Control Sample Data'!J352,$C$389),""))</f>
        <v/>
      </c>
      <c r="Y353" s="105" t="str">
        <f>IF('Control Sample Data'!K352="","",IF(SUM('Control Sample Data'!K$3:K$386)&gt;10,IF(AND(ISNUMBER('Control Sample Data'!K352),'Control Sample Data'!K352&lt;$C$389, 'Control Sample Data'!K352&gt;0),'Control Sample Data'!K352,$C$389),""))</f>
        <v/>
      </c>
      <c r="Z353" s="105" t="str">
        <f>IF('Control Sample Data'!L352="","",IF(SUM('Control Sample Data'!L$3:L$386)&gt;10,IF(AND(ISNUMBER('Control Sample Data'!L352),'Control Sample Data'!L352&lt;$C$389, 'Control Sample Data'!L352&gt;0),'Control Sample Data'!L352,$C$389),""))</f>
        <v/>
      </c>
      <c r="AA353" s="105" t="str">
        <f>IF('Control Sample Data'!M352="","",IF(SUM('Control Sample Data'!M$3:M$386)&gt;10,IF(AND(ISNUMBER('Control Sample Data'!M352),'Control Sample Data'!M352&lt;$C$389, 'Control Sample Data'!M352&gt;0),'Control Sample Data'!M352,$C$389),""))</f>
        <v/>
      </c>
      <c r="AB353" s="136" t="str">
        <f>IF('Control Sample Data'!N352="","",IF(SUM('Control Sample Data'!N$3:N$386)&gt;10,IF(AND(ISNUMBER('Control Sample Data'!N352),'Control Sample Data'!N352&lt;$C$389, 'Control Sample Data'!N352&gt;0),'Control Sample Data'!N352,$C$389),""))</f>
        <v/>
      </c>
      <c r="BA353" s="101" t="str">
        <f t="shared" si="326"/>
        <v>UBR5</v>
      </c>
      <c r="BB353" s="104" t="s">
        <v>27133</v>
      </c>
      <c r="BC353" s="105">
        <f t="shared" si="286"/>
        <v>2.4879999999999995</v>
      </c>
      <c r="BD353" s="105">
        <f t="shared" si="287"/>
        <v>2.5300000000000011</v>
      </c>
      <c r="BE353" s="105">
        <f t="shared" si="288"/>
        <v>2.629999999999999</v>
      </c>
      <c r="BF353" s="105" t="str">
        <f t="shared" si="289"/>
        <v/>
      </c>
      <c r="BG353" s="105" t="str">
        <f t="shared" si="290"/>
        <v/>
      </c>
      <c r="BH353" s="105" t="str">
        <f t="shared" si="291"/>
        <v/>
      </c>
      <c r="BI353" s="105" t="str">
        <f t="shared" si="292"/>
        <v/>
      </c>
      <c r="BJ353" s="105" t="str">
        <f t="shared" si="293"/>
        <v/>
      </c>
      <c r="BK353" s="105" t="str">
        <f t="shared" si="294"/>
        <v/>
      </c>
      <c r="BL353" s="105" t="str">
        <f t="shared" si="295"/>
        <v/>
      </c>
      <c r="BM353" s="102" t="str">
        <f t="shared" si="327"/>
        <v/>
      </c>
      <c r="BN353" s="102" t="str">
        <f t="shared" si="328"/>
        <v/>
      </c>
      <c r="BO353" s="105">
        <f t="shared" si="296"/>
        <v>13.858000000000001</v>
      </c>
      <c r="BP353" s="105">
        <f t="shared" si="297"/>
        <v>13.948</v>
      </c>
      <c r="BQ353" s="105">
        <f t="shared" si="298"/>
        <v>13.79</v>
      </c>
      <c r="BR353" s="105" t="str">
        <f t="shared" si="299"/>
        <v/>
      </c>
      <c r="BS353" s="105" t="str">
        <f t="shared" si="300"/>
        <v/>
      </c>
      <c r="BT353" s="105" t="str">
        <f t="shared" si="301"/>
        <v/>
      </c>
      <c r="BU353" s="105" t="str">
        <f t="shared" si="302"/>
        <v/>
      </c>
      <c r="BV353" s="105" t="str">
        <f t="shared" si="303"/>
        <v/>
      </c>
      <c r="BW353" s="105" t="str">
        <f t="shared" si="304"/>
        <v/>
      </c>
      <c r="BX353" s="105" t="str">
        <f t="shared" si="305"/>
        <v/>
      </c>
      <c r="BY353" s="102" t="str">
        <f t="shared" si="329"/>
        <v/>
      </c>
      <c r="BZ353" s="102" t="str">
        <f t="shared" si="330"/>
        <v/>
      </c>
      <c r="CA353" s="70">
        <f t="shared" si="331"/>
        <v>2.5493333333333332</v>
      </c>
      <c r="CB353" s="70">
        <f t="shared" si="332"/>
        <v>13.865333333333334</v>
      </c>
      <c r="CC353" s="103" t="str">
        <f t="shared" si="333"/>
        <v>UBR5</v>
      </c>
      <c r="CD353" s="104" t="s">
        <v>27133</v>
      </c>
      <c r="CE353" s="106">
        <f t="shared" si="306"/>
        <v>0.17825321467051766</v>
      </c>
      <c r="CF353" s="106">
        <f t="shared" si="307"/>
        <v>0.17313868351386544</v>
      </c>
      <c r="CG353" s="106">
        <f t="shared" si="308"/>
        <v>0.16154410382968665</v>
      </c>
      <c r="CH353" s="106" t="str">
        <f t="shared" si="309"/>
        <v/>
      </c>
      <c r="CI353" s="106" t="str">
        <f t="shared" si="310"/>
        <v/>
      </c>
      <c r="CJ353" s="106" t="str">
        <f t="shared" si="311"/>
        <v/>
      </c>
      <c r="CK353" s="106" t="str">
        <f t="shared" si="312"/>
        <v/>
      </c>
      <c r="CL353" s="106" t="str">
        <f t="shared" si="313"/>
        <v/>
      </c>
      <c r="CM353" s="106" t="str">
        <f t="shared" si="314"/>
        <v/>
      </c>
      <c r="CN353" s="106" t="str">
        <f t="shared" si="315"/>
        <v/>
      </c>
      <c r="CO353" s="119" t="str">
        <f t="shared" si="334"/>
        <v/>
      </c>
      <c r="CP353" s="119" t="str">
        <f t="shared" si="335"/>
        <v/>
      </c>
      <c r="CQ353" s="106">
        <f t="shared" si="316"/>
        <v>6.7348250734982831E-5</v>
      </c>
      <c r="CR353" s="106">
        <f t="shared" si="317"/>
        <v>6.3275213685285673E-5</v>
      </c>
      <c r="CS353" s="106">
        <f t="shared" si="318"/>
        <v>7.0598644037188073E-5</v>
      </c>
      <c r="CT353" s="106" t="str">
        <f t="shared" si="319"/>
        <v/>
      </c>
      <c r="CU353" s="106" t="str">
        <f t="shared" si="320"/>
        <v/>
      </c>
      <c r="CV353" s="106" t="str">
        <f t="shared" si="321"/>
        <v/>
      </c>
      <c r="CW353" s="106" t="str">
        <f t="shared" si="322"/>
        <v/>
      </c>
      <c r="CX353" s="106" t="str">
        <f t="shared" si="323"/>
        <v/>
      </c>
      <c r="CY353" s="106" t="str">
        <f t="shared" si="324"/>
        <v/>
      </c>
      <c r="CZ353" s="106" t="str">
        <f t="shared" si="325"/>
        <v/>
      </c>
      <c r="DA353" s="119" t="str">
        <f t="shared" si="336"/>
        <v/>
      </c>
      <c r="DB353" s="119" t="str">
        <f t="shared" si="337"/>
        <v/>
      </c>
    </row>
    <row r="354" spans="1:106" ht="15" customHeight="1" x14ac:dyDescent="0.3">
      <c r="A354" s="135" t="str">
        <f>'Gene Table'!D353</f>
        <v>UBR7</v>
      </c>
      <c r="B354" s="104" t="s">
        <v>27134</v>
      </c>
      <c r="C354" s="105">
        <f>IF('Test Sample Data'!C353="","",IF(SUM('Test Sample Data'!C$3:C$386)&gt;10,IF(AND(ISNUMBER('Test Sample Data'!C353),'Test Sample Data'!C353&lt;$C$389, 'Test Sample Data'!C353&gt;0),'Test Sample Data'!C353,$C$389),""))</f>
        <v>35</v>
      </c>
      <c r="D354" s="105">
        <f>IF('Test Sample Data'!D353="","",IF(SUM('Test Sample Data'!D$3:D$386)&gt;10,IF(AND(ISNUMBER('Test Sample Data'!D353),'Test Sample Data'!D353&lt;$C$389, 'Test Sample Data'!D353&gt;0),'Test Sample Data'!D353,$C$389),""))</f>
        <v>35</v>
      </c>
      <c r="E354" s="105">
        <f>IF('Test Sample Data'!E353="","",IF(SUM('Test Sample Data'!E$3:E$386)&gt;10,IF(AND(ISNUMBER('Test Sample Data'!E353),'Test Sample Data'!E353&lt;$C$389, 'Test Sample Data'!E353&gt;0),'Test Sample Data'!E353,$C$389),""))</f>
        <v>35</v>
      </c>
      <c r="F354" s="105" t="str">
        <f>IF('Test Sample Data'!F353="","",IF(SUM('Test Sample Data'!F$3:F$386)&gt;10,IF(AND(ISNUMBER('Test Sample Data'!F353),'Test Sample Data'!F353&lt;$C$389, 'Test Sample Data'!F353&gt;0),'Test Sample Data'!F353,$C$389),""))</f>
        <v/>
      </c>
      <c r="G354" s="105" t="str">
        <f>IF('Test Sample Data'!G353="","",IF(SUM('Test Sample Data'!G$3:G$386)&gt;10,IF(AND(ISNUMBER('Test Sample Data'!G353),'Test Sample Data'!G353&lt;$C$389, 'Test Sample Data'!G353&gt;0),'Test Sample Data'!G353,$C$389),""))</f>
        <v/>
      </c>
      <c r="H354" s="105" t="str">
        <f>IF('Test Sample Data'!H353="","",IF(SUM('Test Sample Data'!H$3:H$386)&gt;10,IF(AND(ISNUMBER('Test Sample Data'!H353),'Test Sample Data'!H353&lt;$C$389, 'Test Sample Data'!H353&gt;0),'Test Sample Data'!H353,$C$389),""))</f>
        <v/>
      </c>
      <c r="I354" s="105" t="str">
        <f>IF('Test Sample Data'!I353="","",IF(SUM('Test Sample Data'!I$3:I$386)&gt;10,IF(AND(ISNUMBER('Test Sample Data'!I353),'Test Sample Data'!I353&lt;$C$389, 'Test Sample Data'!I353&gt;0),'Test Sample Data'!I353,$C$389),""))</f>
        <v/>
      </c>
      <c r="J354" s="105" t="str">
        <f>IF('Test Sample Data'!J353="","",IF(SUM('Test Sample Data'!J$3:J$386)&gt;10,IF(AND(ISNUMBER('Test Sample Data'!J353),'Test Sample Data'!J353&lt;$C$389, 'Test Sample Data'!J353&gt;0),'Test Sample Data'!J353,$C$389),""))</f>
        <v/>
      </c>
      <c r="K354" s="105" t="str">
        <f>IF('Test Sample Data'!K353="","",IF(SUM('Test Sample Data'!K$3:K$386)&gt;10,IF(AND(ISNUMBER('Test Sample Data'!K353),'Test Sample Data'!K353&lt;$C$389, 'Test Sample Data'!K353&gt;0),'Test Sample Data'!K353,$C$389),""))</f>
        <v/>
      </c>
      <c r="L354" s="105" t="str">
        <f>IF('Test Sample Data'!L353="","",IF(SUM('Test Sample Data'!L$3:L$386)&gt;10,IF(AND(ISNUMBER('Test Sample Data'!L353),'Test Sample Data'!L353&lt;$C$389, 'Test Sample Data'!L353&gt;0),'Test Sample Data'!L353,$C$389),""))</f>
        <v/>
      </c>
      <c r="M354" s="105" t="str">
        <f>IF('Test Sample Data'!M353="","",IF(SUM('Test Sample Data'!M$3:M$386)&gt;10,IF(AND(ISNUMBER('Test Sample Data'!M353),'Test Sample Data'!M353&lt;$C$389, 'Test Sample Data'!M353&gt;0),'Test Sample Data'!M353,$C$389),""))</f>
        <v/>
      </c>
      <c r="N354" s="105" t="str">
        <f>IF('Test Sample Data'!N353="","",IF(SUM('Test Sample Data'!N$3:N$386)&gt;10,IF(AND(ISNUMBER('Test Sample Data'!N353),'Test Sample Data'!N353&lt;$C$389, 'Test Sample Data'!N353&gt;0),'Test Sample Data'!N353,$C$389),""))</f>
        <v/>
      </c>
      <c r="O354" s="105" t="str">
        <f>'Gene Table'!D353</f>
        <v>UBR7</v>
      </c>
      <c r="P354" s="104" t="s">
        <v>27134</v>
      </c>
      <c r="Q354" s="105">
        <f>IF('Control Sample Data'!C353="","",IF(SUM('Control Sample Data'!C$3:C$386)&gt;10,IF(AND(ISNUMBER('Control Sample Data'!C353),'Control Sample Data'!C353&lt;$C$389, 'Control Sample Data'!C353&gt;0),'Control Sample Data'!C353,$C$389),""))</f>
        <v>35</v>
      </c>
      <c r="R354" s="105">
        <f>IF('Control Sample Data'!D353="","",IF(SUM('Control Sample Data'!D$3:D$386)&gt;10,IF(AND(ISNUMBER('Control Sample Data'!D353),'Control Sample Data'!D353&lt;$C$389, 'Control Sample Data'!D353&gt;0),'Control Sample Data'!D353,$C$389),""))</f>
        <v>35</v>
      </c>
      <c r="S354" s="105">
        <f>IF('Control Sample Data'!E353="","",IF(SUM('Control Sample Data'!E$3:E$386)&gt;10,IF(AND(ISNUMBER('Control Sample Data'!E353),'Control Sample Data'!E353&lt;$C$389, 'Control Sample Data'!E353&gt;0),'Control Sample Data'!E353,$C$389),""))</f>
        <v>35</v>
      </c>
      <c r="T354" s="105" t="str">
        <f>IF('Control Sample Data'!F353="","",IF(SUM('Control Sample Data'!F$3:F$386)&gt;10,IF(AND(ISNUMBER('Control Sample Data'!F353),'Control Sample Data'!F353&lt;$C$389, 'Control Sample Data'!F353&gt;0),'Control Sample Data'!F353,$C$389),""))</f>
        <v/>
      </c>
      <c r="U354" s="105" t="str">
        <f>IF('Control Sample Data'!G353="","",IF(SUM('Control Sample Data'!G$3:G$386)&gt;10,IF(AND(ISNUMBER('Control Sample Data'!G353),'Control Sample Data'!G353&lt;$C$389, 'Control Sample Data'!G353&gt;0),'Control Sample Data'!G353,$C$389),""))</f>
        <v/>
      </c>
      <c r="V354" s="105" t="str">
        <f>IF('Control Sample Data'!H353="","",IF(SUM('Control Sample Data'!H$3:H$386)&gt;10,IF(AND(ISNUMBER('Control Sample Data'!H353),'Control Sample Data'!H353&lt;$C$389, 'Control Sample Data'!H353&gt;0),'Control Sample Data'!H353,$C$389),""))</f>
        <v/>
      </c>
      <c r="W354" s="105" t="str">
        <f>IF('Control Sample Data'!I353="","",IF(SUM('Control Sample Data'!I$3:I$386)&gt;10,IF(AND(ISNUMBER('Control Sample Data'!I353),'Control Sample Data'!I353&lt;$C$389, 'Control Sample Data'!I353&gt;0),'Control Sample Data'!I353,$C$389),""))</f>
        <v/>
      </c>
      <c r="X354" s="105" t="str">
        <f>IF('Control Sample Data'!J353="","",IF(SUM('Control Sample Data'!J$3:J$386)&gt;10,IF(AND(ISNUMBER('Control Sample Data'!J353),'Control Sample Data'!J353&lt;$C$389, 'Control Sample Data'!J353&gt;0),'Control Sample Data'!J353,$C$389),""))</f>
        <v/>
      </c>
      <c r="Y354" s="105" t="str">
        <f>IF('Control Sample Data'!K353="","",IF(SUM('Control Sample Data'!K$3:K$386)&gt;10,IF(AND(ISNUMBER('Control Sample Data'!K353),'Control Sample Data'!K353&lt;$C$389, 'Control Sample Data'!K353&gt;0),'Control Sample Data'!K353,$C$389),""))</f>
        <v/>
      </c>
      <c r="Z354" s="105" t="str">
        <f>IF('Control Sample Data'!L353="","",IF(SUM('Control Sample Data'!L$3:L$386)&gt;10,IF(AND(ISNUMBER('Control Sample Data'!L353),'Control Sample Data'!L353&lt;$C$389, 'Control Sample Data'!L353&gt;0),'Control Sample Data'!L353,$C$389),""))</f>
        <v/>
      </c>
      <c r="AA354" s="105" t="str">
        <f>IF('Control Sample Data'!M353="","",IF(SUM('Control Sample Data'!M$3:M$386)&gt;10,IF(AND(ISNUMBER('Control Sample Data'!M353),'Control Sample Data'!M353&lt;$C$389, 'Control Sample Data'!M353&gt;0),'Control Sample Data'!M353,$C$389),""))</f>
        <v/>
      </c>
      <c r="AB354" s="136" t="str">
        <f>IF('Control Sample Data'!N353="","",IF(SUM('Control Sample Data'!N$3:N$386)&gt;10,IF(AND(ISNUMBER('Control Sample Data'!N353),'Control Sample Data'!N353&lt;$C$389, 'Control Sample Data'!N353&gt;0),'Control Sample Data'!N353,$C$389),""))</f>
        <v/>
      </c>
      <c r="BA354" s="101" t="str">
        <f t="shared" si="326"/>
        <v>UBR7</v>
      </c>
      <c r="BB354" s="104" t="s">
        <v>27134</v>
      </c>
      <c r="BC354" s="105">
        <f t="shared" si="286"/>
        <v>14.007999999999999</v>
      </c>
      <c r="BD354" s="105">
        <f t="shared" si="287"/>
        <v>14.05</v>
      </c>
      <c r="BE354" s="105">
        <f t="shared" si="288"/>
        <v>14.119999999999997</v>
      </c>
      <c r="BF354" s="105" t="str">
        <f t="shared" si="289"/>
        <v/>
      </c>
      <c r="BG354" s="105" t="str">
        <f t="shared" si="290"/>
        <v/>
      </c>
      <c r="BH354" s="105" t="str">
        <f t="shared" si="291"/>
        <v/>
      </c>
      <c r="BI354" s="105" t="str">
        <f t="shared" si="292"/>
        <v/>
      </c>
      <c r="BJ354" s="105" t="str">
        <f t="shared" si="293"/>
        <v/>
      </c>
      <c r="BK354" s="105" t="str">
        <f t="shared" si="294"/>
        <v/>
      </c>
      <c r="BL354" s="105" t="str">
        <f t="shared" si="295"/>
        <v/>
      </c>
      <c r="BM354" s="102" t="str">
        <f t="shared" si="327"/>
        <v/>
      </c>
      <c r="BN354" s="102" t="str">
        <f t="shared" si="328"/>
        <v/>
      </c>
      <c r="BO354" s="105">
        <f t="shared" si="296"/>
        <v>13.858000000000001</v>
      </c>
      <c r="BP354" s="105">
        <f t="shared" si="297"/>
        <v>13.948</v>
      </c>
      <c r="BQ354" s="105">
        <f t="shared" si="298"/>
        <v>13.79</v>
      </c>
      <c r="BR354" s="105" t="str">
        <f t="shared" si="299"/>
        <v/>
      </c>
      <c r="BS354" s="105" t="str">
        <f t="shared" si="300"/>
        <v/>
      </c>
      <c r="BT354" s="105" t="str">
        <f t="shared" si="301"/>
        <v/>
      </c>
      <c r="BU354" s="105" t="str">
        <f t="shared" si="302"/>
        <v/>
      </c>
      <c r="BV354" s="105" t="str">
        <f t="shared" si="303"/>
        <v/>
      </c>
      <c r="BW354" s="105" t="str">
        <f t="shared" si="304"/>
        <v/>
      </c>
      <c r="BX354" s="105" t="str">
        <f t="shared" si="305"/>
        <v/>
      </c>
      <c r="BY354" s="102" t="str">
        <f t="shared" si="329"/>
        <v/>
      </c>
      <c r="BZ354" s="102" t="str">
        <f t="shared" si="330"/>
        <v/>
      </c>
      <c r="CA354" s="70">
        <f t="shared" si="331"/>
        <v>14.059333333333333</v>
      </c>
      <c r="CB354" s="70">
        <f t="shared" si="332"/>
        <v>13.865333333333334</v>
      </c>
      <c r="CC354" s="103" t="str">
        <f t="shared" si="333"/>
        <v>UBR7</v>
      </c>
      <c r="CD354" s="104" t="s">
        <v>27134</v>
      </c>
      <c r="CE354" s="106">
        <f t="shared" si="306"/>
        <v>6.0697642130933602E-5</v>
      </c>
      <c r="CF354" s="106">
        <f t="shared" si="307"/>
        <v>5.8956074763479352E-5</v>
      </c>
      <c r="CG354" s="106">
        <f t="shared" si="308"/>
        <v>5.6163797035209816E-5</v>
      </c>
      <c r="CH354" s="106" t="str">
        <f t="shared" si="309"/>
        <v/>
      </c>
      <c r="CI354" s="106" t="str">
        <f t="shared" si="310"/>
        <v/>
      </c>
      <c r="CJ354" s="106" t="str">
        <f t="shared" si="311"/>
        <v/>
      </c>
      <c r="CK354" s="106" t="str">
        <f t="shared" si="312"/>
        <v/>
      </c>
      <c r="CL354" s="106" t="str">
        <f t="shared" si="313"/>
        <v/>
      </c>
      <c r="CM354" s="106" t="str">
        <f t="shared" si="314"/>
        <v/>
      </c>
      <c r="CN354" s="106" t="str">
        <f t="shared" si="315"/>
        <v/>
      </c>
      <c r="CO354" s="119" t="str">
        <f t="shared" si="334"/>
        <v/>
      </c>
      <c r="CP354" s="119" t="str">
        <f t="shared" si="335"/>
        <v/>
      </c>
      <c r="CQ354" s="106">
        <f t="shared" si="316"/>
        <v>6.7348250734982831E-5</v>
      </c>
      <c r="CR354" s="106">
        <f t="shared" si="317"/>
        <v>6.3275213685285673E-5</v>
      </c>
      <c r="CS354" s="106">
        <f t="shared" si="318"/>
        <v>7.0598644037188073E-5</v>
      </c>
      <c r="CT354" s="106" t="str">
        <f t="shared" si="319"/>
        <v/>
      </c>
      <c r="CU354" s="106" t="str">
        <f t="shared" si="320"/>
        <v/>
      </c>
      <c r="CV354" s="106" t="str">
        <f t="shared" si="321"/>
        <v/>
      </c>
      <c r="CW354" s="106" t="str">
        <f t="shared" si="322"/>
        <v/>
      </c>
      <c r="CX354" s="106" t="str">
        <f t="shared" si="323"/>
        <v/>
      </c>
      <c r="CY354" s="106" t="str">
        <f t="shared" si="324"/>
        <v/>
      </c>
      <c r="CZ354" s="106" t="str">
        <f t="shared" si="325"/>
        <v/>
      </c>
      <c r="DA354" s="119" t="str">
        <f t="shared" si="336"/>
        <v/>
      </c>
      <c r="DB354" s="119" t="str">
        <f t="shared" si="337"/>
        <v/>
      </c>
    </row>
    <row r="355" spans="1:106" ht="15" customHeight="1" x14ac:dyDescent="0.3">
      <c r="A355" s="135" t="str">
        <f>'Gene Table'!D354</f>
        <v>UHRF2</v>
      </c>
      <c r="B355" s="104" t="s">
        <v>27135</v>
      </c>
      <c r="C355" s="105">
        <f>IF('Test Sample Data'!C354="","",IF(SUM('Test Sample Data'!C$3:C$386)&gt;10,IF(AND(ISNUMBER('Test Sample Data'!C354),'Test Sample Data'!C354&lt;$C$389, 'Test Sample Data'!C354&gt;0),'Test Sample Data'!C354,$C$389),""))</f>
        <v>21.61</v>
      </c>
      <c r="D355" s="105">
        <f>IF('Test Sample Data'!D354="","",IF(SUM('Test Sample Data'!D$3:D$386)&gt;10,IF(AND(ISNUMBER('Test Sample Data'!D354),'Test Sample Data'!D354&lt;$C$389, 'Test Sample Data'!D354&gt;0),'Test Sample Data'!D354,$C$389),""))</f>
        <v>21.64</v>
      </c>
      <c r="E355" s="105">
        <f>IF('Test Sample Data'!E354="","",IF(SUM('Test Sample Data'!E$3:E$386)&gt;10,IF(AND(ISNUMBER('Test Sample Data'!E354),'Test Sample Data'!E354&lt;$C$389, 'Test Sample Data'!E354&gt;0),'Test Sample Data'!E354,$C$389),""))</f>
        <v>21.59</v>
      </c>
      <c r="F355" s="105" t="str">
        <f>IF('Test Sample Data'!F354="","",IF(SUM('Test Sample Data'!F$3:F$386)&gt;10,IF(AND(ISNUMBER('Test Sample Data'!F354),'Test Sample Data'!F354&lt;$C$389, 'Test Sample Data'!F354&gt;0),'Test Sample Data'!F354,$C$389),""))</f>
        <v/>
      </c>
      <c r="G355" s="105" t="str">
        <f>IF('Test Sample Data'!G354="","",IF(SUM('Test Sample Data'!G$3:G$386)&gt;10,IF(AND(ISNUMBER('Test Sample Data'!G354),'Test Sample Data'!G354&lt;$C$389, 'Test Sample Data'!G354&gt;0),'Test Sample Data'!G354,$C$389),""))</f>
        <v/>
      </c>
      <c r="H355" s="105" t="str">
        <f>IF('Test Sample Data'!H354="","",IF(SUM('Test Sample Data'!H$3:H$386)&gt;10,IF(AND(ISNUMBER('Test Sample Data'!H354),'Test Sample Data'!H354&lt;$C$389, 'Test Sample Data'!H354&gt;0),'Test Sample Data'!H354,$C$389),""))</f>
        <v/>
      </c>
      <c r="I355" s="105" t="str">
        <f>IF('Test Sample Data'!I354="","",IF(SUM('Test Sample Data'!I$3:I$386)&gt;10,IF(AND(ISNUMBER('Test Sample Data'!I354),'Test Sample Data'!I354&lt;$C$389, 'Test Sample Data'!I354&gt;0),'Test Sample Data'!I354,$C$389),""))</f>
        <v/>
      </c>
      <c r="J355" s="105" t="str">
        <f>IF('Test Sample Data'!J354="","",IF(SUM('Test Sample Data'!J$3:J$386)&gt;10,IF(AND(ISNUMBER('Test Sample Data'!J354),'Test Sample Data'!J354&lt;$C$389, 'Test Sample Data'!J354&gt;0),'Test Sample Data'!J354,$C$389),""))</f>
        <v/>
      </c>
      <c r="K355" s="105" t="str">
        <f>IF('Test Sample Data'!K354="","",IF(SUM('Test Sample Data'!K$3:K$386)&gt;10,IF(AND(ISNUMBER('Test Sample Data'!K354),'Test Sample Data'!K354&lt;$C$389, 'Test Sample Data'!K354&gt;0),'Test Sample Data'!K354,$C$389),""))</f>
        <v/>
      </c>
      <c r="L355" s="105" t="str">
        <f>IF('Test Sample Data'!L354="","",IF(SUM('Test Sample Data'!L$3:L$386)&gt;10,IF(AND(ISNUMBER('Test Sample Data'!L354),'Test Sample Data'!L354&lt;$C$389, 'Test Sample Data'!L354&gt;0),'Test Sample Data'!L354,$C$389),""))</f>
        <v/>
      </c>
      <c r="M355" s="105" t="str">
        <f>IF('Test Sample Data'!M354="","",IF(SUM('Test Sample Data'!M$3:M$386)&gt;10,IF(AND(ISNUMBER('Test Sample Data'!M354),'Test Sample Data'!M354&lt;$C$389, 'Test Sample Data'!M354&gt;0),'Test Sample Data'!M354,$C$389),""))</f>
        <v/>
      </c>
      <c r="N355" s="105" t="str">
        <f>IF('Test Sample Data'!N354="","",IF(SUM('Test Sample Data'!N$3:N$386)&gt;10,IF(AND(ISNUMBER('Test Sample Data'!N354),'Test Sample Data'!N354&lt;$C$389, 'Test Sample Data'!N354&gt;0),'Test Sample Data'!N354,$C$389),""))</f>
        <v/>
      </c>
      <c r="O355" s="105" t="str">
        <f>'Gene Table'!D354</f>
        <v>UHRF2</v>
      </c>
      <c r="P355" s="104" t="s">
        <v>27135</v>
      </c>
      <c r="Q355" s="105">
        <f>IF('Control Sample Data'!C354="","",IF(SUM('Control Sample Data'!C$3:C$386)&gt;10,IF(AND(ISNUMBER('Control Sample Data'!C354),'Control Sample Data'!C354&lt;$C$389, 'Control Sample Data'!C354&gt;0),'Control Sample Data'!C354,$C$389),""))</f>
        <v>23.21</v>
      </c>
      <c r="R355" s="105">
        <f>IF('Control Sample Data'!D354="","",IF(SUM('Control Sample Data'!D$3:D$386)&gt;10,IF(AND(ISNUMBER('Control Sample Data'!D354),'Control Sample Data'!D354&lt;$C$389, 'Control Sample Data'!D354&gt;0),'Control Sample Data'!D354,$C$389),""))</f>
        <v>23.16</v>
      </c>
      <c r="S355" s="105">
        <f>IF('Control Sample Data'!E354="","",IF(SUM('Control Sample Data'!E$3:E$386)&gt;10,IF(AND(ISNUMBER('Control Sample Data'!E354),'Control Sample Data'!E354&lt;$C$389, 'Control Sample Data'!E354&gt;0),'Control Sample Data'!E354,$C$389),""))</f>
        <v>23.2</v>
      </c>
      <c r="T355" s="105" t="str">
        <f>IF('Control Sample Data'!F354="","",IF(SUM('Control Sample Data'!F$3:F$386)&gt;10,IF(AND(ISNUMBER('Control Sample Data'!F354),'Control Sample Data'!F354&lt;$C$389, 'Control Sample Data'!F354&gt;0),'Control Sample Data'!F354,$C$389),""))</f>
        <v/>
      </c>
      <c r="U355" s="105" t="str">
        <f>IF('Control Sample Data'!G354="","",IF(SUM('Control Sample Data'!G$3:G$386)&gt;10,IF(AND(ISNUMBER('Control Sample Data'!G354),'Control Sample Data'!G354&lt;$C$389, 'Control Sample Data'!G354&gt;0),'Control Sample Data'!G354,$C$389),""))</f>
        <v/>
      </c>
      <c r="V355" s="105" t="str">
        <f>IF('Control Sample Data'!H354="","",IF(SUM('Control Sample Data'!H$3:H$386)&gt;10,IF(AND(ISNUMBER('Control Sample Data'!H354),'Control Sample Data'!H354&lt;$C$389, 'Control Sample Data'!H354&gt;0),'Control Sample Data'!H354,$C$389),""))</f>
        <v/>
      </c>
      <c r="W355" s="105" t="str">
        <f>IF('Control Sample Data'!I354="","",IF(SUM('Control Sample Data'!I$3:I$386)&gt;10,IF(AND(ISNUMBER('Control Sample Data'!I354),'Control Sample Data'!I354&lt;$C$389, 'Control Sample Data'!I354&gt;0),'Control Sample Data'!I354,$C$389),""))</f>
        <v/>
      </c>
      <c r="X355" s="105" t="str">
        <f>IF('Control Sample Data'!J354="","",IF(SUM('Control Sample Data'!J$3:J$386)&gt;10,IF(AND(ISNUMBER('Control Sample Data'!J354),'Control Sample Data'!J354&lt;$C$389, 'Control Sample Data'!J354&gt;0),'Control Sample Data'!J354,$C$389),""))</f>
        <v/>
      </c>
      <c r="Y355" s="105" t="str">
        <f>IF('Control Sample Data'!K354="","",IF(SUM('Control Sample Data'!K$3:K$386)&gt;10,IF(AND(ISNUMBER('Control Sample Data'!K354),'Control Sample Data'!K354&lt;$C$389, 'Control Sample Data'!K354&gt;0),'Control Sample Data'!K354,$C$389),""))</f>
        <v/>
      </c>
      <c r="Z355" s="105" t="str">
        <f>IF('Control Sample Data'!L354="","",IF(SUM('Control Sample Data'!L$3:L$386)&gt;10,IF(AND(ISNUMBER('Control Sample Data'!L354),'Control Sample Data'!L354&lt;$C$389, 'Control Sample Data'!L354&gt;0),'Control Sample Data'!L354,$C$389),""))</f>
        <v/>
      </c>
      <c r="AA355" s="105" t="str">
        <f>IF('Control Sample Data'!M354="","",IF(SUM('Control Sample Data'!M$3:M$386)&gt;10,IF(AND(ISNUMBER('Control Sample Data'!M354),'Control Sample Data'!M354&lt;$C$389, 'Control Sample Data'!M354&gt;0),'Control Sample Data'!M354,$C$389),""))</f>
        <v/>
      </c>
      <c r="AB355" s="136" t="str">
        <f>IF('Control Sample Data'!N354="","",IF(SUM('Control Sample Data'!N$3:N$386)&gt;10,IF(AND(ISNUMBER('Control Sample Data'!N354),'Control Sample Data'!N354&lt;$C$389, 'Control Sample Data'!N354&gt;0),'Control Sample Data'!N354,$C$389),""))</f>
        <v/>
      </c>
      <c r="BA355" s="101" t="str">
        <f t="shared" si="326"/>
        <v>UHRF2</v>
      </c>
      <c r="BB355" s="104" t="s">
        <v>27135</v>
      </c>
      <c r="BC355" s="105">
        <f t="shared" si="286"/>
        <v>0.61799999999999855</v>
      </c>
      <c r="BD355" s="105">
        <f t="shared" si="287"/>
        <v>0.69000000000000128</v>
      </c>
      <c r="BE355" s="105">
        <f t="shared" si="288"/>
        <v>0.7099999999999973</v>
      </c>
      <c r="BF355" s="105" t="str">
        <f t="shared" si="289"/>
        <v/>
      </c>
      <c r="BG355" s="105" t="str">
        <f t="shared" si="290"/>
        <v/>
      </c>
      <c r="BH355" s="105" t="str">
        <f t="shared" si="291"/>
        <v/>
      </c>
      <c r="BI355" s="105" t="str">
        <f t="shared" si="292"/>
        <v/>
      </c>
      <c r="BJ355" s="105" t="str">
        <f t="shared" si="293"/>
        <v/>
      </c>
      <c r="BK355" s="105" t="str">
        <f t="shared" si="294"/>
        <v/>
      </c>
      <c r="BL355" s="105" t="str">
        <f t="shared" si="295"/>
        <v/>
      </c>
      <c r="BM355" s="102" t="str">
        <f t="shared" si="327"/>
        <v/>
      </c>
      <c r="BN355" s="102" t="str">
        <f t="shared" si="328"/>
        <v/>
      </c>
      <c r="BO355" s="105">
        <f t="shared" si="296"/>
        <v>2.0680000000000014</v>
      </c>
      <c r="BP355" s="105">
        <f t="shared" si="297"/>
        <v>2.1080000000000005</v>
      </c>
      <c r="BQ355" s="105">
        <f t="shared" si="298"/>
        <v>1.9899999999999984</v>
      </c>
      <c r="BR355" s="105" t="str">
        <f t="shared" si="299"/>
        <v/>
      </c>
      <c r="BS355" s="105" t="str">
        <f t="shared" si="300"/>
        <v/>
      </c>
      <c r="BT355" s="105" t="str">
        <f t="shared" si="301"/>
        <v/>
      </c>
      <c r="BU355" s="105" t="str">
        <f t="shared" si="302"/>
        <v/>
      </c>
      <c r="BV355" s="105" t="str">
        <f t="shared" si="303"/>
        <v/>
      </c>
      <c r="BW355" s="105" t="str">
        <f t="shared" si="304"/>
        <v/>
      </c>
      <c r="BX355" s="105" t="str">
        <f t="shared" si="305"/>
        <v/>
      </c>
      <c r="BY355" s="102" t="str">
        <f t="shared" si="329"/>
        <v/>
      </c>
      <c r="BZ355" s="102" t="str">
        <f t="shared" si="330"/>
        <v/>
      </c>
      <c r="CA355" s="70">
        <f t="shared" si="331"/>
        <v>0.67266666666666575</v>
      </c>
      <c r="CB355" s="70">
        <f t="shared" si="332"/>
        <v>2.0553333333333335</v>
      </c>
      <c r="CC355" s="103" t="str">
        <f t="shared" si="333"/>
        <v>UHRF2</v>
      </c>
      <c r="CD355" s="104" t="s">
        <v>27135</v>
      </c>
      <c r="CE355" s="106">
        <f t="shared" si="306"/>
        <v>0.65157357468164767</v>
      </c>
      <c r="CF355" s="106">
        <f t="shared" si="307"/>
        <v>0.61985384996949278</v>
      </c>
      <c r="CG355" s="106">
        <f t="shared" si="308"/>
        <v>0.61132013884603542</v>
      </c>
      <c r="CH355" s="106" t="str">
        <f t="shared" si="309"/>
        <v/>
      </c>
      <c r="CI355" s="106" t="str">
        <f t="shared" si="310"/>
        <v/>
      </c>
      <c r="CJ355" s="106" t="str">
        <f t="shared" si="311"/>
        <v/>
      </c>
      <c r="CK355" s="106" t="str">
        <f t="shared" si="312"/>
        <v/>
      </c>
      <c r="CL355" s="106" t="str">
        <f t="shared" si="313"/>
        <v/>
      </c>
      <c r="CM355" s="106" t="str">
        <f t="shared" si="314"/>
        <v/>
      </c>
      <c r="CN355" s="106" t="str">
        <f t="shared" si="315"/>
        <v/>
      </c>
      <c r="CO355" s="119" t="str">
        <f t="shared" si="334"/>
        <v/>
      </c>
      <c r="CP355" s="119" t="str">
        <f t="shared" si="335"/>
        <v/>
      </c>
      <c r="CQ355" s="106">
        <f t="shared" si="316"/>
        <v>0.23848988763688928</v>
      </c>
      <c r="CR355" s="106">
        <f t="shared" si="317"/>
        <v>0.23196836911782062</v>
      </c>
      <c r="CS355" s="106">
        <f t="shared" si="318"/>
        <v>0.25173888751418</v>
      </c>
      <c r="CT355" s="106" t="str">
        <f t="shared" si="319"/>
        <v/>
      </c>
      <c r="CU355" s="106" t="str">
        <f t="shared" si="320"/>
        <v/>
      </c>
      <c r="CV355" s="106" t="str">
        <f t="shared" si="321"/>
        <v/>
      </c>
      <c r="CW355" s="106" t="str">
        <f t="shared" si="322"/>
        <v/>
      </c>
      <c r="CX355" s="106" t="str">
        <f t="shared" si="323"/>
        <v/>
      </c>
      <c r="CY355" s="106" t="str">
        <f t="shared" si="324"/>
        <v/>
      </c>
      <c r="CZ355" s="106" t="str">
        <f t="shared" si="325"/>
        <v/>
      </c>
      <c r="DA355" s="119" t="str">
        <f t="shared" si="336"/>
        <v/>
      </c>
      <c r="DB355" s="119" t="str">
        <f t="shared" si="337"/>
        <v/>
      </c>
    </row>
    <row r="356" spans="1:106" ht="15" customHeight="1" x14ac:dyDescent="0.3">
      <c r="A356" s="135" t="str">
        <f>'Gene Table'!D355</f>
        <v>UNK</v>
      </c>
      <c r="B356" s="104" t="s">
        <v>27136</v>
      </c>
      <c r="C356" s="105">
        <f>IF('Test Sample Data'!C355="","",IF(SUM('Test Sample Data'!C$3:C$386)&gt;10,IF(AND(ISNUMBER('Test Sample Data'!C355),'Test Sample Data'!C355&lt;$C$389, 'Test Sample Data'!C355&gt;0),'Test Sample Data'!C355,$C$389),""))</f>
        <v>35</v>
      </c>
      <c r="D356" s="105">
        <f>IF('Test Sample Data'!D355="","",IF(SUM('Test Sample Data'!D$3:D$386)&gt;10,IF(AND(ISNUMBER('Test Sample Data'!D355),'Test Sample Data'!D355&lt;$C$389, 'Test Sample Data'!D355&gt;0),'Test Sample Data'!D355,$C$389),""))</f>
        <v>35</v>
      </c>
      <c r="E356" s="105">
        <f>IF('Test Sample Data'!E355="","",IF(SUM('Test Sample Data'!E$3:E$386)&gt;10,IF(AND(ISNUMBER('Test Sample Data'!E355),'Test Sample Data'!E355&lt;$C$389, 'Test Sample Data'!E355&gt;0),'Test Sample Data'!E355,$C$389),""))</f>
        <v>35</v>
      </c>
      <c r="F356" s="105" t="str">
        <f>IF('Test Sample Data'!F355="","",IF(SUM('Test Sample Data'!F$3:F$386)&gt;10,IF(AND(ISNUMBER('Test Sample Data'!F355),'Test Sample Data'!F355&lt;$C$389, 'Test Sample Data'!F355&gt;0),'Test Sample Data'!F355,$C$389),""))</f>
        <v/>
      </c>
      <c r="G356" s="105" t="str">
        <f>IF('Test Sample Data'!G355="","",IF(SUM('Test Sample Data'!G$3:G$386)&gt;10,IF(AND(ISNUMBER('Test Sample Data'!G355),'Test Sample Data'!G355&lt;$C$389, 'Test Sample Data'!G355&gt;0),'Test Sample Data'!G355,$C$389),""))</f>
        <v/>
      </c>
      <c r="H356" s="105" t="str">
        <f>IF('Test Sample Data'!H355="","",IF(SUM('Test Sample Data'!H$3:H$386)&gt;10,IF(AND(ISNUMBER('Test Sample Data'!H355),'Test Sample Data'!H355&lt;$C$389, 'Test Sample Data'!H355&gt;0),'Test Sample Data'!H355,$C$389),""))</f>
        <v/>
      </c>
      <c r="I356" s="105" t="str">
        <f>IF('Test Sample Data'!I355="","",IF(SUM('Test Sample Data'!I$3:I$386)&gt;10,IF(AND(ISNUMBER('Test Sample Data'!I355),'Test Sample Data'!I355&lt;$C$389, 'Test Sample Data'!I355&gt;0),'Test Sample Data'!I355,$C$389),""))</f>
        <v/>
      </c>
      <c r="J356" s="105" t="str">
        <f>IF('Test Sample Data'!J355="","",IF(SUM('Test Sample Data'!J$3:J$386)&gt;10,IF(AND(ISNUMBER('Test Sample Data'!J355),'Test Sample Data'!J355&lt;$C$389, 'Test Sample Data'!J355&gt;0),'Test Sample Data'!J355,$C$389),""))</f>
        <v/>
      </c>
      <c r="K356" s="105" t="str">
        <f>IF('Test Sample Data'!K355="","",IF(SUM('Test Sample Data'!K$3:K$386)&gt;10,IF(AND(ISNUMBER('Test Sample Data'!K355),'Test Sample Data'!K355&lt;$C$389, 'Test Sample Data'!K355&gt;0),'Test Sample Data'!K355,$C$389),""))</f>
        <v/>
      </c>
      <c r="L356" s="105" t="str">
        <f>IF('Test Sample Data'!L355="","",IF(SUM('Test Sample Data'!L$3:L$386)&gt;10,IF(AND(ISNUMBER('Test Sample Data'!L355),'Test Sample Data'!L355&lt;$C$389, 'Test Sample Data'!L355&gt;0),'Test Sample Data'!L355,$C$389),""))</f>
        <v/>
      </c>
      <c r="M356" s="105" t="str">
        <f>IF('Test Sample Data'!M355="","",IF(SUM('Test Sample Data'!M$3:M$386)&gt;10,IF(AND(ISNUMBER('Test Sample Data'!M355),'Test Sample Data'!M355&lt;$C$389, 'Test Sample Data'!M355&gt;0),'Test Sample Data'!M355,$C$389),""))</f>
        <v/>
      </c>
      <c r="N356" s="105" t="str">
        <f>IF('Test Sample Data'!N355="","",IF(SUM('Test Sample Data'!N$3:N$386)&gt;10,IF(AND(ISNUMBER('Test Sample Data'!N355),'Test Sample Data'!N355&lt;$C$389, 'Test Sample Data'!N355&gt;0),'Test Sample Data'!N355,$C$389),""))</f>
        <v/>
      </c>
      <c r="O356" s="105" t="str">
        <f>'Gene Table'!D355</f>
        <v>UNK</v>
      </c>
      <c r="P356" s="104" t="s">
        <v>27136</v>
      </c>
      <c r="Q356" s="105">
        <f>IF('Control Sample Data'!C355="","",IF(SUM('Control Sample Data'!C$3:C$386)&gt;10,IF(AND(ISNUMBER('Control Sample Data'!C355),'Control Sample Data'!C355&lt;$C$389, 'Control Sample Data'!C355&gt;0),'Control Sample Data'!C355,$C$389),""))</f>
        <v>35</v>
      </c>
      <c r="R356" s="105">
        <f>IF('Control Sample Data'!D355="","",IF(SUM('Control Sample Data'!D$3:D$386)&gt;10,IF(AND(ISNUMBER('Control Sample Data'!D355),'Control Sample Data'!D355&lt;$C$389, 'Control Sample Data'!D355&gt;0),'Control Sample Data'!D355,$C$389),""))</f>
        <v>35</v>
      </c>
      <c r="S356" s="105">
        <f>IF('Control Sample Data'!E355="","",IF(SUM('Control Sample Data'!E$3:E$386)&gt;10,IF(AND(ISNUMBER('Control Sample Data'!E355),'Control Sample Data'!E355&lt;$C$389, 'Control Sample Data'!E355&gt;0),'Control Sample Data'!E355,$C$389),""))</f>
        <v>35</v>
      </c>
      <c r="T356" s="105" t="str">
        <f>IF('Control Sample Data'!F355="","",IF(SUM('Control Sample Data'!F$3:F$386)&gt;10,IF(AND(ISNUMBER('Control Sample Data'!F355),'Control Sample Data'!F355&lt;$C$389, 'Control Sample Data'!F355&gt;0),'Control Sample Data'!F355,$C$389),""))</f>
        <v/>
      </c>
      <c r="U356" s="105" t="str">
        <f>IF('Control Sample Data'!G355="","",IF(SUM('Control Sample Data'!G$3:G$386)&gt;10,IF(AND(ISNUMBER('Control Sample Data'!G355),'Control Sample Data'!G355&lt;$C$389, 'Control Sample Data'!G355&gt;0),'Control Sample Data'!G355,$C$389),""))</f>
        <v/>
      </c>
      <c r="V356" s="105" t="str">
        <f>IF('Control Sample Data'!H355="","",IF(SUM('Control Sample Data'!H$3:H$386)&gt;10,IF(AND(ISNUMBER('Control Sample Data'!H355),'Control Sample Data'!H355&lt;$C$389, 'Control Sample Data'!H355&gt;0),'Control Sample Data'!H355,$C$389),""))</f>
        <v/>
      </c>
      <c r="W356" s="105" t="str">
        <f>IF('Control Sample Data'!I355="","",IF(SUM('Control Sample Data'!I$3:I$386)&gt;10,IF(AND(ISNUMBER('Control Sample Data'!I355),'Control Sample Data'!I355&lt;$C$389, 'Control Sample Data'!I355&gt;0),'Control Sample Data'!I355,$C$389),""))</f>
        <v/>
      </c>
      <c r="X356" s="105" t="str">
        <f>IF('Control Sample Data'!J355="","",IF(SUM('Control Sample Data'!J$3:J$386)&gt;10,IF(AND(ISNUMBER('Control Sample Data'!J355),'Control Sample Data'!J355&lt;$C$389, 'Control Sample Data'!J355&gt;0),'Control Sample Data'!J355,$C$389),""))</f>
        <v/>
      </c>
      <c r="Y356" s="105" t="str">
        <f>IF('Control Sample Data'!K355="","",IF(SUM('Control Sample Data'!K$3:K$386)&gt;10,IF(AND(ISNUMBER('Control Sample Data'!K355),'Control Sample Data'!K355&lt;$C$389, 'Control Sample Data'!K355&gt;0),'Control Sample Data'!K355,$C$389),""))</f>
        <v/>
      </c>
      <c r="Z356" s="105" t="str">
        <f>IF('Control Sample Data'!L355="","",IF(SUM('Control Sample Data'!L$3:L$386)&gt;10,IF(AND(ISNUMBER('Control Sample Data'!L355),'Control Sample Data'!L355&lt;$C$389, 'Control Sample Data'!L355&gt;0),'Control Sample Data'!L355,$C$389),""))</f>
        <v/>
      </c>
      <c r="AA356" s="105" t="str">
        <f>IF('Control Sample Data'!M355="","",IF(SUM('Control Sample Data'!M$3:M$386)&gt;10,IF(AND(ISNUMBER('Control Sample Data'!M355),'Control Sample Data'!M355&lt;$C$389, 'Control Sample Data'!M355&gt;0),'Control Sample Data'!M355,$C$389),""))</f>
        <v/>
      </c>
      <c r="AB356" s="136" t="str">
        <f>IF('Control Sample Data'!N355="","",IF(SUM('Control Sample Data'!N$3:N$386)&gt;10,IF(AND(ISNUMBER('Control Sample Data'!N355),'Control Sample Data'!N355&lt;$C$389, 'Control Sample Data'!N355&gt;0),'Control Sample Data'!N355,$C$389),""))</f>
        <v/>
      </c>
      <c r="BA356" s="101" t="str">
        <f t="shared" si="326"/>
        <v>UNK</v>
      </c>
      <c r="BB356" s="104" t="s">
        <v>27136</v>
      </c>
      <c r="BC356" s="105">
        <f t="shared" ref="BC356:BC387" si="338">IF(ISERROR(C356-AC$26),"",C356-AC$26)</f>
        <v>14.007999999999999</v>
      </c>
      <c r="BD356" s="105">
        <f t="shared" ref="BD356:BD387" si="339">IF(ISERROR(D356-AD$26),"",D356-AD$26)</f>
        <v>14.05</v>
      </c>
      <c r="BE356" s="105">
        <f t="shared" ref="BE356:BE387" si="340">IF(ISERROR(E356-AE$26),"",E356-AE$26)</f>
        <v>14.119999999999997</v>
      </c>
      <c r="BF356" s="105" t="str">
        <f t="shared" ref="BF356:BF387" si="341">IF(ISERROR(F356-AF$26),"",F356-AF$26)</f>
        <v/>
      </c>
      <c r="BG356" s="105" t="str">
        <f t="shared" ref="BG356:BG387" si="342">IF(ISERROR(G356-AG$26),"",G356-AG$26)</f>
        <v/>
      </c>
      <c r="BH356" s="105" t="str">
        <f t="shared" ref="BH356:BH387" si="343">IF(ISERROR(H356-AH$26),"",H356-AH$26)</f>
        <v/>
      </c>
      <c r="BI356" s="105" t="str">
        <f t="shared" ref="BI356:BI387" si="344">IF(ISERROR(I356-AI$26),"",I356-AI$26)</f>
        <v/>
      </c>
      <c r="BJ356" s="105" t="str">
        <f t="shared" ref="BJ356:BJ387" si="345">IF(ISERROR(J356-AJ$26),"",J356-AJ$26)</f>
        <v/>
      </c>
      <c r="BK356" s="105" t="str">
        <f t="shared" ref="BK356:BK387" si="346">IF(ISERROR(K356-AK$26),"",K356-AK$26)</f>
        <v/>
      </c>
      <c r="BL356" s="105" t="str">
        <f t="shared" ref="BL356:BL387" si="347">IF(ISERROR(L356-AL$26),"",L356-AL$26)</f>
        <v/>
      </c>
      <c r="BM356" s="102" t="str">
        <f t="shared" si="327"/>
        <v/>
      </c>
      <c r="BN356" s="102" t="str">
        <f t="shared" si="328"/>
        <v/>
      </c>
      <c r="BO356" s="105">
        <f t="shared" ref="BO356:BO387" si="348">IF(ISERROR(Q356-AO$26),"",Q356-AO$26)</f>
        <v>13.858000000000001</v>
      </c>
      <c r="BP356" s="105">
        <f t="shared" ref="BP356:BP387" si="349">IF(ISERROR(R356-AP$26),"",R356-AP$26)</f>
        <v>13.948</v>
      </c>
      <c r="BQ356" s="105">
        <f t="shared" ref="BQ356:BQ387" si="350">IF(ISERROR(S356-AQ$26),"",S356-AQ$26)</f>
        <v>13.79</v>
      </c>
      <c r="BR356" s="105" t="str">
        <f t="shared" ref="BR356:BR387" si="351">IF(ISERROR(T356-AR$26),"",T356-AR$26)</f>
        <v/>
      </c>
      <c r="BS356" s="105" t="str">
        <f t="shared" ref="BS356:BS387" si="352">IF(ISERROR(U356-AS$26),"",U356-AS$26)</f>
        <v/>
      </c>
      <c r="BT356" s="105" t="str">
        <f t="shared" ref="BT356:BT387" si="353">IF(ISERROR(V356-AT$26),"",V356-AT$26)</f>
        <v/>
      </c>
      <c r="BU356" s="105" t="str">
        <f t="shared" ref="BU356:BU387" si="354">IF(ISERROR(W356-AU$26),"",W356-AU$26)</f>
        <v/>
      </c>
      <c r="BV356" s="105" t="str">
        <f t="shared" ref="BV356:BV387" si="355">IF(ISERROR(X356-AV$26),"",X356-AV$26)</f>
        <v/>
      </c>
      <c r="BW356" s="105" t="str">
        <f t="shared" ref="BW356:BW387" si="356">IF(ISERROR(Y356-AW$26),"",Y356-AW$26)</f>
        <v/>
      </c>
      <c r="BX356" s="105" t="str">
        <f t="shared" ref="BX356:BX387" si="357">IF(ISERROR(Z356-AX$26),"",Z356-AX$26)</f>
        <v/>
      </c>
      <c r="BY356" s="102" t="str">
        <f t="shared" si="329"/>
        <v/>
      </c>
      <c r="BZ356" s="102" t="str">
        <f t="shared" si="330"/>
        <v/>
      </c>
      <c r="CA356" s="70">
        <f t="shared" si="331"/>
        <v>14.059333333333333</v>
      </c>
      <c r="CB356" s="70">
        <f t="shared" si="332"/>
        <v>13.865333333333334</v>
      </c>
      <c r="CC356" s="103" t="str">
        <f t="shared" si="333"/>
        <v>UNK</v>
      </c>
      <c r="CD356" s="104" t="s">
        <v>27136</v>
      </c>
      <c r="CE356" s="106">
        <f t="shared" ref="CE356:CE387" si="358">IF(BC356="","",POWER(2, -BC356))</f>
        <v>6.0697642130933602E-5</v>
      </c>
      <c r="CF356" s="106">
        <f t="shared" ref="CF356:CF387" si="359">IF(BD356="","",POWER(2, -BD356))</f>
        <v>5.8956074763479352E-5</v>
      </c>
      <c r="CG356" s="106">
        <f t="shared" ref="CG356:CG387" si="360">IF(BE356="","",POWER(2, -BE356))</f>
        <v>5.6163797035209816E-5</v>
      </c>
      <c r="CH356" s="106" t="str">
        <f t="shared" ref="CH356:CH387" si="361">IF(BF356="","",POWER(2, -BF356))</f>
        <v/>
      </c>
      <c r="CI356" s="106" t="str">
        <f t="shared" ref="CI356:CI387" si="362">IF(BG356="","",POWER(2, -BG356))</f>
        <v/>
      </c>
      <c r="CJ356" s="106" t="str">
        <f t="shared" ref="CJ356:CJ387" si="363">IF(BH356="","",POWER(2, -BH356))</f>
        <v/>
      </c>
      <c r="CK356" s="106" t="str">
        <f t="shared" ref="CK356:CK387" si="364">IF(BI356="","",POWER(2, -BI356))</f>
        <v/>
      </c>
      <c r="CL356" s="106" t="str">
        <f t="shared" ref="CL356:CL387" si="365">IF(BJ356="","",POWER(2, -BJ356))</f>
        <v/>
      </c>
      <c r="CM356" s="106" t="str">
        <f t="shared" ref="CM356:CM387" si="366">IF(BK356="","",POWER(2, -BK356))</f>
        <v/>
      </c>
      <c r="CN356" s="106" t="str">
        <f t="shared" ref="CN356:CN387" si="367">IF(BL356="","",POWER(2, -BL356))</f>
        <v/>
      </c>
      <c r="CO356" s="119" t="str">
        <f t="shared" si="334"/>
        <v/>
      </c>
      <c r="CP356" s="119" t="str">
        <f t="shared" si="335"/>
        <v/>
      </c>
      <c r="CQ356" s="106">
        <f t="shared" ref="CQ356:CQ387" si="368">IF(BO356="","",POWER(2, -BO356))</f>
        <v>6.7348250734982831E-5</v>
      </c>
      <c r="CR356" s="106">
        <f t="shared" ref="CR356:CR387" si="369">IF(BP356="","",POWER(2, -BP356))</f>
        <v>6.3275213685285673E-5</v>
      </c>
      <c r="CS356" s="106">
        <f t="shared" ref="CS356:CS387" si="370">IF(BQ356="","",POWER(2, -BQ356))</f>
        <v>7.0598644037188073E-5</v>
      </c>
      <c r="CT356" s="106" t="str">
        <f t="shared" ref="CT356:CT387" si="371">IF(BR356="","",POWER(2, -BR356))</f>
        <v/>
      </c>
      <c r="CU356" s="106" t="str">
        <f t="shared" ref="CU356:CU387" si="372">IF(BS356="","",POWER(2, -BS356))</f>
        <v/>
      </c>
      <c r="CV356" s="106" t="str">
        <f t="shared" ref="CV356:CV387" si="373">IF(BT356="","",POWER(2, -BT356))</f>
        <v/>
      </c>
      <c r="CW356" s="106" t="str">
        <f t="shared" ref="CW356:CW387" si="374">IF(BU356="","",POWER(2, -BU356))</f>
        <v/>
      </c>
      <c r="CX356" s="106" t="str">
        <f t="shared" ref="CX356:CX387" si="375">IF(BV356="","",POWER(2, -BV356))</f>
        <v/>
      </c>
      <c r="CY356" s="106" t="str">
        <f t="shared" ref="CY356:CY387" si="376">IF(BW356="","",POWER(2, -BW356))</f>
        <v/>
      </c>
      <c r="CZ356" s="106" t="str">
        <f t="shared" ref="CZ356:CZ387" si="377">IF(BX356="","",POWER(2, -BX356))</f>
        <v/>
      </c>
      <c r="DA356" s="119" t="str">
        <f t="shared" si="336"/>
        <v/>
      </c>
      <c r="DB356" s="119" t="str">
        <f t="shared" si="337"/>
        <v/>
      </c>
    </row>
    <row r="357" spans="1:106" ht="15" customHeight="1" x14ac:dyDescent="0.3">
      <c r="A357" s="135" t="str">
        <f>'Gene Table'!D356</f>
        <v>VHL</v>
      </c>
      <c r="B357" s="104" t="s">
        <v>27137</v>
      </c>
      <c r="C357" s="105">
        <f>IF('Test Sample Data'!C356="","",IF(SUM('Test Sample Data'!C$3:C$386)&gt;10,IF(AND(ISNUMBER('Test Sample Data'!C356),'Test Sample Data'!C356&lt;$C$389, 'Test Sample Data'!C356&gt;0),'Test Sample Data'!C356,$C$389),""))</f>
        <v>22.27</v>
      </c>
      <c r="D357" s="105">
        <f>IF('Test Sample Data'!D356="","",IF(SUM('Test Sample Data'!D$3:D$386)&gt;10,IF(AND(ISNUMBER('Test Sample Data'!D356),'Test Sample Data'!D356&lt;$C$389, 'Test Sample Data'!D356&gt;0),'Test Sample Data'!D356,$C$389),""))</f>
        <v>22.15</v>
      </c>
      <c r="E357" s="105">
        <f>IF('Test Sample Data'!E356="","",IF(SUM('Test Sample Data'!E$3:E$386)&gt;10,IF(AND(ISNUMBER('Test Sample Data'!E356),'Test Sample Data'!E356&lt;$C$389, 'Test Sample Data'!E356&gt;0),'Test Sample Data'!E356,$C$389),""))</f>
        <v>22.14</v>
      </c>
      <c r="F357" s="105" t="str">
        <f>IF('Test Sample Data'!F356="","",IF(SUM('Test Sample Data'!F$3:F$386)&gt;10,IF(AND(ISNUMBER('Test Sample Data'!F356),'Test Sample Data'!F356&lt;$C$389, 'Test Sample Data'!F356&gt;0),'Test Sample Data'!F356,$C$389),""))</f>
        <v/>
      </c>
      <c r="G357" s="105" t="str">
        <f>IF('Test Sample Data'!G356="","",IF(SUM('Test Sample Data'!G$3:G$386)&gt;10,IF(AND(ISNUMBER('Test Sample Data'!G356),'Test Sample Data'!G356&lt;$C$389, 'Test Sample Data'!G356&gt;0),'Test Sample Data'!G356,$C$389),""))</f>
        <v/>
      </c>
      <c r="H357" s="105" t="str">
        <f>IF('Test Sample Data'!H356="","",IF(SUM('Test Sample Data'!H$3:H$386)&gt;10,IF(AND(ISNUMBER('Test Sample Data'!H356),'Test Sample Data'!H356&lt;$C$389, 'Test Sample Data'!H356&gt;0),'Test Sample Data'!H356,$C$389),""))</f>
        <v/>
      </c>
      <c r="I357" s="105" t="str">
        <f>IF('Test Sample Data'!I356="","",IF(SUM('Test Sample Data'!I$3:I$386)&gt;10,IF(AND(ISNUMBER('Test Sample Data'!I356),'Test Sample Data'!I356&lt;$C$389, 'Test Sample Data'!I356&gt;0),'Test Sample Data'!I356,$C$389),""))</f>
        <v/>
      </c>
      <c r="J357" s="105" t="str">
        <f>IF('Test Sample Data'!J356="","",IF(SUM('Test Sample Data'!J$3:J$386)&gt;10,IF(AND(ISNUMBER('Test Sample Data'!J356),'Test Sample Data'!J356&lt;$C$389, 'Test Sample Data'!J356&gt;0),'Test Sample Data'!J356,$C$389),""))</f>
        <v/>
      </c>
      <c r="K357" s="105" t="str">
        <f>IF('Test Sample Data'!K356="","",IF(SUM('Test Sample Data'!K$3:K$386)&gt;10,IF(AND(ISNUMBER('Test Sample Data'!K356),'Test Sample Data'!K356&lt;$C$389, 'Test Sample Data'!K356&gt;0),'Test Sample Data'!K356,$C$389),""))</f>
        <v/>
      </c>
      <c r="L357" s="105" t="str">
        <f>IF('Test Sample Data'!L356="","",IF(SUM('Test Sample Data'!L$3:L$386)&gt;10,IF(AND(ISNUMBER('Test Sample Data'!L356),'Test Sample Data'!L356&lt;$C$389, 'Test Sample Data'!L356&gt;0),'Test Sample Data'!L356,$C$389),""))</f>
        <v/>
      </c>
      <c r="M357" s="105" t="str">
        <f>IF('Test Sample Data'!M356="","",IF(SUM('Test Sample Data'!M$3:M$386)&gt;10,IF(AND(ISNUMBER('Test Sample Data'!M356),'Test Sample Data'!M356&lt;$C$389, 'Test Sample Data'!M356&gt;0),'Test Sample Data'!M356,$C$389),""))</f>
        <v/>
      </c>
      <c r="N357" s="105" t="str">
        <f>IF('Test Sample Data'!N356="","",IF(SUM('Test Sample Data'!N$3:N$386)&gt;10,IF(AND(ISNUMBER('Test Sample Data'!N356),'Test Sample Data'!N356&lt;$C$389, 'Test Sample Data'!N356&gt;0),'Test Sample Data'!N356,$C$389),""))</f>
        <v/>
      </c>
      <c r="O357" s="105" t="str">
        <f>'Gene Table'!D356</f>
        <v>VHL</v>
      </c>
      <c r="P357" s="104" t="s">
        <v>27137</v>
      </c>
      <c r="Q357" s="105">
        <f>IF('Control Sample Data'!C356="","",IF(SUM('Control Sample Data'!C$3:C$386)&gt;10,IF(AND(ISNUMBER('Control Sample Data'!C356),'Control Sample Data'!C356&lt;$C$389, 'Control Sample Data'!C356&gt;0),'Control Sample Data'!C356,$C$389),""))</f>
        <v>24.97</v>
      </c>
      <c r="R357" s="105">
        <f>IF('Control Sample Data'!D356="","",IF(SUM('Control Sample Data'!D$3:D$386)&gt;10,IF(AND(ISNUMBER('Control Sample Data'!D356),'Control Sample Data'!D356&lt;$C$389, 'Control Sample Data'!D356&gt;0),'Control Sample Data'!D356,$C$389),""))</f>
        <v>25.02</v>
      </c>
      <c r="S357" s="105">
        <f>IF('Control Sample Data'!E356="","",IF(SUM('Control Sample Data'!E$3:E$386)&gt;10,IF(AND(ISNUMBER('Control Sample Data'!E356),'Control Sample Data'!E356&lt;$C$389, 'Control Sample Data'!E356&gt;0),'Control Sample Data'!E356,$C$389),""))</f>
        <v>25.19</v>
      </c>
      <c r="T357" s="105" t="str">
        <f>IF('Control Sample Data'!F356="","",IF(SUM('Control Sample Data'!F$3:F$386)&gt;10,IF(AND(ISNUMBER('Control Sample Data'!F356),'Control Sample Data'!F356&lt;$C$389, 'Control Sample Data'!F356&gt;0),'Control Sample Data'!F356,$C$389),""))</f>
        <v/>
      </c>
      <c r="U357" s="105" t="str">
        <f>IF('Control Sample Data'!G356="","",IF(SUM('Control Sample Data'!G$3:G$386)&gt;10,IF(AND(ISNUMBER('Control Sample Data'!G356),'Control Sample Data'!G356&lt;$C$389, 'Control Sample Data'!G356&gt;0),'Control Sample Data'!G356,$C$389),""))</f>
        <v/>
      </c>
      <c r="V357" s="105" t="str">
        <f>IF('Control Sample Data'!H356="","",IF(SUM('Control Sample Data'!H$3:H$386)&gt;10,IF(AND(ISNUMBER('Control Sample Data'!H356),'Control Sample Data'!H356&lt;$C$389, 'Control Sample Data'!H356&gt;0),'Control Sample Data'!H356,$C$389),""))</f>
        <v/>
      </c>
      <c r="W357" s="105" t="str">
        <f>IF('Control Sample Data'!I356="","",IF(SUM('Control Sample Data'!I$3:I$386)&gt;10,IF(AND(ISNUMBER('Control Sample Data'!I356),'Control Sample Data'!I356&lt;$C$389, 'Control Sample Data'!I356&gt;0),'Control Sample Data'!I356,$C$389),""))</f>
        <v/>
      </c>
      <c r="X357" s="105" t="str">
        <f>IF('Control Sample Data'!J356="","",IF(SUM('Control Sample Data'!J$3:J$386)&gt;10,IF(AND(ISNUMBER('Control Sample Data'!J356),'Control Sample Data'!J356&lt;$C$389, 'Control Sample Data'!J356&gt;0),'Control Sample Data'!J356,$C$389),""))</f>
        <v/>
      </c>
      <c r="Y357" s="105" t="str">
        <f>IF('Control Sample Data'!K356="","",IF(SUM('Control Sample Data'!K$3:K$386)&gt;10,IF(AND(ISNUMBER('Control Sample Data'!K356),'Control Sample Data'!K356&lt;$C$389, 'Control Sample Data'!K356&gt;0),'Control Sample Data'!K356,$C$389),""))</f>
        <v/>
      </c>
      <c r="Z357" s="105" t="str">
        <f>IF('Control Sample Data'!L356="","",IF(SUM('Control Sample Data'!L$3:L$386)&gt;10,IF(AND(ISNUMBER('Control Sample Data'!L356),'Control Sample Data'!L356&lt;$C$389, 'Control Sample Data'!L356&gt;0),'Control Sample Data'!L356,$C$389),""))</f>
        <v/>
      </c>
      <c r="AA357" s="105" t="str">
        <f>IF('Control Sample Data'!M356="","",IF(SUM('Control Sample Data'!M$3:M$386)&gt;10,IF(AND(ISNUMBER('Control Sample Data'!M356),'Control Sample Data'!M356&lt;$C$389, 'Control Sample Data'!M356&gt;0),'Control Sample Data'!M356,$C$389),""))</f>
        <v/>
      </c>
      <c r="AB357" s="136" t="str">
        <f>IF('Control Sample Data'!N356="","",IF(SUM('Control Sample Data'!N$3:N$386)&gt;10,IF(AND(ISNUMBER('Control Sample Data'!N356),'Control Sample Data'!N356&lt;$C$389, 'Control Sample Data'!N356&gt;0),'Control Sample Data'!N356,$C$389),""))</f>
        <v/>
      </c>
      <c r="BA357" s="101" t="str">
        <f t="shared" si="326"/>
        <v>VHL</v>
      </c>
      <c r="BB357" s="104" t="s">
        <v>27137</v>
      </c>
      <c r="BC357" s="105">
        <f t="shared" si="338"/>
        <v>1.2779999999999987</v>
      </c>
      <c r="BD357" s="105">
        <f t="shared" si="339"/>
        <v>1.1999999999999993</v>
      </c>
      <c r="BE357" s="105">
        <f t="shared" si="340"/>
        <v>1.259999999999998</v>
      </c>
      <c r="BF357" s="105" t="str">
        <f t="shared" si="341"/>
        <v/>
      </c>
      <c r="BG357" s="105" t="str">
        <f t="shared" si="342"/>
        <v/>
      </c>
      <c r="BH357" s="105" t="str">
        <f t="shared" si="343"/>
        <v/>
      </c>
      <c r="BI357" s="105" t="str">
        <f t="shared" si="344"/>
        <v/>
      </c>
      <c r="BJ357" s="105" t="str">
        <f t="shared" si="345"/>
        <v/>
      </c>
      <c r="BK357" s="105" t="str">
        <f t="shared" si="346"/>
        <v/>
      </c>
      <c r="BL357" s="105" t="str">
        <f t="shared" si="347"/>
        <v/>
      </c>
      <c r="BM357" s="102" t="str">
        <f t="shared" si="327"/>
        <v/>
      </c>
      <c r="BN357" s="102" t="str">
        <f t="shared" si="328"/>
        <v/>
      </c>
      <c r="BO357" s="105">
        <f t="shared" si="348"/>
        <v>3.8279999999999994</v>
      </c>
      <c r="BP357" s="105">
        <f t="shared" si="349"/>
        <v>3.968</v>
      </c>
      <c r="BQ357" s="105">
        <f t="shared" si="350"/>
        <v>3.9800000000000004</v>
      </c>
      <c r="BR357" s="105" t="str">
        <f t="shared" si="351"/>
        <v/>
      </c>
      <c r="BS357" s="105" t="str">
        <f t="shared" si="352"/>
        <v/>
      </c>
      <c r="BT357" s="105" t="str">
        <f t="shared" si="353"/>
        <v/>
      </c>
      <c r="BU357" s="105" t="str">
        <f t="shared" si="354"/>
        <v/>
      </c>
      <c r="BV357" s="105" t="str">
        <f t="shared" si="355"/>
        <v/>
      </c>
      <c r="BW357" s="105" t="str">
        <f t="shared" si="356"/>
        <v/>
      </c>
      <c r="BX357" s="105" t="str">
        <f t="shared" si="357"/>
        <v/>
      </c>
      <c r="BY357" s="102" t="str">
        <f t="shared" si="329"/>
        <v/>
      </c>
      <c r="BZ357" s="102" t="str">
        <f t="shared" si="330"/>
        <v/>
      </c>
      <c r="CA357" s="70">
        <f t="shared" si="331"/>
        <v>1.2459999999999987</v>
      </c>
      <c r="CB357" s="70">
        <f t="shared" si="332"/>
        <v>3.9253333333333331</v>
      </c>
      <c r="CC357" s="103" t="str">
        <f t="shared" si="333"/>
        <v>VHL</v>
      </c>
      <c r="CD357" s="104" t="s">
        <v>27137</v>
      </c>
      <c r="CE357" s="106">
        <f t="shared" si="358"/>
        <v>0.41236677430504109</v>
      </c>
      <c r="CF357" s="106">
        <f t="shared" si="359"/>
        <v>0.43527528164806228</v>
      </c>
      <c r="CG357" s="106">
        <f t="shared" si="360"/>
        <v>0.41754395971418523</v>
      </c>
      <c r="CH357" s="106" t="str">
        <f t="shared" si="361"/>
        <v/>
      </c>
      <c r="CI357" s="106" t="str">
        <f t="shared" si="362"/>
        <v/>
      </c>
      <c r="CJ357" s="106" t="str">
        <f t="shared" si="363"/>
        <v/>
      </c>
      <c r="CK357" s="106" t="str">
        <f t="shared" si="364"/>
        <v/>
      </c>
      <c r="CL357" s="106" t="str">
        <f t="shared" si="365"/>
        <v/>
      </c>
      <c r="CM357" s="106" t="str">
        <f t="shared" si="366"/>
        <v/>
      </c>
      <c r="CN357" s="106" t="str">
        <f t="shared" si="367"/>
        <v/>
      </c>
      <c r="CO357" s="119" t="str">
        <f t="shared" si="334"/>
        <v/>
      </c>
      <c r="CP357" s="119" t="str">
        <f t="shared" si="335"/>
        <v/>
      </c>
      <c r="CQ357" s="106">
        <f t="shared" si="368"/>
        <v>7.0413701781079988E-2</v>
      </c>
      <c r="CR357" s="106">
        <f t="shared" si="369"/>
        <v>6.390178316312016E-2</v>
      </c>
      <c r="CS357" s="106">
        <f t="shared" si="370"/>
        <v>6.3372467486876805E-2</v>
      </c>
      <c r="CT357" s="106" t="str">
        <f t="shared" si="371"/>
        <v/>
      </c>
      <c r="CU357" s="106" t="str">
        <f t="shared" si="372"/>
        <v/>
      </c>
      <c r="CV357" s="106" t="str">
        <f t="shared" si="373"/>
        <v/>
      </c>
      <c r="CW357" s="106" t="str">
        <f t="shared" si="374"/>
        <v/>
      </c>
      <c r="CX357" s="106" t="str">
        <f t="shared" si="375"/>
        <v/>
      </c>
      <c r="CY357" s="106" t="str">
        <f t="shared" si="376"/>
        <v/>
      </c>
      <c r="CZ357" s="106" t="str">
        <f t="shared" si="377"/>
        <v/>
      </c>
      <c r="DA357" s="119" t="str">
        <f t="shared" si="336"/>
        <v/>
      </c>
      <c r="DB357" s="119" t="str">
        <f t="shared" si="337"/>
        <v/>
      </c>
    </row>
    <row r="358" spans="1:106" ht="15" customHeight="1" x14ac:dyDescent="0.3">
      <c r="A358" s="135" t="str">
        <f>'Gene Table'!D357</f>
        <v>VprBP</v>
      </c>
      <c r="B358" s="104" t="s">
        <v>27138</v>
      </c>
      <c r="C358" s="105">
        <f>IF('Test Sample Data'!C357="","",IF(SUM('Test Sample Data'!C$3:C$386)&gt;10,IF(AND(ISNUMBER('Test Sample Data'!C357),'Test Sample Data'!C357&lt;$C$389, 'Test Sample Data'!C357&gt;0),'Test Sample Data'!C357,$C$389),""))</f>
        <v>22.15</v>
      </c>
      <c r="D358" s="105">
        <f>IF('Test Sample Data'!D357="","",IF(SUM('Test Sample Data'!D$3:D$386)&gt;10,IF(AND(ISNUMBER('Test Sample Data'!D357),'Test Sample Data'!D357&lt;$C$389, 'Test Sample Data'!D357&gt;0),'Test Sample Data'!D357,$C$389),""))</f>
        <v>22.28</v>
      </c>
      <c r="E358" s="105">
        <f>IF('Test Sample Data'!E357="","",IF(SUM('Test Sample Data'!E$3:E$386)&gt;10,IF(AND(ISNUMBER('Test Sample Data'!E357),'Test Sample Data'!E357&lt;$C$389, 'Test Sample Data'!E357&gt;0),'Test Sample Data'!E357,$C$389),""))</f>
        <v>22.24</v>
      </c>
      <c r="F358" s="105" t="str">
        <f>IF('Test Sample Data'!F357="","",IF(SUM('Test Sample Data'!F$3:F$386)&gt;10,IF(AND(ISNUMBER('Test Sample Data'!F357),'Test Sample Data'!F357&lt;$C$389, 'Test Sample Data'!F357&gt;0),'Test Sample Data'!F357,$C$389),""))</f>
        <v/>
      </c>
      <c r="G358" s="105" t="str">
        <f>IF('Test Sample Data'!G357="","",IF(SUM('Test Sample Data'!G$3:G$386)&gt;10,IF(AND(ISNUMBER('Test Sample Data'!G357),'Test Sample Data'!G357&lt;$C$389, 'Test Sample Data'!G357&gt;0),'Test Sample Data'!G357,$C$389),""))</f>
        <v/>
      </c>
      <c r="H358" s="105" t="str">
        <f>IF('Test Sample Data'!H357="","",IF(SUM('Test Sample Data'!H$3:H$386)&gt;10,IF(AND(ISNUMBER('Test Sample Data'!H357),'Test Sample Data'!H357&lt;$C$389, 'Test Sample Data'!H357&gt;0),'Test Sample Data'!H357,$C$389),""))</f>
        <v/>
      </c>
      <c r="I358" s="105" t="str">
        <f>IF('Test Sample Data'!I357="","",IF(SUM('Test Sample Data'!I$3:I$386)&gt;10,IF(AND(ISNUMBER('Test Sample Data'!I357),'Test Sample Data'!I357&lt;$C$389, 'Test Sample Data'!I357&gt;0),'Test Sample Data'!I357,$C$389),""))</f>
        <v/>
      </c>
      <c r="J358" s="105" t="str">
        <f>IF('Test Sample Data'!J357="","",IF(SUM('Test Sample Data'!J$3:J$386)&gt;10,IF(AND(ISNUMBER('Test Sample Data'!J357),'Test Sample Data'!J357&lt;$C$389, 'Test Sample Data'!J357&gt;0),'Test Sample Data'!J357,$C$389),""))</f>
        <v/>
      </c>
      <c r="K358" s="105" t="str">
        <f>IF('Test Sample Data'!K357="","",IF(SUM('Test Sample Data'!K$3:K$386)&gt;10,IF(AND(ISNUMBER('Test Sample Data'!K357),'Test Sample Data'!K357&lt;$C$389, 'Test Sample Data'!K357&gt;0),'Test Sample Data'!K357,$C$389),""))</f>
        <v/>
      </c>
      <c r="L358" s="105" t="str">
        <f>IF('Test Sample Data'!L357="","",IF(SUM('Test Sample Data'!L$3:L$386)&gt;10,IF(AND(ISNUMBER('Test Sample Data'!L357),'Test Sample Data'!L357&lt;$C$389, 'Test Sample Data'!L357&gt;0),'Test Sample Data'!L357,$C$389),""))</f>
        <v/>
      </c>
      <c r="M358" s="105" t="str">
        <f>IF('Test Sample Data'!M357="","",IF(SUM('Test Sample Data'!M$3:M$386)&gt;10,IF(AND(ISNUMBER('Test Sample Data'!M357),'Test Sample Data'!M357&lt;$C$389, 'Test Sample Data'!M357&gt;0),'Test Sample Data'!M357,$C$389),""))</f>
        <v/>
      </c>
      <c r="N358" s="105" t="str">
        <f>IF('Test Sample Data'!N357="","",IF(SUM('Test Sample Data'!N$3:N$386)&gt;10,IF(AND(ISNUMBER('Test Sample Data'!N357),'Test Sample Data'!N357&lt;$C$389, 'Test Sample Data'!N357&gt;0),'Test Sample Data'!N357,$C$389),""))</f>
        <v/>
      </c>
      <c r="O358" s="105" t="str">
        <f>'Gene Table'!D357</f>
        <v>VprBP</v>
      </c>
      <c r="P358" s="104" t="s">
        <v>27138</v>
      </c>
      <c r="Q358" s="105">
        <f>IF('Control Sample Data'!C357="","",IF(SUM('Control Sample Data'!C$3:C$386)&gt;10,IF(AND(ISNUMBER('Control Sample Data'!C357),'Control Sample Data'!C357&lt;$C$389, 'Control Sample Data'!C357&gt;0),'Control Sample Data'!C357,$C$389),""))</f>
        <v>21.45</v>
      </c>
      <c r="R358" s="105">
        <f>IF('Control Sample Data'!D357="","",IF(SUM('Control Sample Data'!D$3:D$386)&gt;10,IF(AND(ISNUMBER('Control Sample Data'!D357),'Control Sample Data'!D357&lt;$C$389, 'Control Sample Data'!D357&gt;0),'Control Sample Data'!D357,$C$389),""))</f>
        <v>21.55</v>
      </c>
      <c r="S358" s="105">
        <f>IF('Control Sample Data'!E357="","",IF(SUM('Control Sample Data'!E$3:E$386)&gt;10,IF(AND(ISNUMBER('Control Sample Data'!E357),'Control Sample Data'!E357&lt;$C$389, 'Control Sample Data'!E357&gt;0),'Control Sample Data'!E357,$C$389),""))</f>
        <v>21.4</v>
      </c>
      <c r="T358" s="105" t="str">
        <f>IF('Control Sample Data'!F357="","",IF(SUM('Control Sample Data'!F$3:F$386)&gt;10,IF(AND(ISNUMBER('Control Sample Data'!F357),'Control Sample Data'!F357&lt;$C$389, 'Control Sample Data'!F357&gt;0),'Control Sample Data'!F357,$C$389),""))</f>
        <v/>
      </c>
      <c r="U358" s="105" t="str">
        <f>IF('Control Sample Data'!G357="","",IF(SUM('Control Sample Data'!G$3:G$386)&gt;10,IF(AND(ISNUMBER('Control Sample Data'!G357),'Control Sample Data'!G357&lt;$C$389, 'Control Sample Data'!G357&gt;0),'Control Sample Data'!G357,$C$389),""))</f>
        <v/>
      </c>
      <c r="V358" s="105" t="str">
        <f>IF('Control Sample Data'!H357="","",IF(SUM('Control Sample Data'!H$3:H$386)&gt;10,IF(AND(ISNUMBER('Control Sample Data'!H357),'Control Sample Data'!H357&lt;$C$389, 'Control Sample Data'!H357&gt;0),'Control Sample Data'!H357,$C$389),""))</f>
        <v/>
      </c>
      <c r="W358" s="105" t="str">
        <f>IF('Control Sample Data'!I357="","",IF(SUM('Control Sample Data'!I$3:I$386)&gt;10,IF(AND(ISNUMBER('Control Sample Data'!I357),'Control Sample Data'!I357&lt;$C$389, 'Control Sample Data'!I357&gt;0),'Control Sample Data'!I357,$C$389),""))</f>
        <v/>
      </c>
      <c r="X358" s="105" t="str">
        <f>IF('Control Sample Data'!J357="","",IF(SUM('Control Sample Data'!J$3:J$386)&gt;10,IF(AND(ISNUMBER('Control Sample Data'!J357),'Control Sample Data'!J357&lt;$C$389, 'Control Sample Data'!J357&gt;0),'Control Sample Data'!J357,$C$389),""))</f>
        <v/>
      </c>
      <c r="Y358" s="105" t="str">
        <f>IF('Control Sample Data'!K357="","",IF(SUM('Control Sample Data'!K$3:K$386)&gt;10,IF(AND(ISNUMBER('Control Sample Data'!K357),'Control Sample Data'!K357&lt;$C$389, 'Control Sample Data'!K357&gt;0),'Control Sample Data'!K357,$C$389),""))</f>
        <v/>
      </c>
      <c r="Z358" s="105" t="str">
        <f>IF('Control Sample Data'!L357="","",IF(SUM('Control Sample Data'!L$3:L$386)&gt;10,IF(AND(ISNUMBER('Control Sample Data'!L357),'Control Sample Data'!L357&lt;$C$389, 'Control Sample Data'!L357&gt;0),'Control Sample Data'!L357,$C$389),""))</f>
        <v/>
      </c>
      <c r="AA358" s="105" t="str">
        <f>IF('Control Sample Data'!M357="","",IF(SUM('Control Sample Data'!M$3:M$386)&gt;10,IF(AND(ISNUMBER('Control Sample Data'!M357),'Control Sample Data'!M357&lt;$C$389, 'Control Sample Data'!M357&gt;0),'Control Sample Data'!M357,$C$389),""))</f>
        <v/>
      </c>
      <c r="AB358" s="136" t="str">
        <f>IF('Control Sample Data'!N357="","",IF(SUM('Control Sample Data'!N$3:N$386)&gt;10,IF(AND(ISNUMBER('Control Sample Data'!N357),'Control Sample Data'!N357&lt;$C$389, 'Control Sample Data'!N357&gt;0),'Control Sample Data'!N357,$C$389),""))</f>
        <v/>
      </c>
      <c r="BA358" s="101" t="str">
        <f t="shared" si="326"/>
        <v>VprBP</v>
      </c>
      <c r="BB358" s="104" t="s">
        <v>27138</v>
      </c>
      <c r="BC358" s="105">
        <f t="shared" si="338"/>
        <v>1.1579999999999977</v>
      </c>
      <c r="BD358" s="105">
        <f t="shared" si="339"/>
        <v>1.3300000000000018</v>
      </c>
      <c r="BE358" s="105">
        <f t="shared" si="340"/>
        <v>1.3599999999999959</v>
      </c>
      <c r="BF358" s="105" t="str">
        <f t="shared" si="341"/>
        <v/>
      </c>
      <c r="BG358" s="105" t="str">
        <f t="shared" si="342"/>
        <v/>
      </c>
      <c r="BH358" s="105" t="str">
        <f t="shared" si="343"/>
        <v/>
      </c>
      <c r="BI358" s="105" t="str">
        <f t="shared" si="344"/>
        <v/>
      </c>
      <c r="BJ358" s="105" t="str">
        <f t="shared" si="345"/>
        <v/>
      </c>
      <c r="BK358" s="105" t="str">
        <f t="shared" si="346"/>
        <v/>
      </c>
      <c r="BL358" s="105" t="str">
        <f t="shared" si="347"/>
        <v/>
      </c>
      <c r="BM358" s="102" t="str">
        <f t="shared" si="327"/>
        <v/>
      </c>
      <c r="BN358" s="102" t="str">
        <f t="shared" si="328"/>
        <v/>
      </c>
      <c r="BO358" s="105">
        <f t="shared" si="348"/>
        <v>0.30799999999999983</v>
      </c>
      <c r="BP358" s="105">
        <f t="shared" si="349"/>
        <v>0.49800000000000111</v>
      </c>
      <c r="BQ358" s="105">
        <f t="shared" si="350"/>
        <v>0.18999999999999773</v>
      </c>
      <c r="BR358" s="105" t="str">
        <f t="shared" si="351"/>
        <v/>
      </c>
      <c r="BS358" s="105" t="str">
        <f t="shared" si="352"/>
        <v/>
      </c>
      <c r="BT358" s="105" t="str">
        <f t="shared" si="353"/>
        <v/>
      </c>
      <c r="BU358" s="105" t="str">
        <f t="shared" si="354"/>
        <v/>
      </c>
      <c r="BV358" s="105" t="str">
        <f t="shared" si="355"/>
        <v/>
      </c>
      <c r="BW358" s="105" t="str">
        <f t="shared" si="356"/>
        <v/>
      </c>
      <c r="BX358" s="105" t="str">
        <f t="shared" si="357"/>
        <v/>
      </c>
      <c r="BY358" s="102" t="str">
        <f t="shared" si="329"/>
        <v/>
      </c>
      <c r="BZ358" s="102" t="str">
        <f t="shared" si="330"/>
        <v/>
      </c>
      <c r="CA358" s="70">
        <f t="shared" si="331"/>
        <v>1.2826666666666651</v>
      </c>
      <c r="CB358" s="70">
        <f t="shared" si="332"/>
        <v>0.33199999999999957</v>
      </c>
      <c r="CC358" s="103" t="str">
        <f t="shared" si="333"/>
        <v>VprBP</v>
      </c>
      <c r="CD358" s="104" t="s">
        <v>27138</v>
      </c>
      <c r="CE358" s="106">
        <f t="shared" si="358"/>
        <v>0.44813334978470315</v>
      </c>
      <c r="CF358" s="106">
        <f t="shared" si="359"/>
        <v>0.39776824187745885</v>
      </c>
      <c r="CG358" s="106">
        <f t="shared" si="360"/>
        <v>0.38958228983025106</v>
      </c>
      <c r="CH358" s="106" t="str">
        <f t="shared" si="361"/>
        <v/>
      </c>
      <c r="CI358" s="106" t="str">
        <f t="shared" si="362"/>
        <v/>
      </c>
      <c r="CJ358" s="106" t="str">
        <f t="shared" si="363"/>
        <v/>
      </c>
      <c r="CK358" s="106" t="str">
        <f t="shared" si="364"/>
        <v/>
      </c>
      <c r="CL358" s="106" t="str">
        <f t="shared" si="365"/>
        <v/>
      </c>
      <c r="CM358" s="106" t="str">
        <f t="shared" si="366"/>
        <v/>
      </c>
      <c r="CN358" s="106" t="str">
        <f t="shared" si="367"/>
        <v/>
      </c>
      <c r="CO358" s="119" t="str">
        <f t="shared" si="334"/>
        <v/>
      </c>
      <c r="CP358" s="119" t="str">
        <f t="shared" si="335"/>
        <v/>
      </c>
      <c r="CQ358" s="106">
        <f t="shared" si="368"/>
        <v>0.80776077760960829</v>
      </c>
      <c r="CR358" s="106">
        <f t="shared" si="369"/>
        <v>0.70808771910727142</v>
      </c>
      <c r="CS358" s="106">
        <f t="shared" si="370"/>
        <v>0.87660572131603642</v>
      </c>
      <c r="CT358" s="106" t="str">
        <f t="shared" si="371"/>
        <v/>
      </c>
      <c r="CU358" s="106" t="str">
        <f t="shared" si="372"/>
        <v/>
      </c>
      <c r="CV358" s="106" t="str">
        <f t="shared" si="373"/>
        <v/>
      </c>
      <c r="CW358" s="106" t="str">
        <f t="shared" si="374"/>
        <v/>
      </c>
      <c r="CX358" s="106" t="str">
        <f t="shared" si="375"/>
        <v/>
      </c>
      <c r="CY358" s="106" t="str">
        <f t="shared" si="376"/>
        <v/>
      </c>
      <c r="CZ358" s="106" t="str">
        <f t="shared" si="377"/>
        <v/>
      </c>
      <c r="DA358" s="119" t="str">
        <f t="shared" si="336"/>
        <v/>
      </c>
      <c r="DB358" s="119" t="str">
        <f t="shared" si="337"/>
        <v/>
      </c>
    </row>
    <row r="359" spans="1:106" ht="15" customHeight="1" x14ac:dyDescent="0.3">
      <c r="A359" s="135" t="str">
        <f>'Gene Table'!D358</f>
        <v>VPS11</v>
      </c>
      <c r="B359" s="104" t="s">
        <v>27139</v>
      </c>
      <c r="C359" s="105">
        <f>IF('Test Sample Data'!C358="","",IF(SUM('Test Sample Data'!C$3:C$386)&gt;10,IF(AND(ISNUMBER('Test Sample Data'!C358),'Test Sample Data'!C358&lt;$C$389, 'Test Sample Data'!C358&gt;0),'Test Sample Data'!C358,$C$389),""))</f>
        <v>35</v>
      </c>
      <c r="D359" s="105">
        <f>IF('Test Sample Data'!D358="","",IF(SUM('Test Sample Data'!D$3:D$386)&gt;10,IF(AND(ISNUMBER('Test Sample Data'!D358),'Test Sample Data'!D358&lt;$C$389, 'Test Sample Data'!D358&gt;0),'Test Sample Data'!D358,$C$389),""))</f>
        <v>35</v>
      </c>
      <c r="E359" s="105">
        <f>IF('Test Sample Data'!E358="","",IF(SUM('Test Sample Data'!E$3:E$386)&gt;10,IF(AND(ISNUMBER('Test Sample Data'!E358),'Test Sample Data'!E358&lt;$C$389, 'Test Sample Data'!E358&gt;0),'Test Sample Data'!E358,$C$389),""))</f>
        <v>35</v>
      </c>
      <c r="F359" s="105" t="str">
        <f>IF('Test Sample Data'!F358="","",IF(SUM('Test Sample Data'!F$3:F$386)&gt;10,IF(AND(ISNUMBER('Test Sample Data'!F358),'Test Sample Data'!F358&lt;$C$389, 'Test Sample Data'!F358&gt;0),'Test Sample Data'!F358,$C$389),""))</f>
        <v/>
      </c>
      <c r="G359" s="105" t="str">
        <f>IF('Test Sample Data'!G358="","",IF(SUM('Test Sample Data'!G$3:G$386)&gt;10,IF(AND(ISNUMBER('Test Sample Data'!G358),'Test Sample Data'!G358&lt;$C$389, 'Test Sample Data'!G358&gt;0),'Test Sample Data'!G358,$C$389),""))</f>
        <v/>
      </c>
      <c r="H359" s="105" t="str">
        <f>IF('Test Sample Data'!H358="","",IF(SUM('Test Sample Data'!H$3:H$386)&gt;10,IF(AND(ISNUMBER('Test Sample Data'!H358),'Test Sample Data'!H358&lt;$C$389, 'Test Sample Data'!H358&gt;0),'Test Sample Data'!H358,$C$389),""))</f>
        <v/>
      </c>
      <c r="I359" s="105" t="str">
        <f>IF('Test Sample Data'!I358="","",IF(SUM('Test Sample Data'!I$3:I$386)&gt;10,IF(AND(ISNUMBER('Test Sample Data'!I358),'Test Sample Data'!I358&lt;$C$389, 'Test Sample Data'!I358&gt;0),'Test Sample Data'!I358,$C$389),""))</f>
        <v/>
      </c>
      <c r="J359" s="105" t="str">
        <f>IF('Test Sample Data'!J358="","",IF(SUM('Test Sample Data'!J$3:J$386)&gt;10,IF(AND(ISNUMBER('Test Sample Data'!J358),'Test Sample Data'!J358&lt;$C$389, 'Test Sample Data'!J358&gt;0),'Test Sample Data'!J358,$C$389),""))</f>
        <v/>
      </c>
      <c r="K359" s="105" t="str">
        <f>IF('Test Sample Data'!K358="","",IF(SUM('Test Sample Data'!K$3:K$386)&gt;10,IF(AND(ISNUMBER('Test Sample Data'!K358),'Test Sample Data'!K358&lt;$C$389, 'Test Sample Data'!K358&gt;0),'Test Sample Data'!K358,$C$389),""))</f>
        <v/>
      </c>
      <c r="L359" s="105" t="str">
        <f>IF('Test Sample Data'!L358="","",IF(SUM('Test Sample Data'!L$3:L$386)&gt;10,IF(AND(ISNUMBER('Test Sample Data'!L358),'Test Sample Data'!L358&lt;$C$389, 'Test Sample Data'!L358&gt;0),'Test Sample Data'!L358,$C$389),""))</f>
        <v/>
      </c>
      <c r="M359" s="105" t="str">
        <f>IF('Test Sample Data'!M358="","",IF(SUM('Test Sample Data'!M$3:M$386)&gt;10,IF(AND(ISNUMBER('Test Sample Data'!M358),'Test Sample Data'!M358&lt;$C$389, 'Test Sample Data'!M358&gt;0),'Test Sample Data'!M358,$C$389),""))</f>
        <v/>
      </c>
      <c r="N359" s="105" t="str">
        <f>IF('Test Sample Data'!N358="","",IF(SUM('Test Sample Data'!N$3:N$386)&gt;10,IF(AND(ISNUMBER('Test Sample Data'!N358),'Test Sample Data'!N358&lt;$C$389, 'Test Sample Data'!N358&gt;0),'Test Sample Data'!N358,$C$389),""))</f>
        <v/>
      </c>
      <c r="O359" s="105" t="str">
        <f>'Gene Table'!D358</f>
        <v>VPS11</v>
      </c>
      <c r="P359" s="104" t="s">
        <v>27139</v>
      </c>
      <c r="Q359" s="105">
        <f>IF('Control Sample Data'!C358="","",IF(SUM('Control Sample Data'!C$3:C$386)&gt;10,IF(AND(ISNUMBER('Control Sample Data'!C358),'Control Sample Data'!C358&lt;$C$389, 'Control Sample Data'!C358&gt;0),'Control Sample Data'!C358,$C$389),""))</f>
        <v>35</v>
      </c>
      <c r="R359" s="105">
        <f>IF('Control Sample Data'!D358="","",IF(SUM('Control Sample Data'!D$3:D$386)&gt;10,IF(AND(ISNUMBER('Control Sample Data'!D358),'Control Sample Data'!D358&lt;$C$389, 'Control Sample Data'!D358&gt;0),'Control Sample Data'!D358,$C$389),""))</f>
        <v>35</v>
      </c>
      <c r="S359" s="105">
        <f>IF('Control Sample Data'!E358="","",IF(SUM('Control Sample Data'!E$3:E$386)&gt;10,IF(AND(ISNUMBER('Control Sample Data'!E358),'Control Sample Data'!E358&lt;$C$389, 'Control Sample Data'!E358&gt;0),'Control Sample Data'!E358,$C$389),""))</f>
        <v>35</v>
      </c>
      <c r="T359" s="105" t="str">
        <f>IF('Control Sample Data'!F358="","",IF(SUM('Control Sample Data'!F$3:F$386)&gt;10,IF(AND(ISNUMBER('Control Sample Data'!F358),'Control Sample Data'!F358&lt;$C$389, 'Control Sample Data'!F358&gt;0),'Control Sample Data'!F358,$C$389),""))</f>
        <v/>
      </c>
      <c r="U359" s="105" t="str">
        <f>IF('Control Sample Data'!G358="","",IF(SUM('Control Sample Data'!G$3:G$386)&gt;10,IF(AND(ISNUMBER('Control Sample Data'!G358),'Control Sample Data'!G358&lt;$C$389, 'Control Sample Data'!G358&gt;0),'Control Sample Data'!G358,$C$389),""))</f>
        <v/>
      </c>
      <c r="V359" s="105" t="str">
        <f>IF('Control Sample Data'!H358="","",IF(SUM('Control Sample Data'!H$3:H$386)&gt;10,IF(AND(ISNUMBER('Control Sample Data'!H358),'Control Sample Data'!H358&lt;$C$389, 'Control Sample Data'!H358&gt;0),'Control Sample Data'!H358,$C$389),""))</f>
        <v/>
      </c>
      <c r="W359" s="105" t="str">
        <f>IF('Control Sample Data'!I358="","",IF(SUM('Control Sample Data'!I$3:I$386)&gt;10,IF(AND(ISNUMBER('Control Sample Data'!I358),'Control Sample Data'!I358&lt;$C$389, 'Control Sample Data'!I358&gt;0),'Control Sample Data'!I358,$C$389),""))</f>
        <v/>
      </c>
      <c r="X359" s="105" t="str">
        <f>IF('Control Sample Data'!J358="","",IF(SUM('Control Sample Data'!J$3:J$386)&gt;10,IF(AND(ISNUMBER('Control Sample Data'!J358),'Control Sample Data'!J358&lt;$C$389, 'Control Sample Data'!J358&gt;0),'Control Sample Data'!J358,$C$389),""))</f>
        <v/>
      </c>
      <c r="Y359" s="105" t="str">
        <f>IF('Control Sample Data'!K358="","",IF(SUM('Control Sample Data'!K$3:K$386)&gt;10,IF(AND(ISNUMBER('Control Sample Data'!K358),'Control Sample Data'!K358&lt;$C$389, 'Control Sample Data'!K358&gt;0),'Control Sample Data'!K358,$C$389),""))</f>
        <v/>
      </c>
      <c r="Z359" s="105" t="str">
        <f>IF('Control Sample Data'!L358="","",IF(SUM('Control Sample Data'!L$3:L$386)&gt;10,IF(AND(ISNUMBER('Control Sample Data'!L358),'Control Sample Data'!L358&lt;$C$389, 'Control Sample Data'!L358&gt;0),'Control Sample Data'!L358,$C$389),""))</f>
        <v/>
      </c>
      <c r="AA359" s="105" t="str">
        <f>IF('Control Sample Data'!M358="","",IF(SUM('Control Sample Data'!M$3:M$386)&gt;10,IF(AND(ISNUMBER('Control Sample Data'!M358),'Control Sample Data'!M358&lt;$C$389, 'Control Sample Data'!M358&gt;0),'Control Sample Data'!M358,$C$389),""))</f>
        <v/>
      </c>
      <c r="AB359" s="136" t="str">
        <f>IF('Control Sample Data'!N358="","",IF(SUM('Control Sample Data'!N$3:N$386)&gt;10,IF(AND(ISNUMBER('Control Sample Data'!N358),'Control Sample Data'!N358&lt;$C$389, 'Control Sample Data'!N358&gt;0),'Control Sample Data'!N358,$C$389),""))</f>
        <v/>
      </c>
      <c r="BA359" s="101" t="str">
        <f t="shared" si="326"/>
        <v>VPS11</v>
      </c>
      <c r="BB359" s="104" t="s">
        <v>27139</v>
      </c>
      <c r="BC359" s="105">
        <f t="shared" si="338"/>
        <v>14.007999999999999</v>
      </c>
      <c r="BD359" s="105">
        <f t="shared" si="339"/>
        <v>14.05</v>
      </c>
      <c r="BE359" s="105">
        <f t="shared" si="340"/>
        <v>14.119999999999997</v>
      </c>
      <c r="BF359" s="105" t="str">
        <f t="shared" si="341"/>
        <v/>
      </c>
      <c r="BG359" s="105" t="str">
        <f t="shared" si="342"/>
        <v/>
      </c>
      <c r="BH359" s="105" t="str">
        <f t="shared" si="343"/>
        <v/>
      </c>
      <c r="BI359" s="105" t="str">
        <f t="shared" si="344"/>
        <v/>
      </c>
      <c r="BJ359" s="105" t="str">
        <f t="shared" si="345"/>
        <v/>
      </c>
      <c r="BK359" s="105" t="str">
        <f t="shared" si="346"/>
        <v/>
      </c>
      <c r="BL359" s="105" t="str">
        <f t="shared" si="347"/>
        <v/>
      </c>
      <c r="BM359" s="102" t="str">
        <f t="shared" si="327"/>
        <v/>
      </c>
      <c r="BN359" s="102" t="str">
        <f t="shared" si="328"/>
        <v/>
      </c>
      <c r="BO359" s="105">
        <f t="shared" si="348"/>
        <v>13.858000000000001</v>
      </c>
      <c r="BP359" s="105">
        <f t="shared" si="349"/>
        <v>13.948</v>
      </c>
      <c r="BQ359" s="105">
        <f t="shared" si="350"/>
        <v>13.79</v>
      </c>
      <c r="BR359" s="105" t="str">
        <f t="shared" si="351"/>
        <v/>
      </c>
      <c r="BS359" s="105" t="str">
        <f t="shared" si="352"/>
        <v/>
      </c>
      <c r="BT359" s="105" t="str">
        <f t="shared" si="353"/>
        <v/>
      </c>
      <c r="BU359" s="105" t="str">
        <f t="shared" si="354"/>
        <v/>
      </c>
      <c r="BV359" s="105" t="str">
        <f t="shared" si="355"/>
        <v/>
      </c>
      <c r="BW359" s="105" t="str">
        <f t="shared" si="356"/>
        <v/>
      </c>
      <c r="BX359" s="105" t="str">
        <f t="shared" si="357"/>
        <v/>
      </c>
      <c r="BY359" s="102" t="str">
        <f t="shared" si="329"/>
        <v/>
      </c>
      <c r="BZ359" s="102" t="str">
        <f t="shared" si="330"/>
        <v/>
      </c>
      <c r="CA359" s="70">
        <f t="shared" si="331"/>
        <v>14.059333333333333</v>
      </c>
      <c r="CB359" s="70">
        <f t="shared" si="332"/>
        <v>13.865333333333334</v>
      </c>
      <c r="CC359" s="103" t="str">
        <f t="shared" si="333"/>
        <v>VPS11</v>
      </c>
      <c r="CD359" s="104" t="s">
        <v>27139</v>
      </c>
      <c r="CE359" s="106">
        <f t="shared" si="358"/>
        <v>6.0697642130933602E-5</v>
      </c>
      <c r="CF359" s="106">
        <f t="shared" si="359"/>
        <v>5.8956074763479352E-5</v>
      </c>
      <c r="CG359" s="106">
        <f t="shared" si="360"/>
        <v>5.6163797035209816E-5</v>
      </c>
      <c r="CH359" s="106" t="str">
        <f t="shared" si="361"/>
        <v/>
      </c>
      <c r="CI359" s="106" t="str">
        <f t="shared" si="362"/>
        <v/>
      </c>
      <c r="CJ359" s="106" t="str">
        <f t="shared" si="363"/>
        <v/>
      </c>
      <c r="CK359" s="106" t="str">
        <f t="shared" si="364"/>
        <v/>
      </c>
      <c r="CL359" s="106" t="str">
        <f t="shared" si="365"/>
        <v/>
      </c>
      <c r="CM359" s="106" t="str">
        <f t="shared" si="366"/>
        <v/>
      </c>
      <c r="CN359" s="106" t="str">
        <f t="shared" si="367"/>
        <v/>
      </c>
      <c r="CO359" s="119" t="str">
        <f t="shared" si="334"/>
        <v/>
      </c>
      <c r="CP359" s="119" t="str">
        <f t="shared" si="335"/>
        <v/>
      </c>
      <c r="CQ359" s="106">
        <f t="shared" si="368"/>
        <v>6.7348250734982831E-5</v>
      </c>
      <c r="CR359" s="106">
        <f t="shared" si="369"/>
        <v>6.3275213685285673E-5</v>
      </c>
      <c r="CS359" s="106">
        <f t="shared" si="370"/>
        <v>7.0598644037188073E-5</v>
      </c>
      <c r="CT359" s="106" t="str">
        <f t="shared" si="371"/>
        <v/>
      </c>
      <c r="CU359" s="106" t="str">
        <f t="shared" si="372"/>
        <v/>
      </c>
      <c r="CV359" s="106" t="str">
        <f t="shared" si="373"/>
        <v/>
      </c>
      <c r="CW359" s="106" t="str">
        <f t="shared" si="374"/>
        <v/>
      </c>
      <c r="CX359" s="106" t="str">
        <f t="shared" si="375"/>
        <v/>
      </c>
      <c r="CY359" s="106" t="str">
        <f t="shared" si="376"/>
        <v/>
      </c>
      <c r="CZ359" s="106" t="str">
        <f t="shared" si="377"/>
        <v/>
      </c>
      <c r="DA359" s="119" t="str">
        <f t="shared" si="336"/>
        <v/>
      </c>
      <c r="DB359" s="119" t="str">
        <f t="shared" si="337"/>
        <v/>
      </c>
    </row>
    <row r="360" spans="1:106" ht="15" customHeight="1" x14ac:dyDescent="0.3">
      <c r="A360" s="135" t="str">
        <f>'Gene Table'!D359</f>
        <v>VPS18</v>
      </c>
      <c r="B360" s="104" t="s">
        <v>27140</v>
      </c>
      <c r="C360" s="105">
        <f>IF('Test Sample Data'!C359="","",IF(SUM('Test Sample Data'!C$3:C$386)&gt;10,IF(AND(ISNUMBER('Test Sample Data'!C359),'Test Sample Data'!C359&lt;$C$389, 'Test Sample Data'!C359&gt;0),'Test Sample Data'!C359,$C$389),""))</f>
        <v>24.12</v>
      </c>
      <c r="D360" s="105">
        <f>IF('Test Sample Data'!D359="","",IF(SUM('Test Sample Data'!D$3:D$386)&gt;10,IF(AND(ISNUMBER('Test Sample Data'!D359),'Test Sample Data'!D359&lt;$C$389, 'Test Sample Data'!D359&gt;0),'Test Sample Data'!D359,$C$389),""))</f>
        <v>24.24</v>
      </c>
      <c r="E360" s="105">
        <f>IF('Test Sample Data'!E359="","",IF(SUM('Test Sample Data'!E$3:E$386)&gt;10,IF(AND(ISNUMBER('Test Sample Data'!E359),'Test Sample Data'!E359&lt;$C$389, 'Test Sample Data'!E359&gt;0),'Test Sample Data'!E359,$C$389),""))</f>
        <v>24.15</v>
      </c>
      <c r="F360" s="105" t="str">
        <f>IF('Test Sample Data'!F359="","",IF(SUM('Test Sample Data'!F$3:F$386)&gt;10,IF(AND(ISNUMBER('Test Sample Data'!F359),'Test Sample Data'!F359&lt;$C$389, 'Test Sample Data'!F359&gt;0),'Test Sample Data'!F359,$C$389),""))</f>
        <v/>
      </c>
      <c r="G360" s="105" t="str">
        <f>IF('Test Sample Data'!G359="","",IF(SUM('Test Sample Data'!G$3:G$386)&gt;10,IF(AND(ISNUMBER('Test Sample Data'!G359),'Test Sample Data'!G359&lt;$C$389, 'Test Sample Data'!G359&gt;0),'Test Sample Data'!G359,$C$389),""))</f>
        <v/>
      </c>
      <c r="H360" s="105" t="str">
        <f>IF('Test Sample Data'!H359="","",IF(SUM('Test Sample Data'!H$3:H$386)&gt;10,IF(AND(ISNUMBER('Test Sample Data'!H359),'Test Sample Data'!H359&lt;$C$389, 'Test Sample Data'!H359&gt;0),'Test Sample Data'!H359,$C$389),""))</f>
        <v/>
      </c>
      <c r="I360" s="105" t="str">
        <f>IF('Test Sample Data'!I359="","",IF(SUM('Test Sample Data'!I$3:I$386)&gt;10,IF(AND(ISNUMBER('Test Sample Data'!I359),'Test Sample Data'!I359&lt;$C$389, 'Test Sample Data'!I359&gt;0),'Test Sample Data'!I359,$C$389),""))</f>
        <v/>
      </c>
      <c r="J360" s="105" t="str">
        <f>IF('Test Sample Data'!J359="","",IF(SUM('Test Sample Data'!J$3:J$386)&gt;10,IF(AND(ISNUMBER('Test Sample Data'!J359),'Test Sample Data'!J359&lt;$C$389, 'Test Sample Data'!J359&gt;0),'Test Sample Data'!J359,$C$389),""))</f>
        <v/>
      </c>
      <c r="K360" s="105" t="str">
        <f>IF('Test Sample Data'!K359="","",IF(SUM('Test Sample Data'!K$3:K$386)&gt;10,IF(AND(ISNUMBER('Test Sample Data'!K359),'Test Sample Data'!K359&lt;$C$389, 'Test Sample Data'!K359&gt;0),'Test Sample Data'!K359,$C$389),""))</f>
        <v/>
      </c>
      <c r="L360" s="105" t="str">
        <f>IF('Test Sample Data'!L359="","",IF(SUM('Test Sample Data'!L$3:L$386)&gt;10,IF(AND(ISNUMBER('Test Sample Data'!L359),'Test Sample Data'!L359&lt;$C$389, 'Test Sample Data'!L359&gt;0),'Test Sample Data'!L359,$C$389),""))</f>
        <v/>
      </c>
      <c r="M360" s="105" t="str">
        <f>IF('Test Sample Data'!M359="","",IF(SUM('Test Sample Data'!M$3:M$386)&gt;10,IF(AND(ISNUMBER('Test Sample Data'!M359),'Test Sample Data'!M359&lt;$C$389, 'Test Sample Data'!M359&gt;0),'Test Sample Data'!M359,$C$389),""))</f>
        <v/>
      </c>
      <c r="N360" s="105" t="str">
        <f>IF('Test Sample Data'!N359="","",IF(SUM('Test Sample Data'!N$3:N$386)&gt;10,IF(AND(ISNUMBER('Test Sample Data'!N359),'Test Sample Data'!N359&lt;$C$389, 'Test Sample Data'!N359&gt;0),'Test Sample Data'!N359,$C$389),""))</f>
        <v/>
      </c>
      <c r="O360" s="105" t="str">
        <f>'Gene Table'!D359</f>
        <v>VPS18</v>
      </c>
      <c r="P360" s="104" t="s">
        <v>27140</v>
      </c>
      <c r="Q360" s="105">
        <f>IF('Control Sample Data'!C359="","",IF(SUM('Control Sample Data'!C$3:C$386)&gt;10,IF(AND(ISNUMBER('Control Sample Data'!C359),'Control Sample Data'!C359&lt;$C$389, 'Control Sample Data'!C359&gt;0),'Control Sample Data'!C359,$C$389),""))</f>
        <v>29.15</v>
      </c>
      <c r="R360" s="105">
        <f>IF('Control Sample Data'!D359="","",IF(SUM('Control Sample Data'!D$3:D$386)&gt;10,IF(AND(ISNUMBER('Control Sample Data'!D359),'Control Sample Data'!D359&lt;$C$389, 'Control Sample Data'!D359&gt;0),'Control Sample Data'!D359,$C$389),""))</f>
        <v>28.79</v>
      </c>
      <c r="S360" s="105">
        <f>IF('Control Sample Data'!E359="","",IF(SUM('Control Sample Data'!E$3:E$386)&gt;10,IF(AND(ISNUMBER('Control Sample Data'!E359),'Control Sample Data'!E359&lt;$C$389, 'Control Sample Data'!E359&gt;0),'Control Sample Data'!E359,$C$389),""))</f>
        <v>28.59</v>
      </c>
      <c r="T360" s="105" t="str">
        <f>IF('Control Sample Data'!F359="","",IF(SUM('Control Sample Data'!F$3:F$386)&gt;10,IF(AND(ISNUMBER('Control Sample Data'!F359),'Control Sample Data'!F359&lt;$C$389, 'Control Sample Data'!F359&gt;0),'Control Sample Data'!F359,$C$389),""))</f>
        <v/>
      </c>
      <c r="U360" s="105" t="str">
        <f>IF('Control Sample Data'!G359="","",IF(SUM('Control Sample Data'!G$3:G$386)&gt;10,IF(AND(ISNUMBER('Control Sample Data'!G359),'Control Sample Data'!G359&lt;$C$389, 'Control Sample Data'!G359&gt;0),'Control Sample Data'!G359,$C$389),""))</f>
        <v/>
      </c>
      <c r="V360" s="105" t="str">
        <f>IF('Control Sample Data'!H359="","",IF(SUM('Control Sample Data'!H$3:H$386)&gt;10,IF(AND(ISNUMBER('Control Sample Data'!H359),'Control Sample Data'!H359&lt;$C$389, 'Control Sample Data'!H359&gt;0),'Control Sample Data'!H359,$C$389),""))</f>
        <v/>
      </c>
      <c r="W360" s="105" t="str">
        <f>IF('Control Sample Data'!I359="","",IF(SUM('Control Sample Data'!I$3:I$386)&gt;10,IF(AND(ISNUMBER('Control Sample Data'!I359),'Control Sample Data'!I359&lt;$C$389, 'Control Sample Data'!I359&gt;0),'Control Sample Data'!I359,$C$389),""))</f>
        <v/>
      </c>
      <c r="X360" s="105" t="str">
        <f>IF('Control Sample Data'!J359="","",IF(SUM('Control Sample Data'!J$3:J$386)&gt;10,IF(AND(ISNUMBER('Control Sample Data'!J359),'Control Sample Data'!J359&lt;$C$389, 'Control Sample Data'!J359&gt;0),'Control Sample Data'!J359,$C$389),""))</f>
        <v/>
      </c>
      <c r="Y360" s="105" t="str">
        <f>IF('Control Sample Data'!K359="","",IF(SUM('Control Sample Data'!K$3:K$386)&gt;10,IF(AND(ISNUMBER('Control Sample Data'!K359),'Control Sample Data'!K359&lt;$C$389, 'Control Sample Data'!K359&gt;0),'Control Sample Data'!K359,$C$389),""))</f>
        <v/>
      </c>
      <c r="Z360" s="105" t="str">
        <f>IF('Control Sample Data'!L359="","",IF(SUM('Control Sample Data'!L$3:L$386)&gt;10,IF(AND(ISNUMBER('Control Sample Data'!L359),'Control Sample Data'!L359&lt;$C$389, 'Control Sample Data'!L359&gt;0),'Control Sample Data'!L359,$C$389),""))</f>
        <v/>
      </c>
      <c r="AA360" s="105" t="str">
        <f>IF('Control Sample Data'!M359="","",IF(SUM('Control Sample Data'!M$3:M$386)&gt;10,IF(AND(ISNUMBER('Control Sample Data'!M359),'Control Sample Data'!M359&lt;$C$389, 'Control Sample Data'!M359&gt;0),'Control Sample Data'!M359,$C$389),""))</f>
        <v/>
      </c>
      <c r="AB360" s="136" t="str">
        <f>IF('Control Sample Data'!N359="","",IF(SUM('Control Sample Data'!N$3:N$386)&gt;10,IF(AND(ISNUMBER('Control Sample Data'!N359),'Control Sample Data'!N359&lt;$C$389, 'Control Sample Data'!N359&gt;0),'Control Sample Data'!N359,$C$389),""))</f>
        <v/>
      </c>
      <c r="BA360" s="101" t="str">
        <f t="shared" si="326"/>
        <v>VPS18</v>
      </c>
      <c r="BB360" s="104" t="s">
        <v>27140</v>
      </c>
      <c r="BC360" s="105">
        <f t="shared" si="338"/>
        <v>3.1280000000000001</v>
      </c>
      <c r="BD360" s="105">
        <f t="shared" si="339"/>
        <v>3.2899999999999991</v>
      </c>
      <c r="BE360" s="105">
        <f t="shared" si="340"/>
        <v>3.269999999999996</v>
      </c>
      <c r="BF360" s="105" t="str">
        <f t="shared" si="341"/>
        <v/>
      </c>
      <c r="BG360" s="105" t="str">
        <f t="shared" si="342"/>
        <v/>
      </c>
      <c r="BH360" s="105" t="str">
        <f t="shared" si="343"/>
        <v/>
      </c>
      <c r="BI360" s="105" t="str">
        <f t="shared" si="344"/>
        <v/>
      </c>
      <c r="BJ360" s="105" t="str">
        <f t="shared" si="345"/>
        <v/>
      </c>
      <c r="BK360" s="105" t="str">
        <f t="shared" si="346"/>
        <v/>
      </c>
      <c r="BL360" s="105" t="str">
        <f t="shared" si="347"/>
        <v/>
      </c>
      <c r="BM360" s="102" t="str">
        <f t="shared" si="327"/>
        <v/>
      </c>
      <c r="BN360" s="102" t="str">
        <f t="shared" si="328"/>
        <v/>
      </c>
      <c r="BO360" s="105">
        <f t="shared" si="348"/>
        <v>8.0079999999999991</v>
      </c>
      <c r="BP360" s="105">
        <f t="shared" si="349"/>
        <v>7.7379999999999995</v>
      </c>
      <c r="BQ360" s="105">
        <f t="shared" si="350"/>
        <v>7.379999999999999</v>
      </c>
      <c r="BR360" s="105" t="str">
        <f t="shared" si="351"/>
        <v/>
      </c>
      <c r="BS360" s="105" t="str">
        <f t="shared" si="352"/>
        <v/>
      </c>
      <c r="BT360" s="105" t="str">
        <f t="shared" si="353"/>
        <v/>
      </c>
      <c r="BU360" s="105" t="str">
        <f t="shared" si="354"/>
        <v/>
      </c>
      <c r="BV360" s="105" t="str">
        <f t="shared" si="355"/>
        <v/>
      </c>
      <c r="BW360" s="105" t="str">
        <f t="shared" si="356"/>
        <v/>
      </c>
      <c r="BX360" s="105" t="str">
        <f t="shared" si="357"/>
        <v/>
      </c>
      <c r="BY360" s="102" t="str">
        <f t="shared" si="329"/>
        <v/>
      </c>
      <c r="BZ360" s="102" t="str">
        <f t="shared" si="330"/>
        <v/>
      </c>
      <c r="CA360" s="70">
        <f t="shared" si="331"/>
        <v>3.2293333333333316</v>
      </c>
      <c r="CB360" s="70">
        <f t="shared" si="332"/>
        <v>7.7086666666666659</v>
      </c>
      <c r="CC360" s="103" t="str">
        <f t="shared" si="333"/>
        <v>VPS18</v>
      </c>
      <c r="CD360" s="104" t="s">
        <v>27140</v>
      </c>
      <c r="CE360" s="106">
        <f t="shared" si="358"/>
        <v>0.11438739601599104</v>
      </c>
      <c r="CF360" s="106">
        <f t="shared" si="359"/>
        <v>0.10223775731972272</v>
      </c>
      <c r="CG360" s="106">
        <f t="shared" si="360"/>
        <v>0.1036649432268055</v>
      </c>
      <c r="CH360" s="106" t="str">
        <f t="shared" si="361"/>
        <v/>
      </c>
      <c r="CI360" s="106" t="str">
        <f t="shared" si="362"/>
        <v/>
      </c>
      <c r="CJ360" s="106" t="str">
        <f t="shared" si="363"/>
        <v/>
      </c>
      <c r="CK360" s="106" t="str">
        <f t="shared" si="364"/>
        <v/>
      </c>
      <c r="CL360" s="106" t="str">
        <f t="shared" si="365"/>
        <v/>
      </c>
      <c r="CM360" s="106" t="str">
        <f t="shared" si="366"/>
        <v/>
      </c>
      <c r="CN360" s="106" t="str">
        <f t="shared" si="367"/>
        <v/>
      </c>
      <c r="CO360" s="119" t="str">
        <f t="shared" si="334"/>
        <v/>
      </c>
      <c r="CP360" s="119" t="str">
        <f t="shared" si="335"/>
        <v/>
      </c>
      <c r="CQ360" s="106">
        <f t="shared" si="368"/>
        <v>3.8846490963797453E-3</v>
      </c>
      <c r="CR360" s="106">
        <f t="shared" si="369"/>
        <v>4.6841402882465367E-3</v>
      </c>
      <c r="CS360" s="106">
        <f t="shared" si="370"/>
        <v>6.0034186769063035E-3</v>
      </c>
      <c r="CT360" s="106" t="str">
        <f t="shared" si="371"/>
        <v/>
      </c>
      <c r="CU360" s="106" t="str">
        <f t="shared" si="372"/>
        <v/>
      </c>
      <c r="CV360" s="106" t="str">
        <f t="shared" si="373"/>
        <v/>
      </c>
      <c r="CW360" s="106" t="str">
        <f t="shared" si="374"/>
        <v/>
      </c>
      <c r="CX360" s="106" t="str">
        <f t="shared" si="375"/>
        <v/>
      </c>
      <c r="CY360" s="106" t="str">
        <f t="shared" si="376"/>
        <v/>
      </c>
      <c r="CZ360" s="106" t="str">
        <f t="shared" si="377"/>
        <v/>
      </c>
      <c r="DA360" s="119" t="str">
        <f t="shared" si="336"/>
        <v/>
      </c>
      <c r="DB360" s="119" t="str">
        <f t="shared" si="337"/>
        <v/>
      </c>
    </row>
    <row r="361" spans="1:106" ht="15" customHeight="1" x14ac:dyDescent="0.3">
      <c r="A361" s="135" t="str">
        <f>'Gene Table'!D360</f>
        <v>VPS41</v>
      </c>
      <c r="B361" s="104" t="s">
        <v>27141</v>
      </c>
      <c r="C361" s="105">
        <f>IF('Test Sample Data'!C360="","",IF(SUM('Test Sample Data'!C$3:C$386)&gt;10,IF(AND(ISNUMBER('Test Sample Data'!C360),'Test Sample Data'!C360&lt;$C$389, 'Test Sample Data'!C360&gt;0),'Test Sample Data'!C360,$C$389),""))</f>
        <v>29.33</v>
      </c>
      <c r="D361" s="105">
        <f>IF('Test Sample Data'!D360="","",IF(SUM('Test Sample Data'!D$3:D$386)&gt;10,IF(AND(ISNUMBER('Test Sample Data'!D360),'Test Sample Data'!D360&lt;$C$389, 'Test Sample Data'!D360&gt;0),'Test Sample Data'!D360,$C$389),""))</f>
        <v>29.46</v>
      </c>
      <c r="E361" s="105">
        <f>IF('Test Sample Data'!E360="","",IF(SUM('Test Sample Data'!E$3:E$386)&gt;10,IF(AND(ISNUMBER('Test Sample Data'!E360),'Test Sample Data'!E360&lt;$C$389, 'Test Sample Data'!E360&gt;0),'Test Sample Data'!E360,$C$389),""))</f>
        <v>29.07</v>
      </c>
      <c r="F361" s="105" t="str">
        <f>IF('Test Sample Data'!F360="","",IF(SUM('Test Sample Data'!F$3:F$386)&gt;10,IF(AND(ISNUMBER('Test Sample Data'!F360),'Test Sample Data'!F360&lt;$C$389, 'Test Sample Data'!F360&gt;0),'Test Sample Data'!F360,$C$389),""))</f>
        <v/>
      </c>
      <c r="G361" s="105" t="str">
        <f>IF('Test Sample Data'!G360="","",IF(SUM('Test Sample Data'!G$3:G$386)&gt;10,IF(AND(ISNUMBER('Test Sample Data'!G360),'Test Sample Data'!G360&lt;$C$389, 'Test Sample Data'!G360&gt;0),'Test Sample Data'!G360,$C$389),""))</f>
        <v/>
      </c>
      <c r="H361" s="105" t="str">
        <f>IF('Test Sample Data'!H360="","",IF(SUM('Test Sample Data'!H$3:H$386)&gt;10,IF(AND(ISNUMBER('Test Sample Data'!H360),'Test Sample Data'!H360&lt;$C$389, 'Test Sample Data'!H360&gt;0),'Test Sample Data'!H360,$C$389),""))</f>
        <v/>
      </c>
      <c r="I361" s="105" t="str">
        <f>IF('Test Sample Data'!I360="","",IF(SUM('Test Sample Data'!I$3:I$386)&gt;10,IF(AND(ISNUMBER('Test Sample Data'!I360),'Test Sample Data'!I360&lt;$C$389, 'Test Sample Data'!I360&gt;0),'Test Sample Data'!I360,$C$389),""))</f>
        <v/>
      </c>
      <c r="J361" s="105" t="str">
        <f>IF('Test Sample Data'!J360="","",IF(SUM('Test Sample Data'!J$3:J$386)&gt;10,IF(AND(ISNUMBER('Test Sample Data'!J360),'Test Sample Data'!J360&lt;$C$389, 'Test Sample Data'!J360&gt;0),'Test Sample Data'!J360,$C$389),""))</f>
        <v/>
      </c>
      <c r="K361" s="105" t="str">
        <f>IF('Test Sample Data'!K360="","",IF(SUM('Test Sample Data'!K$3:K$386)&gt;10,IF(AND(ISNUMBER('Test Sample Data'!K360),'Test Sample Data'!K360&lt;$C$389, 'Test Sample Data'!K360&gt;0),'Test Sample Data'!K360,$C$389),""))</f>
        <v/>
      </c>
      <c r="L361" s="105" t="str">
        <f>IF('Test Sample Data'!L360="","",IF(SUM('Test Sample Data'!L$3:L$386)&gt;10,IF(AND(ISNUMBER('Test Sample Data'!L360),'Test Sample Data'!L360&lt;$C$389, 'Test Sample Data'!L360&gt;0),'Test Sample Data'!L360,$C$389),""))</f>
        <v/>
      </c>
      <c r="M361" s="105" t="str">
        <f>IF('Test Sample Data'!M360="","",IF(SUM('Test Sample Data'!M$3:M$386)&gt;10,IF(AND(ISNUMBER('Test Sample Data'!M360),'Test Sample Data'!M360&lt;$C$389, 'Test Sample Data'!M360&gt;0),'Test Sample Data'!M360,$C$389),""))</f>
        <v/>
      </c>
      <c r="N361" s="105" t="str">
        <f>IF('Test Sample Data'!N360="","",IF(SUM('Test Sample Data'!N$3:N$386)&gt;10,IF(AND(ISNUMBER('Test Sample Data'!N360),'Test Sample Data'!N360&lt;$C$389, 'Test Sample Data'!N360&gt;0),'Test Sample Data'!N360,$C$389),""))</f>
        <v/>
      </c>
      <c r="O361" s="105" t="str">
        <f>'Gene Table'!D360</f>
        <v>VPS41</v>
      </c>
      <c r="P361" s="104" t="s">
        <v>27141</v>
      </c>
      <c r="Q361" s="105">
        <f>IF('Control Sample Data'!C360="","",IF(SUM('Control Sample Data'!C$3:C$386)&gt;10,IF(AND(ISNUMBER('Control Sample Data'!C360),'Control Sample Data'!C360&lt;$C$389, 'Control Sample Data'!C360&gt;0),'Control Sample Data'!C360,$C$389),""))</f>
        <v>26.9</v>
      </c>
      <c r="R361" s="105">
        <f>IF('Control Sample Data'!D360="","",IF(SUM('Control Sample Data'!D$3:D$386)&gt;10,IF(AND(ISNUMBER('Control Sample Data'!D360),'Control Sample Data'!D360&lt;$C$389, 'Control Sample Data'!D360&gt;0),'Control Sample Data'!D360,$C$389),""))</f>
        <v>26.75</v>
      </c>
      <c r="S361" s="105">
        <f>IF('Control Sample Data'!E360="","",IF(SUM('Control Sample Data'!E$3:E$386)&gt;10,IF(AND(ISNUMBER('Control Sample Data'!E360),'Control Sample Data'!E360&lt;$C$389, 'Control Sample Data'!E360&gt;0),'Control Sample Data'!E360,$C$389),""))</f>
        <v>27.12</v>
      </c>
      <c r="T361" s="105" t="str">
        <f>IF('Control Sample Data'!F360="","",IF(SUM('Control Sample Data'!F$3:F$386)&gt;10,IF(AND(ISNUMBER('Control Sample Data'!F360),'Control Sample Data'!F360&lt;$C$389, 'Control Sample Data'!F360&gt;0),'Control Sample Data'!F360,$C$389),""))</f>
        <v/>
      </c>
      <c r="U361" s="105" t="str">
        <f>IF('Control Sample Data'!G360="","",IF(SUM('Control Sample Data'!G$3:G$386)&gt;10,IF(AND(ISNUMBER('Control Sample Data'!G360),'Control Sample Data'!G360&lt;$C$389, 'Control Sample Data'!G360&gt;0),'Control Sample Data'!G360,$C$389),""))</f>
        <v/>
      </c>
      <c r="V361" s="105" t="str">
        <f>IF('Control Sample Data'!H360="","",IF(SUM('Control Sample Data'!H$3:H$386)&gt;10,IF(AND(ISNUMBER('Control Sample Data'!H360),'Control Sample Data'!H360&lt;$C$389, 'Control Sample Data'!H360&gt;0),'Control Sample Data'!H360,$C$389),""))</f>
        <v/>
      </c>
      <c r="W361" s="105" t="str">
        <f>IF('Control Sample Data'!I360="","",IF(SUM('Control Sample Data'!I$3:I$386)&gt;10,IF(AND(ISNUMBER('Control Sample Data'!I360),'Control Sample Data'!I360&lt;$C$389, 'Control Sample Data'!I360&gt;0),'Control Sample Data'!I360,$C$389),""))</f>
        <v/>
      </c>
      <c r="X361" s="105" t="str">
        <f>IF('Control Sample Data'!J360="","",IF(SUM('Control Sample Data'!J$3:J$386)&gt;10,IF(AND(ISNUMBER('Control Sample Data'!J360),'Control Sample Data'!J360&lt;$C$389, 'Control Sample Data'!J360&gt;0),'Control Sample Data'!J360,$C$389),""))</f>
        <v/>
      </c>
      <c r="Y361" s="105" t="str">
        <f>IF('Control Sample Data'!K360="","",IF(SUM('Control Sample Data'!K$3:K$386)&gt;10,IF(AND(ISNUMBER('Control Sample Data'!K360),'Control Sample Data'!K360&lt;$C$389, 'Control Sample Data'!K360&gt;0),'Control Sample Data'!K360,$C$389),""))</f>
        <v/>
      </c>
      <c r="Z361" s="105" t="str">
        <f>IF('Control Sample Data'!L360="","",IF(SUM('Control Sample Data'!L$3:L$386)&gt;10,IF(AND(ISNUMBER('Control Sample Data'!L360),'Control Sample Data'!L360&lt;$C$389, 'Control Sample Data'!L360&gt;0),'Control Sample Data'!L360,$C$389),""))</f>
        <v/>
      </c>
      <c r="AA361" s="105" t="str">
        <f>IF('Control Sample Data'!M360="","",IF(SUM('Control Sample Data'!M$3:M$386)&gt;10,IF(AND(ISNUMBER('Control Sample Data'!M360),'Control Sample Data'!M360&lt;$C$389, 'Control Sample Data'!M360&gt;0),'Control Sample Data'!M360,$C$389),""))</f>
        <v/>
      </c>
      <c r="AB361" s="136" t="str">
        <f>IF('Control Sample Data'!N360="","",IF(SUM('Control Sample Data'!N$3:N$386)&gt;10,IF(AND(ISNUMBER('Control Sample Data'!N360),'Control Sample Data'!N360&lt;$C$389, 'Control Sample Data'!N360&gt;0),'Control Sample Data'!N360,$C$389),""))</f>
        <v/>
      </c>
      <c r="BA361" s="101" t="str">
        <f t="shared" si="326"/>
        <v>VPS41</v>
      </c>
      <c r="BB361" s="104" t="s">
        <v>27141</v>
      </c>
      <c r="BC361" s="105">
        <f t="shared" si="338"/>
        <v>8.3379999999999974</v>
      </c>
      <c r="BD361" s="105">
        <f t="shared" si="339"/>
        <v>8.5100000000000016</v>
      </c>
      <c r="BE361" s="105">
        <f t="shared" si="340"/>
        <v>8.1899999999999977</v>
      </c>
      <c r="BF361" s="105" t="str">
        <f t="shared" si="341"/>
        <v/>
      </c>
      <c r="BG361" s="105" t="str">
        <f t="shared" si="342"/>
        <v/>
      </c>
      <c r="BH361" s="105" t="str">
        <f t="shared" si="343"/>
        <v/>
      </c>
      <c r="BI361" s="105" t="str">
        <f t="shared" si="344"/>
        <v/>
      </c>
      <c r="BJ361" s="105" t="str">
        <f t="shared" si="345"/>
        <v/>
      </c>
      <c r="BK361" s="105" t="str">
        <f t="shared" si="346"/>
        <v/>
      </c>
      <c r="BL361" s="105" t="str">
        <f t="shared" si="347"/>
        <v/>
      </c>
      <c r="BM361" s="102" t="str">
        <f t="shared" si="327"/>
        <v/>
      </c>
      <c r="BN361" s="102" t="str">
        <f t="shared" si="328"/>
        <v/>
      </c>
      <c r="BO361" s="105">
        <f t="shared" si="348"/>
        <v>5.7579999999999991</v>
      </c>
      <c r="BP361" s="105">
        <f t="shared" si="349"/>
        <v>5.6980000000000004</v>
      </c>
      <c r="BQ361" s="105">
        <f t="shared" si="350"/>
        <v>5.91</v>
      </c>
      <c r="BR361" s="105" t="str">
        <f t="shared" si="351"/>
        <v/>
      </c>
      <c r="BS361" s="105" t="str">
        <f t="shared" si="352"/>
        <v/>
      </c>
      <c r="BT361" s="105" t="str">
        <f t="shared" si="353"/>
        <v/>
      </c>
      <c r="BU361" s="105" t="str">
        <f t="shared" si="354"/>
        <v/>
      </c>
      <c r="BV361" s="105" t="str">
        <f t="shared" si="355"/>
        <v/>
      </c>
      <c r="BW361" s="105" t="str">
        <f t="shared" si="356"/>
        <v/>
      </c>
      <c r="BX361" s="105" t="str">
        <f t="shared" si="357"/>
        <v/>
      </c>
      <c r="BY361" s="102" t="str">
        <f t="shared" si="329"/>
        <v/>
      </c>
      <c r="BZ361" s="102" t="str">
        <f t="shared" si="330"/>
        <v/>
      </c>
      <c r="CA361" s="70">
        <f t="shared" si="331"/>
        <v>8.3459999999999983</v>
      </c>
      <c r="CB361" s="70">
        <f t="shared" si="332"/>
        <v>5.7886666666666668</v>
      </c>
      <c r="CC361" s="103" t="str">
        <f t="shared" si="333"/>
        <v>VPS41</v>
      </c>
      <c r="CD361" s="104" t="s">
        <v>27141</v>
      </c>
      <c r="CE361" s="106">
        <f t="shared" si="358"/>
        <v>3.0903800827556706E-3</v>
      </c>
      <c r="CF361" s="106">
        <f t="shared" si="359"/>
        <v>2.7430563979257729E-3</v>
      </c>
      <c r="CG361" s="106">
        <f t="shared" si="360"/>
        <v>3.4242410988907668E-3</v>
      </c>
      <c r="CH361" s="106" t="str">
        <f t="shared" si="361"/>
        <v/>
      </c>
      <c r="CI361" s="106" t="str">
        <f t="shared" si="362"/>
        <v/>
      </c>
      <c r="CJ361" s="106" t="str">
        <f t="shared" si="363"/>
        <v/>
      </c>
      <c r="CK361" s="106" t="str">
        <f t="shared" si="364"/>
        <v/>
      </c>
      <c r="CL361" s="106" t="str">
        <f t="shared" si="365"/>
        <v/>
      </c>
      <c r="CM361" s="106" t="str">
        <f t="shared" si="366"/>
        <v/>
      </c>
      <c r="CN361" s="106" t="str">
        <f t="shared" si="367"/>
        <v/>
      </c>
      <c r="CO361" s="119" t="str">
        <f t="shared" si="334"/>
        <v/>
      </c>
      <c r="CP361" s="119" t="str">
        <f t="shared" si="335"/>
        <v/>
      </c>
      <c r="CQ361" s="106">
        <f t="shared" si="368"/>
        <v>1.8478609378814743E-2</v>
      </c>
      <c r="CR361" s="106">
        <f t="shared" si="369"/>
        <v>1.9263317585371972E-2</v>
      </c>
      <c r="CS361" s="106">
        <f t="shared" si="370"/>
        <v>1.663078410083375E-2</v>
      </c>
      <c r="CT361" s="106" t="str">
        <f t="shared" si="371"/>
        <v/>
      </c>
      <c r="CU361" s="106" t="str">
        <f t="shared" si="372"/>
        <v/>
      </c>
      <c r="CV361" s="106" t="str">
        <f t="shared" si="373"/>
        <v/>
      </c>
      <c r="CW361" s="106" t="str">
        <f t="shared" si="374"/>
        <v/>
      </c>
      <c r="CX361" s="106" t="str">
        <f t="shared" si="375"/>
        <v/>
      </c>
      <c r="CY361" s="106" t="str">
        <f t="shared" si="376"/>
        <v/>
      </c>
      <c r="CZ361" s="106" t="str">
        <f t="shared" si="377"/>
        <v/>
      </c>
      <c r="DA361" s="119" t="str">
        <f t="shared" si="336"/>
        <v/>
      </c>
      <c r="DB361" s="119" t="str">
        <f t="shared" si="337"/>
        <v/>
      </c>
    </row>
    <row r="362" spans="1:106" ht="15" customHeight="1" x14ac:dyDescent="0.3">
      <c r="A362" s="135" t="str">
        <f>'Gene Table'!D361</f>
        <v>VPS8</v>
      </c>
      <c r="B362" s="104" t="s">
        <v>27142</v>
      </c>
      <c r="C362" s="105">
        <f>IF('Test Sample Data'!C361="","",IF(SUM('Test Sample Data'!C$3:C$386)&gt;10,IF(AND(ISNUMBER('Test Sample Data'!C361),'Test Sample Data'!C361&lt;$C$389, 'Test Sample Data'!C361&gt;0),'Test Sample Data'!C361,$C$389),""))</f>
        <v>18.23</v>
      </c>
      <c r="D362" s="105">
        <f>IF('Test Sample Data'!D361="","",IF(SUM('Test Sample Data'!D$3:D$386)&gt;10,IF(AND(ISNUMBER('Test Sample Data'!D361),'Test Sample Data'!D361&lt;$C$389, 'Test Sample Data'!D361&gt;0),'Test Sample Data'!D361,$C$389),""))</f>
        <v>18.260000000000002</v>
      </c>
      <c r="E362" s="105">
        <f>IF('Test Sample Data'!E361="","",IF(SUM('Test Sample Data'!E$3:E$386)&gt;10,IF(AND(ISNUMBER('Test Sample Data'!E361),'Test Sample Data'!E361&lt;$C$389, 'Test Sample Data'!E361&gt;0),'Test Sample Data'!E361,$C$389),""))</f>
        <v>18.21</v>
      </c>
      <c r="F362" s="105" t="str">
        <f>IF('Test Sample Data'!F361="","",IF(SUM('Test Sample Data'!F$3:F$386)&gt;10,IF(AND(ISNUMBER('Test Sample Data'!F361),'Test Sample Data'!F361&lt;$C$389, 'Test Sample Data'!F361&gt;0),'Test Sample Data'!F361,$C$389),""))</f>
        <v/>
      </c>
      <c r="G362" s="105" t="str">
        <f>IF('Test Sample Data'!G361="","",IF(SUM('Test Sample Data'!G$3:G$386)&gt;10,IF(AND(ISNUMBER('Test Sample Data'!G361),'Test Sample Data'!G361&lt;$C$389, 'Test Sample Data'!G361&gt;0),'Test Sample Data'!G361,$C$389),""))</f>
        <v/>
      </c>
      <c r="H362" s="105" t="str">
        <f>IF('Test Sample Data'!H361="","",IF(SUM('Test Sample Data'!H$3:H$386)&gt;10,IF(AND(ISNUMBER('Test Sample Data'!H361),'Test Sample Data'!H361&lt;$C$389, 'Test Sample Data'!H361&gt;0),'Test Sample Data'!H361,$C$389),""))</f>
        <v/>
      </c>
      <c r="I362" s="105" t="str">
        <f>IF('Test Sample Data'!I361="","",IF(SUM('Test Sample Data'!I$3:I$386)&gt;10,IF(AND(ISNUMBER('Test Sample Data'!I361),'Test Sample Data'!I361&lt;$C$389, 'Test Sample Data'!I361&gt;0),'Test Sample Data'!I361,$C$389),""))</f>
        <v/>
      </c>
      <c r="J362" s="105" t="str">
        <f>IF('Test Sample Data'!J361="","",IF(SUM('Test Sample Data'!J$3:J$386)&gt;10,IF(AND(ISNUMBER('Test Sample Data'!J361),'Test Sample Data'!J361&lt;$C$389, 'Test Sample Data'!J361&gt;0),'Test Sample Data'!J361,$C$389),""))</f>
        <v/>
      </c>
      <c r="K362" s="105" t="str">
        <f>IF('Test Sample Data'!K361="","",IF(SUM('Test Sample Data'!K$3:K$386)&gt;10,IF(AND(ISNUMBER('Test Sample Data'!K361),'Test Sample Data'!K361&lt;$C$389, 'Test Sample Data'!K361&gt;0),'Test Sample Data'!K361,$C$389),""))</f>
        <v/>
      </c>
      <c r="L362" s="105" t="str">
        <f>IF('Test Sample Data'!L361="","",IF(SUM('Test Sample Data'!L$3:L$386)&gt;10,IF(AND(ISNUMBER('Test Sample Data'!L361),'Test Sample Data'!L361&lt;$C$389, 'Test Sample Data'!L361&gt;0),'Test Sample Data'!L361,$C$389),""))</f>
        <v/>
      </c>
      <c r="M362" s="105" t="str">
        <f>IF('Test Sample Data'!M361="","",IF(SUM('Test Sample Data'!M$3:M$386)&gt;10,IF(AND(ISNUMBER('Test Sample Data'!M361),'Test Sample Data'!M361&lt;$C$389, 'Test Sample Data'!M361&gt;0),'Test Sample Data'!M361,$C$389),""))</f>
        <v/>
      </c>
      <c r="N362" s="105" t="str">
        <f>IF('Test Sample Data'!N361="","",IF(SUM('Test Sample Data'!N$3:N$386)&gt;10,IF(AND(ISNUMBER('Test Sample Data'!N361),'Test Sample Data'!N361&lt;$C$389, 'Test Sample Data'!N361&gt;0),'Test Sample Data'!N361,$C$389),""))</f>
        <v/>
      </c>
      <c r="O362" s="105" t="str">
        <f>'Gene Table'!D361</f>
        <v>VPS8</v>
      </c>
      <c r="P362" s="104" t="s">
        <v>27142</v>
      </c>
      <c r="Q362" s="105">
        <f>IF('Control Sample Data'!C361="","",IF(SUM('Control Sample Data'!C$3:C$386)&gt;10,IF(AND(ISNUMBER('Control Sample Data'!C361),'Control Sample Data'!C361&lt;$C$389, 'Control Sample Data'!C361&gt;0),'Control Sample Data'!C361,$C$389),""))</f>
        <v>18.66</v>
      </c>
      <c r="R362" s="105">
        <f>IF('Control Sample Data'!D361="","",IF(SUM('Control Sample Data'!D$3:D$386)&gt;10,IF(AND(ISNUMBER('Control Sample Data'!D361),'Control Sample Data'!D361&lt;$C$389, 'Control Sample Data'!D361&gt;0),'Control Sample Data'!D361,$C$389),""))</f>
        <v>18.59</v>
      </c>
      <c r="S362" s="105">
        <f>IF('Control Sample Data'!E361="","",IF(SUM('Control Sample Data'!E$3:E$386)&gt;10,IF(AND(ISNUMBER('Control Sample Data'!E361),'Control Sample Data'!E361&lt;$C$389, 'Control Sample Data'!E361&gt;0),'Control Sample Data'!E361,$C$389),""))</f>
        <v>18.46</v>
      </c>
      <c r="T362" s="105" t="str">
        <f>IF('Control Sample Data'!F361="","",IF(SUM('Control Sample Data'!F$3:F$386)&gt;10,IF(AND(ISNUMBER('Control Sample Data'!F361),'Control Sample Data'!F361&lt;$C$389, 'Control Sample Data'!F361&gt;0),'Control Sample Data'!F361,$C$389),""))</f>
        <v/>
      </c>
      <c r="U362" s="105" t="str">
        <f>IF('Control Sample Data'!G361="","",IF(SUM('Control Sample Data'!G$3:G$386)&gt;10,IF(AND(ISNUMBER('Control Sample Data'!G361),'Control Sample Data'!G361&lt;$C$389, 'Control Sample Data'!G361&gt;0),'Control Sample Data'!G361,$C$389),""))</f>
        <v/>
      </c>
      <c r="V362" s="105" t="str">
        <f>IF('Control Sample Data'!H361="","",IF(SUM('Control Sample Data'!H$3:H$386)&gt;10,IF(AND(ISNUMBER('Control Sample Data'!H361),'Control Sample Data'!H361&lt;$C$389, 'Control Sample Data'!H361&gt;0),'Control Sample Data'!H361,$C$389),""))</f>
        <v/>
      </c>
      <c r="W362" s="105" t="str">
        <f>IF('Control Sample Data'!I361="","",IF(SUM('Control Sample Data'!I$3:I$386)&gt;10,IF(AND(ISNUMBER('Control Sample Data'!I361),'Control Sample Data'!I361&lt;$C$389, 'Control Sample Data'!I361&gt;0),'Control Sample Data'!I361,$C$389),""))</f>
        <v/>
      </c>
      <c r="X362" s="105" t="str">
        <f>IF('Control Sample Data'!J361="","",IF(SUM('Control Sample Data'!J$3:J$386)&gt;10,IF(AND(ISNUMBER('Control Sample Data'!J361),'Control Sample Data'!J361&lt;$C$389, 'Control Sample Data'!J361&gt;0),'Control Sample Data'!J361,$C$389),""))</f>
        <v/>
      </c>
      <c r="Y362" s="105" t="str">
        <f>IF('Control Sample Data'!K361="","",IF(SUM('Control Sample Data'!K$3:K$386)&gt;10,IF(AND(ISNUMBER('Control Sample Data'!K361),'Control Sample Data'!K361&lt;$C$389, 'Control Sample Data'!K361&gt;0),'Control Sample Data'!K361,$C$389),""))</f>
        <v/>
      </c>
      <c r="Z362" s="105" t="str">
        <f>IF('Control Sample Data'!L361="","",IF(SUM('Control Sample Data'!L$3:L$386)&gt;10,IF(AND(ISNUMBER('Control Sample Data'!L361),'Control Sample Data'!L361&lt;$C$389, 'Control Sample Data'!L361&gt;0),'Control Sample Data'!L361,$C$389),""))</f>
        <v/>
      </c>
      <c r="AA362" s="105" t="str">
        <f>IF('Control Sample Data'!M361="","",IF(SUM('Control Sample Data'!M$3:M$386)&gt;10,IF(AND(ISNUMBER('Control Sample Data'!M361),'Control Sample Data'!M361&lt;$C$389, 'Control Sample Data'!M361&gt;0),'Control Sample Data'!M361,$C$389),""))</f>
        <v/>
      </c>
      <c r="AB362" s="136" t="str">
        <f>IF('Control Sample Data'!N361="","",IF(SUM('Control Sample Data'!N$3:N$386)&gt;10,IF(AND(ISNUMBER('Control Sample Data'!N361),'Control Sample Data'!N361&lt;$C$389, 'Control Sample Data'!N361&gt;0),'Control Sample Data'!N361,$C$389),""))</f>
        <v/>
      </c>
      <c r="BA362" s="101" t="str">
        <f t="shared" si="326"/>
        <v>VPS8</v>
      </c>
      <c r="BB362" s="104" t="s">
        <v>27142</v>
      </c>
      <c r="BC362" s="105">
        <f t="shared" si="338"/>
        <v>-2.7620000000000005</v>
      </c>
      <c r="BD362" s="105">
        <f t="shared" si="339"/>
        <v>-2.6899999999999977</v>
      </c>
      <c r="BE362" s="105">
        <f t="shared" si="340"/>
        <v>-2.6700000000000017</v>
      </c>
      <c r="BF362" s="105" t="str">
        <f t="shared" si="341"/>
        <v/>
      </c>
      <c r="BG362" s="105" t="str">
        <f t="shared" si="342"/>
        <v/>
      </c>
      <c r="BH362" s="105" t="str">
        <f t="shared" si="343"/>
        <v/>
      </c>
      <c r="BI362" s="105" t="str">
        <f t="shared" si="344"/>
        <v/>
      </c>
      <c r="BJ362" s="105" t="str">
        <f t="shared" si="345"/>
        <v/>
      </c>
      <c r="BK362" s="105" t="str">
        <f t="shared" si="346"/>
        <v/>
      </c>
      <c r="BL362" s="105" t="str">
        <f t="shared" si="347"/>
        <v/>
      </c>
      <c r="BM362" s="102" t="str">
        <f t="shared" si="327"/>
        <v/>
      </c>
      <c r="BN362" s="102" t="str">
        <f t="shared" si="328"/>
        <v/>
      </c>
      <c r="BO362" s="105">
        <f t="shared" si="348"/>
        <v>-2.4819999999999993</v>
      </c>
      <c r="BP362" s="105">
        <f t="shared" si="349"/>
        <v>-2.4619999999999997</v>
      </c>
      <c r="BQ362" s="105">
        <f t="shared" si="350"/>
        <v>-2.75</v>
      </c>
      <c r="BR362" s="105" t="str">
        <f t="shared" si="351"/>
        <v/>
      </c>
      <c r="BS362" s="105" t="str">
        <f t="shared" si="352"/>
        <v/>
      </c>
      <c r="BT362" s="105" t="str">
        <f t="shared" si="353"/>
        <v/>
      </c>
      <c r="BU362" s="105" t="str">
        <f t="shared" si="354"/>
        <v/>
      </c>
      <c r="BV362" s="105" t="str">
        <f t="shared" si="355"/>
        <v/>
      </c>
      <c r="BW362" s="105" t="str">
        <f t="shared" si="356"/>
        <v/>
      </c>
      <c r="BX362" s="105" t="str">
        <f t="shared" si="357"/>
        <v/>
      </c>
      <c r="BY362" s="102" t="str">
        <f t="shared" si="329"/>
        <v/>
      </c>
      <c r="BZ362" s="102" t="str">
        <f t="shared" si="330"/>
        <v/>
      </c>
      <c r="CA362" s="70">
        <f t="shared" si="331"/>
        <v>-2.7073333333333331</v>
      </c>
      <c r="CB362" s="70">
        <f t="shared" si="332"/>
        <v>-2.5646666666666662</v>
      </c>
      <c r="CC362" s="103" t="str">
        <f t="shared" si="333"/>
        <v>VPS8</v>
      </c>
      <c r="CD362" s="104" t="s">
        <v>27142</v>
      </c>
      <c r="CE362" s="106">
        <f t="shared" si="358"/>
        <v>6.783359717065184</v>
      </c>
      <c r="CF362" s="106">
        <f t="shared" si="359"/>
        <v>6.453134073777</v>
      </c>
      <c r="CG362" s="106">
        <f t="shared" si="360"/>
        <v>6.3642918700393567</v>
      </c>
      <c r="CH362" s="106" t="str">
        <f t="shared" si="361"/>
        <v/>
      </c>
      <c r="CI362" s="106" t="str">
        <f t="shared" si="362"/>
        <v/>
      </c>
      <c r="CJ362" s="106" t="str">
        <f t="shared" si="363"/>
        <v/>
      </c>
      <c r="CK362" s="106" t="str">
        <f t="shared" si="364"/>
        <v/>
      </c>
      <c r="CL362" s="106" t="str">
        <f t="shared" si="365"/>
        <v/>
      </c>
      <c r="CM362" s="106" t="str">
        <f t="shared" si="366"/>
        <v/>
      </c>
      <c r="CN362" s="106" t="str">
        <f t="shared" si="367"/>
        <v/>
      </c>
      <c r="CO362" s="119" t="str">
        <f t="shared" si="334"/>
        <v/>
      </c>
      <c r="CP362" s="119" t="str">
        <f t="shared" si="335"/>
        <v/>
      </c>
      <c r="CQ362" s="106">
        <f t="shared" si="368"/>
        <v>5.5867141298695877</v>
      </c>
      <c r="CR362" s="106">
        <f t="shared" si="369"/>
        <v>5.5098001855325487</v>
      </c>
      <c r="CS362" s="106">
        <f t="shared" si="370"/>
        <v>6.7271713220297169</v>
      </c>
      <c r="CT362" s="106" t="str">
        <f t="shared" si="371"/>
        <v/>
      </c>
      <c r="CU362" s="106" t="str">
        <f t="shared" si="372"/>
        <v/>
      </c>
      <c r="CV362" s="106" t="str">
        <f t="shared" si="373"/>
        <v/>
      </c>
      <c r="CW362" s="106" t="str">
        <f t="shared" si="374"/>
        <v/>
      </c>
      <c r="CX362" s="106" t="str">
        <f t="shared" si="375"/>
        <v/>
      </c>
      <c r="CY362" s="106" t="str">
        <f t="shared" si="376"/>
        <v/>
      </c>
      <c r="CZ362" s="106" t="str">
        <f t="shared" si="377"/>
        <v/>
      </c>
      <c r="DA362" s="119" t="str">
        <f t="shared" si="336"/>
        <v/>
      </c>
      <c r="DB362" s="119" t="str">
        <f t="shared" si="337"/>
        <v/>
      </c>
    </row>
    <row r="363" spans="1:106" ht="15" customHeight="1" x14ac:dyDescent="0.3">
      <c r="A363" s="135" t="str">
        <f>'Gene Table'!D362</f>
        <v>WDSUB1</v>
      </c>
      <c r="B363" s="104" t="s">
        <v>27143</v>
      </c>
      <c r="C363" s="105">
        <f>IF('Test Sample Data'!C362="","",IF(SUM('Test Sample Data'!C$3:C$386)&gt;10,IF(AND(ISNUMBER('Test Sample Data'!C362),'Test Sample Data'!C362&lt;$C$389, 'Test Sample Data'!C362&gt;0),'Test Sample Data'!C362,$C$389),""))</f>
        <v>28.88</v>
      </c>
      <c r="D363" s="105">
        <f>IF('Test Sample Data'!D362="","",IF(SUM('Test Sample Data'!D$3:D$386)&gt;10,IF(AND(ISNUMBER('Test Sample Data'!D362),'Test Sample Data'!D362&lt;$C$389, 'Test Sample Data'!D362&gt;0),'Test Sample Data'!D362,$C$389),""))</f>
        <v>29.09</v>
      </c>
      <c r="E363" s="105">
        <f>IF('Test Sample Data'!E362="","",IF(SUM('Test Sample Data'!E$3:E$386)&gt;10,IF(AND(ISNUMBER('Test Sample Data'!E362),'Test Sample Data'!E362&lt;$C$389, 'Test Sample Data'!E362&gt;0),'Test Sample Data'!E362,$C$389),""))</f>
        <v>28.98</v>
      </c>
      <c r="F363" s="105" t="str">
        <f>IF('Test Sample Data'!F362="","",IF(SUM('Test Sample Data'!F$3:F$386)&gt;10,IF(AND(ISNUMBER('Test Sample Data'!F362),'Test Sample Data'!F362&lt;$C$389, 'Test Sample Data'!F362&gt;0),'Test Sample Data'!F362,$C$389),""))</f>
        <v/>
      </c>
      <c r="G363" s="105" t="str">
        <f>IF('Test Sample Data'!G362="","",IF(SUM('Test Sample Data'!G$3:G$386)&gt;10,IF(AND(ISNUMBER('Test Sample Data'!G362),'Test Sample Data'!G362&lt;$C$389, 'Test Sample Data'!G362&gt;0),'Test Sample Data'!G362,$C$389),""))</f>
        <v/>
      </c>
      <c r="H363" s="105" t="str">
        <f>IF('Test Sample Data'!H362="","",IF(SUM('Test Sample Data'!H$3:H$386)&gt;10,IF(AND(ISNUMBER('Test Sample Data'!H362),'Test Sample Data'!H362&lt;$C$389, 'Test Sample Data'!H362&gt;0),'Test Sample Data'!H362,$C$389),""))</f>
        <v/>
      </c>
      <c r="I363" s="105" t="str">
        <f>IF('Test Sample Data'!I362="","",IF(SUM('Test Sample Data'!I$3:I$386)&gt;10,IF(AND(ISNUMBER('Test Sample Data'!I362),'Test Sample Data'!I362&lt;$C$389, 'Test Sample Data'!I362&gt;0),'Test Sample Data'!I362,$C$389),""))</f>
        <v/>
      </c>
      <c r="J363" s="105" t="str">
        <f>IF('Test Sample Data'!J362="","",IF(SUM('Test Sample Data'!J$3:J$386)&gt;10,IF(AND(ISNUMBER('Test Sample Data'!J362),'Test Sample Data'!J362&lt;$C$389, 'Test Sample Data'!J362&gt;0),'Test Sample Data'!J362,$C$389),""))</f>
        <v/>
      </c>
      <c r="K363" s="105" t="str">
        <f>IF('Test Sample Data'!K362="","",IF(SUM('Test Sample Data'!K$3:K$386)&gt;10,IF(AND(ISNUMBER('Test Sample Data'!K362),'Test Sample Data'!K362&lt;$C$389, 'Test Sample Data'!K362&gt;0),'Test Sample Data'!K362,$C$389),""))</f>
        <v/>
      </c>
      <c r="L363" s="105" t="str">
        <f>IF('Test Sample Data'!L362="","",IF(SUM('Test Sample Data'!L$3:L$386)&gt;10,IF(AND(ISNUMBER('Test Sample Data'!L362),'Test Sample Data'!L362&lt;$C$389, 'Test Sample Data'!L362&gt;0),'Test Sample Data'!L362,$C$389),""))</f>
        <v/>
      </c>
      <c r="M363" s="105" t="str">
        <f>IF('Test Sample Data'!M362="","",IF(SUM('Test Sample Data'!M$3:M$386)&gt;10,IF(AND(ISNUMBER('Test Sample Data'!M362),'Test Sample Data'!M362&lt;$C$389, 'Test Sample Data'!M362&gt;0),'Test Sample Data'!M362,$C$389),""))</f>
        <v/>
      </c>
      <c r="N363" s="105" t="str">
        <f>IF('Test Sample Data'!N362="","",IF(SUM('Test Sample Data'!N$3:N$386)&gt;10,IF(AND(ISNUMBER('Test Sample Data'!N362),'Test Sample Data'!N362&lt;$C$389, 'Test Sample Data'!N362&gt;0),'Test Sample Data'!N362,$C$389),""))</f>
        <v/>
      </c>
      <c r="O363" s="105" t="str">
        <f>'Gene Table'!D362</f>
        <v>WDSUB1</v>
      </c>
      <c r="P363" s="104" t="s">
        <v>27143</v>
      </c>
      <c r="Q363" s="105">
        <f>IF('Control Sample Data'!C362="","",IF(SUM('Control Sample Data'!C$3:C$386)&gt;10,IF(AND(ISNUMBER('Control Sample Data'!C362),'Control Sample Data'!C362&lt;$C$389, 'Control Sample Data'!C362&gt;0),'Control Sample Data'!C362,$C$389),""))</f>
        <v>31.03</v>
      </c>
      <c r="R363" s="105">
        <f>IF('Control Sample Data'!D362="","",IF(SUM('Control Sample Data'!D$3:D$386)&gt;10,IF(AND(ISNUMBER('Control Sample Data'!D362),'Control Sample Data'!D362&lt;$C$389, 'Control Sample Data'!D362&gt;0),'Control Sample Data'!D362,$C$389),""))</f>
        <v>31.22</v>
      </c>
      <c r="S363" s="105">
        <f>IF('Control Sample Data'!E362="","",IF(SUM('Control Sample Data'!E$3:E$386)&gt;10,IF(AND(ISNUMBER('Control Sample Data'!E362),'Control Sample Data'!E362&lt;$C$389, 'Control Sample Data'!E362&gt;0),'Control Sample Data'!E362,$C$389),""))</f>
        <v>31.44</v>
      </c>
      <c r="T363" s="105" t="str">
        <f>IF('Control Sample Data'!F362="","",IF(SUM('Control Sample Data'!F$3:F$386)&gt;10,IF(AND(ISNUMBER('Control Sample Data'!F362),'Control Sample Data'!F362&lt;$C$389, 'Control Sample Data'!F362&gt;0),'Control Sample Data'!F362,$C$389),""))</f>
        <v/>
      </c>
      <c r="U363" s="105" t="str">
        <f>IF('Control Sample Data'!G362="","",IF(SUM('Control Sample Data'!G$3:G$386)&gt;10,IF(AND(ISNUMBER('Control Sample Data'!G362),'Control Sample Data'!G362&lt;$C$389, 'Control Sample Data'!G362&gt;0),'Control Sample Data'!G362,$C$389),""))</f>
        <v/>
      </c>
      <c r="V363" s="105" t="str">
        <f>IF('Control Sample Data'!H362="","",IF(SUM('Control Sample Data'!H$3:H$386)&gt;10,IF(AND(ISNUMBER('Control Sample Data'!H362),'Control Sample Data'!H362&lt;$C$389, 'Control Sample Data'!H362&gt;0),'Control Sample Data'!H362,$C$389),""))</f>
        <v/>
      </c>
      <c r="W363" s="105" t="str">
        <f>IF('Control Sample Data'!I362="","",IF(SUM('Control Sample Data'!I$3:I$386)&gt;10,IF(AND(ISNUMBER('Control Sample Data'!I362),'Control Sample Data'!I362&lt;$C$389, 'Control Sample Data'!I362&gt;0),'Control Sample Data'!I362,$C$389),""))</f>
        <v/>
      </c>
      <c r="X363" s="105" t="str">
        <f>IF('Control Sample Data'!J362="","",IF(SUM('Control Sample Data'!J$3:J$386)&gt;10,IF(AND(ISNUMBER('Control Sample Data'!J362),'Control Sample Data'!J362&lt;$C$389, 'Control Sample Data'!J362&gt;0),'Control Sample Data'!J362,$C$389),""))</f>
        <v/>
      </c>
      <c r="Y363" s="105" t="str">
        <f>IF('Control Sample Data'!K362="","",IF(SUM('Control Sample Data'!K$3:K$386)&gt;10,IF(AND(ISNUMBER('Control Sample Data'!K362),'Control Sample Data'!K362&lt;$C$389, 'Control Sample Data'!K362&gt;0),'Control Sample Data'!K362,$C$389),""))</f>
        <v/>
      </c>
      <c r="Z363" s="105" t="str">
        <f>IF('Control Sample Data'!L362="","",IF(SUM('Control Sample Data'!L$3:L$386)&gt;10,IF(AND(ISNUMBER('Control Sample Data'!L362),'Control Sample Data'!L362&lt;$C$389, 'Control Sample Data'!L362&gt;0),'Control Sample Data'!L362,$C$389),""))</f>
        <v/>
      </c>
      <c r="AA363" s="105" t="str">
        <f>IF('Control Sample Data'!M362="","",IF(SUM('Control Sample Data'!M$3:M$386)&gt;10,IF(AND(ISNUMBER('Control Sample Data'!M362),'Control Sample Data'!M362&lt;$C$389, 'Control Sample Data'!M362&gt;0),'Control Sample Data'!M362,$C$389),""))</f>
        <v/>
      </c>
      <c r="AB363" s="136" t="str">
        <f>IF('Control Sample Data'!N362="","",IF(SUM('Control Sample Data'!N$3:N$386)&gt;10,IF(AND(ISNUMBER('Control Sample Data'!N362),'Control Sample Data'!N362&lt;$C$389, 'Control Sample Data'!N362&gt;0),'Control Sample Data'!N362,$C$389),""))</f>
        <v/>
      </c>
      <c r="BA363" s="101" t="str">
        <f t="shared" si="326"/>
        <v>WDSUB1</v>
      </c>
      <c r="BB363" s="104" t="s">
        <v>27143</v>
      </c>
      <c r="BC363" s="105">
        <f t="shared" si="338"/>
        <v>7.8879999999999981</v>
      </c>
      <c r="BD363" s="105">
        <f t="shared" si="339"/>
        <v>8.14</v>
      </c>
      <c r="BE363" s="105">
        <f t="shared" si="340"/>
        <v>8.0999999999999979</v>
      </c>
      <c r="BF363" s="105" t="str">
        <f t="shared" si="341"/>
        <v/>
      </c>
      <c r="BG363" s="105" t="str">
        <f t="shared" si="342"/>
        <v/>
      </c>
      <c r="BH363" s="105" t="str">
        <f t="shared" si="343"/>
        <v/>
      </c>
      <c r="BI363" s="105" t="str">
        <f t="shared" si="344"/>
        <v/>
      </c>
      <c r="BJ363" s="105" t="str">
        <f t="shared" si="345"/>
        <v/>
      </c>
      <c r="BK363" s="105" t="str">
        <f t="shared" si="346"/>
        <v/>
      </c>
      <c r="BL363" s="105" t="str">
        <f t="shared" si="347"/>
        <v/>
      </c>
      <c r="BM363" s="102" t="str">
        <f t="shared" si="327"/>
        <v/>
      </c>
      <c r="BN363" s="102" t="str">
        <f t="shared" si="328"/>
        <v/>
      </c>
      <c r="BO363" s="105">
        <f t="shared" si="348"/>
        <v>9.8880000000000017</v>
      </c>
      <c r="BP363" s="105">
        <f t="shared" si="349"/>
        <v>10.167999999999999</v>
      </c>
      <c r="BQ363" s="105">
        <f t="shared" si="350"/>
        <v>10.23</v>
      </c>
      <c r="BR363" s="105" t="str">
        <f t="shared" si="351"/>
        <v/>
      </c>
      <c r="BS363" s="105" t="str">
        <f t="shared" si="352"/>
        <v/>
      </c>
      <c r="BT363" s="105" t="str">
        <f t="shared" si="353"/>
        <v/>
      </c>
      <c r="BU363" s="105" t="str">
        <f t="shared" si="354"/>
        <v/>
      </c>
      <c r="BV363" s="105" t="str">
        <f t="shared" si="355"/>
        <v/>
      </c>
      <c r="BW363" s="105" t="str">
        <f t="shared" si="356"/>
        <v/>
      </c>
      <c r="BX363" s="105" t="str">
        <f t="shared" si="357"/>
        <v/>
      </c>
      <c r="BY363" s="102" t="str">
        <f t="shared" si="329"/>
        <v/>
      </c>
      <c r="BZ363" s="102" t="str">
        <f t="shared" si="330"/>
        <v/>
      </c>
      <c r="CA363" s="70">
        <f t="shared" si="331"/>
        <v>8.0426666666666655</v>
      </c>
      <c r="CB363" s="70">
        <f t="shared" si="332"/>
        <v>10.095333333333334</v>
      </c>
      <c r="CC363" s="103" t="str">
        <f t="shared" si="333"/>
        <v>WDSUB1</v>
      </c>
      <c r="CD363" s="104" t="s">
        <v>27143</v>
      </c>
      <c r="CE363" s="106">
        <f t="shared" si="358"/>
        <v>4.2215836017162212E-3</v>
      </c>
      <c r="CF363" s="106">
        <f t="shared" si="359"/>
        <v>3.5449967004576597E-3</v>
      </c>
      <c r="CG363" s="106">
        <f t="shared" si="360"/>
        <v>3.6446601231906609E-3</v>
      </c>
      <c r="CH363" s="106" t="str">
        <f t="shared" si="361"/>
        <v/>
      </c>
      <c r="CI363" s="106" t="str">
        <f t="shared" si="362"/>
        <v/>
      </c>
      <c r="CJ363" s="106" t="str">
        <f t="shared" si="363"/>
        <v/>
      </c>
      <c r="CK363" s="106" t="str">
        <f t="shared" si="364"/>
        <v/>
      </c>
      <c r="CL363" s="106" t="str">
        <f t="shared" si="365"/>
        <v/>
      </c>
      <c r="CM363" s="106" t="str">
        <f t="shared" si="366"/>
        <v/>
      </c>
      <c r="CN363" s="106" t="str">
        <f t="shared" si="367"/>
        <v/>
      </c>
      <c r="CO363" s="119" t="str">
        <f t="shared" si="334"/>
        <v/>
      </c>
      <c r="CP363" s="119" t="str">
        <f t="shared" si="335"/>
        <v/>
      </c>
      <c r="CQ363" s="106">
        <f t="shared" si="368"/>
        <v>1.0553959004290531E-3</v>
      </c>
      <c r="CR363" s="106">
        <f t="shared" si="369"/>
        <v>8.692145832543915E-4</v>
      </c>
      <c r="CS363" s="106">
        <f t="shared" si="370"/>
        <v>8.3265126149214522E-4</v>
      </c>
      <c r="CT363" s="106" t="str">
        <f t="shared" si="371"/>
        <v/>
      </c>
      <c r="CU363" s="106" t="str">
        <f t="shared" si="372"/>
        <v/>
      </c>
      <c r="CV363" s="106" t="str">
        <f t="shared" si="373"/>
        <v/>
      </c>
      <c r="CW363" s="106" t="str">
        <f t="shared" si="374"/>
        <v/>
      </c>
      <c r="CX363" s="106" t="str">
        <f t="shared" si="375"/>
        <v/>
      </c>
      <c r="CY363" s="106" t="str">
        <f t="shared" si="376"/>
        <v/>
      </c>
      <c r="CZ363" s="106" t="str">
        <f t="shared" si="377"/>
        <v/>
      </c>
      <c r="DA363" s="119" t="str">
        <f t="shared" si="336"/>
        <v/>
      </c>
      <c r="DB363" s="119" t="str">
        <f t="shared" si="337"/>
        <v/>
      </c>
    </row>
    <row r="364" spans="1:106" ht="15" customHeight="1" x14ac:dyDescent="0.3">
      <c r="A364" s="135" t="str">
        <f>'Gene Table'!D363</f>
        <v>WHSC1</v>
      </c>
      <c r="B364" s="104" t="s">
        <v>27144</v>
      </c>
      <c r="C364" s="105">
        <f>IF('Test Sample Data'!C363="","",IF(SUM('Test Sample Data'!C$3:C$386)&gt;10,IF(AND(ISNUMBER('Test Sample Data'!C363),'Test Sample Data'!C363&lt;$C$389, 'Test Sample Data'!C363&gt;0),'Test Sample Data'!C363,$C$389),""))</f>
        <v>28.56</v>
      </c>
      <c r="D364" s="105">
        <f>IF('Test Sample Data'!D363="","",IF(SUM('Test Sample Data'!D$3:D$386)&gt;10,IF(AND(ISNUMBER('Test Sample Data'!D363),'Test Sample Data'!D363&lt;$C$389, 'Test Sample Data'!D363&gt;0),'Test Sample Data'!D363,$C$389),""))</f>
        <v>28.4</v>
      </c>
      <c r="E364" s="105">
        <f>IF('Test Sample Data'!E363="","",IF(SUM('Test Sample Data'!E$3:E$386)&gt;10,IF(AND(ISNUMBER('Test Sample Data'!E363),'Test Sample Data'!E363&lt;$C$389, 'Test Sample Data'!E363&gt;0),'Test Sample Data'!E363,$C$389),""))</f>
        <v>28.45</v>
      </c>
      <c r="F364" s="105" t="str">
        <f>IF('Test Sample Data'!F363="","",IF(SUM('Test Sample Data'!F$3:F$386)&gt;10,IF(AND(ISNUMBER('Test Sample Data'!F363),'Test Sample Data'!F363&lt;$C$389, 'Test Sample Data'!F363&gt;0),'Test Sample Data'!F363,$C$389),""))</f>
        <v/>
      </c>
      <c r="G364" s="105" t="str">
        <f>IF('Test Sample Data'!G363="","",IF(SUM('Test Sample Data'!G$3:G$386)&gt;10,IF(AND(ISNUMBER('Test Sample Data'!G363),'Test Sample Data'!G363&lt;$C$389, 'Test Sample Data'!G363&gt;0),'Test Sample Data'!G363,$C$389),""))</f>
        <v/>
      </c>
      <c r="H364" s="105" t="str">
        <f>IF('Test Sample Data'!H363="","",IF(SUM('Test Sample Data'!H$3:H$386)&gt;10,IF(AND(ISNUMBER('Test Sample Data'!H363),'Test Sample Data'!H363&lt;$C$389, 'Test Sample Data'!H363&gt;0),'Test Sample Data'!H363,$C$389),""))</f>
        <v/>
      </c>
      <c r="I364" s="105" t="str">
        <f>IF('Test Sample Data'!I363="","",IF(SUM('Test Sample Data'!I$3:I$386)&gt;10,IF(AND(ISNUMBER('Test Sample Data'!I363),'Test Sample Data'!I363&lt;$C$389, 'Test Sample Data'!I363&gt;0),'Test Sample Data'!I363,$C$389),""))</f>
        <v/>
      </c>
      <c r="J364" s="105" t="str">
        <f>IF('Test Sample Data'!J363="","",IF(SUM('Test Sample Data'!J$3:J$386)&gt;10,IF(AND(ISNUMBER('Test Sample Data'!J363),'Test Sample Data'!J363&lt;$C$389, 'Test Sample Data'!J363&gt;0),'Test Sample Data'!J363,$C$389),""))</f>
        <v/>
      </c>
      <c r="K364" s="105" t="str">
        <f>IF('Test Sample Data'!K363="","",IF(SUM('Test Sample Data'!K$3:K$386)&gt;10,IF(AND(ISNUMBER('Test Sample Data'!K363),'Test Sample Data'!K363&lt;$C$389, 'Test Sample Data'!K363&gt;0),'Test Sample Data'!K363,$C$389),""))</f>
        <v/>
      </c>
      <c r="L364" s="105" t="str">
        <f>IF('Test Sample Data'!L363="","",IF(SUM('Test Sample Data'!L$3:L$386)&gt;10,IF(AND(ISNUMBER('Test Sample Data'!L363),'Test Sample Data'!L363&lt;$C$389, 'Test Sample Data'!L363&gt;0),'Test Sample Data'!L363,$C$389),""))</f>
        <v/>
      </c>
      <c r="M364" s="105" t="str">
        <f>IF('Test Sample Data'!M363="","",IF(SUM('Test Sample Data'!M$3:M$386)&gt;10,IF(AND(ISNUMBER('Test Sample Data'!M363),'Test Sample Data'!M363&lt;$C$389, 'Test Sample Data'!M363&gt;0),'Test Sample Data'!M363,$C$389),""))</f>
        <v/>
      </c>
      <c r="N364" s="105" t="str">
        <f>IF('Test Sample Data'!N363="","",IF(SUM('Test Sample Data'!N$3:N$386)&gt;10,IF(AND(ISNUMBER('Test Sample Data'!N363),'Test Sample Data'!N363&lt;$C$389, 'Test Sample Data'!N363&gt;0),'Test Sample Data'!N363,$C$389),""))</f>
        <v/>
      </c>
      <c r="O364" s="105" t="str">
        <f>'Gene Table'!D363</f>
        <v>WHSC1</v>
      </c>
      <c r="P364" s="104" t="s">
        <v>27144</v>
      </c>
      <c r="Q364" s="105">
        <f>IF('Control Sample Data'!C363="","",IF(SUM('Control Sample Data'!C$3:C$386)&gt;10,IF(AND(ISNUMBER('Control Sample Data'!C363),'Control Sample Data'!C363&lt;$C$389, 'Control Sample Data'!C363&gt;0),'Control Sample Data'!C363,$C$389),""))</f>
        <v>28.25</v>
      </c>
      <c r="R364" s="105">
        <f>IF('Control Sample Data'!D363="","",IF(SUM('Control Sample Data'!D$3:D$386)&gt;10,IF(AND(ISNUMBER('Control Sample Data'!D363),'Control Sample Data'!D363&lt;$C$389, 'Control Sample Data'!D363&gt;0),'Control Sample Data'!D363,$C$389),""))</f>
        <v>27.77</v>
      </c>
      <c r="S364" s="105">
        <f>IF('Control Sample Data'!E363="","",IF(SUM('Control Sample Data'!E$3:E$386)&gt;10,IF(AND(ISNUMBER('Control Sample Data'!E363),'Control Sample Data'!E363&lt;$C$389, 'Control Sample Data'!E363&gt;0),'Control Sample Data'!E363,$C$389),""))</f>
        <v>28.31</v>
      </c>
      <c r="T364" s="105" t="str">
        <f>IF('Control Sample Data'!F363="","",IF(SUM('Control Sample Data'!F$3:F$386)&gt;10,IF(AND(ISNUMBER('Control Sample Data'!F363),'Control Sample Data'!F363&lt;$C$389, 'Control Sample Data'!F363&gt;0),'Control Sample Data'!F363,$C$389),""))</f>
        <v/>
      </c>
      <c r="U364" s="105" t="str">
        <f>IF('Control Sample Data'!G363="","",IF(SUM('Control Sample Data'!G$3:G$386)&gt;10,IF(AND(ISNUMBER('Control Sample Data'!G363),'Control Sample Data'!G363&lt;$C$389, 'Control Sample Data'!G363&gt;0),'Control Sample Data'!G363,$C$389),""))</f>
        <v/>
      </c>
      <c r="V364" s="105" t="str">
        <f>IF('Control Sample Data'!H363="","",IF(SUM('Control Sample Data'!H$3:H$386)&gt;10,IF(AND(ISNUMBER('Control Sample Data'!H363),'Control Sample Data'!H363&lt;$C$389, 'Control Sample Data'!H363&gt;0),'Control Sample Data'!H363,$C$389),""))</f>
        <v/>
      </c>
      <c r="W364" s="105" t="str">
        <f>IF('Control Sample Data'!I363="","",IF(SUM('Control Sample Data'!I$3:I$386)&gt;10,IF(AND(ISNUMBER('Control Sample Data'!I363),'Control Sample Data'!I363&lt;$C$389, 'Control Sample Data'!I363&gt;0),'Control Sample Data'!I363,$C$389),""))</f>
        <v/>
      </c>
      <c r="X364" s="105" t="str">
        <f>IF('Control Sample Data'!J363="","",IF(SUM('Control Sample Data'!J$3:J$386)&gt;10,IF(AND(ISNUMBER('Control Sample Data'!J363),'Control Sample Data'!J363&lt;$C$389, 'Control Sample Data'!J363&gt;0),'Control Sample Data'!J363,$C$389),""))</f>
        <v/>
      </c>
      <c r="Y364" s="105" t="str">
        <f>IF('Control Sample Data'!K363="","",IF(SUM('Control Sample Data'!K$3:K$386)&gt;10,IF(AND(ISNUMBER('Control Sample Data'!K363),'Control Sample Data'!K363&lt;$C$389, 'Control Sample Data'!K363&gt;0),'Control Sample Data'!K363,$C$389),""))</f>
        <v/>
      </c>
      <c r="Z364" s="105" t="str">
        <f>IF('Control Sample Data'!L363="","",IF(SUM('Control Sample Data'!L$3:L$386)&gt;10,IF(AND(ISNUMBER('Control Sample Data'!L363),'Control Sample Data'!L363&lt;$C$389, 'Control Sample Data'!L363&gt;0),'Control Sample Data'!L363,$C$389),""))</f>
        <v/>
      </c>
      <c r="AA364" s="105" t="str">
        <f>IF('Control Sample Data'!M363="","",IF(SUM('Control Sample Data'!M$3:M$386)&gt;10,IF(AND(ISNUMBER('Control Sample Data'!M363),'Control Sample Data'!M363&lt;$C$389, 'Control Sample Data'!M363&gt;0),'Control Sample Data'!M363,$C$389),""))</f>
        <v/>
      </c>
      <c r="AB364" s="136" t="str">
        <f>IF('Control Sample Data'!N363="","",IF(SUM('Control Sample Data'!N$3:N$386)&gt;10,IF(AND(ISNUMBER('Control Sample Data'!N363),'Control Sample Data'!N363&lt;$C$389, 'Control Sample Data'!N363&gt;0),'Control Sample Data'!N363,$C$389),""))</f>
        <v/>
      </c>
      <c r="BA364" s="101" t="str">
        <f t="shared" si="326"/>
        <v>WHSC1</v>
      </c>
      <c r="BB364" s="104" t="s">
        <v>27144</v>
      </c>
      <c r="BC364" s="105">
        <f t="shared" si="338"/>
        <v>7.5679999999999978</v>
      </c>
      <c r="BD364" s="105">
        <f t="shared" si="339"/>
        <v>7.4499999999999993</v>
      </c>
      <c r="BE364" s="105">
        <f t="shared" si="340"/>
        <v>7.5699999999999967</v>
      </c>
      <c r="BF364" s="105" t="str">
        <f t="shared" si="341"/>
        <v/>
      </c>
      <c r="BG364" s="105" t="str">
        <f t="shared" si="342"/>
        <v/>
      </c>
      <c r="BH364" s="105" t="str">
        <f t="shared" si="343"/>
        <v/>
      </c>
      <c r="BI364" s="105" t="str">
        <f t="shared" si="344"/>
        <v/>
      </c>
      <c r="BJ364" s="105" t="str">
        <f t="shared" si="345"/>
        <v/>
      </c>
      <c r="BK364" s="105" t="str">
        <f t="shared" si="346"/>
        <v/>
      </c>
      <c r="BL364" s="105" t="str">
        <f t="shared" si="347"/>
        <v/>
      </c>
      <c r="BM364" s="102" t="str">
        <f t="shared" si="327"/>
        <v/>
      </c>
      <c r="BN364" s="102" t="str">
        <f t="shared" si="328"/>
        <v/>
      </c>
      <c r="BO364" s="105">
        <f t="shared" si="348"/>
        <v>7.1080000000000005</v>
      </c>
      <c r="BP364" s="105">
        <f t="shared" si="349"/>
        <v>6.718</v>
      </c>
      <c r="BQ364" s="105">
        <f t="shared" si="350"/>
        <v>7.0999999999999979</v>
      </c>
      <c r="BR364" s="105" t="str">
        <f t="shared" si="351"/>
        <v/>
      </c>
      <c r="BS364" s="105" t="str">
        <f t="shared" si="352"/>
        <v/>
      </c>
      <c r="BT364" s="105" t="str">
        <f t="shared" si="353"/>
        <v/>
      </c>
      <c r="BU364" s="105" t="str">
        <f t="shared" si="354"/>
        <v/>
      </c>
      <c r="BV364" s="105" t="str">
        <f t="shared" si="355"/>
        <v/>
      </c>
      <c r="BW364" s="105" t="str">
        <f t="shared" si="356"/>
        <v/>
      </c>
      <c r="BX364" s="105" t="str">
        <f t="shared" si="357"/>
        <v/>
      </c>
      <c r="BY364" s="102" t="str">
        <f t="shared" si="329"/>
        <v/>
      </c>
      <c r="BZ364" s="102" t="str">
        <f t="shared" si="330"/>
        <v/>
      </c>
      <c r="CA364" s="70">
        <f t="shared" si="331"/>
        <v>7.529333333333331</v>
      </c>
      <c r="CB364" s="70">
        <f t="shared" si="332"/>
        <v>6.9753333333333325</v>
      </c>
      <c r="CC364" s="103" t="str">
        <f t="shared" si="333"/>
        <v>WHSC1</v>
      </c>
      <c r="CD364" s="104" t="s">
        <v>27144</v>
      </c>
      <c r="CE364" s="106">
        <f t="shared" si="358"/>
        <v>5.2699317747644569E-3</v>
      </c>
      <c r="CF364" s="106">
        <f t="shared" si="359"/>
        <v>5.7190847497876037E-3</v>
      </c>
      <c r="CG364" s="106">
        <f t="shared" si="360"/>
        <v>5.2626311596316172E-3</v>
      </c>
      <c r="CH364" s="106" t="str">
        <f t="shared" si="361"/>
        <v/>
      </c>
      <c r="CI364" s="106" t="str">
        <f t="shared" si="362"/>
        <v/>
      </c>
      <c r="CJ364" s="106" t="str">
        <f t="shared" si="363"/>
        <v/>
      </c>
      <c r="CK364" s="106" t="str">
        <f t="shared" si="364"/>
        <v/>
      </c>
      <c r="CL364" s="106" t="str">
        <f t="shared" si="365"/>
        <v/>
      </c>
      <c r="CM364" s="106" t="str">
        <f t="shared" si="366"/>
        <v/>
      </c>
      <c r="CN364" s="106" t="str">
        <f t="shared" si="367"/>
        <v/>
      </c>
      <c r="CO364" s="119" t="str">
        <f t="shared" si="334"/>
        <v/>
      </c>
      <c r="CP364" s="119" t="str">
        <f t="shared" si="335"/>
        <v/>
      </c>
      <c r="CQ364" s="106">
        <f t="shared" si="368"/>
        <v>7.2490115349318944E-3</v>
      </c>
      <c r="CR364" s="106">
        <f t="shared" si="369"/>
        <v>9.4990568998679498E-3</v>
      </c>
      <c r="CS364" s="106">
        <f t="shared" si="370"/>
        <v>7.2893202463813235E-3</v>
      </c>
      <c r="CT364" s="106" t="str">
        <f t="shared" si="371"/>
        <v/>
      </c>
      <c r="CU364" s="106" t="str">
        <f t="shared" si="372"/>
        <v/>
      </c>
      <c r="CV364" s="106" t="str">
        <f t="shared" si="373"/>
        <v/>
      </c>
      <c r="CW364" s="106" t="str">
        <f t="shared" si="374"/>
        <v/>
      </c>
      <c r="CX364" s="106" t="str">
        <f t="shared" si="375"/>
        <v/>
      </c>
      <c r="CY364" s="106" t="str">
        <f t="shared" si="376"/>
        <v/>
      </c>
      <c r="CZ364" s="106" t="str">
        <f t="shared" si="377"/>
        <v/>
      </c>
      <c r="DA364" s="119" t="str">
        <f t="shared" si="336"/>
        <v/>
      </c>
      <c r="DB364" s="119" t="str">
        <f t="shared" si="337"/>
        <v/>
      </c>
    </row>
    <row r="365" spans="1:106" ht="15" customHeight="1" x14ac:dyDescent="0.3">
      <c r="A365" s="135" t="str">
        <f>'Gene Table'!D364</f>
        <v>WSB1</v>
      </c>
      <c r="B365" s="104" t="s">
        <v>27145</v>
      </c>
      <c r="C365" s="105">
        <f>IF('Test Sample Data'!C364="","",IF(SUM('Test Sample Data'!C$3:C$386)&gt;10,IF(AND(ISNUMBER('Test Sample Data'!C364),'Test Sample Data'!C364&lt;$C$389, 'Test Sample Data'!C364&gt;0),'Test Sample Data'!C364,$C$389),""))</f>
        <v>17.89</v>
      </c>
      <c r="D365" s="105">
        <f>IF('Test Sample Data'!D364="","",IF(SUM('Test Sample Data'!D$3:D$386)&gt;10,IF(AND(ISNUMBER('Test Sample Data'!D364),'Test Sample Data'!D364&lt;$C$389, 'Test Sample Data'!D364&gt;0),'Test Sample Data'!D364,$C$389),""))</f>
        <v>18.02</v>
      </c>
      <c r="E365" s="105">
        <f>IF('Test Sample Data'!E364="","",IF(SUM('Test Sample Data'!E$3:E$386)&gt;10,IF(AND(ISNUMBER('Test Sample Data'!E364),'Test Sample Data'!E364&lt;$C$389, 'Test Sample Data'!E364&gt;0),'Test Sample Data'!E364,$C$389),""))</f>
        <v>17.82</v>
      </c>
      <c r="F365" s="105" t="str">
        <f>IF('Test Sample Data'!F364="","",IF(SUM('Test Sample Data'!F$3:F$386)&gt;10,IF(AND(ISNUMBER('Test Sample Data'!F364),'Test Sample Data'!F364&lt;$C$389, 'Test Sample Data'!F364&gt;0),'Test Sample Data'!F364,$C$389),""))</f>
        <v/>
      </c>
      <c r="G365" s="105" t="str">
        <f>IF('Test Sample Data'!G364="","",IF(SUM('Test Sample Data'!G$3:G$386)&gt;10,IF(AND(ISNUMBER('Test Sample Data'!G364),'Test Sample Data'!G364&lt;$C$389, 'Test Sample Data'!G364&gt;0),'Test Sample Data'!G364,$C$389),""))</f>
        <v/>
      </c>
      <c r="H365" s="105" t="str">
        <f>IF('Test Sample Data'!H364="","",IF(SUM('Test Sample Data'!H$3:H$386)&gt;10,IF(AND(ISNUMBER('Test Sample Data'!H364),'Test Sample Data'!H364&lt;$C$389, 'Test Sample Data'!H364&gt;0),'Test Sample Data'!H364,$C$389),""))</f>
        <v/>
      </c>
      <c r="I365" s="105" t="str">
        <f>IF('Test Sample Data'!I364="","",IF(SUM('Test Sample Data'!I$3:I$386)&gt;10,IF(AND(ISNUMBER('Test Sample Data'!I364),'Test Sample Data'!I364&lt;$C$389, 'Test Sample Data'!I364&gt;0),'Test Sample Data'!I364,$C$389),""))</f>
        <v/>
      </c>
      <c r="J365" s="105" t="str">
        <f>IF('Test Sample Data'!J364="","",IF(SUM('Test Sample Data'!J$3:J$386)&gt;10,IF(AND(ISNUMBER('Test Sample Data'!J364),'Test Sample Data'!J364&lt;$C$389, 'Test Sample Data'!J364&gt;0),'Test Sample Data'!J364,$C$389),""))</f>
        <v/>
      </c>
      <c r="K365" s="105" t="str">
        <f>IF('Test Sample Data'!K364="","",IF(SUM('Test Sample Data'!K$3:K$386)&gt;10,IF(AND(ISNUMBER('Test Sample Data'!K364),'Test Sample Data'!K364&lt;$C$389, 'Test Sample Data'!K364&gt;0),'Test Sample Data'!K364,$C$389),""))</f>
        <v/>
      </c>
      <c r="L365" s="105" t="str">
        <f>IF('Test Sample Data'!L364="","",IF(SUM('Test Sample Data'!L$3:L$386)&gt;10,IF(AND(ISNUMBER('Test Sample Data'!L364),'Test Sample Data'!L364&lt;$C$389, 'Test Sample Data'!L364&gt;0),'Test Sample Data'!L364,$C$389),""))</f>
        <v/>
      </c>
      <c r="M365" s="105" t="str">
        <f>IF('Test Sample Data'!M364="","",IF(SUM('Test Sample Data'!M$3:M$386)&gt;10,IF(AND(ISNUMBER('Test Sample Data'!M364),'Test Sample Data'!M364&lt;$C$389, 'Test Sample Data'!M364&gt;0),'Test Sample Data'!M364,$C$389),""))</f>
        <v/>
      </c>
      <c r="N365" s="105" t="str">
        <f>IF('Test Sample Data'!N364="","",IF(SUM('Test Sample Data'!N$3:N$386)&gt;10,IF(AND(ISNUMBER('Test Sample Data'!N364),'Test Sample Data'!N364&lt;$C$389, 'Test Sample Data'!N364&gt;0),'Test Sample Data'!N364,$C$389),""))</f>
        <v/>
      </c>
      <c r="O365" s="105" t="str">
        <f>'Gene Table'!D364</f>
        <v>WSB1</v>
      </c>
      <c r="P365" s="104" t="s">
        <v>27145</v>
      </c>
      <c r="Q365" s="105">
        <f>IF('Control Sample Data'!C364="","",IF(SUM('Control Sample Data'!C$3:C$386)&gt;10,IF(AND(ISNUMBER('Control Sample Data'!C364),'Control Sample Data'!C364&lt;$C$389, 'Control Sample Data'!C364&gt;0),'Control Sample Data'!C364,$C$389),""))</f>
        <v>22.99</v>
      </c>
      <c r="R365" s="105">
        <f>IF('Control Sample Data'!D364="","",IF(SUM('Control Sample Data'!D$3:D$386)&gt;10,IF(AND(ISNUMBER('Control Sample Data'!D364),'Control Sample Data'!D364&lt;$C$389, 'Control Sample Data'!D364&gt;0),'Control Sample Data'!D364,$C$389),""))</f>
        <v>22.89</v>
      </c>
      <c r="S365" s="105">
        <f>IF('Control Sample Data'!E364="","",IF(SUM('Control Sample Data'!E$3:E$386)&gt;10,IF(AND(ISNUMBER('Control Sample Data'!E364),'Control Sample Data'!E364&lt;$C$389, 'Control Sample Data'!E364&gt;0),'Control Sample Data'!E364,$C$389),""))</f>
        <v>23.23</v>
      </c>
      <c r="T365" s="105" t="str">
        <f>IF('Control Sample Data'!F364="","",IF(SUM('Control Sample Data'!F$3:F$386)&gt;10,IF(AND(ISNUMBER('Control Sample Data'!F364),'Control Sample Data'!F364&lt;$C$389, 'Control Sample Data'!F364&gt;0),'Control Sample Data'!F364,$C$389),""))</f>
        <v/>
      </c>
      <c r="U365" s="105" t="str">
        <f>IF('Control Sample Data'!G364="","",IF(SUM('Control Sample Data'!G$3:G$386)&gt;10,IF(AND(ISNUMBER('Control Sample Data'!G364),'Control Sample Data'!G364&lt;$C$389, 'Control Sample Data'!G364&gt;0),'Control Sample Data'!G364,$C$389),""))</f>
        <v/>
      </c>
      <c r="V365" s="105" t="str">
        <f>IF('Control Sample Data'!H364="","",IF(SUM('Control Sample Data'!H$3:H$386)&gt;10,IF(AND(ISNUMBER('Control Sample Data'!H364),'Control Sample Data'!H364&lt;$C$389, 'Control Sample Data'!H364&gt;0),'Control Sample Data'!H364,$C$389),""))</f>
        <v/>
      </c>
      <c r="W365" s="105" t="str">
        <f>IF('Control Sample Data'!I364="","",IF(SUM('Control Sample Data'!I$3:I$386)&gt;10,IF(AND(ISNUMBER('Control Sample Data'!I364),'Control Sample Data'!I364&lt;$C$389, 'Control Sample Data'!I364&gt;0),'Control Sample Data'!I364,$C$389),""))</f>
        <v/>
      </c>
      <c r="X365" s="105" t="str">
        <f>IF('Control Sample Data'!J364="","",IF(SUM('Control Sample Data'!J$3:J$386)&gt;10,IF(AND(ISNUMBER('Control Sample Data'!J364),'Control Sample Data'!J364&lt;$C$389, 'Control Sample Data'!J364&gt;0),'Control Sample Data'!J364,$C$389),""))</f>
        <v/>
      </c>
      <c r="Y365" s="105" t="str">
        <f>IF('Control Sample Data'!K364="","",IF(SUM('Control Sample Data'!K$3:K$386)&gt;10,IF(AND(ISNUMBER('Control Sample Data'!K364),'Control Sample Data'!K364&lt;$C$389, 'Control Sample Data'!K364&gt;0),'Control Sample Data'!K364,$C$389),""))</f>
        <v/>
      </c>
      <c r="Z365" s="105" t="str">
        <f>IF('Control Sample Data'!L364="","",IF(SUM('Control Sample Data'!L$3:L$386)&gt;10,IF(AND(ISNUMBER('Control Sample Data'!L364),'Control Sample Data'!L364&lt;$C$389, 'Control Sample Data'!L364&gt;0),'Control Sample Data'!L364,$C$389),""))</f>
        <v/>
      </c>
      <c r="AA365" s="105" t="str">
        <f>IF('Control Sample Data'!M364="","",IF(SUM('Control Sample Data'!M$3:M$386)&gt;10,IF(AND(ISNUMBER('Control Sample Data'!M364),'Control Sample Data'!M364&lt;$C$389, 'Control Sample Data'!M364&gt;0),'Control Sample Data'!M364,$C$389),""))</f>
        <v/>
      </c>
      <c r="AB365" s="136" t="str">
        <f>IF('Control Sample Data'!N364="","",IF(SUM('Control Sample Data'!N$3:N$386)&gt;10,IF(AND(ISNUMBER('Control Sample Data'!N364),'Control Sample Data'!N364&lt;$C$389, 'Control Sample Data'!N364&gt;0),'Control Sample Data'!N364,$C$389),""))</f>
        <v/>
      </c>
      <c r="BA365" s="101" t="str">
        <f t="shared" si="326"/>
        <v>WSB1</v>
      </c>
      <c r="BB365" s="104" t="s">
        <v>27145</v>
      </c>
      <c r="BC365" s="105">
        <f t="shared" si="338"/>
        <v>-3.1020000000000003</v>
      </c>
      <c r="BD365" s="105">
        <f t="shared" si="339"/>
        <v>-2.9299999999999997</v>
      </c>
      <c r="BE365" s="105">
        <f t="shared" si="340"/>
        <v>-3.0600000000000023</v>
      </c>
      <c r="BF365" s="105" t="str">
        <f t="shared" si="341"/>
        <v/>
      </c>
      <c r="BG365" s="105" t="str">
        <f t="shared" si="342"/>
        <v/>
      </c>
      <c r="BH365" s="105" t="str">
        <f t="shared" si="343"/>
        <v/>
      </c>
      <c r="BI365" s="105" t="str">
        <f t="shared" si="344"/>
        <v/>
      </c>
      <c r="BJ365" s="105" t="str">
        <f t="shared" si="345"/>
        <v/>
      </c>
      <c r="BK365" s="105" t="str">
        <f t="shared" si="346"/>
        <v/>
      </c>
      <c r="BL365" s="105" t="str">
        <f t="shared" si="347"/>
        <v/>
      </c>
      <c r="BM365" s="102" t="str">
        <f t="shared" si="327"/>
        <v/>
      </c>
      <c r="BN365" s="102" t="str">
        <f t="shared" si="328"/>
        <v/>
      </c>
      <c r="BO365" s="105">
        <f t="shared" si="348"/>
        <v>1.847999999999999</v>
      </c>
      <c r="BP365" s="105">
        <f t="shared" si="349"/>
        <v>1.838000000000001</v>
      </c>
      <c r="BQ365" s="105">
        <f t="shared" si="350"/>
        <v>2.0199999999999996</v>
      </c>
      <c r="BR365" s="105" t="str">
        <f t="shared" si="351"/>
        <v/>
      </c>
      <c r="BS365" s="105" t="str">
        <f t="shared" si="352"/>
        <v/>
      </c>
      <c r="BT365" s="105" t="str">
        <f t="shared" si="353"/>
        <v/>
      </c>
      <c r="BU365" s="105" t="str">
        <f t="shared" si="354"/>
        <v/>
      </c>
      <c r="BV365" s="105" t="str">
        <f t="shared" si="355"/>
        <v/>
      </c>
      <c r="BW365" s="105" t="str">
        <f t="shared" si="356"/>
        <v/>
      </c>
      <c r="BX365" s="105" t="str">
        <f t="shared" si="357"/>
        <v/>
      </c>
      <c r="BY365" s="102" t="str">
        <f t="shared" si="329"/>
        <v/>
      </c>
      <c r="BZ365" s="102" t="str">
        <f t="shared" si="330"/>
        <v/>
      </c>
      <c r="CA365" s="70">
        <f t="shared" si="331"/>
        <v>-3.0306666666666673</v>
      </c>
      <c r="CB365" s="70">
        <f t="shared" si="332"/>
        <v>1.9019999999999999</v>
      </c>
      <c r="CC365" s="103" t="str">
        <f t="shared" si="333"/>
        <v>WSB1</v>
      </c>
      <c r="CD365" s="104" t="s">
        <v>27145</v>
      </c>
      <c r="CE365" s="106">
        <f t="shared" si="358"/>
        <v>8.586082291147628</v>
      </c>
      <c r="CF365" s="106">
        <f t="shared" si="359"/>
        <v>7.6211039843514969</v>
      </c>
      <c r="CG365" s="106">
        <f t="shared" si="360"/>
        <v>8.3397260867289837</v>
      </c>
      <c r="CH365" s="106" t="str">
        <f t="shared" si="361"/>
        <v/>
      </c>
      <c r="CI365" s="106" t="str">
        <f t="shared" si="362"/>
        <v/>
      </c>
      <c r="CJ365" s="106" t="str">
        <f t="shared" si="363"/>
        <v/>
      </c>
      <c r="CK365" s="106" t="str">
        <f t="shared" si="364"/>
        <v/>
      </c>
      <c r="CL365" s="106" t="str">
        <f t="shared" si="365"/>
        <v/>
      </c>
      <c r="CM365" s="106" t="str">
        <f t="shared" si="366"/>
        <v/>
      </c>
      <c r="CN365" s="106" t="str">
        <f t="shared" si="367"/>
        <v/>
      </c>
      <c r="CO365" s="119" t="str">
        <f t="shared" si="334"/>
        <v/>
      </c>
      <c r="CP365" s="119" t="str">
        <f t="shared" si="335"/>
        <v/>
      </c>
      <c r="CQ365" s="106">
        <f t="shared" si="368"/>
        <v>0.27777718216377356</v>
      </c>
      <c r="CR365" s="106">
        <f t="shared" si="369"/>
        <v>0.27970927525892764</v>
      </c>
      <c r="CS365" s="106">
        <f t="shared" si="370"/>
        <v>0.24655817612333991</v>
      </c>
      <c r="CT365" s="106" t="str">
        <f t="shared" si="371"/>
        <v/>
      </c>
      <c r="CU365" s="106" t="str">
        <f t="shared" si="372"/>
        <v/>
      </c>
      <c r="CV365" s="106" t="str">
        <f t="shared" si="373"/>
        <v/>
      </c>
      <c r="CW365" s="106" t="str">
        <f t="shared" si="374"/>
        <v/>
      </c>
      <c r="CX365" s="106" t="str">
        <f t="shared" si="375"/>
        <v/>
      </c>
      <c r="CY365" s="106" t="str">
        <f t="shared" si="376"/>
        <v/>
      </c>
      <c r="CZ365" s="106" t="str">
        <f t="shared" si="377"/>
        <v/>
      </c>
      <c r="DA365" s="119" t="str">
        <f t="shared" si="336"/>
        <v/>
      </c>
      <c r="DB365" s="119" t="str">
        <f t="shared" si="337"/>
        <v/>
      </c>
    </row>
    <row r="366" spans="1:106" ht="15" customHeight="1" x14ac:dyDescent="0.3">
      <c r="A366" s="135" t="str">
        <f>'Gene Table'!D365</f>
        <v>WWP1</v>
      </c>
      <c r="B366" s="104" t="s">
        <v>27146</v>
      </c>
      <c r="C366" s="105">
        <f>IF('Test Sample Data'!C365="","",IF(SUM('Test Sample Data'!C$3:C$386)&gt;10,IF(AND(ISNUMBER('Test Sample Data'!C365),'Test Sample Data'!C365&lt;$C$389, 'Test Sample Data'!C365&gt;0),'Test Sample Data'!C365,$C$389),""))</f>
        <v>30.63</v>
      </c>
      <c r="D366" s="105">
        <f>IF('Test Sample Data'!D365="","",IF(SUM('Test Sample Data'!D$3:D$386)&gt;10,IF(AND(ISNUMBER('Test Sample Data'!D365),'Test Sample Data'!D365&lt;$C$389, 'Test Sample Data'!D365&gt;0),'Test Sample Data'!D365,$C$389),""))</f>
        <v>30.45</v>
      </c>
      <c r="E366" s="105">
        <f>IF('Test Sample Data'!E365="","",IF(SUM('Test Sample Data'!E$3:E$386)&gt;10,IF(AND(ISNUMBER('Test Sample Data'!E365),'Test Sample Data'!E365&lt;$C$389, 'Test Sample Data'!E365&gt;0),'Test Sample Data'!E365,$C$389),""))</f>
        <v>30.09</v>
      </c>
      <c r="F366" s="105" t="str">
        <f>IF('Test Sample Data'!F365="","",IF(SUM('Test Sample Data'!F$3:F$386)&gt;10,IF(AND(ISNUMBER('Test Sample Data'!F365),'Test Sample Data'!F365&lt;$C$389, 'Test Sample Data'!F365&gt;0),'Test Sample Data'!F365,$C$389),""))</f>
        <v/>
      </c>
      <c r="G366" s="105" t="str">
        <f>IF('Test Sample Data'!G365="","",IF(SUM('Test Sample Data'!G$3:G$386)&gt;10,IF(AND(ISNUMBER('Test Sample Data'!G365),'Test Sample Data'!G365&lt;$C$389, 'Test Sample Data'!G365&gt;0),'Test Sample Data'!G365,$C$389),""))</f>
        <v/>
      </c>
      <c r="H366" s="105" t="str">
        <f>IF('Test Sample Data'!H365="","",IF(SUM('Test Sample Data'!H$3:H$386)&gt;10,IF(AND(ISNUMBER('Test Sample Data'!H365),'Test Sample Data'!H365&lt;$C$389, 'Test Sample Data'!H365&gt;0),'Test Sample Data'!H365,$C$389),""))</f>
        <v/>
      </c>
      <c r="I366" s="105" t="str">
        <f>IF('Test Sample Data'!I365="","",IF(SUM('Test Sample Data'!I$3:I$386)&gt;10,IF(AND(ISNUMBER('Test Sample Data'!I365),'Test Sample Data'!I365&lt;$C$389, 'Test Sample Data'!I365&gt;0),'Test Sample Data'!I365,$C$389),""))</f>
        <v/>
      </c>
      <c r="J366" s="105" t="str">
        <f>IF('Test Sample Data'!J365="","",IF(SUM('Test Sample Data'!J$3:J$386)&gt;10,IF(AND(ISNUMBER('Test Sample Data'!J365),'Test Sample Data'!J365&lt;$C$389, 'Test Sample Data'!J365&gt;0),'Test Sample Data'!J365,$C$389),""))</f>
        <v/>
      </c>
      <c r="K366" s="105" t="str">
        <f>IF('Test Sample Data'!K365="","",IF(SUM('Test Sample Data'!K$3:K$386)&gt;10,IF(AND(ISNUMBER('Test Sample Data'!K365),'Test Sample Data'!K365&lt;$C$389, 'Test Sample Data'!K365&gt;0),'Test Sample Data'!K365,$C$389),""))</f>
        <v/>
      </c>
      <c r="L366" s="105" t="str">
        <f>IF('Test Sample Data'!L365="","",IF(SUM('Test Sample Data'!L$3:L$386)&gt;10,IF(AND(ISNUMBER('Test Sample Data'!L365),'Test Sample Data'!L365&lt;$C$389, 'Test Sample Data'!L365&gt;0),'Test Sample Data'!L365,$C$389),""))</f>
        <v/>
      </c>
      <c r="M366" s="105" t="str">
        <f>IF('Test Sample Data'!M365="","",IF(SUM('Test Sample Data'!M$3:M$386)&gt;10,IF(AND(ISNUMBER('Test Sample Data'!M365),'Test Sample Data'!M365&lt;$C$389, 'Test Sample Data'!M365&gt;0),'Test Sample Data'!M365,$C$389),""))</f>
        <v/>
      </c>
      <c r="N366" s="105" t="str">
        <f>IF('Test Sample Data'!N365="","",IF(SUM('Test Sample Data'!N$3:N$386)&gt;10,IF(AND(ISNUMBER('Test Sample Data'!N365),'Test Sample Data'!N365&lt;$C$389, 'Test Sample Data'!N365&gt;0),'Test Sample Data'!N365,$C$389),""))</f>
        <v/>
      </c>
      <c r="O366" s="105" t="str">
        <f>'Gene Table'!D365</f>
        <v>WWP1</v>
      </c>
      <c r="P366" s="104" t="s">
        <v>27146</v>
      </c>
      <c r="Q366" s="105">
        <f>IF('Control Sample Data'!C365="","",IF(SUM('Control Sample Data'!C$3:C$386)&gt;10,IF(AND(ISNUMBER('Control Sample Data'!C365),'Control Sample Data'!C365&lt;$C$389, 'Control Sample Data'!C365&gt;0),'Control Sample Data'!C365,$C$389),""))</f>
        <v>34.1</v>
      </c>
      <c r="R366" s="105">
        <f>IF('Control Sample Data'!D365="","",IF(SUM('Control Sample Data'!D$3:D$386)&gt;10,IF(AND(ISNUMBER('Control Sample Data'!D365),'Control Sample Data'!D365&lt;$C$389, 'Control Sample Data'!D365&gt;0),'Control Sample Data'!D365,$C$389),""))</f>
        <v>34.729999999999997</v>
      </c>
      <c r="S366" s="105">
        <f>IF('Control Sample Data'!E365="","",IF(SUM('Control Sample Data'!E$3:E$386)&gt;10,IF(AND(ISNUMBER('Control Sample Data'!E365),'Control Sample Data'!E365&lt;$C$389, 'Control Sample Data'!E365&gt;0),'Control Sample Data'!E365,$C$389),""))</f>
        <v>33.92</v>
      </c>
      <c r="T366" s="105" t="str">
        <f>IF('Control Sample Data'!F365="","",IF(SUM('Control Sample Data'!F$3:F$386)&gt;10,IF(AND(ISNUMBER('Control Sample Data'!F365),'Control Sample Data'!F365&lt;$C$389, 'Control Sample Data'!F365&gt;0),'Control Sample Data'!F365,$C$389),""))</f>
        <v/>
      </c>
      <c r="U366" s="105" t="str">
        <f>IF('Control Sample Data'!G365="","",IF(SUM('Control Sample Data'!G$3:G$386)&gt;10,IF(AND(ISNUMBER('Control Sample Data'!G365),'Control Sample Data'!G365&lt;$C$389, 'Control Sample Data'!G365&gt;0),'Control Sample Data'!G365,$C$389),""))</f>
        <v/>
      </c>
      <c r="V366" s="105" t="str">
        <f>IF('Control Sample Data'!H365="","",IF(SUM('Control Sample Data'!H$3:H$386)&gt;10,IF(AND(ISNUMBER('Control Sample Data'!H365),'Control Sample Data'!H365&lt;$C$389, 'Control Sample Data'!H365&gt;0),'Control Sample Data'!H365,$C$389),""))</f>
        <v/>
      </c>
      <c r="W366" s="105" t="str">
        <f>IF('Control Sample Data'!I365="","",IF(SUM('Control Sample Data'!I$3:I$386)&gt;10,IF(AND(ISNUMBER('Control Sample Data'!I365),'Control Sample Data'!I365&lt;$C$389, 'Control Sample Data'!I365&gt;0),'Control Sample Data'!I365,$C$389),""))</f>
        <v/>
      </c>
      <c r="X366" s="105" t="str">
        <f>IF('Control Sample Data'!J365="","",IF(SUM('Control Sample Data'!J$3:J$386)&gt;10,IF(AND(ISNUMBER('Control Sample Data'!J365),'Control Sample Data'!J365&lt;$C$389, 'Control Sample Data'!J365&gt;0),'Control Sample Data'!J365,$C$389),""))</f>
        <v/>
      </c>
      <c r="Y366" s="105" t="str">
        <f>IF('Control Sample Data'!K365="","",IF(SUM('Control Sample Data'!K$3:K$386)&gt;10,IF(AND(ISNUMBER('Control Sample Data'!K365),'Control Sample Data'!K365&lt;$C$389, 'Control Sample Data'!K365&gt;0),'Control Sample Data'!K365,$C$389),""))</f>
        <v/>
      </c>
      <c r="Z366" s="105" t="str">
        <f>IF('Control Sample Data'!L365="","",IF(SUM('Control Sample Data'!L$3:L$386)&gt;10,IF(AND(ISNUMBER('Control Sample Data'!L365),'Control Sample Data'!L365&lt;$C$389, 'Control Sample Data'!L365&gt;0),'Control Sample Data'!L365,$C$389),""))</f>
        <v/>
      </c>
      <c r="AA366" s="105" t="str">
        <f>IF('Control Sample Data'!M365="","",IF(SUM('Control Sample Data'!M$3:M$386)&gt;10,IF(AND(ISNUMBER('Control Sample Data'!M365),'Control Sample Data'!M365&lt;$C$389, 'Control Sample Data'!M365&gt;0),'Control Sample Data'!M365,$C$389),""))</f>
        <v/>
      </c>
      <c r="AB366" s="136" t="str">
        <f>IF('Control Sample Data'!N365="","",IF(SUM('Control Sample Data'!N$3:N$386)&gt;10,IF(AND(ISNUMBER('Control Sample Data'!N365),'Control Sample Data'!N365&lt;$C$389, 'Control Sample Data'!N365&gt;0),'Control Sample Data'!N365,$C$389),""))</f>
        <v/>
      </c>
      <c r="BA366" s="101" t="str">
        <f t="shared" si="326"/>
        <v>WWP1</v>
      </c>
      <c r="BB366" s="104" t="s">
        <v>27146</v>
      </c>
      <c r="BC366" s="105">
        <f t="shared" si="338"/>
        <v>9.6379999999999981</v>
      </c>
      <c r="BD366" s="105">
        <f t="shared" si="339"/>
        <v>9.5</v>
      </c>
      <c r="BE366" s="105">
        <f t="shared" si="340"/>
        <v>9.2099999999999973</v>
      </c>
      <c r="BF366" s="105" t="str">
        <f t="shared" si="341"/>
        <v/>
      </c>
      <c r="BG366" s="105" t="str">
        <f t="shared" si="342"/>
        <v/>
      </c>
      <c r="BH366" s="105" t="str">
        <f t="shared" si="343"/>
        <v/>
      </c>
      <c r="BI366" s="105" t="str">
        <f t="shared" si="344"/>
        <v/>
      </c>
      <c r="BJ366" s="105" t="str">
        <f t="shared" si="345"/>
        <v/>
      </c>
      <c r="BK366" s="105" t="str">
        <f t="shared" si="346"/>
        <v/>
      </c>
      <c r="BL366" s="105" t="str">
        <f t="shared" si="347"/>
        <v/>
      </c>
      <c r="BM366" s="102" t="str">
        <f t="shared" si="327"/>
        <v/>
      </c>
      <c r="BN366" s="102" t="str">
        <f t="shared" si="328"/>
        <v/>
      </c>
      <c r="BO366" s="105">
        <f t="shared" si="348"/>
        <v>12.958000000000002</v>
      </c>
      <c r="BP366" s="105">
        <f t="shared" si="349"/>
        <v>13.677999999999997</v>
      </c>
      <c r="BQ366" s="105">
        <f t="shared" si="350"/>
        <v>12.71</v>
      </c>
      <c r="BR366" s="105" t="str">
        <f t="shared" si="351"/>
        <v/>
      </c>
      <c r="BS366" s="105" t="str">
        <f t="shared" si="352"/>
        <v/>
      </c>
      <c r="BT366" s="105" t="str">
        <f t="shared" si="353"/>
        <v/>
      </c>
      <c r="BU366" s="105" t="str">
        <f t="shared" si="354"/>
        <v/>
      </c>
      <c r="BV366" s="105" t="str">
        <f t="shared" si="355"/>
        <v/>
      </c>
      <c r="BW366" s="105" t="str">
        <f t="shared" si="356"/>
        <v/>
      </c>
      <c r="BX366" s="105" t="str">
        <f t="shared" si="357"/>
        <v/>
      </c>
      <c r="BY366" s="102" t="str">
        <f t="shared" si="329"/>
        <v/>
      </c>
      <c r="BZ366" s="102" t="str">
        <f t="shared" si="330"/>
        <v/>
      </c>
      <c r="CA366" s="70">
        <f t="shared" si="331"/>
        <v>9.4493333333333318</v>
      </c>
      <c r="CB366" s="70">
        <f t="shared" si="332"/>
        <v>13.115333333333334</v>
      </c>
      <c r="CC366" s="103" t="str">
        <f t="shared" si="333"/>
        <v>WWP1</v>
      </c>
      <c r="CD366" s="104" t="s">
        <v>27146</v>
      </c>
      <c r="CE366" s="106">
        <f t="shared" si="358"/>
        <v>1.2550843139349363E-3</v>
      </c>
      <c r="CF366" s="106">
        <f t="shared" si="359"/>
        <v>1.3810679320049757E-3</v>
      </c>
      <c r="CG366" s="106">
        <f t="shared" si="360"/>
        <v>1.6885492798981785E-3</v>
      </c>
      <c r="CH366" s="106" t="str">
        <f t="shared" si="361"/>
        <v/>
      </c>
      <c r="CI366" s="106" t="str">
        <f t="shared" si="362"/>
        <v/>
      </c>
      <c r="CJ366" s="106" t="str">
        <f t="shared" si="363"/>
        <v/>
      </c>
      <c r="CK366" s="106" t="str">
        <f t="shared" si="364"/>
        <v/>
      </c>
      <c r="CL366" s="106" t="str">
        <f t="shared" si="365"/>
        <v/>
      </c>
      <c r="CM366" s="106" t="str">
        <f t="shared" si="366"/>
        <v/>
      </c>
      <c r="CN366" s="106" t="str">
        <f t="shared" si="367"/>
        <v/>
      </c>
      <c r="CO366" s="119" t="str">
        <f t="shared" si="334"/>
        <v/>
      </c>
      <c r="CP366" s="119" t="str">
        <f t="shared" si="335"/>
        <v/>
      </c>
      <c r="CQ366" s="106">
        <f t="shared" si="368"/>
        <v>1.2567627971606394E-4</v>
      </c>
      <c r="CR366" s="106">
        <f t="shared" si="369"/>
        <v>7.6297747960523207E-5</v>
      </c>
      <c r="CS366" s="106">
        <f t="shared" si="370"/>
        <v>1.4924808077295765E-4</v>
      </c>
      <c r="CT366" s="106" t="str">
        <f t="shared" si="371"/>
        <v/>
      </c>
      <c r="CU366" s="106" t="str">
        <f t="shared" si="372"/>
        <v/>
      </c>
      <c r="CV366" s="106" t="str">
        <f t="shared" si="373"/>
        <v/>
      </c>
      <c r="CW366" s="106" t="str">
        <f t="shared" si="374"/>
        <v/>
      </c>
      <c r="CX366" s="106" t="str">
        <f t="shared" si="375"/>
        <v/>
      </c>
      <c r="CY366" s="106" t="str">
        <f t="shared" si="376"/>
        <v/>
      </c>
      <c r="CZ366" s="106" t="str">
        <f t="shared" si="377"/>
        <v/>
      </c>
      <c r="DA366" s="119" t="str">
        <f t="shared" si="336"/>
        <v/>
      </c>
      <c r="DB366" s="119" t="str">
        <f t="shared" si="337"/>
        <v/>
      </c>
    </row>
    <row r="367" spans="1:106" ht="15" customHeight="1" x14ac:dyDescent="0.3">
      <c r="A367" s="135" t="str">
        <f>'Gene Table'!D366</f>
        <v>XIAP</v>
      </c>
      <c r="B367" s="104" t="s">
        <v>27147</v>
      </c>
      <c r="C367" s="105">
        <f>IF('Test Sample Data'!C366="","",IF(SUM('Test Sample Data'!C$3:C$386)&gt;10,IF(AND(ISNUMBER('Test Sample Data'!C366),'Test Sample Data'!C366&lt;$C$389, 'Test Sample Data'!C366&gt;0),'Test Sample Data'!C366,$C$389),""))</f>
        <v>26.31</v>
      </c>
      <c r="D367" s="105">
        <f>IF('Test Sample Data'!D366="","",IF(SUM('Test Sample Data'!D$3:D$386)&gt;10,IF(AND(ISNUMBER('Test Sample Data'!D366),'Test Sample Data'!D366&lt;$C$389, 'Test Sample Data'!D366&gt;0),'Test Sample Data'!D366,$C$389),""))</f>
        <v>26.14</v>
      </c>
      <c r="E367" s="105">
        <f>IF('Test Sample Data'!E366="","",IF(SUM('Test Sample Data'!E$3:E$386)&gt;10,IF(AND(ISNUMBER('Test Sample Data'!E366),'Test Sample Data'!E366&lt;$C$389, 'Test Sample Data'!E366&gt;0),'Test Sample Data'!E366,$C$389),""))</f>
        <v>26.02</v>
      </c>
      <c r="F367" s="105" t="str">
        <f>IF('Test Sample Data'!F366="","",IF(SUM('Test Sample Data'!F$3:F$386)&gt;10,IF(AND(ISNUMBER('Test Sample Data'!F366),'Test Sample Data'!F366&lt;$C$389, 'Test Sample Data'!F366&gt;0),'Test Sample Data'!F366,$C$389),""))</f>
        <v/>
      </c>
      <c r="G367" s="105" t="str">
        <f>IF('Test Sample Data'!G366="","",IF(SUM('Test Sample Data'!G$3:G$386)&gt;10,IF(AND(ISNUMBER('Test Sample Data'!G366),'Test Sample Data'!G366&lt;$C$389, 'Test Sample Data'!G366&gt;0),'Test Sample Data'!G366,$C$389),""))</f>
        <v/>
      </c>
      <c r="H367" s="105" t="str">
        <f>IF('Test Sample Data'!H366="","",IF(SUM('Test Sample Data'!H$3:H$386)&gt;10,IF(AND(ISNUMBER('Test Sample Data'!H366),'Test Sample Data'!H366&lt;$C$389, 'Test Sample Data'!H366&gt;0),'Test Sample Data'!H366,$C$389),""))</f>
        <v/>
      </c>
      <c r="I367" s="105" t="str">
        <f>IF('Test Sample Data'!I366="","",IF(SUM('Test Sample Data'!I$3:I$386)&gt;10,IF(AND(ISNUMBER('Test Sample Data'!I366),'Test Sample Data'!I366&lt;$C$389, 'Test Sample Data'!I366&gt;0),'Test Sample Data'!I366,$C$389),""))</f>
        <v/>
      </c>
      <c r="J367" s="105" t="str">
        <f>IF('Test Sample Data'!J366="","",IF(SUM('Test Sample Data'!J$3:J$386)&gt;10,IF(AND(ISNUMBER('Test Sample Data'!J366),'Test Sample Data'!J366&lt;$C$389, 'Test Sample Data'!J366&gt;0),'Test Sample Data'!J366,$C$389),""))</f>
        <v/>
      </c>
      <c r="K367" s="105" t="str">
        <f>IF('Test Sample Data'!K366="","",IF(SUM('Test Sample Data'!K$3:K$386)&gt;10,IF(AND(ISNUMBER('Test Sample Data'!K366),'Test Sample Data'!K366&lt;$C$389, 'Test Sample Data'!K366&gt;0),'Test Sample Data'!K366,$C$389),""))</f>
        <v/>
      </c>
      <c r="L367" s="105" t="str">
        <f>IF('Test Sample Data'!L366="","",IF(SUM('Test Sample Data'!L$3:L$386)&gt;10,IF(AND(ISNUMBER('Test Sample Data'!L366),'Test Sample Data'!L366&lt;$C$389, 'Test Sample Data'!L366&gt;0),'Test Sample Data'!L366,$C$389),""))</f>
        <v/>
      </c>
      <c r="M367" s="105" t="str">
        <f>IF('Test Sample Data'!M366="","",IF(SUM('Test Sample Data'!M$3:M$386)&gt;10,IF(AND(ISNUMBER('Test Sample Data'!M366),'Test Sample Data'!M366&lt;$C$389, 'Test Sample Data'!M366&gt;0),'Test Sample Data'!M366,$C$389),""))</f>
        <v/>
      </c>
      <c r="N367" s="105" t="str">
        <f>IF('Test Sample Data'!N366="","",IF(SUM('Test Sample Data'!N$3:N$386)&gt;10,IF(AND(ISNUMBER('Test Sample Data'!N366),'Test Sample Data'!N366&lt;$C$389, 'Test Sample Data'!N366&gt;0),'Test Sample Data'!N366,$C$389),""))</f>
        <v/>
      </c>
      <c r="O367" s="105" t="str">
        <f>'Gene Table'!D366</f>
        <v>XIAP</v>
      </c>
      <c r="P367" s="104" t="s">
        <v>27147</v>
      </c>
      <c r="Q367" s="105">
        <f>IF('Control Sample Data'!C366="","",IF(SUM('Control Sample Data'!C$3:C$386)&gt;10,IF(AND(ISNUMBER('Control Sample Data'!C366),'Control Sample Data'!C366&lt;$C$389, 'Control Sample Data'!C366&gt;0),'Control Sample Data'!C366,$C$389),""))</f>
        <v>21.65</v>
      </c>
      <c r="R367" s="105">
        <f>IF('Control Sample Data'!D366="","",IF(SUM('Control Sample Data'!D$3:D$386)&gt;10,IF(AND(ISNUMBER('Control Sample Data'!D366),'Control Sample Data'!D366&lt;$C$389, 'Control Sample Data'!D366&gt;0),'Control Sample Data'!D366,$C$389),""))</f>
        <v>21.51</v>
      </c>
      <c r="S367" s="105">
        <f>IF('Control Sample Data'!E366="","",IF(SUM('Control Sample Data'!E$3:E$386)&gt;10,IF(AND(ISNUMBER('Control Sample Data'!E366),'Control Sample Data'!E366&lt;$C$389, 'Control Sample Data'!E366&gt;0),'Control Sample Data'!E366,$C$389),""))</f>
        <v>21.93</v>
      </c>
      <c r="T367" s="105" t="str">
        <f>IF('Control Sample Data'!F366="","",IF(SUM('Control Sample Data'!F$3:F$386)&gt;10,IF(AND(ISNUMBER('Control Sample Data'!F366),'Control Sample Data'!F366&lt;$C$389, 'Control Sample Data'!F366&gt;0),'Control Sample Data'!F366,$C$389),""))</f>
        <v/>
      </c>
      <c r="U367" s="105" t="str">
        <f>IF('Control Sample Data'!G366="","",IF(SUM('Control Sample Data'!G$3:G$386)&gt;10,IF(AND(ISNUMBER('Control Sample Data'!G366),'Control Sample Data'!G366&lt;$C$389, 'Control Sample Data'!G366&gt;0),'Control Sample Data'!G366,$C$389),""))</f>
        <v/>
      </c>
      <c r="V367" s="105" t="str">
        <f>IF('Control Sample Data'!H366="","",IF(SUM('Control Sample Data'!H$3:H$386)&gt;10,IF(AND(ISNUMBER('Control Sample Data'!H366),'Control Sample Data'!H366&lt;$C$389, 'Control Sample Data'!H366&gt;0),'Control Sample Data'!H366,$C$389),""))</f>
        <v/>
      </c>
      <c r="W367" s="105" t="str">
        <f>IF('Control Sample Data'!I366="","",IF(SUM('Control Sample Data'!I$3:I$386)&gt;10,IF(AND(ISNUMBER('Control Sample Data'!I366),'Control Sample Data'!I366&lt;$C$389, 'Control Sample Data'!I366&gt;0),'Control Sample Data'!I366,$C$389),""))</f>
        <v/>
      </c>
      <c r="X367" s="105" t="str">
        <f>IF('Control Sample Data'!J366="","",IF(SUM('Control Sample Data'!J$3:J$386)&gt;10,IF(AND(ISNUMBER('Control Sample Data'!J366),'Control Sample Data'!J366&lt;$C$389, 'Control Sample Data'!J366&gt;0),'Control Sample Data'!J366,$C$389),""))</f>
        <v/>
      </c>
      <c r="Y367" s="105" t="str">
        <f>IF('Control Sample Data'!K366="","",IF(SUM('Control Sample Data'!K$3:K$386)&gt;10,IF(AND(ISNUMBER('Control Sample Data'!K366),'Control Sample Data'!K366&lt;$C$389, 'Control Sample Data'!K366&gt;0),'Control Sample Data'!K366,$C$389),""))</f>
        <v/>
      </c>
      <c r="Z367" s="105" t="str">
        <f>IF('Control Sample Data'!L366="","",IF(SUM('Control Sample Data'!L$3:L$386)&gt;10,IF(AND(ISNUMBER('Control Sample Data'!L366),'Control Sample Data'!L366&lt;$C$389, 'Control Sample Data'!L366&gt;0),'Control Sample Data'!L366,$C$389),""))</f>
        <v/>
      </c>
      <c r="AA367" s="105" t="str">
        <f>IF('Control Sample Data'!M366="","",IF(SUM('Control Sample Data'!M$3:M$386)&gt;10,IF(AND(ISNUMBER('Control Sample Data'!M366),'Control Sample Data'!M366&lt;$C$389, 'Control Sample Data'!M366&gt;0),'Control Sample Data'!M366,$C$389),""))</f>
        <v/>
      </c>
      <c r="AB367" s="136" t="str">
        <f>IF('Control Sample Data'!N366="","",IF(SUM('Control Sample Data'!N$3:N$386)&gt;10,IF(AND(ISNUMBER('Control Sample Data'!N366),'Control Sample Data'!N366&lt;$C$389, 'Control Sample Data'!N366&gt;0),'Control Sample Data'!N366,$C$389),""))</f>
        <v/>
      </c>
      <c r="BA367" s="101" t="str">
        <f t="shared" si="326"/>
        <v>XIAP</v>
      </c>
      <c r="BB367" s="104" t="s">
        <v>27147</v>
      </c>
      <c r="BC367" s="105">
        <f t="shared" si="338"/>
        <v>5.3179999999999978</v>
      </c>
      <c r="BD367" s="105">
        <f t="shared" si="339"/>
        <v>5.1900000000000013</v>
      </c>
      <c r="BE367" s="105">
        <f t="shared" si="340"/>
        <v>5.139999999999997</v>
      </c>
      <c r="BF367" s="105" t="str">
        <f t="shared" si="341"/>
        <v/>
      </c>
      <c r="BG367" s="105" t="str">
        <f t="shared" si="342"/>
        <v/>
      </c>
      <c r="BH367" s="105" t="str">
        <f t="shared" si="343"/>
        <v/>
      </c>
      <c r="BI367" s="105" t="str">
        <f t="shared" si="344"/>
        <v/>
      </c>
      <c r="BJ367" s="105" t="str">
        <f t="shared" si="345"/>
        <v/>
      </c>
      <c r="BK367" s="105" t="str">
        <f t="shared" si="346"/>
        <v/>
      </c>
      <c r="BL367" s="105" t="str">
        <f t="shared" si="347"/>
        <v/>
      </c>
      <c r="BM367" s="102" t="str">
        <f t="shared" si="327"/>
        <v/>
      </c>
      <c r="BN367" s="102" t="str">
        <f t="shared" si="328"/>
        <v/>
      </c>
      <c r="BO367" s="105">
        <f t="shared" si="348"/>
        <v>0.50799999999999912</v>
      </c>
      <c r="BP367" s="105">
        <f t="shared" si="349"/>
        <v>0.45800000000000196</v>
      </c>
      <c r="BQ367" s="105">
        <f t="shared" si="350"/>
        <v>0.71999999999999886</v>
      </c>
      <c r="BR367" s="105" t="str">
        <f t="shared" si="351"/>
        <v/>
      </c>
      <c r="BS367" s="105" t="str">
        <f t="shared" si="352"/>
        <v/>
      </c>
      <c r="BT367" s="105" t="str">
        <f t="shared" si="353"/>
        <v/>
      </c>
      <c r="BU367" s="105" t="str">
        <f t="shared" si="354"/>
        <v/>
      </c>
      <c r="BV367" s="105" t="str">
        <f t="shared" si="355"/>
        <v/>
      </c>
      <c r="BW367" s="105" t="str">
        <f t="shared" si="356"/>
        <v/>
      </c>
      <c r="BX367" s="105" t="str">
        <f t="shared" si="357"/>
        <v/>
      </c>
      <c r="BY367" s="102" t="str">
        <f t="shared" si="329"/>
        <v/>
      </c>
      <c r="BZ367" s="102" t="str">
        <f t="shared" si="330"/>
        <v/>
      </c>
      <c r="CA367" s="70">
        <f t="shared" si="331"/>
        <v>5.2159999999999984</v>
      </c>
      <c r="CB367" s="70">
        <f t="shared" si="332"/>
        <v>0.56199999999999994</v>
      </c>
      <c r="CC367" s="103" t="str">
        <f t="shared" si="333"/>
        <v>XIAP</v>
      </c>
      <c r="CD367" s="104" t="s">
        <v>27147</v>
      </c>
      <c r="CE367" s="106">
        <f t="shared" si="358"/>
        <v>2.5068161448515241E-2</v>
      </c>
      <c r="CF367" s="106">
        <f t="shared" si="359"/>
        <v>2.7393928791126079E-2</v>
      </c>
      <c r="CG367" s="106">
        <f t="shared" si="360"/>
        <v>2.8359973603661336E-2</v>
      </c>
      <c r="CH367" s="106" t="str">
        <f t="shared" si="361"/>
        <v/>
      </c>
      <c r="CI367" s="106" t="str">
        <f t="shared" si="362"/>
        <v/>
      </c>
      <c r="CJ367" s="106" t="str">
        <f t="shared" si="363"/>
        <v/>
      </c>
      <c r="CK367" s="106" t="str">
        <f t="shared" si="364"/>
        <v/>
      </c>
      <c r="CL367" s="106" t="str">
        <f t="shared" si="365"/>
        <v/>
      </c>
      <c r="CM367" s="106" t="str">
        <f t="shared" si="366"/>
        <v/>
      </c>
      <c r="CN367" s="106" t="str">
        <f t="shared" si="367"/>
        <v/>
      </c>
      <c r="CO367" s="119" t="str">
        <f t="shared" si="334"/>
        <v/>
      </c>
      <c r="CP367" s="119" t="str">
        <f t="shared" si="335"/>
        <v/>
      </c>
      <c r="CQ367" s="106">
        <f t="shared" si="368"/>
        <v>0.70319659995656014</v>
      </c>
      <c r="CR367" s="106">
        <f t="shared" si="369"/>
        <v>0.72799477449954242</v>
      </c>
      <c r="CS367" s="106">
        <f t="shared" si="370"/>
        <v>0.60709744219752393</v>
      </c>
      <c r="CT367" s="106" t="str">
        <f t="shared" si="371"/>
        <v/>
      </c>
      <c r="CU367" s="106" t="str">
        <f t="shared" si="372"/>
        <v/>
      </c>
      <c r="CV367" s="106" t="str">
        <f t="shared" si="373"/>
        <v/>
      </c>
      <c r="CW367" s="106" t="str">
        <f t="shared" si="374"/>
        <v/>
      </c>
      <c r="CX367" s="106" t="str">
        <f t="shared" si="375"/>
        <v/>
      </c>
      <c r="CY367" s="106" t="str">
        <f t="shared" si="376"/>
        <v/>
      </c>
      <c r="CZ367" s="106" t="str">
        <f t="shared" si="377"/>
        <v/>
      </c>
      <c r="DA367" s="119" t="str">
        <f t="shared" si="336"/>
        <v/>
      </c>
      <c r="DB367" s="119" t="str">
        <f t="shared" si="337"/>
        <v/>
      </c>
    </row>
    <row r="368" spans="1:106" ht="15" customHeight="1" x14ac:dyDescent="0.3">
      <c r="A368" s="135" t="str">
        <f>'Gene Table'!D367</f>
        <v>ZBTB16</v>
      </c>
      <c r="B368" s="104" t="s">
        <v>27148</v>
      </c>
      <c r="C368" s="105">
        <f>IF('Test Sample Data'!C367="","",IF(SUM('Test Sample Data'!C$3:C$386)&gt;10,IF(AND(ISNUMBER('Test Sample Data'!C367),'Test Sample Data'!C367&lt;$C$389, 'Test Sample Data'!C367&gt;0),'Test Sample Data'!C367,$C$389),""))</f>
        <v>26.92</v>
      </c>
      <c r="D368" s="105">
        <f>IF('Test Sample Data'!D367="","",IF(SUM('Test Sample Data'!D$3:D$386)&gt;10,IF(AND(ISNUMBER('Test Sample Data'!D367),'Test Sample Data'!D367&lt;$C$389, 'Test Sample Data'!D367&gt;0),'Test Sample Data'!D367,$C$389),""))</f>
        <v>26.46</v>
      </c>
      <c r="E368" s="105">
        <f>IF('Test Sample Data'!E367="","",IF(SUM('Test Sample Data'!E$3:E$386)&gt;10,IF(AND(ISNUMBER('Test Sample Data'!E367),'Test Sample Data'!E367&lt;$C$389, 'Test Sample Data'!E367&gt;0),'Test Sample Data'!E367,$C$389),""))</f>
        <v>26.46</v>
      </c>
      <c r="F368" s="105" t="str">
        <f>IF('Test Sample Data'!F367="","",IF(SUM('Test Sample Data'!F$3:F$386)&gt;10,IF(AND(ISNUMBER('Test Sample Data'!F367),'Test Sample Data'!F367&lt;$C$389, 'Test Sample Data'!F367&gt;0),'Test Sample Data'!F367,$C$389),""))</f>
        <v/>
      </c>
      <c r="G368" s="105" t="str">
        <f>IF('Test Sample Data'!G367="","",IF(SUM('Test Sample Data'!G$3:G$386)&gt;10,IF(AND(ISNUMBER('Test Sample Data'!G367),'Test Sample Data'!G367&lt;$C$389, 'Test Sample Data'!G367&gt;0),'Test Sample Data'!G367,$C$389),""))</f>
        <v/>
      </c>
      <c r="H368" s="105" t="str">
        <f>IF('Test Sample Data'!H367="","",IF(SUM('Test Sample Data'!H$3:H$386)&gt;10,IF(AND(ISNUMBER('Test Sample Data'!H367),'Test Sample Data'!H367&lt;$C$389, 'Test Sample Data'!H367&gt;0),'Test Sample Data'!H367,$C$389),""))</f>
        <v/>
      </c>
      <c r="I368" s="105" t="str">
        <f>IF('Test Sample Data'!I367="","",IF(SUM('Test Sample Data'!I$3:I$386)&gt;10,IF(AND(ISNUMBER('Test Sample Data'!I367),'Test Sample Data'!I367&lt;$C$389, 'Test Sample Data'!I367&gt;0),'Test Sample Data'!I367,$C$389),""))</f>
        <v/>
      </c>
      <c r="J368" s="105" t="str">
        <f>IF('Test Sample Data'!J367="","",IF(SUM('Test Sample Data'!J$3:J$386)&gt;10,IF(AND(ISNUMBER('Test Sample Data'!J367),'Test Sample Data'!J367&lt;$C$389, 'Test Sample Data'!J367&gt;0),'Test Sample Data'!J367,$C$389),""))</f>
        <v/>
      </c>
      <c r="K368" s="105" t="str">
        <f>IF('Test Sample Data'!K367="","",IF(SUM('Test Sample Data'!K$3:K$386)&gt;10,IF(AND(ISNUMBER('Test Sample Data'!K367),'Test Sample Data'!K367&lt;$C$389, 'Test Sample Data'!K367&gt;0),'Test Sample Data'!K367,$C$389),""))</f>
        <v/>
      </c>
      <c r="L368" s="105" t="str">
        <f>IF('Test Sample Data'!L367="","",IF(SUM('Test Sample Data'!L$3:L$386)&gt;10,IF(AND(ISNUMBER('Test Sample Data'!L367),'Test Sample Data'!L367&lt;$C$389, 'Test Sample Data'!L367&gt;0),'Test Sample Data'!L367,$C$389),""))</f>
        <v/>
      </c>
      <c r="M368" s="105" t="str">
        <f>IF('Test Sample Data'!M367="","",IF(SUM('Test Sample Data'!M$3:M$386)&gt;10,IF(AND(ISNUMBER('Test Sample Data'!M367),'Test Sample Data'!M367&lt;$C$389, 'Test Sample Data'!M367&gt;0),'Test Sample Data'!M367,$C$389),""))</f>
        <v/>
      </c>
      <c r="N368" s="105" t="str">
        <f>IF('Test Sample Data'!N367="","",IF(SUM('Test Sample Data'!N$3:N$386)&gt;10,IF(AND(ISNUMBER('Test Sample Data'!N367),'Test Sample Data'!N367&lt;$C$389, 'Test Sample Data'!N367&gt;0),'Test Sample Data'!N367,$C$389),""))</f>
        <v/>
      </c>
      <c r="O368" s="105" t="str">
        <f>'Gene Table'!D367</f>
        <v>ZBTB16</v>
      </c>
      <c r="P368" s="104" t="s">
        <v>27148</v>
      </c>
      <c r="Q368" s="105">
        <f>IF('Control Sample Data'!C367="","",IF(SUM('Control Sample Data'!C$3:C$386)&gt;10,IF(AND(ISNUMBER('Control Sample Data'!C367),'Control Sample Data'!C367&lt;$C$389, 'Control Sample Data'!C367&gt;0),'Control Sample Data'!C367,$C$389),""))</f>
        <v>29.08</v>
      </c>
      <c r="R368" s="105">
        <f>IF('Control Sample Data'!D367="","",IF(SUM('Control Sample Data'!D$3:D$386)&gt;10,IF(AND(ISNUMBER('Control Sample Data'!D367),'Control Sample Data'!D367&lt;$C$389, 'Control Sample Data'!D367&gt;0),'Control Sample Data'!D367,$C$389),""))</f>
        <v>28.85</v>
      </c>
      <c r="S368" s="105">
        <f>IF('Control Sample Data'!E367="","",IF(SUM('Control Sample Data'!E$3:E$386)&gt;10,IF(AND(ISNUMBER('Control Sample Data'!E367),'Control Sample Data'!E367&lt;$C$389, 'Control Sample Data'!E367&gt;0),'Control Sample Data'!E367,$C$389),""))</f>
        <v>29.36</v>
      </c>
      <c r="T368" s="105" t="str">
        <f>IF('Control Sample Data'!F367="","",IF(SUM('Control Sample Data'!F$3:F$386)&gt;10,IF(AND(ISNUMBER('Control Sample Data'!F367),'Control Sample Data'!F367&lt;$C$389, 'Control Sample Data'!F367&gt;0),'Control Sample Data'!F367,$C$389),""))</f>
        <v/>
      </c>
      <c r="U368" s="105" t="str">
        <f>IF('Control Sample Data'!G367="","",IF(SUM('Control Sample Data'!G$3:G$386)&gt;10,IF(AND(ISNUMBER('Control Sample Data'!G367),'Control Sample Data'!G367&lt;$C$389, 'Control Sample Data'!G367&gt;0),'Control Sample Data'!G367,$C$389),""))</f>
        <v/>
      </c>
      <c r="V368" s="105" t="str">
        <f>IF('Control Sample Data'!H367="","",IF(SUM('Control Sample Data'!H$3:H$386)&gt;10,IF(AND(ISNUMBER('Control Sample Data'!H367),'Control Sample Data'!H367&lt;$C$389, 'Control Sample Data'!H367&gt;0),'Control Sample Data'!H367,$C$389),""))</f>
        <v/>
      </c>
      <c r="W368" s="105" t="str">
        <f>IF('Control Sample Data'!I367="","",IF(SUM('Control Sample Data'!I$3:I$386)&gt;10,IF(AND(ISNUMBER('Control Sample Data'!I367),'Control Sample Data'!I367&lt;$C$389, 'Control Sample Data'!I367&gt;0),'Control Sample Data'!I367,$C$389),""))</f>
        <v/>
      </c>
      <c r="X368" s="105" t="str">
        <f>IF('Control Sample Data'!J367="","",IF(SUM('Control Sample Data'!J$3:J$386)&gt;10,IF(AND(ISNUMBER('Control Sample Data'!J367),'Control Sample Data'!J367&lt;$C$389, 'Control Sample Data'!J367&gt;0),'Control Sample Data'!J367,$C$389),""))</f>
        <v/>
      </c>
      <c r="Y368" s="105" t="str">
        <f>IF('Control Sample Data'!K367="","",IF(SUM('Control Sample Data'!K$3:K$386)&gt;10,IF(AND(ISNUMBER('Control Sample Data'!K367),'Control Sample Data'!K367&lt;$C$389, 'Control Sample Data'!K367&gt;0),'Control Sample Data'!K367,$C$389),""))</f>
        <v/>
      </c>
      <c r="Z368" s="105" t="str">
        <f>IF('Control Sample Data'!L367="","",IF(SUM('Control Sample Data'!L$3:L$386)&gt;10,IF(AND(ISNUMBER('Control Sample Data'!L367),'Control Sample Data'!L367&lt;$C$389, 'Control Sample Data'!L367&gt;0),'Control Sample Data'!L367,$C$389),""))</f>
        <v/>
      </c>
      <c r="AA368" s="105" t="str">
        <f>IF('Control Sample Data'!M367="","",IF(SUM('Control Sample Data'!M$3:M$386)&gt;10,IF(AND(ISNUMBER('Control Sample Data'!M367),'Control Sample Data'!M367&lt;$C$389, 'Control Sample Data'!M367&gt;0),'Control Sample Data'!M367,$C$389),""))</f>
        <v/>
      </c>
      <c r="AB368" s="136" t="str">
        <f>IF('Control Sample Data'!N367="","",IF(SUM('Control Sample Data'!N$3:N$386)&gt;10,IF(AND(ISNUMBER('Control Sample Data'!N367),'Control Sample Data'!N367&lt;$C$389, 'Control Sample Data'!N367&gt;0),'Control Sample Data'!N367,$C$389),""))</f>
        <v/>
      </c>
      <c r="BA368" s="101" t="str">
        <f t="shared" si="326"/>
        <v>ZBTB16</v>
      </c>
      <c r="BB368" s="104" t="s">
        <v>27148</v>
      </c>
      <c r="BC368" s="105">
        <f t="shared" si="338"/>
        <v>5.9280000000000008</v>
      </c>
      <c r="BD368" s="105">
        <f t="shared" si="339"/>
        <v>5.5100000000000016</v>
      </c>
      <c r="BE368" s="105">
        <f t="shared" si="340"/>
        <v>5.5799999999999983</v>
      </c>
      <c r="BF368" s="105" t="str">
        <f t="shared" si="341"/>
        <v/>
      </c>
      <c r="BG368" s="105" t="str">
        <f t="shared" si="342"/>
        <v/>
      </c>
      <c r="BH368" s="105" t="str">
        <f t="shared" si="343"/>
        <v/>
      </c>
      <c r="BI368" s="105" t="str">
        <f t="shared" si="344"/>
        <v/>
      </c>
      <c r="BJ368" s="105" t="str">
        <f t="shared" si="345"/>
        <v/>
      </c>
      <c r="BK368" s="105" t="str">
        <f t="shared" si="346"/>
        <v/>
      </c>
      <c r="BL368" s="105" t="str">
        <f t="shared" si="347"/>
        <v/>
      </c>
      <c r="BM368" s="102" t="str">
        <f t="shared" si="327"/>
        <v/>
      </c>
      <c r="BN368" s="102" t="str">
        <f t="shared" si="328"/>
        <v/>
      </c>
      <c r="BO368" s="105">
        <f t="shared" si="348"/>
        <v>7.9379999999999988</v>
      </c>
      <c r="BP368" s="105">
        <f t="shared" si="349"/>
        <v>7.7980000000000018</v>
      </c>
      <c r="BQ368" s="105">
        <f t="shared" si="350"/>
        <v>8.1499999999999986</v>
      </c>
      <c r="BR368" s="105" t="str">
        <f t="shared" si="351"/>
        <v/>
      </c>
      <c r="BS368" s="105" t="str">
        <f t="shared" si="352"/>
        <v/>
      </c>
      <c r="BT368" s="105" t="str">
        <f t="shared" si="353"/>
        <v/>
      </c>
      <c r="BU368" s="105" t="str">
        <f t="shared" si="354"/>
        <v/>
      </c>
      <c r="BV368" s="105" t="str">
        <f t="shared" si="355"/>
        <v/>
      </c>
      <c r="BW368" s="105" t="str">
        <f t="shared" si="356"/>
        <v/>
      </c>
      <c r="BX368" s="105" t="str">
        <f t="shared" si="357"/>
        <v/>
      </c>
      <c r="BY368" s="102" t="str">
        <f t="shared" si="329"/>
        <v/>
      </c>
      <c r="BZ368" s="102" t="str">
        <f t="shared" si="330"/>
        <v/>
      </c>
      <c r="CA368" s="70">
        <f t="shared" si="331"/>
        <v>5.6726666666666672</v>
      </c>
      <c r="CB368" s="70">
        <f t="shared" si="332"/>
        <v>7.9619999999999997</v>
      </c>
      <c r="CC368" s="103" t="str">
        <f t="shared" si="333"/>
        <v>ZBTB16</v>
      </c>
      <c r="CD368" s="104" t="s">
        <v>27148</v>
      </c>
      <c r="CE368" s="106">
        <f t="shared" si="358"/>
        <v>1.6424576704495403E-2</v>
      </c>
      <c r="CF368" s="106">
        <f t="shared" si="359"/>
        <v>2.194445118340619E-2</v>
      </c>
      <c r="CG368" s="106">
        <f t="shared" si="360"/>
        <v>2.0905118043533032E-2</v>
      </c>
      <c r="CH368" s="106" t="str">
        <f t="shared" si="361"/>
        <v/>
      </c>
      <c r="CI368" s="106" t="str">
        <f t="shared" si="362"/>
        <v/>
      </c>
      <c r="CJ368" s="106" t="str">
        <f t="shared" si="363"/>
        <v/>
      </c>
      <c r="CK368" s="106" t="str">
        <f t="shared" si="364"/>
        <v/>
      </c>
      <c r="CL368" s="106" t="str">
        <f t="shared" si="365"/>
        <v/>
      </c>
      <c r="CM368" s="106" t="str">
        <f t="shared" si="366"/>
        <v/>
      </c>
      <c r="CN368" s="106" t="str">
        <f t="shared" si="367"/>
        <v/>
      </c>
      <c r="CO368" s="119" t="str">
        <f t="shared" si="334"/>
        <v/>
      </c>
      <c r="CP368" s="119" t="str">
        <f t="shared" si="335"/>
        <v/>
      </c>
      <c r="CQ368" s="106">
        <f t="shared" si="368"/>
        <v>4.0777809664910916E-3</v>
      </c>
      <c r="CR368" s="106">
        <f t="shared" si="369"/>
        <v>4.4933277084007973E-3</v>
      </c>
      <c r="CS368" s="106">
        <f t="shared" si="370"/>
        <v>3.5205096195735611E-3</v>
      </c>
      <c r="CT368" s="106" t="str">
        <f t="shared" si="371"/>
        <v/>
      </c>
      <c r="CU368" s="106" t="str">
        <f t="shared" si="372"/>
        <v/>
      </c>
      <c r="CV368" s="106" t="str">
        <f t="shared" si="373"/>
        <v/>
      </c>
      <c r="CW368" s="106" t="str">
        <f t="shared" si="374"/>
        <v/>
      </c>
      <c r="CX368" s="106" t="str">
        <f t="shared" si="375"/>
        <v/>
      </c>
      <c r="CY368" s="106" t="str">
        <f t="shared" si="376"/>
        <v/>
      </c>
      <c r="CZ368" s="106" t="str">
        <f t="shared" si="377"/>
        <v/>
      </c>
      <c r="DA368" s="119" t="str">
        <f t="shared" si="336"/>
        <v/>
      </c>
      <c r="DB368" s="119" t="str">
        <f t="shared" si="337"/>
        <v/>
      </c>
    </row>
    <row r="369" spans="1:106" ht="15" customHeight="1" x14ac:dyDescent="0.3">
      <c r="A369" s="135" t="str">
        <f>'Gene Table'!D368</f>
        <v>ZER1</v>
      </c>
      <c r="B369" s="104" t="s">
        <v>27149</v>
      </c>
      <c r="C369" s="105">
        <f>IF('Test Sample Data'!C368="","",IF(SUM('Test Sample Data'!C$3:C$386)&gt;10,IF(AND(ISNUMBER('Test Sample Data'!C368),'Test Sample Data'!C368&lt;$C$389, 'Test Sample Data'!C368&gt;0),'Test Sample Data'!C368,$C$389),""))</f>
        <v>26.03</v>
      </c>
      <c r="D369" s="105">
        <f>IF('Test Sample Data'!D368="","",IF(SUM('Test Sample Data'!D$3:D$386)&gt;10,IF(AND(ISNUMBER('Test Sample Data'!D368),'Test Sample Data'!D368&lt;$C$389, 'Test Sample Data'!D368&gt;0),'Test Sample Data'!D368,$C$389),""))</f>
        <v>26.09</v>
      </c>
      <c r="E369" s="105">
        <f>IF('Test Sample Data'!E368="","",IF(SUM('Test Sample Data'!E$3:E$386)&gt;10,IF(AND(ISNUMBER('Test Sample Data'!E368),'Test Sample Data'!E368&lt;$C$389, 'Test Sample Data'!E368&gt;0),'Test Sample Data'!E368,$C$389),""))</f>
        <v>26.02</v>
      </c>
      <c r="F369" s="105" t="str">
        <f>IF('Test Sample Data'!F368="","",IF(SUM('Test Sample Data'!F$3:F$386)&gt;10,IF(AND(ISNUMBER('Test Sample Data'!F368),'Test Sample Data'!F368&lt;$C$389, 'Test Sample Data'!F368&gt;0),'Test Sample Data'!F368,$C$389),""))</f>
        <v/>
      </c>
      <c r="G369" s="105" t="str">
        <f>IF('Test Sample Data'!G368="","",IF(SUM('Test Sample Data'!G$3:G$386)&gt;10,IF(AND(ISNUMBER('Test Sample Data'!G368),'Test Sample Data'!G368&lt;$C$389, 'Test Sample Data'!G368&gt;0),'Test Sample Data'!G368,$C$389),""))</f>
        <v/>
      </c>
      <c r="H369" s="105" t="str">
        <f>IF('Test Sample Data'!H368="","",IF(SUM('Test Sample Data'!H$3:H$386)&gt;10,IF(AND(ISNUMBER('Test Sample Data'!H368),'Test Sample Data'!H368&lt;$C$389, 'Test Sample Data'!H368&gt;0),'Test Sample Data'!H368,$C$389),""))</f>
        <v/>
      </c>
      <c r="I369" s="105" t="str">
        <f>IF('Test Sample Data'!I368="","",IF(SUM('Test Sample Data'!I$3:I$386)&gt;10,IF(AND(ISNUMBER('Test Sample Data'!I368),'Test Sample Data'!I368&lt;$C$389, 'Test Sample Data'!I368&gt;0),'Test Sample Data'!I368,$C$389),""))</f>
        <v/>
      </c>
      <c r="J369" s="105" t="str">
        <f>IF('Test Sample Data'!J368="","",IF(SUM('Test Sample Data'!J$3:J$386)&gt;10,IF(AND(ISNUMBER('Test Sample Data'!J368),'Test Sample Data'!J368&lt;$C$389, 'Test Sample Data'!J368&gt;0),'Test Sample Data'!J368,$C$389),""))</f>
        <v/>
      </c>
      <c r="K369" s="105" t="str">
        <f>IF('Test Sample Data'!K368="","",IF(SUM('Test Sample Data'!K$3:K$386)&gt;10,IF(AND(ISNUMBER('Test Sample Data'!K368),'Test Sample Data'!K368&lt;$C$389, 'Test Sample Data'!K368&gt;0),'Test Sample Data'!K368,$C$389),""))</f>
        <v/>
      </c>
      <c r="L369" s="105" t="str">
        <f>IF('Test Sample Data'!L368="","",IF(SUM('Test Sample Data'!L$3:L$386)&gt;10,IF(AND(ISNUMBER('Test Sample Data'!L368),'Test Sample Data'!L368&lt;$C$389, 'Test Sample Data'!L368&gt;0),'Test Sample Data'!L368,$C$389),""))</f>
        <v/>
      </c>
      <c r="M369" s="105" t="str">
        <f>IF('Test Sample Data'!M368="","",IF(SUM('Test Sample Data'!M$3:M$386)&gt;10,IF(AND(ISNUMBER('Test Sample Data'!M368),'Test Sample Data'!M368&lt;$C$389, 'Test Sample Data'!M368&gt;0),'Test Sample Data'!M368,$C$389),""))</f>
        <v/>
      </c>
      <c r="N369" s="105" t="str">
        <f>IF('Test Sample Data'!N368="","",IF(SUM('Test Sample Data'!N$3:N$386)&gt;10,IF(AND(ISNUMBER('Test Sample Data'!N368),'Test Sample Data'!N368&lt;$C$389, 'Test Sample Data'!N368&gt;0),'Test Sample Data'!N368,$C$389),""))</f>
        <v/>
      </c>
      <c r="O369" s="105" t="str">
        <f>'Gene Table'!D368</f>
        <v>ZER1</v>
      </c>
      <c r="P369" s="104" t="s">
        <v>27149</v>
      </c>
      <c r="Q369" s="105">
        <f>IF('Control Sample Data'!C368="","",IF(SUM('Control Sample Data'!C$3:C$386)&gt;10,IF(AND(ISNUMBER('Control Sample Data'!C368),'Control Sample Data'!C368&lt;$C$389, 'Control Sample Data'!C368&gt;0),'Control Sample Data'!C368,$C$389),""))</f>
        <v>26.16</v>
      </c>
      <c r="R369" s="105">
        <f>IF('Control Sample Data'!D368="","",IF(SUM('Control Sample Data'!D$3:D$386)&gt;10,IF(AND(ISNUMBER('Control Sample Data'!D368),'Control Sample Data'!D368&lt;$C$389, 'Control Sample Data'!D368&gt;0),'Control Sample Data'!D368,$C$389),""))</f>
        <v>26.25</v>
      </c>
      <c r="S369" s="105">
        <f>IF('Control Sample Data'!E368="","",IF(SUM('Control Sample Data'!E$3:E$386)&gt;10,IF(AND(ISNUMBER('Control Sample Data'!E368),'Control Sample Data'!E368&lt;$C$389, 'Control Sample Data'!E368&gt;0),'Control Sample Data'!E368,$C$389),""))</f>
        <v>26.33</v>
      </c>
      <c r="T369" s="105" t="str">
        <f>IF('Control Sample Data'!F368="","",IF(SUM('Control Sample Data'!F$3:F$386)&gt;10,IF(AND(ISNUMBER('Control Sample Data'!F368),'Control Sample Data'!F368&lt;$C$389, 'Control Sample Data'!F368&gt;0),'Control Sample Data'!F368,$C$389),""))</f>
        <v/>
      </c>
      <c r="U369" s="105" t="str">
        <f>IF('Control Sample Data'!G368="","",IF(SUM('Control Sample Data'!G$3:G$386)&gt;10,IF(AND(ISNUMBER('Control Sample Data'!G368),'Control Sample Data'!G368&lt;$C$389, 'Control Sample Data'!G368&gt;0),'Control Sample Data'!G368,$C$389),""))</f>
        <v/>
      </c>
      <c r="V369" s="105" t="str">
        <f>IF('Control Sample Data'!H368="","",IF(SUM('Control Sample Data'!H$3:H$386)&gt;10,IF(AND(ISNUMBER('Control Sample Data'!H368),'Control Sample Data'!H368&lt;$C$389, 'Control Sample Data'!H368&gt;0),'Control Sample Data'!H368,$C$389),""))</f>
        <v/>
      </c>
      <c r="W369" s="105" t="str">
        <f>IF('Control Sample Data'!I368="","",IF(SUM('Control Sample Data'!I$3:I$386)&gt;10,IF(AND(ISNUMBER('Control Sample Data'!I368),'Control Sample Data'!I368&lt;$C$389, 'Control Sample Data'!I368&gt;0),'Control Sample Data'!I368,$C$389),""))</f>
        <v/>
      </c>
      <c r="X369" s="105" t="str">
        <f>IF('Control Sample Data'!J368="","",IF(SUM('Control Sample Data'!J$3:J$386)&gt;10,IF(AND(ISNUMBER('Control Sample Data'!J368),'Control Sample Data'!J368&lt;$C$389, 'Control Sample Data'!J368&gt;0),'Control Sample Data'!J368,$C$389),""))</f>
        <v/>
      </c>
      <c r="Y369" s="105" t="str">
        <f>IF('Control Sample Data'!K368="","",IF(SUM('Control Sample Data'!K$3:K$386)&gt;10,IF(AND(ISNUMBER('Control Sample Data'!K368),'Control Sample Data'!K368&lt;$C$389, 'Control Sample Data'!K368&gt;0),'Control Sample Data'!K368,$C$389),""))</f>
        <v/>
      </c>
      <c r="Z369" s="105" t="str">
        <f>IF('Control Sample Data'!L368="","",IF(SUM('Control Sample Data'!L$3:L$386)&gt;10,IF(AND(ISNUMBER('Control Sample Data'!L368),'Control Sample Data'!L368&lt;$C$389, 'Control Sample Data'!L368&gt;0),'Control Sample Data'!L368,$C$389),""))</f>
        <v/>
      </c>
      <c r="AA369" s="105" t="str">
        <f>IF('Control Sample Data'!M368="","",IF(SUM('Control Sample Data'!M$3:M$386)&gt;10,IF(AND(ISNUMBER('Control Sample Data'!M368),'Control Sample Data'!M368&lt;$C$389, 'Control Sample Data'!M368&gt;0),'Control Sample Data'!M368,$C$389),""))</f>
        <v/>
      </c>
      <c r="AB369" s="136" t="str">
        <f>IF('Control Sample Data'!N368="","",IF(SUM('Control Sample Data'!N$3:N$386)&gt;10,IF(AND(ISNUMBER('Control Sample Data'!N368),'Control Sample Data'!N368&lt;$C$389, 'Control Sample Data'!N368&gt;0),'Control Sample Data'!N368,$C$389),""))</f>
        <v/>
      </c>
      <c r="BA369" s="101" t="str">
        <f t="shared" si="326"/>
        <v>ZER1</v>
      </c>
      <c r="BB369" s="104" t="s">
        <v>27149</v>
      </c>
      <c r="BC369" s="105">
        <f t="shared" si="338"/>
        <v>5.0380000000000003</v>
      </c>
      <c r="BD369" s="105">
        <f t="shared" si="339"/>
        <v>5.1400000000000006</v>
      </c>
      <c r="BE369" s="105">
        <f t="shared" si="340"/>
        <v>5.139999999999997</v>
      </c>
      <c r="BF369" s="105" t="str">
        <f t="shared" si="341"/>
        <v/>
      </c>
      <c r="BG369" s="105" t="str">
        <f t="shared" si="342"/>
        <v/>
      </c>
      <c r="BH369" s="105" t="str">
        <f t="shared" si="343"/>
        <v/>
      </c>
      <c r="BI369" s="105" t="str">
        <f t="shared" si="344"/>
        <v/>
      </c>
      <c r="BJ369" s="105" t="str">
        <f t="shared" si="345"/>
        <v/>
      </c>
      <c r="BK369" s="105" t="str">
        <f t="shared" si="346"/>
        <v/>
      </c>
      <c r="BL369" s="105" t="str">
        <f t="shared" si="347"/>
        <v/>
      </c>
      <c r="BM369" s="102" t="str">
        <f t="shared" si="327"/>
        <v/>
      </c>
      <c r="BN369" s="102" t="str">
        <f t="shared" si="328"/>
        <v/>
      </c>
      <c r="BO369" s="105">
        <f t="shared" si="348"/>
        <v>5.0180000000000007</v>
      </c>
      <c r="BP369" s="105">
        <f t="shared" si="349"/>
        <v>5.1980000000000004</v>
      </c>
      <c r="BQ369" s="105">
        <f t="shared" si="350"/>
        <v>5.1199999999999974</v>
      </c>
      <c r="BR369" s="105" t="str">
        <f t="shared" si="351"/>
        <v/>
      </c>
      <c r="BS369" s="105" t="str">
        <f t="shared" si="352"/>
        <v/>
      </c>
      <c r="BT369" s="105" t="str">
        <f t="shared" si="353"/>
        <v/>
      </c>
      <c r="BU369" s="105" t="str">
        <f t="shared" si="354"/>
        <v/>
      </c>
      <c r="BV369" s="105" t="str">
        <f t="shared" si="355"/>
        <v/>
      </c>
      <c r="BW369" s="105" t="str">
        <f t="shared" si="356"/>
        <v/>
      </c>
      <c r="BX369" s="105" t="str">
        <f t="shared" si="357"/>
        <v/>
      </c>
      <c r="BY369" s="102" t="str">
        <f t="shared" si="329"/>
        <v/>
      </c>
      <c r="BZ369" s="102" t="str">
        <f t="shared" si="330"/>
        <v/>
      </c>
      <c r="CA369" s="70">
        <f t="shared" si="331"/>
        <v>5.105999999999999</v>
      </c>
      <c r="CB369" s="70">
        <f t="shared" si="332"/>
        <v>5.1119999999999992</v>
      </c>
      <c r="CC369" s="103" t="str">
        <f t="shared" si="333"/>
        <v>ZER1</v>
      </c>
      <c r="CD369" s="104" t="s">
        <v>27149</v>
      </c>
      <c r="CE369" s="106">
        <f t="shared" si="358"/>
        <v>3.0437633391976283E-2</v>
      </c>
      <c r="CF369" s="106">
        <f t="shared" si="359"/>
        <v>2.835997360366127E-2</v>
      </c>
      <c r="CG369" s="106">
        <f t="shared" si="360"/>
        <v>2.8359973603661336E-2</v>
      </c>
      <c r="CH369" s="106" t="str">
        <f t="shared" si="361"/>
        <v/>
      </c>
      <c r="CI369" s="106" t="str">
        <f t="shared" si="362"/>
        <v/>
      </c>
      <c r="CJ369" s="106" t="str">
        <f t="shared" si="363"/>
        <v/>
      </c>
      <c r="CK369" s="106" t="str">
        <f t="shared" si="364"/>
        <v/>
      </c>
      <c r="CL369" s="106" t="str">
        <f t="shared" si="365"/>
        <v/>
      </c>
      <c r="CM369" s="106" t="str">
        <f t="shared" si="366"/>
        <v/>
      </c>
      <c r="CN369" s="106" t="str">
        <f t="shared" si="367"/>
        <v/>
      </c>
      <c r="CO369" s="119" t="str">
        <f t="shared" si="334"/>
        <v/>
      </c>
      <c r="CP369" s="119" t="str">
        <f t="shared" si="335"/>
        <v/>
      </c>
      <c r="CQ369" s="106">
        <f t="shared" si="368"/>
        <v>3.0862526920167881E-2</v>
      </c>
      <c r="CR369" s="106">
        <f t="shared" si="369"/>
        <v>2.7242444985533184E-2</v>
      </c>
      <c r="CS369" s="106">
        <f t="shared" si="370"/>
        <v>2.8755864082027394E-2</v>
      </c>
      <c r="CT369" s="106" t="str">
        <f t="shared" si="371"/>
        <v/>
      </c>
      <c r="CU369" s="106" t="str">
        <f t="shared" si="372"/>
        <v/>
      </c>
      <c r="CV369" s="106" t="str">
        <f t="shared" si="373"/>
        <v/>
      </c>
      <c r="CW369" s="106" t="str">
        <f t="shared" si="374"/>
        <v/>
      </c>
      <c r="CX369" s="106" t="str">
        <f t="shared" si="375"/>
        <v/>
      </c>
      <c r="CY369" s="106" t="str">
        <f t="shared" si="376"/>
        <v/>
      </c>
      <c r="CZ369" s="106" t="str">
        <f t="shared" si="377"/>
        <v/>
      </c>
      <c r="DA369" s="119" t="str">
        <f t="shared" si="336"/>
        <v/>
      </c>
      <c r="DB369" s="119" t="str">
        <f t="shared" si="337"/>
        <v/>
      </c>
    </row>
    <row r="370" spans="1:106" ht="15" customHeight="1" x14ac:dyDescent="0.3">
      <c r="A370" s="135" t="str">
        <f>'Gene Table'!D369</f>
        <v>ZNF645</v>
      </c>
      <c r="B370" s="104" t="s">
        <v>27150</v>
      </c>
      <c r="C370" s="105">
        <f>IF('Test Sample Data'!C369="","",IF(SUM('Test Sample Data'!C$3:C$386)&gt;10,IF(AND(ISNUMBER('Test Sample Data'!C369),'Test Sample Data'!C369&lt;$C$389, 'Test Sample Data'!C369&gt;0),'Test Sample Data'!C369,$C$389),""))</f>
        <v>29.15</v>
      </c>
      <c r="D370" s="105">
        <f>IF('Test Sample Data'!D369="","",IF(SUM('Test Sample Data'!D$3:D$386)&gt;10,IF(AND(ISNUMBER('Test Sample Data'!D369),'Test Sample Data'!D369&lt;$C$389, 'Test Sample Data'!D369&gt;0),'Test Sample Data'!D369,$C$389),""))</f>
        <v>29.29</v>
      </c>
      <c r="E370" s="105">
        <f>IF('Test Sample Data'!E369="","",IF(SUM('Test Sample Data'!E$3:E$386)&gt;10,IF(AND(ISNUMBER('Test Sample Data'!E369),'Test Sample Data'!E369&lt;$C$389, 'Test Sample Data'!E369&gt;0),'Test Sample Data'!E369,$C$389),""))</f>
        <v>29.16</v>
      </c>
      <c r="F370" s="105" t="str">
        <f>IF('Test Sample Data'!F369="","",IF(SUM('Test Sample Data'!F$3:F$386)&gt;10,IF(AND(ISNUMBER('Test Sample Data'!F369),'Test Sample Data'!F369&lt;$C$389, 'Test Sample Data'!F369&gt;0),'Test Sample Data'!F369,$C$389),""))</f>
        <v/>
      </c>
      <c r="G370" s="105" t="str">
        <f>IF('Test Sample Data'!G369="","",IF(SUM('Test Sample Data'!G$3:G$386)&gt;10,IF(AND(ISNUMBER('Test Sample Data'!G369),'Test Sample Data'!G369&lt;$C$389, 'Test Sample Data'!G369&gt;0),'Test Sample Data'!G369,$C$389),""))</f>
        <v/>
      </c>
      <c r="H370" s="105" t="str">
        <f>IF('Test Sample Data'!H369="","",IF(SUM('Test Sample Data'!H$3:H$386)&gt;10,IF(AND(ISNUMBER('Test Sample Data'!H369),'Test Sample Data'!H369&lt;$C$389, 'Test Sample Data'!H369&gt;0),'Test Sample Data'!H369,$C$389),""))</f>
        <v/>
      </c>
      <c r="I370" s="105" t="str">
        <f>IF('Test Sample Data'!I369="","",IF(SUM('Test Sample Data'!I$3:I$386)&gt;10,IF(AND(ISNUMBER('Test Sample Data'!I369),'Test Sample Data'!I369&lt;$C$389, 'Test Sample Data'!I369&gt;0),'Test Sample Data'!I369,$C$389),""))</f>
        <v/>
      </c>
      <c r="J370" s="105" t="str">
        <f>IF('Test Sample Data'!J369="","",IF(SUM('Test Sample Data'!J$3:J$386)&gt;10,IF(AND(ISNUMBER('Test Sample Data'!J369),'Test Sample Data'!J369&lt;$C$389, 'Test Sample Data'!J369&gt;0),'Test Sample Data'!J369,$C$389),""))</f>
        <v/>
      </c>
      <c r="K370" s="105" t="str">
        <f>IF('Test Sample Data'!K369="","",IF(SUM('Test Sample Data'!K$3:K$386)&gt;10,IF(AND(ISNUMBER('Test Sample Data'!K369),'Test Sample Data'!K369&lt;$C$389, 'Test Sample Data'!K369&gt;0),'Test Sample Data'!K369,$C$389),""))</f>
        <v/>
      </c>
      <c r="L370" s="105" t="str">
        <f>IF('Test Sample Data'!L369="","",IF(SUM('Test Sample Data'!L$3:L$386)&gt;10,IF(AND(ISNUMBER('Test Sample Data'!L369),'Test Sample Data'!L369&lt;$C$389, 'Test Sample Data'!L369&gt;0),'Test Sample Data'!L369,$C$389),""))</f>
        <v/>
      </c>
      <c r="M370" s="105" t="str">
        <f>IF('Test Sample Data'!M369="","",IF(SUM('Test Sample Data'!M$3:M$386)&gt;10,IF(AND(ISNUMBER('Test Sample Data'!M369),'Test Sample Data'!M369&lt;$C$389, 'Test Sample Data'!M369&gt;0),'Test Sample Data'!M369,$C$389),""))</f>
        <v/>
      </c>
      <c r="N370" s="105" t="str">
        <f>IF('Test Sample Data'!N369="","",IF(SUM('Test Sample Data'!N$3:N$386)&gt;10,IF(AND(ISNUMBER('Test Sample Data'!N369),'Test Sample Data'!N369&lt;$C$389, 'Test Sample Data'!N369&gt;0),'Test Sample Data'!N369,$C$389),""))</f>
        <v/>
      </c>
      <c r="O370" s="105" t="str">
        <f>'Gene Table'!D369</f>
        <v>ZNF645</v>
      </c>
      <c r="P370" s="104" t="s">
        <v>27150</v>
      </c>
      <c r="Q370" s="105">
        <f>IF('Control Sample Data'!C369="","",IF(SUM('Control Sample Data'!C$3:C$386)&gt;10,IF(AND(ISNUMBER('Control Sample Data'!C369),'Control Sample Data'!C369&lt;$C$389, 'Control Sample Data'!C369&gt;0),'Control Sample Data'!C369,$C$389),""))</f>
        <v>30.43</v>
      </c>
      <c r="R370" s="105">
        <f>IF('Control Sample Data'!D369="","",IF(SUM('Control Sample Data'!D$3:D$386)&gt;10,IF(AND(ISNUMBER('Control Sample Data'!D369),'Control Sample Data'!D369&lt;$C$389, 'Control Sample Data'!D369&gt;0),'Control Sample Data'!D369,$C$389),""))</f>
        <v>30.3</v>
      </c>
      <c r="S370" s="105">
        <f>IF('Control Sample Data'!E369="","",IF(SUM('Control Sample Data'!E$3:E$386)&gt;10,IF(AND(ISNUMBER('Control Sample Data'!E369),'Control Sample Data'!E369&lt;$C$389, 'Control Sample Data'!E369&gt;0),'Control Sample Data'!E369,$C$389),""))</f>
        <v>30.42</v>
      </c>
      <c r="T370" s="105" t="str">
        <f>IF('Control Sample Data'!F369="","",IF(SUM('Control Sample Data'!F$3:F$386)&gt;10,IF(AND(ISNUMBER('Control Sample Data'!F369),'Control Sample Data'!F369&lt;$C$389, 'Control Sample Data'!F369&gt;0),'Control Sample Data'!F369,$C$389),""))</f>
        <v/>
      </c>
      <c r="U370" s="105" t="str">
        <f>IF('Control Sample Data'!G369="","",IF(SUM('Control Sample Data'!G$3:G$386)&gt;10,IF(AND(ISNUMBER('Control Sample Data'!G369),'Control Sample Data'!G369&lt;$C$389, 'Control Sample Data'!G369&gt;0),'Control Sample Data'!G369,$C$389),""))</f>
        <v/>
      </c>
      <c r="V370" s="105" t="str">
        <f>IF('Control Sample Data'!H369="","",IF(SUM('Control Sample Data'!H$3:H$386)&gt;10,IF(AND(ISNUMBER('Control Sample Data'!H369),'Control Sample Data'!H369&lt;$C$389, 'Control Sample Data'!H369&gt;0),'Control Sample Data'!H369,$C$389),""))</f>
        <v/>
      </c>
      <c r="W370" s="105" t="str">
        <f>IF('Control Sample Data'!I369="","",IF(SUM('Control Sample Data'!I$3:I$386)&gt;10,IF(AND(ISNUMBER('Control Sample Data'!I369),'Control Sample Data'!I369&lt;$C$389, 'Control Sample Data'!I369&gt;0),'Control Sample Data'!I369,$C$389),""))</f>
        <v/>
      </c>
      <c r="X370" s="105" t="str">
        <f>IF('Control Sample Data'!J369="","",IF(SUM('Control Sample Data'!J$3:J$386)&gt;10,IF(AND(ISNUMBER('Control Sample Data'!J369),'Control Sample Data'!J369&lt;$C$389, 'Control Sample Data'!J369&gt;0),'Control Sample Data'!J369,$C$389),""))</f>
        <v/>
      </c>
      <c r="Y370" s="105" t="str">
        <f>IF('Control Sample Data'!K369="","",IF(SUM('Control Sample Data'!K$3:K$386)&gt;10,IF(AND(ISNUMBER('Control Sample Data'!K369),'Control Sample Data'!K369&lt;$C$389, 'Control Sample Data'!K369&gt;0),'Control Sample Data'!K369,$C$389),""))</f>
        <v/>
      </c>
      <c r="Z370" s="105" t="str">
        <f>IF('Control Sample Data'!L369="","",IF(SUM('Control Sample Data'!L$3:L$386)&gt;10,IF(AND(ISNUMBER('Control Sample Data'!L369),'Control Sample Data'!L369&lt;$C$389, 'Control Sample Data'!L369&gt;0),'Control Sample Data'!L369,$C$389),""))</f>
        <v/>
      </c>
      <c r="AA370" s="105" t="str">
        <f>IF('Control Sample Data'!M369="","",IF(SUM('Control Sample Data'!M$3:M$386)&gt;10,IF(AND(ISNUMBER('Control Sample Data'!M369),'Control Sample Data'!M369&lt;$C$389, 'Control Sample Data'!M369&gt;0),'Control Sample Data'!M369,$C$389),""))</f>
        <v/>
      </c>
      <c r="AB370" s="136" t="str">
        <f>IF('Control Sample Data'!N369="","",IF(SUM('Control Sample Data'!N$3:N$386)&gt;10,IF(AND(ISNUMBER('Control Sample Data'!N369),'Control Sample Data'!N369&lt;$C$389, 'Control Sample Data'!N369&gt;0),'Control Sample Data'!N369,$C$389),""))</f>
        <v/>
      </c>
      <c r="BA370" s="101" t="str">
        <f t="shared" si="326"/>
        <v>ZNF645</v>
      </c>
      <c r="BB370" s="104" t="s">
        <v>27150</v>
      </c>
      <c r="BC370" s="105">
        <f t="shared" si="338"/>
        <v>8.1579999999999977</v>
      </c>
      <c r="BD370" s="105">
        <f t="shared" si="339"/>
        <v>8.34</v>
      </c>
      <c r="BE370" s="105">
        <f t="shared" si="340"/>
        <v>8.2799999999999976</v>
      </c>
      <c r="BF370" s="105" t="str">
        <f t="shared" si="341"/>
        <v/>
      </c>
      <c r="BG370" s="105" t="str">
        <f t="shared" si="342"/>
        <v/>
      </c>
      <c r="BH370" s="105" t="str">
        <f t="shared" si="343"/>
        <v/>
      </c>
      <c r="BI370" s="105" t="str">
        <f t="shared" si="344"/>
        <v/>
      </c>
      <c r="BJ370" s="105" t="str">
        <f t="shared" si="345"/>
        <v/>
      </c>
      <c r="BK370" s="105" t="str">
        <f t="shared" si="346"/>
        <v/>
      </c>
      <c r="BL370" s="105" t="str">
        <f t="shared" si="347"/>
        <v/>
      </c>
      <c r="BM370" s="102" t="str">
        <f t="shared" si="327"/>
        <v/>
      </c>
      <c r="BN370" s="102" t="str">
        <f t="shared" si="328"/>
        <v/>
      </c>
      <c r="BO370" s="105">
        <f t="shared" si="348"/>
        <v>9.2880000000000003</v>
      </c>
      <c r="BP370" s="105">
        <f t="shared" si="349"/>
        <v>9.2480000000000011</v>
      </c>
      <c r="BQ370" s="105">
        <f t="shared" si="350"/>
        <v>9.2100000000000009</v>
      </c>
      <c r="BR370" s="105" t="str">
        <f t="shared" si="351"/>
        <v/>
      </c>
      <c r="BS370" s="105" t="str">
        <f t="shared" si="352"/>
        <v/>
      </c>
      <c r="BT370" s="105" t="str">
        <f t="shared" si="353"/>
        <v/>
      </c>
      <c r="BU370" s="105" t="str">
        <f t="shared" si="354"/>
        <v/>
      </c>
      <c r="BV370" s="105" t="str">
        <f t="shared" si="355"/>
        <v/>
      </c>
      <c r="BW370" s="105" t="str">
        <f t="shared" si="356"/>
        <v/>
      </c>
      <c r="BX370" s="105" t="str">
        <f t="shared" si="357"/>
        <v/>
      </c>
      <c r="BY370" s="102" t="str">
        <f t="shared" si="329"/>
        <v/>
      </c>
      <c r="BZ370" s="102" t="str">
        <f t="shared" si="330"/>
        <v/>
      </c>
      <c r="CA370" s="70">
        <f t="shared" si="331"/>
        <v>8.2593333333333323</v>
      </c>
      <c r="CB370" s="70">
        <f t="shared" si="332"/>
        <v>9.2486666666666668</v>
      </c>
      <c r="CC370" s="103" t="str">
        <f t="shared" si="333"/>
        <v>ZNF645</v>
      </c>
      <c r="CD370" s="104" t="s">
        <v>27150</v>
      </c>
      <c r="CE370" s="106">
        <f t="shared" si="358"/>
        <v>3.5010417951929942E-3</v>
      </c>
      <c r="CF370" s="106">
        <f t="shared" si="359"/>
        <v>3.0860988744663169E-3</v>
      </c>
      <c r="CG370" s="106">
        <f t="shared" si="360"/>
        <v>3.2171524112014627E-3</v>
      </c>
      <c r="CH370" s="106" t="str">
        <f t="shared" si="361"/>
        <v/>
      </c>
      <c r="CI370" s="106" t="str">
        <f t="shared" si="362"/>
        <v/>
      </c>
      <c r="CJ370" s="106" t="str">
        <f t="shared" si="363"/>
        <v/>
      </c>
      <c r="CK370" s="106" t="str">
        <f t="shared" si="364"/>
        <v/>
      </c>
      <c r="CL370" s="106" t="str">
        <f t="shared" si="365"/>
        <v/>
      </c>
      <c r="CM370" s="106" t="str">
        <f t="shared" si="366"/>
        <v/>
      </c>
      <c r="CN370" s="106" t="str">
        <f t="shared" si="367"/>
        <v/>
      </c>
      <c r="CO370" s="119" t="str">
        <f t="shared" si="334"/>
        <v/>
      </c>
      <c r="CP370" s="119" t="str">
        <f t="shared" si="335"/>
        <v/>
      </c>
      <c r="CQ370" s="106">
        <f t="shared" si="368"/>
        <v>1.599681050507476E-3</v>
      </c>
      <c r="CR370" s="106">
        <f t="shared" si="369"/>
        <v>1.6446542062664366E-3</v>
      </c>
      <c r="CS370" s="106">
        <f t="shared" si="370"/>
        <v>1.688549279898174E-3</v>
      </c>
      <c r="CT370" s="106" t="str">
        <f t="shared" si="371"/>
        <v/>
      </c>
      <c r="CU370" s="106" t="str">
        <f t="shared" si="372"/>
        <v/>
      </c>
      <c r="CV370" s="106" t="str">
        <f t="shared" si="373"/>
        <v/>
      </c>
      <c r="CW370" s="106" t="str">
        <f t="shared" si="374"/>
        <v/>
      </c>
      <c r="CX370" s="106" t="str">
        <f t="shared" si="375"/>
        <v/>
      </c>
      <c r="CY370" s="106" t="str">
        <f t="shared" si="376"/>
        <v/>
      </c>
      <c r="CZ370" s="106" t="str">
        <f t="shared" si="377"/>
        <v/>
      </c>
      <c r="DA370" s="119" t="str">
        <f t="shared" si="336"/>
        <v/>
      </c>
      <c r="DB370" s="119" t="str">
        <f t="shared" si="337"/>
        <v/>
      </c>
    </row>
    <row r="371" spans="1:106" ht="15" customHeight="1" x14ac:dyDescent="0.3">
      <c r="A371" s="135" t="str">
        <f>'Gene Table'!D370</f>
        <v>ZNRF1</v>
      </c>
      <c r="B371" s="104" t="s">
        <v>27151</v>
      </c>
      <c r="C371" s="105">
        <f>IF('Test Sample Data'!C370="","",IF(SUM('Test Sample Data'!C$3:C$386)&gt;10,IF(AND(ISNUMBER('Test Sample Data'!C370),'Test Sample Data'!C370&lt;$C$389, 'Test Sample Data'!C370&gt;0),'Test Sample Data'!C370,$C$389),""))</f>
        <v>30.05</v>
      </c>
      <c r="D371" s="105">
        <f>IF('Test Sample Data'!D370="","",IF(SUM('Test Sample Data'!D$3:D$386)&gt;10,IF(AND(ISNUMBER('Test Sample Data'!D370),'Test Sample Data'!D370&lt;$C$389, 'Test Sample Data'!D370&gt;0),'Test Sample Data'!D370,$C$389),""))</f>
        <v>29.82</v>
      </c>
      <c r="E371" s="105">
        <f>IF('Test Sample Data'!E370="","",IF(SUM('Test Sample Data'!E$3:E$386)&gt;10,IF(AND(ISNUMBER('Test Sample Data'!E370),'Test Sample Data'!E370&lt;$C$389, 'Test Sample Data'!E370&gt;0),'Test Sample Data'!E370,$C$389),""))</f>
        <v>29.16</v>
      </c>
      <c r="F371" s="105" t="str">
        <f>IF('Test Sample Data'!F370="","",IF(SUM('Test Sample Data'!F$3:F$386)&gt;10,IF(AND(ISNUMBER('Test Sample Data'!F370),'Test Sample Data'!F370&lt;$C$389, 'Test Sample Data'!F370&gt;0),'Test Sample Data'!F370,$C$389),""))</f>
        <v/>
      </c>
      <c r="G371" s="105" t="str">
        <f>IF('Test Sample Data'!G370="","",IF(SUM('Test Sample Data'!G$3:G$386)&gt;10,IF(AND(ISNUMBER('Test Sample Data'!G370),'Test Sample Data'!G370&lt;$C$389, 'Test Sample Data'!G370&gt;0),'Test Sample Data'!G370,$C$389),""))</f>
        <v/>
      </c>
      <c r="H371" s="105" t="str">
        <f>IF('Test Sample Data'!H370="","",IF(SUM('Test Sample Data'!H$3:H$386)&gt;10,IF(AND(ISNUMBER('Test Sample Data'!H370),'Test Sample Data'!H370&lt;$C$389, 'Test Sample Data'!H370&gt;0),'Test Sample Data'!H370,$C$389),""))</f>
        <v/>
      </c>
      <c r="I371" s="105" t="str">
        <f>IF('Test Sample Data'!I370="","",IF(SUM('Test Sample Data'!I$3:I$386)&gt;10,IF(AND(ISNUMBER('Test Sample Data'!I370),'Test Sample Data'!I370&lt;$C$389, 'Test Sample Data'!I370&gt;0),'Test Sample Data'!I370,$C$389),""))</f>
        <v/>
      </c>
      <c r="J371" s="105" t="str">
        <f>IF('Test Sample Data'!J370="","",IF(SUM('Test Sample Data'!J$3:J$386)&gt;10,IF(AND(ISNUMBER('Test Sample Data'!J370),'Test Sample Data'!J370&lt;$C$389, 'Test Sample Data'!J370&gt;0),'Test Sample Data'!J370,$C$389),""))</f>
        <v/>
      </c>
      <c r="K371" s="105" t="str">
        <f>IF('Test Sample Data'!K370="","",IF(SUM('Test Sample Data'!K$3:K$386)&gt;10,IF(AND(ISNUMBER('Test Sample Data'!K370),'Test Sample Data'!K370&lt;$C$389, 'Test Sample Data'!K370&gt;0),'Test Sample Data'!K370,$C$389),""))</f>
        <v/>
      </c>
      <c r="L371" s="105" t="str">
        <f>IF('Test Sample Data'!L370="","",IF(SUM('Test Sample Data'!L$3:L$386)&gt;10,IF(AND(ISNUMBER('Test Sample Data'!L370),'Test Sample Data'!L370&lt;$C$389, 'Test Sample Data'!L370&gt;0),'Test Sample Data'!L370,$C$389),""))</f>
        <v/>
      </c>
      <c r="M371" s="105" t="str">
        <f>IF('Test Sample Data'!M370="","",IF(SUM('Test Sample Data'!M$3:M$386)&gt;10,IF(AND(ISNUMBER('Test Sample Data'!M370),'Test Sample Data'!M370&lt;$C$389, 'Test Sample Data'!M370&gt;0),'Test Sample Data'!M370,$C$389),""))</f>
        <v/>
      </c>
      <c r="N371" s="105" t="str">
        <f>IF('Test Sample Data'!N370="","",IF(SUM('Test Sample Data'!N$3:N$386)&gt;10,IF(AND(ISNUMBER('Test Sample Data'!N370),'Test Sample Data'!N370&lt;$C$389, 'Test Sample Data'!N370&gt;0),'Test Sample Data'!N370,$C$389),""))</f>
        <v/>
      </c>
      <c r="O371" s="105" t="str">
        <f>'Gene Table'!D370</f>
        <v>ZNRF1</v>
      </c>
      <c r="P371" s="104" t="s">
        <v>27151</v>
      </c>
      <c r="Q371" s="105">
        <f>IF('Control Sample Data'!C370="","",IF(SUM('Control Sample Data'!C$3:C$386)&gt;10,IF(AND(ISNUMBER('Control Sample Data'!C370),'Control Sample Data'!C370&lt;$C$389, 'Control Sample Data'!C370&gt;0),'Control Sample Data'!C370,$C$389),""))</f>
        <v>24.92</v>
      </c>
      <c r="R371" s="105">
        <f>IF('Control Sample Data'!D370="","",IF(SUM('Control Sample Data'!D$3:D$386)&gt;10,IF(AND(ISNUMBER('Control Sample Data'!D370),'Control Sample Data'!D370&lt;$C$389, 'Control Sample Data'!D370&gt;0),'Control Sample Data'!D370,$C$389),""))</f>
        <v>24.76</v>
      </c>
      <c r="S371" s="105">
        <f>IF('Control Sample Data'!E370="","",IF(SUM('Control Sample Data'!E$3:E$386)&gt;10,IF(AND(ISNUMBER('Control Sample Data'!E370),'Control Sample Data'!E370&lt;$C$389, 'Control Sample Data'!E370&gt;0),'Control Sample Data'!E370,$C$389),""))</f>
        <v>24.56</v>
      </c>
      <c r="T371" s="105" t="str">
        <f>IF('Control Sample Data'!F370="","",IF(SUM('Control Sample Data'!F$3:F$386)&gt;10,IF(AND(ISNUMBER('Control Sample Data'!F370),'Control Sample Data'!F370&lt;$C$389, 'Control Sample Data'!F370&gt;0),'Control Sample Data'!F370,$C$389),""))</f>
        <v/>
      </c>
      <c r="U371" s="105" t="str">
        <f>IF('Control Sample Data'!G370="","",IF(SUM('Control Sample Data'!G$3:G$386)&gt;10,IF(AND(ISNUMBER('Control Sample Data'!G370),'Control Sample Data'!G370&lt;$C$389, 'Control Sample Data'!G370&gt;0),'Control Sample Data'!G370,$C$389),""))</f>
        <v/>
      </c>
      <c r="V371" s="105" t="str">
        <f>IF('Control Sample Data'!H370="","",IF(SUM('Control Sample Data'!H$3:H$386)&gt;10,IF(AND(ISNUMBER('Control Sample Data'!H370),'Control Sample Data'!H370&lt;$C$389, 'Control Sample Data'!H370&gt;0),'Control Sample Data'!H370,$C$389),""))</f>
        <v/>
      </c>
      <c r="W371" s="105" t="str">
        <f>IF('Control Sample Data'!I370="","",IF(SUM('Control Sample Data'!I$3:I$386)&gt;10,IF(AND(ISNUMBER('Control Sample Data'!I370),'Control Sample Data'!I370&lt;$C$389, 'Control Sample Data'!I370&gt;0),'Control Sample Data'!I370,$C$389),""))</f>
        <v/>
      </c>
      <c r="X371" s="105" t="str">
        <f>IF('Control Sample Data'!J370="","",IF(SUM('Control Sample Data'!J$3:J$386)&gt;10,IF(AND(ISNUMBER('Control Sample Data'!J370),'Control Sample Data'!J370&lt;$C$389, 'Control Sample Data'!J370&gt;0),'Control Sample Data'!J370,$C$389),""))</f>
        <v/>
      </c>
      <c r="Y371" s="105" t="str">
        <f>IF('Control Sample Data'!K370="","",IF(SUM('Control Sample Data'!K$3:K$386)&gt;10,IF(AND(ISNUMBER('Control Sample Data'!K370),'Control Sample Data'!K370&lt;$C$389, 'Control Sample Data'!K370&gt;0),'Control Sample Data'!K370,$C$389),""))</f>
        <v/>
      </c>
      <c r="Z371" s="105" t="str">
        <f>IF('Control Sample Data'!L370="","",IF(SUM('Control Sample Data'!L$3:L$386)&gt;10,IF(AND(ISNUMBER('Control Sample Data'!L370),'Control Sample Data'!L370&lt;$C$389, 'Control Sample Data'!L370&gt;0),'Control Sample Data'!L370,$C$389),""))</f>
        <v/>
      </c>
      <c r="AA371" s="105" t="str">
        <f>IF('Control Sample Data'!M370="","",IF(SUM('Control Sample Data'!M$3:M$386)&gt;10,IF(AND(ISNUMBER('Control Sample Data'!M370),'Control Sample Data'!M370&lt;$C$389, 'Control Sample Data'!M370&gt;0),'Control Sample Data'!M370,$C$389),""))</f>
        <v/>
      </c>
      <c r="AB371" s="136" t="str">
        <f>IF('Control Sample Data'!N370="","",IF(SUM('Control Sample Data'!N$3:N$386)&gt;10,IF(AND(ISNUMBER('Control Sample Data'!N370),'Control Sample Data'!N370&lt;$C$389, 'Control Sample Data'!N370&gt;0),'Control Sample Data'!N370,$C$389),""))</f>
        <v/>
      </c>
      <c r="BA371" s="101" t="str">
        <f t="shared" si="326"/>
        <v>ZNRF1</v>
      </c>
      <c r="BB371" s="104" t="s">
        <v>27151</v>
      </c>
      <c r="BC371" s="105">
        <f t="shared" si="338"/>
        <v>9.0579999999999998</v>
      </c>
      <c r="BD371" s="105">
        <f t="shared" si="339"/>
        <v>8.870000000000001</v>
      </c>
      <c r="BE371" s="105">
        <f t="shared" si="340"/>
        <v>8.2799999999999976</v>
      </c>
      <c r="BF371" s="105" t="str">
        <f t="shared" si="341"/>
        <v/>
      </c>
      <c r="BG371" s="105" t="str">
        <f t="shared" si="342"/>
        <v/>
      </c>
      <c r="BH371" s="105" t="str">
        <f t="shared" si="343"/>
        <v/>
      </c>
      <c r="BI371" s="105" t="str">
        <f t="shared" si="344"/>
        <v/>
      </c>
      <c r="BJ371" s="105" t="str">
        <f t="shared" si="345"/>
        <v/>
      </c>
      <c r="BK371" s="105" t="str">
        <f t="shared" si="346"/>
        <v/>
      </c>
      <c r="BL371" s="105" t="str">
        <f t="shared" si="347"/>
        <v/>
      </c>
      <c r="BM371" s="102" t="str">
        <f t="shared" si="327"/>
        <v/>
      </c>
      <c r="BN371" s="102" t="str">
        <f t="shared" si="328"/>
        <v/>
      </c>
      <c r="BO371" s="105">
        <f t="shared" si="348"/>
        <v>3.7780000000000022</v>
      </c>
      <c r="BP371" s="105">
        <f t="shared" si="349"/>
        <v>3.708000000000002</v>
      </c>
      <c r="BQ371" s="105">
        <f t="shared" si="350"/>
        <v>3.3499999999999979</v>
      </c>
      <c r="BR371" s="105" t="str">
        <f t="shared" si="351"/>
        <v/>
      </c>
      <c r="BS371" s="105" t="str">
        <f t="shared" si="352"/>
        <v/>
      </c>
      <c r="BT371" s="105" t="str">
        <f t="shared" si="353"/>
        <v/>
      </c>
      <c r="BU371" s="105" t="str">
        <f t="shared" si="354"/>
        <v/>
      </c>
      <c r="BV371" s="105" t="str">
        <f t="shared" si="355"/>
        <v/>
      </c>
      <c r="BW371" s="105" t="str">
        <f t="shared" si="356"/>
        <v/>
      </c>
      <c r="BX371" s="105" t="str">
        <f t="shared" si="357"/>
        <v/>
      </c>
      <c r="BY371" s="102" t="str">
        <f t="shared" si="329"/>
        <v/>
      </c>
      <c r="BZ371" s="102" t="str">
        <f t="shared" si="330"/>
        <v/>
      </c>
      <c r="CA371" s="70">
        <f t="shared" si="331"/>
        <v>8.7359999999999989</v>
      </c>
      <c r="CB371" s="70">
        <f t="shared" si="332"/>
        <v>3.6120000000000005</v>
      </c>
      <c r="CC371" s="103" t="str">
        <f t="shared" si="333"/>
        <v>ZNRF1</v>
      </c>
      <c r="CD371" s="104" t="s">
        <v>27151</v>
      </c>
      <c r="CE371" s="106">
        <f t="shared" si="358"/>
        <v>1.876161843659134E-3</v>
      </c>
      <c r="CF371" s="106">
        <f t="shared" si="359"/>
        <v>2.13729238527488E-3</v>
      </c>
      <c r="CG371" s="106">
        <f t="shared" si="360"/>
        <v>3.2171524112014627E-3</v>
      </c>
      <c r="CH371" s="106" t="str">
        <f t="shared" si="361"/>
        <v/>
      </c>
      <c r="CI371" s="106" t="str">
        <f t="shared" si="362"/>
        <v/>
      </c>
      <c r="CJ371" s="106" t="str">
        <f t="shared" si="363"/>
        <v/>
      </c>
      <c r="CK371" s="106" t="str">
        <f t="shared" si="364"/>
        <v/>
      </c>
      <c r="CL371" s="106" t="str">
        <f t="shared" si="365"/>
        <v/>
      </c>
      <c r="CM371" s="106" t="str">
        <f t="shared" si="366"/>
        <v/>
      </c>
      <c r="CN371" s="106" t="str">
        <f t="shared" si="367"/>
        <v/>
      </c>
      <c r="CO371" s="119" t="str">
        <f t="shared" si="334"/>
        <v/>
      </c>
      <c r="CP371" s="119" t="str">
        <f t="shared" si="335"/>
        <v/>
      </c>
      <c r="CQ371" s="106">
        <f t="shared" si="368"/>
        <v>7.2896835611779107E-2</v>
      </c>
      <c r="CR371" s="106">
        <f t="shared" si="369"/>
        <v>7.6521024525012679E-2</v>
      </c>
      <c r="CS371" s="106">
        <f t="shared" si="370"/>
        <v>9.8073012237093984E-2</v>
      </c>
      <c r="CT371" s="106" t="str">
        <f t="shared" si="371"/>
        <v/>
      </c>
      <c r="CU371" s="106" t="str">
        <f t="shared" si="372"/>
        <v/>
      </c>
      <c r="CV371" s="106" t="str">
        <f t="shared" si="373"/>
        <v/>
      </c>
      <c r="CW371" s="106" t="str">
        <f t="shared" si="374"/>
        <v/>
      </c>
      <c r="CX371" s="106" t="str">
        <f t="shared" si="375"/>
        <v/>
      </c>
      <c r="CY371" s="106" t="str">
        <f t="shared" si="376"/>
        <v/>
      </c>
      <c r="CZ371" s="106" t="str">
        <f t="shared" si="377"/>
        <v/>
      </c>
      <c r="DA371" s="119" t="str">
        <f t="shared" si="336"/>
        <v/>
      </c>
      <c r="DB371" s="119" t="str">
        <f t="shared" si="337"/>
        <v/>
      </c>
    </row>
    <row r="372" spans="1:106" ht="15" customHeight="1" x14ac:dyDescent="0.3">
      <c r="A372" s="135" t="str">
        <f>'Gene Table'!D371</f>
        <v>ZNRF2</v>
      </c>
      <c r="B372" s="104" t="s">
        <v>27152</v>
      </c>
      <c r="C372" s="105">
        <f>IF('Test Sample Data'!C371="","",IF(SUM('Test Sample Data'!C$3:C$386)&gt;10,IF(AND(ISNUMBER('Test Sample Data'!C371),'Test Sample Data'!C371&lt;$C$389, 'Test Sample Data'!C371&gt;0),'Test Sample Data'!C371,$C$389),""))</f>
        <v>33.11</v>
      </c>
      <c r="D372" s="105">
        <f>IF('Test Sample Data'!D371="","",IF(SUM('Test Sample Data'!D$3:D$386)&gt;10,IF(AND(ISNUMBER('Test Sample Data'!D371),'Test Sample Data'!D371&lt;$C$389, 'Test Sample Data'!D371&gt;0),'Test Sample Data'!D371,$C$389),""))</f>
        <v>32.26</v>
      </c>
      <c r="E372" s="105">
        <f>IF('Test Sample Data'!E371="","",IF(SUM('Test Sample Data'!E$3:E$386)&gt;10,IF(AND(ISNUMBER('Test Sample Data'!E371),'Test Sample Data'!E371&lt;$C$389, 'Test Sample Data'!E371&gt;0),'Test Sample Data'!E371,$C$389),""))</f>
        <v>32.94</v>
      </c>
      <c r="F372" s="105" t="str">
        <f>IF('Test Sample Data'!F371="","",IF(SUM('Test Sample Data'!F$3:F$386)&gt;10,IF(AND(ISNUMBER('Test Sample Data'!F371),'Test Sample Data'!F371&lt;$C$389, 'Test Sample Data'!F371&gt;0),'Test Sample Data'!F371,$C$389),""))</f>
        <v/>
      </c>
      <c r="G372" s="105" t="str">
        <f>IF('Test Sample Data'!G371="","",IF(SUM('Test Sample Data'!G$3:G$386)&gt;10,IF(AND(ISNUMBER('Test Sample Data'!G371),'Test Sample Data'!G371&lt;$C$389, 'Test Sample Data'!G371&gt;0),'Test Sample Data'!G371,$C$389),""))</f>
        <v/>
      </c>
      <c r="H372" s="105" t="str">
        <f>IF('Test Sample Data'!H371="","",IF(SUM('Test Sample Data'!H$3:H$386)&gt;10,IF(AND(ISNUMBER('Test Sample Data'!H371),'Test Sample Data'!H371&lt;$C$389, 'Test Sample Data'!H371&gt;0),'Test Sample Data'!H371,$C$389),""))</f>
        <v/>
      </c>
      <c r="I372" s="105" t="str">
        <f>IF('Test Sample Data'!I371="","",IF(SUM('Test Sample Data'!I$3:I$386)&gt;10,IF(AND(ISNUMBER('Test Sample Data'!I371),'Test Sample Data'!I371&lt;$C$389, 'Test Sample Data'!I371&gt;0),'Test Sample Data'!I371,$C$389),""))</f>
        <v/>
      </c>
      <c r="J372" s="105" t="str">
        <f>IF('Test Sample Data'!J371="","",IF(SUM('Test Sample Data'!J$3:J$386)&gt;10,IF(AND(ISNUMBER('Test Sample Data'!J371),'Test Sample Data'!J371&lt;$C$389, 'Test Sample Data'!J371&gt;0),'Test Sample Data'!J371,$C$389),""))</f>
        <v/>
      </c>
      <c r="K372" s="105" t="str">
        <f>IF('Test Sample Data'!K371="","",IF(SUM('Test Sample Data'!K$3:K$386)&gt;10,IF(AND(ISNUMBER('Test Sample Data'!K371),'Test Sample Data'!K371&lt;$C$389, 'Test Sample Data'!K371&gt;0),'Test Sample Data'!K371,$C$389),""))</f>
        <v/>
      </c>
      <c r="L372" s="105" t="str">
        <f>IF('Test Sample Data'!L371="","",IF(SUM('Test Sample Data'!L$3:L$386)&gt;10,IF(AND(ISNUMBER('Test Sample Data'!L371),'Test Sample Data'!L371&lt;$C$389, 'Test Sample Data'!L371&gt;0),'Test Sample Data'!L371,$C$389),""))</f>
        <v/>
      </c>
      <c r="M372" s="105" t="str">
        <f>IF('Test Sample Data'!M371="","",IF(SUM('Test Sample Data'!M$3:M$386)&gt;10,IF(AND(ISNUMBER('Test Sample Data'!M371),'Test Sample Data'!M371&lt;$C$389, 'Test Sample Data'!M371&gt;0),'Test Sample Data'!M371,$C$389),""))</f>
        <v/>
      </c>
      <c r="N372" s="105" t="str">
        <f>IF('Test Sample Data'!N371="","",IF(SUM('Test Sample Data'!N$3:N$386)&gt;10,IF(AND(ISNUMBER('Test Sample Data'!N371),'Test Sample Data'!N371&lt;$C$389, 'Test Sample Data'!N371&gt;0),'Test Sample Data'!N371,$C$389),""))</f>
        <v/>
      </c>
      <c r="O372" s="105" t="str">
        <f>'Gene Table'!D371</f>
        <v>ZNRF2</v>
      </c>
      <c r="P372" s="104" t="s">
        <v>27152</v>
      </c>
      <c r="Q372" s="105">
        <f>IF('Control Sample Data'!C371="","",IF(SUM('Control Sample Data'!C$3:C$386)&gt;10,IF(AND(ISNUMBER('Control Sample Data'!C371),'Control Sample Data'!C371&lt;$C$389, 'Control Sample Data'!C371&gt;0),'Control Sample Data'!C371,$C$389),""))</f>
        <v>35</v>
      </c>
      <c r="R372" s="105">
        <f>IF('Control Sample Data'!D371="","",IF(SUM('Control Sample Data'!D$3:D$386)&gt;10,IF(AND(ISNUMBER('Control Sample Data'!D371),'Control Sample Data'!D371&lt;$C$389, 'Control Sample Data'!D371&gt;0),'Control Sample Data'!D371,$C$389),""))</f>
        <v>35</v>
      </c>
      <c r="S372" s="105">
        <f>IF('Control Sample Data'!E371="","",IF(SUM('Control Sample Data'!E$3:E$386)&gt;10,IF(AND(ISNUMBER('Control Sample Data'!E371),'Control Sample Data'!E371&lt;$C$389, 'Control Sample Data'!E371&gt;0),'Control Sample Data'!E371,$C$389),""))</f>
        <v>35</v>
      </c>
      <c r="T372" s="105" t="str">
        <f>IF('Control Sample Data'!F371="","",IF(SUM('Control Sample Data'!F$3:F$386)&gt;10,IF(AND(ISNUMBER('Control Sample Data'!F371),'Control Sample Data'!F371&lt;$C$389, 'Control Sample Data'!F371&gt;0),'Control Sample Data'!F371,$C$389),""))</f>
        <v/>
      </c>
      <c r="U372" s="105" t="str">
        <f>IF('Control Sample Data'!G371="","",IF(SUM('Control Sample Data'!G$3:G$386)&gt;10,IF(AND(ISNUMBER('Control Sample Data'!G371),'Control Sample Data'!G371&lt;$C$389, 'Control Sample Data'!G371&gt;0),'Control Sample Data'!G371,$C$389),""))</f>
        <v/>
      </c>
      <c r="V372" s="105" t="str">
        <f>IF('Control Sample Data'!H371="","",IF(SUM('Control Sample Data'!H$3:H$386)&gt;10,IF(AND(ISNUMBER('Control Sample Data'!H371),'Control Sample Data'!H371&lt;$C$389, 'Control Sample Data'!H371&gt;0),'Control Sample Data'!H371,$C$389),""))</f>
        <v/>
      </c>
      <c r="W372" s="105" t="str">
        <f>IF('Control Sample Data'!I371="","",IF(SUM('Control Sample Data'!I$3:I$386)&gt;10,IF(AND(ISNUMBER('Control Sample Data'!I371),'Control Sample Data'!I371&lt;$C$389, 'Control Sample Data'!I371&gt;0),'Control Sample Data'!I371,$C$389),""))</f>
        <v/>
      </c>
      <c r="X372" s="105" t="str">
        <f>IF('Control Sample Data'!J371="","",IF(SUM('Control Sample Data'!J$3:J$386)&gt;10,IF(AND(ISNUMBER('Control Sample Data'!J371),'Control Sample Data'!J371&lt;$C$389, 'Control Sample Data'!J371&gt;0),'Control Sample Data'!J371,$C$389),""))</f>
        <v/>
      </c>
      <c r="Y372" s="105" t="str">
        <f>IF('Control Sample Data'!K371="","",IF(SUM('Control Sample Data'!K$3:K$386)&gt;10,IF(AND(ISNUMBER('Control Sample Data'!K371),'Control Sample Data'!K371&lt;$C$389, 'Control Sample Data'!K371&gt;0),'Control Sample Data'!K371,$C$389),""))</f>
        <v/>
      </c>
      <c r="Z372" s="105" t="str">
        <f>IF('Control Sample Data'!L371="","",IF(SUM('Control Sample Data'!L$3:L$386)&gt;10,IF(AND(ISNUMBER('Control Sample Data'!L371),'Control Sample Data'!L371&lt;$C$389, 'Control Sample Data'!L371&gt;0),'Control Sample Data'!L371,$C$389),""))</f>
        <v/>
      </c>
      <c r="AA372" s="105" t="str">
        <f>IF('Control Sample Data'!M371="","",IF(SUM('Control Sample Data'!M$3:M$386)&gt;10,IF(AND(ISNUMBER('Control Sample Data'!M371),'Control Sample Data'!M371&lt;$C$389, 'Control Sample Data'!M371&gt;0),'Control Sample Data'!M371,$C$389),""))</f>
        <v/>
      </c>
      <c r="AB372" s="136" t="str">
        <f>IF('Control Sample Data'!N371="","",IF(SUM('Control Sample Data'!N$3:N$386)&gt;10,IF(AND(ISNUMBER('Control Sample Data'!N371),'Control Sample Data'!N371&lt;$C$389, 'Control Sample Data'!N371&gt;0),'Control Sample Data'!N371,$C$389),""))</f>
        <v/>
      </c>
      <c r="BA372" s="101" t="str">
        <f t="shared" si="326"/>
        <v>ZNRF2</v>
      </c>
      <c r="BB372" s="104" t="s">
        <v>27152</v>
      </c>
      <c r="BC372" s="105">
        <f t="shared" si="338"/>
        <v>12.117999999999999</v>
      </c>
      <c r="BD372" s="105">
        <f t="shared" si="339"/>
        <v>11.309999999999999</v>
      </c>
      <c r="BE372" s="105">
        <f t="shared" si="340"/>
        <v>12.059999999999995</v>
      </c>
      <c r="BF372" s="105" t="str">
        <f t="shared" si="341"/>
        <v/>
      </c>
      <c r="BG372" s="105" t="str">
        <f t="shared" si="342"/>
        <v/>
      </c>
      <c r="BH372" s="105" t="str">
        <f t="shared" si="343"/>
        <v/>
      </c>
      <c r="BI372" s="105" t="str">
        <f t="shared" si="344"/>
        <v/>
      </c>
      <c r="BJ372" s="105" t="str">
        <f t="shared" si="345"/>
        <v/>
      </c>
      <c r="BK372" s="105" t="str">
        <f t="shared" si="346"/>
        <v/>
      </c>
      <c r="BL372" s="105" t="str">
        <f t="shared" si="347"/>
        <v/>
      </c>
      <c r="BM372" s="102" t="str">
        <f t="shared" si="327"/>
        <v/>
      </c>
      <c r="BN372" s="102" t="str">
        <f t="shared" si="328"/>
        <v/>
      </c>
      <c r="BO372" s="105">
        <f t="shared" si="348"/>
        <v>13.858000000000001</v>
      </c>
      <c r="BP372" s="105">
        <f t="shared" si="349"/>
        <v>13.948</v>
      </c>
      <c r="BQ372" s="105">
        <f t="shared" si="350"/>
        <v>13.79</v>
      </c>
      <c r="BR372" s="105" t="str">
        <f t="shared" si="351"/>
        <v/>
      </c>
      <c r="BS372" s="105" t="str">
        <f t="shared" si="352"/>
        <v/>
      </c>
      <c r="BT372" s="105" t="str">
        <f t="shared" si="353"/>
        <v/>
      </c>
      <c r="BU372" s="105" t="str">
        <f t="shared" si="354"/>
        <v/>
      </c>
      <c r="BV372" s="105" t="str">
        <f t="shared" si="355"/>
        <v/>
      </c>
      <c r="BW372" s="105" t="str">
        <f t="shared" si="356"/>
        <v/>
      </c>
      <c r="BX372" s="105" t="str">
        <f t="shared" si="357"/>
        <v/>
      </c>
      <c r="BY372" s="102" t="str">
        <f t="shared" si="329"/>
        <v/>
      </c>
      <c r="BZ372" s="102" t="str">
        <f t="shared" si="330"/>
        <v/>
      </c>
      <c r="CA372" s="70">
        <f t="shared" si="331"/>
        <v>11.829333333333331</v>
      </c>
      <c r="CB372" s="70">
        <f t="shared" si="332"/>
        <v>13.865333333333334</v>
      </c>
      <c r="CC372" s="103" t="str">
        <f t="shared" si="333"/>
        <v>ZNRF2</v>
      </c>
      <c r="CD372" s="104" t="s">
        <v>27152</v>
      </c>
      <c r="CE372" s="106">
        <f t="shared" si="358"/>
        <v>2.2496684233366831E-4</v>
      </c>
      <c r="CF372" s="106">
        <f t="shared" si="359"/>
        <v>3.9386804649517941E-4</v>
      </c>
      <c r="CG372" s="106">
        <f t="shared" si="360"/>
        <v>2.3419534163214567E-4</v>
      </c>
      <c r="CH372" s="106" t="str">
        <f t="shared" si="361"/>
        <v/>
      </c>
      <c r="CI372" s="106" t="str">
        <f t="shared" si="362"/>
        <v/>
      </c>
      <c r="CJ372" s="106" t="str">
        <f t="shared" si="363"/>
        <v/>
      </c>
      <c r="CK372" s="106" t="str">
        <f t="shared" si="364"/>
        <v/>
      </c>
      <c r="CL372" s="106" t="str">
        <f t="shared" si="365"/>
        <v/>
      </c>
      <c r="CM372" s="106" t="str">
        <f t="shared" si="366"/>
        <v/>
      </c>
      <c r="CN372" s="106" t="str">
        <f t="shared" si="367"/>
        <v/>
      </c>
      <c r="CO372" s="119" t="str">
        <f t="shared" si="334"/>
        <v/>
      </c>
      <c r="CP372" s="119" t="str">
        <f t="shared" si="335"/>
        <v/>
      </c>
      <c r="CQ372" s="106">
        <f t="shared" si="368"/>
        <v>6.7348250734982831E-5</v>
      </c>
      <c r="CR372" s="106">
        <f t="shared" si="369"/>
        <v>6.3275213685285673E-5</v>
      </c>
      <c r="CS372" s="106">
        <f t="shared" si="370"/>
        <v>7.0598644037188073E-5</v>
      </c>
      <c r="CT372" s="106" t="str">
        <f t="shared" si="371"/>
        <v/>
      </c>
      <c r="CU372" s="106" t="str">
        <f t="shared" si="372"/>
        <v/>
      </c>
      <c r="CV372" s="106" t="str">
        <f t="shared" si="373"/>
        <v/>
      </c>
      <c r="CW372" s="106" t="str">
        <f t="shared" si="374"/>
        <v/>
      </c>
      <c r="CX372" s="106" t="str">
        <f t="shared" si="375"/>
        <v/>
      </c>
      <c r="CY372" s="106" t="str">
        <f t="shared" si="376"/>
        <v/>
      </c>
      <c r="CZ372" s="106" t="str">
        <f t="shared" si="377"/>
        <v/>
      </c>
      <c r="DA372" s="119" t="str">
        <f t="shared" si="336"/>
        <v/>
      </c>
      <c r="DB372" s="119" t="str">
        <f t="shared" si="337"/>
        <v/>
      </c>
    </row>
    <row r="373" spans="1:106" ht="15" customHeight="1" x14ac:dyDescent="0.3">
      <c r="A373" s="135" t="str">
        <f>'Gene Table'!D372</f>
        <v>ZYG11B</v>
      </c>
      <c r="B373" s="104" t="s">
        <v>27153</v>
      </c>
      <c r="C373" s="105">
        <f>IF('Test Sample Data'!C372="","",IF(SUM('Test Sample Data'!C$3:C$386)&gt;10,IF(AND(ISNUMBER('Test Sample Data'!C372),'Test Sample Data'!C372&lt;$C$389, 'Test Sample Data'!C372&gt;0),'Test Sample Data'!C372,$C$389),""))</f>
        <v>28.33</v>
      </c>
      <c r="D373" s="105">
        <f>IF('Test Sample Data'!D372="","",IF(SUM('Test Sample Data'!D$3:D$386)&gt;10,IF(AND(ISNUMBER('Test Sample Data'!D372),'Test Sample Data'!D372&lt;$C$389, 'Test Sample Data'!D372&gt;0),'Test Sample Data'!D372,$C$389),""))</f>
        <v>28.56</v>
      </c>
      <c r="E373" s="105">
        <f>IF('Test Sample Data'!E372="","",IF(SUM('Test Sample Data'!E$3:E$386)&gt;10,IF(AND(ISNUMBER('Test Sample Data'!E372),'Test Sample Data'!E372&lt;$C$389, 'Test Sample Data'!E372&gt;0),'Test Sample Data'!E372,$C$389),""))</f>
        <v>28.39</v>
      </c>
      <c r="F373" s="105" t="str">
        <f>IF('Test Sample Data'!F372="","",IF(SUM('Test Sample Data'!F$3:F$386)&gt;10,IF(AND(ISNUMBER('Test Sample Data'!F372),'Test Sample Data'!F372&lt;$C$389, 'Test Sample Data'!F372&gt;0),'Test Sample Data'!F372,$C$389),""))</f>
        <v/>
      </c>
      <c r="G373" s="105" t="str">
        <f>IF('Test Sample Data'!G372="","",IF(SUM('Test Sample Data'!G$3:G$386)&gt;10,IF(AND(ISNUMBER('Test Sample Data'!G372),'Test Sample Data'!G372&lt;$C$389, 'Test Sample Data'!G372&gt;0),'Test Sample Data'!G372,$C$389),""))</f>
        <v/>
      </c>
      <c r="H373" s="105" t="str">
        <f>IF('Test Sample Data'!H372="","",IF(SUM('Test Sample Data'!H$3:H$386)&gt;10,IF(AND(ISNUMBER('Test Sample Data'!H372),'Test Sample Data'!H372&lt;$C$389, 'Test Sample Data'!H372&gt;0),'Test Sample Data'!H372,$C$389),""))</f>
        <v/>
      </c>
      <c r="I373" s="105" t="str">
        <f>IF('Test Sample Data'!I372="","",IF(SUM('Test Sample Data'!I$3:I$386)&gt;10,IF(AND(ISNUMBER('Test Sample Data'!I372),'Test Sample Data'!I372&lt;$C$389, 'Test Sample Data'!I372&gt;0),'Test Sample Data'!I372,$C$389),""))</f>
        <v/>
      </c>
      <c r="J373" s="105" t="str">
        <f>IF('Test Sample Data'!J372="","",IF(SUM('Test Sample Data'!J$3:J$386)&gt;10,IF(AND(ISNUMBER('Test Sample Data'!J372),'Test Sample Data'!J372&lt;$C$389, 'Test Sample Data'!J372&gt;0),'Test Sample Data'!J372,$C$389),""))</f>
        <v/>
      </c>
      <c r="K373" s="105" t="str">
        <f>IF('Test Sample Data'!K372="","",IF(SUM('Test Sample Data'!K$3:K$386)&gt;10,IF(AND(ISNUMBER('Test Sample Data'!K372),'Test Sample Data'!K372&lt;$C$389, 'Test Sample Data'!K372&gt;0),'Test Sample Data'!K372,$C$389),""))</f>
        <v/>
      </c>
      <c r="L373" s="105" t="str">
        <f>IF('Test Sample Data'!L372="","",IF(SUM('Test Sample Data'!L$3:L$386)&gt;10,IF(AND(ISNUMBER('Test Sample Data'!L372),'Test Sample Data'!L372&lt;$C$389, 'Test Sample Data'!L372&gt;0),'Test Sample Data'!L372,$C$389),""))</f>
        <v/>
      </c>
      <c r="M373" s="105" t="str">
        <f>IF('Test Sample Data'!M372="","",IF(SUM('Test Sample Data'!M$3:M$386)&gt;10,IF(AND(ISNUMBER('Test Sample Data'!M372),'Test Sample Data'!M372&lt;$C$389, 'Test Sample Data'!M372&gt;0),'Test Sample Data'!M372,$C$389),""))</f>
        <v/>
      </c>
      <c r="N373" s="105" t="str">
        <f>IF('Test Sample Data'!N372="","",IF(SUM('Test Sample Data'!N$3:N$386)&gt;10,IF(AND(ISNUMBER('Test Sample Data'!N372),'Test Sample Data'!N372&lt;$C$389, 'Test Sample Data'!N372&gt;0),'Test Sample Data'!N372,$C$389),""))</f>
        <v/>
      </c>
      <c r="O373" s="105" t="str">
        <f>'Gene Table'!D372</f>
        <v>ZYG11B</v>
      </c>
      <c r="P373" s="104" t="s">
        <v>27153</v>
      </c>
      <c r="Q373" s="105">
        <f>IF('Control Sample Data'!C372="","",IF(SUM('Control Sample Data'!C$3:C$386)&gt;10,IF(AND(ISNUMBER('Control Sample Data'!C372),'Control Sample Data'!C372&lt;$C$389, 'Control Sample Data'!C372&gt;0),'Control Sample Data'!C372,$C$389),""))</f>
        <v>26.77</v>
      </c>
      <c r="R373" s="105">
        <f>IF('Control Sample Data'!D372="","",IF(SUM('Control Sample Data'!D$3:D$386)&gt;10,IF(AND(ISNUMBER('Control Sample Data'!D372),'Control Sample Data'!D372&lt;$C$389, 'Control Sample Data'!D372&gt;0),'Control Sample Data'!D372,$C$389),""))</f>
        <v>26.85</v>
      </c>
      <c r="S373" s="105">
        <f>IF('Control Sample Data'!E372="","",IF(SUM('Control Sample Data'!E$3:E$386)&gt;10,IF(AND(ISNUMBER('Control Sample Data'!E372),'Control Sample Data'!E372&lt;$C$389, 'Control Sample Data'!E372&gt;0),'Control Sample Data'!E372,$C$389),""))</f>
        <v>27.04</v>
      </c>
      <c r="T373" s="105" t="str">
        <f>IF('Control Sample Data'!F372="","",IF(SUM('Control Sample Data'!F$3:F$386)&gt;10,IF(AND(ISNUMBER('Control Sample Data'!F372),'Control Sample Data'!F372&lt;$C$389, 'Control Sample Data'!F372&gt;0),'Control Sample Data'!F372,$C$389),""))</f>
        <v/>
      </c>
      <c r="U373" s="105" t="str">
        <f>IF('Control Sample Data'!G372="","",IF(SUM('Control Sample Data'!G$3:G$386)&gt;10,IF(AND(ISNUMBER('Control Sample Data'!G372),'Control Sample Data'!G372&lt;$C$389, 'Control Sample Data'!G372&gt;0),'Control Sample Data'!G372,$C$389),""))</f>
        <v/>
      </c>
      <c r="V373" s="105" t="str">
        <f>IF('Control Sample Data'!H372="","",IF(SUM('Control Sample Data'!H$3:H$386)&gt;10,IF(AND(ISNUMBER('Control Sample Data'!H372),'Control Sample Data'!H372&lt;$C$389, 'Control Sample Data'!H372&gt;0),'Control Sample Data'!H372,$C$389),""))</f>
        <v/>
      </c>
      <c r="W373" s="105" t="str">
        <f>IF('Control Sample Data'!I372="","",IF(SUM('Control Sample Data'!I$3:I$386)&gt;10,IF(AND(ISNUMBER('Control Sample Data'!I372),'Control Sample Data'!I372&lt;$C$389, 'Control Sample Data'!I372&gt;0),'Control Sample Data'!I372,$C$389),""))</f>
        <v/>
      </c>
      <c r="X373" s="105" t="str">
        <f>IF('Control Sample Data'!J372="","",IF(SUM('Control Sample Data'!J$3:J$386)&gt;10,IF(AND(ISNUMBER('Control Sample Data'!J372),'Control Sample Data'!J372&lt;$C$389, 'Control Sample Data'!J372&gt;0),'Control Sample Data'!J372,$C$389),""))</f>
        <v/>
      </c>
      <c r="Y373" s="105" t="str">
        <f>IF('Control Sample Data'!K372="","",IF(SUM('Control Sample Data'!K$3:K$386)&gt;10,IF(AND(ISNUMBER('Control Sample Data'!K372),'Control Sample Data'!K372&lt;$C$389, 'Control Sample Data'!K372&gt;0),'Control Sample Data'!K372,$C$389),""))</f>
        <v/>
      </c>
      <c r="Z373" s="105" t="str">
        <f>IF('Control Sample Data'!L372="","",IF(SUM('Control Sample Data'!L$3:L$386)&gt;10,IF(AND(ISNUMBER('Control Sample Data'!L372),'Control Sample Data'!L372&lt;$C$389, 'Control Sample Data'!L372&gt;0),'Control Sample Data'!L372,$C$389),""))</f>
        <v/>
      </c>
      <c r="AA373" s="105" t="str">
        <f>IF('Control Sample Data'!M372="","",IF(SUM('Control Sample Data'!M$3:M$386)&gt;10,IF(AND(ISNUMBER('Control Sample Data'!M372),'Control Sample Data'!M372&lt;$C$389, 'Control Sample Data'!M372&gt;0),'Control Sample Data'!M372,$C$389),""))</f>
        <v/>
      </c>
      <c r="AB373" s="136" t="str">
        <f>IF('Control Sample Data'!N372="","",IF(SUM('Control Sample Data'!N$3:N$386)&gt;10,IF(AND(ISNUMBER('Control Sample Data'!N372),'Control Sample Data'!N372&lt;$C$389, 'Control Sample Data'!N372&gt;0),'Control Sample Data'!N372,$C$389),""))</f>
        <v/>
      </c>
      <c r="BA373" s="101" t="str">
        <f t="shared" si="326"/>
        <v>ZYG11B</v>
      </c>
      <c r="BB373" s="104" t="s">
        <v>27153</v>
      </c>
      <c r="BC373" s="105">
        <f t="shared" si="338"/>
        <v>7.3379999999999974</v>
      </c>
      <c r="BD373" s="105">
        <f t="shared" si="339"/>
        <v>7.6099999999999994</v>
      </c>
      <c r="BE373" s="105">
        <f t="shared" si="340"/>
        <v>7.509999999999998</v>
      </c>
      <c r="BF373" s="105" t="str">
        <f t="shared" si="341"/>
        <v/>
      </c>
      <c r="BG373" s="105" t="str">
        <f t="shared" si="342"/>
        <v/>
      </c>
      <c r="BH373" s="105" t="str">
        <f t="shared" si="343"/>
        <v/>
      </c>
      <c r="BI373" s="105" t="str">
        <f t="shared" si="344"/>
        <v/>
      </c>
      <c r="BJ373" s="105" t="str">
        <f t="shared" si="345"/>
        <v/>
      </c>
      <c r="BK373" s="105" t="str">
        <f t="shared" si="346"/>
        <v/>
      </c>
      <c r="BL373" s="105" t="str">
        <f t="shared" si="347"/>
        <v/>
      </c>
      <c r="BM373" s="102" t="str">
        <f t="shared" si="327"/>
        <v/>
      </c>
      <c r="BN373" s="102" t="str">
        <f t="shared" si="328"/>
        <v/>
      </c>
      <c r="BO373" s="105">
        <f t="shared" si="348"/>
        <v>5.6280000000000001</v>
      </c>
      <c r="BP373" s="105">
        <f t="shared" si="349"/>
        <v>5.7980000000000018</v>
      </c>
      <c r="BQ373" s="105">
        <f t="shared" si="350"/>
        <v>5.8299999999999983</v>
      </c>
      <c r="BR373" s="105" t="str">
        <f t="shared" si="351"/>
        <v/>
      </c>
      <c r="BS373" s="105" t="str">
        <f t="shared" si="352"/>
        <v/>
      </c>
      <c r="BT373" s="105" t="str">
        <f t="shared" si="353"/>
        <v/>
      </c>
      <c r="BU373" s="105" t="str">
        <f t="shared" si="354"/>
        <v/>
      </c>
      <c r="BV373" s="105" t="str">
        <f t="shared" si="355"/>
        <v/>
      </c>
      <c r="BW373" s="105" t="str">
        <f t="shared" si="356"/>
        <v/>
      </c>
      <c r="BX373" s="105" t="str">
        <f t="shared" si="357"/>
        <v/>
      </c>
      <c r="BY373" s="102" t="str">
        <f t="shared" si="329"/>
        <v/>
      </c>
      <c r="BZ373" s="102" t="str">
        <f t="shared" si="330"/>
        <v/>
      </c>
      <c r="CA373" s="70">
        <f t="shared" si="331"/>
        <v>7.485999999999998</v>
      </c>
      <c r="CB373" s="70">
        <f t="shared" si="332"/>
        <v>5.7519999999999998</v>
      </c>
      <c r="CC373" s="103" t="str">
        <f t="shared" si="333"/>
        <v>ZYG11B</v>
      </c>
      <c r="CD373" s="104" t="s">
        <v>27153</v>
      </c>
      <c r="CE373" s="106">
        <f t="shared" si="358"/>
        <v>6.1807601655113368E-3</v>
      </c>
      <c r="CF373" s="106">
        <f t="shared" si="359"/>
        <v>5.1187242338217361E-3</v>
      </c>
      <c r="CG373" s="106">
        <f t="shared" si="360"/>
        <v>5.4861127958515613E-3</v>
      </c>
      <c r="CH373" s="106" t="str">
        <f t="shared" si="361"/>
        <v/>
      </c>
      <c r="CI373" s="106" t="str">
        <f t="shared" si="362"/>
        <v/>
      </c>
      <c r="CJ373" s="106" t="str">
        <f t="shared" si="363"/>
        <v/>
      </c>
      <c r="CK373" s="106" t="str">
        <f t="shared" si="364"/>
        <v/>
      </c>
      <c r="CL373" s="106" t="str">
        <f t="shared" si="365"/>
        <v/>
      </c>
      <c r="CM373" s="106" t="str">
        <f t="shared" si="366"/>
        <v/>
      </c>
      <c r="CN373" s="106" t="str">
        <f t="shared" si="367"/>
        <v/>
      </c>
      <c r="CO373" s="119" t="str">
        <f t="shared" si="334"/>
        <v/>
      </c>
      <c r="CP373" s="119" t="str">
        <f t="shared" si="335"/>
        <v/>
      </c>
      <c r="CQ373" s="106">
        <f t="shared" si="368"/>
        <v>2.0221025851294587E-2</v>
      </c>
      <c r="CR373" s="106">
        <f t="shared" si="369"/>
        <v>1.7973310833603193E-2</v>
      </c>
      <c r="CS373" s="106">
        <f t="shared" si="370"/>
        <v>1.7579038823262672E-2</v>
      </c>
      <c r="CT373" s="106" t="str">
        <f t="shared" si="371"/>
        <v/>
      </c>
      <c r="CU373" s="106" t="str">
        <f t="shared" si="372"/>
        <v/>
      </c>
      <c r="CV373" s="106" t="str">
        <f t="shared" si="373"/>
        <v/>
      </c>
      <c r="CW373" s="106" t="str">
        <f t="shared" si="374"/>
        <v/>
      </c>
      <c r="CX373" s="106" t="str">
        <f t="shared" si="375"/>
        <v/>
      </c>
      <c r="CY373" s="106" t="str">
        <f t="shared" si="376"/>
        <v/>
      </c>
      <c r="CZ373" s="106" t="str">
        <f t="shared" si="377"/>
        <v/>
      </c>
      <c r="DA373" s="119" t="str">
        <f t="shared" si="336"/>
        <v/>
      </c>
      <c r="DB373" s="119" t="str">
        <f t="shared" si="337"/>
        <v/>
      </c>
    </row>
    <row r="374" spans="1:106" ht="15" customHeight="1" x14ac:dyDescent="0.3">
      <c r="A374" s="135" t="str">
        <f>'Gene Table'!D373</f>
        <v>ACTB</v>
      </c>
      <c r="B374" s="104" t="s">
        <v>27154</v>
      </c>
      <c r="C374" s="105">
        <f>IF('Test Sample Data'!C373="","",IF(SUM('Test Sample Data'!C$3:C$386)&gt;10,IF(AND(ISNUMBER('Test Sample Data'!C373),'Test Sample Data'!C373&lt;$C$389, 'Test Sample Data'!C373&gt;0),'Test Sample Data'!C373,$C$389),""))</f>
        <v>26.64</v>
      </c>
      <c r="D374" s="105">
        <f>IF('Test Sample Data'!D373="","",IF(SUM('Test Sample Data'!D$3:D$386)&gt;10,IF(AND(ISNUMBER('Test Sample Data'!D373),'Test Sample Data'!D373&lt;$C$389, 'Test Sample Data'!D373&gt;0),'Test Sample Data'!D373,$C$389),""))</f>
        <v>26.73</v>
      </c>
      <c r="E374" s="105">
        <f>IF('Test Sample Data'!E373="","",IF(SUM('Test Sample Data'!E$3:E$386)&gt;10,IF(AND(ISNUMBER('Test Sample Data'!E373),'Test Sample Data'!E373&lt;$C$389, 'Test Sample Data'!E373&gt;0),'Test Sample Data'!E373,$C$389),""))</f>
        <v>26.7</v>
      </c>
      <c r="F374" s="105" t="str">
        <f>IF('Test Sample Data'!F373="","",IF(SUM('Test Sample Data'!F$3:F$386)&gt;10,IF(AND(ISNUMBER('Test Sample Data'!F373),'Test Sample Data'!F373&lt;$C$389, 'Test Sample Data'!F373&gt;0),'Test Sample Data'!F373,$C$389),""))</f>
        <v/>
      </c>
      <c r="G374" s="105" t="str">
        <f>IF('Test Sample Data'!G373="","",IF(SUM('Test Sample Data'!G$3:G$386)&gt;10,IF(AND(ISNUMBER('Test Sample Data'!G373),'Test Sample Data'!G373&lt;$C$389, 'Test Sample Data'!G373&gt;0),'Test Sample Data'!G373,$C$389),""))</f>
        <v/>
      </c>
      <c r="H374" s="105" t="str">
        <f>IF('Test Sample Data'!H373="","",IF(SUM('Test Sample Data'!H$3:H$386)&gt;10,IF(AND(ISNUMBER('Test Sample Data'!H373),'Test Sample Data'!H373&lt;$C$389, 'Test Sample Data'!H373&gt;0),'Test Sample Data'!H373,$C$389),""))</f>
        <v/>
      </c>
      <c r="I374" s="105" t="str">
        <f>IF('Test Sample Data'!I373="","",IF(SUM('Test Sample Data'!I$3:I$386)&gt;10,IF(AND(ISNUMBER('Test Sample Data'!I373),'Test Sample Data'!I373&lt;$C$389, 'Test Sample Data'!I373&gt;0),'Test Sample Data'!I373,$C$389),""))</f>
        <v/>
      </c>
      <c r="J374" s="105" t="str">
        <f>IF('Test Sample Data'!J373="","",IF(SUM('Test Sample Data'!J$3:J$386)&gt;10,IF(AND(ISNUMBER('Test Sample Data'!J373),'Test Sample Data'!J373&lt;$C$389, 'Test Sample Data'!J373&gt;0),'Test Sample Data'!J373,$C$389),""))</f>
        <v/>
      </c>
      <c r="K374" s="105" t="str">
        <f>IF('Test Sample Data'!K373="","",IF(SUM('Test Sample Data'!K$3:K$386)&gt;10,IF(AND(ISNUMBER('Test Sample Data'!K373),'Test Sample Data'!K373&lt;$C$389, 'Test Sample Data'!K373&gt;0),'Test Sample Data'!K373,$C$389),""))</f>
        <v/>
      </c>
      <c r="L374" s="105" t="str">
        <f>IF('Test Sample Data'!L373="","",IF(SUM('Test Sample Data'!L$3:L$386)&gt;10,IF(AND(ISNUMBER('Test Sample Data'!L373),'Test Sample Data'!L373&lt;$C$389, 'Test Sample Data'!L373&gt;0),'Test Sample Data'!L373,$C$389),""))</f>
        <v/>
      </c>
      <c r="M374" s="105" t="str">
        <f>IF('Test Sample Data'!M373="","",IF(SUM('Test Sample Data'!M$3:M$386)&gt;10,IF(AND(ISNUMBER('Test Sample Data'!M373),'Test Sample Data'!M373&lt;$C$389, 'Test Sample Data'!M373&gt;0),'Test Sample Data'!M373,$C$389),""))</f>
        <v/>
      </c>
      <c r="N374" s="105" t="str">
        <f>IF('Test Sample Data'!N373="","",IF(SUM('Test Sample Data'!N$3:N$386)&gt;10,IF(AND(ISNUMBER('Test Sample Data'!N373),'Test Sample Data'!N373&lt;$C$389, 'Test Sample Data'!N373&gt;0),'Test Sample Data'!N373,$C$389),""))</f>
        <v/>
      </c>
      <c r="O374" s="105" t="str">
        <f>'Gene Table'!D373</f>
        <v>ACTB</v>
      </c>
      <c r="P374" s="104" t="s">
        <v>27154</v>
      </c>
      <c r="Q374" s="105">
        <f>IF('Control Sample Data'!C373="","",IF(SUM('Control Sample Data'!C$3:C$386)&gt;10,IF(AND(ISNUMBER('Control Sample Data'!C373),'Control Sample Data'!C373&lt;$C$389, 'Control Sample Data'!C373&gt;0),'Control Sample Data'!C373,$C$389),""))</f>
        <v>26.25</v>
      </c>
      <c r="R374" s="105">
        <f>IF('Control Sample Data'!D373="","",IF(SUM('Control Sample Data'!D$3:D$386)&gt;10,IF(AND(ISNUMBER('Control Sample Data'!D373),'Control Sample Data'!D373&lt;$C$389, 'Control Sample Data'!D373&gt;0),'Control Sample Data'!D373,$C$389),""))</f>
        <v>26.23</v>
      </c>
      <c r="S374" s="105">
        <f>IF('Control Sample Data'!E373="","",IF(SUM('Control Sample Data'!E$3:E$386)&gt;10,IF(AND(ISNUMBER('Control Sample Data'!E373),'Control Sample Data'!E373&lt;$C$389, 'Control Sample Data'!E373&gt;0),'Control Sample Data'!E373,$C$389),""))</f>
        <v>26.38</v>
      </c>
      <c r="T374" s="105" t="str">
        <f>IF('Control Sample Data'!F373="","",IF(SUM('Control Sample Data'!F$3:F$386)&gt;10,IF(AND(ISNUMBER('Control Sample Data'!F373),'Control Sample Data'!F373&lt;$C$389, 'Control Sample Data'!F373&gt;0),'Control Sample Data'!F373,$C$389),""))</f>
        <v/>
      </c>
      <c r="U374" s="105" t="str">
        <f>IF('Control Sample Data'!G373="","",IF(SUM('Control Sample Data'!G$3:G$386)&gt;10,IF(AND(ISNUMBER('Control Sample Data'!G373),'Control Sample Data'!G373&lt;$C$389, 'Control Sample Data'!G373&gt;0),'Control Sample Data'!G373,$C$389),""))</f>
        <v/>
      </c>
      <c r="V374" s="105" t="str">
        <f>IF('Control Sample Data'!H373="","",IF(SUM('Control Sample Data'!H$3:H$386)&gt;10,IF(AND(ISNUMBER('Control Sample Data'!H373),'Control Sample Data'!H373&lt;$C$389, 'Control Sample Data'!H373&gt;0),'Control Sample Data'!H373,$C$389),""))</f>
        <v/>
      </c>
      <c r="W374" s="105" t="str">
        <f>IF('Control Sample Data'!I373="","",IF(SUM('Control Sample Data'!I$3:I$386)&gt;10,IF(AND(ISNUMBER('Control Sample Data'!I373),'Control Sample Data'!I373&lt;$C$389, 'Control Sample Data'!I373&gt;0),'Control Sample Data'!I373,$C$389),""))</f>
        <v/>
      </c>
      <c r="X374" s="105" t="str">
        <f>IF('Control Sample Data'!J373="","",IF(SUM('Control Sample Data'!J$3:J$386)&gt;10,IF(AND(ISNUMBER('Control Sample Data'!J373),'Control Sample Data'!J373&lt;$C$389, 'Control Sample Data'!J373&gt;0),'Control Sample Data'!J373,$C$389),""))</f>
        <v/>
      </c>
      <c r="Y374" s="105" t="str">
        <f>IF('Control Sample Data'!K373="","",IF(SUM('Control Sample Data'!K$3:K$386)&gt;10,IF(AND(ISNUMBER('Control Sample Data'!K373),'Control Sample Data'!K373&lt;$C$389, 'Control Sample Data'!K373&gt;0),'Control Sample Data'!K373,$C$389),""))</f>
        <v/>
      </c>
      <c r="Z374" s="105" t="str">
        <f>IF('Control Sample Data'!L373="","",IF(SUM('Control Sample Data'!L$3:L$386)&gt;10,IF(AND(ISNUMBER('Control Sample Data'!L373),'Control Sample Data'!L373&lt;$C$389, 'Control Sample Data'!L373&gt;0),'Control Sample Data'!L373,$C$389),""))</f>
        <v/>
      </c>
      <c r="AA374" s="105" t="str">
        <f>IF('Control Sample Data'!M373="","",IF(SUM('Control Sample Data'!M$3:M$386)&gt;10,IF(AND(ISNUMBER('Control Sample Data'!M373),'Control Sample Data'!M373&lt;$C$389, 'Control Sample Data'!M373&gt;0),'Control Sample Data'!M373,$C$389),""))</f>
        <v/>
      </c>
      <c r="AB374" s="136" t="str">
        <f>IF('Control Sample Data'!N373="","",IF(SUM('Control Sample Data'!N$3:N$386)&gt;10,IF(AND(ISNUMBER('Control Sample Data'!N373),'Control Sample Data'!N373&lt;$C$389, 'Control Sample Data'!N373&gt;0),'Control Sample Data'!N373,$C$389),""))</f>
        <v/>
      </c>
      <c r="BA374" s="101" t="str">
        <f t="shared" si="326"/>
        <v>ACTB</v>
      </c>
      <c r="BB374" s="104" t="s">
        <v>27154</v>
      </c>
      <c r="BC374" s="105">
        <f t="shared" si="338"/>
        <v>5.6479999999999997</v>
      </c>
      <c r="BD374" s="105">
        <f t="shared" si="339"/>
        <v>5.7800000000000011</v>
      </c>
      <c r="BE374" s="105">
        <f t="shared" si="340"/>
        <v>5.8199999999999967</v>
      </c>
      <c r="BF374" s="105" t="str">
        <f t="shared" si="341"/>
        <v/>
      </c>
      <c r="BG374" s="105" t="str">
        <f t="shared" si="342"/>
        <v/>
      </c>
      <c r="BH374" s="105" t="str">
        <f t="shared" si="343"/>
        <v/>
      </c>
      <c r="BI374" s="105" t="str">
        <f t="shared" si="344"/>
        <v/>
      </c>
      <c r="BJ374" s="105" t="str">
        <f t="shared" si="345"/>
        <v/>
      </c>
      <c r="BK374" s="105" t="str">
        <f t="shared" si="346"/>
        <v/>
      </c>
      <c r="BL374" s="105" t="str">
        <f t="shared" si="347"/>
        <v/>
      </c>
      <c r="BM374" s="102" t="str">
        <f t="shared" si="327"/>
        <v/>
      </c>
      <c r="BN374" s="102" t="str">
        <f t="shared" si="328"/>
        <v/>
      </c>
      <c r="BO374" s="105">
        <f t="shared" si="348"/>
        <v>5.1080000000000005</v>
      </c>
      <c r="BP374" s="105">
        <f t="shared" si="349"/>
        <v>5.1780000000000008</v>
      </c>
      <c r="BQ374" s="105">
        <f t="shared" si="350"/>
        <v>5.1699999999999982</v>
      </c>
      <c r="BR374" s="105" t="str">
        <f t="shared" si="351"/>
        <v/>
      </c>
      <c r="BS374" s="105" t="str">
        <f t="shared" si="352"/>
        <v/>
      </c>
      <c r="BT374" s="105" t="str">
        <f t="shared" si="353"/>
        <v/>
      </c>
      <c r="BU374" s="105" t="str">
        <f t="shared" si="354"/>
        <v/>
      </c>
      <c r="BV374" s="105" t="str">
        <f t="shared" si="355"/>
        <v/>
      </c>
      <c r="BW374" s="105" t="str">
        <f t="shared" si="356"/>
        <v/>
      </c>
      <c r="BX374" s="105" t="str">
        <f t="shared" si="357"/>
        <v/>
      </c>
      <c r="BY374" s="102" t="str">
        <f t="shared" si="329"/>
        <v/>
      </c>
      <c r="BZ374" s="102" t="str">
        <f t="shared" si="330"/>
        <v/>
      </c>
      <c r="CA374" s="70">
        <f t="shared" si="331"/>
        <v>5.7493333333333325</v>
      </c>
      <c r="CB374" s="70">
        <f t="shared" si="332"/>
        <v>5.1520000000000001</v>
      </c>
      <c r="CC374" s="103" t="str">
        <f t="shared" si="333"/>
        <v>ACTB</v>
      </c>
      <c r="CD374" s="104" t="s">
        <v>27154</v>
      </c>
      <c r="CE374" s="106">
        <f t="shared" si="358"/>
        <v>1.9942637012952399E-2</v>
      </c>
      <c r="CF374" s="106">
        <f t="shared" si="359"/>
        <v>1.8198962288569608E-2</v>
      </c>
      <c r="CG374" s="106">
        <f t="shared" si="360"/>
        <v>1.7701310707746897E-2</v>
      </c>
      <c r="CH374" s="106" t="str">
        <f t="shared" si="361"/>
        <v/>
      </c>
      <c r="CI374" s="106" t="str">
        <f t="shared" si="362"/>
        <v/>
      </c>
      <c r="CJ374" s="106" t="str">
        <f t="shared" si="363"/>
        <v/>
      </c>
      <c r="CK374" s="106" t="str">
        <f t="shared" si="364"/>
        <v/>
      </c>
      <c r="CL374" s="106" t="str">
        <f t="shared" si="365"/>
        <v/>
      </c>
      <c r="CM374" s="106" t="str">
        <f t="shared" si="366"/>
        <v/>
      </c>
      <c r="CN374" s="106" t="str">
        <f t="shared" si="367"/>
        <v/>
      </c>
      <c r="CO374" s="119" t="str">
        <f t="shared" si="334"/>
        <v/>
      </c>
      <c r="CP374" s="119" t="str">
        <f t="shared" si="335"/>
        <v/>
      </c>
      <c r="CQ374" s="106">
        <f t="shared" si="368"/>
        <v>2.8996046139727581E-2</v>
      </c>
      <c r="CR374" s="106">
        <f t="shared" si="369"/>
        <v>2.7622735345739703E-2</v>
      </c>
      <c r="CS374" s="106">
        <f t="shared" si="370"/>
        <v>2.7776333786455349E-2</v>
      </c>
      <c r="CT374" s="106" t="str">
        <f t="shared" si="371"/>
        <v/>
      </c>
      <c r="CU374" s="106" t="str">
        <f t="shared" si="372"/>
        <v/>
      </c>
      <c r="CV374" s="106" t="str">
        <f t="shared" si="373"/>
        <v/>
      </c>
      <c r="CW374" s="106" t="str">
        <f t="shared" si="374"/>
        <v/>
      </c>
      <c r="CX374" s="106" t="str">
        <f t="shared" si="375"/>
        <v/>
      </c>
      <c r="CY374" s="106" t="str">
        <f t="shared" si="376"/>
        <v/>
      </c>
      <c r="CZ374" s="106" t="str">
        <f t="shared" si="377"/>
        <v/>
      </c>
      <c r="DA374" s="119" t="str">
        <f t="shared" si="336"/>
        <v/>
      </c>
      <c r="DB374" s="119" t="str">
        <f t="shared" si="337"/>
        <v/>
      </c>
    </row>
    <row r="375" spans="1:106" ht="15" customHeight="1" x14ac:dyDescent="0.3">
      <c r="A375" s="135" t="str">
        <f>'Gene Table'!D374</f>
        <v>B2M</v>
      </c>
      <c r="B375" s="104" t="s">
        <v>27155</v>
      </c>
      <c r="C375" s="105">
        <f>IF('Test Sample Data'!C374="","",IF(SUM('Test Sample Data'!C$3:C$386)&gt;10,IF(AND(ISNUMBER('Test Sample Data'!C374),'Test Sample Data'!C374&lt;$C$389, 'Test Sample Data'!C374&gt;0),'Test Sample Data'!C374,$C$389),""))</f>
        <v>20.18</v>
      </c>
      <c r="D375" s="105">
        <f>IF('Test Sample Data'!D374="","",IF(SUM('Test Sample Data'!D$3:D$386)&gt;10,IF(AND(ISNUMBER('Test Sample Data'!D374),'Test Sample Data'!D374&lt;$C$389, 'Test Sample Data'!D374&gt;0),'Test Sample Data'!D374,$C$389),""))</f>
        <v>20.2</v>
      </c>
      <c r="E375" s="105">
        <f>IF('Test Sample Data'!E374="","",IF(SUM('Test Sample Data'!E$3:E$386)&gt;10,IF(AND(ISNUMBER('Test Sample Data'!E374),'Test Sample Data'!E374&lt;$C$389, 'Test Sample Data'!E374&gt;0),'Test Sample Data'!E374,$C$389),""))</f>
        <v>20.11</v>
      </c>
      <c r="F375" s="105" t="str">
        <f>IF('Test Sample Data'!F374="","",IF(SUM('Test Sample Data'!F$3:F$386)&gt;10,IF(AND(ISNUMBER('Test Sample Data'!F374),'Test Sample Data'!F374&lt;$C$389, 'Test Sample Data'!F374&gt;0),'Test Sample Data'!F374,$C$389),""))</f>
        <v/>
      </c>
      <c r="G375" s="105" t="str">
        <f>IF('Test Sample Data'!G374="","",IF(SUM('Test Sample Data'!G$3:G$386)&gt;10,IF(AND(ISNUMBER('Test Sample Data'!G374),'Test Sample Data'!G374&lt;$C$389, 'Test Sample Data'!G374&gt;0),'Test Sample Data'!G374,$C$389),""))</f>
        <v/>
      </c>
      <c r="H375" s="105" t="str">
        <f>IF('Test Sample Data'!H374="","",IF(SUM('Test Sample Data'!H$3:H$386)&gt;10,IF(AND(ISNUMBER('Test Sample Data'!H374),'Test Sample Data'!H374&lt;$C$389, 'Test Sample Data'!H374&gt;0),'Test Sample Data'!H374,$C$389),""))</f>
        <v/>
      </c>
      <c r="I375" s="105" t="str">
        <f>IF('Test Sample Data'!I374="","",IF(SUM('Test Sample Data'!I$3:I$386)&gt;10,IF(AND(ISNUMBER('Test Sample Data'!I374),'Test Sample Data'!I374&lt;$C$389, 'Test Sample Data'!I374&gt;0),'Test Sample Data'!I374,$C$389),""))</f>
        <v/>
      </c>
      <c r="J375" s="105" t="str">
        <f>IF('Test Sample Data'!J374="","",IF(SUM('Test Sample Data'!J$3:J$386)&gt;10,IF(AND(ISNUMBER('Test Sample Data'!J374),'Test Sample Data'!J374&lt;$C$389, 'Test Sample Data'!J374&gt;0),'Test Sample Data'!J374,$C$389),""))</f>
        <v/>
      </c>
      <c r="K375" s="105" t="str">
        <f>IF('Test Sample Data'!K374="","",IF(SUM('Test Sample Data'!K$3:K$386)&gt;10,IF(AND(ISNUMBER('Test Sample Data'!K374),'Test Sample Data'!K374&lt;$C$389, 'Test Sample Data'!K374&gt;0),'Test Sample Data'!K374,$C$389),""))</f>
        <v/>
      </c>
      <c r="L375" s="105" t="str">
        <f>IF('Test Sample Data'!L374="","",IF(SUM('Test Sample Data'!L$3:L$386)&gt;10,IF(AND(ISNUMBER('Test Sample Data'!L374),'Test Sample Data'!L374&lt;$C$389, 'Test Sample Data'!L374&gt;0),'Test Sample Data'!L374,$C$389),""))</f>
        <v/>
      </c>
      <c r="M375" s="105" t="str">
        <f>IF('Test Sample Data'!M374="","",IF(SUM('Test Sample Data'!M$3:M$386)&gt;10,IF(AND(ISNUMBER('Test Sample Data'!M374),'Test Sample Data'!M374&lt;$C$389, 'Test Sample Data'!M374&gt;0),'Test Sample Data'!M374,$C$389),""))</f>
        <v/>
      </c>
      <c r="N375" s="105" t="str">
        <f>IF('Test Sample Data'!N374="","",IF(SUM('Test Sample Data'!N$3:N$386)&gt;10,IF(AND(ISNUMBER('Test Sample Data'!N374),'Test Sample Data'!N374&lt;$C$389, 'Test Sample Data'!N374&gt;0),'Test Sample Data'!N374,$C$389),""))</f>
        <v/>
      </c>
      <c r="O375" s="105" t="str">
        <f>'Gene Table'!D374</f>
        <v>B2M</v>
      </c>
      <c r="P375" s="104" t="s">
        <v>27155</v>
      </c>
      <c r="Q375" s="105">
        <f>IF('Control Sample Data'!C374="","",IF(SUM('Control Sample Data'!C$3:C$386)&gt;10,IF(AND(ISNUMBER('Control Sample Data'!C374),'Control Sample Data'!C374&lt;$C$389, 'Control Sample Data'!C374&gt;0),'Control Sample Data'!C374,$C$389),""))</f>
        <v>22.3</v>
      </c>
      <c r="R375" s="105">
        <f>IF('Control Sample Data'!D374="","",IF(SUM('Control Sample Data'!D$3:D$386)&gt;10,IF(AND(ISNUMBER('Control Sample Data'!D374),'Control Sample Data'!D374&lt;$C$389, 'Control Sample Data'!D374&gt;0),'Control Sample Data'!D374,$C$389),""))</f>
        <v>22.22</v>
      </c>
      <c r="S375" s="105">
        <f>IF('Control Sample Data'!E374="","",IF(SUM('Control Sample Data'!E$3:E$386)&gt;10,IF(AND(ISNUMBER('Control Sample Data'!E374),'Control Sample Data'!E374&lt;$C$389, 'Control Sample Data'!E374&gt;0),'Control Sample Data'!E374,$C$389),""))</f>
        <v>22.28</v>
      </c>
      <c r="T375" s="105" t="str">
        <f>IF('Control Sample Data'!F374="","",IF(SUM('Control Sample Data'!F$3:F$386)&gt;10,IF(AND(ISNUMBER('Control Sample Data'!F374),'Control Sample Data'!F374&lt;$C$389, 'Control Sample Data'!F374&gt;0),'Control Sample Data'!F374,$C$389),""))</f>
        <v/>
      </c>
      <c r="U375" s="105" t="str">
        <f>IF('Control Sample Data'!G374="","",IF(SUM('Control Sample Data'!G$3:G$386)&gt;10,IF(AND(ISNUMBER('Control Sample Data'!G374),'Control Sample Data'!G374&lt;$C$389, 'Control Sample Data'!G374&gt;0),'Control Sample Data'!G374,$C$389),""))</f>
        <v/>
      </c>
      <c r="V375" s="105" t="str">
        <f>IF('Control Sample Data'!H374="","",IF(SUM('Control Sample Data'!H$3:H$386)&gt;10,IF(AND(ISNUMBER('Control Sample Data'!H374),'Control Sample Data'!H374&lt;$C$389, 'Control Sample Data'!H374&gt;0),'Control Sample Data'!H374,$C$389),""))</f>
        <v/>
      </c>
      <c r="W375" s="105" t="str">
        <f>IF('Control Sample Data'!I374="","",IF(SUM('Control Sample Data'!I$3:I$386)&gt;10,IF(AND(ISNUMBER('Control Sample Data'!I374),'Control Sample Data'!I374&lt;$C$389, 'Control Sample Data'!I374&gt;0),'Control Sample Data'!I374,$C$389),""))</f>
        <v/>
      </c>
      <c r="X375" s="105" t="str">
        <f>IF('Control Sample Data'!J374="","",IF(SUM('Control Sample Data'!J$3:J$386)&gt;10,IF(AND(ISNUMBER('Control Sample Data'!J374),'Control Sample Data'!J374&lt;$C$389, 'Control Sample Data'!J374&gt;0),'Control Sample Data'!J374,$C$389),""))</f>
        <v/>
      </c>
      <c r="Y375" s="105" t="str">
        <f>IF('Control Sample Data'!K374="","",IF(SUM('Control Sample Data'!K$3:K$386)&gt;10,IF(AND(ISNUMBER('Control Sample Data'!K374),'Control Sample Data'!K374&lt;$C$389, 'Control Sample Data'!K374&gt;0),'Control Sample Data'!K374,$C$389),""))</f>
        <v/>
      </c>
      <c r="Z375" s="105" t="str">
        <f>IF('Control Sample Data'!L374="","",IF(SUM('Control Sample Data'!L$3:L$386)&gt;10,IF(AND(ISNUMBER('Control Sample Data'!L374),'Control Sample Data'!L374&lt;$C$389, 'Control Sample Data'!L374&gt;0),'Control Sample Data'!L374,$C$389),""))</f>
        <v/>
      </c>
      <c r="AA375" s="105" t="str">
        <f>IF('Control Sample Data'!M374="","",IF(SUM('Control Sample Data'!M$3:M$386)&gt;10,IF(AND(ISNUMBER('Control Sample Data'!M374),'Control Sample Data'!M374&lt;$C$389, 'Control Sample Data'!M374&gt;0),'Control Sample Data'!M374,$C$389),""))</f>
        <v/>
      </c>
      <c r="AB375" s="136" t="str">
        <f>IF('Control Sample Data'!N374="","",IF(SUM('Control Sample Data'!N$3:N$386)&gt;10,IF(AND(ISNUMBER('Control Sample Data'!N374),'Control Sample Data'!N374&lt;$C$389, 'Control Sample Data'!N374&gt;0),'Control Sample Data'!N374,$C$389),""))</f>
        <v/>
      </c>
      <c r="BA375" s="101" t="str">
        <f t="shared" si="326"/>
        <v>B2M</v>
      </c>
      <c r="BB375" s="104" t="s">
        <v>27155</v>
      </c>
      <c r="BC375" s="105">
        <f t="shared" si="338"/>
        <v>-0.81200000000000117</v>
      </c>
      <c r="BD375" s="105">
        <f t="shared" si="339"/>
        <v>-0.75</v>
      </c>
      <c r="BE375" s="105">
        <f t="shared" si="340"/>
        <v>-0.77000000000000313</v>
      </c>
      <c r="BF375" s="105" t="str">
        <f t="shared" si="341"/>
        <v/>
      </c>
      <c r="BG375" s="105" t="str">
        <f t="shared" si="342"/>
        <v/>
      </c>
      <c r="BH375" s="105" t="str">
        <f t="shared" si="343"/>
        <v/>
      </c>
      <c r="BI375" s="105" t="str">
        <f t="shared" si="344"/>
        <v/>
      </c>
      <c r="BJ375" s="105" t="str">
        <f t="shared" si="345"/>
        <v/>
      </c>
      <c r="BK375" s="105" t="str">
        <f t="shared" si="346"/>
        <v/>
      </c>
      <c r="BL375" s="105" t="str">
        <f t="shared" si="347"/>
        <v/>
      </c>
      <c r="BM375" s="102" t="str">
        <f t="shared" si="327"/>
        <v/>
      </c>
      <c r="BN375" s="102" t="str">
        <f t="shared" si="328"/>
        <v/>
      </c>
      <c r="BO375" s="105">
        <f t="shared" si="348"/>
        <v>1.1580000000000013</v>
      </c>
      <c r="BP375" s="105">
        <f t="shared" si="349"/>
        <v>1.1679999999999993</v>
      </c>
      <c r="BQ375" s="105">
        <f t="shared" si="350"/>
        <v>1.0700000000000003</v>
      </c>
      <c r="BR375" s="105" t="str">
        <f t="shared" si="351"/>
        <v/>
      </c>
      <c r="BS375" s="105" t="str">
        <f t="shared" si="352"/>
        <v/>
      </c>
      <c r="BT375" s="105" t="str">
        <f t="shared" si="353"/>
        <v/>
      </c>
      <c r="BU375" s="105" t="str">
        <f t="shared" si="354"/>
        <v/>
      </c>
      <c r="BV375" s="105" t="str">
        <f t="shared" si="355"/>
        <v/>
      </c>
      <c r="BW375" s="105" t="str">
        <f t="shared" si="356"/>
        <v/>
      </c>
      <c r="BX375" s="105" t="str">
        <f t="shared" si="357"/>
        <v/>
      </c>
      <c r="BY375" s="102" t="str">
        <f t="shared" si="329"/>
        <v/>
      </c>
      <c r="BZ375" s="102" t="str">
        <f t="shared" si="330"/>
        <v/>
      </c>
      <c r="CA375" s="70">
        <f t="shared" si="331"/>
        <v>-0.77733333333333476</v>
      </c>
      <c r="CB375" s="70">
        <f t="shared" si="332"/>
        <v>1.1320000000000003</v>
      </c>
      <c r="CC375" s="103" t="str">
        <f t="shared" si="333"/>
        <v>B2M</v>
      </c>
      <c r="CD375" s="104" t="s">
        <v>27155</v>
      </c>
      <c r="CE375" s="106">
        <f t="shared" si="358"/>
        <v>1.7556435952190399</v>
      </c>
      <c r="CF375" s="106">
        <f t="shared" si="359"/>
        <v>1.681792830507429</v>
      </c>
      <c r="CG375" s="106">
        <f t="shared" si="360"/>
        <v>1.7052697835359172</v>
      </c>
      <c r="CH375" s="106" t="str">
        <f t="shared" si="361"/>
        <v/>
      </c>
      <c r="CI375" s="106" t="str">
        <f t="shared" si="362"/>
        <v/>
      </c>
      <c r="CJ375" s="106" t="str">
        <f t="shared" si="363"/>
        <v/>
      </c>
      <c r="CK375" s="106" t="str">
        <f t="shared" si="364"/>
        <v/>
      </c>
      <c r="CL375" s="106" t="str">
        <f t="shared" si="365"/>
        <v/>
      </c>
      <c r="CM375" s="106" t="str">
        <f t="shared" si="366"/>
        <v/>
      </c>
      <c r="CN375" s="106" t="str">
        <f t="shared" si="367"/>
        <v/>
      </c>
      <c r="CO375" s="119" t="str">
        <f t="shared" si="334"/>
        <v/>
      </c>
      <c r="CP375" s="119" t="str">
        <f t="shared" si="335"/>
        <v/>
      </c>
      <c r="CQ375" s="106">
        <f t="shared" si="368"/>
        <v>0.44813334978470198</v>
      </c>
      <c r="CR375" s="106">
        <f t="shared" si="369"/>
        <v>0.44503786662624845</v>
      </c>
      <c r="CS375" s="106">
        <f t="shared" si="370"/>
        <v>0.47631899902196867</v>
      </c>
      <c r="CT375" s="106" t="str">
        <f t="shared" si="371"/>
        <v/>
      </c>
      <c r="CU375" s="106" t="str">
        <f t="shared" si="372"/>
        <v/>
      </c>
      <c r="CV375" s="106" t="str">
        <f t="shared" si="373"/>
        <v/>
      </c>
      <c r="CW375" s="106" t="str">
        <f t="shared" si="374"/>
        <v/>
      </c>
      <c r="CX375" s="106" t="str">
        <f t="shared" si="375"/>
        <v/>
      </c>
      <c r="CY375" s="106" t="str">
        <f t="shared" si="376"/>
        <v/>
      </c>
      <c r="CZ375" s="106" t="str">
        <f t="shared" si="377"/>
        <v/>
      </c>
      <c r="DA375" s="119" t="str">
        <f t="shared" si="336"/>
        <v/>
      </c>
      <c r="DB375" s="119" t="str">
        <f t="shared" si="337"/>
        <v/>
      </c>
    </row>
    <row r="376" spans="1:106" ht="15" customHeight="1" x14ac:dyDescent="0.3">
      <c r="A376" s="135" t="str">
        <f>'Gene Table'!D375</f>
        <v>GAPDH</v>
      </c>
      <c r="B376" s="104" t="s">
        <v>27156</v>
      </c>
      <c r="C376" s="105">
        <f>IF('Test Sample Data'!C375="","",IF(SUM('Test Sample Data'!C$3:C$386)&gt;10,IF(AND(ISNUMBER('Test Sample Data'!C375),'Test Sample Data'!C375&lt;$C$389, 'Test Sample Data'!C375&gt;0),'Test Sample Data'!C375,$C$389),""))</f>
        <v>14.21</v>
      </c>
      <c r="D376" s="105">
        <f>IF('Test Sample Data'!D375="","",IF(SUM('Test Sample Data'!D$3:D$386)&gt;10,IF(AND(ISNUMBER('Test Sample Data'!D375),'Test Sample Data'!D375&lt;$C$389, 'Test Sample Data'!D375&gt;0),'Test Sample Data'!D375,$C$389),""))</f>
        <v>14.67</v>
      </c>
      <c r="E376" s="105">
        <f>IF('Test Sample Data'!E375="","",IF(SUM('Test Sample Data'!E$3:E$386)&gt;10,IF(AND(ISNUMBER('Test Sample Data'!E375),'Test Sample Data'!E375&lt;$C$389, 'Test Sample Data'!E375&gt;0),'Test Sample Data'!E375,$C$389),""))</f>
        <v>14.65</v>
      </c>
      <c r="F376" s="105" t="str">
        <f>IF('Test Sample Data'!F375="","",IF(SUM('Test Sample Data'!F$3:F$386)&gt;10,IF(AND(ISNUMBER('Test Sample Data'!F375),'Test Sample Data'!F375&lt;$C$389, 'Test Sample Data'!F375&gt;0),'Test Sample Data'!F375,$C$389),""))</f>
        <v/>
      </c>
      <c r="G376" s="105" t="str">
        <f>IF('Test Sample Data'!G375="","",IF(SUM('Test Sample Data'!G$3:G$386)&gt;10,IF(AND(ISNUMBER('Test Sample Data'!G375),'Test Sample Data'!G375&lt;$C$389, 'Test Sample Data'!G375&gt;0),'Test Sample Data'!G375,$C$389),""))</f>
        <v/>
      </c>
      <c r="H376" s="105" t="str">
        <f>IF('Test Sample Data'!H375="","",IF(SUM('Test Sample Data'!H$3:H$386)&gt;10,IF(AND(ISNUMBER('Test Sample Data'!H375),'Test Sample Data'!H375&lt;$C$389, 'Test Sample Data'!H375&gt;0),'Test Sample Data'!H375,$C$389),""))</f>
        <v/>
      </c>
      <c r="I376" s="105" t="str">
        <f>IF('Test Sample Data'!I375="","",IF(SUM('Test Sample Data'!I$3:I$386)&gt;10,IF(AND(ISNUMBER('Test Sample Data'!I375),'Test Sample Data'!I375&lt;$C$389, 'Test Sample Data'!I375&gt;0),'Test Sample Data'!I375,$C$389),""))</f>
        <v/>
      </c>
      <c r="J376" s="105" t="str">
        <f>IF('Test Sample Data'!J375="","",IF(SUM('Test Sample Data'!J$3:J$386)&gt;10,IF(AND(ISNUMBER('Test Sample Data'!J375),'Test Sample Data'!J375&lt;$C$389, 'Test Sample Data'!J375&gt;0),'Test Sample Data'!J375,$C$389),""))</f>
        <v/>
      </c>
      <c r="K376" s="105" t="str">
        <f>IF('Test Sample Data'!K375="","",IF(SUM('Test Sample Data'!K$3:K$386)&gt;10,IF(AND(ISNUMBER('Test Sample Data'!K375),'Test Sample Data'!K375&lt;$C$389, 'Test Sample Data'!K375&gt;0),'Test Sample Data'!K375,$C$389),""))</f>
        <v/>
      </c>
      <c r="L376" s="105" t="str">
        <f>IF('Test Sample Data'!L375="","",IF(SUM('Test Sample Data'!L$3:L$386)&gt;10,IF(AND(ISNUMBER('Test Sample Data'!L375),'Test Sample Data'!L375&lt;$C$389, 'Test Sample Data'!L375&gt;0),'Test Sample Data'!L375,$C$389),""))</f>
        <v/>
      </c>
      <c r="M376" s="105" t="str">
        <f>IF('Test Sample Data'!M375="","",IF(SUM('Test Sample Data'!M$3:M$386)&gt;10,IF(AND(ISNUMBER('Test Sample Data'!M375),'Test Sample Data'!M375&lt;$C$389, 'Test Sample Data'!M375&gt;0),'Test Sample Data'!M375,$C$389),""))</f>
        <v/>
      </c>
      <c r="N376" s="105" t="str">
        <f>IF('Test Sample Data'!N375="","",IF(SUM('Test Sample Data'!N$3:N$386)&gt;10,IF(AND(ISNUMBER('Test Sample Data'!N375),'Test Sample Data'!N375&lt;$C$389, 'Test Sample Data'!N375&gt;0),'Test Sample Data'!N375,$C$389),""))</f>
        <v/>
      </c>
      <c r="O376" s="105" t="str">
        <f>'Gene Table'!D375</f>
        <v>GAPDH</v>
      </c>
      <c r="P376" s="104" t="s">
        <v>27156</v>
      </c>
      <c r="Q376" s="105">
        <f>IF('Control Sample Data'!C375="","",IF(SUM('Control Sample Data'!C$3:C$386)&gt;10,IF(AND(ISNUMBER('Control Sample Data'!C375),'Control Sample Data'!C375&lt;$C$389, 'Control Sample Data'!C375&gt;0),'Control Sample Data'!C375,$C$389),""))</f>
        <v>14.08</v>
      </c>
      <c r="R376" s="105">
        <f>IF('Control Sample Data'!D375="","",IF(SUM('Control Sample Data'!D$3:D$386)&gt;10,IF(AND(ISNUMBER('Control Sample Data'!D375),'Control Sample Data'!D375&lt;$C$389, 'Control Sample Data'!D375&gt;0),'Control Sample Data'!D375,$C$389),""))</f>
        <v>14.02</v>
      </c>
      <c r="S376" s="105">
        <f>IF('Control Sample Data'!E375="","",IF(SUM('Control Sample Data'!E$3:E$386)&gt;10,IF(AND(ISNUMBER('Control Sample Data'!E375),'Control Sample Data'!E375&lt;$C$389, 'Control Sample Data'!E375&gt;0),'Control Sample Data'!E375,$C$389),""))</f>
        <v>14.13</v>
      </c>
      <c r="T376" s="105" t="str">
        <f>IF('Control Sample Data'!F375="","",IF(SUM('Control Sample Data'!F$3:F$386)&gt;10,IF(AND(ISNUMBER('Control Sample Data'!F375),'Control Sample Data'!F375&lt;$C$389, 'Control Sample Data'!F375&gt;0),'Control Sample Data'!F375,$C$389),""))</f>
        <v/>
      </c>
      <c r="U376" s="105" t="str">
        <f>IF('Control Sample Data'!G375="","",IF(SUM('Control Sample Data'!G$3:G$386)&gt;10,IF(AND(ISNUMBER('Control Sample Data'!G375),'Control Sample Data'!G375&lt;$C$389, 'Control Sample Data'!G375&gt;0),'Control Sample Data'!G375,$C$389),""))</f>
        <v/>
      </c>
      <c r="V376" s="105" t="str">
        <f>IF('Control Sample Data'!H375="","",IF(SUM('Control Sample Data'!H$3:H$386)&gt;10,IF(AND(ISNUMBER('Control Sample Data'!H375),'Control Sample Data'!H375&lt;$C$389, 'Control Sample Data'!H375&gt;0),'Control Sample Data'!H375,$C$389),""))</f>
        <v/>
      </c>
      <c r="W376" s="105" t="str">
        <f>IF('Control Sample Data'!I375="","",IF(SUM('Control Sample Data'!I$3:I$386)&gt;10,IF(AND(ISNUMBER('Control Sample Data'!I375),'Control Sample Data'!I375&lt;$C$389, 'Control Sample Data'!I375&gt;0),'Control Sample Data'!I375,$C$389),""))</f>
        <v/>
      </c>
      <c r="X376" s="105" t="str">
        <f>IF('Control Sample Data'!J375="","",IF(SUM('Control Sample Data'!J$3:J$386)&gt;10,IF(AND(ISNUMBER('Control Sample Data'!J375),'Control Sample Data'!J375&lt;$C$389, 'Control Sample Data'!J375&gt;0),'Control Sample Data'!J375,$C$389),""))</f>
        <v/>
      </c>
      <c r="Y376" s="105" t="str">
        <f>IF('Control Sample Data'!K375="","",IF(SUM('Control Sample Data'!K$3:K$386)&gt;10,IF(AND(ISNUMBER('Control Sample Data'!K375),'Control Sample Data'!K375&lt;$C$389, 'Control Sample Data'!K375&gt;0),'Control Sample Data'!K375,$C$389),""))</f>
        <v/>
      </c>
      <c r="Z376" s="105" t="str">
        <f>IF('Control Sample Data'!L375="","",IF(SUM('Control Sample Data'!L$3:L$386)&gt;10,IF(AND(ISNUMBER('Control Sample Data'!L375),'Control Sample Data'!L375&lt;$C$389, 'Control Sample Data'!L375&gt;0),'Control Sample Data'!L375,$C$389),""))</f>
        <v/>
      </c>
      <c r="AA376" s="105" t="str">
        <f>IF('Control Sample Data'!M375="","",IF(SUM('Control Sample Data'!M$3:M$386)&gt;10,IF(AND(ISNUMBER('Control Sample Data'!M375),'Control Sample Data'!M375&lt;$C$389, 'Control Sample Data'!M375&gt;0),'Control Sample Data'!M375,$C$389),""))</f>
        <v/>
      </c>
      <c r="AB376" s="136" t="str">
        <f>IF('Control Sample Data'!N375="","",IF(SUM('Control Sample Data'!N$3:N$386)&gt;10,IF(AND(ISNUMBER('Control Sample Data'!N375),'Control Sample Data'!N375&lt;$C$389, 'Control Sample Data'!N375&gt;0),'Control Sample Data'!N375,$C$389),""))</f>
        <v/>
      </c>
      <c r="BA376" s="101" t="str">
        <f t="shared" si="326"/>
        <v>GAPDH</v>
      </c>
      <c r="BB376" s="104" t="s">
        <v>27156</v>
      </c>
      <c r="BC376" s="105">
        <f t="shared" si="338"/>
        <v>-6.782</v>
      </c>
      <c r="BD376" s="105">
        <f t="shared" si="339"/>
        <v>-6.2799999999999994</v>
      </c>
      <c r="BE376" s="105">
        <f t="shared" si="340"/>
        <v>-6.2300000000000022</v>
      </c>
      <c r="BF376" s="105" t="str">
        <f t="shared" si="341"/>
        <v/>
      </c>
      <c r="BG376" s="105" t="str">
        <f t="shared" si="342"/>
        <v/>
      </c>
      <c r="BH376" s="105" t="str">
        <f t="shared" si="343"/>
        <v/>
      </c>
      <c r="BI376" s="105" t="str">
        <f t="shared" si="344"/>
        <v/>
      </c>
      <c r="BJ376" s="105" t="str">
        <f t="shared" si="345"/>
        <v/>
      </c>
      <c r="BK376" s="105" t="str">
        <f t="shared" si="346"/>
        <v/>
      </c>
      <c r="BL376" s="105" t="str">
        <f t="shared" si="347"/>
        <v/>
      </c>
      <c r="BM376" s="102" t="str">
        <f t="shared" si="327"/>
        <v/>
      </c>
      <c r="BN376" s="102" t="str">
        <f t="shared" si="328"/>
        <v/>
      </c>
      <c r="BO376" s="105">
        <f t="shared" si="348"/>
        <v>-7.0619999999999994</v>
      </c>
      <c r="BP376" s="105">
        <f t="shared" si="349"/>
        <v>-7.032</v>
      </c>
      <c r="BQ376" s="105">
        <f t="shared" si="350"/>
        <v>-7.08</v>
      </c>
      <c r="BR376" s="105" t="str">
        <f t="shared" si="351"/>
        <v/>
      </c>
      <c r="BS376" s="105" t="str">
        <f t="shared" si="352"/>
        <v/>
      </c>
      <c r="BT376" s="105" t="str">
        <f t="shared" si="353"/>
        <v/>
      </c>
      <c r="BU376" s="105" t="str">
        <f t="shared" si="354"/>
        <v/>
      </c>
      <c r="BV376" s="105" t="str">
        <f t="shared" si="355"/>
        <v/>
      </c>
      <c r="BW376" s="105" t="str">
        <f t="shared" si="356"/>
        <v/>
      </c>
      <c r="BX376" s="105" t="str">
        <f t="shared" si="357"/>
        <v/>
      </c>
      <c r="BY376" s="102" t="str">
        <f t="shared" si="329"/>
        <v/>
      </c>
      <c r="BZ376" s="102" t="str">
        <f t="shared" si="330"/>
        <v/>
      </c>
      <c r="CA376" s="70">
        <f t="shared" si="331"/>
        <v>-6.4306666666666672</v>
      </c>
      <c r="CB376" s="70">
        <f t="shared" si="332"/>
        <v>-7.0579999999999998</v>
      </c>
      <c r="CC376" s="103" t="str">
        <f t="shared" si="333"/>
        <v>GAPDH</v>
      </c>
      <c r="CD376" s="104" t="s">
        <v>27156</v>
      </c>
      <c r="CE376" s="106">
        <f t="shared" si="358"/>
        <v>110.0488302391048</v>
      </c>
      <c r="CF376" s="106">
        <f t="shared" si="359"/>
        <v>77.708472601282935</v>
      </c>
      <c r="CG376" s="106">
        <f t="shared" si="360"/>
        <v>75.061436750840343</v>
      </c>
      <c r="CH376" s="106" t="str">
        <f t="shared" si="361"/>
        <v/>
      </c>
      <c r="CI376" s="106" t="str">
        <f t="shared" si="362"/>
        <v/>
      </c>
      <c r="CJ376" s="106" t="str">
        <f t="shared" si="363"/>
        <v/>
      </c>
      <c r="CK376" s="106" t="str">
        <f t="shared" si="364"/>
        <v/>
      </c>
      <c r="CL376" s="106" t="str">
        <f t="shared" si="365"/>
        <v/>
      </c>
      <c r="CM376" s="106" t="str">
        <f t="shared" si="366"/>
        <v/>
      </c>
      <c r="CN376" s="106" t="str">
        <f t="shared" si="367"/>
        <v/>
      </c>
      <c r="CO376" s="119" t="str">
        <f t="shared" si="334"/>
        <v/>
      </c>
      <c r="CP376" s="119" t="str">
        <f t="shared" si="335"/>
        <v/>
      </c>
      <c r="CQ376" s="106">
        <f t="shared" si="368"/>
        <v>133.62072670997992</v>
      </c>
      <c r="CR376" s="106">
        <f t="shared" si="369"/>
        <v>130.87085191807009</v>
      </c>
      <c r="CS376" s="106">
        <f t="shared" si="370"/>
        <v>135.2983091918567</v>
      </c>
      <c r="CT376" s="106" t="str">
        <f t="shared" si="371"/>
        <v/>
      </c>
      <c r="CU376" s="106" t="str">
        <f t="shared" si="372"/>
        <v/>
      </c>
      <c r="CV376" s="106" t="str">
        <f t="shared" si="373"/>
        <v/>
      </c>
      <c r="CW376" s="106" t="str">
        <f t="shared" si="374"/>
        <v/>
      </c>
      <c r="CX376" s="106" t="str">
        <f t="shared" si="375"/>
        <v/>
      </c>
      <c r="CY376" s="106" t="str">
        <f t="shared" si="376"/>
        <v/>
      </c>
      <c r="CZ376" s="106" t="str">
        <f t="shared" si="377"/>
        <v/>
      </c>
      <c r="DA376" s="119" t="str">
        <f t="shared" si="336"/>
        <v/>
      </c>
      <c r="DB376" s="119" t="str">
        <f t="shared" si="337"/>
        <v/>
      </c>
    </row>
    <row r="377" spans="1:106" ht="15" customHeight="1" x14ac:dyDescent="0.3">
      <c r="A377" s="135" t="str">
        <f>'Gene Table'!D376</f>
        <v>HPRT1</v>
      </c>
      <c r="B377" s="104" t="s">
        <v>27157</v>
      </c>
      <c r="C377" s="105">
        <f>IF('Test Sample Data'!C376="","",IF(SUM('Test Sample Data'!C$3:C$386)&gt;10,IF(AND(ISNUMBER('Test Sample Data'!C376),'Test Sample Data'!C376&lt;$C$389, 'Test Sample Data'!C376&gt;0),'Test Sample Data'!C376,$C$389),""))</f>
        <v>25.01</v>
      </c>
      <c r="D377" s="105">
        <f>IF('Test Sample Data'!D376="","",IF(SUM('Test Sample Data'!D$3:D$386)&gt;10,IF(AND(ISNUMBER('Test Sample Data'!D376),'Test Sample Data'!D376&lt;$C$389, 'Test Sample Data'!D376&gt;0),'Test Sample Data'!D376,$C$389),""))</f>
        <v>24.19</v>
      </c>
      <c r="E377" s="105">
        <f>IF('Test Sample Data'!E376="","",IF(SUM('Test Sample Data'!E$3:E$386)&gt;10,IF(AND(ISNUMBER('Test Sample Data'!E376),'Test Sample Data'!E376&lt;$C$389, 'Test Sample Data'!E376&gt;0),'Test Sample Data'!E376,$C$389),""))</f>
        <v>24.09</v>
      </c>
      <c r="F377" s="105" t="str">
        <f>IF('Test Sample Data'!F376="","",IF(SUM('Test Sample Data'!F$3:F$386)&gt;10,IF(AND(ISNUMBER('Test Sample Data'!F376),'Test Sample Data'!F376&lt;$C$389, 'Test Sample Data'!F376&gt;0),'Test Sample Data'!F376,$C$389),""))</f>
        <v/>
      </c>
      <c r="G377" s="105" t="str">
        <f>IF('Test Sample Data'!G376="","",IF(SUM('Test Sample Data'!G$3:G$386)&gt;10,IF(AND(ISNUMBER('Test Sample Data'!G376),'Test Sample Data'!G376&lt;$C$389, 'Test Sample Data'!G376&gt;0),'Test Sample Data'!G376,$C$389),""))</f>
        <v/>
      </c>
      <c r="H377" s="105" t="str">
        <f>IF('Test Sample Data'!H376="","",IF(SUM('Test Sample Data'!H$3:H$386)&gt;10,IF(AND(ISNUMBER('Test Sample Data'!H376),'Test Sample Data'!H376&lt;$C$389, 'Test Sample Data'!H376&gt;0),'Test Sample Data'!H376,$C$389),""))</f>
        <v/>
      </c>
      <c r="I377" s="105" t="str">
        <f>IF('Test Sample Data'!I376="","",IF(SUM('Test Sample Data'!I$3:I$386)&gt;10,IF(AND(ISNUMBER('Test Sample Data'!I376),'Test Sample Data'!I376&lt;$C$389, 'Test Sample Data'!I376&gt;0),'Test Sample Data'!I376,$C$389),""))</f>
        <v/>
      </c>
      <c r="J377" s="105" t="str">
        <f>IF('Test Sample Data'!J376="","",IF(SUM('Test Sample Data'!J$3:J$386)&gt;10,IF(AND(ISNUMBER('Test Sample Data'!J376),'Test Sample Data'!J376&lt;$C$389, 'Test Sample Data'!J376&gt;0),'Test Sample Data'!J376,$C$389),""))</f>
        <v/>
      </c>
      <c r="K377" s="105" t="str">
        <f>IF('Test Sample Data'!K376="","",IF(SUM('Test Sample Data'!K$3:K$386)&gt;10,IF(AND(ISNUMBER('Test Sample Data'!K376),'Test Sample Data'!K376&lt;$C$389, 'Test Sample Data'!K376&gt;0),'Test Sample Data'!K376,$C$389),""))</f>
        <v/>
      </c>
      <c r="L377" s="105" t="str">
        <f>IF('Test Sample Data'!L376="","",IF(SUM('Test Sample Data'!L$3:L$386)&gt;10,IF(AND(ISNUMBER('Test Sample Data'!L376),'Test Sample Data'!L376&lt;$C$389, 'Test Sample Data'!L376&gt;0),'Test Sample Data'!L376,$C$389),""))</f>
        <v/>
      </c>
      <c r="M377" s="105" t="str">
        <f>IF('Test Sample Data'!M376="","",IF(SUM('Test Sample Data'!M$3:M$386)&gt;10,IF(AND(ISNUMBER('Test Sample Data'!M376),'Test Sample Data'!M376&lt;$C$389, 'Test Sample Data'!M376&gt;0),'Test Sample Data'!M376,$C$389),""))</f>
        <v/>
      </c>
      <c r="N377" s="105" t="str">
        <f>IF('Test Sample Data'!N376="","",IF(SUM('Test Sample Data'!N$3:N$386)&gt;10,IF(AND(ISNUMBER('Test Sample Data'!N376),'Test Sample Data'!N376&lt;$C$389, 'Test Sample Data'!N376&gt;0),'Test Sample Data'!N376,$C$389),""))</f>
        <v/>
      </c>
      <c r="O377" s="105" t="str">
        <f>'Gene Table'!D376</f>
        <v>HPRT1</v>
      </c>
      <c r="P377" s="104" t="s">
        <v>27157</v>
      </c>
      <c r="Q377" s="105">
        <f>IF('Control Sample Data'!C376="","",IF(SUM('Control Sample Data'!C$3:C$386)&gt;10,IF(AND(ISNUMBER('Control Sample Data'!C376),'Control Sample Data'!C376&lt;$C$389, 'Control Sample Data'!C376&gt;0),'Control Sample Data'!C376,$C$389),""))</f>
        <v>24.52</v>
      </c>
      <c r="R377" s="105">
        <f>IF('Control Sample Data'!D376="","",IF(SUM('Control Sample Data'!D$3:D$386)&gt;10,IF(AND(ISNUMBER('Control Sample Data'!D376),'Control Sample Data'!D376&lt;$C$389, 'Control Sample Data'!D376&gt;0),'Control Sample Data'!D376,$C$389),""))</f>
        <v>24.44</v>
      </c>
      <c r="S377" s="105">
        <f>IF('Control Sample Data'!E376="","",IF(SUM('Control Sample Data'!E$3:E$386)&gt;10,IF(AND(ISNUMBER('Control Sample Data'!E376),'Control Sample Data'!E376&lt;$C$389, 'Control Sample Data'!E376&gt;0),'Control Sample Data'!E376,$C$389),""))</f>
        <v>24.52</v>
      </c>
      <c r="T377" s="105" t="str">
        <f>IF('Control Sample Data'!F376="","",IF(SUM('Control Sample Data'!F$3:F$386)&gt;10,IF(AND(ISNUMBER('Control Sample Data'!F376),'Control Sample Data'!F376&lt;$C$389, 'Control Sample Data'!F376&gt;0),'Control Sample Data'!F376,$C$389),""))</f>
        <v/>
      </c>
      <c r="U377" s="105" t="str">
        <f>IF('Control Sample Data'!G376="","",IF(SUM('Control Sample Data'!G$3:G$386)&gt;10,IF(AND(ISNUMBER('Control Sample Data'!G376),'Control Sample Data'!G376&lt;$C$389, 'Control Sample Data'!G376&gt;0),'Control Sample Data'!G376,$C$389),""))</f>
        <v/>
      </c>
      <c r="V377" s="105" t="str">
        <f>IF('Control Sample Data'!H376="","",IF(SUM('Control Sample Data'!H$3:H$386)&gt;10,IF(AND(ISNUMBER('Control Sample Data'!H376),'Control Sample Data'!H376&lt;$C$389, 'Control Sample Data'!H376&gt;0),'Control Sample Data'!H376,$C$389),""))</f>
        <v/>
      </c>
      <c r="W377" s="105" t="str">
        <f>IF('Control Sample Data'!I376="","",IF(SUM('Control Sample Data'!I$3:I$386)&gt;10,IF(AND(ISNUMBER('Control Sample Data'!I376),'Control Sample Data'!I376&lt;$C$389, 'Control Sample Data'!I376&gt;0),'Control Sample Data'!I376,$C$389),""))</f>
        <v/>
      </c>
      <c r="X377" s="105" t="str">
        <f>IF('Control Sample Data'!J376="","",IF(SUM('Control Sample Data'!J$3:J$386)&gt;10,IF(AND(ISNUMBER('Control Sample Data'!J376),'Control Sample Data'!J376&lt;$C$389, 'Control Sample Data'!J376&gt;0),'Control Sample Data'!J376,$C$389),""))</f>
        <v/>
      </c>
      <c r="Y377" s="105" t="str">
        <f>IF('Control Sample Data'!K376="","",IF(SUM('Control Sample Data'!K$3:K$386)&gt;10,IF(AND(ISNUMBER('Control Sample Data'!K376),'Control Sample Data'!K376&lt;$C$389, 'Control Sample Data'!K376&gt;0),'Control Sample Data'!K376,$C$389),""))</f>
        <v/>
      </c>
      <c r="Z377" s="105" t="str">
        <f>IF('Control Sample Data'!L376="","",IF(SUM('Control Sample Data'!L$3:L$386)&gt;10,IF(AND(ISNUMBER('Control Sample Data'!L376),'Control Sample Data'!L376&lt;$C$389, 'Control Sample Data'!L376&gt;0),'Control Sample Data'!L376,$C$389),""))</f>
        <v/>
      </c>
      <c r="AA377" s="105" t="str">
        <f>IF('Control Sample Data'!M376="","",IF(SUM('Control Sample Data'!M$3:M$386)&gt;10,IF(AND(ISNUMBER('Control Sample Data'!M376),'Control Sample Data'!M376&lt;$C$389, 'Control Sample Data'!M376&gt;0),'Control Sample Data'!M376,$C$389),""))</f>
        <v/>
      </c>
      <c r="AB377" s="136" t="str">
        <f>IF('Control Sample Data'!N376="","",IF(SUM('Control Sample Data'!N$3:N$386)&gt;10,IF(AND(ISNUMBER('Control Sample Data'!N376),'Control Sample Data'!N376&lt;$C$389, 'Control Sample Data'!N376&gt;0),'Control Sample Data'!N376,$C$389),""))</f>
        <v/>
      </c>
      <c r="BA377" s="101" t="str">
        <f t="shared" si="326"/>
        <v>HPRT1</v>
      </c>
      <c r="BB377" s="104" t="s">
        <v>27157</v>
      </c>
      <c r="BC377" s="105">
        <f t="shared" si="338"/>
        <v>4.0180000000000007</v>
      </c>
      <c r="BD377" s="105">
        <f t="shared" si="339"/>
        <v>3.240000000000002</v>
      </c>
      <c r="BE377" s="105">
        <f t="shared" si="340"/>
        <v>3.2099999999999973</v>
      </c>
      <c r="BF377" s="105" t="str">
        <f t="shared" si="341"/>
        <v/>
      </c>
      <c r="BG377" s="105" t="str">
        <f t="shared" si="342"/>
        <v/>
      </c>
      <c r="BH377" s="105" t="str">
        <f t="shared" si="343"/>
        <v/>
      </c>
      <c r="BI377" s="105" t="str">
        <f t="shared" si="344"/>
        <v/>
      </c>
      <c r="BJ377" s="105" t="str">
        <f t="shared" si="345"/>
        <v/>
      </c>
      <c r="BK377" s="105" t="str">
        <f t="shared" si="346"/>
        <v/>
      </c>
      <c r="BL377" s="105" t="str">
        <f t="shared" si="347"/>
        <v/>
      </c>
      <c r="BM377" s="102" t="str">
        <f t="shared" si="327"/>
        <v/>
      </c>
      <c r="BN377" s="102" t="str">
        <f t="shared" si="328"/>
        <v/>
      </c>
      <c r="BO377" s="105">
        <f t="shared" si="348"/>
        <v>3.3780000000000001</v>
      </c>
      <c r="BP377" s="105">
        <f t="shared" si="349"/>
        <v>3.3880000000000017</v>
      </c>
      <c r="BQ377" s="105">
        <f t="shared" si="350"/>
        <v>3.3099999999999987</v>
      </c>
      <c r="BR377" s="105" t="str">
        <f t="shared" si="351"/>
        <v/>
      </c>
      <c r="BS377" s="105" t="str">
        <f t="shared" si="352"/>
        <v/>
      </c>
      <c r="BT377" s="105" t="str">
        <f t="shared" si="353"/>
        <v/>
      </c>
      <c r="BU377" s="105" t="str">
        <f t="shared" si="354"/>
        <v/>
      </c>
      <c r="BV377" s="105" t="str">
        <f t="shared" si="355"/>
        <v/>
      </c>
      <c r="BW377" s="105" t="str">
        <f t="shared" si="356"/>
        <v/>
      </c>
      <c r="BX377" s="105" t="str">
        <f t="shared" si="357"/>
        <v/>
      </c>
      <c r="BY377" s="102" t="str">
        <f t="shared" si="329"/>
        <v/>
      </c>
      <c r="BZ377" s="102" t="str">
        <f t="shared" si="330"/>
        <v/>
      </c>
      <c r="CA377" s="70">
        <f t="shared" si="331"/>
        <v>3.4893333333333332</v>
      </c>
      <c r="CB377" s="70">
        <f t="shared" si="332"/>
        <v>3.3586666666666667</v>
      </c>
      <c r="CC377" s="103" t="str">
        <f t="shared" si="333"/>
        <v>HPRT1</v>
      </c>
      <c r="CD377" s="104" t="s">
        <v>27157</v>
      </c>
      <c r="CE377" s="106">
        <f t="shared" si="358"/>
        <v>6.1725053840335761E-2</v>
      </c>
      <c r="CF377" s="106">
        <f t="shared" si="359"/>
        <v>0.10584316404531574</v>
      </c>
      <c r="CG377" s="106">
        <f t="shared" si="360"/>
        <v>0.10806715391348339</v>
      </c>
      <c r="CH377" s="106" t="str">
        <f t="shared" si="361"/>
        <v/>
      </c>
      <c r="CI377" s="106" t="str">
        <f t="shared" si="362"/>
        <v/>
      </c>
      <c r="CJ377" s="106" t="str">
        <f t="shared" si="363"/>
        <v/>
      </c>
      <c r="CK377" s="106" t="str">
        <f t="shared" si="364"/>
        <v/>
      </c>
      <c r="CL377" s="106" t="str">
        <f t="shared" si="365"/>
        <v/>
      </c>
      <c r="CM377" s="106" t="str">
        <f t="shared" si="366"/>
        <v/>
      </c>
      <c r="CN377" s="106" t="str">
        <f t="shared" si="367"/>
        <v/>
      </c>
      <c r="CO377" s="119" t="str">
        <f t="shared" si="334"/>
        <v/>
      </c>
      <c r="CP377" s="119" t="str">
        <f t="shared" si="335"/>
        <v/>
      </c>
      <c r="CQ377" s="106">
        <f t="shared" si="368"/>
        <v>9.6187951260053903E-2</v>
      </c>
      <c r="CR377" s="106">
        <f t="shared" si="369"/>
        <v>9.5523532547822795E-2</v>
      </c>
      <c r="CS377" s="106">
        <f t="shared" si="370"/>
        <v>0.10083021990276587</v>
      </c>
      <c r="CT377" s="106" t="str">
        <f t="shared" si="371"/>
        <v/>
      </c>
      <c r="CU377" s="106" t="str">
        <f t="shared" si="372"/>
        <v/>
      </c>
      <c r="CV377" s="106" t="str">
        <f t="shared" si="373"/>
        <v/>
      </c>
      <c r="CW377" s="106" t="str">
        <f t="shared" si="374"/>
        <v/>
      </c>
      <c r="CX377" s="106" t="str">
        <f t="shared" si="375"/>
        <v/>
      </c>
      <c r="CY377" s="106" t="str">
        <f t="shared" si="376"/>
        <v/>
      </c>
      <c r="CZ377" s="106" t="str">
        <f t="shared" si="377"/>
        <v/>
      </c>
      <c r="DA377" s="119" t="str">
        <f t="shared" si="336"/>
        <v/>
      </c>
      <c r="DB377" s="119" t="str">
        <f t="shared" si="337"/>
        <v/>
      </c>
    </row>
    <row r="378" spans="1:106" ht="15" customHeight="1" x14ac:dyDescent="0.3">
      <c r="A378" s="135" t="str">
        <f>'Gene Table'!D377</f>
        <v>RPLP0</v>
      </c>
      <c r="B378" s="104" t="s">
        <v>27158</v>
      </c>
      <c r="C378" s="105">
        <f>IF('Test Sample Data'!C377="","",IF(SUM('Test Sample Data'!C$3:C$386)&gt;10,IF(AND(ISNUMBER('Test Sample Data'!C377),'Test Sample Data'!C377&lt;$C$389, 'Test Sample Data'!C377&gt;0),'Test Sample Data'!C377,$C$389),""))</f>
        <v>18.920000000000002</v>
      </c>
      <c r="D378" s="105">
        <f>IF('Test Sample Data'!D377="","",IF(SUM('Test Sample Data'!D$3:D$386)&gt;10,IF(AND(ISNUMBER('Test Sample Data'!D377),'Test Sample Data'!D377&lt;$C$389, 'Test Sample Data'!D377&gt;0),'Test Sample Data'!D377,$C$389),""))</f>
        <v>18.96</v>
      </c>
      <c r="E378" s="105">
        <f>IF('Test Sample Data'!E377="","",IF(SUM('Test Sample Data'!E$3:E$386)&gt;10,IF(AND(ISNUMBER('Test Sample Data'!E377),'Test Sample Data'!E377&lt;$C$389, 'Test Sample Data'!E377&gt;0),'Test Sample Data'!E377,$C$389),""))</f>
        <v>18.850000000000001</v>
      </c>
      <c r="F378" s="105" t="str">
        <f>IF('Test Sample Data'!F377="","",IF(SUM('Test Sample Data'!F$3:F$386)&gt;10,IF(AND(ISNUMBER('Test Sample Data'!F377),'Test Sample Data'!F377&lt;$C$389, 'Test Sample Data'!F377&gt;0),'Test Sample Data'!F377,$C$389),""))</f>
        <v/>
      </c>
      <c r="G378" s="105" t="str">
        <f>IF('Test Sample Data'!G377="","",IF(SUM('Test Sample Data'!G$3:G$386)&gt;10,IF(AND(ISNUMBER('Test Sample Data'!G377),'Test Sample Data'!G377&lt;$C$389, 'Test Sample Data'!G377&gt;0),'Test Sample Data'!G377,$C$389),""))</f>
        <v/>
      </c>
      <c r="H378" s="105" t="str">
        <f>IF('Test Sample Data'!H377="","",IF(SUM('Test Sample Data'!H$3:H$386)&gt;10,IF(AND(ISNUMBER('Test Sample Data'!H377),'Test Sample Data'!H377&lt;$C$389, 'Test Sample Data'!H377&gt;0),'Test Sample Data'!H377,$C$389),""))</f>
        <v/>
      </c>
      <c r="I378" s="105" t="str">
        <f>IF('Test Sample Data'!I377="","",IF(SUM('Test Sample Data'!I$3:I$386)&gt;10,IF(AND(ISNUMBER('Test Sample Data'!I377),'Test Sample Data'!I377&lt;$C$389, 'Test Sample Data'!I377&gt;0),'Test Sample Data'!I377,$C$389),""))</f>
        <v/>
      </c>
      <c r="J378" s="105" t="str">
        <f>IF('Test Sample Data'!J377="","",IF(SUM('Test Sample Data'!J$3:J$386)&gt;10,IF(AND(ISNUMBER('Test Sample Data'!J377),'Test Sample Data'!J377&lt;$C$389, 'Test Sample Data'!J377&gt;0),'Test Sample Data'!J377,$C$389),""))</f>
        <v/>
      </c>
      <c r="K378" s="105" t="str">
        <f>IF('Test Sample Data'!K377="","",IF(SUM('Test Sample Data'!K$3:K$386)&gt;10,IF(AND(ISNUMBER('Test Sample Data'!K377),'Test Sample Data'!K377&lt;$C$389, 'Test Sample Data'!K377&gt;0),'Test Sample Data'!K377,$C$389),""))</f>
        <v/>
      </c>
      <c r="L378" s="105" t="str">
        <f>IF('Test Sample Data'!L377="","",IF(SUM('Test Sample Data'!L$3:L$386)&gt;10,IF(AND(ISNUMBER('Test Sample Data'!L377),'Test Sample Data'!L377&lt;$C$389, 'Test Sample Data'!L377&gt;0),'Test Sample Data'!L377,$C$389),""))</f>
        <v/>
      </c>
      <c r="M378" s="105" t="str">
        <f>IF('Test Sample Data'!M377="","",IF(SUM('Test Sample Data'!M$3:M$386)&gt;10,IF(AND(ISNUMBER('Test Sample Data'!M377),'Test Sample Data'!M377&lt;$C$389, 'Test Sample Data'!M377&gt;0),'Test Sample Data'!M377,$C$389),""))</f>
        <v/>
      </c>
      <c r="N378" s="105" t="str">
        <f>IF('Test Sample Data'!N377="","",IF(SUM('Test Sample Data'!N$3:N$386)&gt;10,IF(AND(ISNUMBER('Test Sample Data'!N377),'Test Sample Data'!N377&lt;$C$389, 'Test Sample Data'!N377&gt;0),'Test Sample Data'!N377,$C$389),""))</f>
        <v/>
      </c>
      <c r="O378" s="105" t="str">
        <f>'Gene Table'!D377</f>
        <v>RPLP0</v>
      </c>
      <c r="P378" s="104" t="s">
        <v>27158</v>
      </c>
      <c r="Q378" s="105">
        <f>IF('Control Sample Data'!C377="","",IF(SUM('Control Sample Data'!C$3:C$386)&gt;10,IF(AND(ISNUMBER('Control Sample Data'!C377),'Control Sample Data'!C377&lt;$C$389, 'Control Sample Data'!C377&gt;0),'Control Sample Data'!C377,$C$389),""))</f>
        <v>18.559999999999999</v>
      </c>
      <c r="R378" s="105">
        <f>IF('Control Sample Data'!D377="","",IF(SUM('Control Sample Data'!D$3:D$386)&gt;10,IF(AND(ISNUMBER('Control Sample Data'!D377),'Control Sample Data'!D377&lt;$C$389, 'Control Sample Data'!D377&gt;0),'Control Sample Data'!D377,$C$389),""))</f>
        <v>18.350000000000001</v>
      </c>
      <c r="S378" s="105">
        <f>IF('Control Sample Data'!E377="","",IF(SUM('Control Sample Data'!E$3:E$386)&gt;10,IF(AND(ISNUMBER('Control Sample Data'!E377),'Control Sample Data'!E377&lt;$C$389, 'Control Sample Data'!E377&gt;0),'Control Sample Data'!E377,$C$389),""))</f>
        <v>18.739999999999998</v>
      </c>
      <c r="T378" s="105" t="str">
        <f>IF('Control Sample Data'!F377="","",IF(SUM('Control Sample Data'!F$3:F$386)&gt;10,IF(AND(ISNUMBER('Control Sample Data'!F377),'Control Sample Data'!F377&lt;$C$389, 'Control Sample Data'!F377&gt;0),'Control Sample Data'!F377,$C$389),""))</f>
        <v/>
      </c>
      <c r="U378" s="105" t="str">
        <f>IF('Control Sample Data'!G377="","",IF(SUM('Control Sample Data'!G$3:G$386)&gt;10,IF(AND(ISNUMBER('Control Sample Data'!G377),'Control Sample Data'!G377&lt;$C$389, 'Control Sample Data'!G377&gt;0),'Control Sample Data'!G377,$C$389),""))</f>
        <v/>
      </c>
      <c r="V378" s="105" t="str">
        <f>IF('Control Sample Data'!H377="","",IF(SUM('Control Sample Data'!H$3:H$386)&gt;10,IF(AND(ISNUMBER('Control Sample Data'!H377),'Control Sample Data'!H377&lt;$C$389, 'Control Sample Data'!H377&gt;0),'Control Sample Data'!H377,$C$389),""))</f>
        <v/>
      </c>
      <c r="W378" s="105" t="str">
        <f>IF('Control Sample Data'!I377="","",IF(SUM('Control Sample Data'!I$3:I$386)&gt;10,IF(AND(ISNUMBER('Control Sample Data'!I377),'Control Sample Data'!I377&lt;$C$389, 'Control Sample Data'!I377&gt;0),'Control Sample Data'!I377,$C$389),""))</f>
        <v/>
      </c>
      <c r="X378" s="105" t="str">
        <f>IF('Control Sample Data'!J377="","",IF(SUM('Control Sample Data'!J$3:J$386)&gt;10,IF(AND(ISNUMBER('Control Sample Data'!J377),'Control Sample Data'!J377&lt;$C$389, 'Control Sample Data'!J377&gt;0),'Control Sample Data'!J377,$C$389),""))</f>
        <v/>
      </c>
      <c r="Y378" s="105" t="str">
        <f>IF('Control Sample Data'!K377="","",IF(SUM('Control Sample Data'!K$3:K$386)&gt;10,IF(AND(ISNUMBER('Control Sample Data'!K377),'Control Sample Data'!K377&lt;$C$389, 'Control Sample Data'!K377&gt;0),'Control Sample Data'!K377,$C$389),""))</f>
        <v/>
      </c>
      <c r="Z378" s="105" t="str">
        <f>IF('Control Sample Data'!L377="","",IF(SUM('Control Sample Data'!L$3:L$386)&gt;10,IF(AND(ISNUMBER('Control Sample Data'!L377),'Control Sample Data'!L377&lt;$C$389, 'Control Sample Data'!L377&gt;0),'Control Sample Data'!L377,$C$389),""))</f>
        <v/>
      </c>
      <c r="AA378" s="105" t="str">
        <f>IF('Control Sample Data'!M377="","",IF(SUM('Control Sample Data'!M$3:M$386)&gt;10,IF(AND(ISNUMBER('Control Sample Data'!M377),'Control Sample Data'!M377&lt;$C$389, 'Control Sample Data'!M377&gt;0),'Control Sample Data'!M377,$C$389),""))</f>
        <v/>
      </c>
      <c r="AB378" s="136" t="str">
        <f>IF('Control Sample Data'!N377="","",IF(SUM('Control Sample Data'!N$3:N$386)&gt;10,IF(AND(ISNUMBER('Control Sample Data'!N377),'Control Sample Data'!N377&lt;$C$389, 'Control Sample Data'!N377&gt;0),'Control Sample Data'!N377,$C$389),""))</f>
        <v/>
      </c>
      <c r="BA378" s="101" t="str">
        <f t="shared" si="326"/>
        <v>RPLP0</v>
      </c>
      <c r="BB378" s="104" t="s">
        <v>27158</v>
      </c>
      <c r="BC378" s="105">
        <f t="shared" si="338"/>
        <v>-2.0719999999999992</v>
      </c>
      <c r="BD378" s="105">
        <f t="shared" si="339"/>
        <v>-1.9899999999999984</v>
      </c>
      <c r="BE378" s="105">
        <f t="shared" si="340"/>
        <v>-2.0300000000000011</v>
      </c>
      <c r="BF378" s="105" t="str">
        <f t="shared" si="341"/>
        <v/>
      </c>
      <c r="BG378" s="105" t="str">
        <f t="shared" si="342"/>
        <v/>
      </c>
      <c r="BH378" s="105" t="str">
        <f t="shared" si="343"/>
        <v/>
      </c>
      <c r="BI378" s="105" t="str">
        <f t="shared" si="344"/>
        <v/>
      </c>
      <c r="BJ378" s="105" t="str">
        <f t="shared" si="345"/>
        <v/>
      </c>
      <c r="BK378" s="105" t="str">
        <f t="shared" si="346"/>
        <v/>
      </c>
      <c r="BL378" s="105" t="str">
        <f t="shared" si="347"/>
        <v/>
      </c>
      <c r="BM378" s="102" t="str">
        <f t="shared" si="327"/>
        <v/>
      </c>
      <c r="BN378" s="102" t="str">
        <f t="shared" si="328"/>
        <v/>
      </c>
      <c r="BO378" s="105">
        <f t="shared" si="348"/>
        <v>-2.5820000000000007</v>
      </c>
      <c r="BP378" s="105">
        <f t="shared" si="349"/>
        <v>-2.7019999999999982</v>
      </c>
      <c r="BQ378" s="105">
        <f t="shared" si="350"/>
        <v>-2.4700000000000024</v>
      </c>
      <c r="BR378" s="105" t="str">
        <f t="shared" si="351"/>
        <v/>
      </c>
      <c r="BS378" s="105" t="str">
        <f t="shared" si="352"/>
        <v/>
      </c>
      <c r="BT378" s="105" t="str">
        <f t="shared" si="353"/>
        <v/>
      </c>
      <c r="BU378" s="105" t="str">
        <f t="shared" si="354"/>
        <v/>
      </c>
      <c r="BV378" s="105" t="str">
        <f t="shared" si="355"/>
        <v/>
      </c>
      <c r="BW378" s="105" t="str">
        <f t="shared" si="356"/>
        <v/>
      </c>
      <c r="BX378" s="105" t="str">
        <f t="shared" si="357"/>
        <v/>
      </c>
      <c r="BY378" s="102" t="str">
        <f t="shared" si="329"/>
        <v/>
      </c>
      <c r="BZ378" s="102" t="str">
        <f t="shared" si="330"/>
        <v/>
      </c>
      <c r="CA378" s="70">
        <f t="shared" si="331"/>
        <v>-2.0306666666666664</v>
      </c>
      <c r="CB378" s="70">
        <f t="shared" si="332"/>
        <v>-2.5846666666666671</v>
      </c>
      <c r="CC378" s="103" t="str">
        <f t="shared" si="333"/>
        <v>RPLP0</v>
      </c>
      <c r="CD378" s="104" t="s">
        <v>27158</v>
      </c>
      <c r="CE378" s="106">
        <f t="shared" si="358"/>
        <v>4.2046916363508231</v>
      </c>
      <c r="CF378" s="106">
        <f t="shared" si="359"/>
        <v>3.9723699817481388</v>
      </c>
      <c r="CG378" s="106">
        <f t="shared" si="360"/>
        <v>4.0840485028287761</v>
      </c>
      <c r="CH378" s="106" t="str">
        <f t="shared" si="361"/>
        <v/>
      </c>
      <c r="CI378" s="106" t="str">
        <f t="shared" si="362"/>
        <v/>
      </c>
      <c r="CJ378" s="106" t="str">
        <f t="shared" si="363"/>
        <v/>
      </c>
      <c r="CK378" s="106" t="str">
        <f t="shared" si="364"/>
        <v/>
      </c>
      <c r="CL378" s="106" t="str">
        <f t="shared" si="365"/>
        <v/>
      </c>
      <c r="CM378" s="106" t="str">
        <f t="shared" si="366"/>
        <v/>
      </c>
      <c r="CN378" s="106" t="str">
        <f t="shared" si="367"/>
        <v/>
      </c>
      <c r="CO378" s="119" t="str">
        <f t="shared" si="334"/>
        <v/>
      </c>
      <c r="CP378" s="119" t="str">
        <f t="shared" si="335"/>
        <v/>
      </c>
      <c r="CQ378" s="106">
        <f t="shared" si="368"/>
        <v>5.9876919471707684</v>
      </c>
      <c r="CR378" s="106">
        <f t="shared" si="369"/>
        <v>6.5070335850569982</v>
      </c>
      <c r="CS378" s="106">
        <f t="shared" si="370"/>
        <v>5.5404378724437082</v>
      </c>
      <c r="CT378" s="106" t="str">
        <f t="shared" si="371"/>
        <v/>
      </c>
      <c r="CU378" s="106" t="str">
        <f t="shared" si="372"/>
        <v/>
      </c>
      <c r="CV378" s="106" t="str">
        <f t="shared" si="373"/>
        <v/>
      </c>
      <c r="CW378" s="106" t="str">
        <f t="shared" si="374"/>
        <v/>
      </c>
      <c r="CX378" s="106" t="str">
        <f t="shared" si="375"/>
        <v/>
      </c>
      <c r="CY378" s="106" t="str">
        <f t="shared" si="376"/>
        <v/>
      </c>
      <c r="CZ378" s="106" t="str">
        <f t="shared" si="377"/>
        <v/>
      </c>
      <c r="DA378" s="119" t="str">
        <f t="shared" si="336"/>
        <v/>
      </c>
      <c r="DB378" s="119" t="str">
        <f t="shared" si="337"/>
        <v/>
      </c>
    </row>
    <row r="379" spans="1:106" ht="15" customHeight="1" x14ac:dyDescent="0.3">
      <c r="A379" s="135" t="str">
        <f>'Gene Table'!D378</f>
        <v>HGDC</v>
      </c>
      <c r="B379" s="104" t="s">
        <v>27159</v>
      </c>
      <c r="C379" s="105">
        <f>IF('Test Sample Data'!C378="","",IF(SUM('Test Sample Data'!C$3:C$386)&gt;10,IF(AND(ISNUMBER('Test Sample Data'!C378),'Test Sample Data'!C378&lt;$C$389, 'Test Sample Data'!C378&gt;0),'Test Sample Data'!C378,$C$389),""))</f>
        <v>35</v>
      </c>
      <c r="D379" s="105">
        <f>IF('Test Sample Data'!D378="","",IF(SUM('Test Sample Data'!D$3:D$386)&gt;10,IF(AND(ISNUMBER('Test Sample Data'!D378),'Test Sample Data'!D378&lt;$C$389, 'Test Sample Data'!D378&gt;0),'Test Sample Data'!D378,$C$389),""))</f>
        <v>35</v>
      </c>
      <c r="E379" s="105">
        <f>IF('Test Sample Data'!E378="","",IF(SUM('Test Sample Data'!E$3:E$386)&gt;10,IF(AND(ISNUMBER('Test Sample Data'!E378),'Test Sample Data'!E378&lt;$C$389, 'Test Sample Data'!E378&gt;0),'Test Sample Data'!E378,$C$389),""))</f>
        <v>35</v>
      </c>
      <c r="F379" s="105" t="str">
        <f>IF('Test Sample Data'!F378="","",IF(SUM('Test Sample Data'!F$3:F$386)&gt;10,IF(AND(ISNUMBER('Test Sample Data'!F378),'Test Sample Data'!F378&lt;$C$389, 'Test Sample Data'!F378&gt;0),'Test Sample Data'!F378,$C$389),""))</f>
        <v/>
      </c>
      <c r="G379" s="105" t="str">
        <f>IF('Test Sample Data'!G378="","",IF(SUM('Test Sample Data'!G$3:G$386)&gt;10,IF(AND(ISNUMBER('Test Sample Data'!G378),'Test Sample Data'!G378&lt;$C$389, 'Test Sample Data'!G378&gt;0),'Test Sample Data'!G378,$C$389),""))</f>
        <v/>
      </c>
      <c r="H379" s="105" t="str">
        <f>IF('Test Sample Data'!H378="","",IF(SUM('Test Sample Data'!H$3:H$386)&gt;10,IF(AND(ISNUMBER('Test Sample Data'!H378),'Test Sample Data'!H378&lt;$C$389, 'Test Sample Data'!H378&gt;0),'Test Sample Data'!H378,$C$389),""))</f>
        <v/>
      </c>
      <c r="I379" s="105" t="str">
        <f>IF('Test Sample Data'!I378="","",IF(SUM('Test Sample Data'!I$3:I$386)&gt;10,IF(AND(ISNUMBER('Test Sample Data'!I378),'Test Sample Data'!I378&lt;$C$389, 'Test Sample Data'!I378&gt;0),'Test Sample Data'!I378,$C$389),""))</f>
        <v/>
      </c>
      <c r="J379" s="105" t="str">
        <f>IF('Test Sample Data'!J378="","",IF(SUM('Test Sample Data'!J$3:J$386)&gt;10,IF(AND(ISNUMBER('Test Sample Data'!J378),'Test Sample Data'!J378&lt;$C$389, 'Test Sample Data'!J378&gt;0),'Test Sample Data'!J378,$C$389),""))</f>
        <v/>
      </c>
      <c r="K379" s="105" t="str">
        <f>IF('Test Sample Data'!K378="","",IF(SUM('Test Sample Data'!K$3:K$386)&gt;10,IF(AND(ISNUMBER('Test Sample Data'!K378),'Test Sample Data'!K378&lt;$C$389, 'Test Sample Data'!K378&gt;0),'Test Sample Data'!K378,$C$389),""))</f>
        <v/>
      </c>
      <c r="L379" s="105" t="str">
        <f>IF('Test Sample Data'!L378="","",IF(SUM('Test Sample Data'!L$3:L$386)&gt;10,IF(AND(ISNUMBER('Test Sample Data'!L378),'Test Sample Data'!L378&lt;$C$389, 'Test Sample Data'!L378&gt;0),'Test Sample Data'!L378,$C$389),""))</f>
        <v/>
      </c>
      <c r="M379" s="105" t="str">
        <f>IF('Test Sample Data'!M378="","",IF(SUM('Test Sample Data'!M$3:M$386)&gt;10,IF(AND(ISNUMBER('Test Sample Data'!M378),'Test Sample Data'!M378&lt;$C$389, 'Test Sample Data'!M378&gt;0),'Test Sample Data'!M378,$C$389),""))</f>
        <v/>
      </c>
      <c r="N379" s="105" t="str">
        <f>IF('Test Sample Data'!N378="","",IF(SUM('Test Sample Data'!N$3:N$386)&gt;10,IF(AND(ISNUMBER('Test Sample Data'!N378),'Test Sample Data'!N378&lt;$C$389, 'Test Sample Data'!N378&gt;0),'Test Sample Data'!N378,$C$389),""))</f>
        <v/>
      </c>
      <c r="O379" s="105" t="str">
        <f>'Gene Table'!D378</f>
        <v>HGDC</v>
      </c>
      <c r="P379" s="104" t="s">
        <v>27159</v>
      </c>
      <c r="Q379" s="105">
        <f>IF('Control Sample Data'!C378="","",IF(SUM('Control Sample Data'!C$3:C$386)&gt;10,IF(AND(ISNUMBER('Control Sample Data'!C378),'Control Sample Data'!C378&lt;$C$389, 'Control Sample Data'!C378&gt;0),'Control Sample Data'!C378,$C$389),""))</f>
        <v>35</v>
      </c>
      <c r="R379" s="105">
        <f>IF('Control Sample Data'!D378="","",IF(SUM('Control Sample Data'!D$3:D$386)&gt;10,IF(AND(ISNUMBER('Control Sample Data'!D378),'Control Sample Data'!D378&lt;$C$389, 'Control Sample Data'!D378&gt;0),'Control Sample Data'!D378,$C$389),""))</f>
        <v>35</v>
      </c>
      <c r="S379" s="105">
        <f>IF('Control Sample Data'!E378="","",IF(SUM('Control Sample Data'!E$3:E$386)&gt;10,IF(AND(ISNUMBER('Control Sample Data'!E378),'Control Sample Data'!E378&lt;$C$389, 'Control Sample Data'!E378&gt;0),'Control Sample Data'!E378,$C$389),""))</f>
        <v>35</v>
      </c>
      <c r="T379" s="105" t="str">
        <f>IF('Control Sample Data'!F378="","",IF(SUM('Control Sample Data'!F$3:F$386)&gt;10,IF(AND(ISNUMBER('Control Sample Data'!F378),'Control Sample Data'!F378&lt;$C$389, 'Control Sample Data'!F378&gt;0),'Control Sample Data'!F378,$C$389),""))</f>
        <v/>
      </c>
      <c r="U379" s="105" t="str">
        <f>IF('Control Sample Data'!G378="","",IF(SUM('Control Sample Data'!G$3:G$386)&gt;10,IF(AND(ISNUMBER('Control Sample Data'!G378),'Control Sample Data'!G378&lt;$C$389, 'Control Sample Data'!G378&gt;0),'Control Sample Data'!G378,$C$389),""))</f>
        <v/>
      </c>
      <c r="V379" s="105" t="str">
        <f>IF('Control Sample Data'!H378="","",IF(SUM('Control Sample Data'!H$3:H$386)&gt;10,IF(AND(ISNUMBER('Control Sample Data'!H378),'Control Sample Data'!H378&lt;$C$389, 'Control Sample Data'!H378&gt;0),'Control Sample Data'!H378,$C$389),""))</f>
        <v/>
      </c>
      <c r="W379" s="105" t="str">
        <f>IF('Control Sample Data'!I378="","",IF(SUM('Control Sample Data'!I$3:I$386)&gt;10,IF(AND(ISNUMBER('Control Sample Data'!I378),'Control Sample Data'!I378&lt;$C$389, 'Control Sample Data'!I378&gt;0),'Control Sample Data'!I378,$C$389),""))</f>
        <v/>
      </c>
      <c r="X379" s="105" t="str">
        <f>IF('Control Sample Data'!J378="","",IF(SUM('Control Sample Data'!J$3:J$386)&gt;10,IF(AND(ISNUMBER('Control Sample Data'!J378),'Control Sample Data'!J378&lt;$C$389, 'Control Sample Data'!J378&gt;0),'Control Sample Data'!J378,$C$389),""))</f>
        <v/>
      </c>
      <c r="Y379" s="105" t="str">
        <f>IF('Control Sample Data'!K378="","",IF(SUM('Control Sample Data'!K$3:K$386)&gt;10,IF(AND(ISNUMBER('Control Sample Data'!K378),'Control Sample Data'!K378&lt;$C$389, 'Control Sample Data'!K378&gt;0),'Control Sample Data'!K378,$C$389),""))</f>
        <v/>
      </c>
      <c r="Z379" s="105" t="str">
        <f>IF('Control Sample Data'!L378="","",IF(SUM('Control Sample Data'!L$3:L$386)&gt;10,IF(AND(ISNUMBER('Control Sample Data'!L378),'Control Sample Data'!L378&lt;$C$389, 'Control Sample Data'!L378&gt;0),'Control Sample Data'!L378,$C$389),""))</f>
        <v/>
      </c>
      <c r="AA379" s="105" t="str">
        <f>IF('Control Sample Data'!M378="","",IF(SUM('Control Sample Data'!M$3:M$386)&gt;10,IF(AND(ISNUMBER('Control Sample Data'!M378),'Control Sample Data'!M378&lt;$C$389, 'Control Sample Data'!M378&gt;0),'Control Sample Data'!M378,$C$389),""))</f>
        <v/>
      </c>
      <c r="AB379" s="136" t="str">
        <f>IF('Control Sample Data'!N378="","",IF(SUM('Control Sample Data'!N$3:N$386)&gt;10,IF(AND(ISNUMBER('Control Sample Data'!N378),'Control Sample Data'!N378&lt;$C$389, 'Control Sample Data'!N378&gt;0),'Control Sample Data'!N378,$C$389),""))</f>
        <v/>
      </c>
      <c r="BA379" s="101" t="str">
        <f t="shared" si="326"/>
        <v>HGDC</v>
      </c>
      <c r="BB379" s="104" t="s">
        <v>27159</v>
      </c>
      <c r="BC379" s="105">
        <f t="shared" si="338"/>
        <v>14.007999999999999</v>
      </c>
      <c r="BD379" s="105">
        <f t="shared" si="339"/>
        <v>14.05</v>
      </c>
      <c r="BE379" s="105">
        <f t="shared" si="340"/>
        <v>14.119999999999997</v>
      </c>
      <c r="BF379" s="105" t="str">
        <f t="shared" si="341"/>
        <v/>
      </c>
      <c r="BG379" s="105" t="str">
        <f t="shared" si="342"/>
        <v/>
      </c>
      <c r="BH379" s="105" t="str">
        <f t="shared" si="343"/>
        <v/>
      </c>
      <c r="BI379" s="105" t="str">
        <f t="shared" si="344"/>
        <v/>
      </c>
      <c r="BJ379" s="105" t="str">
        <f t="shared" si="345"/>
        <v/>
      </c>
      <c r="BK379" s="105" t="str">
        <f t="shared" si="346"/>
        <v/>
      </c>
      <c r="BL379" s="105" t="str">
        <f t="shared" si="347"/>
        <v/>
      </c>
      <c r="BM379" s="102" t="str">
        <f t="shared" si="327"/>
        <v/>
      </c>
      <c r="BN379" s="102" t="str">
        <f t="shared" si="328"/>
        <v/>
      </c>
      <c r="BO379" s="105">
        <f t="shared" si="348"/>
        <v>13.858000000000001</v>
      </c>
      <c r="BP379" s="105">
        <f t="shared" si="349"/>
        <v>13.948</v>
      </c>
      <c r="BQ379" s="105">
        <f t="shared" si="350"/>
        <v>13.79</v>
      </c>
      <c r="BR379" s="105" t="str">
        <f t="shared" si="351"/>
        <v/>
      </c>
      <c r="BS379" s="105" t="str">
        <f t="shared" si="352"/>
        <v/>
      </c>
      <c r="BT379" s="105" t="str">
        <f t="shared" si="353"/>
        <v/>
      </c>
      <c r="BU379" s="105" t="str">
        <f t="shared" si="354"/>
        <v/>
      </c>
      <c r="BV379" s="105" t="str">
        <f t="shared" si="355"/>
        <v/>
      </c>
      <c r="BW379" s="105" t="str">
        <f t="shared" si="356"/>
        <v/>
      </c>
      <c r="BX379" s="105" t="str">
        <f t="shared" si="357"/>
        <v/>
      </c>
      <c r="BY379" s="102" t="str">
        <f t="shared" si="329"/>
        <v/>
      </c>
      <c r="BZ379" s="102" t="str">
        <f t="shared" si="330"/>
        <v/>
      </c>
      <c r="CA379" s="70">
        <f t="shared" si="331"/>
        <v>14.059333333333333</v>
      </c>
      <c r="CB379" s="70">
        <f t="shared" si="332"/>
        <v>13.865333333333334</v>
      </c>
      <c r="CC379" s="103" t="str">
        <f t="shared" si="333"/>
        <v>HGDC</v>
      </c>
      <c r="CD379" s="104" t="s">
        <v>27159</v>
      </c>
      <c r="CE379" s="106">
        <f t="shared" si="358"/>
        <v>6.0697642130933602E-5</v>
      </c>
      <c r="CF379" s="106">
        <f t="shared" si="359"/>
        <v>5.8956074763479352E-5</v>
      </c>
      <c r="CG379" s="106">
        <f t="shared" si="360"/>
        <v>5.6163797035209816E-5</v>
      </c>
      <c r="CH379" s="106" t="str">
        <f t="shared" si="361"/>
        <v/>
      </c>
      <c r="CI379" s="106" t="str">
        <f t="shared" si="362"/>
        <v/>
      </c>
      <c r="CJ379" s="106" t="str">
        <f t="shared" si="363"/>
        <v/>
      </c>
      <c r="CK379" s="106" t="str">
        <f t="shared" si="364"/>
        <v/>
      </c>
      <c r="CL379" s="106" t="str">
        <f t="shared" si="365"/>
        <v/>
      </c>
      <c r="CM379" s="106" t="str">
        <f t="shared" si="366"/>
        <v/>
      </c>
      <c r="CN379" s="106" t="str">
        <f t="shared" si="367"/>
        <v/>
      </c>
      <c r="CO379" s="119" t="str">
        <f t="shared" si="334"/>
        <v/>
      </c>
      <c r="CP379" s="119" t="str">
        <f t="shared" si="335"/>
        <v/>
      </c>
      <c r="CQ379" s="106">
        <f t="shared" si="368"/>
        <v>6.7348250734982831E-5</v>
      </c>
      <c r="CR379" s="106">
        <f t="shared" si="369"/>
        <v>6.3275213685285673E-5</v>
      </c>
      <c r="CS379" s="106">
        <f t="shared" si="370"/>
        <v>7.0598644037188073E-5</v>
      </c>
      <c r="CT379" s="106" t="str">
        <f t="shared" si="371"/>
        <v/>
      </c>
      <c r="CU379" s="106" t="str">
        <f t="shared" si="372"/>
        <v/>
      </c>
      <c r="CV379" s="106" t="str">
        <f t="shared" si="373"/>
        <v/>
      </c>
      <c r="CW379" s="106" t="str">
        <f t="shared" si="374"/>
        <v/>
      </c>
      <c r="CX379" s="106" t="str">
        <f t="shared" si="375"/>
        <v/>
      </c>
      <c r="CY379" s="106" t="str">
        <f t="shared" si="376"/>
        <v/>
      </c>
      <c r="CZ379" s="106" t="str">
        <f t="shared" si="377"/>
        <v/>
      </c>
      <c r="DA379" s="119" t="str">
        <f t="shared" si="336"/>
        <v/>
      </c>
      <c r="DB379" s="119" t="str">
        <f t="shared" si="337"/>
        <v/>
      </c>
    </row>
    <row r="380" spans="1:106" ht="15" customHeight="1" x14ac:dyDescent="0.3">
      <c r="A380" s="135" t="str">
        <f>'Gene Table'!D379</f>
        <v>HGDC</v>
      </c>
      <c r="B380" s="104" t="s">
        <v>27160</v>
      </c>
      <c r="C380" s="105">
        <f>IF('Test Sample Data'!C379="","",IF(SUM('Test Sample Data'!C$3:C$386)&gt;10,IF(AND(ISNUMBER('Test Sample Data'!C379),'Test Sample Data'!C379&lt;$C$389, 'Test Sample Data'!C379&gt;0),'Test Sample Data'!C379,$C$389),""))</f>
        <v>35</v>
      </c>
      <c r="D380" s="105">
        <f>IF('Test Sample Data'!D379="","",IF(SUM('Test Sample Data'!D$3:D$386)&gt;10,IF(AND(ISNUMBER('Test Sample Data'!D379),'Test Sample Data'!D379&lt;$C$389, 'Test Sample Data'!D379&gt;0),'Test Sample Data'!D379,$C$389),""))</f>
        <v>35</v>
      </c>
      <c r="E380" s="105">
        <f>IF('Test Sample Data'!E379="","",IF(SUM('Test Sample Data'!E$3:E$386)&gt;10,IF(AND(ISNUMBER('Test Sample Data'!E379),'Test Sample Data'!E379&lt;$C$389, 'Test Sample Data'!E379&gt;0),'Test Sample Data'!E379,$C$389),""))</f>
        <v>35</v>
      </c>
      <c r="F380" s="105" t="str">
        <f>IF('Test Sample Data'!F379="","",IF(SUM('Test Sample Data'!F$3:F$386)&gt;10,IF(AND(ISNUMBER('Test Sample Data'!F379),'Test Sample Data'!F379&lt;$C$389, 'Test Sample Data'!F379&gt;0),'Test Sample Data'!F379,$C$389),""))</f>
        <v/>
      </c>
      <c r="G380" s="105" t="str">
        <f>IF('Test Sample Data'!G379="","",IF(SUM('Test Sample Data'!G$3:G$386)&gt;10,IF(AND(ISNUMBER('Test Sample Data'!G379),'Test Sample Data'!G379&lt;$C$389, 'Test Sample Data'!G379&gt;0),'Test Sample Data'!G379,$C$389),""))</f>
        <v/>
      </c>
      <c r="H380" s="105" t="str">
        <f>IF('Test Sample Data'!H379="","",IF(SUM('Test Sample Data'!H$3:H$386)&gt;10,IF(AND(ISNUMBER('Test Sample Data'!H379),'Test Sample Data'!H379&lt;$C$389, 'Test Sample Data'!H379&gt;0),'Test Sample Data'!H379,$C$389),""))</f>
        <v/>
      </c>
      <c r="I380" s="105" t="str">
        <f>IF('Test Sample Data'!I379="","",IF(SUM('Test Sample Data'!I$3:I$386)&gt;10,IF(AND(ISNUMBER('Test Sample Data'!I379),'Test Sample Data'!I379&lt;$C$389, 'Test Sample Data'!I379&gt;0),'Test Sample Data'!I379,$C$389),""))</f>
        <v/>
      </c>
      <c r="J380" s="105" t="str">
        <f>IF('Test Sample Data'!J379="","",IF(SUM('Test Sample Data'!J$3:J$386)&gt;10,IF(AND(ISNUMBER('Test Sample Data'!J379),'Test Sample Data'!J379&lt;$C$389, 'Test Sample Data'!J379&gt;0),'Test Sample Data'!J379,$C$389),""))</f>
        <v/>
      </c>
      <c r="K380" s="105" t="str">
        <f>IF('Test Sample Data'!K379="","",IF(SUM('Test Sample Data'!K$3:K$386)&gt;10,IF(AND(ISNUMBER('Test Sample Data'!K379),'Test Sample Data'!K379&lt;$C$389, 'Test Sample Data'!K379&gt;0),'Test Sample Data'!K379,$C$389),""))</f>
        <v/>
      </c>
      <c r="L380" s="105" t="str">
        <f>IF('Test Sample Data'!L379="","",IF(SUM('Test Sample Data'!L$3:L$386)&gt;10,IF(AND(ISNUMBER('Test Sample Data'!L379),'Test Sample Data'!L379&lt;$C$389, 'Test Sample Data'!L379&gt;0),'Test Sample Data'!L379,$C$389),""))</f>
        <v/>
      </c>
      <c r="M380" s="105" t="str">
        <f>IF('Test Sample Data'!M379="","",IF(SUM('Test Sample Data'!M$3:M$386)&gt;10,IF(AND(ISNUMBER('Test Sample Data'!M379),'Test Sample Data'!M379&lt;$C$389, 'Test Sample Data'!M379&gt;0),'Test Sample Data'!M379,$C$389),""))</f>
        <v/>
      </c>
      <c r="N380" s="105" t="str">
        <f>IF('Test Sample Data'!N379="","",IF(SUM('Test Sample Data'!N$3:N$386)&gt;10,IF(AND(ISNUMBER('Test Sample Data'!N379),'Test Sample Data'!N379&lt;$C$389, 'Test Sample Data'!N379&gt;0),'Test Sample Data'!N379,$C$389),""))</f>
        <v/>
      </c>
      <c r="O380" s="105" t="str">
        <f>'Gene Table'!D379</f>
        <v>HGDC</v>
      </c>
      <c r="P380" s="104" t="s">
        <v>27160</v>
      </c>
      <c r="Q380" s="105">
        <f>IF('Control Sample Data'!C379="","",IF(SUM('Control Sample Data'!C$3:C$386)&gt;10,IF(AND(ISNUMBER('Control Sample Data'!C379),'Control Sample Data'!C379&lt;$C$389, 'Control Sample Data'!C379&gt;0),'Control Sample Data'!C379,$C$389),""))</f>
        <v>35</v>
      </c>
      <c r="R380" s="105">
        <f>IF('Control Sample Data'!D379="","",IF(SUM('Control Sample Data'!D$3:D$386)&gt;10,IF(AND(ISNUMBER('Control Sample Data'!D379),'Control Sample Data'!D379&lt;$C$389, 'Control Sample Data'!D379&gt;0),'Control Sample Data'!D379,$C$389),""))</f>
        <v>35</v>
      </c>
      <c r="S380" s="105">
        <f>IF('Control Sample Data'!E379="","",IF(SUM('Control Sample Data'!E$3:E$386)&gt;10,IF(AND(ISNUMBER('Control Sample Data'!E379),'Control Sample Data'!E379&lt;$C$389, 'Control Sample Data'!E379&gt;0),'Control Sample Data'!E379,$C$389),""))</f>
        <v>35</v>
      </c>
      <c r="T380" s="105" t="str">
        <f>IF('Control Sample Data'!F379="","",IF(SUM('Control Sample Data'!F$3:F$386)&gt;10,IF(AND(ISNUMBER('Control Sample Data'!F379),'Control Sample Data'!F379&lt;$C$389, 'Control Sample Data'!F379&gt;0),'Control Sample Data'!F379,$C$389),""))</f>
        <v/>
      </c>
      <c r="U380" s="105" t="str">
        <f>IF('Control Sample Data'!G379="","",IF(SUM('Control Sample Data'!G$3:G$386)&gt;10,IF(AND(ISNUMBER('Control Sample Data'!G379),'Control Sample Data'!G379&lt;$C$389, 'Control Sample Data'!G379&gt;0),'Control Sample Data'!G379,$C$389),""))</f>
        <v/>
      </c>
      <c r="V380" s="105" t="str">
        <f>IF('Control Sample Data'!H379="","",IF(SUM('Control Sample Data'!H$3:H$386)&gt;10,IF(AND(ISNUMBER('Control Sample Data'!H379),'Control Sample Data'!H379&lt;$C$389, 'Control Sample Data'!H379&gt;0),'Control Sample Data'!H379,$C$389),""))</f>
        <v/>
      </c>
      <c r="W380" s="105" t="str">
        <f>IF('Control Sample Data'!I379="","",IF(SUM('Control Sample Data'!I$3:I$386)&gt;10,IF(AND(ISNUMBER('Control Sample Data'!I379),'Control Sample Data'!I379&lt;$C$389, 'Control Sample Data'!I379&gt;0),'Control Sample Data'!I379,$C$389),""))</f>
        <v/>
      </c>
      <c r="X380" s="105" t="str">
        <f>IF('Control Sample Data'!J379="","",IF(SUM('Control Sample Data'!J$3:J$386)&gt;10,IF(AND(ISNUMBER('Control Sample Data'!J379),'Control Sample Data'!J379&lt;$C$389, 'Control Sample Data'!J379&gt;0),'Control Sample Data'!J379,$C$389),""))</f>
        <v/>
      </c>
      <c r="Y380" s="105" t="str">
        <f>IF('Control Sample Data'!K379="","",IF(SUM('Control Sample Data'!K$3:K$386)&gt;10,IF(AND(ISNUMBER('Control Sample Data'!K379),'Control Sample Data'!K379&lt;$C$389, 'Control Sample Data'!K379&gt;0),'Control Sample Data'!K379,$C$389),""))</f>
        <v/>
      </c>
      <c r="Z380" s="105" t="str">
        <f>IF('Control Sample Data'!L379="","",IF(SUM('Control Sample Data'!L$3:L$386)&gt;10,IF(AND(ISNUMBER('Control Sample Data'!L379),'Control Sample Data'!L379&lt;$C$389, 'Control Sample Data'!L379&gt;0),'Control Sample Data'!L379,$C$389),""))</f>
        <v/>
      </c>
      <c r="AA380" s="105" t="str">
        <f>IF('Control Sample Data'!M379="","",IF(SUM('Control Sample Data'!M$3:M$386)&gt;10,IF(AND(ISNUMBER('Control Sample Data'!M379),'Control Sample Data'!M379&lt;$C$389, 'Control Sample Data'!M379&gt;0),'Control Sample Data'!M379,$C$389),""))</f>
        <v/>
      </c>
      <c r="AB380" s="136" t="str">
        <f>IF('Control Sample Data'!N379="","",IF(SUM('Control Sample Data'!N$3:N$386)&gt;10,IF(AND(ISNUMBER('Control Sample Data'!N379),'Control Sample Data'!N379&lt;$C$389, 'Control Sample Data'!N379&gt;0),'Control Sample Data'!N379,$C$389),""))</f>
        <v/>
      </c>
      <c r="BA380" s="101" t="str">
        <f t="shared" si="326"/>
        <v>HGDC</v>
      </c>
      <c r="BB380" s="104" t="s">
        <v>27160</v>
      </c>
      <c r="BC380" s="105">
        <f t="shared" si="338"/>
        <v>14.007999999999999</v>
      </c>
      <c r="BD380" s="105">
        <f t="shared" si="339"/>
        <v>14.05</v>
      </c>
      <c r="BE380" s="105">
        <f t="shared" si="340"/>
        <v>14.119999999999997</v>
      </c>
      <c r="BF380" s="105" t="str">
        <f t="shared" si="341"/>
        <v/>
      </c>
      <c r="BG380" s="105" t="str">
        <f t="shared" si="342"/>
        <v/>
      </c>
      <c r="BH380" s="105" t="str">
        <f t="shared" si="343"/>
        <v/>
      </c>
      <c r="BI380" s="105" t="str">
        <f t="shared" si="344"/>
        <v/>
      </c>
      <c r="BJ380" s="105" t="str">
        <f t="shared" si="345"/>
        <v/>
      </c>
      <c r="BK380" s="105" t="str">
        <f t="shared" si="346"/>
        <v/>
      </c>
      <c r="BL380" s="105" t="str">
        <f t="shared" si="347"/>
        <v/>
      </c>
      <c r="BM380" s="102" t="str">
        <f t="shared" si="327"/>
        <v/>
      </c>
      <c r="BN380" s="102" t="str">
        <f t="shared" si="328"/>
        <v/>
      </c>
      <c r="BO380" s="105">
        <f t="shared" si="348"/>
        <v>13.858000000000001</v>
      </c>
      <c r="BP380" s="105">
        <f t="shared" si="349"/>
        <v>13.948</v>
      </c>
      <c r="BQ380" s="105">
        <f t="shared" si="350"/>
        <v>13.79</v>
      </c>
      <c r="BR380" s="105" t="str">
        <f t="shared" si="351"/>
        <v/>
      </c>
      <c r="BS380" s="105" t="str">
        <f t="shared" si="352"/>
        <v/>
      </c>
      <c r="BT380" s="105" t="str">
        <f t="shared" si="353"/>
        <v/>
      </c>
      <c r="BU380" s="105" t="str">
        <f t="shared" si="354"/>
        <v/>
      </c>
      <c r="BV380" s="105" t="str">
        <f t="shared" si="355"/>
        <v/>
      </c>
      <c r="BW380" s="105" t="str">
        <f t="shared" si="356"/>
        <v/>
      </c>
      <c r="BX380" s="105" t="str">
        <f t="shared" si="357"/>
        <v/>
      </c>
      <c r="BY380" s="102" t="str">
        <f t="shared" si="329"/>
        <v/>
      </c>
      <c r="BZ380" s="102" t="str">
        <f t="shared" si="330"/>
        <v/>
      </c>
      <c r="CA380" s="70">
        <f t="shared" si="331"/>
        <v>14.059333333333333</v>
      </c>
      <c r="CB380" s="70">
        <f t="shared" si="332"/>
        <v>13.865333333333334</v>
      </c>
      <c r="CC380" s="103" t="str">
        <f t="shared" si="333"/>
        <v>HGDC</v>
      </c>
      <c r="CD380" s="104" t="s">
        <v>27160</v>
      </c>
      <c r="CE380" s="106">
        <f t="shared" si="358"/>
        <v>6.0697642130933602E-5</v>
      </c>
      <c r="CF380" s="106">
        <f t="shared" si="359"/>
        <v>5.8956074763479352E-5</v>
      </c>
      <c r="CG380" s="106">
        <f t="shared" si="360"/>
        <v>5.6163797035209816E-5</v>
      </c>
      <c r="CH380" s="106" t="str">
        <f t="shared" si="361"/>
        <v/>
      </c>
      <c r="CI380" s="106" t="str">
        <f t="shared" si="362"/>
        <v/>
      </c>
      <c r="CJ380" s="106" t="str">
        <f t="shared" si="363"/>
        <v/>
      </c>
      <c r="CK380" s="106" t="str">
        <f t="shared" si="364"/>
        <v/>
      </c>
      <c r="CL380" s="106" t="str">
        <f t="shared" si="365"/>
        <v/>
      </c>
      <c r="CM380" s="106" t="str">
        <f t="shared" si="366"/>
        <v/>
      </c>
      <c r="CN380" s="106" t="str">
        <f t="shared" si="367"/>
        <v/>
      </c>
      <c r="CO380" s="119" t="str">
        <f t="shared" si="334"/>
        <v/>
      </c>
      <c r="CP380" s="119" t="str">
        <f t="shared" si="335"/>
        <v/>
      </c>
      <c r="CQ380" s="106">
        <f t="shared" si="368"/>
        <v>6.7348250734982831E-5</v>
      </c>
      <c r="CR380" s="106">
        <f t="shared" si="369"/>
        <v>6.3275213685285673E-5</v>
      </c>
      <c r="CS380" s="106">
        <f t="shared" si="370"/>
        <v>7.0598644037188073E-5</v>
      </c>
      <c r="CT380" s="106" t="str">
        <f t="shared" si="371"/>
        <v/>
      </c>
      <c r="CU380" s="106" t="str">
        <f t="shared" si="372"/>
        <v/>
      </c>
      <c r="CV380" s="106" t="str">
        <f t="shared" si="373"/>
        <v/>
      </c>
      <c r="CW380" s="106" t="str">
        <f t="shared" si="374"/>
        <v/>
      </c>
      <c r="CX380" s="106" t="str">
        <f t="shared" si="375"/>
        <v/>
      </c>
      <c r="CY380" s="106" t="str">
        <f t="shared" si="376"/>
        <v/>
      </c>
      <c r="CZ380" s="106" t="str">
        <f t="shared" si="377"/>
        <v/>
      </c>
      <c r="DA380" s="119" t="str">
        <f t="shared" si="336"/>
        <v/>
      </c>
      <c r="DB380" s="119" t="str">
        <f t="shared" si="337"/>
        <v/>
      </c>
    </row>
    <row r="381" spans="1:106" ht="15" customHeight="1" x14ac:dyDescent="0.3">
      <c r="A381" s="135" t="str">
        <f>'Gene Table'!D380</f>
        <v>HGDC</v>
      </c>
      <c r="B381" s="104" t="s">
        <v>27161</v>
      </c>
      <c r="C381" s="105">
        <f>IF('Test Sample Data'!C380="","",IF(SUM('Test Sample Data'!C$3:C$386)&gt;10,IF(AND(ISNUMBER('Test Sample Data'!C380),'Test Sample Data'!C380&lt;$C$389, 'Test Sample Data'!C380&gt;0),'Test Sample Data'!C380,$C$389),""))</f>
        <v>35</v>
      </c>
      <c r="D381" s="105">
        <f>IF('Test Sample Data'!D380="","",IF(SUM('Test Sample Data'!D$3:D$386)&gt;10,IF(AND(ISNUMBER('Test Sample Data'!D380),'Test Sample Data'!D380&lt;$C$389, 'Test Sample Data'!D380&gt;0),'Test Sample Data'!D380,$C$389),""))</f>
        <v>35</v>
      </c>
      <c r="E381" s="105">
        <f>IF('Test Sample Data'!E380="","",IF(SUM('Test Sample Data'!E$3:E$386)&gt;10,IF(AND(ISNUMBER('Test Sample Data'!E380),'Test Sample Data'!E380&lt;$C$389, 'Test Sample Data'!E380&gt;0),'Test Sample Data'!E380,$C$389),""))</f>
        <v>35</v>
      </c>
      <c r="F381" s="105" t="str">
        <f>IF('Test Sample Data'!F380="","",IF(SUM('Test Sample Data'!F$3:F$386)&gt;10,IF(AND(ISNUMBER('Test Sample Data'!F380),'Test Sample Data'!F380&lt;$C$389, 'Test Sample Data'!F380&gt;0),'Test Sample Data'!F380,$C$389),""))</f>
        <v/>
      </c>
      <c r="G381" s="105" t="str">
        <f>IF('Test Sample Data'!G380="","",IF(SUM('Test Sample Data'!G$3:G$386)&gt;10,IF(AND(ISNUMBER('Test Sample Data'!G380),'Test Sample Data'!G380&lt;$C$389, 'Test Sample Data'!G380&gt;0),'Test Sample Data'!G380,$C$389),""))</f>
        <v/>
      </c>
      <c r="H381" s="105" t="str">
        <f>IF('Test Sample Data'!H380="","",IF(SUM('Test Sample Data'!H$3:H$386)&gt;10,IF(AND(ISNUMBER('Test Sample Data'!H380),'Test Sample Data'!H380&lt;$C$389, 'Test Sample Data'!H380&gt;0),'Test Sample Data'!H380,$C$389),""))</f>
        <v/>
      </c>
      <c r="I381" s="105" t="str">
        <f>IF('Test Sample Data'!I380="","",IF(SUM('Test Sample Data'!I$3:I$386)&gt;10,IF(AND(ISNUMBER('Test Sample Data'!I380),'Test Sample Data'!I380&lt;$C$389, 'Test Sample Data'!I380&gt;0),'Test Sample Data'!I380,$C$389),""))</f>
        <v/>
      </c>
      <c r="J381" s="105" t="str">
        <f>IF('Test Sample Data'!J380="","",IF(SUM('Test Sample Data'!J$3:J$386)&gt;10,IF(AND(ISNUMBER('Test Sample Data'!J380),'Test Sample Data'!J380&lt;$C$389, 'Test Sample Data'!J380&gt;0),'Test Sample Data'!J380,$C$389),""))</f>
        <v/>
      </c>
      <c r="K381" s="105" t="str">
        <f>IF('Test Sample Data'!K380="","",IF(SUM('Test Sample Data'!K$3:K$386)&gt;10,IF(AND(ISNUMBER('Test Sample Data'!K380),'Test Sample Data'!K380&lt;$C$389, 'Test Sample Data'!K380&gt;0),'Test Sample Data'!K380,$C$389),""))</f>
        <v/>
      </c>
      <c r="L381" s="105" t="str">
        <f>IF('Test Sample Data'!L380="","",IF(SUM('Test Sample Data'!L$3:L$386)&gt;10,IF(AND(ISNUMBER('Test Sample Data'!L380),'Test Sample Data'!L380&lt;$C$389, 'Test Sample Data'!L380&gt;0),'Test Sample Data'!L380,$C$389),""))</f>
        <v/>
      </c>
      <c r="M381" s="105" t="str">
        <f>IF('Test Sample Data'!M380="","",IF(SUM('Test Sample Data'!M$3:M$386)&gt;10,IF(AND(ISNUMBER('Test Sample Data'!M380),'Test Sample Data'!M380&lt;$C$389, 'Test Sample Data'!M380&gt;0),'Test Sample Data'!M380,$C$389),""))</f>
        <v/>
      </c>
      <c r="N381" s="105" t="str">
        <f>IF('Test Sample Data'!N380="","",IF(SUM('Test Sample Data'!N$3:N$386)&gt;10,IF(AND(ISNUMBER('Test Sample Data'!N380),'Test Sample Data'!N380&lt;$C$389, 'Test Sample Data'!N380&gt;0),'Test Sample Data'!N380,$C$389),""))</f>
        <v/>
      </c>
      <c r="O381" s="105" t="str">
        <f>'Gene Table'!D380</f>
        <v>HGDC</v>
      </c>
      <c r="P381" s="104" t="s">
        <v>27161</v>
      </c>
      <c r="Q381" s="105">
        <f>IF('Control Sample Data'!C380="","",IF(SUM('Control Sample Data'!C$3:C$386)&gt;10,IF(AND(ISNUMBER('Control Sample Data'!C380),'Control Sample Data'!C380&lt;$C$389, 'Control Sample Data'!C380&gt;0),'Control Sample Data'!C380,$C$389),""))</f>
        <v>35</v>
      </c>
      <c r="R381" s="105">
        <f>IF('Control Sample Data'!D380="","",IF(SUM('Control Sample Data'!D$3:D$386)&gt;10,IF(AND(ISNUMBER('Control Sample Data'!D380),'Control Sample Data'!D380&lt;$C$389, 'Control Sample Data'!D380&gt;0),'Control Sample Data'!D380,$C$389),""))</f>
        <v>35</v>
      </c>
      <c r="S381" s="105">
        <f>IF('Control Sample Data'!E380="","",IF(SUM('Control Sample Data'!E$3:E$386)&gt;10,IF(AND(ISNUMBER('Control Sample Data'!E380),'Control Sample Data'!E380&lt;$C$389, 'Control Sample Data'!E380&gt;0),'Control Sample Data'!E380,$C$389),""))</f>
        <v>35</v>
      </c>
      <c r="T381" s="105" t="str">
        <f>IF('Control Sample Data'!F380="","",IF(SUM('Control Sample Data'!F$3:F$386)&gt;10,IF(AND(ISNUMBER('Control Sample Data'!F380),'Control Sample Data'!F380&lt;$C$389, 'Control Sample Data'!F380&gt;0),'Control Sample Data'!F380,$C$389),""))</f>
        <v/>
      </c>
      <c r="U381" s="105" t="str">
        <f>IF('Control Sample Data'!G380="","",IF(SUM('Control Sample Data'!G$3:G$386)&gt;10,IF(AND(ISNUMBER('Control Sample Data'!G380),'Control Sample Data'!G380&lt;$C$389, 'Control Sample Data'!G380&gt;0),'Control Sample Data'!G380,$C$389),""))</f>
        <v/>
      </c>
      <c r="V381" s="105" t="str">
        <f>IF('Control Sample Data'!H380="","",IF(SUM('Control Sample Data'!H$3:H$386)&gt;10,IF(AND(ISNUMBER('Control Sample Data'!H380),'Control Sample Data'!H380&lt;$C$389, 'Control Sample Data'!H380&gt;0),'Control Sample Data'!H380,$C$389),""))</f>
        <v/>
      </c>
      <c r="W381" s="105" t="str">
        <f>IF('Control Sample Data'!I380="","",IF(SUM('Control Sample Data'!I$3:I$386)&gt;10,IF(AND(ISNUMBER('Control Sample Data'!I380),'Control Sample Data'!I380&lt;$C$389, 'Control Sample Data'!I380&gt;0),'Control Sample Data'!I380,$C$389),""))</f>
        <v/>
      </c>
      <c r="X381" s="105" t="str">
        <f>IF('Control Sample Data'!J380="","",IF(SUM('Control Sample Data'!J$3:J$386)&gt;10,IF(AND(ISNUMBER('Control Sample Data'!J380),'Control Sample Data'!J380&lt;$C$389, 'Control Sample Data'!J380&gt;0),'Control Sample Data'!J380,$C$389),""))</f>
        <v/>
      </c>
      <c r="Y381" s="105" t="str">
        <f>IF('Control Sample Data'!K380="","",IF(SUM('Control Sample Data'!K$3:K$386)&gt;10,IF(AND(ISNUMBER('Control Sample Data'!K380),'Control Sample Data'!K380&lt;$C$389, 'Control Sample Data'!K380&gt;0),'Control Sample Data'!K380,$C$389),""))</f>
        <v/>
      </c>
      <c r="Z381" s="105" t="str">
        <f>IF('Control Sample Data'!L380="","",IF(SUM('Control Sample Data'!L$3:L$386)&gt;10,IF(AND(ISNUMBER('Control Sample Data'!L380),'Control Sample Data'!L380&lt;$C$389, 'Control Sample Data'!L380&gt;0),'Control Sample Data'!L380,$C$389),""))</f>
        <v/>
      </c>
      <c r="AA381" s="105" t="str">
        <f>IF('Control Sample Data'!M380="","",IF(SUM('Control Sample Data'!M$3:M$386)&gt;10,IF(AND(ISNUMBER('Control Sample Data'!M380),'Control Sample Data'!M380&lt;$C$389, 'Control Sample Data'!M380&gt;0),'Control Sample Data'!M380,$C$389),""))</f>
        <v/>
      </c>
      <c r="AB381" s="136" t="str">
        <f>IF('Control Sample Data'!N380="","",IF(SUM('Control Sample Data'!N$3:N$386)&gt;10,IF(AND(ISNUMBER('Control Sample Data'!N380),'Control Sample Data'!N380&lt;$C$389, 'Control Sample Data'!N380&gt;0),'Control Sample Data'!N380,$C$389),""))</f>
        <v/>
      </c>
      <c r="BA381" s="101" t="str">
        <f t="shared" si="326"/>
        <v>HGDC</v>
      </c>
      <c r="BB381" s="104" t="s">
        <v>27161</v>
      </c>
      <c r="BC381" s="105">
        <f t="shared" si="338"/>
        <v>14.007999999999999</v>
      </c>
      <c r="BD381" s="105">
        <f t="shared" si="339"/>
        <v>14.05</v>
      </c>
      <c r="BE381" s="105">
        <f t="shared" si="340"/>
        <v>14.119999999999997</v>
      </c>
      <c r="BF381" s="105" t="str">
        <f t="shared" si="341"/>
        <v/>
      </c>
      <c r="BG381" s="105" t="str">
        <f t="shared" si="342"/>
        <v/>
      </c>
      <c r="BH381" s="105" t="str">
        <f t="shared" si="343"/>
        <v/>
      </c>
      <c r="BI381" s="105" t="str">
        <f t="shared" si="344"/>
        <v/>
      </c>
      <c r="BJ381" s="105" t="str">
        <f t="shared" si="345"/>
        <v/>
      </c>
      <c r="BK381" s="105" t="str">
        <f t="shared" si="346"/>
        <v/>
      </c>
      <c r="BL381" s="105" t="str">
        <f t="shared" si="347"/>
        <v/>
      </c>
      <c r="BM381" s="102" t="str">
        <f t="shared" si="327"/>
        <v/>
      </c>
      <c r="BN381" s="102" t="str">
        <f t="shared" si="328"/>
        <v/>
      </c>
      <c r="BO381" s="105">
        <f t="shared" si="348"/>
        <v>13.858000000000001</v>
      </c>
      <c r="BP381" s="105">
        <f t="shared" si="349"/>
        <v>13.948</v>
      </c>
      <c r="BQ381" s="105">
        <f t="shared" si="350"/>
        <v>13.79</v>
      </c>
      <c r="BR381" s="105" t="str">
        <f t="shared" si="351"/>
        <v/>
      </c>
      <c r="BS381" s="105" t="str">
        <f t="shared" si="352"/>
        <v/>
      </c>
      <c r="BT381" s="105" t="str">
        <f t="shared" si="353"/>
        <v/>
      </c>
      <c r="BU381" s="105" t="str">
        <f t="shared" si="354"/>
        <v/>
      </c>
      <c r="BV381" s="105" t="str">
        <f t="shared" si="355"/>
        <v/>
      </c>
      <c r="BW381" s="105" t="str">
        <f t="shared" si="356"/>
        <v/>
      </c>
      <c r="BX381" s="105" t="str">
        <f t="shared" si="357"/>
        <v/>
      </c>
      <c r="BY381" s="102" t="str">
        <f t="shared" si="329"/>
        <v/>
      </c>
      <c r="BZ381" s="102" t="str">
        <f t="shared" si="330"/>
        <v/>
      </c>
      <c r="CA381" s="70">
        <f t="shared" si="331"/>
        <v>14.059333333333333</v>
      </c>
      <c r="CB381" s="70">
        <f t="shared" si="332"/>
        <v>13.865333333333334</v>
      </c>
      <c r="CC381" s="103" t="str">
        <f t="shared" si="333"/>
        <v>HGDC</v>
      </c>
      <c r="CD381" s="104" t="s">
        <v>27161</v>
      </c>
      <c r="CE381" s="106">
        <f t="shared" si="358"/>
        <v>6.0697642130933602E-5</v>
      </c>
      <c r="CF381" s="106">
        <f t="shared" si="359"/>
        <v>5.8956074763479352E-5</v>
      </c>
      <c r="CG381" s="106">
        <f t="shared" si="360"/>
        <v>5.6163797035209816E-5</v>
      </c>
      <c r="CH381" s="106" t="str">
        <f t="shared" si="361"/>
        <v/>
      </c>
      <c r="CI381" s="106" t="str">
        <f t="shared" si="362"/>
        <v/>
      </c>
      <c r="CJ381" s="106" t="str">
        <f t="shared" si="363"/>
        <v/>
      </c>
      <c r="CK381" s="106" t="str">
        <f t="shared" si="364"/>
        <v/>
      </c>
      <c r="CL381" s="106" t="str">
        <f t="shared" si="365"/>
        <v/>
      </c>
      <c r="CM381" s="106" t="str">
        <f t="shared" si="366"/>
        <v/>
      </c>
      <c r="CN381" s="106" t="str">
        <f t="shared" si="367"/>
        <v/>
      </c>
      <c r="CO381" s="119" t="str">
        <f t="shared" si="334"/>
        <v/>
      </c>
      <c r="CP381" s="119" t="str">
        <f t="shared" si="335"/>
        <v/>
      </c>
      <c r="CQ381" s="106">
        <f t="shared" si="368"/>
        <v>6.7348250734982831E-5</v>
      </c>
      <c r="CR381" s="106">
        <f t="shared" si="369"/>
        <v>6.3275213685285673E-5</v>
      </c>
      <c r="CS381" s="106">
        <f t="shared" si="370"/>
        <v>7.0598644037188073E-5</v>
      </c>
      <c r="CT381" s="106" t="str">
        <f t="shared" si="371"/>
        <v/>
      </c>
      <c r="CU381" s="106" t="str">
        <f t="shared" si="372"/>
        <v/>
      </c>
      <c r="CV381" s="106" t="str">
        <f t="shared" si="373"/>
        <v/>
      </c>
      <c r="CW381" s="106" t="str">
        <f t="shared" si="374"/>
        <v/>
      </c>
      <c r="CX381" s="106" t="str">
        <f t="shared" si="375"/>
        <v/>
      </c>
      <c r="CY381" s="106" t="str">
        <f t="shared" si="376"/>
        <v/>
      </c>
      <c r="CZ381" s="106" t="str">
        <f t="shared" si="377"/>
        <v/>
      </c>
      <c r="DA381" s="119" t="str">
        <f t="shared" si="336"/>
        <v/>
      </c>
      <c r="DB381" s="119" t="str">
        <f t="shared" si="337"/>
        <v/>
      </c>
    </row>
    <row r="382" spans="1:106" ht="15" customHeight="1" x14ac:dyDescent="0.3">
      <c r="A382" s="135" t="str">
        <f>'Gene Table'!D381</f>
        <v>RTC</v>
      </c>
      <c r="B382" s="104" t="s">
        <v>27162</v>
      </c>
      <c r="C382" s="105">
        <f>IF('Test Sample Data'!C381="","",IF(SUM('Test Sample Data'!C$3:C$386)&gt;10,IF(AND(ISNUMBER('Test Sample Data'!C381),'Test Sample Data'!C381&lt;$C$389, 'Test Sample Data'!C381&gt;0),'Test Sample Data'!C381,$C$389),""))</f>
        <v>20.03</v>
      </c>
      <c r="D382" s="105">
        <f>IF('Test Sample Data'!D381="","",IF(SUM('Test Sample Data'!D$3:D$386)&gt;10,IF(AND(ISNUMBER('Test Sample Data'!D381),'Test Sample Data'!D381&lt;$C$389, 'Test Sample Data'!D381&gt;0),'Test Sample Data'!D381,$C$389),""))</f>
        <v>20.28</v>
      </c>
      <c r="E382" s="105">
        <f>IF('Test Sample Data'!E381="","",IF(SUM('Test Sample Data'!E$3:E$386)&gt;10,IF(AND(ISNUMBER('Test Sample Data'!E381),'Test Sample Data'!E381&lt;$C$389, 'Test Sample Data'!E381&gt;0),'Test Sample Data'!E381,$C$389),""))</f>
        <v>20.43</v>
      </c>
      <c r="F382" s="105" t="str">
        <f>IF('Test Sample Data'!F381="","",IF(SUM('Test Sample Data'!F$3:F$386)&gt;10,IF(AND(ISNUMBER('Test Sample Data'!F381),'Test Sample Data'!F381&lt;$C$389, 'Test Sample Data'!F381&gt;0),'Test Sample Data'!F381,$C$389),""))</f>
        <v/>
      </c>
      <c r="G382" s="105" t="str">
        <f>IF('Test Sample Data'!G381="","",IF(SUM('Test Sample Data'!G$3:G$386)&gt;10,IF(AND(ISNUMBER('Test Sample Data'!G381),'Test Sample Data'!G381&lt;$C$389, 'Test Sample Data'!G381&gt;0),'Test Sample Data'!G381,$C$389),""))</f>
        <v/>
      </c>
      <c r="H382" s="105" t="str">
        <f>IF('Test Sample Data'!H381="","",IF(SUM('Test Sample Data'!H$3:H$386)&gt;10,IF(AND(ISNUMBER('Test Sample Data'!H381),'Test Sample Data'!H381&lt;$C$389, 'Test Sample Data'!H381&gt;0),'Test Sample Data'!H381,$C$389),""))</f>
        <v/>
      </c>
      <c r="I382" s="105" t="str">
        <f>IF('Test Sample Data'!I381="","",IF(SUM('Test Sample Data'!I$3:I$386)&gt;10,IF(AND(ISNUMBER('Test Sample Data'!I381),'Test Sample Data'!I381&lt;$C$389, 'Test Sample Data'!I381&gt;0),'Test Sample Data'!I381,$C$389),""))</f>
        <v/>
      </c>
      <c r="J382" s="105" t="str">
        <f>IF('Test Sample Data'!J381="","",IF(SUM('Test Sample Data'!J$3:J$386)&gt;10,IF(AND(ISNUMBER('Test Sample Data'!J381),'Test Sample Data'!J381&lt;$C$389, 'Test Sample Data'!J381&gt;0),'Test Sample Data'!J381,$C$389),""))</f>
        <v/>
      </c>
      <c r="K382" s="105" t="str">
        <f>IF('Test Sample Data'!K381="","",IF(SUM('Test Sample Data'!K$3:K$386)&gt;10,IF(AND(ISNUMBER('Test Sample Data'!K381),'Test Sample Data'!K381&lt;$C$389, 'Test Sample Data'!K381&gt;0),'Test Sample Data'!K381,$C$389),""))</f>
        <v/>
      </c>
      <c r="L382" s="105" t="str">
        <f>IF('Test Sample Data'!L381="","",IF(SUM('Test Sample Data'!L$3:L$386)&gt;10,IF(AND(ISNUMBER('Test Sample Data'!L381),'Test Sample Data'!L381&lt;$C$389, 'Test Sample Data'!L381&gt;0),'Test Sample Data'!L381,$C$389),""))</f>
        <v/>
      </c>
      <c r="M382" s="105" t="str">
        <f>IF('Test Sample Data'!M381="","",IF(SUM('Test Sample Data'!M$3:M$386)&gt;10,IF(AND(ISNUMBER('Test Sample Data'!M381),'Test Sample Data'!M381&lt;$C$389, 'Test Sample Data'!M381&gt;0),'Test Sample Data'!M381,$C$389),""))</f>
        <v/>
      </c>
      <c r="N382" s="105" t="str">
        <f>IF('Test Sample Data'!N381="","",IF(SUM('Test Sample Data'!N$3:N$386)&gt;10,IF(AND(ISNUMBER('Test Sample Data'!N381),'Test Sample Data'!N381&lt;$C$389, 'Test Sample Data'!N381&gt;0),'Test Sample Data'!N381,$C$389),""))</f>
        <v/>
      </c>
      <c r="O382" s="105" t="str">
        <f>'Gene Table'!D381</f>
        <v>RTC</v>
      </c>
      <c r="P382" s="104" t="s">
        <v>27162</v>
      </c>
      <c r="Q382" s="105">
        <f>IF('Control Sample Data'!C381="","",IF(SUM('Control Sample Data'!C$3:C$386)&gt;10,IF(AND(ISNUMBER('Control Sample Data'!C381),'Control Sample Data'!C381&lt;$C$389, 'Control Sample Data'!C381&gt;0),'Control Sample Data'!C381,$C$389),""))</f>
        <v>21.25</v>
      </c>
      <c r="R382" s="105">
        <f>IF('Control Sample Data'!D381="","",IF(SUM('Control Sample Data'!D$3:D$386)&gt;10,IF(AND(ISNUMBER('Control Sample Data'!D381),'Control Sample Data'!D381&lt;$C$389, 'Control Sample Data'!D381&gt;0),'Control Sample Data'!D381,$C$389),""))</f>
        <v>21.2</v>
      </c>
      <c r="S382" s="105">
        <f>IF('Control Sample Data'!E381="","",IF(SUM('Control Sample Data'!E$3:E$386)&gt;10,IF(AND(ISNUMBER('Control Sample Data'!E381),'Control Sample Data'!E381&lt;$C$389, 'Control Sample Data'!E381&gt;0),'Control Sample Data'!E381,$C$389),""))</f>
        <v>21.44</v>
      </c>
      <c r="T382" s="105" t="str">
        <f>IF('Control Sample Data'!F381="","",IF(SUM('Control Sample Data'!F$3:F$386)&gt;10,IF(AND(ISNUMBER('Control Sample Data'!F381),'Control Sample Data'!F381&lt;$C$389, 'Control Sample Data'!F381&gt;0),'Control Sample Data'!F381,$C$389),""))</f>
        <v/>
      </c>
      <c r="U382" s="105" t="str">
        <f>IF('Control Sample Data'!G381="","",IF(SUM('Control Sample Data'!G$3:G$386)&gt;10,IF(AND(ISNUMBER('Control Sample Data'!G381),'Control Sample Data'!G381&lt;$C$389, 'Control Sample Data'!G381&gt;0),'Control Sample Data'!G381,$C$389),""))</f>
        <v/>
      </c>
      <c r="V382" s="105" t="str">
        <f>IF('Control Sample Data'!H381="","",IF(SUM('Control Sample Data'!H$3:H$386)&gt;10,IF(AND(ISNUMBER('Control Sample Data'!H381),'Control Sample Data'!H381&lt;$C$389, 'Control Sample Data'!H381&gt;0),'Control Sample Data'!H381,$C$389),""))</f>
        <v/>
      </c>
      <c r="W382" s="105" t="str">
        <f>IF('Control Sample Data'!I381="","",IF(SUM('Control Sample Data'!I$3:I$386)&gt;10,IF(AND(ISNUMBER('Control Sample Data'!I381),'Control Sample Data'!I381&lt;$C$389, 'Control Sample Data'!I381&gt;0),'Control Sample Data'!I381,$C$389),""))</f>
        <v/>
      </c>
      <c r="X382" s="105" t="str">
        <f>IF('Control Sample Data'!J381="","",IF(SUM('Control Sample Data'!J$3:J$386)&gt;10,IF(AND(ISNUMBER('Control Sample Data'!J381),'Control Sample Data'!J381&lt;$C$389, 'Control Sample Data'!J381&gt;0),'Control Sample Data'!J381,$C$389),""))</f>
        <v/>
      </c>
      <c r="Y382" s="105" t="str">
        <f>IF('Control Sample Data'!K381="","",IF(SUM('Control Sample Data'!K$3:K$386)&gt;10,IF(AND(ISNUMBER('Control Sample Data'!K381),'Control Sample Data'!K381&lt;$C$389, 'Control Sample Data'!K381&gt;0),'Control Sample Data'!K381,$C$389),""))</f>
        <v/>
      </c>
      <c r="Z382" s="105" t="str">
        <f>IF('Control Sample Data'!L381="","",IF(SUM('Control Sample Data'!L$3:L$386)&gt;10,IF(AND(ISNUMBER('Control Sample Data'!L381),'Control Sample Data'!L381&lt;$C$389, 'Control Sample Data'!L381&gt;0),'Control Sample Data'!L381,$C$389),""))</f>
        <v/>
      </c>
      <c r="AA382" s="105" t="str">
        <f>IF('Control Sample Data'!M381="","",IF(SUM('Control Sample Data'!M$3:M$386)&gt;10,IF(AND(ISNUMBER('Control Sample Data'!M381),'Control Sample Data'!M381&lt;$C$389, 'Control Sample Data'!M381&gt;0),'Control Sample Data'!M381,$C$389),""))</f>
        <v/>
      </c>
      <c r="AB382" s="136" t="str">
        <f>IF('Control Sample Data'!N381="","",IF(SUM('Control Sample Data'!N$3:N$386)&gt;10,IF(AND(ISNUMBER('Control Sample Data'!N381),'Control Sample Data'!N381&lt;$C$389, 'Control Sample Data'!N381&gt;0),'Control Sample Data'!N381,$C$389),""))</f>
        <v/>
      </c>
      <c r="BA382" s="101" t="str">
        <f t="shared" si="326"/>
        <v>RTC</v>
      </c>
      <c r="BB382" s="104" t="s">
        <v>27162</v>
      </c>
      <c r="BC382" s="105">
        <f t="shared" si="338"/>
        <v>-0.96199999999999974</v>
      </c>
      <c r="BD382" s="105">
        <f t="shared" si="339"/>
        <v>-0.66999999999999815</v>
      </c>
      <c r="BE382" s="105">
        <f t="shared" si="340"/>
        <v>-0.45000000000000284</v>
      </c>
      <c r="BF382" s="105" t="str">
        <f t="shared" si="341"/>
        <v/>
      </c>
      <c r="BG382" s="105" t="str">
        <f t="shared" si="342"/>
        <v/>
      </c>
      <c r="BH382" s="105" t="str">
        <f t="shared" si="343"/>
        <v/>
      </c>
      <c r="BI382" s="105" t="str">
        <f t="shared" si="344"/>
        <v/>
      </c>
      <c r="BJ382" s="105" t="str">
        <f t="shared" si="345"/>
        <v/>
      </c>
      <c r="BK382" s="105" t="str">
        <f t="shared" si="346"/>
        <v/>
      </c>
      <c r="BL382" s="105" t="str">
        <f t="shared" si="347"/>
        <v/>
      </c>
      <c r="BM382" s="102" t="str">
        <f t="shared" si="327"/>
        <v/>
      </c>
      <c r="BN382" s="102" t="str">
        <f t="shared" si="328"/>
        <v/>
      </c>
      <c r="BO382" s="105">
        <f t="shared" si="348"/>
        <v>0.10800000000000054</v>
      </c>
      <c r="BP382" s="105">
        <f t="shared" si="349"/>
        <v>0.14799999999999969</v>
      </c>
      <c r="BQ382" s="105">
        <f t="shared" si="350"/>
        <v>0.23000000000000043</v>
      </c>
      <c r="BR382" s="105" t="str">
        <f t="shared" si="351"/>
        <v/>
      </c>
      <c r="BS382" s="105" t="str">
        <f t="shared" si="352"/>
        <v/>
      </c>
      <c r="BT382" s="105" t="str">
        <f t="shared" si="353"/>
        <v/>
      </c>
      <c r="BU382" s="105" t="str">
        <f t="shared" si="354"/>
        <v/>
      </c>
      <c r="BV382" s="105" t="str">
        <f t="shared" si="355"/>
        <v/>
      </c>
      <c r="BW382" s="105" t="str">
        <f t="shared" si="356"/>
        <v/>
      </c>
      <c r="BX382" s="105" t="str">
        <f t="shared" si="357"/>
        <v/>
      </c>
      <c r="BY382" s="102" t="str">
        <f t="shared" si="329"/>
        <v/>
      </c>
      <c r="BZ382" s="102" t="str">
        <f t="shared" si="330"/>
        <v/>
      </c>
      <c r="CA382" s="70">
        <f t="shared" si="331"/>
        <v>-0.69400000000000028</v>
      </c>
      <c r="CB382" s="70">
        <f t="shared" si="332"/>
        <v>0.16200000000000023</v>
      </c>
      <c r="CC382" s="103" t="str">
        <f t="shared" si="333"/>
        <v>RTC</v>
      </c>
      <c r="CD382" s="104" t="s">
        <v>27162</v>
      </c>
      <c r="CE382" s="106">
        <f t="shared" si="358"/>
        <v>1.9480085370864817</v>
      </c>
      <c r="CF382" s="106">
        <f t="shared" si="359"/>
        <v>1.5910729675098352</v>
      </c>
      <c r="CG382" s="106">
        <f t="shared" si="360"/>
        <v>1.3660402567543983</v>
      </c>
      <c r="CH382" s="106" t="str">
        <f t="shared" si="361"/>
        <v/>
      </c>
      <c r="CI382" s="106" t="str">
        <f t="shared" si="362"/>
        <v/>
      </c>
      <c r="CJ382" s="106" t="str">
        <f t="shared" si="363"/>
        <v/>
      </c>
      <c r="CK382" s="106" t="str">
        <f t="shared" si="364"/>
        <v/>
      </c>
      <c r="CL382" s="106" t="str">
        <f t="shared" si="365"/>
        <v/>
      </c>
      <c r="CM382" s="106" t="str">
        <f t="shared" si="366"/>
        <v/>
      </c>
      <c r="CN382" s="106" t="str">
        <f t="shared" si="367"/>
        <v/>
      </c>
      <c r="CO382" s="119" t="str">
        <f t="shared" si="334"/>
        <v/>
      </c>
      <c r="CP382" s="119" t="str">
        <f t="shared" si="335"/>
        <v/>
      </c>
      <c r="CQ382" s="106">
        <f t="shared" si="368"/>
        <v>0.92787347647128249</v>
      </c>
      <c r="CR382" s="106">
        <f t="shared" si="369"/>
        <v>0.90250072746243026</v>
      </c>
      <c r="CS382" s="106">
        <f t="shared" si="370"/>
        <v>0.85263489176795637</v>
      </c>
      <c r="CT382" s="106" t="str">
        <f t="shared" si="371"/>
        <v/>
      </c>
      <c r="CU382" s="106" t="str">
        <f t="shared" si="372"/>
        <v/>
      </c>
      <c r="CV382" s="106" t="str">
        <f t="shared" si="373"/>
        <v/>
      </c>
      <c r="CW382" s="106" t="str">
        <f t="shared" si="374"/>
        <v/>
      </c>
      <c r="CX382" s="106" t="str">
        <f t="shared" si="375"/>
        <v/>
      </c>
      <c r="CY382" s="106" t="str">
        <f t="shared" si="376"/>
        <v/>
      </c>
      <c r="CZ382" s="106" t="str">
        <f t="shared" si="377"/>
        <v/>
      </c>
      <c r="DA382" s="119" t="str">
        <f t="shared" si="336"/>
        <v/>
      </c>
      <c r="DB382" s="119" t="str">
        <f t="shared" si="337"/>
        <v/>
      </c>
    </row>
    <row r="383" spans="1:106" ht="15" customHeight="1" x14ac:dyDescent="0.3">
      <c r="A383" s="135" t="str">
        <f>'Gene Table'!D382</f>
        <v>RTC</v>
      </c>
      <c r="B383" s="104" t="s">
        <v>27163</v>
      </c>
      <c r="C383" s="105">
        <f>IF('Test Sample Data'!C382="","",IF(SUM('Test Sample Data'!C$3:C$386)&gt;10,IF(AND(ISNUMBER('Test Sample Data'!C382),'Test Sample Data'!C382&lt;$C$389, 'Test Sample Data'!C382&gt;0),'Test Sample Data'!C382,$C$389),""))</f>
        <v>19.98</v>
      </c>
      <c r="D383" s="105">
        <f>IF('Test Sample Data'!D382="","",IF(SUM('Test Sample Data'!D$3:D$386)&gt;10,IF(AND(ISNUMBER('Test Sample Data'!D382),'Test Sample Data'!D382&lt;$C$389, 'Test Sample Data'!D382&gt;0),'Test Sample Data'!D382,$C$389),""))</f>
        <v>20.23</v>
      </c>
      <c r="E383" s="105">
        <f>IF('Test Sample Data'!E382="","",IF(SUM('Test Sample Data'!E$3:E$386)&gt;10,IF(AND(ISNUMBER('Test Sample Data'!E382),'Test Sample Data'!E382&lt;$C$389, 'Test Sample Data'!E382&gt;0),'Test Sample Data'!E382,$C$389),""))</f>
        <v>20.09</v>
      </c>
      <c r="F383" s="105" t="str">
        <f>IF('Test Sample Data'!F382="","",IF(SUM('Test Sample Data'!F$3:F$386)&gt;10,IF(AND(ISNUMBER('Test Sample Data'!F382),'Test Sample Data'!F382&lt;$C$389, 'Test Sample Data'!F382&gt;0),'Test Sample Data'!F382,$C$389),""))</f>
        <v/>
      </c>
      <c r="G383" s="105" t="str">
        <f>IF('Test Sample Data'!G382="","",IF(SUM('Test Sample Data'!G$3:G$386)&gt;10,IF(AND(ISNUMBER('Test Sample Data'!G382),'Test Sample Data'!G382&lt;$C$389, 'Test Sample Data'!G382&gt;0),'Test Sample Data'!G382,$C$389),""))</f>
        <v/>
      </c>
      <c r="H383" s="105" t="str">
        <f>IF('Test Sample Data'!H382="","",IF(SUM('Test Sample Data'!H$3:H$386)&gt;10,IF(AND(ISNUMBER('Test Sample Data'!H382),'Test Sample Data'!H382&lt;$C$389, 'Test Sample Data'!H382&gt;0),'Test Sample Data'!H382,$C$389),""))</f>
        <v/>
      </c>
      <c r="I383" s="105" t="str">
        <f>IF('Test Sample Data'!I382="","",IF(SUM('Test Sample Data'!I$3:I$386)&gt;10,IF(AND(ISNUMBER('Test Sample Data'!I382),'Test Sample Data'!I382&lt;$C$389, 'Test Sample Data'!I382&gt;0),'Test Sample Data'!I382,$C$389),""))</f>
        <v/>
      </c>
      <c r="J383" s="105" t="str">
        <f>IF('Test Sample Data'!J382="","",IF(SUM('Test Sample Data'!J$3:J$386)&gt;10,IF(AND(ISNUMBER('Test Sample Data'!J382),'Test Sample Data'!J382&lt;$C$389, 'Test Sample Data'!J382&gt;0),'Test Sample Data'!J382,$C$389),""))</f>
        <v/>
      </c>
      <c r="K383" s="105" t="str">
        <f>IF('Test Sample Data'!K382="","",IF(SUM('Test Sample Data'!K$3:K$386)&gt;10,IF(AND(ISNUMBER('Test Sample Data'!K382),'Test Sample Data'!K382&lt;$C$389, 'Test Sample Data'!K382&gt;0),'Test Sample Data'!K382,$C$389),""))</f>
        <v/>
      </c>
      <c r="L383" s="105" t="str">
        <f>IF('Test Sample Data'!L382="","",IF(SUM('Test Sample Data'!L$3:L$386)&gt;10,IF(AND(ISNUMBER('Test Sample Data'!L382),'Test Sample Data'!L382&lt;$C$389, 'Test Sample Data'!L382&gt;0),'Test Sample Data'!L382,$C$389),""))</f>
        <v/>
      </c>
      <c r="M383" s="105" t="str">
        <f>IF('Test Sample Data'!M382="","",IF(SUM('Test Sample Data'!M$3:M$386)&gt;10,IF(AND(ISNUMBER('Test Sample Data'!M382),'Test Sample Data'!M382&lt;$C$389, 'Test Sample Data'!M382&gt;0),'Test Sample Data'!M382,$C$389),""))</f>
        <v/>
      </c>
      <c r="N383" s="105" t="str">
        <f>IF('Test Sample Data'!N382="","",IF(SUM('Test Sample Data'!N$3:N$386)&gt;10,IF(AND(ISNUMBER('Test Sample Data'!N382),'Test Sample Data'!N382&lt;$C$389, 'Test Sample Data'!N382&gt;0),'Test Sample Data'!N382,$C$389),""))</f>
        <v/>
      </c>
      <c r="O383" s="105" t="str">
        <f>'Gene Table'!D382</f>
        <v>RTC</v>
      </c>
      <c r="P383" s="104" t="s">
        <v>27163</v>
      </c>
      <c r="Q383" s="105">
        <f>IF('Control Sample Data'!C382="","",IF(SUM('Control Sample Data'!C$3:C$386)&gt;10,IF(AND(ISNUMBER('Control Sample Data'!C382),'Control Sample Data'!C382&lt;$C$389, 'Control Sample Data'!C382&gt;0),'Control Sample Data'!C382,$C$389),""))</f>
        <v>21.19</v>
      </c>
      <c r="R383" s="105">
        <f>IF('Control Sample Data'!D382="","",IF(SUM('Control Sample Data'!D$3:D$386)&gt;10,IF(AND(ISNUMBER('Control Sample Data'!D382),'Control Sample Data'!D382&lt;$C$389, 'Control Sample Data'!D382&gt;0),'Control Sample Data'!D382,$C$389),""))</f>
        <v>21.15</v>
      </c>
      <c r="S383" s="105">
        <f>IF('Control Sample Data'!E382="","",IF(SUM('Control Sample Data'!E$3:E$386)&gt;10,IF(AND(ISNUMBER('Control Sample Data'!E382),'Control Sample Data'!E382&lt;$C$389, 'Control Sample Data'!E382&gt;0),'Control Sample Data'!E382,$C$389),""))</f>
        <v>21.43</v>
      </c>
      <c r="T383" s="105" t="str">
        <f>IF('Control Sample Data'!F382="","",IF(SUM('Control Sample Data'!F$3:F$386)&gt;10,IF(AND(ISNUMBER('Control Sample Data'!F382),'Control Sample Data'!F382&lt;$C$389, 'Control Sample Data'!F382&gt;0),'Control Sample Data'!F382,$C$389),""))</f>
        <v/>
      </c>
      <c r="U383" s="105" t="str">
        <f>IF('Control Sample Data'!G382="","",IF(SUM('Control Sample Data'!G$3:G$386)&gt;10,IF(AND(ISNUMBER('Control Sample Data'!G382),'Control Sample Data'!G382&lt;$C$389, 'Control Sample Data'!G382&gt;0),'Control Sample Data'!G382,$C$389),""))</f>
        <v/>
      </c>
      <c r="V383" s="105" t="str">
        <f>IF('Control Sample Data'!H382="","",IF(SUM('Control Sample Data'!H$3:H$386)&gt;10,IF(AND(ISNUMBER('Control Sample Data'!H382),'Control Sample Data'!H382&lt;$C$389, 'Control Sample Data'!H382&gt;0),'Control Sample Data'!H382,$C$389),""))</f>
        <v/>
      </c>
      <c r="W383" s="105" t="str">
        <f>IF('Control Sample Data'!I382="","",IF(SUM('Control Sample Data'!I$3:I$386)&gt;10,IF(AND(ISNUMBER('Control Sample Data'!I382),'Control Sample Data'!I382&lt;$C$389, 'Control Sample Data'!I382&gt;0),'Control Sample Data'!I382,$C$389),""))</f>
        <v/>
      </c>
      <c r="X383" s="105" t="str">
        <f>IF('Control Sample Data'!J382="","",IF(SUM('Control Sample Data'!J$3:J$386)&gt;10,IF(AND(ISNUMBER('Control Sample Data'!J382),'Control Sample Data'!J382&lt;$C$389, 'Control Sample Data'!J382&gt;0),'Control Sample Data'!J382,$C$389),""))</f>
        <v/>
      </c>
      <c r="Y383" s="105" t="str">
        <f>IF('Control Sample Data'!K382="","",IF(SUM('Control Sample Data'!K$3:K$386)&gt;10,IF(AND(ISNUMBER('Control Sample Data'!K382),'Control Sample Data'!K382&lt;$C$389, 'Control Sample Data'!K382&gt;0),'Control Sample Data'!K382,$C$389),""))</f>
        <v/>
      </c>
      <c r="Z383" s="105" t="str">
        <f>IF('Control Sample Data'!L382="","",IF(SUM('Control Sample Data'!L$3:L$386)&gt;10,IF(AND(ISNUMBER('Control Sample Data'!L382),'Control Sample Data'!L382&lt;$C$389, 'Control Sample Data'!L382&gt;0),'Control Sample Data'!L382,$C$389),""))</f>
        <v/>
      </c>
      <c r="AA383" s="105" t="str">
        <f>IF('Control Sample Data'!M382="","",IF(SUM('Control Sample Data'!M$3:M$386)&gt;10,IF(AND(ISNUMBER('Control Sample Data'!M382),'Control Sample Data'!M382&lt;$C$389, 'Control Sample Data'!M382&gt;0),'Control Sample Data'!M382,$C$389),""))</f>
        <v/>
      </c>
      <c r="AB383" s="136" t="str">
        <f>IF('Control Sample Data'!N382="","",IF(SUM('Control Sample Data'!N$3:N$386)&gt;10,IF(AND(ISNUMBER('Control Sample Data'!N382),'Control Sample Data'!N382&lt;$C$389, 'Control Sample Data'!N382&gt;0),'Control Sample Data'!N382,$C$389),""))</f>
        <v/>
      </c>
      <c r="BA383" s="101" t="str">
        <f t="shared" si="326"/>
        <v>RTC</v>
      </c>
      <c r="BB383" s="104" t="s">
        <v>27163</v>
      </c>
      <c r="BC383" s="105">
        <f t="shared" si="338"/>
        <v>-1.0120000000000005</v>
      </c>
      <c r="BD383" s="105">
        <f t="shared" si="339"/>
        <v>-0.71999999999999886</v>
      </c>
      <c r="BE383" s="105">
        <f t="shared" si="340"/>
        <v>-0.7900000000000027</v>
      </c>
      <c r="BF383" s="105" t="str">
        <f t="shared" si="341"/>
        <v/>
      </c>
      <c r="BG383" s="105" t="str">
        <f t="shared" si="342"/>
        <v/>
      </c>
      <c r="BH383" s="105" t="str">
        <f t="shared" si="343"/>
        <v/>
      </c>
      <c r="BI383" s="105" t="str">
        <f t="shared" si="344"/>
        <v/>
      </c>
      <c r="BJ383" s="105" t="str">
        <f t="shared" si="345"/>
        <v/>
      </c>
      <c r="BK383" s="105" t="str">
        <f t="shared" si="346"/>
        <v/>
      </c>
      <c r="BL383" s="105" t="str">
        <f t="shared" si="347"/>
        <v/>
      </c>
      <c r="BM383" s="102" t="str">
        <f t="shared" si="327"/>
        <v/>
      </c>
      <c r="BN383" s="102" t="str">
        <f t="shared" si="328"/>
        <v/>
      </c>
      <c r="BO383" s="105">
        <f t="shared" si="348"/>
        <v>4.8000000000001819E-2</v>
      </c>
      <c r="BP383" s="105">
        <f t="shared" si="349"/>
        <v>9.7999999999998977E-2</v>
      </c>
      <c r="BQ383" s="105">
        <f t="shared" si="350"/>
        <v>0.21999999999999886</v>
      </c>
      <c r="BR383" s="105" t="str">
        <f t="shared" si="351"/>
        <v/>
      </c>
      <c r="BS383" s="105" t="str">
        <f t="shared" si="352"/>
        <v/>
      </c>
      <c r="BT383" s="105" t="str">
        <f t="shared" si="353"/>
        <v/>
      </c>
      <c r="BU383" s="105" t="str">
        <f t="shared" si="354"/>
        <v/>
      </c>
      <c r="BV383" s="105" t="str">
        <f t="shared" si="355"/>
        <v/>
      </c>
      <c r="BW383" s="105" t="str">
        <f t="shared" si="356"/>
        <v/>
      </c>
      <c r="BX383" s="105" t="str">
        <f t="shared" si="357"/>
        <v/>
      </c>
      <c r="BY383" s="102" t="str">
        <f t="shared" si="329"/>
        <v/>
      </c>
      <c r="BZ383" s="102" t="str">
        <f t="shared" si="330"/>
        <v/>
      </c>
      <c r="CA383" s="70">
        <f t="shared" si="331"/>
        <v>-0.84066666666666734</v>
      </c>
      <c r="CB383" s="70">
        <f t="shared" si="332"/>
        <v>0.12199999999999989</v>
      </c>
      <c r="CC383" s="103" t="str">
        <f t="shared" si="333"/>
        <v>RTC</v>
      </c>
      <c r="CD383" s="104" t="s">
        <v>27163</v>
      </c>
      <c r="CE383" s="106">
        <f t="shared" si="358"/>
        <v>2.0167049097891905</v>
      </c>
      <c r="CF383" s="106">
        <f t="shared" si="359"/>
        <v>1.6471820345351449</v>
      </c>
      <c r="CG383" s="106">
        <f t="shared" si="360"/>
        <v>1.7290744626157335</v>
      </c>
      <c r="CH383" s="106" t="str">
        <f t="shared" si="361"/>
        <v/>
      </c>
      <c r="CI383" s="106" t="str">
        <f t="shared" si="362"/>
        <v/>
      </c>
      <c r="CJ383" s="106" t="str">
        <f t="shared" si="363"/>
        <v/>
      </c>
      <c r="CK383" s="106" t="str">
        <f t="shared" si="364"/>
        <v/>
      </c>
      <c r="CL383" s="106" t="str">
        <f t="shared" si="365"/>
        <v/>
      </c>
      <c r="CM383" s="106" t="str">
        <f t="shared" si="366"/>
        <v/>
      </c>
      <c r="CN383" s="106" t="str">
        <f t="shared" si="367"/>
        <v/>
      </c>
      <c r="CO383" s="119" t="str">
        <f t="shared" si="334"/>
        <v/>
      </c>
      <c r="CP383" s="119" t="str">
        <f t="shared" si="335"/>
        <v/>
      </c>
      <c r="CQ383" s="106">
        <f t="shared" si="368"/>
        <v>0.96727632961393073</v>
      </c>
      <c r="CR383" s="106">
        <f t="shared" si="369"/>
        <v>0.93432734688318098</v>
      </c>
      <c r="CS383" s="106">
        <f t="shared" si="370"/>
        <v>0.8585654364377544</v>
      </c>
      <c r="CT383" s="106" t="str">
        <f t="shared" si="371"/>
        <v/>
      </c>
      <c r="CU383" s="106" t="str">
        <f t="shared" si="372"/>
        <v/>
      </c>
      <c r="CV383" s="106" t="str">
        <f t="shared" si="373"/>
        <v/>
      </c>
      <c r="CW383" s="106" t="str">
        <f t="shared" si="374"/>
        <v/>
      </c>
      <c r="CX383" s="106" t="str">
        <f t="shared" si="375"/>
        <v/>
      </c>
      <c r="CY383" s="106" t="str">
        <f t="shared" si="376"/>
        <v/>
      </c>
      <c r="CZ383" s="106" t="str">
        <f t="shared" si="377"/>
        <v/>
      </c>
      <c r="DA383" s="119" t="str">
        <f t="shared" si="336"/>
        <v/>
      </c>
      <c r="DB383" s="119" t="str">
        <f t="shared" si="337"/>
        <v/>
      </c>
    </row>
    <row r="384" spans="1:106" ht="15" customHeight="1" x14ac:dyDescent="0.3">
      <c r="A384" s="135" t="str">
        <f>'Gene Table'!D383</f>
        <v>RTC</v>
      </c>
      <c r="B384" s="104" t="s">
        <v>27164</v>
      </c>
      <c r="C384" s="105">
        <f>IF('Test Sample Data'!C383="","",IF(SUM('Test Sample Data'!C$3:C$386)&gt;10,IF(AND(ISNUMBER('Test Sample Data'!C383),'Test Sample Data'!C383&lt;$C$389, 'Test Sample Data'!C383&gt;0),'Test Sample Data'!C383,$C$389),""))</f>
        <v>20.07</v>
      </c>
      <c r="D384" s="105">
        <f>IF('Test Sample Data'!D383="","",IF(SUM('Test Sample Data'!D$3:D$386)&gt;10,IF(AND(ISNUMBER('Test Sample Data'!D383),'Test Sample Data'!D383&lt;$C$389, 'Test Sample Data'!D383&gt;0),'Test Sample Data'!D383,$C$389),""))</f>
        <v>20.21</v>
      </c>
      <c r="E384" s="105">
        <f>IF('Test Sample Data'!E383="","",IF(SUM('Test Sample Data'!E$3:E$386)&gt;10,IF(AND(ISNUMBER('Test Sample Data'!E383),'Test Sample Data'!E383&lt;$C$389, 'Test Sample Data'!E383&gt;0),'Test Sample Data'!E383,$C$389),""))</f>
        <v>20.16</v>
      </c>
      <c r="F384" s="105" t="str">
        <f>IF('Test Sample Data'!F383="","",IF(SUM('Test Sample Data'!F$3:F$386)&gt;10,IF(AND(ISNUMBER('Test Sample Data'!F383),'Test Sample Data'!F383&lt;$C$389, 'Test Sample Data'!F383&gt;0),'Test Sample Data'!F383,$C$389),""))</f>
        <v/>
      </c>
      <c r="G384" s="105" t="str">
        <f>IF('Test Sample Data'!G383="","",IF(SUM('Test Sample Data'!G$3:G$386)&gt;10,IF(AND(ISNUMBER('Test Sample Data'!G383),'Test Sample Data'!G383&lt;$C$389, 'Test Sample Data'!G383&gt;0),'Test Sample Data'!G383,$C$389),""))</f>
        <v/>
      </c>
      <c r="H384" s="105" t="str">
        <f>IF('Test Sample Data'!H383="","",IF(SUM('Test Sample Data'!H$3:H$386)&gt;10,IF(AND(ISNUMBER('Test Sample Data'!H383),'Test Sample Data'!H383&lt;$C$389, 'Test Sample Data'!H383&gt;0),'Test Sample Data'!H383,$C$389),""))</f>
        <v/>
      </c>
      <c r="I384" s="105" t="str">
        <f>IF('Test Sample Data'!I383="","",IF(SUM('Test Sample Data'!I$3:I$386)&gt;10,IF(AND(ISNUMBER('Test Sample Data'!I383),'Test Sample Data'!I383&lt;$C$389, 'Test Sample Data'!I383&gt;0),'Test Sample Data'!I383,$C$389),""))</f>
        <v/>
      </c>
      <c r="J384" s="105" t="str">
        <f>IF('Test Sample Data'!J383="","",IF(SUM('Test Sample Data'!J$3:J$386)&gt;10,IF(AND(ISNUMBER('Test Sample Data'!J383),'Test Sample Data'!J383&lt;$C$389, 'Test Sample Data'!J383&gt;0),'Test Sample Data'!J383,$C$389),""))</f>
        <v/>
      </c>
      <c r="K384" s="105" t="str">
        <f>IF('Test Sample Data'!K383="","",IF(SUM('Test Sample Data'!K$3:K$386)&gt;10,IF(AND(ISNUMBER('Test Sample Data'!K383),'Test Sample Data'!K383&lt;$C$389, 'Test Sample Data'!K383&gt;0),'Test Sample Data'!K383,$C$389),""))</f>
        <v/>
      </c>
      <c r="L384" s="105" t="str">
        <f>IF('Test Sample Data'!L383="","",IF(SUM('Test Sample Data'!L$3:L$386)&gt;10,IF(AND(ISNUMBER('Test Sample Data'!L383),'Test Sample Data'!L383&lt;$C$389, 'Test Sample Data'!L383&gt;0),'Test Sample Data'!L383,$C$389),""))</f>
        <v/>
      </c>
      <c r="M384" s="105" t="str">
        <f>IF('Test Sample Data'!M383="","",IF(SUM('Test Sample Data'!M$3:M$386)&gt;10,IF(AND(ISNUMBER('Test Sample Data'!M383),'Test Sample Data'!M383&lt;$C$389, 'Test Sample Data'!M383&gt;0),'Test Sample Data'!M383,$C$389),""))</f>
        <v/>
      </c>
      <c r="N384" s="105" t="str">
        <f>IF('Test Sample Data'!N383="","",IF(SUM('Test Sample Data'!N$3:N$386)&gt;10,IF(AND(ISNUMBER('Test Sample Data'!N383),'Test Sample Data'!N383&lt;$C$389, 'Test Sample Data'!N383&gt;0),'Test Sample Data'!N383,$C$389),""))</f>
        <v/>
      </c>
      <c r="O384" s="105" t="str">
        <f>'Gene Table'!D383</f>
        <v>RTC</v>
      </c>
      <c r="P384" s="104" t="s">
        <v>27164</v>
      </c>
      <c r="Q384" s="105">
        <f>IF('Control Sample Data'!C383="","",IF(SUM('Control Sample Data'!C$3:C$386)&gt;10,IF(AND(ISNUMBER('Control Sample Data'!C383),'Control Sample Data'!C383&lt;$C$389, 'Control Sample Data'!C383&gt;0),'Control Sample Data'!C383,$C$389),""))</f>
        <v>21.36</v>
      </c>
      <c r="R384" s="105">
        <f>IF('Control Sample Data'!D383="","",IF(SUM('Control Sample Data'!D$3:D$386)&gt;10,IF(AND(ISNUMBER('Control Sample Data'!D383),'Control Sample Data'!D383&lt;$C$389, 'Control Sample Data'!D383&gt;0),'Control Sample Data'!D383,$C$389),""))</f>
        <v>21.23</v>
      </c>
      <c r="S384" s="105">
        <f>IF('Control Sample Data'!E383="","",IF(SUM('Control Sample Data'!E$3:E$386)&gt;10,IF(AND(ISNUMBER('Control Sample Data'!E383),'Control Sample Data'!E383&lt;$C$389, 'Control Sample Data'!E383&gt;0),'Control Sample Data'!E383,$C$389),""))</f>
        <v>21.56</v>
      </c>
      <c r="T384" s="105" t="str">
        <f>IF('Control Sample Data'!F383="","",IF(SUM('Control Sample Data'!F$3:F$386)&gt;10,IF(AND(ISNUMBER('Control Sample Data'!F383),'Control Sample Data'!F383&lt;$C$389, 'Control Sample Data'!F383&gt;0),'Control Sample Data'!F383,$C$389),""))</f>
        <v/>
      </c>
      <c r="U384" s="105" t="str">
        <f>IF('Control Sample Data'!G383="","",IF(SUM('Control Sample Data'!G$3:G$386)&gt;10,IF(AND(ISNUMBER('Control Sample Data'!G383),'Control Sample Data'!G383&lt;$C$389, 'Control Sample Data'!G383&gt;0),'Control Sample Data'!G383,$C$389),""))</f>
        <v/>
      </c>
      <c r="V384" s="105" t="str">
        <f>IF('Control Sample Data'!H383="","",IF(SUM('Control Sample Data'!H$3:H$386)&gt;10,IF(AND(ISNUMBER('Control Sample Data'!H383),'Control Sample Data'!H383&lt;$C$389, 'Control Sample Data'!H383&gt;0),'Control Sample Data'!H383,$C$389),""))</f>
        <v/>
      </c>
      <c r="W384" s="105" t="str">
        <f>IF('Control Sample Data'!I383="","",IF(SUM('Control Sample Data'!I$3:I$386)&gt;10,IF(AND(ISNUMBER('Control Sample Data'!I383),'Control Sample Data'!I383&lt;$C$389, 'Control Sample Data'!I383&gt;0),'Control Sample Data'!I383,$C$389),""))</f>
        <v/>
      </c>
      <c r="X384" s="105" t="str">
        <f>IF('Control Sample Data'!J383="","",IF(SUM('Control Sample Data'!J$3:J$386)&gt;10,IF(AND(ISNUMBER('Control Sample Data'!J383),'Control Sample Data'!J383&lt;$C$389, 'Control Sample Data'!J383&gt;0),'Control Sample Data'!J383,$C$389),""))</f>
        <v/>
      </c>
      <c r="Y384" s="105" t="str">
        <f>IF('Control Sample Data'!K383="","",IF(SUM('Control Sample Data'!K$3:K$386)&gt;10,IF(AND(ISNUMBER('Control Sample Data'!K383),'Control Sample Data'!K383&lt;$C$389, 'Control Sample Data'!K383&gt;0),'Control Sample Data'!K383,$C$389),""))</f>
        <v/>
      </c>
      <c r="Z384" s="105" t="str">
        <f>IF('Control Sample Data'!L383="","",IF(SUM('Control Sample Data'!L$3:L$386)&gt;10,IF(AND(ISNUMBER('Control Sample Data'!L383),'Control Sample Data'!L383&lt;$C$389, 'Control Sample Data'!L383&gt;0),'Control Sample Data'!L383,$C$389),""))</f>
        <v/>
      </c>
      <c r="AA384" s="105" t="str">
        <f>IF('Control Sample Data'!M383="","",IF(SUM('Control Sample Data'!M$3:M$386)&gt;10,IF(AND(ISNUMBER('Control Sample Data'!M383),'Control Sample Data'!M383&lt;$C$389, 'Control Sample Data'!M383&gt;0),'Control Sample Data'!M383,$C$389),""))</f>
        <v/>
      </c>
      <c r="AB384" s="136" t="str">
        <f>IF('Control Sample Data'!N383="","",IF(SUM('Control Sample Data'!N$3:N$386)&gt;10,IF(AND(ISNUMBER('Control Sample Data'!N383),'Control Sample Data'!N383&lt;$C$389, 'Control Sample Data'!N383&gt;0),'Control Sample Data'!N383,$C$389),""))</f>
        <v/>
      </c>
      <c r="BA384" s="101" t="str">
        <f t="shared" si="326"/>
        <v>RTC</v>
      </c>
      <c r="BB384" s="104" t="s">
        <v>27164</v>
      </c>
      <c r="BC384" s="105">
        <f t="shared" si="338"/>
        <v>-0.9220000000000006</v>
      </c>
      <c r="BD384" s="105">
        <f t="shared" si="339"/>
        <v>-0.73999999999999844</v>
      </c>
      <c r="BE384" s="105">
        <f t="shared" si="340"/>
        <v>-0.72000000000000242</v>
      </c>
      <c r="BF384" s="105" t="str">
        <f t="shared" si="341"/>
        <v/>
      </c>
      <c r="BG384" s="105" t="str">
        <f t="shared" si="342"/>
        <v/>
      </c>
      <c r="BH384" s="105" t="str">
        <f t="shared" si="343"/>
        <v/>
      </c>
      <c r="BI384" s="105" t="str">
        <f t="shared" si="344"/>
        <v/>
      </c>
      <c r="BJ384" s="105" t="str">
        <f t="shared" si="345"/>
        <v/>
      </c>
      <c r="BK384" s="105" t="str">
        <f t="shared" si="346"/>
        <v/>
      </c>
      <c r="BL384" s="105" t="str">
        <f t="shared" si="347"/>
        <v/>
      </c>
      <c r="BM384" s="102" t="str">
        <f t="shared" si="327"/>
        <v/>
      </c>
      <c r="BN384" s="102" t="str">
        <f t="shared" si="328"/>
        <v/>
      </c>
      <c r="BO384" s="105">
        <f t="shared" si="348"/>
        <v>0.21799999999999997</v>
      </c>
      <c r="BP384" s="105">
        <f t="shared" si="349"/>
        <v>0.17800000000000082</v>
      </c>
      <c r="BQ384" s="105">
        <f t="shared" si="350"/>
        <v>0.34999999999999787</v>
      </c>
      <c r="BR384" s="105" t="str">
        <f t="shared" si="351"/>
        <v/>
      </c>
      <c r="BS384" s="105" t="str">
        <f t="shared" si="352"/>
        <v/>
      </c>
      <c r="BT384" s="105" t="str">
        <f t="shared" si="353"/>
        <v/>
      </c>
      <c r="BU384" s="105" t="str">
        <f t="shared" si="354"/>
        <v/>
      </c>
      <c r="BV384" s="105" t="str">
        <f t="shared" si="355"/>
        <v/>
      </c>
      <c r="BW384" s="105" t="str">
        <f t="shared" si="356"/>
        <v/>
      </c>
      <c r="BX384" s="105" t="str">
        <f t="shared" si="357"/>
        <v/>
      </c>
      <c r="BY384" s="102" t="str">
        <f t="shared" si="329"/>
        <v/>
      </c>
      <c r="BZ384" s="102" t="str">
        <f t="shared" si="330"/>
        <v/>
      </c>
      <c r="CA384" s="70">
        <f t="shared" si="331"/>
        <v>-0.79400000000000048</v>
      </c>
      <c r="CB384" s="70">
        <f t="shared" si="332"/>
        <v>0.24866666666666623</v>
      </c>
      <c r="CC384" s="103" t="str">
        <f t="shared" si="333"/>
        <v>RTC</v>
      </c>
      <c r="CD384" s="104" t="s">
        <v>27164</v>
      </c>
      <c r="CE384" s="106">
        <f t="shared" si="358"/>
        <v>1.8947401411985363</v>
      </c>
      <c r="CF384" s="106">
        <f t="shared" si="359"/>
        <v>1.6701758388567369</v>
      </c>
      <c r="CG384" s="106">
        <f t="shared" si="360"/>
        <v>1.6471820345351489</v>
      </c>
      <c r="CH384" s="106" t="str">
        <f t="shared" si="361"/>
        <v/>
      </c>
      <c r="CI384" s="106" t="str">
        <f t="shared" si="362"/>
        <v/>
      </c>
      <c r="CJ384" s="106" t="str">
        <f t="shared" si="363"/>
        <v/>
      </c>
      <c r="CK384" s="106" t="str">
        <f t="shared" si="364"/>
        <v/>
      </c>
      <c r="CL384" s="106" t="str">
        <f t="shared" si="365"/>
        <v/>
      </c>
      <c r="CM384" s="106" t="str">
        <f t="shared" si="366"/>
        <v/>
      </c>
      <c r="CN384" s="106" t="str">
        <f t="shared" si="367"/>
        <v/>
      </c>
      <c r="CO384" s="119" t="str">
        <f t="shared" si="334"/>
        <v/>
      </c>
      <c r="CP384" s="119" t="str">
        <f t="shared" si="335"/>
        <v/>
      </c>
      <c r="CQ384" s="106">
        <f t="shared" si="368"/>
        <v>0.85975648624300649</v>
      </c>
      <c r="CR384" s="106">
        <f t="shared" si="369"/>
        <v>0.88392753106367072</v>
      </c>
      <c r="CS384" s="106">
        <f t="shared" si="370"/>
        <v>0.78458409789675188</v>
      </c>
      <c r="CT384" s="106" t="str">
        <f t="shared" si="371"/>
        <v/>
      </c>
      <c r="CU384" s="106" t="str">
        <f t="shared" si="372"/>
        <v/>
      </c>
      <c r="CV384" s="106" t="str">
        <f t="shared" si="373"/>
        <v/>
      </c>
      <c r="CW384" s="106" t="str">
        <f t="shared" si="374"/>
        <v/>
      </c>
      <c r="CX384" s="106" t="str">
        <f t="shared" si="375"/>
        <v/>
      </c>
      <c r="CY384" s="106" t="str">
        <f t="shared" si="376"/>
        <v/>
      </c>
      <c r="CZ384" s="106" t="str">
        <f t="shared" si="377"/>
        <v/>
      </c>
      <c r="DA384" s="119" t="str">
        <f t="shared" si="336"/>
        <v/>
      </c>
      <c r="DB384" s="119" t="str">
        <f t="shared" si="337"/>
        <v/>
      </c>
    </row>
    <row r="385" spans="1:106" ht="15" customHeight="1" x14ac:dyDescent="0.3">
      <c r="A385" s="135" t="str">
        <f>'Gene Table'!D384</f>
        <v>PPC</v>
      </c>
      <c r="B385" s="104" t="s">
        <v>27165</v>
      </c>
      <c r="C385" s="105">
        <f>IF('Test Sample Data'!C384="","",IF(SUM('Test Sample Data'!C$3:C$386)&gt;10,IF(AND(ISNUMBER('Test Sample Data'!C384),'Test Sample Data'!C384&lt;$C$389, 'Test Sample Data'!C384&gt;0),'Test Sample Data'!C384,$C$389),""))</f>
        <v>18.350000000000001</v>
      </c>
      <c r="D385" s="105">
        <f>IF('Test Sample Data'!D384="","",IF(SUM('Test Sample Data'!D$3:D$386)&gt;10,IF(AND(ISNUMBER('Test Sample Data'!D384),'Test Sample Data'!D384&lt;$C$389, 'Test Sample Data'!D384&gt;0),'Test Sample Data'!D384,$C$389),""))</f>
        <v>18.11</v>
      </c>
      <c r="E385" s="105">
        <f>IF('Test Sample Data'!E384="","",IF(SUM('Test Sample Data'!E$3:E$386)&gt;10,IF(AND(ISNUMBER('Test Sample Data'!E384),'Test Sample Data'!E384&lt;$C$389, 'Test Sample Data'!E384&gt;0),'Test Sample Data'!E384,$C$389),""))</f>
        <v>18.100000000000001</v>
      </c>
      <c r="F385" s="105" t="str">
        <f>IF('Test Sample Data'!F384="","",IF(SUM('Test Sample Data'!F$3:F$386)&gt;10,IF(AND(ISNUMBER('Test Sample Data'!F384),'Test Sample Data'!F384&lt;$C$389, 'Test Sample Data'!F384&gt;0),'Test Sample Data'!F384,$C$389),""))</f>
        <v/>
      </c>
      <c r="G385" s="105" t="str">
        <f>IF('Test Sample Data'!G384="","",IF(SUM('Test Sample Data'!G$3:G$386)&gt;10,IF(AND(ISNUMBER('Test Sample Data'!G384),'Test Sample Data'!G384&lt;$C$389, 'Test Sample Data'!G384&gt;0),'Test Sample Data'!G384,$C$389),""))</f>
        <v/>
      </c>
      <c r="H385" s="105" t="str">
        <f>IF('Test Sample Data'!H384="","",IF(SUM('Test Sample Data'!H$3:H$386)&gt;10,IF(AND(ISNUMBER('Test Sample Data'!H384),'Test Sample Data'!H384&lt;$C$389, 'Test Sample Data'!H384&gt;0),'Test Sample Data'!H384,$C$389),""))</f>
        <v/>
      </c>
      <c r="I385" s="105" t="str">
        <f>IF('Test Sample Data'!I384="","",IF(SUM('Test Sample Data'!I$3:I$386)&gt;10,IF(AND(ISNUMBER('Test Sample Data'!I384),'Test Sample Data'!I384&lt;$C$389, 'Test Sample Data'!I384&gt;0),'Test Sample Data'!I384,$C$389),""))</f>
        <v/>
      </c>
      <c r="J385" s="105" t="str">
        <f>IF('Test Sample Data'!J384="","",IF(SUM('Test Sample Data'!J$3:J$386)&gt;10,IF(AND(ISNUMBER('Test Sample Data'!J384),'Test Sample Data'!J384&lt;$C$389, 'Test Sample Data'!J384&gt;0),'Test Sample Data'!J384,$C$389),""))</f>
        <v/>
      </c>
      <c r="K385" s="105" t="str">
        <f>IF('Test Sample Data'!K384="","",IF(SUM('Test Sample Data'!K$3:K$386)&gt;10,IF(AND(ISNUMBER('Test Sample Data'!K384),'Test Sample Data'!K384&lt;$C$389, 'Test Sample Data'!K384&gt;0),'Test Sample Data'!K384,$C$389),""))</f>
        <v/>
      </c>
      <c r="L385" s="105" t="str">
        <f>IF('Test Sample Data'!L384="","",IF(SUM('Test Sample Data'!L$3:L$386)&gt;10,IF(AND(ISNUMBER('Test Sample Data'!L384),'Test Sample Data'!L384&lt;$C$389, 'Test Sample Data'!L384&gt;0),'Test Sample Data'!L384,$C$389),""))</f>
        <v/>
      </c>
      <c r="M385" s="105" t="str">
        <f>IF('Test Sample Data'!M384="","",IF(SUM('Test Sample Data'!M$3:M$386)&gt;10,IF(AND(ISNUMBER('Test Sample Data'!M384),'Test Sample Data'!M384&lt;$C$389, 'Test Sample Data'!M384&gt;0),'Test Sample Data'!M384,$C$389),""))</f>
        <v/>
      </c>
      <c r="N385" s="105" t="str">
        <f>IF('Test Sample Data'!N384="","",IF(SUM('Test Sample Data'!N$3:N$386)&gt;10,IF(AND(ISNUMBER('Test Sample Data'!N384),'Test Sample Data'!N384&lt;$C$389, 'Test Sample Data'!N384&gt;0),'Test Sample Data'!N384,$C$389),""))</f>
        <v/>
      </c>
      <c r="O385" s="105" t="str">
        <f>'Gene Table'!D384</f>
        <v>PPC</v>
      </c>
      <c r="P385" s="104" t="s">
        <v>27165</v>
      </c>
      <c r="Q385" s="105">
        <f>IF('Control Sample Data'!C384="","",IF(SUM('Control Sample Data'!C$3:C$386)&gt;10,IF(AND(ISNUMBER('Control Sample Data'!C384),'Control Sample Data'!C384&lt;$C$389, 'Control Sample Data'!C384&gt;0),'Control Sample Data'!C384,$C$389),""))</f>
        <v>17.510000000000002</v>
      </c>
      <c r="R385" s="105">
        <f>IF('Control Sample Data'!D384="","",IF(SUM('Control Sample Data'!D$3:D$386)&gt;10,IF(AND(ISNUMBER('Control Sample Data'!D384),'Control Sample Data'!D384&lt;$C$389, 'Control Sample Data'!D384&gt;0),'Control Sample Data'!D384,$C$389),""))</f>
        <v>17.53</v>
      </c>
      <c r="S385" s="105">
        <f>IF('Control Sample Data'!E384="","",IF(SUM('Control Sample Data'!E$3:E$386)&gt;10,IF(AND(ISNUMBER('Control Sample Data'!E384),'Control Sample Data'!E384&lt;$C$389, 'Control Sample Data'!E384&gt;0),'Control Sample Data'!E384,$C$389),""))</f>
        <v>17.61</v>
      </c>
      <c r="T385" s="105" t="str">
        <f>IF('Control Sample Data'!F384="","",IF(SUM('Control Sample Data'!F$3:F$386)&gt;10,IF(AND(ISNUMBER('Control Sample Data'!F384),'Control Sample Data'!F384&lt;$C$389, 'Control Sample Data'!F384&gt;0),'Control Sample Data'!F384,$C$389),""))</f>
        <v/>
      </c>
      <c r="U385" s="105" t="str">
        <f>IF('Control Sample Data'!G384="","",IF(SUM('Control Sample Data'!G$3:G$386)&gt;10,IF(AND(ISNUMBER('Control Sample Data'!G384),'Control Sample Data'!G384&lt;$C$389, 'Control Sample Data'!G384&gt;0),'Control Sample Data'!G384,$C$389),""))</f>
        <v/>
      </c>
      <c r="V385" s="105" t="str">
        <f>IF('Control Sample Data'!H384="","",IF(SUM('Control Sample Data'!H$3:H$386)&gt;10,IF(AND(ISNUMBER('Control Sample Data'!H384),'Control Sample Data'!H384&lt;$C$389, 'Control Sample Data'!H384&gt;0),'Control Sample Data'!H384,$C$389),""))</f>
        <v/>
      </c>
      <c r="W385" s="105" t="str">
        <f>IF('Control Sample Data'!I384="","",IF(SUM('Control Sample Data'!I$3:I$386)&gt;10,IF(AND(ISNUMBER('Control Sample Data'!I384),'Control Sample Data'!I384&lt;$C$389, 'Control Sample Data'!I384&gt;0),'Control Sample Data'!I384,$C$389),""))</f>
        <v/>
      </c>
      <c r="X385" s="105" t="str">
        <f>IF('Control Sample Data'!J384="","",IF(SUM('Control Sample Data'!J$3:J$386)&gt;10,IF(AND(ISNUMBER('Control Sample Data'!J384),'Control Sample Data'!J384&lt;$C$389, 'Control Sample Data'!J384&gt;0),'Control Sample Data'!J384,$C$389),""))</f>
        <v/>
      </c>
      <c r="Y385" s="105" t="str">
        <f>IF('Control Sample Data'!K384="","",IF(SUM('Control Sample Data'!K$3:K$386)&gt;10,IF(AND(ISNUMBER('Control Sample Data'!K384),'Control Sample Data'!K384&lt;$C$389, 'Control Sample Data'!K384&gt;0),'Control Sample Data'!K384,$C$389),""))</f>
        <v/>
      </c>
      <c r="Z385" s="105" t="str">
        <f>IF('Control Sample Data'!L384="","",IF(SUM('Control Sample Data'!L$3:L$386)&gt;10,IF(AND(ISNUMBER('Control Sample Data'!L384),'Control Sample Data'!L384&lt;$C$389, 'Control Sample Data'!L384&gt;0),'Control Sample Data'!L384,$C$389),""))</f>
        <v/>
      </c>
      <c r="AA385" s="105" t="str">
        <f>IF('Control Sample Data'!M384="","",IF(SUM('Control Sample Data'!M$3:M$386)&gt;10,IF(AND(ISNUMBER('Control Sample Data'!M384),'Control Sample Data'!M384&lt;$C$389, 'Control Sample Data'!M384&gt;0),'Control Sample Data'!M384,$C$389),""))</f>
        <v/>
      </c>
      <c r="AB385" s="136" t="str">
        <f>IF('Control Sample Data'!N384="","",IF(SUM('Control Sample Data'!N$3:N$386)&gt;10,IF(AND(ISNUMBER('Control Sample Data'!N384),'Control Sample Data'!N384&lt;$C$389, 'Control Sample Data'!N384&gt;0),'Control Sample Data'!N384,$C$389),""))</f>
        <v/>
      </c>
      <c r="BA385" s="101" t="str">
        <f t="shared" si="326"/>
        <v>PPC</v>
      </c>
      <c r="BB385" s="104" t="s">
        <v>27165</v>
      </c>
      <c r="BC385" s="105">
        <f t="shared" si="338"/>
        <v>-2.6419999999999995</v>
      </c>
      <c r="BD385" s="105">
        <f t="shared" si="339"/>
        <v>-2.84</v>
      </c>
      <c r="BE385" s="105">
        <f t="shared" si="340"/>
        <v>-2.7800000000000011</v>
      </c>
      <c r="BF385" s="105" t="str">
        <f t="shared" si="341"/>
        <v/>
      </c>
      <c r="BG385" s="105" t="str">
        <f t="shared" si="342"/>
        <v/>
      </c>
      <c r="BH385" s="105" t="str">
        <f t="shared" si="343"/>
        <v/>
      </c>
      <c r="BI385" s="105" t="str">
        <f t="shared" si="344"/>
        <v/>
      </c>
      <c r="BJ385" s="105" t="str">
        <f t="shared" si="345"/>
        <v/>
      </c>
      <c r="BK385" s="105" t="str">
        <f t="shared" si="346"/>
        <v/>
      </c>
      <c r="BL385" s="105" t="str">
        <f t="shared" si="347"/>
        <v/>
      </c>
      <c r="BM385" s="102" t="str">
        <f t="shared" si="327"/>
        <v/>
      </c>
      <c r="BN385" s="102" t="str">
        <f t="shared" si="328"/>
        <v/>
      </c>
      <c r="BO385" s="105">
        <f t="shared" si="348"/>
        <v>-3.6319999999999979</v>
      </c>
      <c r="BP385" s="105">
        <f t="shared" si="349"/>
        <v>-3.5219999999999985</v>
      </c>
      <c r="BQ385" s="105">
        <f t="shared" si="350"/>
        <v>-3.6000000000000014</v>
      </c>
      <c r="BR385" s="105" t="str">
        <f t="shared" si="351"/>
        <v/>
      </c>
      <c r="BS385" s="105" t="str">
        <f t="shared" si="352"/>
        <v/>
      </c>
      <c r="BT385" s="105" t="str">
        <f t="shared" si="353"/>
        <v/>
      </c>
      <c r="BU385" s="105" t="str">
        <f t="shared" si="354"/>
        <v/>
      </c>
      <c r="BV385" s="105" t="str">
        <f t="shared" si="355"/>
        <v/>
      </c>
      <c r="BW385" s="105" t="str">
        <f t="shared" si="356"/>
        <v/>
      </c>
      <c r="BX385" s="105" t="str">
        <f t="shared" si="357"/>
        <v/>
      </c>
      <c r="BY385" s="102" t="str">
        <f t="shared" si="329"/>
        <v/>
      </c>
      <c r="BZ385" s="102" t="str">
        <f t="shared" si="330"/>
        <v/>
      </c>
      <c r="CA385" s="70">
        <f t="shared" si="331"/>
        <v>-2.754</v>
      </c>
      <c r="CB385" s="70">
        <f t="shared" si="332"/>
        <v>-3.5846666666666658</v>
      </c>
      <c r="CC385" s="103" t="str">
        <f t="shared" si="333"/>
        <v>PPC</v>
      </c>
      <c r="CD385" s="104" t="s">
        <v>27165</v>
      </c>
      <c r="CE385" s="106">
        <f t="shared" si="358"/>
        <v>6.2419638413896257</v>
      </c>
      <c r="CF385" s="106">
        <f t="shared" si="359"/>
        <v>7.1602005674237779</v>
      </c>
      <c r="CG385" s="106">
        <f t="shared" si="360"/>
        <v>6.8685234915020361</v>
      </c>
      <c r="CH385" s="106" t="str">
        <f t="shared" si="361"/>
        <v/>
      </c>
      <c r="CI385" s="106" t="str">
        <f t="shared" si="362"/>
        <v/>
      </c>
      <c r="CJ385" s="106" t="str">
        <f t="shared" si="363"/>
        <v/>
      </c>
      <c r="CK385" s="106" t="str">
        <f t="shared" si="364"/>
        <v/>
      </c>
      <c r="CL385" s="106" t="str">
        <f t="shared" si="365"/>
        <v/>
      </c>
      <c r="CM385" s="106" t="str">
        <f t="shared" si="366"/>
        <v/>
      </c>
      <c r="CN385" s="106" t="str">
        <f t="shared" si="367"/>
        <v/>
      </c>
      <c r="CO385" s="119" t="str">
        <f t="shared" si="334"/>
        <v/>
      </c>
      <c r="CP385" s="119" t="str">
        <f t="shared" si="335"/>
        <v/>
      </c>
      <c r="CQ385" s="106">
        <f t="shared" si="368"/>
        <v>12.397694895346726</v>
      </c>
      <c r="CR385" s="106">
        <f t="shared" si="369"/>
        <v>11.487556084987469</v>
      </c>
      <c r="CS385" s="106">
        <f t="shared" si="370"/>
        <v>12.125732532083195</v>
      </c>
      <c r="CT385" s="106" t="str">
        <f t="shared" si="371"/>
        <v/>
      </c>
      <c r="CU385" s="106" t="str">
        <f t="shared" si="372"/>
        <v/>
      </c>
      <c r="CV385" s="106" t="str">
        <f t="shared" si="373"/>
        <v/>
      </c>
      <c r="CW385" s="106" t="str">
        <f t="shared" si="374"/>
        <v/>
      </c>
      <c r="CX385" s="106" t="str">
        <f t="shared" si="375"/>
        <v/>
      </c>
      <c r="CY385" s="106" t="str">
        <f t="shared" si="376"/>
        <v/>
      </c>
      <c r="CZ385" s="106" t="str">
        <f t="shared" si="377"/>
        <v/>
      </c>
      <c r="DA385" s="119" t="str">
        <f t="shared" si="336"/>
        <v/>
      </c>
      <c r="DB385" s="119" t="str">
        <f t="shared" si="337"/>
        <v/>
      </c>
    </row>
    <row r="386" spans="1:106" ht="15" customHeight="1" x14ac:dyDescent="0.3">
      <c r="A386" s="135" t="str">
        <f>'Gene Table'!D385</f>
        <v>PPC</v>
      </c>
      <c r="B386" s="104" t="s">
        <v>27166</v>
      </c>
      <c r="C386" s="105">
        <f>IF('Test Sample Data'!C385="","",IF(SUM('Test Sample Data'!C$3:C$386)&gt;10,IF(AND(ISNUMBER('Test Sample Data'!C385),'Test Sample Data'!C385&lt;$C$389, 'Test Sample Data'!C385&gt;0),'Test Sample Data'!C385,$C$389),""))</f>
        <v>18.190000000000001</v>
      </c>
      <c r="D386" s="105">
        <f>IF('Test Sample Data'!D385="","",IF(SUM('Test Sample Data'!D$3:D$386)&gt;10,IF(AND(ISNUMBER('Test Sample Data'!D385),'Test Sample Data'!D385&lt;$C$389, 'Test Sample Data'!D385&gt;0),'Test Sample Data'!D385,$C$389),""))</f>
        <v>18.12</v>
      </c>
      <c r="E386" s="105">
        <f>IF('Test Sample Data'!E385="","",IF(SUM('Test Sample Data'!E$3:E$386)&gt;10,IF(AND(ISNUMBER('Test Sample Data'!E385),'Test Sample Data'!E385&lt;$C$389, 'Test Sample Data'!E385&gt;0),'Test Sample Data'!E385,$C$389),""))</f>
        <v>18.09</v>
      </c>
      <c r="F386" s="105" t="str">
        <f>IF('Test Sample Data'!F385="","",IF(SUM('Test Sample Data'!F$3:F$386)&gt;10,IF(AND(ISNUMBER('Test Sample Data'!F385),'Test Sample Data'!F385&lt;$C$389, 'Test Sample Data'!F385&gt;0),'Test Sample Data'!F385,$C$389),""))</f>
        <v/>
      </c>
      <c r="G386" s="105" t="str">
        <f>IF('Test Sample Data'!G385="","",IF(SUM('Test Sample Data'!G$3:G$386)&gt;10,IF(AND(ISNUMBER('Test Sample Data'!G385),'Test Sample Data'!G385&lt;$C$389, 'Test Sample Data'!G385&gt;0),'Test Sample Data'!G385,$C$389),""))</f>
        <v/>
      </c>
      <c r="H386" s="105" t="str">
        <f>IF('Test Sample Data'!H385="","",IF(SUM('Test Sample Data'!H$3:H$386)&gt;10,IF(AND(ISNUMBER('Test Sample Data'!H385),'Test Sample Data'!H385&lt;$C$389, 'Test Sample Data'!H385&gt;0),'Test Sample Data'!H385,$C$389),""))</f>
        <v/>
      </c>
      <c r="I386" s="105" t="str">
        <f>IF('Test Sample Data'!I385="","",IF(SUM('Test Sample Data'!I$3:I$386)&gt;10,IF(AND(ISNUMBER('Test Sample Data'!I385),'Test Sample Data'!I385&lt;$C$389, 'Test Sample Data'!I385&gt;0),'Test Sample Data'!I385,$C$389),""))</f>
        <v/>
      </c>
      <c r="J386" s="105" t="str">
        <f>IF('Test Sample Data'!J385="","",IF(SUM('Test Sample Data'!J$3:J$386)&gt;10,IF(AND(ISNUMBER('Test Sample Data'!J385),'Test Sample Data'!J385&lt;$C$389, 'Test Sample Data'!J385&gt;0),'Test Sample Data'!J385,$C$389),""))</f>
        <v/>
      </c>
      <c r="K386" s="105" t="str">
        <f>IF('Test Sample Data'!K385="","",IF(SUM('Test Sample Data'!K$3:K$386)&gt;10,IF(AND(ISNUMBER('Test Sample Data'!K385),'Test Sample Data'!K385&lt;$C$389, 'Test Sample Data'!K385&gt;0),'Test Sample Data'!K385,$C$389),""))</f>
        <v/>
      </c>
      <c r="L386" s="105" t="str">
        <f>IF('Test Sample Data'!L385="","",IF(SUM('Test Sample Data'!L$3:L$386)&gt;10,IF(AND(ISNUMBER('Test Sample Data'!L385),'Test Sample Data'!L385&lt;$C$389, 'Test Sample Data'!L385&gt;0),'Test Sample Data'!L385,$C$389),""))</f>
        <v/>
      </c>
      <c r="M386" s="105" t="str">
        <f>IF('Test Sample Data'!M385="","",IF(SUM('Test Sample Data'!M$3:M$386)&gt;10,IF(AND(ISNUMBER('Test Sample Data'!M385),'Test Sample Data'!M385&lt;$C$389, 'Test Sample Data'!M385&gt;0),'Test Sample Data'!M385,$C$389),""))</f>
        <v/>
      </c>
      <c r="N386" s="105" t="str">
        <f>IF('Test Sample Data'!N385="","",IF(SUM('Test Sample Data'!N$3:N$386)&gt;10,IF(AND(ISNUMBER('Test Sample Data'!N385),'Test Sample Data'!N385&lt;$C$389, 'Test Sample Data'!N385&gt;0),'Test Sample Data'!N385,$C$389),""))</f>
        <v/>
      </c>
      <c r="O386" s="105" t="str">
        <f>'Gene Table'!D385</f>
        <v>PPC</v>
      </c>
      <c r="P386" s="104" t="s">
        <v>27166</v>
      </c>
      <c r="Q386" s="105">
        <f>IF('Control Sample Data'!C385="","",IF(SUM('Control Sample Data'!C$3:C$386)&gt;10,IF(AND(ISNUMBER('Control Sample Data'!C385),'Control Sample Data'!C385&lt;$C$389, 'Control Sample Data'!C385&gt;0),'Control Sample Data'!C385,$C$389),""))</f>
        <v>17.64</v>
      </c>
      <c r="R386" s="105">
        <f>IF('Control Sample Data'!D385="","",IF(SUM('Control Sample Data'!D$3:D$386)&gt;10,IF(AND(ISNUMBER('Control Sample Data'!D385),'Control Sample Data'!D385&lt;$C$389, 'Control Sample Data'!D385&gt;0),'Control Sample Data'!D385,$C$389),""))</f>
        <v>17.41</v>
      </c>
      <c r="S386" s="105">
        <f>IF('Control Sample Data'!E385="","",IF(SUM('Control Sample Data'!E$3:E$386)&gt;10,IF(AND(ISNUMBER('Control Sample Data'!E385),'Control Sample Data'!E385&lt;$C$389, 'Control Sample Data'!E385&gt;0),'Control Sample Data'!E385,$C$389),""))</f>
        <v>17.54</v>
      </c>
      <c r="T386" s="105" t="str">
        <f>IF('Control Sample Data'!F385="","",IF(SUM('Control Sample Data'!F$3:F$386)&gt;10,IF(AND(ISNUMBER('Control Sample Data'!F385),'Control Sample Data'!F385&lt;$C$389, 'Control Sample Data'!F385&gt;0),'Control Sample Data'!F385,$C$389),""))</f>
        <v/>
      </c>
      <c r="U386" s="105" t="str">
        <f>IF('Control Sample Data'!G385="","",IF(SUM('Control Sample Data'!G$3:G$386)&gt;10,IF(AND(ISNUMBER('Control Sample Data'!G385),'Control Sample Data'!G385&lt;$C$389, 'Control Sample Data'!G385&gt;0),'Control Sample Data'!G385,$C$389),""))</f>
        <v/>
      </c>
      <c r="V386" s="105" t="str">
        <f>IF('Control Sample Data'!H385="","",IF(SUM('Control Sample Data'!H$3:H$386)&gt;10,IF(AND(ISNUMBER('Control Sample Data'!H385),'Control Sample Data'!H385&lt;$C$389, 'Control Sample Data'!H385&gt;0),'Control Sample Data'!H385,$C$389),""))</f>
        <v/>
      </c>
      <c r="W386" s="105" t="str">
        <f>IF('Control Sample Data'!I385="","",IF(SUM('Control Sample Data'!I$3:I$386)&gt;10,IF(AND(ISNUMBER('Control Sample Data'!I385),'Control Sample Data'!I385&lt;$C$389, 'Control Sample Data'!I385&gt;0),'Control Sample Data'!I385,$C$389),""))</f>
        <v/>
      </c>
      <c r="X386" s="105" t="str">
        <f>IF('Control Sample Data'!J385="","",IF(SUM('Control Sample Data'!J$3:J$386)&gt;10,IF(AND(ISNUMBER('Control Sample Data'!J385),'Control Sample Data'!J385&lt;$C$389, 'Control Sample Data'!J385&gt;0),'Control Sample Data'!J385,$C$389),""))</f>
        <v/>
      </c>
      <c r="Y386" s="105" t="str">
        <f>IF('Control Sample Data'!K385="","",IF(SUM('Control Sample Data'!K$3:K$386)&gt;10,IF(AND(ISNUMBER('Control Sample Data'!K385),'Control Sample Data'!K385&lt;$C$389, 'Control Sample Data'!K385&gt;0),'Control Sample Data'!K385,$C$389),""))</f>
        <v/>
      </c>
      <c r="Z386" s="105" t="str">
        <f>IF('Control Sample Data'!L385="","",IF(SUM('Control Sample Data'!L$3:L$386)&gt;10,IF(AND(ISNUMBER('Control Sample Data'!L385),'Control Sample Data'!L385&lt;$C$389, 'Control Sample Data'!L385&gt;0),'Control Sample Data'!L385,$C$389),""))</f>
        <v/>
      </c>
      <c r="AA386" s="105" t="str">
        <f>IF('Control Sample Data'!M385="","",IF(SUM('Control Sample Data'!M$3:M$386)&gt;10,IF(AND(ISNUMBER('Control Sample Data'!M385),'Control Sample Data'!M385&lt;$C$389, 'Control Sample Data'!M385&gt;0),'Control Sample Data'!M385,$C$389),""))</f>
        <v/>
      </c>
      <c r="AB386" s="136" t="str">
        <f>IF('Control Sample Data'!N385="","",IF(SUM('Control Sample Data'!N$3:N$386)&gt;10,IF(AND(ISNUMBER('Control Sample Data'!N385),'Control Sample Data'!N385&lt;$C$389, 'Control Sample Data'!N385&gt;0),'Control Sample Data'!N385,$C$389),""))</f>
        <v/>
      </c>
      <c r="BA386" s="101" t="str">
        <f t="shared" si="326"/>
        <v>PPC</v>
      </c>
      <c r="BB386" s="104" t="s">
        <v>27166</v>
      </c>
      <c r="BC386" s="105">
        <f t="shared" si="338"/>
        <v>-2.8019999999999996</v>
      </c>
      <c r="BD386" s="105">
        <f t="shared" si="339"/>
        <v>-2.8299999999999983</v>
      </c>
      <c r="BE386" s="105">
        <f t="shared" si="340"/>
        <v>-2.7900000000000027</v>
      </c>
      <c r="BF386" s="105" t="str">
        <f t="shared" si="341"/>
        <v/>
      </c>
      <c r="BG386" s="105" t="str">
        <f t="shared" si="342"/>
        <v/>
      </c>
      <c r="BH386" s="105" t="str">
        <f t="shared" si="343"/>
        <v/>
      </c>
      <c r="BI386" s="105" t="str">
        <f t="shared" si="344"/>
        <v/>
      </c>
      <c r="BJ386" s="105" t="str">
        <f t="shared" si="345"/>
        <v/>
      </c>
      <c r="BK386" s="105" t="str">
        <f t="shared" si="346"/>
        <v/>
      </c>
      <c r="BL386" s="105" t="str">
        <f t="shared" si="347"/>
        <v/>
      </c>
      <c r="BM386" s="102" t="str">
        <f t="shared" si="327"/>
        <v/>
      </c>
      <c r="BN386" s="102" t="str">
        <f t="shared" si="328"/>
        <v/>
      </c>
      <c r="BO386" s="105">
        <f t="shared" si="348"/>
        <v>-3.5019999999999989</v>
      </c>
      <c r="BP386" s="105">
        <f t="shared" si="349"/>
        <v>-3.6419999999999995</v>
      </c>
      <c r="BQ386" s="105">
        <f t="shared" si="350"/>
        <v>-3.6700000000000017</v>
      </c>
      <c r="BR386" s="105" t="str">
        <f t="shared" si="351"/>
        <v/>
      </c>
      <c r="BS386" s="105" t="str">
        <f t="shared" si="352"/>
        <v/>
      </c>
      <c r="BT386" s="105" t="str">
        <f t="shared" si="353"/>
        <v/>
      </c>
      <c r="BU386" s="105" t="str">
        <f t="shared" si="354"/>
        <v/>
      </c>
      <c r="BV386" s="105" t="str">
        <f t="shared" si="355"/>
        <v/>
      </c>
      <c r="BW386" s="105" t="str">
        <f t="shared" si="356"/>
        <v/>
      </c>
      <c r="BX386" s="105" t="str">
        <f t="shared" si="357"/>
        <v/>
      </c>
      <c r="BY386" s="102" t="str">
        <f t="shared" si="329"/>
        <v/>
      </c>
      <c r="BZ386" s="102" t="str">
        <f t="shared" si="330"/>
        <v/>
      </c>
      <c r="CA386" s="70">
        <f t="shared" si="331"/>
        <v>-2.8073333333333337</v>
      </c>
      <c r="CB386" s="70">
        <f t="shared" si="332"/>
        <v>-3.6046666666666667</v>
      </c>
      <c r="CC386" s="103" t="str">
        <f t="shared" si="333"/>
        <v>PPC</v>
      </c>
      <c r="CD386" s="104" t="s">
        <v>27166</v>
      </c>
      <c r="CE386" s="106">
        <f t="shared" si="358"/>
        <v>6.9740659162964951</v>
      </c>
      <c r="CF386" s="106">
        <f t="shared" si="359"/>
        <v>7.1107414493325534</v>
      </c>
      <c r="CG386" s="106">
        <f t="shared" si="360"/>
        <v>6.916297850462934</v>
      </c>
      <c r="CH386" s="106" t="str">
        <f t="shared" si="361"/>
        <v/>
      </c>
      <c r="CI386" s="106" t="str">
        <f t="shared" si="362"/>
        <v/>
      </c>
      <c r="CJ386" s="106" t="str">
        <f t="shared" si="363"/>
        <v/>
      </c>
      <c r="CK386" s="106" t="str">
        <f t="shared" si="364"/>
        <v/>
      </c>
      <c r="CL386" s="106" t="str">
        <f t="shared" si="365"/>
        <v/>
      </c>
      <c r="CM386" s="106" t="str">
        <f t="shared" si="366"/>
        <v/>
      </c>
      <c r="CN386" s="106" t="str">
        <f t="shared" si="367"/>
        <v/>
      </c>
      <c r="CO386" s="119" t="str">
        <f t="shared" si="334"/>
        <v/>
      </c>
      <c r="CP386" s="119" t="str">
        <f t="shared" si="335"/>
        <v/>
      </c>
      <c r="CQ386" s="106">
        <f t="shared" si="368"/>
        <v>11.329403505716341</v>
      </c>
      <c r="CR386" s="106">
        <f t="shared" si="369"/>
        <v>12.483927682779251</v>
      </c>
      <c r="CS386" s="106">
        <f t="shared" si="370"/>
        <v>12.728583740078715</v>
      </c>
      <c r="CT386" s="106" t="str">
        <f t="shared" si="371"/>
        <v/>
      </c>
      <c r="CU386" s="106" t="str">
        <f t="shared" si="372"/>
        <v/>
      </c>
      <c r="CV386" s="106" t="str">
        <f t="shared" si="373"/>
        <v/>
      </c>
      <c r="CW386" s="106" t="str">
        <f t="shared" si="374"/>
        <v/>
      </c>
      <c r="CX386" s="106" t="str">
        <f t="shared" si="375"/>
        <v/>
      </c>
      <c r="CY386" s="106" t="str">
        <f t="shared" si="376"/>
        <v/>
      </c>
      <c r="CZ386" s="106" t="str">
        <f t="shared" si="377"/>
        <v/>
      </c>
      <c r="DA386" s="119" t="str">
        <f t="shared" si="336"/>
        <v/>
      </c>
      <c r="DB386" s="119" t="str">
        <f t="shared" si="337"/>
        <v/>
      </c>
    </row>
    <row r="387" spans="1:106" ht="15" customHeight="1" thickBot="1" x14ac:dyDescent="0.35">
      <c r="A387" s="137" t="str">
        <f>'Gene Table'!D386</f>
        <v>PPC</v>
      </c>
      <c r="B387" s="138" t="s">
        <v>27167</v>
      </c>
      <c r="C387" s="139">
        <f>IF('Test Sample Data'!C386="","",IF(SUM('Test Sample Data'!C$3:C$386)&gt;10,IF(AND(ISNUMBER('Test Sample Data'!C386),'Test Sample Data'!C386&lt;$C$389, 'Test Sample Data'!C386&gt;0),'Test Sample Data'!C386,$C$389),""))</f>
        <v>18.649999999999999</v>
      </c>
      <c r="D387" s="139">
        <f>IF('Test Sample Data'!D386="","",IF(SUM('Test Sample Data'!D$3:D$386)&gt;10,IF(AND(ISNUMBER('Test Sample Data'!D386),'Test Sample Data'!D386&lt;$C$389, 'Test Sample Data'!D386&gt;0),'Test Sample Data'!D386,$C$389),""))</f>
        <v>18.149999999999999</v>
      </c>
      <c r="E387" s="139">
        <f>IF('Test Sample Data'!E386="","",IF(SUM('Test Sample Data'!E$3:E$386)&gt;10,IF(AND(ISNUMBER('Test Sample Data'!E386),'Test Sample Data'!E386&lt;$C$389, 'Test Sample Data'!E386&gt;0),'Test Sample Data'!E386,$C$389),""))</f>
        <v>18.239999999999998</v>
      </c>
      <c r="F387" s="139" t="str">
        <f>IF('Test Sample Data'!F386="","",IF(SUM('Test Sample Data'!F$3:F$386)&gt;10,IF(AND(ISNUMBER('Test Sample Data'!F386),'Test Sample Data'!F386&lt;$C$389, 'Test Sample Data'!F386&gt;0),'Test Sample Data'!F386,$C$389),""))</f>
        <v/>
      </c>
      <c r="G387" s="139" t="str">
        <f>IF('Test Sample Data'!G386="","",IF(SUM('Test Sample Data'!G$3:G$386)&gt;10,IF(AND(ISNUMBER('Test Sample Data'!G386),'Test Sample Data'!G386&lt;$C$389, 'Test Sample Data'!G386&gt;0),'Test Sample Data'!G386,$C$389),""))</f>
        <v/>
      </c>
      <c r="H387" s="139" t="str">
        <f>IF('Test Sample Data'!H386="","",IF(SUM('Test Sample Data'!H$3:H$386)&gt;10,IF(AND(ISNUMBER('Test Sample Data'!H386),'Test Sample Data'!H386&lt;$C$389, 'Test Sample Data'!H386&gt;0),'Test Sample Data'!H386,$C$389),""))</f>
        <v/>
      </c>
      <c r="I387" s="139" t="str">
        <f>IF('Test Sample Data'!I386="","",IF(SUM('Test Sample Data'!I$3:I$386)&gt;10,IF(AND(ISNUMBER('Test Sample Data'!I386),'Test Sample Data'!I386&lt;$C$389, 'Test Sample Data'!I386&gt;0),'Test Sample Data'!I386,$C$389),""))</f>
        <v/>
      </c>
      <c r="J387" s="139" t="str">
        <f>IF('Test Sample Data'!J386="","",IF(SUM('Test Sample Data'!J$3:J$386)&gt;10,IF(AND(ISNUMBER('Test Sample Data'!J386),'Test Sample Data'!J386&lt;$C$389, 'Test Sample Data'!J386&gt;0),'Test Sample Data'!J386,$C$389),""))</f>
        <v/>
      </c>
      <c r="K387" s="139" t="str">
        <f>IF('Test Sample Data'!K386="","",IF(SUM('Test Sample Data'!K$3:K$386)&gt;10,IF(AND(ISNUMBER('Test Sample Data'!K386),'Test Sample Data'!K386&lt;$C$389, 'Test Sample Data'!K386&gt;0),'Test Sample Data'!K386,$C$389),""))</f>
        <v/>
      </c>
      <c r="L387" s="139" t="str">
        <f>IF('Test Sample Data'!L386="","",IF(SUM('Test Sample Data'!L$3:L$386)&gt;10,IF(AND(ISNUMBER('Test Sample Data'!L386),'Test Sample Data'!L386&lt;$C$389, 'Test Sample Data'!L386&gt;0),'Test Sample Data'!L386,$C$389),""))</f>
        <v/>
      </c>
      <c r="M387" s="139" t="str">
        <f>IF('Test Sample Data'!M386="","",IF(SUM('Test Sample Data'!M$3:M$386)&gt;10,IF(AND(ISNUMBER('Test Sample Data'!M386),'Test Sample Data'!M386&lt;$C$389, 'Test Sample Data'!M386&gt;0),'Test Sample Data'!M386,$C$389),""))</f>
        <v/>
      </c>
      <c r="N387" s="139" t="str">
        <f>IF('Test Sample Data'!N386="","",IF(SUM('Test Sample Data'!N$3:N$386)&gt;10,IF(AND(ISNUMBER('Test Sample Data'!N386),'Test Sample Data'!N386&lt;$C$389, 'Test Sample Data'!N386&gt;0),'Test Sample Data'!N386,$C$389),""))</f>
        <v/>
      </c>
      <c r="O387" s="139" t="str">
        <f>'Gene Table'!D386</f>
        <v>PPC</v>
      </c>
      <c r="P387" s="138" t="s">
        <v>27167</v>
      </c>
      <c r="Q387" s="139">
        <f>IF('Control Sample Data'!C386="","",IF(SUM('Control Sample Data'!C$3:C$386)&gt;10,IF(AND(ISNUMBER('Control Sample Data'!C386),'Control Sample Data'!C386&lt;$C$389, 'Control Sample Data'!C386&gt;0),'Control Sample Data'!C386,$C$389),""))</f>
        <v>17.899999999999999</v>
      </c>
      <c r="R387" s="139">
        <f>IF('Control Sample Data'!D386="","",IF(SUM('Control Sample Data'!D$3:D$386)&gt;10,IF(AND(ISNUMBER('Control Sample Data'!D386),'Control Sample Data'!D386&lt;$C$389, 'Control Sample Data'!D386&gt;0),'Control Sample Data'!D386,$C$389),""))</f>
        <v>17.93</v>
      </c>
      <c r="S387" s="139">
        <f>IF('Control Sample Data'!E386="","",IF(SUM('Control Sample Data'!E$3:E$386)&gt;10,IF(AND(ISNUMBER('Control Sample Data'!E386),'Control Sample Data'!E386&lt;$C$389, 'Control Sample Data'!E386&gt;0),'Control Sample Data'!E386,$C$389),""))</f>
        <v>17.66</v>
      </c>
      <c r="T387" s="139" t="str">
        <f>IF('Control Sample Data'!F386="","",IF(SUM('Control Sample Data'!F$3:F$386)&gt;10,IF(AND(ISNUMBER('Control Sample Data'!F386),'Control Sample Data'!F386&lt;$C$389, 'Control Sample Data'!F386&gt;0),'Control Sample Data'!F386,$C$389),""))</f>
        <v/>
      </c>
      <c r="U387" s="139" t="str">
        <f>IF('Control Sample Data'!G386="","",IF(SUM('Control Sample Data'!G$3:G$386)&gt;10,IF(AND(ISNUMBER('Control Sample Data'!G386),'Control Sample Data'!G386&lt;$C$389, 'Control Sample Data'!G386&gt;0),'Control Sample Data'!G386,$C$389),""))</f>
        <v/>
      </c>
      <c r="V387" s="139" t="str">
        <f>IF('Control Sample Data'!H386="","",IF(SUM('Control Sample Data'!H$3:H$386)&gt;10,IF(AND(ISNUMBER('Control Sample Data'!H386),'Control Sample Data'!H386&lt;$C$389, 'Control Sample Data'!H386&gt;0),'Control Sample Data'!H386,$C$389),""))</f>
        <v/>
      </c>
      <c r="W387" s="139" t="str">
        <f>IF('Control Sample Data'!I386="","",IF(SUM('Control Sample Data'!I$3:I$386)&gt;10,IF(AND(ISNUMBER('Control Sample Data'!I386),'Control Sample Data'!I386&lt;$C$389, 'Control Sample Data'!I386&gt;0),'Control Sample Data'!I386,$C$389),""))</f>
        <v/>
      </c>
      <c r="X387" s="139" t="str">
        <f>IF('Control Sample Data'!J386="","",IF(SUM('Control Sample Data'!J$3:J$386)&gt;10,IF(AND(ISNUMBER('Control Sample Data'!J386),'Control Sample Data'!J386&lt;$C$389, 'Control Sample Data'!J386&gt;0),'Control Sample Data'!J386,$C$389),""))</f>
        <v/>
      </c>
      <c r="Y387" s="139" t="str">
        <f>IF('Control Sample Data'!K386="","",IF(SUM('Control Sample Data'!K$3:K$386)&gt;10,IF(AND(ISNUMBER('Control Sample Data'!K386),'Control Sample Data'!K386&lt;$C$389, 'Control Sample Data'!K386&gt;0),'Control Sample Data'!K386,$C$389),""))</f>
        <v/>
      </c>
      <c r="Z387" s="139" t="str">
        <f>IF('Control Sample Data'!L386="","",IF(SUM('Control Sample Data'!L$3:L$386)&gt;10,IF(AND(ISNUMBER('Control Sample Data'!L386),'Control Sample Data'!L386&lt;$C$389, 'Control Sample Data'!L386&gt;0),'Control Sample Data'!L386,$C$389),""))</f>
        <v/>
      </c>
      <c r="AA387" s="139" t="str">
        <f>IF('Control Sample Data'!M386="","",IF(SUM('Control Sample Data'!M$3:M$386)&gt;10,IF(AND(ISNUMBER('Control Sample Data'!M386),'Control Sample Data'!M386&lt;$C$389, 'Control Sample Data'!M386&gt;0),'Control Sample Data'!M386,$C$389),""))</f>
        <v/>
      </c>
      <c r="AB387" s="140" t="str">
        <f>IF('Control Sample Data'!N386="","",IF(SUM('Control Sample Data'!N$3:N$386)&gt;10,IF(AND(ISNUMBER('Control Sample Data'!N386),'Control Sample Data'!N386&lt;$C$389, 'Control Sample Data'!N386&gt;0),'Control Sample Data'!N386,$C$389),""))</f>
        <v/>
      </c>
      <c r="BA387" s="101" t="str">
        <f t="shared" si="326"/>
        <v>PPC</v>
      </c>
      <c r="BB387" s="104" t="s">
        <v>27167</v>
      </c>
      <c r="BC387" s="105">
        <f t="shared" si="338"/>
        <v>-2.3420000000000023</v>
      </c>
      <c r="BD387" s="105">
        <f t="shared" si="339"/>
        <v>-2.8000000000000007</v>
      </c>
      <c r="BE387" s="105">
        <f t="shared" si="340"/>
        <v>-2.6400000000000041</v>
      </c>
      <c r="BF387" s="105" t="str">
        <f t="shared" si="341"/>
        <v/>
      </c>
      <c r="BG387" s="105" t="str">
        <f t="shared" si="342"/>
        <v/>
      </c>
      <c r="BH387" s="105" t="str">
        <f t="shared" si="343"/>
        <v/>
      </c>
      <c r="BI387" s="105" t="str">
        <f t="shared" si="344"/>
        <v/>
      </c>
      <c r="BJ387" s="105" t="str">
        <f t="shared" si="345"/>
        <v/>
      </c>
      <c r="BK387" s="105" t="str">
        <f t="shared" si="346"/>
        <v/>
      </c>
      <c r="BL387" s="105" t="str">
        <f t="shared" si="347"/>
        <v/>
      </c>
      <c r="BM387" s="102" t="str">
        <f t="shared" si="327"/>
        <v/>
      </c>
      <c r="BN387" s="102" t="str">
        <f t="shared" si="328"/>
        <v/>
      </c>
      <c r="BO387" s="105">
        <f t="shared" si="348"/>
        <v>-3.2420000000000009</v>
      </c>
      <c r="BP387" s="105">
        <f t="shared" si="349"/>
        <v>-3.1219999999999999</v>
      </c>
      <c r="BQ387" s="105">
        <f t="shared" si="350"/>
        <v>-3.5500000000000007</v>
      </c>
      <c r="BR387" s="105" t="str">
        <f t="shared" si="351"/>
        <v/>
      </c>
      <c r="BS387" s="105" t="str">
        <f t="shared" si="352"/>
        <v/>
      </c>
      <c r="BT387" s="105" t="str">
        <f t="shared" si="353"/>
        <v/>
      </c>
      <c r="BU387" s="105" t="str">
        <f t="shared" si="354"/>
        <v/>
      </c>
      <c r="BV387" s="105" t="str">
        <f t="shared" si="355"/>
        <v/>
      </c>
      <c r="BW387" s="105" t="str">
        <f t="shared" si="356"/>
        <v/>
      </c>
      <c r="BX387" s="105" t="str">
        <f t="shared" si="357"/>
        <v/>
      </c>
      <c r="BY387" s="102" t="str">
        <f t="shared" si="329"/>
        <v/>
      </c>
      <c r="BZ387" s="102" t="str">
        <f t="shared" si="330"/>
        <v/>
      </c>
      <c r="CA387" s="70">
        <f t="shared" si="331"/>
        <v>-2.5940000000000025</v>
      </c>
      <c r="CB387" s="70">
        <f t="shared" si="332"/>
        <v>-3.3046666666666673</v>
      </c>
      <c r="CC387" s="103" t="str">
        <f t="shared" si="333"/>
        <v>PPC</v>
      </c>
      <c r="CD387" s="104" t="s">
        <v>27167</v>
      </c>
      <c r="CE387" s="106">
        <f t="shared" si="358"/>
        <v>5.0700500881377062</v>
      </c>
      <c r="CF387" s="106">
        <f t="shared" si="359"/>
        <v>6.9644045063689966</v>
      </c>
      <c r="CG387" s="106">
        <f t="shared" si="360"/>
        <v>6.233316637284017</v>
      </c>
      <c r="CH387" s="106" t="str">
        <f t="shared" si="361"/>
        <v/>
      </c>
      <c r="CI387" s="106" t="str">
        <f t="shared" si="362"/>
        <v/>
      </c>
      <c r="CJ387" s="106" t="str">
        <f t="shared" si="363"/>
        <v/>
      </c>
      <c r="CK387" s="106" t="str">
        <f t="shared" si="364"/>
        <v/>
      </c>
      <c r="CL387" s="106" t="str">
        <f t="shared" si="365"/>
        <v/>
      </c>
      <c r="CM387" s="106" t="str">
        <f t="shared" si="366"/>
        <v/>
      </c>
      <c r="CN387" s="106" t="str">
        <f t="shared" si="367"/>
        <v/>
      </c>
      <c r="CO387" s="119" t="str">
        <f t="shared" si="334"/>
        <v/>
      </c>
      <c r="CP387" s="119" t="str">
        <f t="shared" si="335"/>
        <v/>
      </c>
      <c r="CQ387" s="106">
        <f t="shared" si="368"/>
        <v>9.4610480019531469</v>
      </c>
      <c r="CR387" s="106">
        <f t="shared" si="369"/>
        <v>8.7059395333664309</v>
      </c>
      <c r="CS387" s="106">
        <f t="shared" si="370"/>
        <v>11.712685567565007</v>
      </c>
      <c r="CT387" s="106" t="str">
        <f t="shared" si="371"/>
        <v/>
      </c>
      <c r="CU387" s="106" t="str">
        <f t="shared" si="372"/>
        <v/>
      </c>
      <c r="CV387" s="106" t="str">
        <f t="shared" si="373"/>
        <v/>
      </c>
      <c r="CW387" s="106" t="str">
        <f t="shared" si="374"/>
        <v/>
      </c>
      <c r="CX387" s="106" t="str">
        <f t="shared" si="375"/>
        <v/>
      </c>
      <c r="CY387" s="106" t="str">
        <f t="shared" si="376"/>
        <v/>
      </c>
      <c r="CZ387" s="106" t="str">
        <f t="shared" si="377"/>
        <v/>
      </c>
      <c r="DA387" s="119" t="str">
        <f t="shared" si="336"/>
        <v/>
      </c>
      <c r="DB387" s="119" t="str">
        <f t="shared" si="337"/>
        <v/>
      </c>
    </row>
    <row r="388" spans="1:106" ht="15" customHeight="1" thickBot="1" x14ac:dyDescent="0.35"/>
    <row r="389" spans="1:106" ht="15" customHeight="1" thickBot="1" x14ac:dyDescent="0.35">
      <c r="A389" s="226" t="s">
        <v>32288</v>
      </c>
      <c r="B389" s="227"/>
      <c r="C389" s="123">
        <f>IF('QC Report'!C9='QC Report'!C7:G7,35,IF('QC Report'!C9='QC Report'!C8:G8,33,"OOPS"))</f>
        <v>35</v>
      </c>
    </row>
  </sheetData>
  <mergeCells count="28">
    <mergeCell ref="BC1:BZ1"/>
    <mergeCell ref="CE2:CP2"/>
    <mergeCell ref="CQ2:DB2"/>
    <mergeCell ref="CE1:DB1"/>
    <mergeCell ref="CA1:CB1"/>
    <mergeCell ref="CD2:CD3"/>
    <mergeCell ref="CC2:CC3"/>
    <mergeCell ref="C1:N1"/>
    <mergeCell ref="Q2:AB2"/>
    <mergeCell ref="Q1:AB1"/>
    <mergeCell ref="AC1:AZ1"/>
    <mergeCell ref="AC2:AN2"/>
    <mergeCell ref="AO2:AZ2"/>
    <mergeCell ref="A389:B389"/>
    <mergeCell ref="BA2:BA3"/>
    <mergeCell ref="BB2:BB3"/>
    <mergeCell ref="CB2:CB3"/>
    <mergeCell ref="C2:N2"/>
    <mergeCell ref="BO2:BZ2"/>
    <mergeCell ref="CA2:CA3"/>
    <mergeCell ref="AC24:AZ24"/>
    <mergeCell ref="AC25:AN25"/>
    <mergeCell ref="AO25:AZ25"/>
    <mergeCell ref="BC2:BN2"/>
    <mergeCell ref="A2:A3"/>
    <mergeCell ref="B2:B3"/>
    <mergeCell ref="O2:O3"/>
    <mergeCell ref="P2:P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87"/>
  <sheetViews>
    <sheetView zoomScaleNormal="100" workbookViewId="0">
      <pane ySplit="2" topLeftCell="A3" activePane="bottomLeft" state="frozen"/>
      <selection pane="bottomLeft" sqref="A1:B1"/>
    </sheetView>
  </sheetViews>
  <sheetFormatPr defaultColWidth="6.58203125" defaultRowHeight="15" customHeight="1" x14ac:dyDescent="0.3"/>
  <cols>
    <col min="1" max="1" width="7.58203125" style="7" customWidth="1"/>
    <col min="2" max="4" width="12.58203125" style="5" customWidth="1"/>
    <col min="5" max="5" width="65.58203125" style="6" customWidth="1"/>
    <col min="6" max="6" width="15.58203125" style="6" customWidth="1"/>
  </cols>
  <sheetData>
    <row r="1" spans="1:6" s="1" customFormat="1" ht="15" customHeight="1" x14ac:dyDescent="0.3">
      <c r="A1" s="161" t="s">
        <v>359</v>
      </c>
      <c r="B1" s="161"/>
      <c r="C1" s="159" t="s">
        <v>26891</v>
      </c>
      <c r="D1" s="160"/>
      <c r="E1" s="7"/>
      <c r="F1"/>
    </row>
    <row r="2" spans="1:6" ht="15" customHeight="1" x14ac:dyDescent="0.3">
      <c r="A2" s="4" t="s">
        <v>8</v>
      </c>
      <c r="B2" s="4" t="s">
        <v>360</v>
      </c>
      <c r="C2" s="4" t="s">
        <v>361</v>
      </c>
      <c r="D2" s="4" t="s">
        <v>9</v>
      </c>
      <c r="E2" s="4" t="s">
        <v>10</v>
      </c>
      <c r="F2" s="4" t="s">
        <v>11082</v>
      </c>
    </row>
    <row r="3" spans="1:6" ht="15" customHeight="1" x14ac:dyDescent="0.3">
      <c r="A3" s="77" t="s">
        <v>11</v>
      </c>
      <c r="B3" s="78">
        <f>VLOOKUP(MID($C$1,3,2)&amp;":"&amp;$D3,'Array Content'!$F$2:$K$6116,2,FALSE)</f>
        <v>267</v>
      </c>
      <c r="C3" s="78" t="str">
        <f>VLOOKUP(MID($C$1,3,2)&amp;":"&amp;$D3,'Array Content'!$F$2:$K$6116,3,FALSE)</f>
        <v>NM_001144</v>
      </c>
      <c r="D3" s="78" t="str">
        <f>VLOOKUP($C$1&amp;":"&amp;A3,'Array Content'!$C$2:$D$6661,2,FALSE)</f>
        <v>AMFR</v>
      </c>
      <c r="E3" s="79" t="str">
        <f>VLOOKUP(MID($C$1,3,2)&amp;":"&amp;$D3,'Array Content'!$F$2:$K$6116,5,FALSE)</f>
        <v>Autocrine motility factor receptor</v>
      </c>
      <c r="F3" s="79" t="str">
        <f>VLOOKUP(MID($C$1,3,2)&amp;":"&amp;$D3,'Array Content'!$F$2:$K$6116,6,FALSE)</f>
        <v>PPH16329A</v>
      </c>
    </row>
    <row r="4" spans="1:6" ht="15" customHeight="1" x14ac:dyDescent="0.3">
      <c r="A4" s="77" t="s">
        <v>15</v>
      </c>
      <c r="B4" s="78">
        <f>VLOOKUP(MID($C$1,3,2)&amp;":"&amp;$D4,'Array Content'!$F$2:$K$6116,2,FALSE)</f>
        <v>10393</v>
      </c>
      <c r="C4" s="78" t="str">
        <f>VLOOKUP(MID($C$1,3,2)&amp;":"&amp;$D4,'Array Content'!$F$2:$K$6116,3,FALSE)</f>
        <v>NM_014885</v>
      </c>
      <c r="D4" s="78" t="str">
        <f>VLOOKUP($C$1&amp;":"&amp;A4,'Array Content'!$C$2:$D$6661,2,FALSE)</f>
        <v>ANAPC10</v>
      </c>
      <c r="E4" s="79" t="str">
        <f>VLOOKUP(MID($C$1,3,2)&amp;":"&amp;$D4,'Array Content'!$F$2:$K$6116,5,FALSE)</f>
        <v>Anaphase promoting complex subunit 10</v>
      </c>
      <c r="F4" s="79" t="str">
        <f>VLOOKUP(MID($C$1,3,2)&amp;":"&amp;$D4,'Array Content'!$F$2:$K$6116,6,FALSE)</f>
        <v>PPH19518A</v>
      </c>
    </row>
    <row r="5" spans="1:6" ht="15" customHeight="1" x14ac:dyDescent="0.3">
      <c r="A5" s="77" t="s">
        <v>16</v>
      </c>
      <c r="B5" s="78">
        <f>VLOOKUP(MID($C$1,3,2)&amp;":"&amp;$D5,'Array Content'!$F$2:$K$6116,2,FALSE)</f>
        <v>51529</v>
      </c>
      <c r="C5" s="78" t="str">
        <f>VLOOKUP(MID($C$1,3,2)&amp;":"&amp;$D5,'Array Content'!$F$2:$K$6116,3,FALSE)</f>
        <v>NM_001002244</v>
      </c>
      <c r="D5" s="78" t="str">
        <f>VLOOKUP($C$1&amp;":"&amp;A5,'Array Content'!$C$2:$D$6661,2,FALSE)</f>
        <v>ANAPC11</v>
      </c>
      <c r="E5" s="79" t="str">
        <f>VLOOKUP(MID($C$1,3,2)&amp;":"&amp;$D5,'Array Content'!$F$2:$K$6116,5,FALSE)</f>
        <v>Anaphase promoting complex subunit 11</v>
      </c>
      <c r="F5" s="79" t="str">
        <f>VLOOKUP(MID($C$1,3,2)&amp;":"&amp;$D5,'Array Content'!$F$2:$K$6116,6,FALSE)</f>
        <v>PPH22686A</v>
      </c>
    </row>
    <row r="6" spans="1:6" ht="15" customHeight="1" x14ac:dyDescent="0.3">
      <c r="A6" s="77" t="s">
        <v>272</v>
      </c>
      <c r="B6" s="78">
        <f>VLOOKUP(MID($C$1,3,2)&amp;":"&amp;$D6,'Array Content'!$F$2:$K$6116,2,FALSE)</f>
        <v>25847</v>
      </c>
      <c r="C6" s="78" t="str">
        <f>VLOOKUP(MID($C$1,3,2)&amp;":"&amp;$D6,'Array Content'!$F$2:$K$6116,3,FALSE)</f>
        <v>NM_015391</v>
      </c>
      <c r="D6" s="78" t="str">
        <f>VLOOKUP($C$1&amp;":"&amp;A6,'Array Content'!$C$2:$D$6661,2,FALSE)</f>
        <v>ANAPC13</v>
      </c>
      <c r="E6" s="79" t="str">
        <f>VLOOKUP(MID($C$1,3,2)&amp;":"&amp;$D6,'Array Content'!$F$2:$K$6116,5,FALSE)</f>
        <v>Anaphase promoting complex subunit 13</v>
      </c>
      <c r="F6" s="79" t="str">
        <f>VLOOKUP(MID($C$1,3,2)&amp;":"&amp;$D6,'Array Content'!$F$2:$K$6116,6,FALSE)</f>
        <v>PPH11045A</v>
      </c>
    </row>
    <row r="7" spans="1:6" ht="15" customHeight="1" x14ac:dyDescent="0.3">
      <c r="A7" s="77" t="s">
        <v>273</v>
      </c>
      <c r="B7" s="78">
        <f>VLOOKUP(MID($C$1,3,2)&amp;":"&amp;$D7,'Array Content'!$F$2:$K$6116,2,FALSE)</f>
        <v>29882</v>
      </c>
      <c r="C7" s="78" t="str">
        <f>VLOOKUP(MID($C$1,3,2)&amp;":"&amp;$D7,'Array Content'!$F$2:$K$6116,3,FALSE)</f>
        <v>NM_013366</v>
      </c>
      <c r="D7" s="78" t="str">
        <f>VLOOKUP($C$1&amp;":"&amp;A7,'Array Content'!$C$2:$D$6661,2,FALSE)</f>
        <v>ANAPC2</v>
      </c>
      <c r="E7" s="79" t="str">
        <f>VLOOKUP(MID($C$1,3,2)&amp;":"&amp;$D7,'Array Content'!$F$2:$K$6116,5,FALSE)</f>
        <v>Anaphase promoting complex subunit 2</v>
      </c>
      <c r="F7" s="79" t="str">
        <f>VLOOKUP(MID($C$1,3,2)&amp;":"&amp;$D7,'Array Content'!$F$2:$K$6116,6,FALSE)</f>
        <v>PPH20394A</v>
      </c>
    </row>
    <row r="8" spans="1:6" ht="15" customHeight="1" x14ac:dyDescent="0.3">
      <c r="A8" s="77" t="s">
        <v>274</v>
      </c>
      <c r="B8" s="78">
        <f>VLOOKUP(MID($C$1,3,2)&amp;":"&amp;$D8,'Array Content'!$F$2:$K$6116,2,FALSE)</f>
        <v>29945</v>
      </c>
      <c r="C8" s="78" t="str">
        <f>VLOOKUP(MID($C$1,3,2)&amp;":"&amp;$D8,'Array Content'!$F$2:$K$6116,3,FALSE)</f>
        <v>NM_013367</v>
      </c>
      <c r="D8" s="78" t="str">
        <f>VLOOKUP($C$1&amp;":"&amp;A8,'Array Content'!$C$2:$D$6661,2,FALSE)</f>
        <v>ANAPC4</v>
      </c>
      <c r="E8" s="79" t="str">
        <f>VLOOKUP(MID($C$1,3,2)&amp;":"&amp;$D8,'Array Content'!$F$2:$K$6116,5,FALSE)</f>
        <v>Anaphase promoting complex subunit 4</v>
      </c>
      <c r="F8" s="79" t="str">
        <f>VLOOKUP(MID($C$1,3,2)&amp;":"&amp;$D8,'Array Content'!$F$2:$K$6116,6,FALSE)</f>
        <v>PPH20606A</v>
      </c>
    </row>
    <row r="9" spans="1:6" ht="15" customHeight="1" x14ac:dyDescent="0.3">
      <c r="A9" s="77" t="s">
        <v>275</v>
      </c>
      <c r="B9" s="78">
        <f>VLOOKUP(MID($C$1,3,2)&amp;":"&amp;$D9,'Array Content'!$F$2:$K$6116,2,FALSE)</f>
        <v>51433</v>
      </c>
      <c r="C9" s="78" t="str">
        <f>VLOOKUP(MID($C$1,3,2)&amp;":"&amp;$D9,'Array Content'!$F$2:$K$6116,3,FALSE)</f>
        <v>NM_016237</v>
      </c>
      <c r="D9" s="78" t="str">
        <f>VLOOKUP($C$1&amp;":"&amp;A9,'Array Content'!$C$2:$D$6661,2,FALSE)</f>
        <v>ANAPC5</v>
      </c>
      <c r="E9" s="79" t="str">
        <f>VLOOKUP(MID($C$1,3,2)&amp;":"&amp;$D9,'Array Content'!$F$2:$K$6116,5,FALSE)</f>
        <v>Anaphase promoting complex subunit 5</v>
      </c>
      <c r="F9" s="79" t="str">
        <f>VLOOKUP(MID($C$1,3,2)&amp;":"&amp;$D9,'Array Content'!$F$2:$K$6116,6,FALSE)</f>
        <v>PPH07475A</v>
      </c>
    </row>
    <row r="10" spans="1:6" ht="15" customHeight="1" x14ac:dyDescent="0.3">
      <c r="A10" s="77" t="s">
        <v>276</v>
      </c>
      <c r="B10" s="78">
        <f>VLOOKUP(MID($C$1,3,2)&amp;":"&amp;$D10,'Array Content'!$F$2:$K$6116,2,FALSE)</f>
        <v>51434</v>
      </c>
      <c r="C10" s="78" t="str">
        <f>VLOOKUP(MID($C$1,3,2)&amp;":"&amp;$D10,'Array Content'!$F$2:$K$6116,3,FALSE)</f>
        <v>NM_016238</v>
      </c>
      <c r="D10" s="78" t="str">
        <f>VLOOKUP($C$1&amp;":"&amp;A10,'Array Content'!$C$2:$D$6661,2,FALSE)</f>
        <v>ANAPC7</v>
      </c>
      <c r="E10" s="79" t="str">
        <f>VLOOKUP(MID($C$1,3,2)&amp;":"&amp;$D10,'Array Content'!$F$2:$K$6116,5,FALSE)</f>
        <v>Anaphase promoting complex subunit 7</v>
      </c>
      <c r="F10" s="79" t="str">
        <f>VLOOKUP(MID($C$1,3,2)&amp;":"&amp;$D10,'Array Content'!$F$2:$K$6116,6,FALSE)</f>
        <v>PPH24262A</v>
      </c>
    </row>
    <row r="11" spans="1:6" ht="15" customHeight="1" x14ac:dyDescent="0.3">
      <c r="A11" s="77" t="s">
        <v>277</v>
      </c>
      <c r="B11" s="78">
        <f>VLOOKUP(MID($C$1,3,2)&amp;":"&amp;$D11,'Array Content'!$F$2:$K$6116,2,FALSE)</f>
        <v>54467</v>
      </c>
      <c r="C11" s="78" t="str">
        <f>VLOOKUP(MID($C$1,3,2)&amp;":"&amp;$D11,'Array Content'!$F$2:$K$6116,3,FALSE)</f>
        <v>NM_019004</v>
      </c>
      <c r="D11" s="78" t="str">
        <f>VLOOKUP($C$1&amp;":"&amp;A11,'Array Content'!$C$2:$D$6661,2,FALSE)</f>
        <v>ANKIB1</v>
      </c>
      <c r="E11" s="79" t="str">
        <f>VLOOKUP(MID($C$1,3,2)&amp;":"&amp;$D11,'Array Content'!$F$2:$K$6116,5,FALSE)</f>
        <v>Ankyrin repeat and IBR domain containing 1</v>
      </c>
      <c r="F11" s="79" t="str">
        <f>VLOOKUP(MID($C$1,3,2)&amp;":"&amp;$D11,'Array Content'!$F$2:$K$6116,6,FALSE)</f>
        <v>PPH10272A</v>
      </c>
    </row>
    <row r="12" spans="1:6" ht="15" customHeight="1" x14ac:dyDescent="0.3">
      <c r="A12" s="77" t="s">
        <v>278</v>
      </c>
      <c r="B12" s="78">
        <f>VLOOKUP(MID($C$1,3,2)&amp;":"&amp;$D12,'Array Content'!$F$2:$K$6116,2,FALSE)</f>
        <v>10297</v>
      </c>
      <c r="C12" s="78" t="str">
        <f>VLOOKUP(MID($C$1,3,2)&amp;":"&amp;$D12,'Array Content'!$F$2:$K$6116,3,FALSE)</f>
        <v>NM_005883</v>
      </c>
      <c r="D12" s="78" t="str">
        <f>VLOOKUP($C$1&amp;":"&amp;A12,'Array Content'!$C$2:$D$6661,2,FALSE)</f>
        <v>APC2</v>
      </c>
      <c r="E12" s="79" t="str">
        <f>VLOOKUP(MID($C$1,3,2)&amp;":"&amp;$D12,'Array Content'!$F$2:$K$6116,5,FALSE)</f>
        <v>Adenomatosis polyposis coli 2</v>
      </c>
      <c r="F12" s="79" t="str">
        <f>VLOOKUP(MID($C$1,3,2)&amp;":"&amp;$D12,'Array Content'!$F$2:$K$6116,6,FALSE)</f>
        <v>PPH02760A</v>
      </c>
    </row>
    <row r="13" spans="1:6" ht="15" customHeight="1" x14ac:dyDescent="0.3">
      <c r="A13" s="77" t="s">
        <v>279</v>
      </c>
      <c r="B13" s="78">
        <f>VLOOKUP(MID($C$1,3,2)&amp;":"&amp;$D13,'Array Content'!$F$2:$K$6116,2,FALSE)</f>
        <v>25820</v>
      </c>
      <c r="C13" s="78" t="str">
        <f>VLOOKUP(MID($C$1,3,2)&amp;":"&amp;$D13,'Array Content'!$F$2:$K$6116,3,FALSE)</f>
        <v>NM_005744</v>
      </c>
      <c r="D13" s="78" t="str">
        <f>VLOOKUP($C$1&amp;":"&amp;A13,'Array Content'!$C$2:$D$6661,2,FALSE)</f>
        <v>ARIH1</v>
      </c>
      <c r="E13" s="79" t="str">
        <f>VLOOKUP(MID($C$1,3,2)&amp;":"&amp;$D13,'Array Content'!$F$2:$K$6116,5,FALSE)</f>
        <v>Ariadne homolog, ubiquitin-conjugating enzyme E2 binding protein, 1 (Drosophila)</v>
      </c>
      <c r="F13" s="79" t="str">
        <f>VLOOKUP(MID($C$1,3,2)&amp;":"&amp;$D13,'Array Content'!$F$2:$K$6116,6,FALSE)</f>
        <v>PPH13801A</v>
      </c>
    </row>
    <row r="14" spans="1:6" ht="15" customHeight="1" x14ac:dyDescent="0.3">
      <c r="A14" s="77" t="s">
        <v>280</v>
      </c>
      <c r="B14" s="78">
        <f>VLOOKUP(MID($C$1,3,2)&amp;":"&amp;$D14,'Array Content'!$F$2:$K$6116,2,FALSE)</f>
        <v>10425</v>
      </c>
      <c r="C14" s="78" t="str">
        <f>VLOOKUP(MID($C$1,3,2)&amp;":"&amp;$D14,'Array Content'!$F$2:$K$6116,3,FALSE)</f>
        <v>NM_006321</v>
      </c>
      <c r="D14" s="78" t="str">
        <f>VLOOKUP($C$1&amp;":"&amp;A14,'Array Content'!$C$2:$D$6661,2,FALSE)</f>
        <v>ARIH2</v>
      </c>
      <c r="E14" s="79" t="str">
        <f>VLOOKUP(MID($C$1,3,2)&amp;":"&amp;$D14,'Array Content'!$F$2:$K$6116,5,FALSE)</f>
        <v>Ariadne homolog 2 (Drosophila)</v>
      </c>
      <c r="F14" s="79" t="str">
        <f>VLOOKUP(MID($C$1,3,2)&amp;":"&amp;$D14,'Array Content'!$F$2:$K$6116,6,FALSE)</f>
        <v>PPH14871A</v>
      </c>
    </row>
    <row r="15" spans="1:6" ht="15" customHeight="1" x14ac:dyDescent="0.3">
      <c r="A15" s="77" t="s">
        <v>365</v>
      </c>
      <c r="B15" s="78">
        <f>VLOOKUP(MID($C$1,3,2)&amp;":"&amp;$D15,'Array Content'!$F$2:$K$6116,2,FALSE)</f>
        <v>51665</v>
      </c>
      <c r="C15" s="78" t="str">
        <f>VLOOKUP(MID($C$1,3,2)&amp;":"&amp;$D15,'Array Content'!$F$2:$K$6116,3,FALSE)</f>
        <v>NM_001040445</v>
      </c>
      <c r="D15" s="78" t="str">
        <f>VLOOKUP($C$1&amp;":"&amp;A15,'Array Content'!$C$2:$D$6661,2,FALSE)</f>
        <v>ASB1</v>
      </c>
      <c r="E15" s="79" t="str">
        <f>VLOOKUP(MID($C$1,3,2)&amp;":"&amp;$D15,'Array Content'!$F$2:$K$6116,5,FALSE)</f>
        <v>Ankyrin repeat and SOCS box containing 1</v>
      </c>
      <c r="F15" s="79" t="str">
        <f>VLOOKUP(MID($C$1,3,2)&amp;":"&amp;$D15,'Array Content'!$F$2:$K$6116,6,FALSE)</f>
        <v>PPH23303A</v>
      </c>
    </row>
    <row r="16" spans="1:6" ht="15" customHeight="1" x14ac:dyDescent="0.3">
      <c r="A16" s="77" t="s">
        <v>366</v>
      </c>
      <c r="B16" s="78">
        <f>VLOOKUP(MID($C$1,3,2)&amp;":"&amp;$D16,'Array Content'!$F$2:$K$6116,2,FALSE)</f>
        <v>401036</v>
      </c>
      <c r="C16" s="78" t="str">
        <f>VLOOKUP(MID($C$1,3,2)&amp;":"&amp;$D16,'Array Content'!$F$2:$K$6116,3,FALSE)</f>
        <v>NM_212556</v>
      </c>
      <c r="D16" s="78" t="str">
        <f>VLOOKUP($C$1&amp;":"&amp;A16,'Array Content'!$C$2:$D$6661,2,FALSE)</f>
        <v>ASB18</v>
      </c>
      <c r="E16" s="79" t="str">
        <f>VLOOKUP(MID($C$1,3,2)&amp;":"&amp;$D16,'Array Content'!$F$2:$K$6116,5,FALSE)</f>
        <v>Ankyrin repeat and SOCS box containing 18</v>
      </c>
      <c r="F16" s="79" t="str">
        <f>VLOOKUP(MID($C$1,3,2)&amp;":"&amp;$D16,'Array Content'!$F$2:$K$6116,6,FALSE)</f>
        <v>PPH24358A</v>
      </c>
    </row>
    <row r="17" spans="1:6" ht="15" customHeight="1" x14ac:dyDescent="0.3">
      <c r="A17" s="77" t="s">
        <v>367</v>
      </c>
      <c r="B17" s="78">
        <f>VLOOKUP(MID($C$1,3,2)&amp;":"&amp;$D17,'Array Content'!$F$2:$K$6116,2,FALSE)</f>
        <v>51676</v>
      </c>
      <c r="C17" s="78" t="str">
        <f>VLOOKUP(MID($C$1,3,2)&amp;":"&amp;$D17,'Array Content'!$F$2:$K$6116,3,FALSE)</f>
        <v>NM_016150</v>
      </c>
      <c r="D17" s="78" t="str">
        <f>VLOOKUP($C$1&amp;":"&amp;A17,'Array Content'!$C$2:$D$6661,2,FALSE)</f>
        <v>ASB2</v>
      </c>
      <c r="E17" s="79" t="str">
        <f>VLOOKUP(MID($C$1,3,2)&amp;":"&amp;$D17,'Array Content'!$F$2:$K$6116,5,FALSE)</f>
        <v>Ankyrin repeat and SOCS box containing 2</v>
      </c>
      <c r="F17" s="79" t="str">
        <f>VLOOKUP(MID($C$1,3,2)&amp;":"&amp;$D17,'Array Content'!$F$2:$K$6116,6,FALSE)</f>
        <v>PPH13815A</v>
      </c>
    </row>
    <row r="18" spans="1:6" ht="15" customHeight="1" x14ac:dyDescent="0.3">
      <c r="A18" s="77" t="s">
        <v>368</v>
      </c>
      <c r="B18" s="78">
        <f>VLOOKUP(MID($C$1,3,2)&amp;":"&amp;$D18,'Array Content'!$F$2:$K$6116,2,FALSE)</f>
        <v>51130</v>
      </c>
      <c r="C18" s="78" t="str">
        <f>VLOOKUP(MID($C$1,3,2)&amp;":"&amp;$D18,'Array Content'!$F$2:$K$6116,3,FALSE)</f>
        <v>NM_016115</v>
      </c>
      <c r="D18" s="78" t="str">
        <f>VLOOKUP($C$1&amp;":"&amp;A18,'Array Content'!$C$2:$D$6661,2,FALSE)</f>
        <v>ASB3</v>
      </c>
      <c r="E18" s="79" t="str">
        <f>VLOOKUP(MID($C$1,3,2)&amp;":"&amp;$D18,'Array Content'!$F$2:$K$6116,5,FALSE)</f>
        <v>Ankyrin repeat and SOCS box containing 3</v>
      </c>
      <c r="F18" s="79" t="str">
        <f>VLOOKUP(MID($C$1,3,2)&amp;":"&amp;$D18,'Array Content'!$F$2:$K$6116,6,FALSE)</f>
        <v>PPH09134A</v>
      </c>
    </row>
    <row r="19" spans="1:6" ht="15" customHeight="1" x14ac:dyDescent="0.3">
      <c r="A19" s="77" t="s">
        <v>369</v>
      </c>
      <c r="B19" s="78">
        <f>VLOOKUP(MID($C$1,3,2)&amp;":"&amp;$D19,'Array Content'!$F$2:$K$6116,2,FALSE)</f>
        <v>140462</v>
      </c>
      <c r="C19" s="78" t="str">
        <f>VLOOKUP(MID($C$1,3,2)&amp;":"&amp;$D19,'Array Content'!$F$2:$K$6116,3,FALSE)</f>
        <v>NM_024087</v>
      </c>
      <c r="D19" s="78" t="str">
        <f>VLOOKUP($C$1&amp;":"&amp;A19,'Array Content'!$C$2:$D$6661,2,FALSE)</f>
        <v>ASB9</v>
      </c>
      <c r="E19" s="79" t="str">
        <f>VLOOKUP(MID($C$1,3,2)&amp;":"&amp;$D19,'Array Content'!$F$2:$K$6116,5,FALSE)</f>
        <v>Ankyrin repeat and SOCS box containing 9</v>
      </c>
      <c r="F19" s="79" t="str">
        <f>VLOOKUP(MID($C$1,3,2)&amp;":"&amp;$D19,'Array Content'!$F$2:$K$6116,6,FALSE)</f>
        <v>PPH08222A</v>
      </c>
    </row>
    <row r="20" spans="1:6" ht="15" customHeight="1" x14ac:dyDescent="0.3">
      <c r="A20" s="77" t="s">
        <v>370</v>
      </c>
      <c r="B20" s="78">
        <f>VLOOKUP(MID($C$1,3,2)&amp;":"&amp;$D20,'Array Content'!$F$2:$K$6116,2,FALSE)</f>
        <v>546</v>
      </c>
      <c r="C20" s="78" t="str">
        <f>VLOOKUP(MID($C$1,3,2)&amp;":"&amp;$D20,'Array Content'!$F$2:$K$6116,3,FALSE)</f>
        <v>NM_000489</v>
      </c>
      <c r="D20" s="78" t="str">
        <f>VLOOKUP($C$1&amp;":"&amp;A20,'Array Content'!$C$2:$D$6661,2,FALSE)</f>
        <v>ATRX</v>
      </c>
      <c r="E20" s="79" t="str">
        <f>VLOOKUP(MID($C$1,3,2)&amp;":"&amp;$D20,'Array Content'!$F$2:$K$6116,5,FALSE)</f>
        <v>Alpha thalassemia/mental retardation syndrome X-linked</v>
      </c>
      <c r="F20" s="79" t="str">
        <f>VLOOKUP(MID($C$1,3,2)&amp;":"&amp;$D20,'Array Content'!$F$2:$K$6116,6,FALSE)</f>
        <v>PPH00470A</v>
      </c>
    </row>
    <row r="21" spans="1:6" ht="15" customHeight="1" x14ac:dyDescent="0.3">
      <c r="A21" s="77" t="s">
        <v>371</v>
      </c>
      <c r="B21" s="78">
        <f>VLOOKUP(MID($C$1,3,2)&amp;":"&amp;$D21,'Array Content'!$F$2:$K$6116,2,FALSE)</f>
        <v>580</v>
      </c>
      <c r="C21" s="78" t="str">
        <f>VLOOKUP(MID($C$1,3,2)&amp;":"&amp;$D21,'Array Content'!$F$2:$K$6116,3,FALSE)</f>
        <v>NM_000465</v>
      </c>
      <c r="D21" s="78" t="str">
        <f>VLOOKUP($C$1&amp;":"&amp;A21,'Array Content'!$C$2:$D$6661,2,FALSE)</f>
        <v>BARD1</v>
      </c>
      <c r="E21" s="79" t="str">
        <f>VLOOKUP(MID($C$1,3,2)&amp;":"&amp;$D21,'Array Content'!$F$2:$K$6116,5,FALSE)</f>
        <v>BRCA1 associated RING domain 1</v>
      </c>
      <c r="F21" s="79" t="str">
        <f>VLOOKUP(MID($C$1,3,2)&amp;":"&amp;$D21,'Array Content'!$F$2:$K$6116,6,FALSE)</f>
        <v>PPH09451A</v>
      </c>
    </row>
    <row r="22" spans="1:6" ht="15" customHeight="1" x14ac:dyDescent="0.3">
      <c r="A22" s="77" t="s">
        <v>372</v>
      </c>
      <c r="B22" s="78">
        <f>VLOOKUP(MID($C$1,3,2)&amp;":"&amp;$D22,'Array Content'!$F$2:$K$6116,2,FALSE)</f>
        <v>54880</v>
      </c>
      <c r="C22" s="78" t="str">
        <f>VLOOKUP(MID($C$1,3,2)&amp;":"&amp;$D22,'Array Content'!$F$2:$K$6116,3,FALSE)</f>
        <v>NM_017745</v>
      </c>
      <c r="D22" s="78" t="str">
        <f>VLOOKUP($C$1&amp;":"&amp;A22,'Array Content'!$C$2:$D$6661,2,FALSE)</f>
        <v>BCOR</v>
      </c>
      <c r="E22" s="79" t="str">
        <f>VLOOKUP(MID($C$1,3,2)&amp;":"&amp;$D22,'Array Content'!$F$2:$K$6116,5,FALSE)</f>
        <v>BCL6 corepressor</v>
      </c>
      <c r="F22" s="79" t="str">
        <f>VLOOKUP(MID($C$1,3,2)&amp;":"&amp;$D22,'Array Content'!$F$2:$K$6116,6,FALSE)</f>
        <v>PPH13919A</v>
      </c>
    </row>
    <row r="23" spans="1:6" ht="15" customHeight="1" x14ac:dyDescent="0.3">
      <c r="A23" s="77" t="s">
        <v>374</v>
      </c>
      <c r="B23" s="78">
        <f>VLOOKUP(MID($C$1,3,2)&amp;":"&amp;$D23,'Array Content'!$F$2:$K$6116,2,FALSE)</f>
        <v>51283</v>
      </c>
      <c r="C23" s="78" t="str">
        <f>VLOOKUP(MID($C$1,3,2)&amp;":"&amp;$D23,'Array Content'!$F$2:$K$6116,3,FALSE)</f>
        <v>NM_016561</v>
      </c>
      <c r="D23" s="78" t="str">
        <f>VLOOKUP($C$1&amp;":"&amp;A23,'Array Content'!$C$2:$D$6661,2,FALSE)</f>
        <v>BFAR</v>
      </c>
      <c r="E23" s="79" t="str">
        <f>VLOOKUP(MID($C$1,3,2)&amp;":"&amp;$D23,'Array Content'!$F$2:$K$6116,5,FALSE)</f>
        <v>Bifunctional apoptosis regulator</v>
      </c>
      <c r="F23" s="79" t="str">
        <f>VLOOKUP(MID($C$1,3,2)&amp;":"&amp;$D23,'Array Content'!$F$2:$K$6116,6,FALSE)</f>
        <v>PPH00887A</v>
      </c>
    </row>
    <row r="24" spans="1:6" ht="15" customHeight="1" x14ac:dyDescent="0.3">
      <c r="A24" s="77" t="s">
        <v>376</v>
      </c>
      <c r="B24" s="78">
        <f>VLOOKUP(MID($C$1,3,2)&amp;":"&amp;$D24,'Array Content'!$F$2:$K$6116,2,FALSE)</f>
        <v>329</v>
      </c>
      <c r="C24" s="78" t="str">
        <f>VLOOKUP(MID($C$1,3,2)&amp;":"&amp;$D24,'Array Content'!$F$2:$K$6116,3,FALSE)</f>
        <v>NM_001166</v>
      </c>
      <c r="D24" s="78" t="str">
        <f>VLOOKUP($C$1&amp;":"&amp;A24,'Array Content'!$C$2:$D$6661,2,FALSE)</f>
        <v>BIRC2</v>
      </c>
      <c r="E24" s="79" t="str">
        <f>VLOOKUP(MID($C$1,3,2)&amp;":"&amp;$D24,'Array Content'!$F$2:$K$6116,5,FALSE)</f>
        <v>Baculoviral IAP repeat containing 2</v>
      </c>
      <c r="F24" s="79" t="str">
        <f>VLOOKUP(MID($C$1,3,2)&amp;":"&amp;$D24,'Array Content'!$F$2:$K$6116,6,FALSE)</f>
        <v>PPH00340A</v>
      </c>
    </row>
    <row r="25" spans="1:6" ht="15" customHeight="1" x14ac:dyDescent="0.3">
      <c r="A25" s="77" t="s">
        <v>377</v>
      </c>
      <c r="B25" s="78">
        <f>VLOOKUP(MID($C$1,3,2)&amp;":"&amp;$D25,'Array Content'!$F$2:$K$6116,2,FALSE)</f>
        <v>330</v>
      </c>
      <c r="C25" s="78" t="str">
        <f>VLOOKUP(MID($C$1,3,2)&amp;":"&amp;$D25,'Array Content'!$F$2:$K$6116,3,FALSE)</f>
        <v>NM_001165</v>
      </c>
      <c r="D25" s="78" t="str">
        <f>VLOOKUP($C$1&amp;":"&amp;A25,'Array Content'!$C$2:$D$6661,2,FALSE)</f>
        <v>BIRC3</v>
      </c>
      <c r="E25" s="79" t="str">
        <f>VLOOKUP(MID($C$1,3,2)&amp;":"&amp;$D25,'Array Content'!$F$2:$K$6116,5,FALSE)</f>
        <v>Baculoviral IAP repeat containing 3</v>
      </c>
      <c r="F25" s="79" t="str">
        <f>VLOOKUP(MID($C$1,3,2)&amp;":"&amp;$D25,'Array Content'!$F$2:$K$6116,6,FALSE)</f>
        <v>PPH00326A</v>
      </c>
    </row>
    <row r="26" spans="1:6" ht="15" customHeight="1" x14ac:dyDescent="0.3">
      <c r="A26" s="77" t="s">
        <v>378</v>
      </c>
      <c r="B26" s="78">
        <f>VLOOKUP(MID($C$1,3,2)&amp;":"&amp;$D26,'Array Content'!$F$2:$K$6116,2,FALSE)</f>
        <v>79444</v>
      </c>
      <c r="C26" s="78" t="str">
        <f>VLOOKUP(MID($C$1,3,2)&amp;":"&amp;$D26,'Array Content'!$F$2:$K$6116,3,FALSE)</f>
        <v>NM_022161</v>
      </c>
      <c r="D26" s="78" t="str">
        <f>VLOOKUP($C$1&amp;":"&amp;A26,'Array Content'!$C$2:$D$6661,2,FALSE)</f>
        <v>BIRC7</v>
      </c>
      <c r="E26" s="79" t="str">
        <f>VLOOKUP(MID($C$1,3,2)&amp;":"&amp;$D26,'Array Content'!$F$2:$K$6116,5,FALSE)</f>
        <v>Baculoviral IAP repeat containing 7</v>
      </c>
      <c r="F26" s="79" t="str">
        <f>VLOOKUP(MID($C$1,3,2)&amp;":"&amp;$D26,'Array Content'!$F$2:$K$6116,6,FALSE)</f>
        <v>PPH15209A</v>
      </c>
    </row>
    <row r="27" spans="1:6" ht="15" customHeight="1" x14ac:dyDescent="0.3">
      <c r="A27" s="77" t="s">
        <v>281</v>
      </c>
      <c r="B27" s="78">
        <f>VLOOKUP(MID($C$1,3,2)&amp;":"&amp;$D27,'Array Content'!$F$2:$K$6116,2,FALSE)</f>
        <v>648</v>
      </c>
      <c r="C27" s="78" t="str">
        <f>VLOOKUP(MID($C$1,3,2)&amp;":"&amp;$D27,'Array Content'!$F$2:$K$6116,3,FALSE)</f>
        <v>NM_005180</v>
      </c>
      <c r="D27" s="78" t="str">
        <f>VLOOKUP($C$1&amp;":"&amp;A27,'Array Content'!$C$2:$D$6661,2,FALSE)</f>
        <v>BMI1</v>
      </c>
      <c r="E27" s="79" t="str">
        <f>VLOOKUP(MID($C$1,3,2)&amp;":"&amp;$D27,'Array Content'!$F$2:$K$6116,5,FALSE)</f>
        <v>BMI1 polycomb ring finger oncogene</v>
      </c>
      <c r="F27" s="79" t="str">
        <f>VLOOKUP(MID($C$1,3,2)&amp;":"&amp;$D27,'Array Content'!$F$2:$K$6116,6,FALSE)</f>
        <v>PPH57778A</v>
      </c>
    </row>
    <row r="28" spans="1:6" ht="15" customHeight="1" x14ac:dyDescent="0.3">
      <c r="A28" s="77" t="s">
        <v>282</v>
      </c>
      <c r="B28" s="78">
        <f>VLOOKUP(MID($C$1,3,2)&amp;":"&amp;$D28,'Array Content'!$F$2:$K$6116,2,FALSE)</f>
        <v>8315</v>
      </c>
      <c r="C28" s="78" t="str">
        <f>VLOOKUP(MID($C$1,3,2)&amp;":"&amp;$D28,'Array Content'!$F$2:$K$6116,3,FALSE)</f>
        <v>NM_006768</v>
      </c>
      <c r="D28" s="78" t="str">
        <f>VLOOKUP($C$1&amp;":"&amp;A28,'Array Content'!$C$2:$D$6661,2,FALSE)</f>
        <v>BRAP</v>
      </c>
      <c r="E28" s="79" t="str">
        <f>VLOOKUP(MID($C$1,3,2)&amp;":"&amp;$D28,'Array Content'!$F$2:$K$6116,5,FALSE)</f>
        <v>BRCA1 associated protein</v>
      </c>
      <c r="F28" s="79" t="str">
        <f>VLOOKUP(MID($C$1,3,2)&amp;":"&amp;$D28,'Array Content'!$F$2:$K$6116,6,FALSE)</f>
        <v>PPH02156A</v>
      </c>
    </row>
    <row r="29" spans="1:6" ht="15" customHeight="1" x14ac:dyDescent="0.3">
      <c r="A29" s="77" t="s">
        <v>283</v>
      </c>
      <c r="B29" s="78">
        <f>VLOOKUP(MID($C$1,3,2)&amp;":"&amp;$D29,'Array Content'!$F$2:$K$6116,2,FALSE)</f>
        <v>672</v>
      </c>
      <c r="C29" s="78" t="str">
        <f>VLOOKUP(MID($C$1,3,2)&amp;":"&amp;$D29,'Array Content'!$F$2:$K$6116,3,FALSE)</f>
        <v>NM_007294</v>
      </c>
      <c r="D29" s="78" t="str">
        <f>VLOOKUP($C$1&amp;":"&amp;A29,'Array Content'!$C$2:$D$6661,2,FALSE)</f>
        <v>BRCA1</v>
      </c>
      <c r="E29" s="79" t="str">
        <f>VLOOKUP(MID($C$1,3,2)&amp;":"&amp;$D29,'Array Content'!$F$2:$K$6116,5,FALSE)</f>
        <v>Breast cancer 1, early onset</v>
      </c>
      <c r="F29" s="79" t="str">
        <f>VLOOKUP(MID($C$1,3,2)&amp;":"&amp;$D29,'Array Content'!$F$2:$K$6116,6,FALSE)</f>
        <v>PPH00322A</v>
      </c>
    </row>
    <row r="30" spans="1:6" ht="15" customHeight="1" x14ac:dyDescent="0.3">
      <c r="A30" s="77" t="s">
        <v>284</v>
      </c>
      <c r="B30" s="78">
        <f>VLOOKUP(MID($C$1,3,2)&amp;":"&amp;$D30,'Array Content'!$F$2:$K$6116,2,FALSE)</f>
        <v>675</v>
      </c>
      <c r="C30" s="78" t="str">
        <f>VLOOKUP(MID($C$1,3,2)&amp;":"&amp;$D30,'Array Content'!$F$2:$K$6116,3,FALSE)</f>
        <v>NM_000059</v>
      </c>
      <c r="D30" s="78" t="str">
        <f>VLOOKUP($C$1&amp;":"&amp;A30,'Array Content'!$C$2:$D$6661,2,FALSE)</f>
        <v>BRCA2</v>
      </c>
      <c r="E30" s="79" t="str">
        <f>VLOOKUP(MID($C$1,3,2)&amp;":"&amp;$D30,'Array Content'!$F$2:$K$6116,5,FALSE)</f>
        <v>Breast cancer 2, early onset</v>
      </c>
      <c r="F30" s="79" t="str">
        <f>VLOOKUP(MID($C$1,3,2)&amp;":"&amp;$D30,'Array Content'!$F$2:$K$6116,6,FALSE)</f>
        <v>PPH00321A</v>
      </c>
    </row>
    <row r="31" spans="1:6" ht="15" customHeight="1" x14ac:dyDescent="0.3">
      <c r="A31" s="77" t="s">
        <v>285</v>
      </c>
      <c r="B31" s="78">
        <f>VLOOKUP(MID($C$1,3,2)&amp;":"&amp;$D31,'Array Content'!$F$2:$K$6116,2,FALSE)</f>
        <v>79184</v>
      </c>
      <c r="C31" s="78" t="str">
        <f>VLOOKUP(MID($C$1,3,2)&amp;":"&amp;$D31,'Array Content'!$F$2:$K$6116,3,FALSE)</f>
        <v>NM_024332</v>
      </c>
      <c r="D31" s="78" t="str">
        <f>VLOOKUP($C$1&amp;":"&amp;A31,'Array Content'!$C$2:$D$6661,2,FALSE)</f>
        <v>BRCC3</v>
      </c>
      <c r="E31" s="79" t="str">
        <f>VLOOKUP(MID($C$1,3,2)&amp;":"&amp;$D31,'Array Content'!$F$2:$K$6116,5,FALSE)</f>
        <v>BRCA1/BRCA2-containing complex, subunit 3</v>
      </c>
      <c r="F31" s="79" t="str">
        <f>VLOOKUP(MID($C$1,3,2)&amp;":"&amp;$D31,'Array Content'!$F$2:$K$6116,6,FALSE)</f>
        <v>PPH57569A</v>
      </c>
    </row>
    <row r="32" spans="1:6" ht="15" customHeight="1" x14ac:dyDescent="0.3">
      <c r="A32" s="77" t="s">
        <v>286</v>
      </c>
      <c r="B32" s="78">
        <f>VLOOKUP(MID($C$1,3,2)&amp;":"&amp;$D32,'Array Content'!$F$2:$K$6116,2,FALSE)</f>
        <v>53339</v>
      </c>
      <c r="C32" s="78" t="str">
        <f>VLOOKUP(MID($C$1,3,2)&amp;":"&amp;$D32,'Array Content'!$F$2:$K$6116,3,FALSE)</f>
        <v>NM_025238</v>
      </c>
      <c r="D32" s="78" t="str">
        <f>VLOOKUP($C$1&amp;":"&amp;A32,'Array Content'!$C$2:$D$6661,2,FALSE)</f>
        <v>BTBD1</v>
      </c>
      <c r="E32" s="79" t="str">
        <f>VLOOKUP(MID($C$1,3,2)&amp;":"&amp;$D32,'Array Content'!$F$2:$K$6116,5,FALSE)</f>
        <v>BTB (POZ) domain containing 1</v>
      </c>
      <c r="F32" s="79" t="str">
        <f>VLOOKUP(MID($C$1,3,2)&amp;":"&amp;$D32,'Array Content'!$F$2:$K$6116,6,FALSE)</f>
        <v>PPH16892A</v>
      </c>
    </row>
    <row r="33" spans="1:6" ht="15" customHeight="1" x14ac:dyDescent="0.3">
      <c r="A33" s="77" t="s">
        <v>287</v>
      </c>
      <c r="B33" s="78">
        <f>VLOOKUP(MID($C$1,3,2)&amp;":"&amp;$D33,'Array Content'!$F$2:$K$6116,2,FALSE)</f>
        <v>55643</v>
      </c>
      <c r="C33" s="78" t="str">
        <f>VLOOKUP(MID($C$1,3,2)&amp;":"&amp;$D33,'Array Content'!$F$2:$K$6116,3,FALSE)</f>
        <v>NM_017797</v>
      </c>
      <c r="D33" s="78" t="str">
        <f>VLOOKUP($C$1&amp;":"&amp;A33,'Array Content'!$C$2:$D$6661,2,FALSE)</f>
        <v>BTBD2</v>
      </c>
      <c r="E33" s="79" t="str">
        <f>VLOOKUP(MID($C$1,3,2)&amp;":"&amp;$D33,'Array Content'!$F$2:$K$6116,5,FALSE)</f>
        <v>BTB (POZ) domain containing 2</v>
      </c>
      <c r="F33" s="79" t="str">
        <f>VLOOKUP(MID($C$1,3,2)&amp;":"&amp;$D33,'Array Content'!$F$2:$K$6116,6,FALSE)</f>
        <v>PPH18048A</v>
      </c>
    </row>
    <row r="34" spans="1:6" ht="15" customHeight="1" x14ac:dyDescent="0.3">
      <c r="A34" s="77" t="s">
        <v>288</v>
      </c>
      <c r="B34" s="78">
        <f>VLOOKUP(MID($C$1,3,2)&amp;":"&amp;$D34,'Array Content'!$F$2:$K$6116,2,FALSE)</f>
        <v>8945</v>
      </c>
      <c r="C34" s="78" t="str">
        <f>VLOOKUP(MID($C$1,3,2)&amp;":"&amp;$D34,'Array Content'!$F$2:$K$6116,3,FALSE)</f>
        <v>NM_033637</v>
      </c>
      <c r="D34" s="78" t="str">
        <f>VLOOKUP($C$1&amp;":"&amp;A34,'Array Content'!$C$2:$D$6661,2,FALSE)</f>
        <v>BTRC</v>
      </c>
      <c r="E34" s="79" t="str">
        <f>VLOOKUP(MID($C$1,3,2)&amp;":"&amp;$D34,'Array Content'!$F$2:$K$6116,5,FALSE)</f>
        <v>Beta-transducin repeat containing</v>
      </c>
      <c r="F34" s="79" t="str">
        <f>VLOOKUP(MID($C$1,3,2)&amp;":"&amp;$D34,'Array Content'!$F$2:$K$6116,6,FALSE)</f>
        <v>PPH02771A</v>
      </c>
    </row>
    <row r="35" spans="1:6" ht="15" customHeight="1" x14ac:dyDescent="0.3">
      <c r="A35" s="77" t="s">
        <v>289</v>
      </c>
      <c r="B35" s="78">
        <f>VLOOKUP(MID($C$1,3,2)&amp;":"&amp;$D35,'Array Content'!$F$2:$K$6116,2,FALSE)</f>
        <v>867</v>
      </c>
      <c r="C35" s="78" t="str">
        <f>VLOOKUP(MID($C$1,3,2)&amp;":"&amp;$D35,'Array Content'!$F$2:$K$6116,3,FALSE)</f>
        <v>NM_005188</v>
      </c>
      <c r="D35" s="78" t="str">
        <f>VLOOKUP($C$1&amp;":"&amp;A35,'Array Content'!$C$2:$D$6661,2,FALSE)</f>
        <v>CBL</v>
      </c>
      <c r="E35" s="79" t="str">
        <f>VLOOKUP(MID($C$1,3,2)&amp;":"&amp;$D35,'Array Content'!$F$2:$K$6116,5,FALSE)</f>
        <v>Cas-Br-M (murine) ecotropic retroviral transforming sequence</v>
      </c>
      <c r="F35" s="79" t="str">
        <f>VLOOKUP(MID($C$1,3,2)&amp;":"&amp;$D35,'Array Content'!$F$2:$K$6116,6,FALSE)</f>
        <v>PPH00089A</v>
      </c>
    </row>
    <row r="36" spans="1:6" ht="15" customHeight="1" x14ac:dyDescent="0.3">
      <c r="A36" s="77" t="s">
        <v>290</v>
      </c>
      <c r="B36" s="78">
        <f>VLOOKUP(MID($C$1,3,2)&amp;":"&amp;$D36,'Array Content'!$F$2:$K$6116,2,FALSE)</f>
        <v>868</v>
      </c>
      <c r="C36" s="78" t="str">
        <f>VLOOKUP(MID($C$1,3,2)&amp;":"&amp;$D36,'Array Content'!$F$2:$K$6116,3,FALSE)</f>
        <v>NM_170662</v>
      </c>
      <c r="D36" s="78" t="str">
        <f>VLOOKUP($C$1&amp;":"&amp;A36,'Array Content'!$C$2:$D$6661,2,FALSE)</f>
        <v>CBLB</v>
      </c>
      <c r="E36" s="79" t="str">
        <f>VLOOKUP(MID($C$1,3,2)&amp;":"&amp;$D36,'Array Content'!$F$2:$K$6116,5,FALSE)</f>
        <v>Cas-Br-M (murine) ecotropic retroviral transforming sequence b</v>
      </c>
      <c r="F36" s="79" t="str">
        <f>VLOOKUP(MID($C$1,3,2)&amp;":"&amp;$D36,'Array Content'!$F$2:$K$6116,6,FALSE)</f>
        <v>PPH20658A</v>
      </c>
    </row>
    <row r="37" spans="1:6" ht="15" customHeight="1" x14ac:dyDescent="0.3">
      <c r="A37" s="77" t="s">
        <v>291</v>
      </c>
      <c r="B37" s="78">
        <f>VLOOKUP(MID($C$1,3,2)&amp;":"&amp;$D37,'Array Content'!$F$2:$K$6116,2,FALSE)</f>
        <v>23624</v>
      </c>
      <c r="C37" s="78" t="str">
        <f>VLOOKUP(MID($C$1,3,2)&amp;":"&amp;$D37,'Array Content'!$F$2:$K$6116,3,FALSE)</f>
        <v>NM_012116</v>
      </c>
      <c r="D37" s="78" t="str">
        <f>VLOOKUP($C$1&amp;":"&amp;A37,'Array Content'!$C$2:$D$6661,2,FALSE)</f>
        <v>CBLC</v>
      </c>
      <c r="E37" s="79" t="str">
        <f>VLOOKUP(MID($C$1,3,2)&amp;":"&amp;$D37,'Array Content'!$F$2:$K$6116,5,FALSE)</f>
        <v>Cas-Br-M (murine) ecotropic retroviral transforming sequence c</v>
      </c>
      <c r="F37" s="79" t="str">
        <f>VLOOKUP(MID($C$1,3,2)&amp;":"&amp;$D37,'Array Content'!$F$2:$K$6116,6,FALSE)</f>
        <v>PPH13018A</v>
      </c>
    </row>
    <row r="38" spans="1:6" ht="15" customHeight="1" x14ac:dyDescent="0.3">
      <c r="A38" s="77" t="s">
        <v>292</v>
      </c>
      <c r="B38" s="78">
        <f>VLOOKUP(MID($C$1,3,2)&amp;":"&amp;$D38,'Array Content'!$F$2:$K$6116,2,FALSE)</f>
        <v>79872</v>
      </c>
      <c r="C38" s="78" t="str">
        <f>VLOOKUP(MID($C$1,3,2)&amp;":"&amp;$D38,'Array Content'!$F$2:$K$6116,3,FALSE)</f>
        <v>NM_024814</v>
      </c>
      <c r="D38" s="78" t="str">
        <f>VLOOKUP($C$1&amp;":"&amp;A38,'Array Content'!$C$2:$D$6661,2,FALSE)</f>
        <v>CBLL1</v>
      </c>
      <c r="E38" s="79" t="str">
        <f>VLOOKUP(MID($C$1,3,2)&amp;":"&amp;$D38,'Array Content'!$F$2:$K$6116,5,FALSE)</f>
        <v>Cas-Br-M (murine) ecotropic retroviral transforming sequence-like 1</v>
      </c>
      <c r="F38" s="79" t="str">
        <f>VLOOKUP(MID($C$1,3,2)&amp;":"&amp;$D38,'Array Content'!$F$2:$K$6116,6,FALSE)</f>
        <v>PPH22255A</v>
      </c>
    </row>
    <row r="39" spans="1:6" ht="15" customHeight="1" x14ac:dyDescent="0.3">
      <c r="A39" s="77" t="s">
        <v>26892</v>
      </c>
      <c r="B39" s="78">
        <f>VLOOKUP(MID($C$1,3,2)&amp;":"&amp;$D39,'Array Content'!$F$2:$K$6116,2,FALSE)</f>
        <v>57820</v>
      </c>
      <c r="C39" s="78" t="str">
        <f>VLOOKUP(MID($C$1,3,2)&amp;":"&amp;$D39,'Array Content'!$F$2:$K$6116,3,FALSE)</f>
        <v>NM_182852</v>
      </c>
      <c r="D39" s="78" t="str">
        <f>VLOOKUP($C$1&amp;":"&amp;A39,'Array Content'!$C$2:$D$6661,2,FALSE)</f>
        <v>CCNB1IP1</v>
      </c>
      <c r="E39" s="79" t="str">
        <f>VLOOKUP(MID($C$1,3,2)&amp;":"&amp;$D39,'Array Content'!$F$2:$K$6116,5,FALSE)</f>
        <v>Cyclin B1 interacting protein 1, E3 ubiquitin protein ligase</v>
      </c>
      <c r="F39" s="79" t="str">
        <f>VLOOKUP(MID($C$1,3,2)&amp;":"&amp;$D39,'Array Content'!$F$2:$K$6116,6,FALSE)</f>
        <v>PPH11048A</v>
      </c>
    </row>
    <row r="40" spans="1:6" ht="15" customHeight="1" x14ac:dyDescent="0.3">
      <c r="A40" s="77" t="s">
        <v>26893</v>
      </c>
      <c r="B40" s="78">
        <f>VLOOKUP(MID($C$1,3,2)&amp;":"&amp;$D40,'Array Content'!$F$2:$K$6116,2,FALSE)</f>
        <v>899</v>
      </c>
      <c r="C40" s="78" t="str">
        <f>VLOOKUP(MID($C$1,3,2)&amp;":"&amp;$D40,'Array Content'!$F$2:$K$6116,3,FALSE)</f>
        <v>NM_001761</v>
      </c>
      <c r="D40" s="78" t="str">
        <f>VLOOKUP($C$1&amp;":"&amp;A40,'Array Content'!$C$2:$D$6661,2,FALSE)</f>
        <v>CCNF</v>
      </c>
      <c r="E40" s="79" t="str">
        <f>VLOOKUP(MID($C$1,3,2)&amp;":"&amp;$D40,'Array Content'!$F$2:$K$6116,5,FALSE)</f>
        <v>Cyclin F</v>
      </c>
      <c r="F40" s="79" t="str">
        <f>VLOOKUP(MID($C$1,3,2)&amp;":"&amp;$D40,'Array Content'!$F$2:$K$6116,6,FALSE)</f>
        <v>PPH00938A</v>
      </c>
    </row>
    <row r="41" spans="1:6" ht="15" customHeight="1" x14ac:dyDescent="0.3">
      <c r="A41" s="77" t="s">
        <v>26894</v>
      </c>
      <c r="B41" s="78">
        <f>VLOOKUP(MID($C$1,3,2)&amp;":"&amp;$D41,'Array Content'!$F$2:$K$6116,2,FALSE)</f>
        <v>8881</v>
      </c>
      <c r="C41" s="78" t="str">
        <f>VLOOKUP(MID($C$1,3,2)&amp;":"&amp;$D41,'Array Content'!$F$2:$K$6116,3,FALSE)</f>
        <v>NM_003903</v>
      </c>
      <c r="D41" s="78" t="str">
        <f>VLOOKUP($C$1&amp;":"&amp;A41,'Array Content'!$C$2:$D$6661,2,FALSE)</f>
        <v>CDC16</v>
      </c>
      <c r="E41" s="79" t="str">
        <f>VLOOKUP(MID($C$1,3,2)&amp;":"&amp;$D41,'Array Content'!$F$2:$K$6116,5,FALSE)</f>
        <v>Cell division cycle 16 homolog (S. cerevisiae)</v>
      </c>
      <c r="F41" s="79" t="str">
        <f>VLOOKUP(MID($C$1,3,2)&amp;":"&amp;$D41,'Array Content'!$F$2:$K$6116,6,FALSE)</f>
        <v>PPH00926A</v>
      </c>
    </row>
    <row r="42" spans="1:6" ht="15" customHeight="1" x14ac:dyDescent="0.3">
      <c r="A42" s="77" t="s">
        <v>26895</v>
      </c>
      <c r="B42" s="78">
        <f>VLOOKUP(MID($C$1,3,2)&amp;":"&amp;$D42,'Array Content'!$F$2:$K$6116,2,FALSE)</f>
        <v>991</v>
      </c>
      <c r="C42" s="78" t="str">
        <f>VLOOKUP(MID($C$1,3,2)&amp;":"&amp;$D42,'Array Content'!$F$2:$K$6116,3,FALSE)</f>
        <v>NM_001255</v>
      </c>
      <c r="D42" s="78" t="str">
        <f>VLOOKUP($C$1&amp;":"&amp;A42,'Array Content'!$C$2:$D$6661,2,FALSE)</f>
        <v>CDC20</v>
      </c>
      <c r="E42" s="79" t="str">
        <f>VLOOKUP(MID($C$1,3,2)&amp;":"&amp;$D42,'Array Content'!$F$2:$K$6116,5,FALSE)</f>
        <v>Cell division cycle 20 homolog (S. cerevisiae)</v>
      </c>
      <c r="F42" s="79" t="str">
        <f>VLOOKUP(MID($C$1,3,2)&amp;":"&amp;$D42,'Array Content'!$F$2:$K$6116,6,FALSE)</f>
        <v>PPH00306A</v>
      </c>
    </row>
    <row r="43" spans="1:6" ht="15" customHeight="1" x14ac:dyDescent="0.3">
      <c r="A43" s="77" t="s">
        <v>26896</v>
      </c>
      <c r="B43" s="78">
        <f>VLOOKUP(MID($C$1,3,2)&amp;":"&amp;$D43,'Array Content'!$F$2:$K$6116,2,FALSE)</f>
        <v>8697</v>
      </c>
      <c r="C43" s="78" t="str">
        <f>VLOOKUP(MID($C$1,3,2)&amp;":"&amp;$D43,'Array Content'!$F$2:$K$6116,3,FALSE)</f>
        <v>NM_004661</v>
      </c>
      <c r="D43" s="78" t="str">
        <f>VLOOKUP($C$1&amp;":"&amp;A43,'Array Content'!$C$2:$D$6661,2,FALSE)</f>
        <v>CDC23</v>
      </c>
      <c r="E43" s="79" t="str">
        <f>VLOOKUP(MID($C$1,3,2)&amp;":"&amp;$D43,'Array Content'!$F$2:$K$6116,5,FALSE)</f>
        <v>Cell division cycle 23 homolog (S. cerevisiae)</v>
      </c>
      <c r="F43" s="79" t="str">
        <f>VLOOKUP(MID($C$1,3,2)&amp;":"&amp;$D43,'Array Content'!$F$2:$K$6116,6,FALSE)</f>
        <v>PPH12888A</v>
      </c>
    </row>
    <row r="44" spans="1:6" ht="15" customHeight="1" x14ac:dyDescent="0.3">
      <c r="A44" s="77" t="s">
        <v>26897</v>
      </c>
      <c r="B44" s="78">
        <f>VLOOKUP(MID($C$1,3,2)&amp;":"&amp;$D44,'Array Content'!$F$2:$K$6116,2,FALSE)</f>
        <v>996</v>
      </c>
      <c r="C44" s="78" t="str">
        <f>VLOOKUP(MID($C$1,3,2)&amp;":"&amp;$D44,'Array Content'!$F$2:$K$6116,3,FALSE)</f>
        <v>NM_001256</v>
      </c>
      <c r="D44" s="78" t="str">
        <f>VLOOKUP($C$1&amp;":"&amp;A44,'Array Content'!$C$2:$D$6661,2,FALSE)</f>
        <v>CDC27</v>
      </c>
      <c r="E44" s="79" t="str">
        <f>VLOOKUP(MID($C$1,3,2)&amp;":"&amp;$D44,'Array Content'!$F$2:$K$6116,5,FALSE)</f>
        <v>Cell division cycle 27 homolog (S. cerevisiae)</v>
      </c>
      <c r="F44" s="79" t="str">
        <f>VLOOKUP(MID($C$1,3,2)&amp;":"&amp;$D44,'Array Content'!$F$2:$K$6116,6,FALSE)</f>
        <v>PPH00931A</v>
      </c>
    </row>
    <row r="45" spans="1:6" ht="15" customHeight="1" x14ac:dyDescent="0.3">
      <c r="A45" s="77" t="s">
        <v>26898</v>
      </c>
      <c r="B45" s="78">
        <f>VLOOKUP(MID($C$1,3,2)&amp;":"&amp;$D45,'Array Content'!$F$2:$K$6116,2,FALSE)</f>
        <v>997</v>
      </c>
      <c r="C45" s="78" t="str">
        <f>VLOOKUP(MID($C$1,3,2)&amp;":"&amp;$D45,'Array Content'!$F$2:$K$6116,3,FALSE)</f>
        <v>NM_004359</v>
      </c>
      <c r="D45" s="78" t="str">
        <f>VLOOKUP($C$1&amp;":"&amp;A45,'Array Content'!$C$2:$D$6661,2,FALSE)</f>
        <v>CDC34</v>
      </c>
      <c r="E45" s="79" t="str">
        <f>VLOOKUP(MID($C$1,3,2)&amp;":"&amp;$D45,'Array Content'!$F$2:$K$6116,5,FALSE)</f>
        <v>Cell division cycle 34 homolog (S. cerevisiae)</v>
      </c>
      <c r="F45" s="79" t="str">
        <f>VLOOKUP(MID($C$1,3,2)&amp;":"&amp;$D45,'Array Content'!$F$2:$K$6116,6,FALSE)</f>
        <v>PPH00964A</v>
      </c>
    </row>
    <row r="46" spans="1:6" ht="15" customHeight="1" x14ac:dyDescent="0.3">
      <c r="A46" s="77" t="s">
        <v>26899</v>
      </c>
      <c r="B46" s="78">
        <f>VLOOKUP(MID($C$1,3,2)&amp;":"&amp;$D46,'Array Content'!$F$2:$K$6116,2,FALSE)</f>
        <v>999</v>
      </c>
      <c r="C46" s="78" t="str">
        <f>VLOOKUP(MID($C$1,3,2)&amp;":"&amp;$D46,'Array Content'!$F$2:$K$6116,3,FALSE)</f>
        <v>NM_004360</v>
      </c>
      <c r="D46" s="78" t="str">
        <f>VLOOKUP($C$1&amp;":"&amp;A46,'Array Content'!$C$2:$D$6661,2,FALSE)</f>
        <v>CDH1</v>
      </c>
      <c r="E46" s="79" t="str">
        <f>VLOOKUP(MID($C$1,3,2)&amp;":"&amp;$D46,'Array Content'!$F$2:$K$6116,5,FALSE)</f>
        <v>Cadherin 1, type 1, E-cadherin (epithelial)</v>
      </c>
      <c r="F46" s="79" t="str">
        <f>VLOOKUP(MID($C$1,3,2)&amp;":"&amp;$D46,'Array Content'!$F$2:$K$6116,6,FALSE)</f>
        <v>PPH00135A</v>
      </c>
    </row>
    <row r="47" spans="1:6" ht="15" customHeight="1" x14ac:dyDescent="0.3">
      <c r="A47" s="77" t="s">
        <v>26900</v>
      </c>
      <c r="B47" s="78">
        <f>VLOOKUP(MID($C$1,3,2)&amp;":"&amp;$D47,'Array Content'!$F$2:$K$6116,2,FALSE)</f>
        <v>10668</v>
      </c>
      <c r="C47" s="78" t="str">
        <f>VLOOKUP(MID($C$1,3,2)&amp;":"&amp;$D47,'Array Content'!$F$2:$K$6116,3,FALSE)</f>
        <v>NM_006568</v>
      </c>
      <c r="D47" s="78" t="str">
        <f>VLOOKUP($C$1&amp;":"&amp;A47,'Array Content'!$C$2:$D$6661,2,FALSE)</f>
        <v>CGRRF1</v>
      </c>
      <c r="E47" s="79" t="str">
        <f>VLOOKUP(MID($C$1,3,2)&amp;":"&amp;$D47,'Array Content'!$F$2:$K$6116,5,FALSE)</f>
        <v>Cell growth regulator with ring finger domain 1</v>
      </c>
      <c r="F47" s="79" t="str">
        <f>VLOOKUP(MID($C$1,3,2)&amp;":"&amp;$D47,'Array Content'!$F$2:$K$6116,6,FALSE)</f>
        <v>PPH00865A</v>
      </c>
    </row>
    <row r="48" spans="1:6" ht="15" customHeight="1" x14ac:dyDescent="0.3">
      <c r="A48" s="77" t="s">
        <v>26901</v>
      </c>
      <c r="B48" s="78">
        <f>VLOOKUP(MID($C$1,3,2)&amp;":"&amp;$D48,'Array Content'!$F$2:$K$6116,2,FALSE)</f>
        <v>55743</v>
      </c>
      <c r="C48" s="78" t="str">
        <f>VLOOKUP(MID($C$1,3,2)&amp;":"&amp;$D48,'Array Content'!$F$2:$K$6116,3,FALSE)</f>
        <v>NM_018223</v>
      </c>
      <c r="D48" s="78" t="str">
        <f>VLOOKUP($C$1&amp;":"&amp;A48,'Array Content'!$C$2:$D$6661,2,FALSE)</f>
        <v>CHFR</v>
      </c>
      <c r="E48" s="79" t="str">
        <f>VLOOKUP(MID($C$1,3,2)&amp;":"&amp;$D48,'Array Content'!$F$2:$K$6116,5,FALSE)</f>
        <v>Checkpoint with forkhead and ring finger domains</v>
      </c>
      <c r="F48" s="79" t="str">
        <f>VLOOKUP(MID($C$1,3,2)&amp;":"&amp;$D48,'Array Content'!$F$2:$K$6116,6,FALSE)</f>
        <v>PPH01970A</v>
      </c>
    </row>
    <row r="49" spans="1:6" ht="15" customHeight="1" x14ac:dyDescent="0.3">
      <c r="A49" s="77" t="s">
        <v>26902</v>
      </c>
      <c r="B49" s="78">
        <f>VLOOKUP(MID($C$1,3,2)&amp;":"&amp;$D49,'Array Content'!$F$2:$K$6116,2,FALSE)</f>
        <v>1154</v>
      </c>
      <c r="C49" s="78" t="str">
        <f>VLOOKUP(MID($C$1,3,2)&amp;":"&amp;$D49,'Array Content'!$F$2:$K$6116,3,FALSE)</f>
        <v>NM_145071</v>
      </c>
      <c r="D49" s="78" t="str">
        <f>VLOOKUP($C$1&amp;":"&amp;A49,'Array Content'!$C$2:$D$6661,2,FALSE)</f>
        <v>CISH</v>
      </c>
      <c r="E49" s="79" t="str">
        <f>VLOOKUP(MID($C$1,3,2)&amp;":"&amp;$D49,'Array Content'!$F$2:$K$6116,5,FALSE)</f>
        <v>Cytokine inducible SH2-containing protein</v>
      </c>
      <c r="F49" s="79" t="str">
        <f>VLOOKUP(MID($C$1,3,2)&amp;":"&amp;$D49,'Array Content'!$F$2:$K$6116,6,FALSE)</f>
        <v>PPH00042A</v>
      </c>
    </row>
    <row r="50" spans="1:6" ht="15" customHeight="1" x14ac:dyDescent="0.3">
      <c r="A50" s="77" t="s">
        <v>26903</v>
      </c>
      <c r="B50" s="78">
        <f>VLOOKUP(MID($C$1,3,2)&amp;":"&amp;$D50,'Array Content'!$F$2:$K$6116,2,FALSE)</f>
        <v>4850</v>
      </c>
      <c r="C50" s="78" t="str">
        <f>VLOOKUP(MID($C$1,3,2)&amp;":"&amp;$D50,'Array Content'!$F$2:$K$6116,3,FALSE)</f>
        <v>NM_013316</v>
      </c>
      <c r="D50" s="78" t="str">
        <f>VLOOKUP($C$1&amp;":"&amp;A50,'Array Content'!$C$2:$D$6661,2,FALSE)</f>
        <v>CNOT4</v>
      </c>
      <c r="E50" s="79" t="str">
        <f>VLOOKUP(MID($C$1,3,2)&amp;":"&amp;$D50,'Array Content'!$F$2:$K$6116,5,FALSE)</f>
        <v>CCR4-NOT transcription complex, subunit 4</v>
      </c>
      <c r="F50" s="79" t="str">
        <f>VLOOKUP(MID($C$1,3,2)&amp;":"&amp;$D50,'Array Content'!$F$2:$K$6116,6,FALSE)</f>
        <v>PPH08264A</v>
      </c>
    </row>
    <row r="51" spans="1:6" ht="15" customHeight="1" x14ac:dyDescent="0.3">
      <c r="A51" s="77" t="s">
        <v>293</v>
      </c>
      <c r="B51" s="78">
        <f>VLOOKUP(MID($C$1,3,2)&amp;":"&amp;$D51,'Array Content'!$F$2:$K$6116,2,FALSE)</f>
        <v>51185</v>
      </c>
      <c r="C51" s="78" t="str">
        <f>VLOOKUP(MID($C$1,3,2)&amp;":"&amp;$D51,'Array Content'!$F$2:$K$6116,3,FALSE)</f>
        <v>NM_016302</v>
      </c>
      <c r="D51" s="78" t="str">
        <f>VLOOKUP($C$1&amp;":"&amp;A51,'Array Content'!$C$2:$D$6661,2,FALSE)</f>
        <v>CRBN</v>
      </c>
      <c r="E51" s="79" t="str">
        <f>VLOOKUP(MID($C$1,3,2)&amp;":"&amp;$D51,'Array Content'!$F$2:$K$6116,5,FALSE)</f>
        <v>Cereblon</v>
      </c>
      <c r="F51" s="79" t="str">
        <f>VLOOKUP(MID($C$1,3,2)&amp;":"&amp;$D51,'Array Content'!$F$2:$K$6116,6,FALSE)</f>
        <v>PPH08199A</v>
      </c>
    </row>
    <row r="52" spans="1:6" ht="15" customHeight="1" x14ac:dyDescent="0.3">
      <c r="A52" s="77" t="s">
        <v>294</v>
      </c>
      <c r="B52" s="78">
        <f>VLOOKUP(MID($C$1,3,2)&amp;":"&amp;$D52,'Array Content'!$F$2:$K$6116,2,FALSE)</f>
        <v>8454</v>
      </c>
      <c r="C52" s="78" t="str">
        <f>VLOOKUP(MID($C$1,3,2)&amp;":"&amp;$D52,'Array Content'!$F$2:$K$6116,3,FALSE)</f>
        <v>NM_003592</v>
      </c>
      <c r="D52" s="78" t="str">
        <f>VLOOKUP($C$1&amp;":"&amp;A52,'Array Content'!$C$2:$D$6661,2,FALSE)</f>
        <v>CUL1</v>
      </c>
      <c r="E52" s="79" t="str">
        <f>VLOOKUP(MID($C$1,3,2)&amp;":"&amp;$D52,'Array Content'!$F$2:$K$6116,5,FALSE)</f>
        <v>Cullin 1</v>
      </c>
      <c r="F52" s="79" t="str">
        <f>VLOOKUP(MID($C$1,3,2)&amp;":"&amp;$D52,'Array Content'!$F$2:$K$6116,6,FALSE)</f>
        <v>PPH00920A</v>
      </c>
    </row>
    <row r="53" spans="1:6" ht="15" customHeight="1" x14ac:dyDescent="0.3">
      <c r="A53" s="77" t="s">
        <v>295</v>
      </c>
      <c r="B53" s="78">
        <f>VLOOKUP(MID($C$1,3,2)&amp;":"&amp;$D53,'Array Content'!$F$2:$K$6116,2,FALSE)</f>
        <v>8453</v>
      </c>
      <c r="C53" s="78" t="str">
        <f>VLOOKUP(MID($C$1,3,2)&amp;":"&amp;$D53,'Array Content'!$F$2:$K$6116,3,FALSE)</f>
        <v>NM_003591</v>
      </c>
      <c r="D53" s="78" t="str">
        <f>VLOOKUP($C$1&amp;":"&amp;A53,'Array Content'!$C$2:$D$6661,2,FALSE)</f>
        <v>CUL2</v>
      </c>
      <c r="E53" s="79" t="str">
        <f>VLOOKUP(MID($C$1,3,2)&amp;":"&amp;$D53,'Array Content'!$F$2:$K$6116,5,FALSE)</f>
        <v>Cullin 2</v>
      </c>
      <c r="F53" s="79" t="str">
        <f>VLOOKUP(MID($C$1,3,2)&amp;":"&amp;$D53,'Array Content'!$F$2:$K$6116,6,FALSE)</f>
        <v>PPH00974A</v>
      </c>
    </row>
    <row r="54" spans="1:6" ht="15" customHeight="1" x14ac:dyDescent="0.3">
      <c r="A54" s="77" t="s">
        <v>296</v>
      </c>
      <c r="B54" s="78">
        <f>VLOOKUP(MID($C$1,3,2)&amp;":"&amp;$D54,'Array Content'!$F$2:$K$6116,2,FALSE)</f>
        <v>8452</v>
      </c>
      <c r="C54" s="78" t="str">
        <f>VLOOKUP(MID($C$1,3,2)&amp;":"&amp;$D54,'Array Content'!$F$2:$K$6116,3,FALSE)</f>
        <v>NM_003590</v>
      </c>
      <c r="D54" s="78" t="str">
        <f>VLOOKUP($C$1&amp;":"&amp;A54,'Array Content'!$C$2:$D$6661,2,FALSE)</f>
        <v>CUL3</v>
      </c>
      <c r="E54" s="79" t="str">
        <f>VLOOKUP(MID($C$1,3,2)&amp;":"&amp;$D54,'Array Content'!$F$2:$K$6116,5,FALSE)</f>
        <v>Cullin 3</v>
      </c>
      <c r="F54" s="79" t="str">
        <f>VLOOKUP(MID($C$1,3,2)&amp;":"&amp;$D54,'Array Content'!$F$2:$K$6116,6,FALSE)</f>
        <v>PPH00968A</v>
      </c>
    </row>
    <row r="55" spans="1:6" ht="15" customHeight="1" x14ac:dyDescent="0.3">
      <c r="A55" s="77" t="s">
        <v>297</v>
      </c>
      <c r="B55" s="78">
        <f>VLOOKUP(MID($C$1,3,2)&amp;":"&amp;$D55,'Array Content'!$F$2:$K$6116,2,FALSE)</f>
        <v>8451</v>
      </c>
      <c r="C55" s="78" t="str">
        <f>VLOOKUP(MID($C$1,3,2)&amp;":"&amp;$D55,'Array Content'!$F$2:$K$6116,3,FALSE)</f>
        <v>NM_003589</v>
      </c>
      <c r="D55" s="78" t="str">
        <f>VLOOKUP($C$1&amp;":"&amp;A55,'Array Content'!$C$2:$D$6661,2,FALSE)</f>
        <v>CUL4A</v>
      </c>
      <c r="E55" s="79" t="str">
        <f>VLOOKUP(MID($C$1,3,2)&amp;":"&amp;$D55,'Array Content'!$F$2:$K$6116,5,FALSE)</f>
        <v>Cullin 4A</v>
      </c>
      <c r="F55" s="79" t="str">
        <f>VLOOKUP(MID($C$1,3,2)&amp;":"&amp;$D55,'Array Content'!$F$2:$K$6116,6,FALSE)</f>
        <v>PPH00934A</v>
      </c>
    </row>
    <row r="56" spans="1:6" ht="15" customHeight="1" x14ac:dyDescent="0.3">
      <c r="A56" s="77" t="s">
        <v>298</v>
      </c>
      <c r="B56" s="78">
        <f>VLOOKUP(MID($C$1,3,2)&amp;":"&amp;$D56,'Array Content'!$F$2:$K$6116,2,FALSE)</f>
        <v>8450</v>
      </c>
      <c r="C56" s="78" t="str">
        <f>VLOOKUP(MID($C$1,3,2)&amp;":"&amp;$D56,'Array Content'!$F$2:$K$6116,3,FALSE)</f>
        <v>NM_003588</v>
      </c>
      <c r="D56" s="78" t="str">
        <f>VLOOKUP($C$1&amp;":"&amp;A56,'Array Content'!$C$2:$D$6661,2,FALSE)</f>
        <v>CUL4B</v>
      </c>
      <c r="E56" s="79" t="str">
        <f>VLOOKUP(MID($C$1,3,2)&amp;":"&amp;$D56,'Array Content'!$F$2:$K$6116,5,FALSE)</f>
        <v>Cullin 4B</v>
      </c>
      <c r="F56" s="79" t="str">
        <f>VLOOKUP(MID($C$1,3,2)&amp;":"&amp;$D56,'Array Content'!$F$2:$K$6116,6,FALSE)</f>
        <v>PPH00925A</v>
      </c>
    </row>
    <row r="57" spans="1:6" ht="15" customHeight="1" x14ac:dyDescent="0.3">
      <c r="A57" s="77" t="s">
        <v>299</v>
      </c>
      <c r="B57" s="78">
        <f>VLOOKUP(MID($C$1,3,2)&amp;":"&amp;$D57,'Array Content'!$F$2:$K$6116,2,FALSE)</f>
        <v>8065</v>
      </c>
      <c r="C57" s="78" t="str">
        <f>VLOOKUP(MID($C$1,3,2)&amp;":"&amp;$D57,'Array Content'!$F$2:$K$6116,3,FALSE)</f>
        <v>NM_003478</v>
      </c>
      <c r="D57" s="78" t="str">
        <f>VLOOKUP($C$1&amp;":"&amp;A57,'Array Content'!$C$2:$D$6661,2,FALSE)</f>
        <v>CUL5</v>
      </c>
      <c r="E57" s="79" t="str">
        <f>VLOOKUP(MID($C$1,3,2)&amp;":"&amp;$D57,'Array Content'!$F$2:$K$6116,5,FALSE)</f>
        <v>Cullin 5</v>
      </c>
      <c r="F57" s="79" t="str">
        <f>VLOOKUP(MID($C$1,3,2)&amp;":"&amp;$D57,'Array Content'!$F$2:$K$6116,6,FALSE)</f>
        <v>PPH00914A</v>
      </c>
    </row>
    <row r="58" spans="1:6" ht="15" customHeight="1" x14ac:dyDescent="0.3">
      <c r="A58" s="77" t="s">
        <v>300</v>
      </c>
      <c r="B58" s="78">
        <f>VLOOKUP(MID($C$1,3,2)&amp;":"&amp;$D58,'Array Content'!$F$2:$K$6116,2,FALSE)</f>
        <v>9820</v>
      </c>
      <c r="C58" s="78" t="str">
        <f>VLOOKUP(MID($C$1,3,2)&amp;":"&amp;$D58,'Array Content'!$F$2:$K$6116,3,FALSE)</f>
        <v>NM_014780</v>
      </c>
      <c r="D58" s="78" t="str">
        <f>VLOOKUP($C$1&amp;":"&amp;A58,'Array Content'!$C$2:$D$6661,2,FALSE)</f>
        <v>CUL7</v>
      </c>
      <c r="E58" s="79" t="str">
        <f>VLOOKUP(MID($C$1,3,2)&amp;":"&amp;$D58,'Array Content'!$F$2:$K$6116,5,FALSE)</f>
        <v>Cullin 7</v>
      </c>
      <c r="F58" s="79" t="str">
        <f>VLOOKUP(MID($C$1,3,2)&amp;":"&amp;$D58,'Array Content'!$F$2:$K$6116,6,FALSE)</f>
        <v>PPH19874A</v>
      </c>
    </row>
    <row r="59" spans="1:6" ht="15" customHeight="1" x14ac:dyDescent="0.3">
      <c r="A59" s="77" t="s">
        <v>301</v>
      </c>
      <c r="B59" s="78">
        <f>VLOOKUP(MID($C$1,3,2)&amp;":"&amp;$D59,'Array Content'!$F$2:$K$6116,2,FALSE)</f>
        <v>149095</v>
      </c>
      <c r="C59" s="78" t="str">
        <f>VLOOKUP(MID($C$1,3,2)&amp;":"&amp;$D59,'Array Content'!$F$2:$K$6116,3,FALSE)</f>
        <v>NM_152494</v>
      </c>
      <c r="D59" s="78" t="str">
        <f>VLOOKUP($C$1&amp;":"&amp;A59,'Array Content'!$C$2:$D$6661,2,FALSE)</f>
        <v>DCST1</v>
      </c>
      <c r="E59" s="79" t="str">
        <f>VLOOKUP(MID($C$1,3,2)&amp;":"&amp;$D59,'Array Content'!$F$2:$K$6116,5,FALSE)</f>
        <v>DC-STAMP domain containing 1</v>
      </c>
      <c r="F59" s="79" t="str">
        <f>VLOOKUP(MID($C$1,3,2)&amp;":"&amp;$D59,'Array Content'!$F$2:$K$6116,6,FALSE)</f>
        <v>PPH17545A</v>
      </c>
    </row>
    <row r="60" spans="1:6" ht="15" customHeight="1" x14ac:dyDescent="0.3">
      <c r="A60" s="77" t="s">
        <v>302</v>
      </c>
      <c r="B60" s="78">
        <f>VLOOKUP(MID($C$1,3,2)&amp;":"&amp;$D60,'Array Content'!$F$2:$K$6116,2,FALSE)</f>
        <v>79016</v>
      </c>
      <c r="C60" s="78" t="str">
        <f>VLOOKUP(MID($C$1,3,2)&amp;":"&amp;$D60,'Array Content'!$F$2:$K$6116,3,FALSE)</f>
        <v>NM_024050</v>
      </c>
      <c r="D60" s="78" t="str">
        <f>VLOOKUP($C$1&amp;":"&amp;A60,'Array Content'!$C$2:$D$6661,2,FALSE)</f>
        <v>DDA1</v>
      </c>
      <c r="E60" s="79" t="str">
        <f>VLOOKUP(MID($C$1,3,2)&amp;":"&amp;$D60,'Array Content'!$F$2:$K$6116,5,FALSE)</f>
        <v>DET1 and DDB1 associated 1</v>
      </c>
      <c r="F60" s="79" t="str">
        <f>VLOOKUP(MID($C$1,3,2)&amp;":"&amp;$D60,'Array Content'!$F$2:$K$6116,6,FALSE)</f>
        <v>PPH13803A</v>
      </c>
    </row>
    <row r="61" spans="1:6" ht="15" customHeight="1" x14ac:dyDescent="0.3">
      <c r="A61" s="77" t="s">
        <v>303</v>
      </c>
      <c r="B61" s="78">
        <f>VLOOKUP(MID($C$1,3,2)&amp;":"&amp;$D61,'Array Content'!$F$2:$K$6116,2,FALSE)</f>
        <v>1642</v>
      </c>
      <c r="C61" s="78" t="str">
        <f>VLOOKUP(MID($C$1,3,2)&amp;":"&amp;$D61,'Array Content'!$F$2:$K$6116,3,FALSE)</f>
        <v>NM_001923</v>
      </c>
      <c r="D61" s="78" t="str">
        <f>VLOOKUP($C$1&amp;":"&amp;A61,'Array Content'!$C$2:$D$6661,2,FALSE)</f>
        <v>DDB1</v>
      </c>
      <c r="E61" s="79" t="str">
        <f>VLOOKUP(MID($C$1,3,2)&amp;":"&amp;$D61,'Array Content'!$F$2:$K$6116,5,FALSE)</f>
        <v>Damage-specific DNA binding protein 1, 127kDa</v>
      </c>
      <c r="F61" s="79" t="str">
        <f>VLOOKUP(MID($C$1,3,2)&amp;":"&amp;$D61,'Array Content'!$F$2:$K$6116,6,FALSE)</f>
        <v>PPH01515A</v>
      </c>
    </row>
    <row r="62" spans="1:6" ht="15" customHeight="1" x14ac:dyDescent="0.3">
      <c r="A62" s="77" t="s">
        <v>304</v>
      </c>
      <c r="B62" s="78">
        <f>VLOOKUP(MID($C$1,3,2)&amp;":"&amp;$D62,'Array Content'!$F$2:$K$6116,2,FALSE)</f>
        <v>1643</v>
      </c>
      <c r="C62" s="78" t="str">
        <f>VLOOKUP(MID($C$1,3,2)&amp;":"&amp;$D62,'Array Content'!$F$2:$K$6116,3,FALSE)</f>
        <v>NM_000107</v>
      </c>
      <c r="D62" s="78" t="str">
        <f>VLOOKUP($C$1&amp;":"&amp;A62,'Array Content'!$C$2:$D$6661,2,FALSE)</f>
        <v>DDB2</v>
      </c>
      <c r="E62" s="79" t="str">
        <f>VLOOKUP(MID($C$1,3,2)&amp;":"&amp;$D62,'Array Content'!$F$2:$K$6116,5,FALSE)</f>
        <v>Damage-specific DNA binding protein 2, 48kDa</v>
      </c>
      <c r="F62" s="79" t="str">
        <f>VLOOKUP(MID($C$1,3,2)&amp;":"&amp;$D62,'Array Content'!$F$2:$K$6116,6,FALSE)</f>
        <v>PPH01726A</v>
      </c>
    </row>
    <row r="63" spans="1:6" ht="15" customHeight="1" x14ac:dyDescent="0.3">
      <c r="A63" s="77" t="s">
        <v>26904</v>
      </c>
      <c r="B63" s="78">
        <f>VLOOKUP(MID($C$1,3,2)&amp;":"&amp;$D63,'Array Content'!$F$2:$K$6116,2,FALSE)</f>
        <v>55070</v>
      </c>
      <c r="C63" s="78" t="str">
        <f>VLOOKUP(MID($C$1,3,2)&amp;":"&amp;$D63,'Array Content'!$F$2:$K$6116,3,FALSE)</f>
        <v>NM_017996</v>
      </c>
      <c r="D63" s="78" t="str">
        <f>VLOOKUP($C$1&amp;":"&amp;A63,'Array Content'!$C$2:$D$6661,2,FALSE)</f>
        <v>DET1</v>
      </c>
      <c r="E63" s="79" t="str">
        <f>VLOOKUP(MID($C$1,3,2)&amp;":"&amp;$D63,'Array Content'!$F$2:$K$6116,5,FALSE)</f>
        <v>De-etiolated homolog 1 (Arabidopsis)</v>
      </c>
      <c r="F63" s="79" t="str">
        <f>VLOOKUP(MID($C$1,3,2)&amp;":"&amp;$D63,'Array Content'!$F$2:$K$6116,6,FALSE)</f>
        <v>PPH09164A</v>
      </c>
    </row>
    <row r="64" spans="1:6" ht="15" customHeight="1" x14ac:dyDescent="0.3">
      <c r="A64" s="77" t="s">
        <v>26905</v>
      </c>
      <c r="B64" s="78">
        <f>VLOOKUP(MID($C$1,3,2)&amp;":"&amp;$D64,'Array Content'!$F$2:$K$6116,2,FALSE)</f>
        <v>56616</v>
      </c>
      <c r="C64" s="78" t="str">
        <f>VLOOKUP(MID($C$1,3,2)&amp;":"&amp;$D64,'Array Content'!$F$2:$K$6116,3,FALSE)</f>
        <v>NM_019887</v>
      </c>
      <c r="D64" s="78" t="str">
        <f>VLOOKUP($C$1&amp;":"&amp;A64,'Array Content'!$C$2:$D$6661,2,FALSE)</f>
        <v>DIABLO</v>
      </c>
      <c r="E64" s="79" t="str">
        <f>VLOOKUP(MID($C$1,3,2)&amp;":"&amp;$D64,'Array Content'!$F$2:$K$6116,5,FALSE)</f>
        <v>Diablo, IAP-binding mitochondrial protein</v>
      </c>
      <c r="F64" s="79" t="str">
        <f>VLOOKUP(MID($C$1,3,2)&amp;":"&amp;$D64,'Array Content'!$F$2:$K$6116,6,FALSE)</f>
        <v>PPH05797A</v>
      </c>
    </row>
    <row r="65" spans="1:6" ht="15" customHeight="1" x14ac:dyDescent="0.3">
      <c r="A65" s="77" t="s">
        <v>26906</v>
      </c>
      <c r="B65" s="78">
        <f>VLOOKUP(MID($C$1,3,2)&amp;":"&amp;$D65,'Array Content'!$F$2:$K$6116,2,FALSE)</f>
        <v>51514</v>
      </c>
      <c r="C65" s="78" t="str">
        <f>VLOOKUP(MID($C$1,3,2)&amp;":"&amp;$D65,'Array Content'!$F$2:$K$6116,3,FALSE)</f>
        <v>NM_016448</v>
      </c>
      <c r="D65" s="78" t="str">
        <f>VLOOKUP($C$1&amp;":"&amp;A65,'Array Content'!$C$2:$D$6661,2,FALSE)</f>
        <v>DTL</v>
      </c>
      <c r="E65" s="79" t="str">
        <f>VLOOKUP(MID($C$1,3,2)&amp;":"&amp;$D65,'Array Content'!$F$2:$K$6116,5,FALSE)</f>
        <v>Denticleless homolog (Drosophila)</v>
      </c>
      <c r="F65" s="79" t="str">
        <f>VLOOKUP(MID($C$1,3,2)&amp;":"&amp;$D65,'Array Content'!$F$2:$K$6116,6,FALSE)</f>
        <v>PPH11781A</v>
      </c>
    </row>
    <row r="66" spans="1:6" ht="15" customHeight="1" x14ac:dyDescent="0.3">
      <c r="A66" s="77" t="s">
        <v>26907</v>
      </c>
      <c r="B66" s="78">
        <f>VLOOKUP(MID($C$1,3,2)&amp;":"&amp;$D66,'Array Content'!$F$2:$K$6116,2,FALSE)</f>
        <v>196403</v>
      </c>
      <c r="C66" s="78" t="str">
        <f>VLOOKUP(MID($C$1,3,2)&amp;":"&amp;$D66,'Array Content'!$F$2:$K$6116,3,FALSE)</f>
        <v>NM_178502</v>
      </c>
      <c r="D66" s="78" t="str">
        <f>VLOOKUP($C$1&amp;":"&amp;A66,'Array Content'!$C$2:$D$6661,2,FALSE)</f>
        <v>DTX3</v>
      </c>
      <c r="E66" s="79" t="str">
        <f>VLOOKUP(MID($C$1,3,2)&amp;":"&amp;$D66,'Array Content'!$F$2:$K$6116,5,FALSE)</f>
        <v>Deltex homolog 3 (Drosophila)</v>
      </c>
      <c r="F66" s="79" t="str">
        <f>VLOOKUP(MID($C$1,3,2)&amp;":"&amp;$D66,'Array Content'!$F$2:$K$6116,6,FALSE)</f>
        <v>PPH08961A</v>
      </c>
    </row>
    <row r="67" spans="1:6" ht="15" customHeight="1" x14ac:dyDescent="0.3">
      <c r="A67" s="77" t="s">
        <v>26908</v>
      </c>
      <c r="B67" s="78">
        <f>VLOOKUP(MID($C$1,3,2)&amp;":"&amp;$D67,'Array Content'!$F$2:$K$6116,2,FALSE)</f>
        <v>23220</v>
      </c>
      <c r="C67" s="78" t="str">
        <f>VLOOKUP(MID($C$1,3,2)&amp;":"&amp;$D67,'Array Content'!$F$2:$K$6116,3,FALSE)</f>
        <v>NM_015177</v>
      </c>
      <c r="D67" s="78" t="str">
        <f>VLOOKUP($C$1&amp;":"&amp;A67,'Array Content'!$C$2:$D$6661,2,FALSE)</f>
        <v>DTX4</v>
      </c>
      <c r="E67" s="79" t="str">
        <f>VLOOKUP(MID($C$1,3,2)&amp;":"&amp;$D67,'Array Content'!$F$2:$K$6116,5,FALSE)</f>
        <v>Deltex homolog 4 (Drosophila)</v>
      </c>
      <c r="F67" s="79" t="str">
        <f>VLOOKUP(MID($C$1,3,2)&amp;":"&amp;$D67,'Array Content'!$F$2:$K$6116,6,FALSE)</f>
        <v>PPH63397A</v>
      </c>
    </row>
    <row r="68" spans="1:6" ht="15" customHeight="1" x14ac:dyDescent="0.3">
      <c r="A68" s="77" t="s">
        <v>26909</v>
      </c>
      <c r="B68" s="78">
        <f>VLOOKUP(MID($C$1,3,2)&amp;":"&amp;$D68,'Array Content'!$F$2:$K$6116,2,FALSE)</f>
        <v>9666</v>
      </c>
      <c r="C68" s="78" t="str">
        <f>VLOOKUP(MID($C$1,3,2)&amp;":"&amp;$D68,'Array Content'!$F$2:$K$6116,3,FALSE)</f>
        <v>NM_014648</v>
      </c>
      <c r="D68" s="78" t="str">
        <f>VLOOKUP($C$1&amp;":"&amp;A68,'Array Content'!$C$2:$D$6661,2,FALSE)</f>
        <v>DZIP3</v>
      </c>
      <c r="E68" s="79" t="str">
        <f>VLOOKUP(MID($C$1,3,2)&amp;":"&amp;$D68,'Array Content'!$F$2:$K$6116,5,FALSE)</f>
        <v>DAZ interacting protein 3, zinc finger</v>
      </c>
      <c r="F68" s="79" t="str">
        <f>VLOOKUP(MID($C$1,3,2)&amp;":"&amp;$D68,'Array Content'!$F$2:$K$6116,6,FALSE)</f>
        <v>PPH19450A</v>
      </c>
    </row>
    <row r="69" spans="1:6" ht="15" customHeight="1" x14ac:dyDescent="0.3">
      <c r="A69" s="77" t="s">
        <v>26910</v>
      </c>
      <c r="B69" s="78">
        <f>VLOOKUP(MID($C$1,3,2)&amp;":"&amp;$D69,'Array Content'!$F$2:$K$6116,2,FALSE)</f>
        <v>8507</v>
      </c>
      <c r="C69" s="78" t="str">
        <f>VLOOKUP(MID($C$1,3,2)&amp;":"&amp;$D69,'Array Content'!$F$2:$K$6116,3,FALSE)</f>
        <v>NM_003633</v>
      </c>
      <c r="D69" s="78" t="str">
        <f>VLOOKUP($C$1&amp;":"&amp;A69,'Array Content'!$C$2:$D$6661,2,FALSE)</f>
        <v>ENC1</v>
      </c>
      <c r="E69" s="79" t="str">
        <f>VLOOKUP(MID($C$1,3,2)&amp;":"&amp;$D69,'Array Content'!$F$2:$K$6116,5,FALSE)</f>
        <v>Ectodermal-neural cortex 1 (with BTB-like domain)</v>
      </c>
      <c r="F69" s="79" t="str">
        <f>VLOOKUP(MID($C$1,3,2)&amp;":"&amp;$D69,'Array Content'!$F$2:$K$6116,6,FALSE)</f>
        <v>PPH00878A</v>
      </c>
    </row>
    <row r="70" spans="1:6" ht="15" customHeight="1" x14ac:dyDescent="0.3">
      <c r="A70" s="77" t="s">
        <v>26911</v>
      </c>
      <c r="B70" s="78">
        <f>VLOOKUP(MID($C$1,3,2)&amp;":"&amp;$D70,'Array Content'!$F$2:$K$6116,2,FALSE)</f>
        <v>55120</v>
      </c>
      <c r="C70" s="78" t="str">
        <f>VLOOKUP(MID($C$1,3,2)&amp;":"&amp;$D70,'Array Content'!$F$2:$K$6116,3,FALSE)</f>
        <v>NM_018062</v>
      </c>
      <c r="D70" s="78" t="str">
        <f>VLOOKUP($C$1&amp;":"&amp;A70,'Array Content'!$C$2:$D$6661,2,FALSE)</f>
        <v>FANCL</v>
      </c>
      <c r="E70" s="79" t="str">
        <f>VLOOKUP(MID($C$1,3,2)&amp;":"&amp;$D70,'Array Content'!$F$2:$K$6116,5,FALSE)</f>
        <v>Fanconi anemia, complementation group L</v>
      </c>
      <c r="F70" s="79" t="str">
        <f>VLOOKUP(MID($C$1,3,2)&amp;":"&amp;$D70,'Array Content'!$F$2:$K$6116,6,FALSE)</f>
        <v>PPH19548A</v>
      </c>
    </row>
    <row r="71" spans="1:6" ht="15" customHeight="1" x14ac:dyDescent="0.3">
      <c r="A71" s="77" t="s">
        <v>26912</v>
      </c>
      <c r="B71" s="78">
        <f>VLOOKUP(MID($C$1,3,2)&amp;":"&amp;$D71,'Array Content'!$F$2:$K$6116,2,FALSE)</f>
        <v>54850</v>
      </c>
      <c r="C71" s="78" t="str">
        <f>VLOOKUP(MID($C$1,3,2)&amp;":"&amp;$D71,'Array Content'!$F$2:$K$6116,3,FALSE)</f>
        <v>NM_017703</v>
      </c>
      <c r="D71" s="78" t="str">
        <f>VLOOKUP($C$1&amp;":"&amp;A71,'Array Content'!$C$2:$D$6661,2,FALSE)</f>
        <v>FBXL12</v>
      </c>
      <c r="E71" s="79" t="str">
        <f>VLOOKUP(MID($C$1,3,2)&amp;":"&amp;$D71,'Array Content'!$F$2:$K$6116,5,FALSE)</f>
        <v>F-box and leucine-rich repeat protein 12</v>
      </c>
      <c r="F71" s="79" t="str">
        <f>VLOOKUP(MID($C$1,3,2)&amp;":"&amp;$D71,'Array Content'!$F$2:$K$6116,6,FALSE)</f>
        <v>PPH07858A</v>
      </c>
    </row>
    <row r="72" spans="1:6" ht="15" customHeight="1" x14ac:dyDescent="0.3">
      <c r="A72" s="77" t="s">
        <v>26913</v>
      </c>
      <c r="B72" s="78">
        <f>VLOOKUP(MID($C$1,3,2)&amp;":"&amp;$D72,'Array Content'!$F$2:$K$6116,2,FALSE)</f>
        <v>144699</v>
      </c>
      <c r="C72" s="78" t="str">
        <f>VLOOKUP(MID($C$1,3,2)&amp;":"&amp;$D72,'Array Content'!$F$2:$K$6116,3,FALSE)</f>
        <v>NM_152441</v>
      </c>
      <c r="D72" s="78" t="str">
        <f>VLOOKUP($C$1&amp;":"&amp;A72,'Array Content'!$C$2:$D$6661,2,FALSE)</f>
        <v>FBXL14</v>
      </c>
      <c r="E72" s="79" t="str">
        <f>VLOOKUP(MID($C$1,3,2)&amp;":"&amp;$D72,'Array Content'!$F$2:$K$6116,5,FALSE)</f>
        <v>F-box and leucine-rich repeat protein 14</v>
      </c>
      <c r="F72" s="79" t="str">
        <f>VLOOKUP(MID($C$1,3,2)&amp;":"&amp;$D72,'Array Content'!$F$2:$K$6116,6,FALSE)</f>
        <v>PPH17977A</v>
      </c>
    </row>
    <row r="73" spans="1:6" ht="15" customHeight="1" x14ac:dyDescent="0.3">
      <c r="A73" s="77" t="s">
        <v>26914</v>
      </c>
      <c r="B73" s="78">
        <f>VLOOKUP(MID($C$1,3,2)&amp;":"&amp;$D73,'Array Content'!$F$2:$K$6116,2,FALSE)</f>
        <v>79176</v>
      </c>
      <c r="C73" s="78" t="str">
        <f>VLOOKUP(MID($C$1,3,2)&amp;":"&amp;$D73,'Array Content'!$F$2:$K$6116,3,FALSE)</f>
        <v>NM_024326</v>
      </c>
      <c r="D73" s="78" t="str">
        <f>VLOOKUP($C$1&amp;":"&amp;A73,'Array Content'!$C$2:$D$6661,2,FALSE)</f>
        <v>FBXL15</v>
      </c>
      <c r="E73" s="79" t="str">
        <f>VLOOKUP(MID($C$1,3,2)&amp;":"&amp;$D73,'Array Content'!$F$2:$K$6116,5,FALSE)</f>
        <v>F-box and leucine-rich repeat protein 15</v>
      </c>
      <c r="F73" s="79" t="str">
        <f>VLOOKUP(MID($C$1,3,2)&amp;":"&amp;$D73,'Array Content'!$F$2:$K$6116,6,FALSE)</f>
        <v>PPH18535A</v>
      </c>
    </row>
    <row r="74" spans="1:6" ht="15" customHeight="1" x14ac:dyDescent="0.3">
      <c r="A74" s="77" t="s">
        <v>26915</v>
      </c>
      <c r="B74" s="78">
        <f>VLOOKUP(MID($C$1,3,2)&amp;":"&amp;$D74,'Array Content'!$F$2:$K$6116,2,FALSE)</f>
        <v>80028</v>
      </c>
      <c r="C74" s="78" t="str">
        <f>VLOOKUP(MID($C$1,3,2)&amp;":"&amp;$D74,'Array Content'!$F$2:$K$6116,3,FALSE)</f>
        <v>NM_024963</v>
      </c>
      <c r="D74" s="78" t="str">
        <f>VLOOKUP($C$1&amp;":"&amp;A74,'Array Content'!$C$2:$D$6661,2,FALSE)</f>
        <v>FBXL18</v>
      </c>
      <c r="E74" s="79" t="str">
        <f>VLOOKUP(MID($C$1,3,2)&amp;":"&amp;$D74,'Array Content'!$F$2:$K$6116,5,FALSE)</f>
        <v>F-box and leucine-rich repeat protein 18</v>
      </c>
      <c r="F74" s="79" t="str">
        <f>VLOOKUP(MID($C$1,3,2)&amp;":"&amp;$D74,'Array Content'!$F$2:$K$6116,6,FALSE)</f>
        <v>PPH58124A</v>
      </c>
    </row>
    <row r="75" spans="1:6" ht="15" customHeight="1" x14ac:dyDescent="0.3">
      <c r="A75" s="77" t="s">
        <v>305</v>
      </c>
      <c r="B75" s="78">
        <f>VLOOKUP(MID($C$1,3,2)&amp;":"&amp;$D75,'Array Content'!$F$2:$K$6116,2,FALSE)</f>
        <v>25827</v>
      </c>
      <c r="C75" s="78" t="str">
        <f>VLOOKUP(MID($C$1,3,2)&amp;":"&amp;$D75,'Array Content'!$F$2:$K$6116,3,FALSE)</f>
        <v>NM_012157</v>
      </c>
      <c r="D75" s="78" t="str">
        <f>VLOOKUP($C$1&amp;":"&amp;A75,'Array Content'!$C$2:$D$6661,2,FALSE)</f>
        <v>FBXL2</v>
      </c>
      <c r="E75" s="79" t="str">
        <f>VLOOKUP(MID($C$1,3,2)&amp;":"&amp;$D75,'Array Content'!$F$2:$K$6116,5,FALSE)</f>
        <v>F-box and leucine-rich repeat protein 2</v>
      </c>
      <c r="F75" s="79" t="str">
        <f>VLOOKUP(MID($C$1,3,2)&amp;":"&amp;$D75,'Array Content'!$F$2:$K$6116,6,FALSE)</f>
        <v>PPH07381A</v>
      </c>
    </row>
    <row r="76" spans="1:6" ht="15" customHeight="1" x14ac:dyDescent="0.3">
      <c r="A76" s="77" t="s">
        <v>306</v>
      </c>
      <c r="B76" s="78">
        <f>VLOOKUP(MID($C$1,3,2)&amp;":"&amp;$D76,'Array Content'!$F$2:$K$6116,2,FALSE)</f>
        <v>84961</v>
      </c>
      <c r="C76" s="78" t="str">
        <f>VLOOKUP(MID($C$1,3,2)&amp;":"&amp;$D76,'Array Content'!$F$2:$K$6116,3,FALSE)</f>
        <v>NM_032875</v>
      </c>
      <c r="D76" s="78" t="str">
        <f>VLOOKUP($C$1&amp;":"&amp;A76,'Array Content'!$C$2:$D$6661,2,FALSE)</f>
        <v>FBXL20</v>
      </c>
      <c r="E76" s="79" t="str">
        <f>VLOOKUP(MID($C$1,3,2)&amp;":"&amp;$D76,'Array Content'!$F$2:$K$6116,5,FALSE)</f>
        <v>F-box and leucine-rich repeat protein 20</v>
      </c>
      <c r="F76" s="79" t="str">
        <f>VLOOKUP(MID($C$1,3,2)&amp;":"&amp;$D76,'Array Content'!$F$2:$K$6116,6,FALSE)</f>
        <v>PPH14109A</v>
      </c>
    </row>
    <row r="77" spans="1:6" ht="15" customHeight="1" x14ac:dyDescent="0.3">
      <c r="A77" s="77" t="s">
        <v>307</v>
      </c>
      <c r="B77" s="78">
        <f>VLOOKUP(MID($C$1,3,2)&amp;":"&amp;$D77,'Array Content'!$F$2:$K$6116,2,FALSE)</f>
        <v>26224</v>
      </c>
      <c r="C77" s="78" t="str">
        <f>VLOOKUP(MID($C$1,3,2)&amp;":"&amp;$D77,'Array Content'!$F$2:$K$6116,3,FALSE)</f>
        <v>NM_012158</v>
      </c>
      <c r="D77" s="78" t="str">
        <f>VLOOKUP($C$1&amp;":"&amp;A77,'Array Content'!$C$2:$D$6661,2,FALSE)</f>
        <v>FBXL3</v>
      </c>
      <c r="E77" s="79" t="str">
        <f>VLOOKUP(MID($C$1,3,2)&amp;":"&amp;$D77,'Array Content'!$F$2:$K$6116,5,FALSE)</f>
        <v>F-box and leucine-rich repeat protein 3</v>
      </c>
      <c r="F77" s="79" t="str">
        <f>VLOOKUP(MID($C$1,3,2)&amp;":"&amp;$D77,'Array Content'!$F$2:$K$6116,6,FALSE)</f>
        <v>PPH16816A</v>
      </c>
    </row>
    <row r="78" spans="1:6" ht="15" customHeight="1" x14ac:dyDescent="0.3">
      <c r="A78" s="77" t="s">
        <v>308</v>
      </c>
      <c r="B78" s="78">
        <f>VLOOKUP(MID($C$1,3,2)&amp;":"&amp;$D78,'Array Content'!$F$2:$K$6116,2,FALSE)</f>
        <v>26235</v>
      </c>
      <c r="C78" s="78" t="str">
        <f>VLOOKUP(MID($C$1,3,2)&amp;":"&amp;$D78,'Array Content'!$F$2:$K$6116,3,FALSE)</f>
        <v>NM_012160</v>
      </c>
      <c r="D78" s="78" t="str">
        <f>VLOOKUP($C$1&amp;":"&amp;A78,'Array Content'!$C$2:$D$6661,2,FALSE)</f>
        <v>FBXL4</v>
      </c>
      <c r="E78" s="79" t="str">
        <f>VLOOKUP(MID($C$1,3,2)&amp;":"&amp;$D78,'Array Content'!$F$2:$K$6116,5,FALSE)</f>
        <v>F-box and leucine-rich repeat protein 4</v>
      </c>
      <c r="F78" s="79" t="str">
        <f>VLOOKUP(MID($C$1,3,2)&amp;":"&amp;$D78,'Array Content'!$F$2:$K$6116,6,FALSE)</f>
        <v>PPH09384A</v>
      </c>
    </row>
    <row r="79" spans="1:6" ht="15" customHeight="1" x14ac:dyDescent="0.3">
      <c r="A79" s="77" t="s">
        <v>309</v>
      </c>
      <c r="B79" s="78">
        <f>VLOOKUP(MID($C$1,3,2)&amp;":"&amp;$D79,'Array Content'!$F$2:$K$6116,2,FALSE)</f>
        <v>26234</v>
      </c>
      <c r="C79" s="78" t="str">
        <f>VLOOKUP(MID($C$1,3,2)&amp;":"&amp;$D79,'Array Content'!$F$2:$K$6116,3,FALSE)</f>
        <v>NM_012161</v>
      </c>
      <c r="D79" s="78" t="str">
        <f>VLOOKUP($C$1&amp;":"&amp;A79,'Array Content'!$C$2:$D$6661,2,FALSE)</f>
        <v>FBXL5</v>
      </c>
      <c r="E79" s="79" t="str">
        <f>VLOOKUP(MID($C$1,3,2)&amp;":"&amp;$D79,'Array Content'!$F$2:$K$6116,5,FALSE)</f>
        <v>F-box and leucine-rich repeat protein 5</v>
      </c>
      <c r="F79" s="79" t="str">
        <f>VLOOKUP(MID($C$1,3,2)&amp;":"&amp;$D79,'Array Content'!$F$2:$K$6116,6,FALSE)</f>
        <v>PPH07345A</v>
      </c>
    </row>
    <row r="80" spans="1:6" ht="15" customHeight="1" x14ac:dyDescent="0.3">
      <c r="A80" s="77" t="s">
        <v>310</v>
      </c>
      <c r="B80" s="78">
        <f>VLOOKUP(MID($C$1,3,2)&amp;":"&amp;$D80,'Array Content'!$F$2:$K$6116,2,FALSE)</f>
        <v>80204</v>
      </c>
      <c r="C80" s="78" t="str">
        <f>VLOOKUP(MID($C$1,3,2)&amp;":"&amp;$D80,'Array Content'!$F$2:$K$6116,3,FALSE)</f>
        <v>NM_001190274</v>
      </c>
      <c r="D80" s="78" t="str">
        <f>VLOOKUP($C$1&amp;":"&amp;A80,'Array Content'!$C$2:$D$6661,2,FALSE)</f>
        <v>FBXO11</v>
      </c>
      <c r="E80" s="79" t="str">
        <f>VLOOKUP(MID($C$1,3,2)&amp;":"&amp;$D80,'Array Content'!$F$2:$K$6116,5,FALSE)</f>
        <v>F-box protein 11</v>
      </c>
      <c r="F80" s="79" t="str">
        <f>VLOOKUP(MID($C$1,3,2)&amp;":"&amp;$D80,'Array Content'!$F$2:$K$6116,6,FALSE)</f>
        <v>PPH15993A</v>
      </c>
    </row>
    <row r="81" spans="1:6" ht="15" customHeight="1" x14ac:dyDescent="0.3">
      <c r="A81" s="77" t="s">
        <v>311</v>
      </c>
      <c r="B81" s="78">
        <f>VLOOKUP(MID($C$1,3,2)&amp;":"&amp;$D81,'Array Content'!$F$2:$K$6116,2,FALSE)</f>
        <v>84893</v>
      </c>
      <c r="C81" s="78" t="str">
        <f>VLOOKUP(MID($C$1,3,2)&amp;":"&amp;$D81,'Array Content'!$F$2:$K$6116,3,FALSE)</f>
        <v>NM_178150</v>
      </c>
      <c r="D81" s="78" t="str">
        <f>VLOOKUP($C$1&amp;":"&amp;A81,'Array Content'!$C$2:$D$6661,2,FALSE)</f>
        <v>FBXO18</v>
      </c>
      <c r="E81" s="79" t="str">
        <f>VLOOKUP(MID($C$1,3,2)&amp;":"&amp;$D81,'Array Content'!$F$2:$K$6116,5,FALSE)</f>
        <v>F-box protein, helicase, 18</v>
      </c>
      <c r="F81" s="79" t="str">
        <f>VLOOKUP(MID($C$1,3,2)&amp;":"&amp;$D81,'Array Content'!$F$2:$K$6116,6,FALSE)</f>
        <v>PPH18822A</v>
      </c>
    </row>
    <row r="82" spans="1:6" ht="15" customHeight="1" x14ac:dyDescent="0.3">
      <c r="A82" s="77" t="s">
        <v>312</v>
      </c>
      <c r="B82" s="78">
        <f>VLOOKUP(MID($C$1,3,2)&amp;":"&amp;$D82,'Array Content'!$F$2:$K$6116,2,FALSE)</f>
        <v>26232</v>
      </c>
      <c r="C82" s="78" t="str">
        <f>VLOOKUP(MID($C$1,3,2)&amp;":"&amp;$D82,'Array Content'!$F$2:$K$6116,3,FALSE)</f>
        <v>NM_012168</v>
      </c>
      <c r="D82" s="78" t="str">
        <f>VLOOKUP($C$1&amp;":"&amp;A82,'Array Content'!$C$2:$D$6661,2,FALSE)</f>
        <v>FBXO2</v>
      </c>
      <c r="E82" s="79" t="str">
        <f>VLOOKUP(MID($C$1,3,2)&amp;":"&amp;$D82,'Array Content'!$F$2:$K$6116,5,FALSE)</f>
        <v>F-box protein 2</v>
      </c>
      <c r="F82" s="79" t="str">
        <f>VLOOKUP(MID($C$1,3,2)&amp;":"&amp;$D82,'Array Content'!$F$2:$K$6116,6,FALSE)</f>
        <v>PPH12188A</v>
      </c>
    </row>
    <row r="83" spans="1:6" ht="15" customHeight="1" x14ac:dyDescent="0.3">
      <c r="A83" s="77" t="s">
        <v>313</v>
      </c>
      <c r="B83" s="78">
        <f>VLOOKUP(MID($C$1,3,2)&amp;":"&amp;$D83,'Array Content'!$F$2:$K$6116,2,FALSE)</f>
        <v>23014</v>
      </c>
      <c r="C83" s="78" t="str">
        <f>VLOOKUP(MID($C$1,3,2)&amp;":"&amp;$D83,'Array Content'!$F$2:$K$6116,3,FALSE)</f>
        <v>NM_015002</v>
      </c>
      <c r="D83" s="78" t="str">
        <f>VLOOKUP($C$1&amp;":"&amp;A83,'Array Content'!$C$2:$D$6661,2,FALSE)</f>
        <v>FBXO21</v>
      </c>
      <c r="E83" s="79" t="str">
        <f>VLOOKUP(MID($C$1,3,2)&amp;":"&amp;$D83,'Array Content'!$F$2:$K$6116,5,FALSE)</f>
        <v>F-box protein 21</v>
      </c>
      <c r="F83" s="79" t="str">
        <f>VLOOKUP(MID($C$1,3,2)&amp;":"&amp;$D83,'Array Content'!$F$2:$K$6116,6,FALSE)</f>
        <v>PPH13874A</v>
      </c>
    </row>
    <row r="84" spans="1:6" ht="15" customHeight="1" x14ac:dyDescent="0.3">
      <c r="A84" s="77" t="s">
        <v>314</v>
      </c>
      <c r="B84" s="78">
        <f>VLOOKUP(MID($C$1,3,2)&amp;":"&amp;$D84,'Array Content'!$F$2:$K$6116,2,FALSE)</f>
        <v>26260</v>
      </c>
      <c r="C84" s="78" t="str">
        <f>VLOOKUP(MID($C$1,3,2)&amp;":"&amp;$D84,'Array Content'!$F$2:$K$6116,3,FALSE)</f>
        <v>NM_183421</v>
      </c>
      <c r="D84" s="78" t="str">
        <f>VLOOKUP($C$1&amp;":"&amp;A84,'Array Content'!$C$2:$D$6661,2,FALSE)</f>
        <v>FBXO25</v>
      </c>
      <c r="E84" s="79" t="str">
        <f>VLOOKUP(MID($C$1,3,2)&amp;":"&amp;$D84,'Array Content'!$F$2:$K$6116,5,FALSE)</f>
        <v>F-box protein 25</v>
      </c>
      <c r="F84" s="79" t="str">
        <f>VLOOKUP(MID($C$1,3,2)&amp;":"&amp;$D84,'Array Content'!$F$2:$K$6116,6,FALSE)</f>
        <v>PPH19808A</v>
      </c>
    </row>
    <row r="85" spans="1:6" ht="15" customHeight="1" x14ac:dyDescent="0.3">
      <c r="A85" s="77" t="s">
        <v>315</v>
      </c>
      <c r="B85" s="78">
        <f>VLOOKUP(MID($C$1,3,2)&amp;":"&amp;$D85,'Array Content'!$F$2:$K$6116,2,FALSE)</f>
        <v>26273</v>
      </c>
      <c r="C85" s="78" t="str">
        <f>VLOOKUP(MID($C$1,3,2)&amp;":"&amp;$D85,'Array Content'!$F$2:$K$6116,3,FALSE)</f>
        <v>NM_012175</v>
      </c>
      <c r="D85" s="78" t="str">
        <f>VLOOKUP($C$1&amp;":"&amp;A85,'Array Content'!$C$2:$D$6661,2,FALSE)</f>
        <v>FBXO3</v>
      </c>
      <c r="E85" s="79" t="str">
        <f>VLOOKUP(MID($C$1,3,2)&amp;":"&amp;$D85,'Array Content'!$F$2:$K$6116,5,FALSE)</f>
        <v>F-box protein 3</v>
      </c>
      <c r="F85" s="79" t="str">
        <f>VLOOKUP(MID($C$1,3,2)&amp;":"&amp;$D85,'Array Content'!$F$2:$K$6116,6,FALSE)</f>
        <v>PPH19300A</v>
      </c>
    </row>
    <row r="86" spans="1:6" ht="15" customHeight="1" x14ac:dyDescent="0.3">
      <c r="A86" s="77" t="s">
        <v>316</v>
      </c>
      <c r="B86" s="78">
        <f>VLOOKUP(MID($C$1,3,2)&amp;":"&amp;$D86,'Array Content'!$F$2:$K$6116,2,FALSE)</f>
        <v>84085</v>
      </c>
      <c r="C86" s="78" t="str">
        <f>VLOOKUP(MID($C$1,3,2)&amp;":"&amp;$D86,'Array Content'!$F$2:$K$6116,3,FALSE)</f>
        <v>NM_032145</v>
      </c>
      <c r="D86" s="78" t="str">
        <f>VLOOKUP($C$1&amp;":"&amp;A86,'Array Content'!$C$2:$D$6661,2,FALSE)</f>
        <v>FBXO30</v>
      </c>
      <c r="E86" s="79" t="str">
        <f>VLOOKUP(MID($C$1,3,2)&amp;":"&amp;$D86,'Array Content'!$F$2:$K$6116,5,FALSE)</f>
        <v>F-box protein 30</v>
      </c>
      <c r="F86" s="79" t="str">
        <f>VLOOKUP(MID($C$1,3,2)&amp;":"&amp;$D86,'Array Content'!$F$2:$K$6116,6,FALSE)</f>
        <v>PPH19880A</v>
      </c>
    </row>
    <row r="87" spans="1:6" ht="15" customHeight="1" x14ac:dyDescent="0.3">
      <c r="A87" s="77" t="s">
        <v>26916</v>
      </c>
      <c r="B87" s="78">
        <f>VLOOKUP(MID($C$1,3,2)&amp;":"&amp;$D87,'Array Content'!$F$2:$K$6116,2,FALSE)</f>
        <v>79791</v>
      </c>
      <c r="C87" s="78" t="str">
        <f>VLOOKUP(MID($C$1,3,2)&amp;":"&amp;$D87,'Array Content'!$F$2:$K$6116,3,FALSE)</f>
        <v>NM_024735</v>
      </c>
      <c r="D87" s="78" t="str">
        <f>VLOOKUP($C$1&amp;":"&amp;A87,'Array Content'!$C$2:$D$6661,2,FALSE)</f>
        <v>FBXO31</v>
      </c>
      <c r="E87" s="79" t="str">
        <f>VLOOKUP(MID($C$1,3,2)&amp;":"&amp;$D87,'Array Content'!$F$2:$K$6116,5,FALSE)</f>
        <v>F-box protein 31</v>
      </c>
      <c r="F87" s="79" t="str">
        <f>VLOOKUP(MID($C$1,3,2)&amp;":"&amp;$D87,'Array Content'!$F$2:$K$6116,6,FALSE)</f>
        <v>PPH18171A</v>
      </c>
    </row>
    <row r="88" spans="1:6" ht="15" customHeight="1" x14ac:dyDescent="0.3">
      <c r="A88" s="77" t="s">
        <v>26917</v>
      </c>
      <c r="B88" s="78">
        <f>VLOOKUP(MID($C$1,3,2)&amp;":"&amp;$D88,'Array Content'!$F$2:$K$6116,2,FALSE)</f>
        <v>114907</v>
      </c>
      <c r="C88" s="78" t="str">
        <f>VLOOKUP(MID($C$1,3,2)&amp;":"&amp;$D88,'Array Content'!$F$2:$K$6116,3,FALSE)</f>
        <v>NM_058229</v>
      </c>
      <c r="D88" s="78" t="str">
        <f>VLOOKUP($C$1&amp;":"&amp;A88,'Array Content'!$C$2:$D$6661,2,FALSE)</f>
        <v>FBXO32</v>
      </c>
      <c r="E88" s="79" t="str">
        <f>VLOOKUP(MID($C$1,3,2)&amp;":"&amp;$D88,'Array Content'!$F$2:$K$6116,5,FALSE)</f>
        <v>F-box protein 32</v>
      </c>
      <c r="F88" s="79" t="str">
        <f>VLOOKUP(MID($C$1,3,2)&amp;":"&amp;$D88,'Array Content'!$F$2:$K$6116,6,FALSE)</f>
        <v>PPH19134A</v>
      </c>
    </row>
    <row r="89" spans="1:6" ht="15" customHeight="1" x14ac:dyDescent="0.3">
      <c r="A89" s="77" t="s">
        <v>26918</v>
      </c>
      <c r="B89" s="78">
        <f>VLOOKUP(MID($C$1,3,2)&amp;":"&amp;$D89,'Array Content'!$F$2:$K$6116,2,FALSE)</f>
        <v>254170</v>
      </c>
      <c r="C89" s="78" t="str">
        <f>VLOOKUP(MID($C$1,3,2)&amp;":"&amp;$D89,'Array Content'!$F$2:$K$6116,3,FALSE)</f>
        <v>NM_203301</v>
      </c>
      <c r="D89" s="78" t="str">
        <f>VLOOKUP($C$1&amp;":"&amp;A89,'Array Content'!$C$2:$D$6661,2,FALSE)</f>
        <v>FBXO33</v>
      </c>
      <c r="E89" s="79" t="str">
        <f>VLOOKUP(MID($C$1,3,2)&amp;":"&amp;$D89,'Array Content'!$F$2:$K$6116,5,FALSE)</f>
        <v>F-box protein 33</v>
      </c>
      <c r="F89" s="79" t="str">
        <f>VLOOKUP(MID($C$1,3,2)&amp;":"&amp;$D89,'Array Content'!$F$2:$K$6116,6,FALSE)</f>
        <v>PPH16950A</v>
      </c>
    </row>
    <row r="90" spans="1:6" ht="15" customHeight="1" x14ac:dyDescent="0.3">
      <c r="A90" s="77" t="s">
        <v>26919</v>
      </c>
      <c r="B90" s="78">
        <f>VLOOKUP(MID($C$1,3,2)&amp;":"&amp;$D90,'Array Content'!$F$2:$K$6116,2,FALSE)</f>
        <v>26272</v>
      </c>
      <c r="C90" s="78" t="str">
        <f>VLOOKUP(MID($C$1,3,2)&amp;":"&amp;$D90,'Array Content'!$F$2:$K$6116,3,FALSE)</f>
        <v>NM_012176</v>
      </c>
      <c r="D90" s="78" t="str">
        <f>VLOOKUP($C$1&amp;":"&amp;A90,'Array Content'!$C$2:$D$6661,2,FALSE)</f>
        <v>FBXO4</v>
      </c>
      <c r="E90" s="79" t="str">
        <f>VLOOKUP(MID($C$1,3,2)&amp;":"&amp;$D90,'Array Content'!$F$2:$K$6116,5,FALSE)</f>
        <v>F-box protein 4</v>
      </c>
      <c r="F90" s="79" t="str">
        <f>VLOOKUP(MID($C$1,3,2)&amp;":"&amp;$D90,'Array Content'!$F$2:$K$6116,6,FALSE)</f>
        <v>PPH20699A</v>
      </c>
    </row>
    <row r="91" spans="1:6" ht="15" customHeight="1" x14ac:dyDescent="0.3">
      <c r="A91" s="77" t="s">
        <v>26920</v>
      </c>
      <c r="B91" s="78">
        <f>VLOOKUP(MID($C$1,3,2)&amp;":"&amp;$D91,'Array Content'!$F$2:$K$6116,2,FALSE)</f>
        <v>286151</v>
      </c>
      <c r="C91" s="78" t="str">
        <f>VLOOKUP(MID($C$1,3,2)&amp;":"&amp;$D91,'Array Content'!$F$2:$K$6116,3,FALSE)</f>
        <v>NM_001029860</v>
      </c>
      <c r="D91" s="78" t="str">
        <f>VLOOKUP($C$1&amp;":"&amp;A91,'Array Content'!$C$2:$D$6661,2,FALSE)</f>
        <v>FBXO43</v>
      </c>
      <c r="E91" s="79" t="str">
        <f>VLOOKUP(MID($C$1,3,2)&amp;":"&amp;$D91,'Array Content'!$F$2:$K$6116,5,FALSE)</f>
        <v>F-box protein 43</v>
      </c>
      <c r="F91" s="79" t="str">
        <f>VLOOKUP(MID($C$1,3,2)&amp;":"&amp;$D91,'Array Content'!$F$2:$K$6116,6,FALSE)</f>
        <v>PPH17265A</v>
      </c>
    </row>
    <row r="92" spans="1:6" ht="15" customHeight="1" x14ac:dyDescent="0.3">
      <c r="A92" s="77" t="s">
        <v>26921</v>
      </c>
      <c r="B92" s="78">
        <f>VLOOKUP(MID($C$1,3,2)&amp;":"&amp;$D92,'Array Content'!$F$2:$K$6116,2,FALSE)</f>
        <v>93611</v>
      </c>
      <c r="C92" s="78" t="str">
        <f>VLOOKUP(MID($C$1,3,2)&amp;":"&amp;$D92,'Array Content'!$F$2:$K$6116,3,FALSE)</f>
        <v>NM_183413</v>
      </c>
      <c r="D92" s="78" t="str">
        <f>VLOOKUP($C$1&amp;":"&amp;A92,'Array Content'!$C$2:$D$6661,2,FALSE)</f>
        <v>FBXO44</v>
      </c>
      <c r="E92" s="79" t="str">
        <f>VLOOKUP(MID($C$1,3,2)&amp;":"&amp;$D92,'Array Content'!$F$2:$K$6116,5,FALSE)</f>
        <v>F-box protein 44</v>
      </c>
      <c r="F92" s="79" t="str">
        <f>VLOOKUP(MID($C$1,3,2)&amp;":"&amp;$D92,'Array Content'!$F$2:$K$6116,6,FALSE)</f>
        <v>PPH16897A</v>
      </c>
    </row>
    <row r="93" spans="1:6" ht="15" customHeight="1" x14ac:dyDescent="0.3">
      <c r="A93" s="77" t="s">
        <v>26922</v>
      </c>
      <c r="B93" s="78">
        <f>VLOOKUP(MID($C$1,3,2)&amp;":"&amp;$D93,'Array Content'!$F$2:$K$6116,2,FALSE)</f>
        <v>26271</v>
      </c>
      <c r="C93" s="78" t="str">
        <f>VLOOKUP(MID($C$1,3,2)&amp;":"&amp;$D93,'Array Content'!$F$2:$K$6116,3,FALSE)</f>
        <v>NM_012177</v>
      </c>
      <c r="D93" s="78" t="str">
        <f>VLOOKUP($C$1&amp;":"&amp;A93,'Array Content'!$C$2:$D$6661,2,FALSE)</f>
        <v>FBXO5</v>
      </c>
      <c r="E93" s="79" t="str">
        <f>VLOOKUP(MID($C$1,3,2)&amp;":"&amp;$D93,'Array Content'!$F$2:$K$6116,5,FALSE)</f>
        <v>F-box protein 5</v>
      </c>
      <c r="F93" s="79" t="str">
        <f>VLOOKUP(MID($C$1,3,2)&amp;":"&amp;$D93,'Array Content'!$F$2:$K$6116,6,FALSE)</f>
        <v>PPH15456A</v>
      </c>
    </row>
    <row r="94" spans="1:6" ht="15" customHeight="1" x14ac:dyDescent="0.3">
      <c r="A94" s="77" t="s">
        <v>26923</v>
      </c>
      <c r="B94" s="78">
        <f>VLOOKUP(MID($C$1,3,2)&amp;":"&amp;$D94,'Array Content'!$F$2:$K$6116,2,FALSE)</f>
        <v>26270</v>
      </c>
      <c r="C94" s="78" t="str">
        <f>VLOOKUP(MID($C$1,3,2)&amp;":"&amp;$D94,'Array Content'!$F$2:$K$6116,3,FALSE)</f>
        <v>NM_018438</v>
      </c>
      <c r="D94" s="78" t="str">
        <f>VLOOKUP($C$1&amp;":"&amp;A94,'Array Content'!$C$2:$D$6661,2,FALSE)</f>
        <v>FBXO6</v>
      </c>
      <c r="E94" s="79" t="str">
        <f>VLOOKUP(MID($C$1,3,2)&amp;":"&amp;$D94,'Array Content'!$F$2:$K$6116,5,FALSE)</f>
        <v>F-box protein 6</v>
      </c>
      <c r="F94" s="79" t="str">
        <f>VLOOKUP(MID($C$1,3,2)&amp;":"&amp;$D94,'Array Content'!$F$2:$K$6116,6,FALSE)</f>
        <v>PPH15979A</v>
      </c>
    </row>
    <row r="95" spans="1:6" ht="15" customHeight="1" x14ac:dyDescent="0.3">
      <c r="A95" s="77" t="s">
        <v>26924</v>
      </c>
      <c r="B95" s="78">
        <f>VLOOKUP(MID($C$1,3,2)&amp;":"&amp;$D95,'Array Content'!$F$2:$K$6116,2,FALSE)</f>
        <v>25793</v>
      </c>
      <c r="C95" s="78" t="str">
        <f>VLOOKUP(MID($C$1,3,2)&amp;":"&amp;$D95,'Array Content'!$F$2:$K$6116,3,FALSE)</f>
        <v>NM_012179</v>
      </c>
      <c r="D95" s="78" t="str">
        <f>VLOOKUP($C$1&amp;":"&amp;A95,'Array Content'!$C$2:$D$6661,2,FALSE)</f>
        <v>FBXO7</v>
      </c>
      <c r="E95" s="79" t="str">
        <f>VLOOKUP(MID($C$1,3,2)&amp;":"&amp;$D95,'Array Content'!$F$2:$K$6116,5,FALSE)</f>
        <v>F-box protein 7</v>
      </c>
      <c r="F95" s="79" t="str">
        <f>VLOOKUP(MID($C$1,3,2)&amp;":"&amp;$D95,'Array Content'!$F$2:$K$6116,6,FALSE)</f>
        <v>PPH07366A</v>
      </c>
    </row>
    <row r="96" spans="1:6" ht="15" customHeight="1" x14ac:dyDescent="0.3">
      <c r="A96" s="77" t="s">
        <v>26925</v>
      </c>
      <c r="B96" s="78">
        <f>VLOOKUP(MID($C$1,3,2)&amp;":"&amp;$D96,'Array Content'!$F$2:$K$6116,2,FALSE)</f>
        <v>26268</v>
      </c>
      <c r="C96" s="78" t="str">
        <f>VLOOKUP(MID($C$1,3,2)&amp;":"&amp;$D96,'Array Content'!$F$2:$K$6116,3,FALSE)</f>
        <v>NM_012347</v>
      </c>
      <c r="D96" s="78" t="str">
        <f>VLOOKUP($C$1&amp;":"&amp;A96,'Array Content'!$C$2:$D$6661,2,FALSE)</f>
        <v>FBXO9</v>
      </c>
      <c r="E96" s="79" t="str">
        <f>VLOOKUP(MID($C$1,3,2)&amp;":"&amp;$D96,'Array Content'!$F$2:$K$6116,5,FALSE)</f>
        <v>F-box protein 9</v>
      </c>
      <c r="F96" s="79" t="str">
        <f>VLOOKUP(MID($C$1,3,2)&amp;":"&amp;$D96,'Array Content'!$F$2:$K$6116,6,FALSE)</f>
        <v>PPH18877A</v>
      </c>
    </row>
    <row r="97" spans="1:6" ht="15" customHeight="1" x14ac:dyDescent="0.3">
      <c r="A97" s="77" t="s">
        <v>26926</v>
      </c>
      <c r="B97" s="78">
        <f>VLOOKUP(MID($C$1,3,2)&amp;":"&amp;$D97,'Array Content'!$F$2:$K$6116,2,FALSE)</f>
        <v>10517</v>
      </c>
      <c r="C97" s="78" t="str">
        <f>VLOOKUP(MID($C$1,3,2)&amp;":"&amp;$D97,'Array Content'!$F$2:$K$6116,3,FALSE)</f>
        <v>NM_031456</v>
      </c>
      <c r="D97" s="78" t="str">
        <f>VLOOKUP($C$1&amp;":"&amp;A97,'Array Content'!$C$2:$D$6661,2,FALSE)</f>
        <v>FBXW10</v>
      </c>
      <c r="E97" s="79" t="str">
        <f>VLOOKUP(MID($C$1,3,2)&amp;":"&amp;$D97,'Array Content'!$F$2:$K$6116,5,FALSE)</f>
        <v>F-box and WD repeat domain containing 10</v>
      </c>
      <c r="F97" s="79" t="str">
        <f>VLOOKUP(MID($C$1,3,2)&amp;":"&amp;$D97,'Array Content'!$F$2:$K$6116,6,FALSE)</f>
        <v>PPH13091A</v>
      </c>
    </row>
    <row r="98" spans="1:6" ht="15" customHeight="1" x14ac:dyDescent="0.3">
      <c r="A98" s="77" t="s">
        <v>26927</v>
      </c>
      <c r="B98" s="78">
        <f>VLOOKUP(MID($C$1,3,2)&amp;":"&amp;$D98,'Array Content'!$F$2:$K$6116,2,FALSE)</f>
        <v>23291</v>
      </c>
      <c r="C98" s="78" t="str">
        <f>VLOOKUP(MID($C$1,3,2)&amp;":"&amp;$D98,'Array Content'!$F$2:$K$6116,3,FALSE)</f>
        <v>NM_012300</v>
      </c>
      <c r="D98" s="78" t="str">
        <f>VLOOKUP($C$1&amp;":"&amp;A98,'Array Content'!$C$2:$D$6661,2,FALSE)</f>
        <v>FBXW11</v>
      </c>
      <c r="E98" s="79" t="str">
        <f>VLOOKUP(MID($C$1,3,2)&amp;":"&amp;$D98,'Array Content'!$F$2:$K$6116,5,FALSE)</f>
        <v>F-box and WD repeat domain containing 11</v>
      </c>
      <c r="F98" s="79" t="str">
        <f>VLOOKUP(MID($C$1,3,2)&amp;":"&amp;$D98,'Array Content'!$F$2:$K$6116,6,FALSE)</f>
        <v>PPH15818A</v>
      </c>
    </row>
    <row r="99" spans="1:6" ht="15" customHeight="1" x14ac:dyDescent="0.3">
      <c r="A99" s="77" t="s">
        <v>317</v>
      </c>
      <c r="B99" s="78">
        <f>VLOOKUP(MID($C$1,3,2)&amp;":"&amp;$D99,'Array Content'!$F$2:$K$6116,2,FALSE)</f>
        <v>285231</v>
      </c>
      <c r="C99" s="78" t="str">
        <f>VLOOKUP(MID($C$1,3,2)&amp;":"&amp;$D99,'Array Content'!$F$2:$K$6116,3,FALSE)</f>
        <v>NM_207102</v>
      </c>
      <c r="D99" s="78" t="str">
        <f>VLOOKUP($C$1&amp;":"&amp;A99,'Array Content'!$C$2:$D$6661,2,FALSE)</f>
        <v>FBXW12</v>
      </c>
      <c r="E99" s="79" t="str">
        <f>VLOOKUP(MID($C$1,3,2)&amp;":"&amp;$D99,'Array Content'!$F$2:$K$6116,5,FALSE)</f>
        <v>F-box and WD repeat domain containing 12</v>
      </c>
      <c r="F99" s="79" t="str">
        <f>VLOOKUP(MID($C$1,3,2)&amp;":"&amp;$D99,'Array Content'!$F$2:$K$6116,6,FALSE)</f>
        <v>PPH16166A</v>
      </c>
    </row>
    <row r="100" spans="1:6" ht="15" customHeight="1" x14ac:dyDescent="0.3">
      <c r="A100" s="77" t="s">
        <v>318</v>
      </c>
      <c r="B100" s="78">
        <f>VLOOKUP(MID($C$1,3,2)&amp;":"&amp;$D100,'Array Content'!$F$2:$K$6116,2,FALSE)</f>
        <v>26190</v>
      </c>
      <c r="C100" s="78" t="str">
        <f>VLOOKUP(MID($C$1,3,2)&amp;":"&amp;$D100,'Array Content'!$F$2:$K$6116,3,FALSE)</f>
        <v>NM_012164</v>
      </c>
      <c r="D100" s="78" t="str">
        <f>VLOOKUP($C$1&amp;":"&amp;A100,'Array Content'!$C$2:$D$6661,2,FALSE)</f>
        <v>FBXW2</v>
      </c>
      <c r="E100" s="79" t="str">
        <f>VLOOKUP(MID($C$1,3,2)&amp;":"&amp;$D100,'Array Content'!$F$2:$K$6116,5,FALSE)</f>
        <v>F-box and WD repeat domain containing 2</v>
      </c>
      <c r="F100" s="79" t="str">
        <f>VLOOKUP(MID($C$1,3,2)&amp;":"&amp;$D100,'Array Content'!$F$2:$K$6116,6,FALSE)</f>
        <v>PPH21179A</v>
      </c>
    </row>
    <row r="101" spans="1:6" ht="15" customHeight="1" x14ac:dyDescent="0.3">
      <c r="A101" s="77" t="s">
        <v>319</v>
      </c>
      <c r="B101" s="78">
        <f>VLOOKUP(MID($C$1,3,2)&amp;":"&amp;$D101,'Array Content'!$F$2:$K$6116,2,FALSE)</f>
        <v>6468</v>
      </c>
      <c r="C101" s="78" t="str">
        <f>VLOOKUP(MID($C$1,3,2)&amp;":"&amp;$D101,'Array Content'!$F$2:$K$6116,3,FALSE)</f>
        <v>NM_022039</v>
      </c>
      <c r="D101" s="78" t="str">
        <f>VLOOKUP($C$1&amp;":"&amp;A101,'Array Content'!$C$2:$D$6661,2,FALSE)</f>
        <v>FBXW4</v>
      </c>
      <c r="E101" s="79" t="str">
        <f>VLOOKUP(MID($C$1,3,2)&amp;":"&amp;$D101,'Array Content'!$F$2:$K$6116,5,FALSE)</f>
        <v>F-box and WD repeat domain containing 4</v>
      </c>
      <c r="F101" s="79" t="str">
        <f>VLOOKUP(MID($C$1,3,2)&amp;":"&amp;$D101,'Array Content'!$F$2:$K$6116,6,FALSE)</f>
        <v>PPH16461A</v>
      </c>
    </row>
    <row r="102" spans="1:6" ht="15" customHeight="1" x14ac:dyDescent="0.3">
      <c r="A102" s="77" t="s">
        <v>320</v>
      </c>
      <c r="B102" s="78">
        <f>VLOOKUP(MID($C$1,3,2)&amp;":"&amp;$D102,'Array Content'!$F$2:$K$6116,2,FALSE)</f>
        <v>54461</v>
      </c>
      <c r="C102" s="78" t="str">
        <f>VLOOKUP(MID($C$1,3,2)&amp;":"&amp;$D102,'Array Content'!$F$2:$K$6116,3,FALSE)</f>
        <v>NM_018998</v>
      </c>
      <c r="D102" s="78" t="str">
        <f>VLOOKUP($C$1&amp;":"&amp;A102,'Array Content'!$C$2:$D$6661,2,FALSE)</f>
        <v>FBXW5</v>
      </c>
      <c r="E102" s="79" t="str">
        <f>VLOOKUP(MID($C$1,3,2)&amp;":"&amp;$D102,'Array Content'!$F$2:$K$6116,5,FALSE)</f>
        <v>F-box and WD repeat domain containing 5</v>
      </c>
      <c r="F102" s="79" t="str">
        <f>VLOOKUP(MID($C$1,3,2)&amp;":"&amp;$D102,'Array Content'!$F$2:$K$6116,6,FALSE)</f>
        <v>PPH10223A</v>
      </c>
    </row>
    <row r="103" spans="1:6" ht="15" customHeight="1" x14ac:dyDescent="0.3">
      <c r="A103" s="77" t="s">
        <v>321</v>
      </c>
      <c r="B103" s="78">
        <f>VLOOKUP(MID($C$1,3,2)&amp;":"&amp;$D103,'Array Content'!$F$2:$K$6116,2,FALSE)</f>
        <v>55294</v>
      </c>
      <c r="C103" s="78" t="str">
        <f>VLOOKUP(MID($C$1,3,2)&amp;":"&amp;$D103,'Array Content'!$F$2:$K$6116,3,FALSE)</f>
        <v>NM_033632</v>
      </c>
      <c r="D103" s="78" t="str">
        <f>VLOOKUP($C$1&amp;":"&amp;A103,'Array Content'!$C$2:$D$6661,2,FALSE)</f>
        <v>FBXW7</v>
      </c>
      <c r="E103" s="79" t="str">
        <f>VLOOKUP(MID($C$1,3,2)&amp;":"&amp;$D103,'Array Content'!$F$2:$K$6116,5,FALSE)</f>
        <v>F-box and WD repeat domain containing 7</v>
      </c>
      <c r="F103" s="79" t="str">
        <f>VLOOKUP(MID($C$1,3,2)&amp;":"&amp;$D103,'Array Content'!$F$2:$K$6116,6,FALSE)</f>
        <v>PPH06317A</v>
      </c>
    </row>
    <row r="104" spans="1:6" ht="15" customHeight="1" x14ac:dyDescent="0.3">
      <c r="A104" s="77" t="s">
        <v>322</v>
      </c>
      <c r="B104" s="78">
        <f>VLOOKUP(MID($C$1,3,2)&amp;":"&amp;$D104,'Array Content'!$F$2:$K$6116,2,FALSE)</f>
        <v>10116</v>
      </c>
      <c r="C104" s="78" t="str">
        <f>VLOOKUP(MID($C$1,3,2)&amp;":"&amp;$D104,'Array Content'!$F$2:$K$6116,3,FALSE)</f>
        <v>NM_015322</v>
      </c>
      <c r="D104" s="78" t="str">
        <f>VLOOKUP($C$1&amp;":"&amp;A104,'Array Content'!$C$2:$D$6661,2,FALSE)</f>
        <v>FEM1B</v>
      </c>
      <c r="E104" s="79" t="str">
        <f>VLOOKUP(MID($C$1,3,2)&amp;":"&amp;$D104,'Array Content'!$F$2:$K$6116,5,FALSE)</f>
        <v>Fem-1 homolog b (C. elegans)</v>
      </c>
      <c r="F104" s="79" t="str">
        <f>VLOOKUP(MID($C$1,3,2)&amp;":"&amp;$D104,'Array Content'!$F$2:$K$6116,6,FALSE)</f>
        <v>PPH17890A</v>
      </c>
    </row>
    <row r="105" spans="1:6" ht="15" customHeight="1" x14ac:dyDescent="0.3">
      <c r="A105" s="77" t="s">
        <v>323</v>
      </c>
      <c r="B105" s="78">
        <f>VLOOKUP(MID($C$1,3,2)&amp;":"&amp;$D105,'Array Content'!$F$2:$K$6116,2,FALSE)</f>
        <v>8139</v>
      </c>
      <c r="C105" s="78" t="str">
        <f>VLOOKUP(MID($C$1,3,2)&amp;":"&amp;$D105,'Array Content'!$F$2:$K$6116,3,FALSE)</f>
        <v>NM_022041</v>
      </c>
      <c r="D105" s="78" t="str">
        <f>VLOOKUP($C$1&amp;":"&amp;A105,'Array Content'!$C$2:$D$6661,2,FALSE)</f>
        <v>GAN</v>
      </c>
      <c r="E105" s="79" t="str">
        <f>VLOOKUP(MID($C$1,3,2)&amp;":"&amp;$D105,'Array Content'!$F$2:$K$6116,5,FALSE)</f>
        <v>Gigaxonin</v>
      </c>
      <c r="F105" s="79" t="str">
        <f>VLOOKUP(MID($C$1,3,2)&amp;":"&amp;$D105,'Array Content'!$F$2:$K$6116,6,FALSE)</f>
        <v>PPH11224A</v>
      </c>
    </row>
    <row r="106" spans="1:6" ht="15" customHeight="1" x14ac:dyDescent="0.3">
      <c r="A106" s="77" t="s">
        <v>324</v>
      </c>
      <c r="B106" s="78">
        <f>VLOOKUP(MID($C$1,3,2)&amp;":"&amp;$D106,'Array Content'!$F$2:$K$6116,2,FALSE)</f>
        <v>57531</v>
      </c>
      <c r="C106" s="78" t="str">
        <f>VLOOKUP(MID($C$1,3,2)&amp;":"&amp;$D106,'Array Content'!$F$2:$K$6116,3,FALSE)</f>
        <v>NM_020771</v>
      </c>
      <c r="D106" s="78" t="str">
        <f>VLOOKUP($C$1&amp;":"&amp;A106,'Array Content'!$C$2:$D$6661,2,FALSE)</f>
        <v>HACE1</v>
      </c>
      <c r="E106" s="79" t="str">
        <f>VLOOKUP(MID($C$1,3,2)&amp;":"&amp;$D106,'Array Content'!$F$2:$K$6116,5,FALSE)</f>
        <v>HECT domain and ankyrin repeat containing, E3 ubiquitin protein ligase 1</v>
      </c>
      <c r="F106" s="79" t="str">
        <f>VLOOKUP(MID($C$1,3,2)&amp;":"&amp;$D106,'Array Content'!$F$2:$K$6116,6,FALSE)</f>
        <v>PPH15623A</v>
      </c>
    </row>
    <row r="107" spans="1:6" ht="15" customHeight="1" x14ac:dyDescent="0.3">
      <c r="A107" s="77" t="s">
        <v>325</v>
      </c>
      <c r="B107" s="78">
        <f>VLOOKUP(MID($C$1,3,2)&amp;":"&amp;$D107,'Array Content'!$F$2:$K$6116,2,FALSE)</f>
        <v>25831</v>
      </c>
      <c r="C107" s="78" t="str">
        <f>VLOOKUP(MID($C$1,3,2)&amp;":"&amp;$D107,'Array Content'!$F$2:$K$6116,3,FALSE)</f>
        <v>NM_015382</v>
      </c>
      <c r="D107" s="78" t="str">
        <f>VLOOKUP($C$1&amp;":"&amp;A107,'Array Content'!$C$2:$D$6661,2,FALSE)</f>
        <v>HECTD1</v>
      </c>
      <c r="E107" s="79" t="str">
        <f>VLOOKUP(MID($C$1,3,2)&amp;":"&amp;$D107,'Array Content'!$F$2:$K$6116,5,FALSE)</f>
        <v>HECT domain containing 1</v>
      </c>
      <c r="F107" s="79" t="str">
        <f>VLOOKUP(MID($C$1,3,2)&amp;":"&amp;$D107,'Array Content'!$F$2:$K$6116,6,FALSE)</f>
        <v>PPH14462A</v>
      </c>
    </row>
    <row r="108" spans="1:6" ht="15" customHeight="1" x14ac:dyDescent="0.3">
      <c r="A108" s="77" t="s">
        <v>326</v>
      </c>
      <c r="B108" s="78">
        <f>VLOOKUP(MID($C$1,3,2)&amp;":"&amp;$D108,'Array Content'!$F$2:$K$6116,2,FALSE)</f>
        <v>79654</v>
      </c>
      <c r="C108" s="78" t="str">
        <f>VLOOKUP(MID($C$1,3,2)&amp;":"&amp;$D108,'Array Content'!$F$2:$K$6116,3,FALSE)</f>
        <v>NM_024602</v>
      </c>
      <c r="D108" s="78" t="str">
        <f>VLOOKUP($C$1&amp;":"&amp;A108,'Array Content'!$C$2:$D$6661,2,FALSE)</f>
        <v>HECTD3</v>
      </c>
      <c r="E108" s="79" t="str">
        <f>VLOOKUP(MID($C$1,3,2)&amp;":"&amp;$D108,'Array Content'!$F$2:$K$6116,5,FALSE)</f>
        <v>HECT domain containing 3</v>
      </c>
      <c r="F108" s="79" t="str">
        <f>VLOOKUP(MID($C$1,3,2)&amp;":"&amp;$D108,'Array Content'!$F$2:$K$6116,6,FALSE)</f>
        <v>PPH08646A</v>
      </c>
    </row>
    <row r="109" spans="1:6" ht="15" customHeight="1" x14ac:dyDescent="0.3">
      <c r="A109" s="77" t="s">
        <v>327</v>
      </c>
      <c r="B109" s="78">
        <f>VLOOKUP(MID($C$1,3,2)&amp;":"&amp;$D109,'Array Content'!$F$2:$K$6116,2,FALSE)</f>
        <v>23072</v>
      </c>
      <c r="C109" s="78" t="str">
        <f>VLOOKUP(MID($C$1,3,2)&amp;":"&amp;$D109,'Array Content'!$F$2:$K$6116,3,FALSE)</f>
        <v>NM_015052</v>
      </c>
      <c r="D109" s="78" t="str">
        <f>VLOOKUP($C$1&amp;":"&amp;A109,'Array Content'!$C$2:$D$6661,2,FALSE)</f>
        <v>HECW1</v>
      </c>
      <c r="E109" s="79" t="str">
        <f>VLOOKUP(MID($C$1,3,2)&amp;":"&amp;$D109,'Array Content'!$F$2:$K$6116,5,FALSE)</f>
        <v>HECT, C2 and WW domain containing E3 ubiquitin protein ligase 1</v>
      </c>
      <c r="F109" s="79" t="str">
        <f>VLOOKUP(MID($C$1,3,2)&amp;":"&amp;$D109,'Array Content'!$F$2:$K$6116,6,FALSE)</f>
        <v>PPH20019A</v>
      </c>
    </row>
    <row r="110" spans="1:6" ht="15" customHeight="1" x14ac:dyDescent="0.3">
      <c r="A110" s="77" t="s">
        <v>328</v>
      </c>
      <c r="B110" s="78">
        <f>VLOOKUP(MID($C$1,3,2)&amp;":"&amp;$D110,'Array Content'!$F$2:$K$6116,2,FALSE)</f>
        <v>8925</v>
      </c>
      <c r="C110" s="78" t="str">
        <f>VLOOKUP(MID($C$1,3,2)&amp;":"&amp;$D110,'Array Content'!$F$2:$K$6116,3,FALSE)</f>
        <v>NM_003922</v>
      </c>
      <c r="D110" s="78" t="str">
        <f>VLOOKUP($C$1&amp;":"&amp;A110,'Array Content'!$C$2:$D$6661,2,FALSE)</f>
        <v>HERC1</v>
      </c>
      <c r="E110" s="79" t="str">
        <f>VLOOKUP(MID($C$1,3,2)&amp;":"&amp;$D110,'Array Content'!$F$2:$K$6116,5,FALSE)</f>
        <v>Hect (homologous to the E6-AP (UBE3A) carboxyl terminus) domain and RCC1 (CHC1)-like domain (RLD) 1</v>
      </c>
      <c r="F110" s="79" t="str">
        <f>VLOOKUP(MID($C$1,3,2)&amp;":"&amp;$D110,'Array Content'!$F$2:$K$6116,6,FALSE)</f>
        <v>PPH12233A</v>
      </c>
    </row>
    <row r="111" spans="1:6" ht="15" customHeight="1" x14ac:dyDescent="0.3">
      <c r="A111" s="77" t="s">
        <v>26928</v>
      </c>
      <c r="B111" s="78">
        <f>VLOOKUP(MID($C$1,3,2)&amp;":"&amp;$D111,'Array Content'!$F$2:$K$6116,2,FALSE)</f>
        <v>8924</v>
      </c>
      <c r="C111" s="78" t="str">
        <f>VLOOKUP(MID($C$1,3,2)&amp;":"&amp;$D111,'Array Content'!$F$2:$K$6116,3,FALSE)</f>
        <v>NM_004667</v>
      </c>
      <c r="D111" s="78" t="str">
        <f>VLOOKUP($C$1&amp;":"&amp;A111,'Array Content'!$C$2:$D$6661,2,FALSE)</f>
        <v>HERC2</v>
      </c>
      <c r="E111" s="79" t="str">
        <f>VLOOKUP(MID($C$1,3,2)&amp;":"&amp;$D111,'Array Content'!$F$2:$K$6116,5,FALSE)</f>
        <v>Hect domain and RLD 2</v>
      </c>
      <c r="F111" s="79" t="str">
        <f>VLOOKUP(MID($C$1,3,2)&amp;":"&amp;$D111,'Array Content'!$F$2:$K$6116,6,FALSE)</f>
        <v>PPH20392A</v>
      </c>
    </row>
    <row r="112" spans="1:6" ht="15" customHeight="1" x14ac:dyDescent="0.3">
      <c r="A112" s="77" t="s">
        <v>26929</v>
      </c>
      <c r="B112" s="78">
        <f>VLOOKUP(MID($C$1,3,2)&amp;":"&amp;$D112,'Array Content'!$F$2:$K$6116,2,FALSE)</f>
        <v>8916</v>
      </c>
      <c r="C112" s="78" t="str">
        <f>VLOOKUP(MID($C$1,3,2)&amp;":"&amp;$D112,'Array Content'!$F$2:$K$6116,3,FALSE)</f>
        <v>NM_014606</v>
      </c>
      <c r="D112" s="78" t="str">
        <f>VLOOKUP($C$1&amp;":"&amp;A112,'Array Content'!$C$2:$D$6661,2,FALSE)</f>
        <v>HERC3</v>
      </c>
      <c r="E112" s="79" t="str">
        <f>VLOOKUP(MID($C$1,3,2)&amp;":"&amp;$D112,'Array Content'!$F$2:$K$6116,5,FALSE)</f>
        <v>Hect domain and RLD 3</v>
      </c>
      <c r="F112" s="79" t="str">
        <f>VLOOKUP(MID($C$1,3,2)&amp;":"&amp;$D112,'Array Content'!$F$2:$K$6116,6,FALSE)</f>
        <v>PPH58051A</v>
      </c>
    </row>
    <row r="113" spans="1:6" ht="15" customHeight="1" x14ac:dyDescent="0.3">
      <c r="A113" s="77" t="s">
        <v>26930</v>
      </c>
      <c r="B113" s="78">
        <f>VLOOKUP(MID($C$1,3,2)&amp;":"&amp;$D113,'Array Content'!$F$2:$K$6116,2,FALSE)</f>
        <v>26091</v>
      </c>
      <c r="C113" s="78" t="str">
        <f>VLOOKUP(MID($C$1,3,2)&amp;":"&amp;$D113,'Array Content'!$F$2:$K$6116,3,FALSE)</f>
        <v>NM_015601</v>
      </c>
      <c r="D113" s="78" t="str">
        <f>VLOOKUP($C$1&amp;":"&amp;A113,'Array Content'!$C$2:$D$6661,2,FALSE)</f>
        <v>HERC4</v>
      </c>
      <c r="E113" s="79" t="str">
        <f>VLOOKUP(MID($C$1,3,2)&amp;":"&amp;$D113,'Array Content'!$F$2:$K$6116,5,FALSE)</f>
        <v>Hect domain and RLD 4</v>
      </c>
      <c r="F113" s="79" t="str">
        <f>VLOOKUP(MID($C$1,3,2)&amp;":"&amp;$D113,'Array Content'!$F$2:$K$6116,6,FALSE)</f>
        <v>PPH10604A</v>
      </c>
    </row>
    <row r="114" spans="1:6" ht="15" customHeight="1" x14ac:dyDescent="0.3">
      <c r="A114" s="77" t="s">
        <v>26931</v>
      </c>
      <c r="B114" s="78">
        <f>VLOOKUP(MID($C$1,3,2)&amp;":"&amp;$D114,'Array Content'!$F$2:$K$6116,2,FALSE)</f>
        <v>51191</v>
      </c>
      <c r="C114" s="78" t="str">
        <f>VLOOKUP(MID($C$1,3,2)&amp;":"&amp;$D114,'Array Content'!$F$2:$K$6116,3,FALSE)</f>
        <v>NM_016323</v>
      </c>
      <c r="D114" s="78" t="str">
        <f>VLOOKUP($C$1&amp;":"&amp;A114,'Array Content'!$C$2:$D$6661,2,FALSE)</f>
        <v>HERC5</v>
      </c>
      <c r="E114" s="79" t="str">
        <f>VLOOKUP(MID($C$1,3,2)&amp;":"&amp;$D114,'Array Content'!$F$2:$K$6116,5,FALSE)</f>
        <v>Hect domain and RLD 5</v>
      </c>
      <c r="F114" s="79" t="str">
        <f>VLOOKUP(MID($C$1,3,2)&amp;":"&amp;$D114,'Array Content'!$F$2:$K$6116,6,FALSE)</f>
        <v>PPH08688A</v>
      </c>
    </row>
    <row r="115" spans="1:6" ht="15" customHeight="1" x14ac:dyDescent="0.3">
      <c r="A115" s="77" t="s">
        <v>26932</v>
      </c>
      <c r="B115" s="78">
        <f>VLOOKUP(MID($C$1,3,2)&amp;":"&amp;$D115,'Array Content'!$F$2:$K$6116,2,FALSE)</f>
        <v>55008</v>
      </c>
      <c r="C115" s="78" t="str">
        <f>VLOOKUP(MID($C$1,3,2)&amp;":"&amp;$D115,'Array Content'!$F$2:$K$6116,3,FALSE)</f>
        <v>NM_017912</v>
      </c>
      <c r="D115" s="78" t="str">
        <f>VLOOKUP($C$1&amp;":"&amp;A115,'Array Content'!$C$2:$D$6661,2,FALSE)</f>
        <v>HERC6</v>
      </c>
      <c r="E115" s="79" t="str">
        <f>VLOOKUP(MID($C$1,3,2)&amp;":"&amp;$D115,'Array Content'!$F$2:$K$6116,5,FALSE)</f>
        <v>Hect domain and RLD 6</v>
      </c>
      <c r="F115" s="79" t="str">
        <f>VLOOKUP(MID($C$1,3,2)&amp;":"&amp;$D115,'Array Content'!$F$2:$K$6116,6,FALSE)</f>
        <v>PPH58087A</v>
      </c>
    </row>
    <row r="116" spans="1:6" ht="15" customHeight="1" x14ac:dyDescent="0.3">
      <c r="A116" s="77" t="s">
        <v>26933</v>
      </c>
      <c r="B116" s="78">
        <f>VLOOKUP(MID($C$1,3,2)&amp;":"&amp;$D116,'Array Content'!$F$2:$K$6116,2,FALSE)</f>
        <v>6596</v>
      </c>
      <c r="C116" s="78" t="str">
        <f>VLOOKUP(MID($C$1,3,2)&amp;":"&amp;$D116,'Array Content'!$F$2:$K$6116,3,FALSE)</f>
        <v>NM_003071</v>
      </c>
      <c r="D116" s="78" t="str">
        <f>VLOOKUP($C$1&amp;":"&amp;A116,'Array Content'!$C$2:$D$6661,2,FALSE)</f>
        <v>HLTF</v>
      </c>
      <c r="E116" s="79" t="str">
        <f>VLOOKUP(MID($C$1,3,2)&amp;":"&amp;$D116,'Array Content'!$F$2:$K$6116,5,FALSE)</f>
        <v>Helicase-like transcription factor</v>
      </c>
      <c r="F116" s="79" t="str">
        <f>VLOOKUP(MID($C$1,3,2)&amp;":"&amp;$D116,'Array Content'!$F$2:$K$6116,6,FALSE)</f>
        <v>PPH07182A</v>
      </c>
    </row>
    <row r="117" spans="1:6" ht="15" customHeight="1" x14ac:dyDescent="0.3">
      <c r="A117" s="77" t="s">
        <v>26934</v>
      </c>
      <c r="B117" s="78">
        <f>VLOOKUP(MID($C$1,3,2)&amp;":"&amp;$D117,'Array Content'!$F$2:$K$6116,2,FALSE)</f>
        <v>10075</v>
      </c>
      <c r="C117" s="78" t="str">
        <f>VLOOKUP(MID($C$1,3,2)&amp;":"&amp;$D117,'Array Content'!$F$2:$K$6116,3,FALSE)</f>
        <v>NM_031407</v>
      </c>
      <c r="D117" s="78" t="str">
        <f>VLOOKUP($C$1&amp;":"&amp;A117,'Array Content'!$C$2:$D$6661,2,FALSE)</f>
        <v>HUWE1</v>
      </c>
      <c r="E117" s="79" t="str">
        <f>VLOOKUP(MID($C$1,3,2)&amp;":"&amp;$D117,'Array Content'!$F$2:$K$6116,5,FALSE)</f>
        <v>HECT, UBA and WWE domain containing 1</v>
      </c>
      <c r="F117" s="79" t="str">
        <f>VLOOKUP(MID($C$1,3,2)&amp;":"&amp;$D117,'Array Content'!$F$2:$K$6116,6,FALSE)</f>
        <v>PPH19349A</v>
      </c>
    </row>
    <row r="118" spans="1:6" ht="15" customHeight="1" x14ac:dyDescent="0.3">
      <c r="A118" s="77" t="s">
        <v>26935</v>
      </c>
      <c r="B118" s="78">
        <f>VLOOKUP(MID($C$1,3,2)&amp;":"&amp;$D118,'Array Content'!$F$2:$K$6116,2,FALSE)</f>
        <v>3654</v>
      </c>
      <c r="C118" s="78" t="str">
        <f>VLOOKUP(MID($C$1,3,2)&amp;":"&amp;$D118,'Array Content'!$F$2:$K$6116,3,FALSE)</f>
        <v>NM_001569</v>
      </c>
      <c r="D118" s="78" t="str">
        <f>VLOOKUP($C$1&amp;":"&amp;A118,'Array Content'!$C$2:$D$6661,2,FALSE)</f>
        <v>IRAK1</v>
      </c>
      <c r="E118" s="79" t="str">
        <f>VLOOKUP(MID($C$1,3,2)&amp;":"&amp;$D118,'Array Content'!$F$2:$K$6116,5,FALSE)</f>
        <v>Interleukin-1 receptor-associated kinase 1</v>
      </c>
      <c r="F118" s="79" t="str">
        <f>VLOOKUP(MID($C$1,3,2)&amp;":"&amp;$D118,'Array Content'!$F$2:$K$6116,6,FALSE)</f>
        <v>PPH00835A</v>
      </c>
    </row>
    <row r="119" spans="1:6" ht="15" customHeight="1" x14ac:dyDescent="0.3">
      <c r="A119" s="77" t="s">
        <v>26936</v>
      </c>
      <c r="B119" s="78">
        <f>VLOOKUP(MID($C$1,3,2)&amp;":"&amp;$D119,'Array Content'!$F$2:$K$6116,2,FALSE)</f>
        <v>64207</v>
      </c>
      <c r="C119" s="78" t="str">
        <f>VLOOKUP(MID($C$1,3,2)&amp;":"&amp;$D119,'Array Content'!$F$2:$K$6116,3,FALSE)</f>
        <v>NM_024496</v>
      </c>
      <c r="D119" s="78" t="str">
        <f>VLOOKUP($C$1&amp;":"&amp;A119,'Array Content'!$C$2:$D$6661,2,FALSE)</f>
        <v>IRF2BPL</v>
      </c>
      <c r="E119" s="79" t="str">
        <f>VLOOKUP(MID($C$1,3,2)&amp;":"&amp;$D119,'Array Content'!$F$2:$K$6116,5,FALSE)</f>
        <v>Interferon regulatory factor 2 binding protein-like</v>
      </c>
      <c r="F119" s="79" t="str">
        <f>VLOOKUP(MID($C$1,3,2)&amp;":"&amp;$D119,'Array Content'!$F$2:$K$6116,6,FALSE)</f>
        <v>PPH13716A</v>
      </c>
    </row>
    <row r="120" spans="1:6" ht="15" customHeight="1" x14ac:dyDescent="0.3">
      <c r="A120" s="77" t="s">
        <v>26937</v>
      </c>
      <c r="B120" s="78">
        <f>VLOOKUP(MID($C$1,3,2)&amp;":"&amp;$D120,'Array Content'!$F$2:$K$6116,2,FALSE)</f>
        <v>83737</v>
      </c>
      <c r="C120" s="78" t="str">
        <f>VLOOKUP(MID($C$1,3,2)&amp;":"&amp;$D120,'Array Content'!$F$2:$K$6116,3,FALSE)</f>
        <v>NM_031483</v>
      </c>
      <c r="D120" s="78" t="str">
        <f>VLOOKUP($C$1&amp;":"&amp;A120,'Array Content'!$C$2:$D$6661,2,FALSE)</f>
        <v>ITCH</v>
      </c>
      <c r="E120" s="79" t="str">
        <f>VLOOKUP(MID($C$1,3,2)&amp;":"&amp;$D120,'Array Content'!$F$2:$K$6116,5,FALSE)</f>
        <v>Itchy E3 ubiquitin protein ligase homolog (mouse)</v>
      </c>
      <c r="F120" s="79" t="str">
        <f>VLOOKUP(MID($C$1,3,2)&amp;":"&amp;$D120,'Array Content'!$F$2:$K$6116,6,FALSE)</f>
        <v>PPH06910A</v>
      </c>
    </row>
    <row r="121" spans="1:6" ht="15" customHeight="1" x14ac:dyDescent="0.3">
      <c r="A121" s="77" t="s">
        <v>26938</v>
      </c>
      <c r="B121" s="78">
        <f>VLOOKUP(MID($C$1,3,2)&amp;":"&amp;$D121,'Array Content'!$F$2:$K$6116,2,FALSE)</f>
        <v>10324</v>
      </c>
      <c r="C121" s="78" t="str">
        <f>VLOOKUP(MID($C$1,3,2)&amp;":"&amp;$D121,'Array Content'!$F$2:$K$6116,3,FALSE)</f>
        <v>NM_006063</v>
      </c>
      <c r="D121" s="78" t="str">
        <f>VLOOKUP($C$1&amp;":"&amp;A121,'Array Content'!$C$2:$D$6661,2,FALSE)</f>
        <v>KLHL41</v>
      </c>
      <c r="E121" s="79" t="str">
        <f>VLOOKUP(MID($C$1,3,2)&amp;":"&amp;$D121,'Array Content'!$F$2:$K$6116,5,FALSE)</f>
        <v>Kelch repeat and BTB (POZ) domain containing 10</v>
      </c>
      <c r="F121" s="79" t="str">
        <f>VLOOKUP(MID($C$1,3,2)&amp;":"&amp;$D121,'Array Content'!$F$2:$K$6116,6,FALSE)</f>
        <v>PPH58028A</v>
      </c>
    </row>
    <row r="122" spans="1:6" ht="15" customHeight="1" x14ac:dyDescent="0.3">
      <c r="A122" s="77" t="s">
        <v>26939</v>
      </c>
      <c r="B122" s="78">
        <f>VLOOKUP(MID($C$1,3,2)&amp;":"&amp;$D122,'Array Content'!$F$2:$K$6116,2,FALSE)</f>
        <v>84078</v>
      </c>
      <c r="C122" s="78" t="str">
        <f>VLOOKUP(MID($C$1,3,2)&amp;":"&amp;$D122,'Array Content'!$F$2:$K$6116,3,FALSE)</f>
        <v>NM_032138</v>
      </c>
      <c r="D122" s="78" t="str">
        <f>VLOOKUP($C$1&amp;":"&amp;A122,'Array Content'!$C$2:$D$6661,2,FALSE)</f>
        <v>KBTBD7</v>
      </c>
      <c r="E122" s="79" t="str">
        <f>VLOOKUP(MID($C$1,3,2)&amp;":"&amp;$D122,'Array Content'!$F$2:$K$6116,5,FALSE)</f>
        <v>Kelch repeat and BTB (POZ) domain containing 7</v>
      </c>
      <c r="F122" s="79" t="str">
        <f>VLOOKUP(MID($C$1,3,2)&amp;":"&amp;$D122,'Array Content'!$F$2:$K$6116,6,FALSE)</f>
        <v>PPH09728A</v>
      </c>
    </row>
    <row r="123" spans="1:6" ht="15" customHeight="1" x14ac:dyDescent="0.3">
      <c r="A123" s="77" t="s">
        <v>329</v>
      </c>
      <c r="B123" s="78">
        <f>VLOOKUP(MID($C$1,3,2)&amp;":"&amp;$D123,'Array Content'!$F$2:$K$6116,2,FALSE)</f>
        <v>83892</v>
      </c>
      <c r="C123" s="78" t="str">
        <f>VLOOKUP(MID($C$1,3,2)&amp;":"&amp;$D123,'Array Content'!$F$2:$K$6116,3,FALSE)</f>
        <v>NM_031954</v>
      </c>
      <c r="D123" s="78" t="str">
        <f>VLOOKUP($C$1&amp;":"&amp;A123,'Array Content'!$C$2:$D$6661,2,FALSE)</f>
        <v>KCTD10</v>
      </c>
      <c r="E123" s="79" t="str">
        <f>VLOOKUP(MID($C$1,3,2)&amp;":"&amp;$D123,'Array Content'!$F$2:$K$6116,5,FALSE)</f>
        <v>Potassium channel tetramerisation domain containing 10</v>
      </c>
      <c r="F123" s="79" t="str">
        <f>VLOOKUP(MID($C$1,3,2)&amp;":"&amp;$D123,'Array Content'!$F$2:$K$6116,6,FALSE)</f>
        <v>PPH16548A</v>
      </c>
    </row>
    <row r="124" spans="1:6" ht="15" customHeight="1" x14ac:dyDescent="0.3">
      <c r="A124" s="77" t="s">
        <v>330</v>
      </c>
      <c r="B124" s="78">
        <f>VLOOKUP(MID($C$1,3,2)&amp;":"&amp;$D124,'Array Content'!$F$2:$K$6116,2,FALSE)</f>
        <v>9817</v>
      </c>
      <c r="C124" s="78" t="str">
        <f>VLOOKUP(MID($C$1,3,2)&amp;":"&amp;$D124,'Array Content'!$F$2:$K$6116,3,FALSE)</f>
        <v>NM_012289</v>
      </c>
      <c r="D124" s="78" t="str">
        <f>VLOOKUP($C$1&amp;":"&amp;A124,'Array Content'!$C$2:$D$6661,2,FALSE)</f>
        <v>KEAP1</v>
      </c>
      <c r="E124" s="79" t="str">
        <f>VLOOKUP(MID($C$1,3,2)&amp;":"&amp;$D124,'Array Content'!$F$2:$K$6116,5,FALSE)</f>
        <v>Kelch-like ECH-associated protein 1</v>
      </c>
      <c r="F124" s="79" t="str">
        <f>VLOOKUP(MID($C$1,3,2)&amp;":"&amp;$D124,'Array Content'!$F$2:$K$6116,6,FALSE)</f>
        <v>PPH09563A</v>
      </c>
    </row>
    <row r="125" spans="1:6" ht="15" customHeight="1" x14ac:dyDescent="0.3">
      <c r="A125" s="77" t="s">
        <v>331</v>
      </c>
      <c r="B125" s="78">
        <f>VLOOKUP(MID($C$1,3,2)&amp;":"&amp;$D125,'Array Content'!$F$2:$K$6116,2,FALSE)</f>
        <v>90293</v>
      </c>
      <c r="C125" s="78" t="str">
        <f>VLOOKUP(MID($C$1,3,2)&amp;":"&amp;$D125,'Array Content'!$F$2:$K$6116,3,FALSE)</f>
        <v>NM_033495</v>
      </c>
      <c r="D125" s="78" t="str">
        <f>VLOOKUP($C$1&amp;":"&amp;A125,'Array Content'!$C$2:$D$6661,2,FALSE)</f>
        <v>KLHL13</v>
      </c>
      <c r="E125" s="79" t="str">
        <f>VLOOKUP(MID($C$1,3,2)&amp;":"&amp;$D125,'Array Content'!$F$2:$K$6116,5,FALSE)</f>
        <v>Kelch-like 13 (Drosophila)</v>
      </c>
      <c r="F125" s="79" t="str">
        <f>VLOOKUP(MID($C$1,3,2)&amp;":"&amp;$D125,'Array Content'!$F$2:$K$6116,6,FALSE)</f>
        <v>PPH17360A</v>
      </c>
    </row>
    <row r="126" spans="1:6" ht="15" customHeight="1" x14ac:dyDescent="0.3">
      <c r="A126" s="77" t="s">
        <v>332</v>
      </c>
      <c r="B126" s="78">
        <f>VLOOKUP(MID($C$1,3,2)&amp;":"&amp;$D126,'Array Content'!$F$2:$K$6116,2,FALSE)</f>
        <v>11275</v>
      </c>
      <c r="C126" s="78" t="str">
        <f>VLOOKUP(MID($C$1,3,2)&amp;":"&amp;$D126,'Array Content'!$F$2:$K$6116,3,FALSE)</f>
        <v>NM_007246</v>
      </c>
      <c r="D126" s="78" t="str">
        <f>VLOOKUP($C$1&amp;":"&amp;A126,'Array Content'!$C$2:$D$6661,2,FALSE)</f>
        <v>KLHL2</v>
      </c>
      <c r="E126" s="79" t="str">
        <f>VLOOKUP(MID($C$1,3,2)&amp;":"&amp;$D126,'Array Content'!$F$2:$K$6116,5,FALSE)</f>
        <v>Kelch-like 2, Mayven (Drosophila)</v>
      </c>
      <c r="F126" s="79" t="str">
        <f>VLOOKUP(MID($C$1,3,2)&amp;":"&amp;$D126,'Array Content'!$F$2:$K$6116,6,FALSE)</f>
        <v>PPH11609A</v>
      </c>
    </row>
    <row r="127" spans="1:6" ht="15" customHeight="1" x14ac:dyDescent="0.3">
      <c r="A127" s="77" t="s">
        <v>333</v>
      </c>
      <c r="B127" s="78">
        <f>VLOOKUP(MID($C$1,3,2)&amp;":"&amp;$D127,'Array Content'!$F$2:$K$6116,2,FALSE)</f>
        <v>27252</v>
      </c>
      <c r="C127" s="78" t="str">
        <f>VLOOKUP(MID($C$1,3,2)&amp;":"&amp;$D127,'Array Content'!$F$2:$K$6116,3,FALSE)</f>
        <v>NM_014458</v>
      </c>
      <c r="D127" s="78" t="str">
        <f>VLOOKUP($C$1&amp;":"&amp;A127,'Array Content'!$C$2:$D$6661,2,FALSE)</f>
        <v>KLHL20</v>
      </c>
      <c r="E127" s="79" t="str">
        <f>VLOOKUP(MID($C$1,3,2)&amp;":"&amp;$D127,'Array Content'!$F$2:$K$6116,5,FALSE)</f>
        <v>Kelch-like 20 (Drosophila)</v>
      </c>
      <c r="F127" s="79" t="str">
        <f>VLOOKUP(MID($C$1,3,2)&amp;":"&amp;$D127,'Array Content'!$F$2:$K$6116,6,FALSE)</f>
        <v>PPH11024A</v>
      </c>
    </row>
    <row r="128" spans="1:6" ht="15" customHeight="1" x14ac:dyDescent="0.3">
      <c r="A128" s="77" t="s">
        <v>334</v>
      </c>
      <c r="B128" s="78">
        <f>VLOOKUP(MID($C$1,3,2)&amp;":"&amp;$D128,'Array Content'!$F$2:$K$6116,2,FALSE)</f>
        <v>9903</v>
      </c>
      <c r="C128" s="78" t="str">
        <f>VLOOKUP(MID($C$1,3,2)&amp;":"&amp;$D128,'Array Content'!$F$2:$K$6116,3,FALSE)</f>
        <v>NM_014851</v>
      </c>
      <c r="D128" s="78" t="str">
        <f>VLOOKUP($C$1&amp;":"&amp;A128,'Array Content'!$C$2:$D$6661,2,FALSE)</f>
        <v>KLHL21</v>
      </c>
      <c r="E128" s="79" t="str">
        <f>VLOOKUP(MID($C$1,3,2)&amp;":"&amp;$D128,'Array Content'!$F$2:$K$6116,5,FALSE)</f>
        <v>Kelch-like 21 (Drosophila)</v>
      </c>
      <c r="F128" s="79" t="str">
        <f>VLOOKUP(MID($C$1,3,2)&amp;":"&amp;$D128,'Array Content'!$F$2:$K$6116,6,FALSE)</f>
        <v>PPH07540A</v>
      </c>
    </row>
    <row r="129" spans="1:6" ht="15" customHeight="1" x14ac:dyDescent="0.3">
      <c r="A129" s="77" t="s">
        <v>335</v>
      </c>
      <c r="B129" s="78">
        <f>VLOOKUP(MID($C$1,3,2)&amp;":"&amp;$D129,'Array Content'!$F$2:$K$6116,2,FALSE)</f>
        <v>84861</v>
      </c>
      <c r="C129" s="78" t="str">
        <f>VLOOKUP(MID($C$1,3,2)&amp;":"&amp;$D129,'Array Content'!$F$2:$K$6116,3,FALSE)</f>
        <v>NM_032775</v>
      </c>
      <c r="D129" s="78" t="str">
        <f>VLOOKUP($C$1&amp;":"&amp;A129,'Array Content'!$C$2:$D$6661,2,FALSE)</f>
        <v>KLHL22</v>
      </c>
      <c r="E129" s="79" t="str">
        <f>VLOOKUP(MID($C$1,3,2)&amp;":"&amp;$D129,'Array Content'!$F$2:$K$6116,5,FALSE)</f>
        <v>Kelch-like 22 (Drosophila)</v>
      </c>
      <c r="F129" s="79" t="str">
        <f>VLOOKUP(MID($C$1,3,2)&amp;":"&amp;$D129,'Array Content'!$F$2:$K$6116,6,FALSE)</f>
        <v>PPH17558A</v>
      </c>
    </row>
    <row r="130" spans="1:6" ht="15" customHeight="1" x14ac:dyDescent="0.3">
      <c r="A130" s="77" t="s">
        <v>336</v>
      </c>
      <c r="B130" s="78">
        <f>VLOOKUP(MID($C$1,3,2)&amp;":"&amp;$D130,'Array Content'!$F$2:$K$6116,2,FALSE)</f>
        <v>54800</v>
      </c>
      <c r="C130" s="78" t="str">
        <f>VLOOKUP(MID($C$1,3,2)&amp;":"&amp;$D130,'Array Content'!$F$2:$K$6116,3,FALSE)</f>
        <v>NM_017644</v>
      </c>
      <c r="D130" s="78" t="str">
        <f>VLOOKUP($C$1&amp;":"&amp;A130,'Array Content'!$C$2:$D$6661,2,FALSE)</f>
        <v>KLHL24</v>
      </c>
      <c r="E130" s="79" t="str">
        <f>VLOOKUP(MID($C$1,3,2)&amp;":"&amp;$D130,'Array Content'!$F$2:$K$6116,5,FALSE)</f>
        <v>Kelch-like 24 (Drosophila)</v>
      </c>
      <c r="F130" s="79" t="str">
        <f>VLOOKUP(MID($C$1,3,2)&amp;":"&amp;$D130,'Array Content'!$F$2:$K$6116,6,FALSE)</f>
        <v>PPH14941A</v>
      </c>
    </row>
    <row r="131" spans="1:6" ht="15" customHeight="1" x14ac:dyDescent="0.3">
      <c r="A131" s="77" t="s">
        <v>337</v>
      </c>
      <c r="B131" s="78">
        <f>VLOOKUP(MID($C$1,3,2)&amp;":"&amp;$D131,'Array Content'!$F$2:$K$6116,2,FALSE)</f>
        <v>55975</v>
      </c>
      <c r="C131" s="78" t="str">
        <f>VLOOKUP(MID($C$1,3,2)&amp;":"&amp;$D131,'Array Content'!$F$2:$K$6116,3,FALSE)</f>
        <v>NM_018846</v>
      </c>
      <c r="D131" s="78" t="str">
        <f>VLOOKUP($C$1&amp;":"&amp;A131,'Array Content'!$C$2:$D$6661,2,FALSE)</f>
        <v>KLHL7</v>
      </c>
      <c r="E131" s="79" t="str">
        <f>VLOOKUP(MID($C$1,3,2)&amp;":"&amp;$D131,'Array Content'!$F$2:$K$6116,5,FALSE)</f>
        <v>Kelch-like 7 (Drosophila)</v>
      </c>
      <c r="F131" s="79" t="str">
        <f>VLOOKUP(MID($C$1,3,2)&amp;":"&amp;$D131,'Array Content'!$F$2:$K$6116,6,FALSE)</f>
        <v>PPH18436A</v>
      </c>
    </row>
    <row r="132" spans="1:6" ht="15" customHeight="1" x14ac:dyDescent="0.3">
      <c r="A132" s="77" t="s">
        <v>338</v>
      </c>
      <c r="B132" s="78">
        <f>VLOOKUP(MID($C$1,3,2)&amp;":"&amp;$D132,'Array Content'!$F$2:$K$6116,2,FALSE)</f>
        <v>55958</v>
      </c>
      <c r="C132" s="78" t="str">
        <f>VLOOKUP(MID($C$1,3,2)&amp;":"&amp;$D132,'Array Content'!$F$2:$K$6116,3,FALSE)</f>
        <v>NM_018847</v>
      </c>
      <c r="D132" s="78" t="str">
        <f>VLOOKUP($C$1&amp;":"&amp;A132,'Array Content'!$C$2:$D$6661,2,FALSE)</f>
        <v>KLHL9</v>
      </c>
      <c r="E132" s="79" t="str">
        <f>VLOOKUP(MID($C$1,3,2)&amp;":"&amp;$D132,'Array Content'!$F$2:$K$6116,5,FALSE)</f>
        <v>Kelch-like 9 (Drosophila)</v>
      </c>
      <c r="F132" s="79" t="str">
        <f>VLOOKUP(MID($C$1,3,2)&amp;":"&amp;$D132,'Array Content'!$F$2:$K$6116,6,FALSE)</f>
        <v>PPH12673A</v>
      </c>
    </row>
    <row r="133" spans="1:6" ht="15" customHeight="1" x14ac:dyDescent="0.3">
      <c r="A133" s="77" t="s">
        <v>339</v>
      </c>
      <c r="B133" s="78">
        <f>VLOOKUP(MID($C$1,3,2)&amp;":"&amp;$D133,'Array Content'!$F$2:$K$6116,2,FALSE)</f>
        <v>4008</v>
      </c>
      <c r="C133" s="78" t="str">
        <f>VLOOKUP(MID($C$1,3,2)&amp;":"&amp;$D133,'Array Content'!$F$2:$K$6116,3,FALSE)</f>
        <v>NM_005358</v>
      </c>
      <c r="D133" s="78" t="str">
        <f>VLOOKUP($C$1&amp;":"&amp;A133,'Array Content'!$C$2:$D$6661,2,FALSE)</f>
        <v>LMO7</v>
      </c>
      <c r="E133" s="79" t="str">
        <f>VLOOKUP(MID($C$1,3,2)&amp;":"&amp;$D133,'Array Content'!$F$2:$K$6116,5,FALSE)</f>
        <v>LIM domain 7</v>
      </c>
      <c r="F133" s="79" t="str">
        <f>VLOOKUP(MID($C$1,3,2)&amp;":"&amp;$D133,'Array Content'!$F$2:$K$6116,6,FALSE)</f>
        <v>PPH07371A</v>
      </c>
    </row>
    <row r="134" spans="1:6" ht="15" customHeight="1" x14ac:dyDescent="0.3">
      <c r="A134" s="77" t="s">
        <v>340</v>
      </c>
      <c r="B134" s="78">
        <f>VLOOKUP(MID($C$1,3,2)&amp;":"&amp;$D134,'Array Content'!$F$2:$K$6116,2,FALSE)</f>
        <v>84708</v>
      </c>
      <c r="C134" s="78" t="str">
        <f>VLOOKUP(MID($C$1,3,2)&amp;":"&amp;$D134,'Array Content'!$F$2:$K$6116,3,FALSE)</f>
        <v>NM_032622</v>
      </c>
      <c r="D134" s="78" t="str">
        <f>VLOOKUP($C$1&amp;":"&amp;A134,'Array Content'!$C$2:$D$6661,2,FALSE)</f>
        <v>LNX1</v>
      </c>
      <c r="E134" s="79" t="str">
        <f>VLOOKUP(MID($C$1,3,2)&amp;":"&amp;$D134,'Array Content'!$F$2:$K$6116,5,FALSE)</f>
        <v>Ligand of numb-protein X 1</v>
      </c>
      <c r="F134" s="79" t="str">
        <f>VLOOKUP(MID($C$1,3,2)&amp;":"&amp;$D134,'Array Content'!$F$2:$K$6116,6,FALSE)</f>
        <v>PPH09769A</v>
      </c>
    </row>
    <row r="135" spans="1:6" ht="15" customHeight="1" x14ac:dyDescent="0.3">
      <c r="A135" s="77" t="s">
        <v>26940</v>
      </c>
      <c r="B135" s="78">
        <f>VLOOKUP(MID($C$1,3,2)&amp;":"&amp;$D135,'Array Content'!$F$2:$K$6116,2,FALSE)</f>
        <v>91694</v>
      </c>
      <c r="C135" s="78" t="str">
        <f>VLOOKUP(MID($C$1,3,2)&amp;":"&amp;$D135,'Array Content'!$F$2:$K$6116,3,FALSE)</f>
        <v>NM_152271</v>
      </c>
      <c r="D135" s="78" t="str">
        <f>VLOOKUP($C$1&amp;":"&amp;A135,'Array Content'!$C$2:$D$6661,2,FALSE)</f>
        <v>LONRF1</v>
      </c>
      <c r="E135" s="79" t="str">
        <f>VLOOKUP(MID($C$1,3,2)&amp;":"&amp;$D135,'Array Content'!$F$2:$K$6116,5,FALSE)</f>
        <v>LON peptidase N-terminal domain and ring finger 1</v>
      </c>
      <c r="F135" s="79" t="str">
        <f>VLOOKUP(MID($C$1,3,2)&amp;":"&amp;$D135,'Array Content'!$F$2:$K$6116,6,FALSE)</f>
        <v>PPH13738A</v>
      </c>
    </row>
    <row r="136" spans="1:6" ht="15" customHeight="1" x14ac:dyDescent="0.3">
      <c r="A136" s="77" t="s">
        <v>26941</v>
      </c>
      <c r="B136" s="78">
        <f>VLOOKUP(MID($C$1,3,2)&amp;":"&amp;$D136,'Array Content'!$F$2:$K$6116,2,FALSE)</f>
        <v>10489</v>
      </c>
      <c r="C136" s="78" t="str">
        <f>VLOOKUP(MID($C$1,3,2)&amp;":"&amp;$D136,'Array Content'!$F$2:$K$6116,3,FALSE)</f>
        <v>NM_006369</v>
      </c>
      <c r="D136" s="78" t="str">
        <f>VLOOKUP($C$1&amp;":"&amp;A136,'Array Content'!$C$2:$D$6661,2,FALSE)</f>
        <v>LRRC41</v>
      </c>
      <c r="E136" s="79" t="str">
        <f>VLOOKUP(MID($C$1,3,2)&amp;":"&amp;$D136,'Array Content'!$F$2:$K$6116,5,FALSE)</f>
        <v>Leucine rich repeat containing 41</v>
      </c>
      <c r="F136" s="79" t="str">
        <f>VLOOKUP(MID($C$1,3,2)&amp;":"&amp;$D136,'Array Content'!$F$2:$K$6116,6,FALSE)</f>
        <v>PPH12535A</v>
      </c>
    </row>
    <row r="137" spans="1:6" ht="15" customHeight="1" x14ac:dyDescent="0.3">
      <c r="A137" s="77" t="s">
        <v>26942</v>
      </c>
      <c r="B137" s="78">
        <f>VLOOKUP(MID($C$1,3,2)&amp;":"&amp;$D137,'Array Content'!$F$2:$K$6116,2,FALSE)</f>
        <v>90678</v>
      </c>
      <c r="C137" s="78" t="str">
        <f>VLOOKUP(MID($C$1,3,2)&amp;":"&amp;$D137,'Array Content'!$F$2:$K$6116,3,FALSE)</f>
        <v>NM_138361</v>
      </c>
      <c r="D137" s="78" t="str">
        <f>VLOOKUP($C$1&amp;":"&amp;A137,'Array Content'!$C$2:$D$6661,2,FALSE)</f>
        <v>LRSAM1</v>
      </c>
      <c r="E137" s="79" t="str">
        <f>VLOOKUP(MID($C$1,3,2)&amp;":"&amp;$D137,'Array Content'!$F$2:$K$6116,5,FALSE)</f>
        <v>Leucine rich repeat and sterile alpha motif containing 1</v>
      </c>
      <c r="F137" s="79" t="str">
        <f>VLOOKUP(MID($C$1,3,2)&amp;":"&amp;$D137,'Array Content'!$F$2:$K$6116,6,FALSE)</f>
        <v>PPH16937A</v>
      </c>
    </row>
    <row r="138" spans="1:6" ht="15" customHeight="1" x14ac:dyDescent="0.3">
      <c r="A138" s="77" t="s">
        <v>26943</v>
      </c>
      <c r="B138" s="78">
        <f>VLOOKUP(MID($C$1,3,2)&amp;":"&amp;$D138,'Array Content'!$F$2:$K$6116,2,FALSE)</f>
        <v>26046</v>
      </c>
      <c r="C138" s="78" t="str">
        <f>VLOOKUP(MID($C$1,3,2)&amp;":"&amp;$D138,'Array Content'!$F$2:$K$6116,3,FALSE)</f>
        <v>NM_015565</v>
      </c>
      <c r="D138" s="78" t="str">
        <f>VLOOKUP($C$1&amp;":"&amp;A138,'Array Content'!$C$2:$D$6661,2,FALSE)</f>
        <v>LTN1</v>
      </c>
      <c r="E138" s="79" t="str">
        <f>VLOOKUP(MID($C$1,3,2)&amp;":"&amp;$D138,'Array Content'!$F$2:$K$6116,5,FALSE)</f>
        <v>Listerin E3 ubiquitin protein ligase 1</v>
      </c>
      <c r="F138" s="79" t="str">
        <f>VLOOKUP(MID($C$1,3,2)&amp;":"&amp;$D138,'Array Content'!$F$2:$K$6116,6,FALSE)</f>
        <v>PPH16165A</v>
      </c>
    </row>
    <row r="139" spans="1:6" ht="15" customHeight="1" x14ac:dyDescent="0.3">
      <c r="A139" s="77" t="s">
        <v>26944</v>
      </c>
      <c r="B139" s="78">
        <f>VLOOKUP(MID($C$1,3,2)&amp;":"&amp;$D139,'Array Content'!$F$2:$K$6116,2,FALSE)</f>
        <v>10892</v>
      </c>
      <c r="C139" s="78" t="str">
        <f>VLOOKUP(MID($C$1,3,2)&amp;":"&amp;$D139,'Array Content'!$F$2:$K$6116,3,FALSE)</f>
        <v>NM_173844</v>
      </c>
      <c r="D139" s="78" t="str">
        <f>VLOOKUP($C$1&amp;":"&amp;A139,'Array Content'!$C$2:$D$6661,2,FALSE)</f>
        <v>MALT1</v>
      </c>
      <c r="E139" s="79" t="str">
        <f>VLOOKUP(MID($C$1,3,2)&amp;":"&amp;$D139,'Array Content'!$F$2:$K$6116,5,FALSE)</f>
        <v>Mucosa associated lymphoid tissue lymphoma translocation gene 1</v>
      </c>
      <c r="F139" s="79" t="str">
        <f>VLOOKUP(MID($C$1,3,2)&amp;":"&amp;$D139,'Array Content'!$F$2:$K$6116,6,FALSE)</f>
        <v>PPH13758A</v>
      </c>
    </row>
    <row r="140" spans="1:6" ht="15" customHeight="1" x14ac:dyDescent="0.3">
      <c r="A140" s="77" t="s">
        <v>26945</v>
      </c>
      <c r="B140" s="78">
        <f>VLOOKUP(MID($C$1,3,2)&amp;":"&amp;$D140,'Array Content'!$F$2:$K$6116,2,FALSE)</f>
        <v>4214</v>
      </c>
      <c r="C140" s="78" t="str">
        <f>VLOOKUP(MID($C$1,3,2)&amp;":"&amp;$D140,'Array Content'!$F$2:$K$6116,3,FALSE)</f>
        <v>NM_005921</v>
      </c>
      <c r="D140" s="78" t="str">
        <f>VLOOKUP($C$1&amp;":"&amp;A140,'Array Content'!$C$2:$D$6661,2,FALSE)</f>
        <v>MAP3K1</v>
      </c>
      <c r="E140" s="79" t="str">
        <f>VLOOKUP(MID($C$1,3,2)&amp;":"&amp;$D140,'Array Content'!$F$2:$K$6116,5,FALSE)</f>
        <v>Mitogen-activated protein kinase kinase kinase 1</v>
      </c>
      <c r="F140" s="79" t="str">
        <f>VLOOKUP(MID($C$1,3,2)&amp;":"&amp;$D140,'Array Content'!$F$2:$K$6116,6,FALSE)</f>
        <v>PPH00706A</v>
      </c>
    </row>
    <row r="141" spans="1:6" ht="15" customHeight="1" x14ac:dyDescent="0.3">
      <c r="A141" s="77" t="s">
        <v>26946</v>
      </c>
      <c r="B141" s="78">
        <f>VLOOKUP(MID($C$1,3,2)&amp;":"&amp;$D141,'Array Content'!$F$2:$K$6116,2,FALSE)</f>
        <v>55016</v>
      </c>
      <c r="C141" s="78" t="str">
        <f>VLOOKUP(MID($C$1,3,2)&amp;":"&amp;$D141,'Array Content'!$F$2:$K$6116,3,FALSE)</f>
        <v>NM_017923</v>
      </c>
      <c r="D141" s="78" t="str">
        <f>VLOOKUP($C$1&amp;":"&amp;A141,'Array Content'!$C$2:$D$6661,2,FALSE)</f>
        <v>MARCH1</v>
      </c>
      <c r="E141" s="79" t="str">
        <f>VLOOKUP(MID($C$1,3,2)&amp;":"&amp;$D141,'Array Content'!$F$2:$K$6116,5,FALSE)</f>
        <v>Membrane-associated ring finger (C3HC4) 1</v>
      </c>
      <c r="F141" s="79" t="str">
        <f>VLOOKUP(MID($C$1,3,2)&amp;":"&amp;$D141,'Array Content'!$F$2:$K$6116,6,FALSE)</f>
        <v>PPH12355A</v>
      </c>
    </row>
    <row r="142" spans="1:6" ht="15" customHeight="1" x14ac:dyDescent="0.3">
      <c r="A142" s="77" t="s">
        <v>26947</v>
      </c>
      <c r="B142" s="78">
        <f>VLOOKUP(MID($C$1,3,2)&amp;":"&amp;$D142,'Array Content'!$F$2:$K$6116,2,FALSE)</f>
        <v>441061</v>
      </c>
      <c r="C142" s="78" t="str">
        <f>VLOOKUP(MID($C$1,3,2)&amp;":"&amp;$D142,'Array Content'!$F$2:$K$6116,3,FALSE)</f>
        <v>NM_001102562</v>
      </c>
      <c r="D142" s="78" t="str">
        <f>VLOOKUP($C$1&amp;":"&amp;A142,'Array Content'!$C$2:$D$6661,2,FALSE)</f>
        <v>MARCH11</v>
      </c>
      <c r="E142" s="79" t="str">
        <f>VLOOKUP(MID($C$1,3,2)&amp;":"&amp;$D142,'Array Content'!$F$2:$K$6116,5,FALSE)</f>
        <v>Membrane-associated ring finger (C3HC4) 11</v>
      </c>
      <c r="F142" s="79" t="str">
        <f>VLOOKUP(MID($C$1,3,2)&amp;":"&amp;$D142,'Array Content'!$F$2:$K$6116,6,FALSE)</f>
        <v>PPH65949A</v>
      </c>
    </row>
    <row r="143" spans="1:6" ht="15" customHeight="1" x14ac:dyDescent="0.3">
      <c r="A143" s="77" t="s">
        <v>26948</v>
      </c>
      <c r="B143" s="78">
        <f>VLOOKUP(MID($C$1,3,2)&amp;":"&amp;$D143,'Array Content'!$F$2:$K$6116,2,FALSE)</f>
        <v>51257</v>
      </c>
      <c r="C143" s="78" t="str">
        <f>VLOOKUP(MID($C$1,3,2)&amp;":"&amp;$D143,'Array Content'!$F$2:$K$6116,3,FALSE)</f>
        <v>NM_016496</v>
      </c>
      <c r="D143" s="78" t="str">
        <f>VLOOKUP($C$1&amp;":"&amp;A143,'Array Content'!$C$2:$D$6661,2,FALSE)</f>
        <v>MARCH2</v>
      </c>
      <c r="E143" s="79" t="str">
        <f>VLOOKUP(MID($C$1,3,2)&amp;":"&amp;$D143,'Array Content'!$F$2:$K$6116,5,FALSE)</f>
        <v>Membrane-associated ring finger (C3HC4) 2</v>
      </c>
      <c r="F143" s="79" t="str">
        <f>VLOOKUP(MID($C$1,3,2)&amp;":"&amp;$D143,'Array Content'!$F$2:$K$6116,6,FALSE)</f>
        <v>PPH17050A</v>
      </c>
    </row>
    <row r="144" spans="1:6" ht="15" customHeight="1" x14ac:dyDescent="0.3">
      <c r="A144" s="77" t="s">
        <v>26949</v>
      </c>
      <c r="B144" s="78">
        <f>VLOOKUP(MID($C$1,3,2)&amp;":"&amp;$D144,'Array Content'!$F$2:$K$6116,2,FALSE)</f>
        <v>115123</v>
      </c>
      <c r="C144" s="78" t="str">
        <f>VLOOKUP(MID($C$1,3,2)&amp;":"&amp;$D144,'Array Content'!$F$2:$K$6116,3,FALSE)</f>
        <v>NM_178450</v>
      </c>
      <c r="D144" s="78" t="str">
        <f>VLOOKUP($C$1&amp;":"&amp;A144,'Array Content'!$C$2:$D$6661,2,FALSE)</f>
        <v>MARCH3</v>
      </c>
      <c r="E144" s="79" t="str">
        <f>VLOOKUP(MID($C$1,3,2)&amp;":"&amp;$D144,'Array Content'!$F$2:$K$6116,5,FALSE)</f>
        <v>Membrane-associated ring finger (C3HC4) 3</v>
      </c>
      <c r="F144" s="79" t="str">
        <f>VLOOKUP(MID($C$1,3,2)&amp;":"&amp;$D144,'Array Content'!$F$2:$K$6116,6,FALSE)</f>
        <v>PPH11689A</v>
      </c>
    </row>
    <row r="145" spans="1:6" ht="15" customHeight="1" x14ac:dyDescent="0.3">
      <c r="A145" s="77" t="s">
        <v>26950</v>
      </c>
      <c r="B145" s="78">
        <f>VLOOKUP(MID($C$1,3,2)&amp;":"&amp;$D145,'Array Content'!$F$2:$K$6116,2,FALSE)</f>
        <v>54708</v>
      </c>
      <c r="C145" s="78" t="str">
        <f>VLOOKUP(MID($C$1,3,2)&amp;":"&amp;$D145,'Array Content'!$F$2:$K$6116,3,FALSE)</f>
        <v>NM_017824</v>
      </c>
      <c r="D145" s="78" t="str">
        <f>VLOOKUP($C$1&amp;":"&amp;A145,'Array Content'!$C$2:$D$6661,2,FALSE)</f>
        <v>MARCH5</v>
      </c>
      <c r="E145" s="79" t="str">
        <f>VLOOKUP(MID($C$1,3,2)&amp;":"&amp;$D145,'Array Content'!$F$2:$K$6116,5,FALSE)</f>
        <v>Membrane-associated ring finger (C3HC4) 5</v>
      </c>
      <c r="F145" s="79" t="str">
        <f>VLOOKUP(MID($C$1,3,2)&amp;":"&amp;$D145,'Array Content'!$F$2:$K$6116,6,FALSE)</f>
        <v>PPH17304A</v>
      </c>
    </row>
    <row r="146" spans="1:6" ht="15" customHeight="1" x14ac:dyDescent="0.3">
      <c r="A146" s="77" t="s">
        <v>26951</v>
      </c>
      <c r="B146" s="78">
        <f>VLOOKUP(MID($C$1,3,2)&amp;":"&amp;$D146,'Array Content'!$F$2:$K$6116,2,FALSE)</f>
        <v>10299</v>
      </c>
      <c r="C146" s="78" t="str">
        <f>VLOOKUP(MID($C$1,3,2)&amp;":"&amp;$D146,'Array Content'!$F$2:$K$6116,3,FALSE)</f>
        <v>NM_005885</v>
      </c>
      <c r="D146" s="78" t="str">
        <f>VLOOKUP($C$1&amp;":"&amp;A146,'Array Content'!$C$2:$D$6661,2,FALSE)</f>
        <v>MARCH6</v>
      </c>
      <c r="E146" s="79" t="str">
        <f>VLOOKUP(MID($C$1,3,2)&amp;":"&amp;$D146,'Array Content'!$F$2:$K$6116,5,FALSE)</f>
        <v>Membrane-associated ring finger (C3HC4) 6</v>
      </c>
      <c r="F146" s="79" t="str">
        <f>VLOOKUP(MID($C$1,3,2)&amp;":"&amp;$D146,'Array Content'!$F$2:$K$6116,6,FALSE)</f>
        <v>PPH18613A</v>
      </c>
    </row>
    <row r="147" spans="1:6" ht="15" customHeight="1" x14ac:dyDescent="0.3">
      <c r="A147" s="77" t="s">
        <v>341</v>
      </c>
      <c r="B147" s="78">
        <f>VLOOKUP(MID($C$1,3,2)&amp;":"&amp;$D147,'Array Content'!$F$2:$K$6116,2,FALSE)</f>
        <v>64844</v>
      </c>
      <c r="C147" s="78" t="str">
        <f>VLOOKUP(MID($C$1,3,2)&amp;":"&amp;$D147,'Array Content'!$F$2:$K$6116,3,FALSE)</f>
        <v>NM_022826</v>
      </c>
      <c r="D147" s="78" t="str">
        <f>VLOOKUP($C$1&amp;":"&amp;A147,'Array Content'!$C$2:$D$6661,2,FALSE)</f>
        <v>MARCH7</v>
      </c>
      <c r="E147" s="79" t="str">
        <f>VLOOKUP(MID($C$1,3,2)&amp;":"&amp;$D147,'Array Content'!$F$2:$K$6116,5,FALSE)</f>
        <v>Membrane-associated ring finger (C3HC4) 7</v>
      </c>
      <c r="F147" s="79" t="str">
        <f>VLOOKUP(MID($C$1,3,2)&amp;":"&amp;$D147,'Array Content'!$F$2:$K$6116,6,FALSE)</f>
        <v>PPH07321A</v>
      </c>
    </row>
    <row r="148" spans="1:6" ht="15" customHeight="1" x14ac:dyDescent="0.3">
      <c r="A148" s="77" t="s">
        <v>342</v>
      </c>
      <c r="B148" s="78">
        <f>VLOOKUP(MID($C$1,3,2)&amp;":"&amp;$D148,'Array Content'!$F$2:$K$6116,2,FALSE)</f>
        <v>220972</v>
      </c>
      <c r="C148" s="78" t="str">
        <f>VLOOKUP(MID($C$1,3,2)&amp;":"&amp;$D148,'Array Content'!$F$2:$K$6116,3,FALSE)</f>
        <v>NM_145021</v>
      </c>
      <c r="D148" s="78" t="str">
        <f>VLOOKUP($C$1&amp;":"&amp;A148,'Array Content'!$C$2:$D$6661,2,FALSE)</f>
        <v>MARCH8</v>
      </c>
      <c r="E148" s="79" t="str">
        <f>VLOOKUP(MID($C$1,3,2)&amp;":"&amp;$D148,'Array Content'!$F$2:$K$6116,5,FALSE)</f>
        <v>Membrane-associated ring finger (C3HC4) 8</v>
      </c>
      <c r="F148" s="79" t="str">
        <f>VLOOKUP(MID($C$1,3,2)&amp;":"&amp;$D148,'Array Content'!$F$2:$K$6116,6,FALSE)</f>
        <v>PPH16124A</v>
      </c>
    </row>
    <row r="149" spans="1:6" ht="15" customHeight="1" x14ac:dyDescent="0.3">
      <c r="A149" s="77" t="s">
        <v>343</v>
      </c>
      <c r="B149" s="78">
        <f>VLOOKUP(MID($C$1,3,2)&amp;":"&amp;$D149,'Array Content'!$F$2:$K$6116,2,FALSE)</f>
        <v>4193</v>
      </c>
      <c r="C149" s="78" t="str">
        <f>VLOOKUP(MID($C$1,3,2)&amp;":"&amp;$D149,'Array Content'!$F$2:$K$6116,3,FALSE)</f>
        <v>NM_002392</v>
      </c>
      <c r="D149" s="78" t="str">
        <f>VLOOKUP($C$1&amp;":"&amp;A149,'Array Content'!$C$2:$D$6661,2,FALSE)</f>
        <v>MDM2</v>
      </c>
      <c r="E149" s="79" t="str">
        <f>VLOOKUP(MID($C$1,3,2)&amp;":"&amp;$D149,'Array Content'!$F$2:$K$6116,5,FALSE)</f>
        <v>Mdm2 p53 binding protein homolog (mouse)</v>
      </c>
      <c r="F149" s="79" t="str">
        <f>VLOOKUP(MID($C$1,3,2)&amp;":"&amp;$D149,'Array Content'!$F$2:$K$6116,6,FALSE)</f>
        <v>PPH00193A</v>
      </c>
    </row>
    <row r="150" spans="1:6" ht="15" customHeight="1" x14ac:dyDescent="0.3">
      <c r="A150" s="77" t="s">
        <v>344</v>
      </c>
      <c r="B150" s="78">
        <f>VLOOKUP(MID($C$1,3,2)&amp;":"&amp;$D150,'Array Content'!$F$2:$K$6116,2,FALSE)</f>
        <v>4194</v>
      </c>
      <c r="C150" s="78" t="str">
        <f>VLOOKUP(MID($C$1,3,2)&amp;":"&amp;$D150,'Array Content'!$F$2:$K$6116,3,FALSE)</f>
        <v>NM_002393</v>
      </c>
      <c r="D150" s="78" t="str">
        <f>VLOOKUP($C$1&amp;":"&amp;A150,'Array Content'!$C$2:$D$6661,2,FALSE)</f>
        <v>MDM4</v>
      </c>
      <c r="E150" s="79" t="str">
        <f>VLOOKUP(MID($C$1,3,2)&amp;":"&amp;$D150,'Array Content'!$F$2:$K$6116,5,FALSE)</f>
        <v>Mdm4 p53 binding protein homolog (mouse)</v>
      </c>
      <c r="F150" s="79" t="str">
        <f>VLOOKUP(MID($C$1,3,2)&amp;":"&amp;$D150,'Array Content'!$F$2:$K$6116,6,FALSE)</f>
        <v>PPH00875A</v>
      </c>
    </row>
    <row r="151" spans="1:6" ht="15" customHeight="1" x14ac:dyDescent="0.3">
      <c r="A151" s="77" t="s">
        <v>345</v>
      </c>
      <c r="B151" s="78">
        <f>VLOOKUP(MID($C$1,3,2)&amp;":"&amp;$D151,'Array Content'!$F$2:$K$6116,2,FALSE)</f>
        <v>92312</v>
      </c>
      <c r="C151" s="78" t="str">
        <f>VLOOKUP(MID($C$1,3,2)&amp;":"&amp;$D151,'Array Content'!$F$2:$K$6116,3,FALSE)</f>
        <v>NM_001093725</v>
      </c>
      <c r="D151" s="78" t="str">
        <f>VLOOKUP($C$1&amp;":"&amp;A151,'Array Content'!$C$2:$D$6661,2,FALSE)</f>
        <v>MEX3A</v>
      </c>
      <c r="E151" s="79" t="str">
        <f>VLOOKUP(MID($C$1,3,2)&amp;":"&amp;$D151,'Array Content'!$F$2:$K$6116,5,FALSE)</f>
        <v>Mex-3 homolog A (C. elegans)</v>
      </c>
      <c r="F151" s="79" t="str">
        <f>VLOOKUP(MID($C$1,3,2)&amp;":"&amp;$D151,'Array Content'!$F$2:$K$6116,6,FALSE)</f>
        <v>PPH23432A</v>
      </c>
    </row>
    <row r="152" spans="1:6" ht="15" customHeight="1" x14ac:dyDescent="0.3">
      <c r="A152" s="77" t="s">
        <v>346</v>
      </c>
      <c r="B152" s="78">
        <f>VLOOKUP(MID($C$1,3,2)&amp;":"&amp;$D152,'Array Content'!$F$2:$K$6116,2,FALSE)</f>
        <v>51320</v>
      </c>
      <c r="C152" s="78" t="str">
        <f>VLOOKUP(MID($C$1,3,2)&amp;":"&amp;$D152,'Array Content'!$F$2:$K$6116,3,FALSE)</f>
        <v>NM_016626</v>
      </c>
      <c r="D152" s="78" t="str">
        <f>VLOOKUP($C$1&amp;":"&amp;A152,'Array Content'!$C$2:$D$6661,2,FALSE)</f>
        <v>MEX3C</v>
      </c>
      <c r="E152" s="79" t="str">
        <f>VLOOKUP(MID($C$1,3,2)&amp;":"&amp;$D152,'Array Content'!$F$2:$K$6116,5,FALSE)</f>
        <v>Mex-3 homolog C (C. elegans)</v>
      </c>
      <c r="F152" s="79" t="str">
        <f>VLOOKUP(MID($C$1,3,2)&amp;":"&amp;$D152,'Array Content'!$F$2:$K$6116,6,FALSE)</f>
        <v>PPH23516A</v>
      </c>
    </row>
    <row r="153" spans="1:6" ht="15" customHeight="1" x14ac:dyDescent="0.3">
      <c r="A153" s="77" t="s">
        <v>347</v>
      </c>
      <c r="B153" s="78">
        <f>VLOOKUP(MID($C$1,3,2)&amp;":"&amp;$D153,'Array Content'!$F$2:$K$6116,2,FALSE)</f>
        <v>399664</v>
      </c>
      <c r="C153" s="78" t="str">
        <f>VLOOKUP(MID($C$1,3,2)&amp;":"&amp;$D153,'Array Content'!$F$2:$K$6116,3,FALSE)</f>
        <v>NM_203304</v>
      </c>
      <c r="D153" s="78" t="str">
        <f>VLOOKUP($C$1&amp;":"&amp;A153,'Array Content'!$C$2:$D$6661,2,FALSE)</f>
        <v>MEX3D</v>
      </c>
      <c r="E153" s="79" t="str">
        <f>VLOOKUP(MID($C$1,3,2)&amp;":"&amp;$D153,'Array Content'!$F$2:$K$6116,5,FALSE)</f>
        <v>Mex-3 homolog D (C. elegans)</v>
      </c>
      <c r="F153" s="79" t="str">
        <f>VLOOKUP(MID($C$1,3,2)&amp;":"&amp;$D153,'Array Content'!$F$2:$K$6116,6,FALSE)</f>
        <v>PPH20599A</v>
      </c>
    </row>
    <row r="154" spans="1:6" ht="15" customHeight="1" x14ac:dyDescent="0.3">
      <c r="A154" s="77" t="s">
        <v>348</v>
      </c>
      <c r="B154" s="78">
        <f>VLOOKUP(MID($C$1,3,2)&amp;":"&amp;$D154,'Array Content'!$F$2:$K$6116,2,FALSE)</f>
        <v>23295</v>
      </c>
      <c r="C154" s="78" t="str">
        <f>VLOOKUP(MID($C$1,3,2)&amp;":"&amp;$D154,'Array Content'!$F$2:$K$6116,3,FALSE)</f>
        <v>NM_015246</v>
      </c>
      <c r="D154" s="78" t="str">
        <f>VLOOKUP($C$1&amp;":"&amp;A154,'Array Content'!$C$2:$D$6661,2,FALSE)</f>
        <v>MGRN1</v>
      </c>
      <c r="E154" s="79" t="str">
        <f>VLOOKUP(MID($C$1,3,2)&amp;":"&amp;$D154,'Array Content'!$F$2:$K$6116,5,FALSE)</f>
        <v>Mahogunin, ring finger 1</v>
      </c>
      <c r="F154" s="79" t="str">
        <f>VLOOKUP(MID($C$1,3,2)&amp;":"&amp;$D154,'Array Content'!$F$2:$K$6116,6,FALSE)</f>
        <v>PPH18943A</v>
      </c>
    </row>
    <row r="155" spans="1:6" ht="15" customHeight="1" x14ac:dyDescent="0.3">
      <c r="A155" s="77" t="s">
        <v>349</v>
      </c>
      <c r="B155" s="78">
        <f>VLOOKUP(MID($C$1,3,2)&amp;":"&amp;$D155,'Array Content'!$F$2:$K$6116,2,FALSE)</f>
        <v>57534</v>
      </c>
      <c r="C155" s="78" t="str">
        <f>VLOOKUP(MID($C$1,3,2)&amp;":"&amp;$D155,'Array Content'!$F$2:$K$6116,3,FALSE)</f>
        <v>NM_020774</v>
      </c>
      <c r="D155" s="78" t="str">
        <f>VLOOKUP($C$1&amp;":"&amp;A155,'Array Content'!$C$2:$D$6661,2,FALSE)</f>
        <v>MIB1</v>
      </c>
      <c r="E155" s="79" t="str">
        <f>VLOOKUP(MID($C$1,3,2)&amp;":"&amp;$D155,'Array Content'!$F$2:$K$6116,5,FALSE)</f>
        <v>Mindbomb homolog 1 (Drosophila)</v>
      </c>
      <c r="F155" s="79" t="str">
        <f>VLOOKUP(MID($C$1,3,2)&amp;":"&amp;$D155,'Array Content'!$F$2:$K$6116,6,FALSE)</f>
        <v>PPH09022A</v>
      </c>
    </row>
    <row r="156" spans="1:6" ht="15" customHeight="1" x14ac:dyDescent="0.3">
      <c r="A156" s="77" t="s">
        <v>350</v>
      </c>
      <c r="B156" s="78">
        <f>VLOOKUP(MID($C$1,3,2)&amp;":"&amp;$D156,'Array Content'!$F$2:$K$6116,2,FALSE)</f>
        <v>142678</v>
      </c>
      <c r="C156" s="78" t="str">
        <f>VLOOKUP(MID($C$1,3,2)&amp;":"&amp;$D156,'Array Content'!$F$2:$K$6116,3,FALSE)</f>
        <v>NM_080875</v>
      </c>
      <c r="D156" s="78" t="str">
        <f>VLOOKUP($C$1&amp;":"&amp;A156,'Array Content'!$C$2:$D$6661,2,FALSE)</f>
        <v>MIB2</v>
      </c>
      <c r="E156" s="79" t="str">
        <f>VLOOKUP(MID($C$1,3,2)&amp;":"&amp;$D156,'Array Content'!$F$2:$K$6116,5,FALSE)</f>
        <v>Mindbomb homolog 2 (Drosophila)</v>
      </c>
      <c r="F156" s="79" t="str">
        <f>VLOOKUP(MID($C$1,3,2)&amp;":"&amp;$D156,'Array Content'!$F$2:$K$6116,6,FALSE)</f>
        <v>PPH12331A</v>
      </c>
    </row>
    <row r="157" spans="1:6" ht="15" customHeight="1" x14ac:dyDescent="0.3">
      <c r="A157" s="77" t="s">
        <v>351</v>
      </c>
      <c r="B157" s="78">
        <f>VLOOKUP(MID($C$1,3,2)&amp;":"&amp;$D157,'Array Content'!$F$2:$K$6116,2,FALSE)</f>
        <v>4281</v>
      </c>
      <c r="C157" s="78" t="str">
        <f>VLOOKUP(MID($C$1,3,2)&amp;":"&amp;$D157,'Array Content'!$F$2:$K$6116,3,FALSE)</f>
        <v>NM_000381</v>
      </c>
      <c r="D157" s="78" t="str">
        <f>VLOOKUP($C$1&amp;":"&amp;A157,'Array Content'!$C$2:$D$6661,2,FALSE)</f>
        <v>MID1</v>
      </c>
      <c r="E157" s="79" t="str">
        <f>VLOOKUP(MID($C$1,3,2)&amp;":"&amp;$D157,'Array Content'!$F$2:$K$6116,5,FALSE)</f>
        <v>Midline 1 (Opitz/BBB syndrome)</v>
      </c>
      <c r="F157" s="79" t="str">
        <f>VLOOKUP(MID($C$1,3,2)&amp;":"&amp;$D157,'Array Content'!$F$2:$K$6116,6,FALSE)</f>
        <v>PPH08761A</v>
      </c>
    </row>
    <row r="158" spans="1:6" ht="15" customHeight="1" x14ac:dyDescent="0.3">
      <c r="A158" s="77" t="s">
        <v>352</v>
      </c>
      <c r="B158" s="78">
        <f>VLOOKUP(MID($C$1,3,2)&amp;":"&amp;$D158,'Array Content'!$F$2:$K$6116,2,FALSE)</f>
        <v>11043</v>
      </c>
      <c r="C158" s="78" t="str">
        <f>VLOOKUP(MID($C$1,3,2)&amp;":"&amp;$D158,'Array Content'!$F$2:$K$6116,3,FALSE)</f>
        <v>NM_012216</v>
      </c>
      <c r="D158" s="78" t="str">
        <f>VLOOKUP($C$1&amp;":"&amp;A158,'Array Content'!$C$2:$D$6661,2,FALSE)</f>
        <v>MID2</v>
      </c>
      <c r="E158" s="79" t="str">
        <f>VLOOKUP(MID($C$1,3,2)&amp;":"&amp;$D158,'Array Content'!$F$2:$K$6116,5,FALSE)</f>
        <v>Midline 2</v>
      </c>
      <c r="F158" s="79" t="str">
        <f>VLOOKUP(MID($C$1,3,2)&amp;":"&amp;$D158,'Array Content'!$F$2:$K$6116,6,FALSE)</f>
        <v>PPH07842A</v>
      </c>
    </row>
    <row r="159" spans="1:6" ht="15" customHeight="1" x14ac:dyDescent="0.3">
      <c r="A159" s="77" t="s">
        <v>26952</v>
      </c>
      <c r="B159" s="78">
        <f>VLOOKUP(MID($C$1,3,2)&amp;":"&amp;$D159,'Array Content'!$F$2:$K$6116,2,FALSE)</f>
        <v>23608</v>
      </c>
      <c r="C159" s="78" t="str">
        <f>VLOOKUP(MID($C$1,3,2)&amp;":"&amp;$D159,'Array Content'!$F$2:$K$6116,3,FALSE)</f>
        <v>NM_013446</v>
      </c>
      <c r="D159" s="78" t="str">
        <f>VLOOKUP($C$1&amp;":"&amp;A159,'Array Content'!$C$2:$D$6661,2,FALSE)</f>
        <v>MKRN1</v>
      </c>
      <c r="E159" s="79" t="str">
        <f>VLOOKUP(MID($C$1,3,2)&amp;":"&amp;$D159,'Array Content'!$F$2:$K$6116,5,FALSE)</f>
        <v>Makorin ring finger protein 1</v>
      </c>
      <c r="F159" s="79" t="str">
        <f>VLOOKUP(MID($C$1,3,2)&amp;":"&amp;$D159,'Array Content'!$F$2:$K$6116,6,FALSE)</f>
        <v>PPH07546A</v>
      </c>
    </row>
    <row r="160" spans="1:6" ht="15" customHeight="1" x14ac:dyDescent="0.3">
      <c r="A160" s="77" t="s">
        <v>26953</v>
      </c>
      <c r="B160" s="78">
        <f>VLOOKUP(MID($C$1,3,2)&amp;":"&amp;$D160,'Array Content'!$F$2:$K$6116,2,FALSE)</f>
        <v>23609</v>
      </c>
      <c r="C160" s="78" t="str">
        <f>VLOOKUP(MID($C$1,3,2)&amp;":"&amp;$D160,'Array Content'!$F$2:$K$6116,3,FALSE)</f>
        <v>NM_014160</v>
      </c>
      <c r="D160" s="78" t="str">
        <f>VLOOKUP($C$1&amp;":"&amp;A160,'Array Content'!$C$2:$D$6661,2,FALSE)</f>
        <v>MKRN2</v>
      </c>
      <c r="E160" s="79" t="str">
        <f>VLOOKUP(MID($C$1,3,2)&amp;":"&amp;$D160,'Array Content'!$F$2:$K$6116,5,FALSE)</f>
        <v>Makorin ring finger protein 2</v>
      </c>
      <c r="F160" s="79" t="str">
        <f>VLOOKUP(MID($C$1,3,2)&amp;":"&amp;$D160,'Array Content'!$F$2:$K$6116,6,FALSE)</f>
        <v>PPH15740A</v>
      </c>
    </row>
    <row r="161" spans="1:6" ht="15" customHeight="1" x14ac:dyDescent="0.3">
      <c r="A161" s="77" t="s">
        <v>26954</v>
      </c>
      <c r="B161" s="78">
        <f>VLOOKUP(MID($C$1,3,2)&amp;":"&amp;$D161,'Array Content'!$F$2:$K$6116,2,FALSE)</f>
        <v>4331</v>
      </c>
      <c r="C161" s="78" t="str">
        <f>VLOOKUP(MID($C$1,3,2)&amp;":"&amp;$D161,'Array Content'!$F$2:$K$6116,3,FALSE)</f>
        <v>NM_002431</v>
      </c>
      <c r="D161" s="78" t="str">
        <f>VLOOKUP($C$1&amp;":"&amp;A161,'Array Content'!$C$2:$D$6661,2,FALSE)</f>
        <v>MNAT1</v>
      </c>
      <c r="E161" s="79" t="str">
        <f>VLOOKUP(MID($C$1,3,2)&amp;":"&amp;$D161,'Array Content'!$F$2:$K$6116,5,FALSE)</f>
        <v>Menage a trois homolog 1, cyclin H assembly factor (Xenopus laevis)</v>
      </c>
      <c r="F161" s="79" t="str">
        <f>VLOOKUP(MID($C$1,3,2)&amp;":"&amp;$D161,'Array Content'!$F$2:$K$6116,6,FALSE)</f>
        <v>PPH02714A</v>
      </c>
    </row>
    <row r="162" spans="1:6" ht="15" customHeight="1" x14ac:dyDescent="0.3">
      <c r="A162" s="77" t="s">
        <v>26955</v>
      </c>
      <c r="B162" s="78">
        <f>VLOOKUP(MID($C$1,3,2)&amp;":"&amp;$D162,'Array Content'!$F$2:$K$6116,2,FALSE)</f>
        <v>55167</v>
      </c>
      <c r="C162" s="78" t="str">
        <f>VLOOKUP(MID($C$1,3,2)&amp;":"&amp;$D162,'Array Content'!$F$2:$K$6116,3,FALSE)</f>
        <v>NM_018133</v>
      </c>
      <c r="D162" s="78" t="str">
        <f>VLOOKUP($C$1&amp;":"&amp;A162,'Array Content'!$C$2:$D$6661,2,FALSE)</f>
        <v>MSL2</v>
      </c>
      <c r="E162" s="79" t="str">
        <f>VLOOKUP(MID($C$1,3,2)&amp;":"&amp;$D162,'Array Content'!$F$2:$K$6116,5,FALSE)</f>
        <v>Male-specific lethal 2 homolog (Drosophila)</v>
      </c>
      <c r="F162" s="79" t="str">
        <f>VLOOKUP(MID($C$1,3,2)&amp;":"&amp;$D162,'Array Content'!$F$2:$K$6116,6,FALSE)</f>
        <v>PPH23591A</v>
      </c>
    </row>
    <row r="163" spans="1:6" ht="15" customHeight="1" x14ac:dyDescent="0.3">
      <c r="A163" s="77" t="s">
        <v>26956</v>
      </c>
      <c r="B163" s="78">
        <f>VLOOKUP(MID($C$1,3,2)&amp;":"&amp;$D163,'Array Content'!$F$2:$K$6116,2,FALSE)</f>
        <v>23077</v>
      </c>
      <c r="C163" s="78" t="str">
        <f>VLOOKUP(MID($C$1,3,2)&amp;":"&amp;$D163,'Array Content'!$F$2:$K$6116,3,FALSE)</f>
        <v>NM_015057</v>
      </c>
      <c r="D163" s="78" t="str">
        <f>VLOOKUP($C$1&amp;":"&amp;A163,'Array Content'!$C$2:$D$6661,2,FALSE)</f>
        <v>MYCBP2</v>
      </c>
      <c r="E163" s="79" t="str">
        <f>VLOOKUP(MID($C$1,3,2)&amp;":"&amp;$D163,'Array Content'!$F$2:$K$6116,5,FALSE)</f>
        <v>MYC binding protein 2</v>
      </c>
      <c r="F163" s="79" t="str">
        <f>VLOOKUP(MID($C$1,3,2)&amp;":"&amp;$D163,'Array Content'!$F$2:$K$6116,6,FALSE)</f>
        <v>PPH12829A</v>
      </c>
    </row>
    <row r="164" spans="1:6" ht="15" customHeight="1" x14ac:dyDescent="0.3">
      <c r="A164" s="77" t="s">
        <v>26957</v>
      </c>
      <c r="B164" s="78">
        <f>VLOOKUP(MID($C$1,3,2)&amp;":"&amp;$D164,'Array Content'!$F$2:$K$6116,2,FALSE)</f>
        <v>29116</v>
      </c>
      <c r="C164" s="78" t="str">
        <f>VLOOKUP(MID($C$1,3,2)&amp;":"&amp;$D164,'Array Content'!$F$2:$K$6116,3,FALSE)</f>
        <v>NM_013262</v>
      </c>
      <c r="D164" s="78" t="str">
        <f>VLOOKUP($C$1&amp;":"&amp;A164,'Array Content'!$C$2:$D$6661,2,FALSE)</f>
        <v>MYLIP</v>
      </c>
      <c r="E164" s="79" t="str">
        <f>VLOOKUP(MID($C$1,3,2)&amp;":"&amp;$D164,'Array Content'!$F$2:$K$6116,5,FALSE)</f>
        <v>Myosin regulatory light chain interacting protein</v>
      </c>
      <c r="F164" s="79" t="str">
        <f>VLOOKUP(MID($C$1,3,2)&amp;":"&amp;$D164,'Array Content'!$F$2:$K$6116,6,FALSE)</f>
        <v>PPH21137A</v>
      </c>
    </row>
    <row r="165" spans="1:6" ht="15" customHeight="1" x14ac:dyDescent="0.3">
      <c r="A165" s="77" t="s">
        <v>26958</v>
      </c>
      <c r="B165" s="78">
        <f>VLOOKUP(MID($C$1,3,2)&amp;":"&amp;$D165,'Array Content'!$F$2:$K$6116,2,FALSE)</f>
        <v>4734</v>
      </c>
      <c r="C165" s="78" t="str">
        <f>VLOOKUP(MID($C$1,3,2)&amp;":"&amp;$D165,'Array Content'!$F$2:$K$6116,3,FALSE)</f>
        <v>NM_006154</v>
      </c>
      <c r="D165" s="78" t="str">
        <f>VLOOKUP($C$1&amp;":"&amp;A165,'Array Content'!$C$2:$D$6661,2,FALSE)</f>
        <v>NEDD4</v>
      </c>
      <c r="E165" s="79" t="str">
        <f>VLOOKUP(MID($C$1,3,2)&amp;":"&amp;$D165,'Array Content'!$F$2:$K$6116,5,FALSE)</f>
        <v>Neural precursor cell expressed, developmentally down-regulated 4</v>
      </c>
      <c r="F165" s="79" t="str">
        <f>VLOOKUP(MID($C$1,3,2)&amp;":"&amp;$D165,'Array Content'!$F$2:$K$6116,6,FALSE)</f>
        <v>PPH07084A</v>
      </c>
    </row>
    <row r="166" spans="1:6" ht="15" customHeight="1" x14ac:dyDescent="0.3">
      <c r="A166" s="77" t="s">
        <v>26959</v>
      </c>
      <c r="B166" s="78">
        <f>VLOOKUP(MID($C$1,3,2)&amp;":"&amp;$D166,'Array Content'!$F$2:$K$6116,2,FALSE)</f>
        <v>23327</v>
      </c>
      <c r="C166" s="78" t="str">
        <f>VLOOKUP(MID($C$1,3,2)&amp;":"&amp;$D166,'Array Content'!$F$2:$K$6116,3,FALSE)</f>
        <v>NM_015277</v>
      </c>
      <c r="D166" s="78" t="str">
        <f>VLOOKUP($C$1&amp;":"&amp;A166,'Array Content'!$C$2:$D$6661,2,FALSE)</f>
        <v>NEDD4L</v>
      </c>
      <c r="E166" s="79" t="str">
        <f>VLOOKUP(MID($C$1,3,2)&amp;":"&amp;$D166,'Array Content'!$F$2:$K$6116,5,FALSE)</f>
        <v>Neural precursor cell expressed, developmentally down-regulated 4-like</v>
      </c>
      <c r="F166" s="79" t="str">
        <f>VLOOKUP(MID($C$1,3,2)&amp;":"&amp;$D166,'Array Content'!$F$2:$K$6116,6,FALSE)</f>
        <v>PPH15046A</v>
      </c>
    </row>
    <row r="167" spans="1:6" ht="15" customHeight="1" x14ac:dyDescent="0.3">
      <c r="A167" s="77" t="s">
        <v>26960</v>
      </c>
      <c r="B167" s="78">
        <f>VLOOKUP(MID($C$1,3,2)&amp;":"&amp;$D167,'Array Content'!$F$2:$K$6116,2,FALSE)</f>
        <v>9148</v>
      </c>
      <c r="C167" s="78" t="str">
        <f>VLOOKUP(MID($C$1,3,2)&amp;":"&amp;$D167,'Array Content'!$F$2:$K$6116,3,FALSE)</f>
        <v>NM_004210</v>
      </c>
      <c r="D167" s="78" t="str">
        <f>VLOOKUP($C$1&amp;":"&amp;A167,'Array Content'!$C$2:$D$6661,2,FALSE)</f>
        <v>NEURL1</v>
      </c>
      <c r="E167" s="79" t="str">
        <f>VLOOKUP(MID($C$1,3,2)&amp;":"&amp;$D167,'Array Content'!$F$2:$K$6116,5,FALSE)</f>
        <v>Neuralized homolog (Drosophila)</v>
      </c>
      <c r="F167" s="79" t="str">
        <f>VLOOKUP(MID($C$1,3,2)&amp;":"&amp;$D167,'Array Content'!$F$2:$K$6116,6,FALSE)</f>
        <v>PPH06878A</v>
      </c>
    </row>
    <row r="168" spans="1:6" ht="15" customHeight="1" x14ac:dyDescent="0.3">
      <c r="A168" s="77" t="s">
        <v>26961</v>
      </c>
      <c r="B168" s="78">
        <f>VLOOKUP(MID($C$1,3,2)&amp;":"&amp;$D168,'Array Content'!$F$2:$K$6116,2,FALSE)</f>
        <v>4799</v>
      </c>
      <c r="C168" s="78" t="str">
        <f>VLOOKUP(MID($C$1,3,2)&amp;":"&amp;$D168,'Array Content'!$F$2:$K$6116,3,FALSE)</f>
        <v>NM_002504</v>
      </c>
      <c r="D168" s="78" t="str">
        <f>VLOOKUP($C$1&amp;":"&amp;A168,'Array Content'!$C$2:$D$6661,2,FALSE)</f>
        <v>NFX1</v>
      </c>
      <c r="E168" s="79" t="str">
        <f>VLOOKUP(MID($C$1,3,2)&amp;":"&amp;$D168,'Array Content'!$F$2:$K$6116,5,FALSE)</f>
        <v>Nuclear transcription factor, X-box binding 1</v>
      </c>
      <c r="F168" s="79" t="str">
        <f>VLOOKUP(MID($C$1,3,2)&amp;":"&amp;$D168,'Array Content'!$F$2:$K$6116,6,FALSE)</f>
        <v>PPH19626A</v>
      </c>
    </row>
    <row r="169" spans="1:6" ht="15" customHeight="1" x14ac:dyDescent="0.3">
      <c r="A169" s="77" t="s">
        <v>26962</v>
      </c>
      <c r="B169" s="78">
        <f>VLOOKUP(MID($C$1,3,2)&amp;":"&amp;$D169,'Array Content'!$F$2:$K$6116,2,FALSE)</f>
        <v>152518</v>
      </c>
      <c r="C169" s="78" t="str">
        <f>VLOOKUP(MID($C$1,3,2)&amp;":"&amp;$D169,'Array Content'!$F$2:$K$6116,3,FALSE)</f>
        <v>NM_152995</v>
      </c>
      <c r="D169" s="78" t="str">
        <f>VLOOKUP($C$1&amp;":"&amp;A169,'Array Content'!$C$2:$D$6661,2,FALSE)</f>
        <v>NFXL1</v>
      </c>
      <c r="E169" s="79" t="str">
        <f>VLOOKUP(MID($C$1,3,2)&amp;":"&amp;$D169,'Array Content'!$F$2:$K$6116,5,FALSE)</f>
        <v>Nuclear transcription factor, X-box binding-like 1</v>
      </c>
      <c r="F169" s="79" t="str">
        <f>VLOOKUP(MID($C$1,3,2)&amp;":"&amp;$D169,'Array Content'!$F$2:$K$6116,6,FALSE)</f>
        <v>PPH17580A</v>
      </c>
    </row>
    <row r="170" spans="1:6" ht="15" customHeight="1" x14ac:dyDescent="0.3">
      <c r="A170" s="77" t="s">
        <v>26963</v>
      </c>
      <c r="B170" s="78">
        <f>VLOOKUP(MID($C$1,3,2)&amp;":"&amp;$D170,'Array Content'!$F$2:$K$6116,2,FALSE)</f>
        <v>378884</v>
      </c>
      <c r="C170" s="78" t="str">
        <f>VLOOKUP(MID($C$1,3,2)&amp;":"&amp;$D170,'Array Content'!$F$2:$K$6116,3,FALSE)</f>
        <v>NM_198586</v>
      </c>
      <c r="D170" s="78" t="str">
        <f>VLOOKUP($C$1&amp;":"&amp;A170,'Array Content'!$C$2:$D$6661,2,FALSE)</f>
        <v>NHLRC1</v>
      </c>
      <c r="E170" s="79" t="str">
        <f>VLOOKUP(MID($C$1,3,2)&amp;":"&amp;$D170,'Array Content'!$F$2:$K$6116,5,FALSE)</f>
        <v>NHL repeat containing 1</v>
      </c>
      <c r="F170" s="79" t="str">
        <f>VLOOKUP(MID($C$1,3,2)&amp;":"&amp;$D170,'Array Content'!$F$2:$K$6116,6,FALSE)</f>
        <v>PPH17369A</v>
      </c>
    </row>
    <row r="171" spans="1:6" ht="15" customHeight="1" x14ac:dyDescent="0.3">
      <c r="A171" s="77" t="s">
        <v>35</v>
      </c>
      <c r="B171" s="78">
        <f>VLOOKUP(MID($C$1,3,2)&amp;":"&amp;$D171,'Array Content'!$F$2:$K$6116,2,FALSE)</f>
        <v>51070</v>
      </c>
      <c r="C171" s="78" t="str">
        <f>VLOOKUP(MID($C$1,3,2)&amp;":"&amp;$D171,'Array Content'!$F$2:$K$6116,3,FALSE)</f>
        <v>NM_015953</v>
      </c>
      <c r="D171" s="78" t="str">
        <f>VLOOKUP($C$1&amp;":"&amp;A171,'Array Content'!$C$2:$D$6661,2,FALSE)</f>
        <v>NOSIP</v>
      </c>
      <c r="E171" s="79" t="str">
        <f>VLOOKUP(MID($C$1,3,2)&amp;":"&amp;$D171,'Array Content'!$F$2:$K$6116,5,FALSE)</f>
        <v>Nitric oxide synthase interacting protein</v>
      </c>
      <c r="F171" s="79" t="str">
        <f>VLOOKUP(MID($C$1,3,2)&amp;":"&amp;$D171,'Array Content'!$F$2:$K$6116,6,FALSE)</f>
        <v>PPH07491A</v>
      </c>
    </row>
    <row r="172" spans="1:6" ht="15" customHeight="1" x14ac:dyDescent="0.3">
      <c r="A172" s="77" t="s">
        <v>37</v>
      </c>
      <c r="B172" s="78">
        <f>VLOOKUP(MID($C$1,3,2)&amp;":"&amp;$D172,'Array Content'!$F$2:$K$6116,2,FALSE)</f>
        <v>28962</v>
      </c>
      <c r="C172" s="78" t="str">
        <f>VLOOKUP(MID($C$1,3,2)&amp;":"&amp;$D172,'Array Content'!$F$2:$K$6116,3,FALSE)</f>
        <v>NM_014028</v>
      </c>
      <c r="D172" s="78" t="str">
        <f>VLOOKUP($C$1&amp;":"&amp;A172,'Array Content'!$C$2:$D$6661,2,FALSE)</f>
        <v>OSTM1</v>
      </c>
      <c r="E172" s="79" t="str">
        <f>VLOOKUP(MID($C$1,3,2)&amp;":"&amp;$D172,'Array Content'!$F$2:$K$6116,5,FALSE)</f>
        <v>Osteopetrosis associated transmembrane protein 1</v>
      </c>
      <c r="F172" s="79" t="str">
        <f>VLOOKUP(MID($C$1,3,2)&amp;":"&amp;$D172,'Array Content'!$F$2:$K$6116,6,FALSE)</f>
        <v>PPH13267A</v>
      </c>
    </row>
    <row r="173" spans="1:6" ht="15" customHeight="1" x14ac:dyDescent="0.3">
      <c r="A173" s="77" t="s">
        <v>39</v>
      </c>
      <c r="B173" s="78">
        <f>VLOOKUP(MID($C$1,3,2)&amp;":"&amp;$D173,'Array Content'!$F$2:$K$6116,2,FALSE)</f>
        <v>5071</v>
      </c>
      <c r="C173" s="78" t="str">
        <f>VLOOKUP(MID($C$1,3,2)&amp;":"&amp;$D173,'Array Content'!$F$2:$K$6116,3,FALSE)</f>
        <v>NM_004562</v>
      </c>
      <c r="D173" s="78" t="str">
        <f>VLOOKUP($C$1&amp;":"&amp;A173,'Array Content'!$C$2:$D$6661,2,FALSE)</f>
        <v>PARK2</v>
      </c>
      <c r="E173" s="79" t="str">
        <f>VLOOKUP(MID($C$1,3,2)&amp;":"&amp;$D173,'Array Content'!$F$2:$K$6116,5,FALSE)</f>
        <v>Parkinson protein 2, E3 ubiquitin protein ligase (parkin)</v>
      </c>
      <c r="F173" s="79" t="str">
        <f>VLOOKUP(MID($C$1,3,2)&amp;":"&amp;$D173,'Array Content'!$F$2:$K$6116,6,FALSE)</f>
        <v>PPH05959A</v>
      </c>
    </row>
    <row r="174" spans="1:6" ht="15" customHeight="1" x14ac:dyDescent="0.3">
      <c r="A174" s="77" t="s">
        <v>41</v>
      </c>
      <c r="B174" s="78">
        <f>VLOOKUP(MID($C$1,3,2)&amp;":"&amp;$D174,'Array Content'!$F$2:$K$6116,2,FALSE)</f>
        <v>5080</v>
      </c>
      <c r="C174" s="78" t="str">
        <f>VLOOKUP(MID($C$1,3,2)&amp;":"&amp;$D174,'Array Content'!$F$2:$K$6116,3,FALSE)</f>
        <v>NM_000280</v>
      </c>
      <c r="D174" s="78" t="str">
        <f>VLOOKUP($C$1&amp;":"&amp;A174,'Array Content'!$C$2:$D$6661,2,FALSE)</f>
        <v>PAX6</v>
      </c>
      <c r="E174" s="79" t="str">
        <f>VLOOKUP(MID($C$1,3,2)&amp;":"&amp;$D174,'Array Content'!$F$2:$K$6116,5,FALSE)</f>
        <v>Paired box 6</v>
      </c>
      <c r="F174" s="79" t="str">
        <f>VLOOKUP(MID($C$1,3,2)&amp;":"&amp;$D174,'Array Content'!$F$2:$K$6116,6,FALSE)</f>
        <v>PPH02598A</v>
      </c>
    </row>
    <row r="175" spans="1:6" ht="15" customHeight="1" x14ac:dyDescent="0.3">
      <c r="A175" s="77" t="s">
        <v>42</v>
      </c>
      <c r="B175" s="78">
        <f>VLOOKUP(MID($C$1,3,2)&amp;":"&amp;$D175,'Array Content'!$F$2:$K$6116,2,FALSE)</f>
        <v>7703</v>
      </c>
      <c r="C175" s="78" t="str">
        <f>VLOOKUP(MID($C$1,3,2)&amp;":"&amp;$D175,'Array Content'!$F$2:$K$6116,3,FALSE)</f>
        <v>NM_007144</v>
      </c>
      <c r="D175" s="78" t="str">
        <f>VLOOKUP($C$1&amp;":"&amp;A175,'Array Content'!$C$2:$D$6661,2,FALSE)</f>
        <v>PCGF2</v>
      </c>
      <c r="E175" s="79" t="str">
        <f>VLOOKUP(MID($C$1,3,2)&amp;":"&amp;$D175,'Array Content'!$F$2:$K$6116,5,FALSE)</f>
        <v>Polycomb group ring finger 2</v>
      </c>
      <c r="F175" s="79" t="str">
        <f>VLOOKUP(MID($C$1,3,2)&amp;":"&amp;$D175,'Array Content'!$F$2:$K$6116,6,FALSE)</f>
        <v>PPH00265A</v>
      </c>
    </row>
    <row r="176" spans="1:6" ht="15" customHeight="1" x14ac:dyDescent="0.3">
      <c r="A176" s="77" t="s">
        <v>353</v>
      </c>
      <c r="B176" s="78">
        <f>VLOOKUP(MID($C$1,3,2)&amp;":"&amp;$D176,'Array Content'!$F$2:$K$6116,2,FALSE)</f>
        <v>10336</v>
      </c>
      <c r="C176" s="78" t="str">
        <f>VLOOKUP(MID($C$1,3,2)&amp;":"&amp;$D176,'Array Content'!$F$2:$K$6116,3,FALSE)</f>
        <v>NM_006315</v>
      </c>
      <c r="D176" s="78" t="str">
        <f>VLOOKUP($C$1&amp;":"&amp;A176,'Array Content'!$C$2:$D$6661,2,FALSE)</f>
        <v>PCGF3</v>
      </c>
      <c r="E176" s="79" t="str">
        <f>VLOOKUP(MID($C$1,3,2)&amp;":"&amp;$D176,'Array Content'!$F$2:$K$6116,5,FALSE)</f>
        <v>Polycomb group ring finger 3</v>
      </c>
      <c r="F176" s="79" t="str">
        <f>VLOOKUP(MID($C$1,3,2)&amp;":"&amp;$D176,'Array Content'!$F$2:$K$6116,6,FALSE)</f>
        <v>PPH20418A</v>
      </c>
    </row>
    <row r="177" spans="1:6" ht="15" customHeight="1" x14ac:dyDescent="0.3">
      <c r="A177" s="77" t="s">
        <v>354</v>
      </c>
      <c r="B177" s="78">
        <f>VLOOKUP(MID($C$1,3,2)&amp;":"&amp;$D177,'Array Content'!$F$2:$K$6116,2,FALSE)</f>
        <v>84333</v>
      </c>
      <c r="C177" s="78" t="str">
        <f>VLOOKUP(MID($C$1,3,2)&amp;":"&amp;$D177,'Array Content'!$F$2:$K$6116,3,FALSE)</f>
        <v>NM_032373</v>
      </c>
      <c r="D177" s="78" t="str">
        <f>VLOOKUP($C$1&amp;":"&amp;A177,'Array Content'!$C$2:$D$6661,2,FALSE)</f>
        <v>PCGF5</v>
      </c>
      <c r="E177" s="79" t="str">
        <f>VLOOKUP(MID($C$1,3,2)&amp;":"&amp;$D177,'Array Content'!$F$2:$K$6116,5,FALSE)</f>
        <v>Polycomb group ring finger 5</v>
      </c>
      <c r="F177" s="79" t="str">
        <f>VLOOKUP(MID($C$1,3,2)&amp;":"&amp;$D177,'Array Content'!$F$2:$K$6116,6,FALSE)</f>
        <v>PPH14942A</v>
      </c>
    </row>
    <row r="178" spans="1:6" ht="15" customHeight="1" x14ac:dyDescent="0.3">
      <c r="A178" s="77" t="s">
        <v>355</v>
      </c>
      <c r="B178" s="78">
        <f>VLOOKUP(MID($C$1,3,2)&amp;":"&amp;$D178,'Array Content'!$F$2:$K$6116,2,FALSE)</f>
        <v>23024</v>
      </c>
      <c r="C178" s="78" t="str">
        <f>VLOOKUP(MID($C$1,3,2)&amp;":"&amp;$D178,'Array Content'!$F$2:$K$6116,3,FALSE)</f>
        <v>NM_015009</v>
      </c>
      <c r="D178" s="78" t="str">
        <f>VLOOKUP($C$1&amp;":"&amp;A178,'Array Content'!$C$2:$D$6661,2,FALSE)</f>
        <v>PDZRN3</v>
      </c>
      <c r="E178" s="79" t="str">
        <f>VLOOKUP(MID($C$1,3,2)&amp;":"&amp;$D178,'Array Content'!$F$2:$K$6116,5,FALSE)</f>
        <v>PDZ domain containing RING finger 3</v>
      </c>
      <c r="F178" s="79" t="str">
        <f>VLOOKUP(MID($C$1,3,2)&amp;":"&amp;$D178,'Array Content'!$F$2:$K$6116,6,FALSE)</f>
        <v>PPH58071A</v>
      </c>
    </row>
    <row r="179" spans="1:6" ht="15" customHeight="1" x14ac:dyDescent="0.3">
      <c r="A179" s="77" t="s">
        <v>356</v>
      </c>
      <c r="B179" s="78">
        <f>VLOOKUP(MID($C$1,3,2)&amp;":"&amp;$D179,'Array Content'!$F$2:$K$6116,2,FALSE)</f>
        <v>29951</v>
      </c>
      <c r="C179" s="78" t="str">
        <f>VLOOKUP(MID($C$1,3,2)&amp;":"&amp;$D179,'Array Content'!$F$2:$K$6116,3,FALSE)</f>
        <v>NM_013377</v>
      </c>
      <c r="D179" s="78" t="str">
        <f>VLOOKUP($C$1&amp;":"&amp;A179,'Array Content'!$C$2:$D$6661,2,FALSE)</f>
        <v>PDZRN4</v>
      </c>
      <c r="E179" s="79" t="str">
        <f>VLOOKUP(MID($C$1,3,2)&amp;":"&amp;$D179,'Array Content'!$F$2:$K$6116,5,FALSE)</f>
        <v>PDZ domain containing RING finger 4</v>
      </c>
      <c r="F179" s="79" t="str">
        <f>VLOOKUP(MID($C$1,3,2)&amp;":"&amp;$D179,'Array Content'!$F$2:$K$6116,6,FALSE)</f>
        <v>PPH18531A</v>
      </c>
    </row>
    <row r="180" spans="1:6" ht="15" customHeight="1" x14ac:dyDescent="0.3">
      <c r="A180" s="77" t="s">
        <v>357</v>
      </c>
      <c r="B180" s="78">
        <f>VLOOKUP(MID($C$1,3,2)&amp;":"&amp;$D180,'Array Content'!$F$2:$K$6116,2,FALSE)</f>
        <v>57162</v>
      </c>
      <c r="C180" s="78" t="str">
        <f>VLOOKUP(MID($C$1,3,2)&amp;":"&amp;$D180,'Array Content'!$F$2:$K$6116,3,FALSE)</f>
        <v>NM_020651</v>
      </c>
      <c r="D180" s="78" t="str">
        <f>VLOOKUP($C$1&amp;":"&amp;A180,'Array Content'!$C$2:$D$6661,2,FALSE)</f>
        <v>PELI1</v>
      </c>
      <c r="E180" s="79" t="str">
        <f>VLOOKUP(MID($C$1,3,2)&amp;":"&amp;$D180,'Array Content'!$F$2:$K$6116,5,FALSE)</f>
        <v>Pellino homolog 1 (Drosophila)</v>
      </c>
      <c r="F180" s="79" t="str">
        <f>VLOOKUP(MID($C$1,3,2)&amp;":"&amp;$D180,'Array Content'!$F$2:$K$6116,6,FALSE)</f>
        <v>PPH06053A</v>
      </c>
    </row>
    <row r="181" spans="1:6" ht="15" customHeight="1" x14ac:dyDescent="0.3">
      <c r="A181" s="77" t="s">
        <v>358</v>
      </c>
      <c r="B181" s="78">
        <f>VLOOKUP(MID($C$1,3,2)&amp;":"&amp;$D181,'Array Content'!$F$2:$K$6116,2,FALSE)</f>
        <v>57161</v>
      </c>
      <c r="C181" s="78" t="str">
        <f>VLOOKUP(MID($C$1,3,2)&amp;":"&amp;$D181,'Array Content'!$F$2:$K$6116,3,FALSE)</f>
        <v>NM_021255</v>
      </c>
      <c r="D181" s="78" t="str">
        <f>VLOOKUP($C$1&amp;":"&amp;A181,'Array Content'!$C$2:$D$6661,2,FALSE)</f>
        <v>PELI2</v>
      </c>
      <c r="E181" s="79" t="str">
        <f>VLOOKUP(MID($C$1,3,2)&amp;":"&amp;$D181,'Array Content'!$F$2:$K$6116,5,FALSE)</f>
        <v>Pellino homolog 2 (Drosophila)</v>
      </c>
      <c r="F181" s="79" t="str">
        <f>VLOOKUP(MID($C$1,3,2)&amp;":"&amp;$D181,'Array Content'!$F$2:$K$6116,6,FALSE)</f>
        <v>PPH06050A</v>
      </c>
    </row>
    <row r="182" spans="1:6" ht="15" customHeight="1" x14ac:dyDescent="0.3">
      <c r="A182" s="77" t="s">
        <v>18</v>
      </c>
      <c r="B182" s="78">
        <f>VLOOKUP(MID($C$1,3,2)&amp;":"&amp;$D182,'Array Content'!$F$2:$K$6116,2,FALSE)</f>
        <v>5193</v>
      </c>
      <c r="C182" s="78" t="str">
        <f>VLOOKUP(MID($C$1,3,2)&amp;":"&amp;$D182,'Array Content'!$F$2:$K$6116,3,FALSE)</f>
        <v>NM_000286</v>
      </c>
      <c r="D182" s="78" t="str">
        <f>VLOOKUP($C$1&amp;":"&amp;A182,'Array Content'!$C$2:$D$6661,2,FALSE)</f>
        <v>PEX12</v>
      </c>
      <c r="E182" s="79" t="str">
        <f>VLOOKUP(MID($C$1,3,2)&amp;":"&amp;$D182,'Array Content'!$F$2:$K$6116,5,FALSE)</f>
        <v>Peroxisomal biogenesis factor 12</v>
      </c>
      <c r="F182" s="79" t="str">
        <f>VLOOKUP(MID($C$1,3,2)&amp;":"&amp;$D182,'Array Content'!$F$2:$K$6116,6,FALSE)</f>
        <v>PPH15419A</v>
      </c>
    </row>
    <row r="183" spans="1:6" ht="15" customHeight="1" x14ac:dyDescent="0.3">
      <c r="A183" s="77" t="s">
        <v>26964</v>
      </c>
      <c r="B183" s="78">
        <f>VLOOKUP(MID($C$1,3,2)&amp;":"&amp;$D183,'Array Content'!$F$2:$K$6116,2,FALSE)</f>
        <v>5828</v>
      </c>
      <c r="C183" s="78" t="str">
        <f>VLOOKUP(MID($C$1,3,2)&amp;":"&amp;$D183,'Array Content'!$F$2:$K$6116,3,FALSE)</f>
        <v>NM_000318</v>
      </c>
      <c r="D183" s="78" t="str">
        <f>VLOOKUP($C$1&amp;":"&amp;A183,'Array Content'!$C$2:$D$6661,2,FALSE)</f>
        <v>PEX2</v>
      </c>
      <c r="E183" s="79" t="str">
        <f>VLOOKUP(MID($C$1,3,2)&amp;":"&amp;$D183,'Array Content'!$F$2:$K$6116,5,FALSE)</f>
        <v>Peroxisomal biogenesis factor 2</v>
      </c>
      <c r="F183" s="79" t="str">
        <f>VLOOKUP(MID($C$1,3,2)&amp;":"&amp;$D183,'Array Content'!$F$2:$K$6116,6,FALSE)</f>
        <v>PPH13762A</v>
      </c>
    </row>
    <row r="184" spans="1:6" ht="15" customHeight="1" x14ac:dyDescent="0.3">
      <c r="A184" s="77" t="s">
        <v>26965</v>
      </c>
      <c r="B184" s="78">
        <f>VLOOKUP(MID($C$1,3,2)&amp;":"&amp;$D184,'Array Content'!$F$2:$K$6116,2,FALSE)</f>
        <v>55023</v>
      </c>
      <c r="C184" s="78" t="str">
        <f>VLOOKUP(MID($C$1,3,2)&amp;":"&amp;$D184,'Array Content'!$F$2:$K$6116,3,FALSE)</f>
        <v>NM_017934</v>
      </c>
      <c r="D184" s="78" t="str">
        <f>VLOOKUP($C$1&amp;":"&amp;A184,'Array Content'!$C$2:$D$6661,2,FALSE)</f>
        <v>PHIP</v>
      </c>
      <c r="E184" s="79" t="str">
        <f>VLOOKUP(MID($C$1,3,2)&amp;":"&amp;$D184,'Array Content'!$F$2:$K$6116,5,FALSE)</f>
        <v>Pleckstrin homology domain interacting protein</v>
      </c>
      <c r="F184" s="79" t="str">
        <f>VLOOKUP(MID($C$1,3,2)&amp;":"&amp;$D184,'Array Content'!$F$2:$K$6116,6,FALSE)</f>
        <v>PPH07725A</v>
      </c>
    </row>
    <row r="185" spans="1:6" ht="15" customHeight="1" x14ac:dyDescent="0.3">
      <c r="A185" s="77" t="s">
        <v>26966</v>
      </c>
      <c r="B185" s="78">
        <f>VLOOKUP(MID($C$1,3,2)&amp;":"&amp;$D185,'Array Content'!$F$2:$K$6116,2,FALSE)</f>
        <v>57661</v>
      </c>
      <c r="C185" s="78" t="str">
        <f>VLOOKUP(MID($C$1,3,2)&amp;":"&amp;$D185,'Array Content'!$F$2:$K$6116,3,FALSE)</f>
        <v>NM_020901</v>
      </c>
      <c r="D185" s="78" t="str">
        <f>VLOOKUP($C$1&amp;":"&amp;A185,'Array Content'!$C$2:$D$6661,2,FALSE)</f>
        <v>PHRF1</v>
      </c>
      <c r="E185" s="79" t="str">
        <f>VLOOKUP(MID($C$1,3,2)&amp;":"&amp;$D185,'Array Content'!$F$2:$K$6116,5,FALSE)</f>
        <v>PHD and ring finger domains 1</v>
      </c>
      <c r="F185" s="79" t="str">
        <f>VLOOKUP(MID($C$1,3,2)&amp;":"&amp;$D185,'Array Content'!$F$2:$K$6116,6,FALSE)</f>
        <v>PPH16974A</v>
      </c>
    </row>
    <row r="186" spans="1:6" ht="15" customHeight="1" x14ac:dyDescent="0.3">
      <c r="A186" s="77" t="s">
        <v>26967</v>
      </c>
      <c r="B186" s="78">
        <f>VLOOKUP(MID($C$1,3,2)&amp;":"&amp;$D186,'Array Content'!$F$2:$K$6116,2,FALSE)</f>
        <v>8554</v>
      </c>
      <c r="C186" s="78" t="str">
        <f>VLOOKUP(MID($C$1,3,2)&amp;":"&amp;$D186,'Array Content'!$F$2:$K$6116,3,FALSE)</f>
        <v>NM_016166</v>
      </c>
      <c r="D186" s="78" t="str">
        <f>VLOOKUP($C$1&amp;":"&amp;A186,'Array Content'!$C$2:$D$6661,2,FALSE)</f>
        <v>PIAS1</v>
      </c>
      <c r="E186" s="79" t="str">
        <f>VLOOKUP(MID($C$1,3,2)&amp;":"&amp;$D186,'Array Content'!$F$2:$K$6116,5,FALSE)</f>
        <v>Protein inhibitor of activated STAT, 1</v>
      </c>
      <c r="F186" s="79" t="str">
        <f>VLOOKUP(MID($C$1,3,2)&amp;":"&amp;$D186,'Array Content'!$F$2:$K$6116,6,FALSE)</f>
        <v>PPH00774A</v>
      </c>
    </row>
    <row r="187" spans="1:6" ht="15" customHeight="1" x14ac:dyDescent="0.3">
      <c r="A187" s="77" t="s">
        <v>26968</v>
      </c>
      <c r="B187" s="78">
        <f>VLOOKUP(MID($C$1,3,2)&amp;":"&amp;$D187,'Array Content'!$F$2:$K$6116,2,FALSE)</f>
        <v>9063</v>
      </c>
      <c r="C187" s="78" t="str">
        <f>VLOOKUP(MID($C$1,3,2)&amp;":"&amp;$D187,'Array Content'!$F$2:$K$6116,3,FALSE)</f>
        <v>NM_004671</v>
      </c>
      <c r="D187" s="78" t="str">
        <f>VLOOKUP($C$1&amp;":"&amp;A187,'Array Content'!$C$2:$D$6661,2,FALSE)</f>
        <v>PIAS2</v>
      </c>
      <c r="E187" s="79" t="str">
        <f>VLOOKUP(MID($C$1,3,2)&amp;":"&amp;$D187,'Array Content'!$F$2:$K$6116,5,FALSE)</f>
        <v>Protein inhibitor of activated STAT, 2</v>
      </c>
      <c r="F187" s="79" t="str">
        <f>VLOOKUP(MID($C$1,3,2)&amp;":"&amp;$D187,'Array Content'!$F$2:$K$6116,6,FALSE)</f>
        <v>PPH00757A</v>
      </c>
    </row>
    <row r="188" spans="1:6" ht="15" customHeight="1" x14ac:dyDescent="0.3">
      <c r="A188" s="77" t="s">
        <v>26969</v>
      </c>
      <c r="B188" s="78">
        <f>VLOOKUP(MID($C$1,3,2)&amp;":"&amp;$D188,'Array Content'!$F$2:$K$6116,2,FALSE)</f>
        <v>51588</v>
      </c>
      <c r="C188" s="78" t="str">
        <f>VLOOKUP(MID($C$1,3,2)&amp;":"&amp;$D188,'Array Content'!$F$2:$K$6116,3,FALSE)</f>
        <v>NM_015897</v>
      </c>
      <c r="D188" s="78" t="str">
        <f>VLOOKUP($C$1&amp;":"&amp;A188,'Array Content'!$C$2:$D$6661,2,FALSE)</f>
        <v>PIAS4</v>
      </c>
      <c r="E188" s="79" t="str">
        <f>VLOOKUP(MID($C$1,3,2)&amp;":"&amp;$D188,'Array Content'!$F$2:$K$6116,5,FALSE)</f>
        <v>Protein inhibitor of activated STAT, 4</v>
      </c>
      <c r="F188" s="79" t="str">
        <f>VLOOKUP(MID($C$1,3,2)&amp;":"&amp;$D188,'Array Content'!$F$2:$K$6116,6,FALSE)</f>
        <v>PPH00754A</v>
      </c>
    </row>
    <row r="189" spans="1:6" ht="15" customHeight="1" x14ac:dyDescent="0.3">
      <c r="A189" s="77" t="s">
        <v>26970</v>
      </c>
      <c r="B189" s="78">
        <f>VLOOKUP(MID($C$1,3,2)&amp;":"&amp;$D189,'Array Content'!$F$2:$K$6116,2,FALSE)</f>
        <v>64219</v>
      </c>
      <c r="C189" s="78" t="str">
        <f>VLOOKUP(MID($C$1,3,2)&amp;":"&amp;$D189,'Array Content'!$F$2:$K$6116,3,FALSE)</f>
        <v>NM_145119</v>
      </c>
      <c r="D189" s="78" t="str">
        <f>VLOOKUP($C$1&amp;":"&amp;A189,'Array Content'!$C$2:$D$6661,2,FALSE)</f>
        <v>PJA1</v>
      </c>
      <c r="E189" s="79" t="str">
        <f>VLOOKUP(MID($C$1,3,2)&amp;":"&amp;$D189,'Array Content'!$F$2:$K$6116,5,FALSE)</f>
        <v>Praja ring finger 1</v>
      </c>
      <c r="F189" s="79" t="str">
        <f>VLOOKUP(MID($C$1,3,2)&amp;":"&amp;$D189,'Array Content'!$F$2:$K$6116,6,FALSE)</f>
        <v>PPH08297A</v>
      </c>
    </row>
    <row r="190" spans="1:6" ht="15" customHeight="1" x14ac:dyDescent="0.3">
      <c r="A190" s="77" t="s">
        <v>26971</v>
      </c>
      <c r="B190" s="78">
        <f>VLOOKUP(MID($C$1,3,2)&amp;":"&amp;$D190,'Array Content'!$F$2:$K$6116,2,FALSE)</f>
        <v>9867</v>
      </c>
      <c r="C190" s="78" t="str">
        <f>VLOOKUP(MID($C$1,3,2)&amp;":"&amp;$D190,'Array Content'!$F$2:$K$6116,3,FALSE)</f>
        <v>NM_014819</v>
      </c>
      <c r="D190" s="78" t="str">
        <f>VLOOKUP($C$1&amp;":"&amp;A190,'Array Content'!$C$2:$D$6661,2,FALSE)</f>
        <v>PJA2</v>
      </c>
      <c r="E190" s="79" t="str">
        <f>VLOOKUP(MID($C$1,3,2)&amp;":"&amp;$D190,'Array Content'!$F$2:$K$6116,5,FALSE)</f>
        <v>Praja ring finger 2</v>
      </c>
      <c r="F190" s="79" t="str">
        <f>VLOOKUP(MID($C$1,3,2)&amp;":"&amp;$D190,'Array Content'!$F$2:$K$6116,6,FALSE)</f>
        <v>PPH14604A</v>
      </c>
    </row>
    <row r="191" spans="1:6" ht="15" customHeight="1" x14ac:dyDescent="0.3">
      <c r="A191" s="77" t="s">
        <v>26972</v>
      </c>
      <c r="B191" s="78">
        <f>VLOOKUP(MID($C$1,3,2)&amp;":"&amp;$D191,'Array Content'!$F$2:$K$6116,2,FALSE)</f>
        <v>5371</v>
      </c>
      <c r="C191" s="78" t="str">
        <f>VLOOKUP(MID($C$1,3,2)&amp;":"&amp;$D191,'Array Content'!$F$2:$K$6116,3,FALSE)</f>
        <v>NM_033238</v>
      </c>
      <c r="D191" s="78" t="str">
        <f>VLOOKUP($C$1&amp;":"&amp;A191,'Array Content'!$C$2:$D$6661,2,FALSE)</f>
        <v>PML</v>
      </c>
      <c r="E191" s="79" t="str">
        <f>VLOOKUP(MID($C$1,3,2)&amp;":"&amp;$D191,'Array Content'!$F$2:$K$6116,5,FALSE)</f>
        <v>Promyelocytic leukemia</v>
      </c>
      <c r="F191" s="79" t="str">
        <f>VLOOKUP(MID($C$1,3,2)&amp;":"&amp;$D191,'Array Content'!$F$2:$K$6116,6,FALSE)</f>
        <v>PPH02205A</v>
      </c>
    </row>
    <row r="192" spans="1:6" ht="15" customHeight="1" x14ac:dyDescent="0.3">
      <c r="A192" s="77" t="s">
        <v>26973</v>
      </c>
      <c r="B192" s="78">
        <f>VLOOKUP(MID($C$1,3,2)&amp;":"&amp;$D192,'Array Content'!$F$2:$K$6116,2,FALSE)</f>
        <v>56852</v>
      </c>
      <c r="C192" s="78" t="str">
        <f>VLOOKUP(MID($C$1,3,2)&amp;":"&amp;$D192,'Array Content'!$F$2:$K$6116,3,FALSE)</f>
        <v>NM_020165</v>
      </c>
      <c r="D192" s="78" t="str">
        <f>VLOOKUP($C$1&amp;":"&amp;A192,'Array Content'!$C$2:$D$6661,2,FALSE)</f>
        <v>RAD18</v>
      </c>
      <c r="E192" s="79" t="str">
        <f>VLOOKUP(MID($C$1,3,2)&amp;":"&amp;$D192,'Array Content'!$F$2:$K$6116,5,FALSE)</f>
        <v>RAD18 homolog (S. cerevisiae)</v>
      </c>
      <c r="F192" s="79" t="str">
        <f>VLOOKUP(MID($C$1,3,2)&amp;":"&amp;$D192,'Array Content'!$F$2:$K$6116,6,FALSE)</f>
        <v>PPH02740A</v>
      </c>
    </row>
    <row r="193" spans="1:6" ht="15" customHeight="1" x14ac:dyDescent="0.3">
      <c r="A193" s="77" t="s">
        <v>26974</v>
      </c>
      <c r="B193" s="78">
        <f>VLOOKUP(MID($C$1,3,2)&amp;":"&amp;$D193,'Array Content'!$F$2:$K$6116,2,FALSE)</f>
        <v>5888</v>
      </c>
      <c r="C193" s="78" t="str">
        <f>VLOOKUP(MID($C$1,3,2)&amp;":"&amp;$D193,'Array Content'!$F$2:$K$6116,3,FALSE)</f>
        <v>NM_002875</v>
      </c>
      <c r="D193" s="78" t="str">
        <f>VLOOKUP($C$1&amp;":"&amp;A193,'Array Content'!$C$2:$D$6661,2,FALSE)</f>
        <v>RAD51</v>
      </c>
      <c r="E193" s="79" t="str">
        <f>VLOOKUP(MID($C$1,3,2)&amp;":"&amp;$D193,'Array Content'!$F$2:$K$6116,5,FALSE)</f>
        <v>RAD51 homolog (S. cerevisiae)</v>
      </c>
      <c r="F193" s="79" t="str">
        <f>VLOOKUP(MID($C$1,3,2)&amp;":"&amp;$D193,'Array Content'!$F$2:$K$6116,6,FALSE)</f>
        <v>PPH00942A</v>
      </c>
    </row>
    <row r="194" spans="1:6" ht="15" customHeight="1" x14ac:dyDescent="0.3">
      <c r="A194" s="77" t="s">
        <v>26975</v>
      </c>
      <c r="B194" s="78">
        <f>VLOOKUP(MID($C$1,3,2)&amp;":"&amp;$D194,'Array Content'!$F$2:$K$6116,2,FALSE)</f>
        <v>5903</v>
      </c>
      <c r="C194" s="78" t="str">
        <f>VLOOKUP(MID($C$1,3,2)&amp;":"&amp;$D194,'Array Content'!$F$2:$K$6116,3,FALSE)</f>
        <v>NM_006267</v>
      </c>
      <c r="D194" s="78" t="str">
        <f>VLOOKUP($C$1&amp;":"&amp;A194,'Array Content'!$C$2:$D$6661,2,FALSE)</f>
        <v>RANBP2</v>
      </c>
      <c r="E194" s="79" t="str">
        <f>VLOOKUP(MID($C$1,3,2)&amp;":"&amp;$D194,'Array Content'!$F$2:$K$6116,5,FALSE)</f>
        <v>RAN binding protein 2</v>
      </c>
      <c r="F194" s="79" t="str">
        <f>VLOOKUP(MID($C$1,3,2)&amp;":"&amp;$D194,'Array Content'!$F$2:$K$6116,6,FALSE)</f>
        <v>PPH14237A</v>
      </c>
    </row>
    <row r="195" spans="1:6" ht="15" customHeight="1" x14ac:dyDescent="0.3">
      <c r="A195" s="77" t="s">
        <v>26976</v>
      </c>
      <c r="B195" s="78">
        <f>VLOOKUP(MID($C$1,3,2)&amp;":"&amp;$D195,'Array Content'!$F$2:$K$6116,2,FALSE)</f>
        <v>5930</v>
      </c>
      <c r="C195" s="78" t="str">
        <f>VLOOKUP(MID($C$1,3,2)&amp;":"&amp;$D195,'Array Content'!$F$2:$K$6116,3,FALSE)</f>
        <v>NM_018703</v>
      </c>
      <c r="D195" s="78" t="str">
        <f>VLOOKUP($C$1&amp;":"&amp;A195,'Array Content'!$C$2:$D$6661,2,FALSE)</f>
        <v>RBBP6</v>
      </c>
      <c r="E195" s="79" t="str">
        <f>VLOOKUP(MID($C$1,3,2)&amp;":"&amp;$D195,'Array Content'!$F$2:$K$6116,5,FALSE)</f>
        <v>Retinoblastoma binding protein 6</v>
      </c>
      <c r="F195" s="79" t="str">
        <f>VLOOKUP(MID($C$1,3,2)&amp;":"&amp;$D195,'Array Content'!$F$2:$K$6116,6,FALSE)</f>
        <v>PPH13962A</v>
      </c>
    </row>
    <row r="196" spans="1:6" ht="15" customHeight="1" x14ac:dyDescent="0.3">
      <c r="A196" s="77" t="s">
        <v>26977</v>
      </c>
      <c r="B196" s="78">
        <f>VLOOKUP(MID($C$1,3,2)&amp;":"&amp;$D196,'Array Content'!$F$2:$K$6116,2,FALSE)</f>
        <v>10616</v>
      </c>
      <c r="C196" s="78" t="str">
        <f>VLOOKUP(MID($C$1,3,2)&amp;":"&amp;$D196,'Array Content'!$F$2:$K$6116,3,FALSE)</f>
        <v>NM_006462</v>
      </c>
      <c r="D196" s="78" t="str">
        <f>VLOOKUP($C$1&amp;":"&amp;A196,'Array Content'!$C$2:$D$6661,2,FALSE)</f>
        <v>RBCK1</v>
      </c>
      <c r="E196" s="79" t="str">
        <f>VLOOKUP(MID($C$1,3,2)&amp;":"&amp;$D196,'Array Content'!$F$2:$K$6116,5,FALSE)</f>
        <v>RanBP-type and C3HC4-type zinc finger containing 1</v>
      </c>
      <c r="F196" s="79" t="str">
        <f>VLOOKUP(MID($C$1,3,2)&amp;":"&amp;$D196,'Array Content'!$F$2:$K$6116,6,FALSE)</f>
        <v>PPH14945A</v>
      </c>
    </row>
    <row r="197" spans="1:6" ht="15" customHeight="1" x14ac:dyDescent="0.3">
      <c r="A197" s="77" t="s">
        <v>26978</v>
      </c>
      <c r="B197" s="78">
        <f>VLOOKUP(MID($C$1,3,2)&amp;":"&amp;$D197,'Array Content'!$F$2:$K$6116,2,FALSE)</f>
        <v>9978</v>
      </c>
      <c r="C197" s="78" t="str">
        <f>VLOOKUP(MID($C$1,3,2)&amp;":"&amp;$D197,'Array Content'!$F$2:$K$6116,3,FALSE)</f>
        <v>NM_014248</v>
      </c>
      <c r="D197" s="78" t="str">
        <f>VLOOKUP($C$1&amp;":"&amp;A197,'Array Content'!$C$2:$D$6661,2,FALSE)</f>
        <v>RBX1</v>
      </c>
      <c r="E197" s="79" t="str">
        <f>VLOOKUP(MID($C$1,3,2)&amp;":"&amp;$D197,'Array Content'!$F$2:$K$6116,5,FALSE)</f>
        <v>Ring-box 1, E3 ubiquitin protein ligase</v>
      </c>
      <c r="F197" s="79" t="str">
        <f>VLOOKUP(MID($C$1,3,2)&amp;":"&amp;$D197,'Array Content'!$F$2:$K$6116,6,FALSE)</f>
        <v>PPH00949A</v>
      </c>
    </row>
    <row r="198" spans="1:6" ht="15" customHeight="1" x14ac:dyDescent="0.3">
      <c r="A198" s="77" t="s">
        <v>26979</v>
      </c>
      <c r="B198" s="78">
        <f>VLOOKUP(MID($C$1,3,2)&amp;":"&amp;$D198,'Array Content'!$F$2:$K$6116,2,FALSE)</f>
        <v>149041</v>
      </c>
      <c r="C198" s="78" t="str">
        <f>VLOOKUP(MID($C$1,3,2)&amp;":"&amp;$D198,'Array Content'!$F$2:$K$6116,3,FALSE)</f>
        <v>NM_172071</v>
      </c>
      <c r="D198" s="78" t="str">
        <f>VLOOKUP($C$1&amp;":"&amp;A198,'Array Content'!$C$2:$D$6661,2,FALSE)</f>
        <v>RC3H1</v>
      </c>
      <c r="E198" s="79" t="str">
        <f>VLOOKUP(MID($C$1,3,2)&amp;":"&amp;$D198,'Array Content'!$F$2:$K$6116,5,FALSE)</f>
        <v>Ring finger and CCCH-type domains 1</v>
      </c>
      <c r="F198" s="79" t="str">
        <f>VLOOKUP(MID($C$1,3,2)&amp;":"&amp;$D198,'Array Content'!$F$2:$K$6116,6,FALSE)</f>
        <v>PPH12919A</v>
      </c>
    </row>
    <row r="199" spans="1:6" ht="15" customHeight="1" x14ac:dyDescent="0.3">
      <c r="A199" s="77" t="s">
        <v>26980</v>
      </c>
      <c r="B199" s="78">
        <f>VLOOKUP(MID($C$1,3,2)&amp;":"&amp;$D199,'Array Content'!$F$2:$K$6116,2,FALSE)</f>
        <v>54542</v>
      </c>
      <c r="C199" s="78" t="str">
        <f>VLOOKUP(MID($C$1,3,2)&amp;":"&amp;$D199,'Array Content'!$F$2:$K$6116,3,FALSE)</f>
        <v>NM_018835</v>
      </c>
      <c r="D199" s="78" t="str">
        <f>VLOOKUP($C$1&amp;":"&amp;A199,'Array Content'!$C$2:$D$6661,2,FALSE)</f>
        <v>RC3H2</v>
      </c>
      <c r="E199" s="79" t="str">
        <f>VLOOKUP(MID($C$1,3,2)&amp;":"&amp;$D199,'Array Content'!$F$2:$K$6116,5,FALSE)</f>
        <v>Ring finger and CCCH-type domains 2</v>
      </c>
      <c r="F199" s="79" t="str">
        <f>VLOOKUP(MID($C$1,3,2)&amp;":"&amp;$D199,'Array Content'!$F$2:$K$6116,6,FALSE)</f>
        <v>PPH11207A</v>
      </c>
    </row>
    <row r="200" spans="1:6" ht="15" customHeight="1" x14ac:dyDescent="0.3">
      <c r="A200" s="77" t="s">
        <v>26981</v>
      </c>
      <c r="B200" s="78">
        <f>VLOOKUP(MID($C$1,3,2)&amp;":"&amp;$D200,'Array Content'!$F$2:$K$6116,2,FALSE)</f>
        <v>25898</v>
      </c>
      <c r="C200" s="78" t="str">
        <f>VLOOKUP(MID($C$1,3,2)&amp;":"&amp;$D200,'Array Content'!$F$2:$K$6116,3,FALSE)</f>
        <v>NM_015436</v>
      </c>
      <c r="D200" s="78" t="str">
        <f>VLOOKUP($C$1&amp;":"&amp;A200,'Array Content'!$C$2:$D$6661,2,FALSE)</f>
        <v>RCHY1</v>
      </c>
      <c r="E200" s="79" t="str">
        <f>VLOOKUP(MID($C$1,3,2)&amp;":"&amp;$D200,'Array Content'!$F$2:$K$6116,5,FALSE)</f>
        <v>Ring finger and CHY zinc finger domain containing 1</v>
      </c>
      <c r="F200" s="79" t="str">
        <f>VLOOKUP(MID($C$1,3,2)&amp;":"&amp;$D200,'Array Content'!$F$2:$K$6116,6,FALSE)</f>
        <v>PPH09346A</v>
      </c>
    </row>
    <row r="201" spans="1:6" ht="15" customHeight="1" x14ac:dyDescent="0.3">
      <c r="A201" s="77" t="s">
        <v>26982</v>
      </c>
      <c r="B201" s="78">
        <f>VLOOKUP(MID($C$1,3,2)&amp;":"&amp;$D201,'Array Content'!$F$2:$K$6116,2,FALSE)</f>
        <v>10738</v>
      </c>
      <c r="C201" s="78" t="str">
        <f>VLOOKUP(MID($C$1,3,2)&amp;":"&amp;$D201,'Array Content'!$F$2:$K$6116,3,FALSE)</f>
        <v>NM_006604</v>
      </c>
      <c r="D201" s="78" t="str">
        <f>VLOOKUP($C$1&amp;":"&amp;A201,'Array Content'!$C$2:$D$6661,2,FALSE)</f>
        <v>RFPL3</v>
      </c>
      <c r="E201" s="79" t="str">
        <f>VLOOKUP(MID($C$1,3,2)&amp;":"&amp;$D201,'Array Content'!$F$2:$K$6116,5,FALSE)</f>
        <v>Ret finger protein-like 3</v>
      </c>
      <c r="F201" s="79" t="str">
        <f>VLOOKUP(MID($C$1,3,2)&amp;":"&amp;$D201,'Array Content'!$F$2:$K$6116,6,FALSE)</f>
        <v>PPH13366A</v>
      </c>
    </row>
    <row r="202" spans="1:6" ht="15" customHeight="1" x14ac:dyDescent="0.3">
      <c r="A202" s="77" t="s">
        <v>26983</v>
      </c>
      <c r="B202" s="78">
        <f>VLOOKUP(MID($C$1,3,2)&amp;":"&amp;$D202,'Array Content'!$F$2:$K$6116,2,FALSE)</f>
        <v>64326</v>
      </c>
      <c r="C202" s="78" t="str">
        <f>VLOOKUP(MID($C$1,3,2)&amp;":"&amp;$D202,'Array Content'!$F$2:$K$6116,3,FALSE)</f>
        <v>NM_022457</v>
      </c>
      <c r="D202" s="78" t="str">
        <f>VLOOKUP($C$1&amp;":"&amp;A202,'Array Content'!$C$2:$D$6661,2,FALSE)</f>
        <v>RFWD2</v>
      </c>
      <c r="E202" s="79" t="str">
        <f>VLOOKUP(MID($C$1,3,2)&amp;":"&amp;$D202,'Array Content'!$F$2:$K$6116,5,FALSE)</f>
        <v>Ring finger and WD repeat domain 2</v>
      </c>
      <c r="F202" s="79" t="str">
        <f>VLOOKUP(MID($C$1,3,2)&amp;":"&amp;$D202,'Array Content'!$F$2:$K$6116,6,FALSE)</f>
        <v>PPH19615A</v>
      </c>
    </row>
    <row r="203" spans="1:6" ht="15" customHeight="1" x14ac:dyDescent="0.3">
      <c r="A203" s="77" t="s">
        <v>26984</v>
      </c>
      <c r="B203" s="78">
        <f>VLOOKUP(MID($C$1,3,2)&amp;":"&amp;$D203,'Array Content'!$F$2:$K$6116,2,FALSE)</f>
        <v>9886</v>
      </c>
      <c r="C203" s="78" t="str">
        <f>VLOOKUP(MID($C$1,3,2)&amp;":"&amp;$D203,'Array Content'!$F$2:$K$6116,3,FALSE)</f>
        <v>NM_014836</v>
      </c>
      <c r="D203" s="78" t="str">
        <f>VLOOKUP($C$1&amp;":"&amp;A203,'Array Content'!$C$2:$D$6661,2,FALSE)</f>
        <v>RHOBTB1</v>
      </c>
      <c r="E203" s="79" t="str">
        <f>VLOOKUP(MID($C$1,3,2)&amp;":"&amp;$D203,'Array Content'!$F$2:$K$6116,5,FALSE)</f>
        <v>Rho-related BTB domain containing 1</v>
      </c>
      <c r="F203" s="79" t="str">
        <f>VLOOKUP(MID($C$1,3,2)&amp;":"&amp;$D203,'Array Content'!$F$2:$K$6116,6,FALSE)</f>
        <v>PPH08018A</v>
      </c>
    </row>
    <row r="204" spans="1:6" ht="15" customHeight="1" x14ac:dyDescent="0.3">
      <c r="A204" s="77" t="s">
        <v>26985</v>
      </c>
      <c r="B204" s="78">
        <f>VLOOKUP(MID($C$1,3,2)&amp;":"&amp;$D204,'Array Content'!$F$2:$K$6116,2,FALSE)</f>
        <v>22836</v>
      </c>
      <c r="C204" s="78" t="str">
        <f>VLOOKUP(MID($C$1,3,2)&amp;":"&amp;$D204,'Array Content'!$F$2:$K$6116,3,FALSE)</f>
        <v>NM_014899</v>
      </c>
      <c r="D204" s="78" t="str">
        <f>VLOOKUP($C$1&amp;":"&amp;A204,'Array Content'!$C$2:$D$6661,2,FALSE)</f>
        <v>RHOBTB3</v>
      </c>
      <c r="E204" s="79" t="str">
        <f>VLOOKUP(MID($C$1,3,2)&amp;":"&amp;$D204,'Array Content'!$F$2:$K$6116,5,FALSE)</f>
        <v>Rho-related BTB domain containing 3</v>
      </c>
      <c r="F204" s="79" t="str">
        <f>VLOOKUP(MID($C$1,3,2)&amp;":"&amp;$D204,'Array Content'!$F$2:$K$6116,6,FALSE)</f>
        <v>PPH02845A</v>
      </c>
    </row>
    <row r="205" spans="1:6" ht="15" customHeight="1" x14ac:dyDescent="0.3">
      <c r="A205" s="77" t="s">
        <v>26986</v>
      </c>
      <c r="B205" s="78">
        <f>VLOOKUP(MID($C$1,3,2)&amp;":"&amp;$D205,'Array Content'!$F$2:$K$6116,2,FALSE)</f>
        <v>6015</v>
      </c>
      <c r="C205" s="78" t="str">
        <f>VLOOKUP(MID($C$1,3,2)&amp;":"&amp;$D205,'Array Content'!$F$2:$K$6116,3,FALSE)</f>
        <v>NM_002931</v>
      </c>
      <c r="D205" s="78" t="str">
        <f>VLOOKUP($C$1&amp;":"&amp;A205,'Array Content'!$C$2:$D$6661,2,FALSE)</f>
        <v>RING1</v>
      </c>
      <c r="E205" s="79" t="str">
        <f>VLOOKUP(MID($C$1,3,2)&amp;":"&amp;$D205,'Array Content'!$F$2:$K$6116,5,FALSE)</f>
        <v>Ring finger protein 1</v>
      </c>
      <c r="F205" s="79" t="str">
        <f>VLOOKUP(MID($C$1,3,2)&amp;":"&amp;$D205,'Array Content'!$F$2:$K$6116,6,FALSE)</f>
        <v>PPH14334A</v>
      </c>
    </row>
    <row r="206" spans="1:6" ht="15" customHeight="1" x14ac:dyDescent="0.3">
      <c r="A206" s="77" t="s">
        <v>26987</v>
      </c>
      <c r="B206" s="78">
        <f>VLOOKUP(MID($C$1,3,2)&amp;":"&amp;$D206,'Array Content'!$F$2:$K$6116,2,FALSE)</f>
        <v>9921</v>
      </c>
      <c r="C206" s="78" t="str">
        <f>VLOOKUP(MID($C$1,3,2)&amp;":"&amp;$D206,'Array Content'!$F$2:$K$6116,3,FALSE)</f>
        <v>NM_014868</v>
      </c>
      <c r="D206" s="78" t="str">
        <f>VLOOKUP($C$1&amp;":"&amp;A206,'Array Content'!$C$2:$D$6661,2,FALSE)</f>
        <v>RNF10</v>
      </c>
      <c r="E206" s="79" t="str">
        <f>VLOOKUP(MID($C$1,3,2)&amp;":"&amp;$D206,'Array Content'!$F$2:$K$6116,5,FALSE)</f>
        <v>Ring finger protein 10</v>
      </c>
      <c r="F206" s="79" t="str">
        <f>VLOOKUP(MID($C$1,3,2)&amp;":"&amp;$D206,'Array Content'!$F$2:$K$6116,6,FALSE)</f>
        <v>PPH24230A</v>
      </c>
    </row>
    <row r="207" spans="1:6" ht="15" customHeight="1" x14ac:dyDescent="0.3">
      <c r="A207" s="77" t="s">
        <v>26988</v>
      </c>
      <c r="B207" s="78">
        <f>VLOOKUP(MID($C$1,3,2)&amp;":"&amp;$D207,'Array Content'!$F$2:$K$6116,2,FALSE)</f>
        <v>7844</v>
      </c>
      <c r="C207" s="78" t="str">
        <f>VLOOKUP(MID($C$1,3,2)&amp;":"&amp;$D207,'Array Content'!$F$2:$K$6116,3,FALSE)</f>
        <v>NM_005667</v>
      </c>
      <c r="D207" s="78" t="str">
        <f>VLOOKUP($C$1&amp;":"&amp;A207,'Array Content'!$C$2:$D$6661,2,FALSE)</f>
        <v>RNF103</v>
      </c>
      <c r="E207" s="79" t="str">
        <f>VLOOKUP(MID($C$1,3,2)&amp;":"&amp;$D207,'Array Content'!$F$2:$K$6116,5,FALSE)</f>
        <v>Ring finger protein 103</v>
      </c>
      <c r="F207" s="79" t="str">
        <f>VLOOKUP(MID($C$1,3,2)&amp;":"&amp;$D207,'Array Content'!$F$2:$K$6116,6,FALSE)</f>
        <v>PPH12639A</v>
      </c>
    </row>
    <row r="208" spans="1:6" ht="15" customHeight="1" x14ac:dyDescent="0.3">
      <c r="A208" s="77" t="s">
        <v>26989</v>
      </c>
      <c r="B208" s="78">
        <f>VLOOKUP(MID($C$1,3,2)&amp;":"&amp;$D208,'Array Content'!$F$2:$K$6116,2,FALSE)</f>
        <v>26994</v>
      </c>
      <c r="C208" s="78" t="str">
        <f>VLOOKUP(MID($C$1,3,2)&amp;":"&amp;$D208,'Array Content'!$F$2:$K$6116,3,FALSE)</f>
        <v>NM_014372</v>
      </c>
      <c r="D208" s="78" t="str">
        <f>VLOOKUP($C$1&amp;":"&amp;A208,'Array Content'!$C$2:$D$6661,2,FALSE)</f>
        <v>RNF11</v>
      </c>
      <c r="E208" s="79" t="str">
        <f>VLOOKUP(MID($C$1,3,2)&amp;":"&amp;$D208,'Array Content'!$F$2:$K$6116,5,FALSE)</f>
        <v>Ring finger protein 11</v>
      </c>
      <c r="F208" s="79" t="str">
        <f>VLOOKUP(MID($C$1,3,2)&amp;":"&amp;$D208,'Array Content'!$F$2:$K$6116,6,FALSE)</f>
        <v>PPH10594A</v>
      </c>
    </row>
    <row r="209" spans="1:6" ht="15" customHeight="1" x14ac:dyDescent="0.3">
      <c r="A209" s="77" t="s">
        <v>26990</v>
      </c>
      <c r="B209" s="78">
        <f>VLOOKUP(MID($C$1,3,2)&amp;":"&amp;$D209,'Array Content'!$F$2:$K$6116,2,FALSE)</f>
        <v>54778</v>
      </c>
      <c r="C209" s="78" t="str">
        <f>VLOOKUP(MID($C$1,3,2)&amp;":"&amp;$D209,'Array Content'!$F$2:$K$6116,3,FALSE)</f>
        <v>NM_017610</v>
      </c>
      <c r="D209" s="78" t="str">
        <f>VLOOKUP($C$1&amp;":"&amp;A209,'Array Content'!$C$2:$D$6661,2,FALSE)</f>
        <v>RNF111</v>
      </c>
      <c r="E209" s="79" t="str">
        <f>VLOOKUP(MID($C$1,3,2)&amp;":"&amp;$D209,'Array Content'!$F$2:$K$6116,5,FALSE)</f>
        <v>Ring finger protein 111</v>
      </c>
      <c r="F209" s="79" t="str">
        <f>VLOOKUP(MID($C$1,3,2)&amp;":"&amp;$D209,'Array Content'!$F$2:$K$6116,6,FALSE)</f>
        <v>PPH07865A</v>
      </c>
    </row>
    <row r="210" spans="1:6" ht="15" customHeight="1" x14ac:dyDescent="0.3">
      <c r="A210" s="77" t="s">
        <v>26991</v>
      </c>
      <c r="B210" s="78">
        <f>VLOOKUP(MID($C$1,3,2)&amp;":"&amp;$D210,'Array Content'!$F$2:$K$6116,2,FALSE)</f>
        <v>7737</v>
      </c>
      <c r="C210" s="78" t="str">
        <f>VLOOKUP(MID($C$1,3,2)&amp;":"&amp;$D210,'Array Content'!$F$2:$K$6116,3,FALSE)</f>
        <v>NM_006978</v>
      </c>
      <c r="D210" s="78" t="str">
        <f>VLOOKUP($C$1&amp;":"&amp;A210,'Array Content'!$C$2:$D$6661,2,FALSE)</f>
        <v>RNF113A</v>
      </c>
      <c r="E210" s="79" t="str">
        <f>VLOOKUP(MID($C$1,3,2)&amp;":"&amp;$D210,'Array Content'!$F$2:$K$6116,5,FALSE)</f>
        <v>Ring finger protein 113A</v>
      </c>
      <c r="F210" s="79" t="str">
        <f>VLOOKUP(MID($C$1,3,2)&amp;":"&amp;$D210,'Array Content'!$F$2:$K$6116,6,FALSE)</f>
        <v>PPH60054A</v>
      </c>
    </row>
    <row r="211" spans="1:6" ht="15" customHeight="1" x14ac:dyDescent="0.3">
      <c r="A211" s="77" t="s">
        <v>26992</v>
      </c>
      <c r="B211" s="78">
        <f>VLOOKUP(MID($C$1,3,2)&amp;":"&amp;$D211,'Array Content'!$F$2:$K$6116,2,FALSE)</f>
        <v>55905</v>
      </c>
      <c r="C211" s="78" t="str">
        <f>VLOOKUP(MID($C$1,3,2)&amp;":"&amp;$D211,'Array Content'!$F$2:$K$6116,3,FALSE)</f>
        <v>NM_018683</v>
      </c>
      <c r="D211" s="78" t="str">
        <f>VLOOKUP($C$1&amp;":"&amp;A211,'Array Content'!$C$2:$D$6661,2,FALSE)</f>
        <v>RNF114</v>
      </c>
      <c r="E211" s="79" t="str">
        <f>VLOOKUP(MID($C$1,3,2)&amp;":"&amp;$D211,'Array Content'!$F$2:$K$6116,5,FALSE)</f>
        <v>Ring finger protein 114</v>
      </c>
      <c r="F211" s="79" t="str">
        <f>VLOOKUP(MID($C$1,3,2)&amp;":"&amp;$D211,'Array Content'!$F$2:$K$6116,6,FALSE)</f>
        <v>PPH12536A</v>
      </c>
    </row>
    <row r="212" spans="1:6" ht="15" customHeight="1" x14ac:dyDescent="0.3">
      <c r="A212" s="77" t="s">
        <v>26993</v>
      </c>
      <c r="B212" s="78">
        <f>VLOOKUP(MID($C$1,3,2)&amp;":"&amp;$D212,'Array Content'!$F$2:$K$6116,2,FALSE)</f>
        <v>27246</v>
      </c>
      <c r="C212" s="78" t="str">
        <f>VLOOKUP(MID($C$1,3,2)&amp;":"&amp;$D212,'Array Content'!$F$2:$K$6116,3,FALSE)</f>
        <v>NM_014455</v>
      </c>
      <c r="D212" s="78" t="str">
        <f>VLOOKUP($C$1&amp;":"&amp;A212,'Array Content'!$C$2:$D$6661,2,FALSE)</f>
        <v>RNF115</v>
      </c>
      <c r="E212" s="79" t="str">
        <f>VLOOKUP(MID($C$1,3,2)&amp;":"&amp;$D212,'Array Content'!$F$2:$K$6116,5,FALSE)</f>
        <v>Ring finger protein 115</v>
      </c>
      <c r="F212" s="79" t="str">
        <f>VLOOKUP(MID($C$1,3,2)&amp;":"&amp;$D212,'Array Content'!$F$2:$K$6116,6,FALSE)</f>
        <v>PPH08104A</v>
      </c>
    </row>
    <row r="213" spans="1:6" ht="15" customHeight="1" x14ac:dyDescent="0.3">
      <c r="A213" s="77" t="s">
        <v>26994</v>
      </c>
      <c r="B213" s="78">
        <f>VLOOKUP(MID($C$1,3,2)&amp;":"&amp;$D213,'Array Content'!$F$2:$K$6116,2,FALSE)</f>
        <v>55298</v>
      </c>
      <c r="C213" s="78" t="str">
        <f>VLOOKUP(MID($C$1,3,2)&amp;":"&amp;$D213,'Array Content'!$F$2:$K$6116,3,FALSE)</f>
        <v>NM_018320</v>
      </c>
      <c r="D213" s="78" t="str">
        <f>VLOOKUP($C$1&amp;":"&amp;A213,'Array Content'!$C$2:$D$6661,2,FALSE)</f>
        <v>RNF121</v>
      </c>
      <c r="E213" s="79" t="str">
        <f>VLOOKUP(MID($C$1,3,2)&amp;":"&amp;$D213,'Array Content'!$F$2:$K$6116,5,FALSE)</f>
        <v>Ring finger protein 121</v>
      </c>
      <c r="F213" s="79" t="str">
        <f>VLOOKUP(MID($C$1,3,2)&amp;":"&amp;$D213,'Array Content'!$F$2:$K$6116,6,FALSE)</f>
        <v>PPH12114A</v>
      </c>
    </row>
    <row r="214" spans="1:6" ht="15" customHeight="1" x14ac:dyDescent="0.3">
      <c r="A214" s="77" t="s">
        <v>26995</v>
      </c>
      <c r="B214" s="78">
        <f>VLOOKUP(MID($C$1,3,2)&amp;":"&amp;$D214,'Array Content'!$F$2:$K$6116,2,FALSE)</f>
        <v>63891</v>
      </c>
      <c r="C214" s="78" t="str">
        <f>VLOOKUP(MID($C$1,3,2)&amp;":"&amp;$D214,'Array Content'!$F$2:$K$6116,3,FALSE)</f>
        <v>NM_022064</v>
      </c>
      <c r="D214" s="78" t="str">
        <f>VLOOKUP($C$1&amp;":"&amp;A214,'Array Content'!$C$2:$D$6661,2,FALSE)</f>
        <v>RNF123</v>
      </c>
      <c r="E214" s="79" t="str">
        <f>VLOOKUP(MID($C$1,3,2)&amp;":"&amp;$D214,'Array Content'!$F$2:$K$6116,5,FALSE)</f>
        <v>Ring finger protein 123</v>
      </c>
      <c r="F214" s="79" t="str">
        <f>VLOOKUP(MID($C$1,3,2)&amp;":"&amp;$D214,'Array Content'!$F$2:$K$6116,6,FALSE)</f>
        <v>PPH23350A</v>
      </c>
    </row>
    <row r="215" spans="1:6" ht="15" customHeight="1" x14ac:dyDescent="0.3">
      <c r="A215" s="77" t="s">
        <v>26996</v>
      </c>
      <c r="B215" s="78">
        <f>VLOOKUP(MID($C$1,3,2)&amp;":"&amp;$D215,'Array Content'!$F$2:$K$6116,2,FALSE)</f>
        <v>54941</v>
      </c>
      <c r="C215" s="78" t="str">
        <f>VLOOKUP(MID($C$1,3,2)&amp;":"&amp;$D215,'Array Content'!$F$2:$K$6116,3,FALSE)</f>
        <v>NM_017831</v>
      </c>
      <c r="D215" s="78" t="str">
        <f>VLOOKUP($C$1&amp;":"&amp;A215,'Array Content'!$C$2:$D$6661,2,FALSE)</f>
        <v>RNF125</v>
      </c>
      <c r="E215" s="79" t="str">
        <f>VLOOKUP(MID($C$1,3,2)&amp;":"&amp;$D215,'Array Content'!$F$2:$K$6116,5,FALSE)</f>
        <v>Ring finger protein 125</v>
      </c>
      <c r="F215" s="79" t="str">
        <f>VLOOKUP(MID($C$1,3,2)&amp;":"&amp;$D215,'Array Content'!$F$2:$K$6116,6,FALSE)</f>
        <v>PPH15519A</v>
      </c>
    </row>
    <row r="216" spans="1:6" ht="15" customHeight="1" x14ac:dyDescent="0.3">
      <c r="A216" s="77" t="s">
        <v>26997</v>
      </c>
      <c r="B216" s="78">
        <f>VLOOKUP(MID($C$1,3,2)&amp;":"&amp;$D216,'Array Content'!$F$2:$K$6116,2,FALSE)</f>
        <v>55658</v>
      </c>
      <c r="C216" s="78" t="str">
        <f>VLOOKUP(MID($C$1,3,2)&amp;":"&amp;$D216,'Array Content'!$F$2:$K$6116,3,FALSE)</f>
        <v>NM_194460</v>
      </c>
      <c r="D216" s="78" t="str">
        <f>VLOOKUP($C$1&amp;":"&amp;A216,'Array Content'!$C$2:$D$6661,2,FALSE)</f>
        <v>RNF126</v>
      </c>
      <c r="E216" s="79" t="str">
        <f>VLOOKUP(MID($C$1,3,2)&amp;":"&amp;$D216,'Array Content'!$F$2:$K$6116,5,FALSE)</f>
        <v>Ring finger protein 126</v>
      </c>
      <c r="F216" s="79" t="str">
        <f>VLOOKUP(MID($C$1,3,2)&amp;":"&amp;$D216,'Array Content'!$F$2:$K$6116,6,FALSE)</f>
        <v>PPH09810A</v>
      </c>
    </row>
    <row r="217" spans="1:6" ht="15" customHeight="1" x14ac:dyDescent="0.3">
      <c r="A217" s="77" t="s">
        <v>26998</v>
      </c>
      <c r="B217" s="78">
        <f>VLOOKUP(MID($C$1,3,2)&amp;":"&amp;$D217,'Array Content'!$F$2:$K$6116,2,FALSE)</f>
        <v>79589</v>
      </c>
      <c r="C217" s="78" t="str">
        <f>VLOOKUP(MID($C$1,3,2)&amp;":"&amp;$D217,'Array Content'!$F$2:$K$6116,3,FALSE)</f>
        <v>NM_194463</v>
      </c>
      <c r="D217" s="78" t="str">
        <f>VLOOKUP($C$1&amp;":"&amp;A217,'Array Content'!$C$2:$D$6661,2,FALSE)</f>
        <v>RNF128</v>
      </c>
      <c r="E217" s="79" t="str">
        <f>VLOOKUP(MID($C$1,3,2)&amp;":"&amp;$D217,'Array Content'!$F$2:$K$6116,5,FALSE)</f>
        <v>Ring finger protein 128</v>
      </c>
      <c r="F217" s="79" t="str">
        <f>VLOOKUP(MID($C$1,3,2)&amp;":"&amp;$D217,'Array Content'!$F$2:$K$6116,6,FALSE)</f>
        <v>PPH07678A</v>
      </c>
    </row>
    <row r="218" spans="1:6" ht="15" customHeight="1" x14ac:dyDescent="0.3">
      <c r="A218" s="77" t="s">
        <v>26999</v>
      </c>
      <c r="B218" s="78">
        <f>VLOOKUP(MID($C$1,3,2)&amp;":"&amp;$D218,'Array Content'!$F$2:$K$6116,2,FALSE)</f>
        <v>11342</v>
      </c>
      <c r="C218" s="78" t="str">
        <f>VLOOKUP(MID($C$1,3,2)&amp;":"&amp;$D218,'Array Content'!$F$2:$K$6116,3,FALSE)</f>
        <v>NM_007282</v>
      </c>
      <c r="D218" s="78" t="str">
        <f>VLOOKUP($C$1&amp;":"&amp;A218,'Array Content'!$C$2:$D$6661,2,FALSE)</f>
        <v>RNF13</v>
      </c>
      <c r="E218" s="79" t="str">
        <f>VLOOKUP(MID($C$1,3,2)&amp;":"&amp;$D218,'Array Content'!$F$2:$K$6116,5,FALSE)</f>
        <v>Ring finger protein 13</v>
      </c>
      <c r="F218" s="79" t="str">
        <f>VLOOKUP(MID($C$1,3,2)&amp;":"&amp;$D218,'Array Content'!$F$2:$K$6116,6,FALSE)</f>
        <v>PPH07457A</v>
      </c>
    </row>
    <row r="219" spans="1:6" ht="15" customHeight="1" x14ac:dyDescent="0.3">
      <c r="A219" s="77" t="s">
        <v>27000</v>
      </c>
      <c r="B219" s="78">
        <f>VLOOKUP(MID($C$1,3,2)&amp;":"&amp;$D219,'Array Content'!$F$2:$K$6116,2,FALSE)</f>
        <v>55819</v>
      </c>
      <c r="C219" s="78" t="str">
        <f>VLOOKUP(MID($C$1,3,2)&amp;":"&amp;$D219,'Array Content'!$F$2:$K$6116,3,FALSE)</f>
        <v>NM_018434</v>
      </c>
      <c r="D219" s="78" t="str">
        <f>VLOOKUP($C$1&amp;":"&amp;A219,'Array Content'!$C$2:$D$6661,2,FALSE)</f>
        <v>RNF130</v>
      </c>
      <c r="E219" s="79" t="str">
        <f>VLOOKUP(MID($C$1,3,2)&amp;":"&amp;$D219,'Array Content'!$F$2:$K$6116,5,FALSE)</f>
        <v>Ring finger protein 130</v>
      </c>
      <c r="F219" s="79" t="str">
        <f>VLOOKUP(MID($C$1,3,2)&amp;":"&amp;$D219,'Array Content'!$F$2:$K$6116,6,FALSE)</f>
        <v>PPH12983A</v>
      </c>
    </row>
    <row r="220" spans="1:6" ht="15" customHeight="1" x14ac:dyDescent="0.3">
      <c r="A220" s="77" t="s">
        <v>27001</v>
      </c>
      <c r="B220" s="78">
        <f>VLOOKUP(MID($C$1,3,2)&amp;":"&amp;$D220,'Array Content'!$F$2:$K$6116,2,FALSE)</f>
        <v>84282</v>
      </c>
      <c r="C220" s="78" t="str">
        <f>VLOOKUP(MID($C$1,3,2)&amp;":"&amp;$D220,'Array Content'!$F$2:$K$6116,3,FALSE)</f>
        <v>NM_197939</v>
      </c>
      <c r="D220" s="78" t="str">
        <f>VLOOKUP($C$1&amp;":"&amp;A220,'Array Content'!$C$2:$D$6661,2,FALSE)</f>
        <v>RNF135</v>
      </c>
      <c r="E220" s="79" t="str">
        <f>VLOOKUP(MID($C$1,3,2)&amp;":"&amp;$D220,'Array Content'!$F$2:$K$6116,5,FALSE)</f>
        <v>Ring finger protein 135</v>
      </c>
      <c r="F220" s="79" t="str">
        <f>VLOOKUP(MID($C$1,3,2)&amp;":"&amp;$D220,'Array Content'!$F$2:$K$6116,6,FALSE)</f>
        <v>PPH08848A</v>
      </c>
    </row>
    <row r="221" spans="1:6" ht="15" customHeight="1" x14ac:dyDescent="0.3">
      <c r="A221" s="77" t="s">
        <v>27002</v>
      </c>
      <c r="B221" s="78">
        <f>VLOOKUP(MID($C$1,3,2)&amp;":"&amp;$D221,'Array Content'!$F$2:$K$6116,2,FALSE)</f>
        <v>51444</v>
      </c>
      <c r="C221" s="78" t="str">
        <f>VLOOKUP(MID($C$1,3,2)&amp;":"&amp;$D221,'Array Content'!$F$2:$K$6116,3,FALSE)</f>
        <v>NM_198128</v>
      </c>
      <c r="D221" s="78" t="str">
        <f>VLOOKUP($C$1&amp;":"&amp;A221,'Array Content'!$C$2:$D$6661,2,FALSE)</f>
        <v>RNF138</v>
      </c>
      <c r="E221" s="79" t="str">
        <f>VLOOKUP(MID($C$1,3,2)&amp;":"&amp;$D221,'Array Content'!$F$2:$K$6116,5,FALSE)</f>
        <v>Ring finger protein 138</v>
      </c>
      <c r="F221" s="79" t="str">
        <f>VLOOKUP(MID($C$1,3,2)&amp;":"&amp;$D221,'Array Content'!$F$2:$K$6116,6,FALSE)</f>
        <v>PPH13750A</v>
      </c>
    </row>
    <row r="222" spans="1:6" ht="15" customHeight="1" x14ac:dyDescent="0.3">
      <c r="A222" s="77" t="s">
        <v>27003</v>
      </c>
      <c r="B222" s="78">
        <f>VLOOKUP(MID($C$1,3,2)&amp;":"&amp;$D222,'Array Content'!$F$2:$K$6116,2,FALSE)</f>
        <v>11236</v>
      </c>
      <c r="C222" s="78" t="str">
        <f>VLOOKUP(MID($C$1,3,2)&amp;":"&amp;$D222,'Array Content'!$F$2:$K$6116,3,FALSE)</f>
        <v>NM_007218</v>
      </c>
      <c r="D222" s="78" t="str">
        <f>VLOOKUP($C$1&amp;":"&amp;A222,'Array Content'!$C$2:$D$6661,2,FALSE)</f>
        <v>RNF139</v>
      </c>
      <c r="E222" s="79" t="str">
        <f>VLOOKUP(MID($C$1,3,2)&amp;":"&amp;$D222,'Array Content'!$F$2:$K$6116,5,FALSE)</f>
        <v>Ring finger protein 139</v>
      </c>
      <c r="F222" s="79" t="str">
        <f>VLOOKUP(MID($C$1,3,2)&amp;":"&amp;$D222,'Array Content'!$F$2:$K$6116,6,FALSE)</f>
        <v>PPH01187A</v>
      </c>
    </row>
    <row r="223" spans="1:6" ht="15" customHeight="1" x14ac:dyDescent="0.3">
      <c r="A223" s="77" t="s">
        <v>27004</v>
      </c>
      <c r="B223" s="78">
        <f>VLOOKUP(MID($C$1,3,2)&amp;":"&amp;$D223,'Array Content'!$F$2:$K$6116,2,FALSE)</f>
        <v>9604</v>
      </c>
      <c r="C223" s="78" t="str">
        <f>VLOOKUP(MID($C$1,3,2)&amp;":"&amp;$D223,'Array Content'!$F$2:$K$6116,3,FALSE)</f>
        <v>NM_004290</v>
      </c>
      <c r="D223" s="78" t="str">
        <f>VLOOKUP($C$1&amp;":"&amp;A223,'Array Content'!$C$2:$D$6661,2,FALSE)</f>
        <v>RNF14</v>
      </c>
      <c r="E223" s="79" t="str">
        <f>VLOOKUP(MID($C$1,3,2)&amp;":"&amp;$D223,'Array Content'!$F$2:$K$6116,5,FALSE)</f>
        <v>Ring finger protein 14</v>
      </c>
      <c r="F223" s="79" t="str">
        <f>VLOOKUP(MID($C$1,3,2)&amp;":"&amp;$D223,'Array Content'!$F$2:$K$6116,6,FALSE)</f>
        <v>PPH02250A</v>
      </c>
    </row>
    <row r="224" spans="1:6" ht="15" customHeight="1" x14ac:dyDescent="0.3">
      <c r="A224" s="77" t="s">
        <v>27005</v>
      </c>
      <c r="B224" s="78">
        <f>VLOOKUP(MID($C$1,3,2)&amp;":"&amp;$D224,'Array Content'!$F$2:$K$6116,2,FALSE)</f>
        <v>9781</v>
      </c>
      <c r="C224" s="78" t="str">
        <f>VLOOKUP(MID($C$1,3,2)&amp;":"&amp;$D224,'Array Content'!$F$2:$K$6116,3,FALSE)</f>
        <v>NM_014746</v>
      </c>
      <c r="D224" s="78" t="str">
        <f>VLOOKUP($C$1&amp;":"&amp;A224,'Array Content'!$C$2:$D$6661,2,FALSE)</f>
        <v>RNF144A</v>
      </c>
      <c r="E224" s="79" t="str">
        <f>VLOOKUP(MID($C$1,3,2)&amp;":"&amp;$D224,'Array Content'!$F$2:$K$6116,5,FALSE)</f>
        <v>Ring finger protein 144A</v>
      </c>
      <c r="F224" s="79" t="str">
        <f>VLOOKUP(MID($C$1,3,2)&amp;":"&amp;$D224,'Array Content'!$F$2:$K$6116,6,FALSE)</f>
        <v>PPH10130A</v>
      </c>
    </row>
    <row r="225" spans="1:6" ht="15" customHeight="1" x14ac:dyDescent="0.3">
      <c r="A225" s="77" t="s">
        <v>27006</v>
      </c>
      <c r="B225" s="78">
        <f>VLOOKUP(MID($C$1,3,2)&amp;":"&amp;$D225,'Array Content'!$F$2:$K$6116,2,FALSE)</f>
        <v>255488</v>
      </c>
      <c r="C225" s="78" t="str">
        <f>VLOOKUP(MID($C$1,3,2)&amp;":"&amp;$D225,'Array Content'!$F$2:$K$6116,3,FALSE)</f>
        <v>NM_182757</v>
      </c>
      <c r="D225" s="78" t="str">
        <f>VLOOKUP($C$1&amp;":"&amp;A225,'Array Content'!$C$2:$D$6661,2,FALSE)</f>
        <v>RNF144B</v>
      </c>
      <c r="E225" s="79" t="str">
        <f>VLOOKUP(MID($C$1,3,2)&amp;":"&amp;$D225,'Array Content'!$F$2:$K$6116,5,FALSE)</f>
        <v>Ring finger protein 144B</v>
      </c>
      <c r="F225" s="79" t="str">
        <f>VLOOKUP(MID($C$1,3,2)&amp;":"&amp;$D225,'Array Content'!$F$2:$K$6116,6,FALSE)</f>
        <v>PPH20115A</v>
      </c>
    </row>
    <row r="226" spans="1:6" ht="15" customHeight="1" x14ac:dyDescent="0.3">
      <c r="A226" s="77" t="s">
        <v>27007</v>
      </c>
      <c r="B226" s="78">
        <f>VLOOKUP(MID($C$1,3,2)&amp;":"&amp;$D226,'Array Content'!$F$2:$K$6116,2,FALSE)</f>
        <v>153830</v>
      </c>
      <c r="C226" s="78" t="str">
        <f>VLOOKUP(MID($C$1,3,2)&amp;":"&amp;$D226,'Array Content'!$F$2:$K$6116,3,FALSE)</f>
        <v>NM_144726</v>
      </c>
      <c r="D226" s="78" t="str">
        <f>VLOOKUP($C$1&amp;":"&amp;A226,'Array Content'!$C$2:$D$6661,2,FALSE)</f>
        <v>RNF145</v>
      </c>
      <c r="E226" s="79" t="str">
        <f>VLOOKUP(MID($C$1,3,2)&amp;":"&amp;$D226,'Array Content'!$F$2:$K$6116,5,FALSE)</f>
        <v>Ring finger protein 145</v>
      </c>
      <c r="F226" s="79" t="str">
        <f>VLOOKUP(MID($C$1,3,2)&amp;":"&amp;$D226,'Array Content'!$F$2:$K$6116,6,FALSE)</f>
        <v>PPH17439A</v>
      </c>
    </row>
    <row r="227" spans="1:6" ht="15" customHeight="1" x14ac:dyDescent="0.3">
      <c r="A227" s="77" t="s">
        <v>27008</v>
      </c>
      <c r="B227" s="78">
        <f>VLOOKUP(MID($C$1,3,2)&amp;":"&amp;$D227,'Array Content'!$F$2:$K$6116,2,FALSE)</f>
        <v>81847</v>
      </c>
      <c r="C227" s="78" t="str">
        <f>VLOOKUP(MID($C$1,3,2)&amp;":"&amp;$D227,'Array Content'!$F$2:$K$6116,3,FALSE)</f>
        <v>NM_030963</v>
      </c>
      <c r="D227" s="78" t="str">
        <f>VLOOKUP($C$1&amp;":"&amp;A227,'Array Content'!$C$2:$D$6661,2,FALSE)</f>
        <v>RNF146</v>
      </c>
      <c r="E227" s="79" t="str">
        <f>VLOOKUP(MID($C$1,3,2)&amp;":"&amp;$D227,'Array Content'!$F$2:$K$6116,5,FALSE)</f>
        <v>Ring finger protein 146</v>
      </c>
      <c r="F227" s="79" t="str">
        <f>VLOOKUP(MID($C$1,3,2)&amp;":"&amp;$D227,'Array Content'!$F$2:$K$6116,6,FALSE)</f>
        <v>PPH15353A</v>
      </c>
    </row>
    <row r="228" spans="1:6" ht="15" customHeight="1" x14ac:dyDescent="0.3">
      <c r="A228" s="77" t="s">
        <v>27009</v>
      </c>
      <c r="B228" s="78">
        <f>VLOOKUP(MID($C$1,3,2)&amp;":"&amp;$D228,'Array Content'!$F$2:$K$6116,2,FALSE)</f>
        <v>57484</v>
      </c>
      <c r="C228" s="78" t="str">
        <f>VLOOKUP(MID($C$1,3,2)&amp;":"&amp;$D228,'Array Content'!$F$2:$K$6116,3,FALSE)</f>
        <v>NM_020724</v>
      </c>
      <c r="D228" s="78" t="str">
        <f>VLOOKUP($C$1&amp;":"&amp;A228,'Array Content'!$C$2:$D$6661,2,FALSE)</f>
        <v>RNF150</v>
      </c>
      <c r="E228" s="79" t="str">
        <f>VLOOKUP(MID($C$1,3,2)&amp;":"&amp;$D228,'Array Content'!$F$2:$K$6116,5,FALSE)</f>
        <v>Ring finger protein 150</v>
      </c>
      <c r="F228" s="79" t="str">
        <f>VLOOKUP(MID($C$1,3,2)&amp;":"&amp;$D228,'Array Content'!$F$2:$K$6116,6,FALSE)</f>
        <v>PPH58099A</v>
      </c>
    </row>
    <row r="229" spans="1:6" ht="15" customHeight="1" x14ac:dyDescent="0.3">
      <c r="A229" s="77" t="s">
        <v>27010</v>
      </c>
      <c r="B229" s="78">
        <f>VLOOKUP(MID($C$1,3,2)&amp;":"&amp;$D229,'Array Content'!$F$2:$K$6116,2,FALSE)</f>
        <v>220441</v>
      </c>
      <c r="C229" s="78" t="str">
        <f>VLOOKUP(MID($C$1,3,2)&amp;":"&amp;$D229,'Array Content'!$F$2:$K$6116,3,FALSE)</f>
        <v>NM_173557</v>
      </c>
      <c r="D229" s="78" t="str">
        <f>VLOOKUP($C$1&amp;":"&amp;A229,'Array Content'!$C$2:$D$6661,2,FALSE)</f>
        <v>RNF152</v>
      </c>
      <c r="E229" s="79" t="str">
        <f>VLOOKUP(MID($C$1,3,2)&amp;":"&amp;$D229,'Array Content'!$F$2:$K$6116,5,FALSE)</f>
        <v>Ring finger protein 152</v>
      </c>
      <c r="F229" s="79" t="str">
        <f>VLOOKUP(MID($C$1,3,2)&amp;":"&amp;$D229,'Array Content'!$F$2:$K$6116,6,FALSE)</f>
        <v>PPH14895A</v>
      </c>
    </row>
    <row r="230" spans="1:6" ht="15" customHeight="1" x14ac:dyDescent="0.3">
      <c r="A230" s="77" t="s">
        <v>27011</v>
      </c>
      <c r="B230" s="78">
        <f>VLOOKUP(MID($C$1,3,2)&amp;":"&amp;$D230,'Array Content'!$F$2:$K$6116,2,FALSE)</f>
        <v>115992</v>
      </c>
      <c r="C230" s="78" t="str">
        <f>VLOOKUP(MID($C$1,3,2)&amp;":"&amp;$D230,'Array Content'!$F$2:$K$6116,3,FALSE)</f>
        <v>NM_178841</v>
      </c>
      <c r="D230" s="78" t="str">
        <f>VLOOKUP($C$1&amp;":"&amp;A230,'Array Content'!$C$2:$D$6661,2,FALSE)</f>
        <v>RNF166</v>
      </c>
      <c r="E230" s="79" t="str">
        <f>VLOOKUP(MID($C$1,3,2)&amp;":"&amp;$D230,'Array Content'!$F$2:$K$6116,5,FALSE)</f>
        <v>Ring finger protein 166</v>
      </c>
      <c r="F230" s="79" t="str">
        <f>VLOOKUP(MID($C$1,3,2)&amp;":"&amp;$D230,'Array Content'!$F$2:$K$6116,6,FALSE)</f>
        <v>PPH19961A</v>
      </c>
    </row>
    <row r="231" spans="1:6" ht="15" customHeight="1" x14ac:dyDescent="0.3">
      <c r="A231" s="77" t="s">
        <v>27012</v>
      </c>
      <c r="B231" s="78">
        <f>VLOOKUP(MID($C$1,3,2)&amp;":"&amp;$D231,'Array Content'!$F$2:$K$6116,2,FALSE)</f>
        <v>26001</v>
      </c>
      <c r="C231" s="78" t="str">
        <f>VLOOKUP(MID($C$1,3,2)&amp;":"&amp;$D231,'Array Content'!$F$2:$K$6116,3,FALSE)</f>
        <v>NM_015528</v>
      </c>
      <c r="D231" s="78" t="str">
        <f>VLOOKUP($C$1&amp;":"&amp;A231,'Array Content'!$C$2:$D$6661,2,FALSE)</f>
        <v>RNF167</v>
      </c>
      <c r="E231" s="79" t="str">
        <f>VLOOKUP(MID($C$1,3,2)&amp;":"&amp;$D231,'Array Content'!$F$2:$K$6116,5,FALSE)</f>
        <v>Ring finger protein 167</v>
      </c>
      <c r="F231" s="79" t="str">
        <f>VLOOKUP(MID($C$1,3,2)&amp;":"&amp;$D231,'Array Content'!$F$2:$K$6116,6,FALSE)</f>
        <v>PPH07481A</v>
      </c>
    </row>
    <row r="232" spans="1:6" ht="15" customHeight="1" x14ac:dyDescent="0.3">
      <c r="A232" s="77" t="s">
        <v>27013</v>
      </c>
      <c r="B232" s="78">
        <f>VLOOKUP(MID($C$1,3,2)&amp;":"&amp;$D232,'Array Content'!$F$2:$K$6116,2,FALSE)</f>
        <v>165918</v>
      </c>
      <c r="C232" s="78" t="str">
        <f>VLOOKUP(MID($C$1,3,2)&amp;":"&amp;$D232,'Array Content'!$F$2:$K$6116,3,FALSE)</f>
        <v>NM_152617</v>
      </c>
      <c r="D232" s="78" t="str">
        <f>VLOOKUP($C$1&amp;":"&amp;A232,'Array Content'!$C$2:$D$6661,2,FALSE)</f>
        <v>RNF168</v>
      </c>
      <c r="E232" s="79" t="str">
        <f>VLOOKUP(MID($C$1,3,2)&amp;":"&amp;$D232,'Array Content'!$F$2:$K$6116,5,FALSE)</f>
        <v>Ring finger protein 168</v>
      </c>
      <c r="F232" s="79" t="str">
        <f>VLOOKUP(MID($C$1,3,2)&amp;":"&amp;$D232,'Array Content'!$F$2:$K$6116,6,FALSE)</f>
        <v>PPH14759A</v>
      </c>
    </row>
    <row r="233" spans="1:6" ht="15" customHeight="1" x14ac:dyDescent="0.3">
      <c r="A233" s="77" t="s">
        <v>27014</v>
      </c>
      <c r="B233" s="78">
        <f>VLOOKUP(MID($C$1,3,2)&amp;":"&amp;$D233,'Array Content'!$F$2:$K$6116,2,FALSE)</f>
        <v>81790</v>
      </c>
      <c r="C233" s="78" t="str">
        <f>VLOOKUP(MID($C$1,3,2)&amp;":"&amp;$D233,'Array Content'!$F$2:$K$6116,3,FALSE)</f>
        <v>NM_030954</v>
      </c>
      <c r="D233" s="78" t="str">
        <f>VLOOKUP($C$1&amp;":"&amp;A233,'Array Content'!$C$2:$D$6661,2,FALSE)</f>
        <v>RNF170</v>
      </c>
      <c r="E233" s="79" t="str">
        <f>VLOOKUP(MID($C$1,3,2)&amp;":"&amp;$D233,'Array Content'!$F$2:$K$6116,5,FALSE)</f>
        <v>Ring finger protein 170</v>
      </c>
      <c r="F233" s="79" t="str">
        <f>VLOOKUP(MID($C$1,3,2)&amp;":"&amp;$D233,'Array Content'!$F$2:$K$6116,6,FALSE)</f>
        <v>PPH13474A</v>
      </c>
    </row>
    <row r="234" spans="1:6" ht="15" customHeight="1" x14ac:dyDescent="0.3">
      <c r="A234" s="77" t="s">
        <v>27015</v>
      </c>
      <c r="B234" s="78">
        <f>VLOOKUP(MID($C$1,3,2)&amp;":"&amp;$D234,'Array Content'!$F$2:$K$6116,2,FALSE)</f>
        <v>285533</v>
      </c>
      <c r="C234" s="78" t="str">
        <f>VLOOKUP(MID($C$1,3,2)&amp;":"&amp;$D234,'Array Content'!$F$2:$K$6116,3,FALSE)</f>
        <v>NM_173662</v>
      </c>
      <c r="D234" s="78" t="str">
        <f>VLOOKUP($C$1&amp;":"&amp;A234,'Array Content'!$C$2:$D$6661,2,FALSE)</f>
        <v>RNF175</v>
      </c>
      <c r="E234" s="79" t="str">
        <f>VLOOKUP(MID($C$1,3,2)&amp;":"&amp;$D234,'Array Content'!$F$2:$K$6116,5,FALSE)</f>
        <v>Ring finger protein 175</v>
      </c>
      <c r="F234" s="79" t="str">
        <f>VLOOKUP(MID($C$1,3,2)&amp;":"&amp;$D234,'Array Content'!$F$2:$K$6116,6,FALSE)</f>
        <v>PPH07783A</v>
      </c>
    </row>
    <row r="235" spans="1:6" ht="15" customHeight="1" x14ac:dyDescent="0.3">
      <c r="A235" s="77" t="s">
        <v>27016</v>
      </c>
      <c r="B235" s="78">
        <f>VLOOKUP(MID($C$1,3,2)&amp;":"&amp;$D235,'Array Content'!$F$2:$K$6116,2,FALSE)</f>
        <v>51255</v>
      </c>
      <c r="C235" s="78" t="str">
        <f>VLOOKUP(MID($C$1,3,2)&amp;":"&amp;$D235,'Array Content'!$F$2:$K$6116,3,FALSE)</f>
        <v>NM_016494</v>
      </c>
      <c r="D235" s="78" t="str">
        <f>VLOOKUP($C$1&amp;":"&amp;A235,'Array Content'!$C$2:$D$6661,2,FALSE)</f>
        <v>RNF181</v>
      </c>
      <c r="E235" s="79" t="str">
        <f>VLOOKUP(MID($C$1,3,2)&amp;":"&amp;$D235,'Array Content'!$F$2:$K$6116,5,FALSE)</f>
        <v>Ring finger protein 181</v>
      </c>
      <c r="F235" s="79" t="str">
        <f>VLOOKUP(MID($C$1,3,2)&amp;":"&amp;$D235,'Array Content'!$F$2:$K$6116,6,FALSE)</f>
        <v>PPH07776A</v>
      </c>
    </row>
    <row r="236" spans="1:6" ht="15" customHeight="1" x14ac:dyDescent="0.3">
      <c r="A236" s="77" t="s">
        <v>27017</v>
      </c>
      <c r="B236" s="78">
        <f>VLOOKUP(MID($C$1,3,2)&amp;":"&amp;$D236,'Array Content'!$F$2:$K$6116,2,FALSE)</f>
        <v>149603</v>
      </c>
      <c r="C236" s="78" t="str">
        <f>VLOOKUP(MID($C$1,3,2)&amp;":"&amp;$D236,'Array Content'!$F$2:$K$6116,3,FALSE)</f>
        <v>NM_001010858</v>
      </c>
      <c r="D236" s="78" t="str">
        <f>VLOOKUP($C$1&amp;":"&amp;A236,'Array Content'!$C$2:$D$6661,2,FALSE)</f>
        <v>RNF187</v>
      </c>
      <c r="E236" s="79" t="str">
        <f>VLOOKUP(MID($C$1,3,2)&amp;":"&amp;$D236,'Array Content'!$F$2:$K$6116,5,FALSE)</f>
        <v>Ring finger protein 187</v>
      </c>
      <c r="F236" s="79" t="str">
        <f>VLOOKUP(MID($C$1,3,2)&amp;":"&amp;$D236,'Array Content'!$F$2:$K$6116,6,FALSE)</f>
        <v>PPH17800A</v>
      </c>
    </row>
    <row r="237" spans="1:6" ht="15" customHeight="1" x14ac:dyDescent="0.3">
      <c r="A237" s="77" t="s">
        <v>27018</v>
      </c>
      <c r="B237" s="78">
        <f>VLOOKUP(MID($C$1,3,2)&amp;":"&amp;$D237,'Array Content'!$F$2:$K$6116,2,FALSE)</f>
        <v>25897</v>
      </c>
      <c r="C237" s="78" t="str">
        <f>VLOOKUP(MID($C$1,3,2)&amp;":"&amp;$D237,'Array Content'!$F$2:$K$6116,3,FALSE)</f>
        <v>NM_183419</v>
      </c>
      <c r="D237" s="78" t="str">
        <f>VLOOKUP($C$1&amp;":"&amp;A237,'Array Content'!$C$2:$D$6661,2,FALSE)</f>
        <v>RNF19A</v>
      </c>
      <c r="E237" s="79" t="str">
        <f>VLOOKUP(MID($C$1,3,2)&amp;":"&amp;$D237,'Array Content'!$F$2:$K$6116,5,FALSE)</f>
        <v>Ring finger protein 19A</v>
      </c>
      <c r="F237" s="79" t="str">
        <f>VLOOKUP(MID($C$1,3,2)&amp;":"&amp;$D237,'Array Content'!$F$2:$K$6116,6,FALSE)</f>
        <v>PPH20896A</v>
      </c>
    </row>
    <row r="238" spans="1:6" ht="15" customHeight="1" x14ac:dyDescent="0.3">
      <c r="A238" s="77" t="s">
        <v>27019</v>
      </c>
      <c r="B238" s="78">
        <f>VLOOKUP(MID($C$1,3,2)&amp;":"&amp;$D238,'Array Content'!$F$2:$K$6116,2,FALSE)</f>
        <v>127544</v>
      </c>
      <c r="C238" s="78" t="str">
        <f>VLOOKUP(MID($C$1,3,2)&amp;":"&amp;$D238,'Array Content'!$F$2:$K$6116,3,FALSE)</f>
        <v>NM_153341</v>
      </c>
      <c r="D238" s="78" t="str">
        <f>VLOOKUP($C$1&amp;":"&amp;A238,'Array Content'!$C$2:$D$6661,2,FALSE)</f>
        <v>RNF19B</v>
      </c>
      <c r="E238" s="79" t="str">
        <f>VLOOKUP(MID($C$1,3,2)&amp;":"&amp;$D238,'Array Content'!$F$2:$K$6116,5,FALSE)</f>
        <v>Ring finger protein 19B</v>
      </c>
      <c r="F238" s="79" t="str">
        <f>VLOOKUP(MID($C$1,3,2)&amp;":"&amp;$D238,'Array Content'!$F$2:$K$6116,6,FALSE)</f>
        <v>PPH22921A</v>
      </c>
    </row>
    <row r="239" spans="1:6" ht="15" customHeight="1" x14ac:dyDescent="0.3">
      <c r="A239" s="77" t="s">
        <v>27020</v>
      </c>
      <c r="B239" s="78">
        <f>VLOOKUP(MID($C$1,3,2)&amp;":"&amp;$D239,'Array Content'!$F$2:$K$6116,2,FALSE)</f>
        <v>6045</v>
      </c>
      <c r="C239" s="78" t="str">
        <f>VLOOKUP(MID($C$1,3,2)&amp;":"&amp;$D239,'Array Content'!$F$2:$K$6116,3,FALSE)</f>
        <v>NM_007212</v>
      </c>
      <c r="D239" s="78" t="str">
        <f>VLOOKUP($C$1&amp;":"&amp;A239,'Array Content'!$C$2:$D$6661,2,FALSE)</f>
        <v>RNF2</v>
      </c>
      <c r="E239" s="79" t="str">
        <f>VLOOKUP(MID($C$1,3,2)&amp;":"&amp;$D239,'Array Content'!$F$2:$K$6116,5,FALSE)</f>
        <v>Ring finger protein 2</v>
      </c>
      <c r="F239" s="79" t="str">
        <f>VLOOKUP(MID($C$1,3,2)&amp;":"&amp;$D239,'Array Content'!$F$2:$K$6116,6,FALSE)</f>
        <v>PPH11659A</v>
      </c>
    </row>
    <row r="240" spans="1:6" ht="15" customHeight="1" x14ac:dyDescent="0.3">
      <c r="A240" s="77" t="s">
        <v>27021</v>
      </c>
      <c r="B240" s="78">
        <f>VLOOKUP(MID($C$1,3,2)&amp;":"&amp;$D240,'Array Content'!$F$2:$K$6116,2,FALSE)</f>
        <v>56254</v>
      </c>
      <c r="C240" s="78" t="str">
        <f>VLOOKUP(MID($C$1,3,2)&amp;":"&amp;$D240,'Array Content'!$F$2:$K$6116,3,FALSE)</f>
        <v>NM_019592</v>
      </c>
      <c r="D240" s="78" t="str">
        <f>VLOOKUP($C$1&amp;":"&amp;A240,'Array Content'!$C$2:$D$6661,2,FALSE)</f>
        <v>RNF20</v>
      </c>
      <c r="E240" s="79" t="str">
        <f>VLOOKUP(MID($C$1,3,2)&amp;":"&amp;$D240,'Array Content'!$F$2:$K$6116,5,FALSE)</f>
        <v>Ring finger protein 20</v>
      </c>
      <c r="F240" s="79" t="str">
        <f>VLOOKUP(MID($C$1,3,2)&amp;":"&amp;$D240,'Array Content'!$F$2:$K$6116,6,FALSE)</f>
        <v>PPH13371A</v>
      </c>
    </row>
    <row r="241" spans="1:6" ht="15" customHeight="1" x14ac:dyDescent="0.3">
      <c r="A241" s="77" t="s">
        <v>27022</v>
      </c>
      <c r="B241" s="78">
        <f>VLOOKUP(MID($C$1,3,2)&amp;":"&amp;$D241,'Array Content'!$F$2:$K$6116,2,FALSE)</f>
        <v>388591</v>
      </c>
      <c r="C241" s="78" t="str">
        <f>VLOOKUP(MID($C$1,3,2)&amp;":"&amp;$D241,'Array Content'!$F$2:$K$6116,3,FALSE)</f>
        <v>NM_207396</v>
      </c>
      <c r="D241" s="78" t="str">
        <f>VLOOKUP($C$1&amp;":"&amp;A241,'Array Content'!$C$2:$D$6661,2,FALSE)</f>
        <v>RNF207</v>
      </c>
      <c r="E241" s="79" t="str">
        <f>VLOOKUP(MID($C$1,3,2)&amp;":"&amp;$D241,'Array Content'!$F$2:$K$6116,5,FALSE)</f>
        <v>Ring finger protein 207</v>
      </c>
      <c r="F241" s="79" t="str">
        <f>VLOOKUP(MID($C$1,3,2)&amp;":"&amp;$D241,'Array Content'!$F$2:$K$6116,6,FALSE)</f>
        <v>PPH21218A</v>
      </c>
    </row>
    <row r="242" spans="1:6" ht="15" customHeight="1" x14ac:dyDescent="0.3">
      <c r="A242" s="77" t="s">
        <v>27023</v>
      </c>
      <c r="B242" s="78">
        <f>VLOOKUP(MID($C$1,3,2)&amp;":"&amp;$D242,'Array Content'!$F$2:$K$6116,2,FALSE)</f>
        <v>727800</v>
      </c>
      <c r="C242" s="78" t="str">
        <f>VLOOKUP(MID($C$1,3,2)&amp;":"&amp;$D242,'Array Content'!$F$2:$K$6116,3,FALSE)</f>
        <v>NM_031297</v>
      </c>
      <c r="D242" s="78" t="str">
        <f>VLOOKUP($C$1&amp;":"&amp;A242,'Array Content'!$C$2:$D$6661,2,FALSE)</f>
        <v>RNF208</v>
      </c>
      <c r="E242" s="79" t="str">
        <f>VLOOKUP(MID($C$1,3,2)&amp;":"&amp;$D242,'Array Content'!$F$2:$K$6116,5,FALSE)</f>
        <v>Ring finger protein 208</v>
      </c>
      <c r="F242" s="79" t="str">
        <f>VLOOKUP(MID($C$1,3,2)&amp;":"&amp;$D242,'Array Content'!$F$2:$K$6116,6,FALSE)</f>
        <v>PPH23395A</v>
      </c>
    </row>
    <row r="243" spans="1:6" ht="15" customHeight="1" x14ac:dyDescent="0.3">
      <c r="A243" s="77" t="s">
        <v>27024</v>
      </c>
      <c r="B243" s="78">
        <f>VLOOKUP(MID($C$1,3,2)&amp;":"&amp;$D243,'Array Content'!$F$2:$K$6116,2,FALSE)</f>
        <v>285498</v>
      </c>
      <c r="C243" s="78" t="str">
        <f>VLOOKUP(MID($C$1,3,2)&amp;":"&amp;$D243,'Array Content'!$F$2:$K$6116,3,FALSE)</f>
        <v>NM_194439</v>
      </c>
      <c r="D243" s="78" t="str">
        <f>VLOOKUP($C$1&amp;":"&amp;A243,'Array Content'!$C$2:$D$6661,2,FALSE)</f>
        <v>RNF212</v>
      </c>
      <c r="E243" s="79" t="str">
        <f>VLOOKUP(MID($C$1,3,2)&amp;":"&amp;$D243,'Array Content'!$F$2:$K$6116,5,FALSE)</f>
        <v>Ring finger protein 212</v>
      </c>
      <c r="F243" s="79" t="str">
        <f>VLOOKUP(MID($C$1,3,2)&amp;":"&amp;$D243,'Array Content'!$F$2:$K$6116,6,FALSE)</f>
        <v>PPH58206A</v>
      </c>
    </row>
    <row r="244" spans="1:6" ht="15" customHeight="1" x14ac:dyDescent="0.3">
      <c r="A244" s="77" t="s">
        <v>27025</v>
      </c>
      <c r="B244" s="78">
        <f>VLOOKUP(MID($C$1,3,2)&amp;":"&amp;$D244,'Array Content'!$F$2:$K$6116,2,FALSE)</f>
        <v>200312</v>
      </c>
      <c r="C244" s="78" t="str">
        <f>VLOOKUP(MID($C$1,3,2)&amp;":"&amp;$D244,'Array Content'!$F$2:$K$6116,3,FALSE)</f>
        <v>NM_001017981</v>
      </c>
      <c r="D244" s="78" t="str">
        <f>VLOOKUP($C$1&amp;":"&amp;A244,'Array Content'!$C$2:$D$6661,2,FALSE)</f>
        <v>RNF215</v>
      </c>
      <c r="E244" s="79" t="str">
        <f>VLOOKUP(MID($C$1,3,2)&amp;":"&amp;$D244,'Array Content'!$F$2:$K$6116,5,FALSE)</f>
        <v>Ring finger protein 215</v>
      </c>
      <c r="F244" s="79" t="str">
        <f>VLOOKUP(MID($C$1,3,2)&amp;":"&amp;$D244,'Array Content'!$F$2:$K$6116,6,FALSE)</f>
        <v>PPH65914A</v>
      </c>
    </row>
    <row r="245" spans="1:6" ht="15" customHeight="1" x14ac:dyDescent="0.3">
      <c r="A245" s="77" t="s">
        <v>27026</v>
      </c>
      <c r="B245" s="78">
        <f>VLOOKUP(MID($C$1,3,2)&amp;":"&amp;$D245,'Array Content'!$F$2:$K$6116,2,FALSE)</f>
        <v>54476</v>
      </c>
      <c r="C245" s="78" t="str">
        <f>VLOOKUP(MID($C$1,3,2)&amp;":"&amp;$D245,'Array Content'!$F$2:$K$6116,3,FALSE)</f>
        <v>NM_207111</v>
      </c>
      <c r="D245" s="78" t="str">
        <f>VLOOKUP($C$1&amp;":"&amp;A245,'Array Content'!$C$2:$D$6661,2,FALSE)</f>
        <v>RNF216</v>
      </c>
      <c r="E245" s="79" t="str">
        <f>VLOOKUP(MID($C$1,3,2)&amp;":"&amp;$D245,'Array Content'!$F$2:$K$6116,5,FALSE)</f>
        <v>Ring finger protein 216</v>
      </c>
      <c r="F245" s="79" t="str">
        <f>VLOOKUP(MID($C$1,3,2)&amp;":"&amp;$D245,'Array Content'!$F$2:$K$6116,6,FALSE)</f>
        <v>PPH17230A</v>
      </c>
    </row>
    <row r="246" spans="1:6" ht="15" customHeight="1" x14ac:dyDescent="0.3">
      <c r="A246" s="77" t="s">
        <v>27027</v>
      </c>
      <c r="B246" s="78">
        <f>VLOOKUP(MID($C$1,3,2)&amp;":"&amp;$D246,'Array Content'!$F$2:$K$6116,2,FALSE)</f>
        <v>79596</v>
      </c>
      <c r="C246" s="78" t="str">
        <f>VLOOKUP(MID($C$1,3,2)&amp;":"&amp;$D246,'Array Content'!$F$2:$K$6116,3,FALSE)</f>
        <v>NM_024546</v>
      </c>
      <c r="D246" s="78" t="str">
        <f>VLOOKUP($C$1&amp;":"&amp;A246,'Array Content'!$C$2:$D$6661,2,FALSE)</f>
        <v>RNF219</v>
      </c>
      <c r="E246" s="79" t="str">
        <f>VLOOKUP(MID($C$1,3,2)&amp;":"&amp;$D246,'Array Content'!$F$2:$K$6116,5,FALSE)</f>
        <v>Ring finger protein 219</v>
      </c>
      <c r="F246" s="79" t="str">
        <f>VLOOKUP(MID($C$1,3,2)&amp;":"&amp;$D246,'Array Content'!$F$2:$K$6116,6,FALSE)</f>
        <v>PPH20845A</v>
      </c>
    </row>
    <row r="247" spans="1:6" ht="15" customHeight="1" x14ac:dyDescent="0.3">
      <c r="A247" s="77" t="s">
        <v>27028</v>
      </c>
      <c r="B247" s="78">
        <f>VLOOKUP(MID($C$1,3,2)&amp;":"&amp;$D247,'Array Content'!$F$2:$K$6116,2,FALSE)</f>
        <v>55182</v>
      </c>
      <c r="C247" s="78" t="str">
        <f>VLOOKUP(MID($C$1,3,2)&amp;":"&amp;$D247,'Array Content'!$F$2:$K$6116,3,FALSE)</f>
        <v>NM_018150</v>
      </c>
      <c r="D247" s="78" t="str">
        <f>VLOOKUP($C$1&amp;":"&amp;A247,'Array Content'!$C$2:$D$6661,2,FALSE)</f>
        <v>RNF220</v>
      </c>
      <c r="E247" s="79" t="str">
        <f>VLOOKUP(MID($C$1,3,2)&amp;":"&amp;$D247,'Array Content'!$F$2:$K$6116,5,FALSE)</f>
        <v>Ring finger protein 220</v>
      </c>
      <c r="F247" s="79" t="str">
        <f>VLOOKUP(MID($C$1,3,2)&amp;":"&amp;$D247,'Array Content'!$F$2:$K$6116,6,FALSE)</f>
        <v>PPH10448A</v>
      </c>
    </row>
    <row r="248" spans="1:6" ht="15" customHeight="1" x14ac:dyDescent="0.3">
      <c r="A248" s="77" t="s">
        <v>27029</v>
      </c>
      <c r="B248" s="78">
        <f>VLOOKUP(MID($C$1,3,2)&amp;":"&amp;$D248,'Array Content'!$F$2:$K$6116,2,FALSE)</f>
        <v>11237</v>
      </c>
      <c r="C248" s="78" t="str">
        <f>VLOOKUP(MID($C$1,3,2)&amp;":"&amp;$D248,'Array Content'!$F$2:$K$6116,3,FALSE)</f>
        <v>NM_007219</v>
      </c>
      <c r="D248" s="78" t="str">
        <f>VLOOKUP($C$1&amp;":"&amp;A248,'Array Content'!$C$2:$D$6661,2,FALSE)</f>
        <v>RNF24</v>
      </c>
      <c r="E248" s="79" t="str">
        <f>VLOOKUP(MID($C$1,3,2)&amp;":"&amp;$D248,'Array Content'!$F$2:$K$6116,5,FALSE)</f>
        <v>Ring finger protein 24</v>
      </c>
      <c r="F248" s="79" t="str">
        <f>VLOOKUP(MID($C$1,3,2)&amp;":"&amp;$D248,'Array Content'!$F$2:$K$6116,6,FALSE)</f>
        <v>PPH08877A</v>
      </c>
    </row>
    <row r="249" spans="1:6" ht="15" customHeight="1" x14ac:dyDescent="0.3">
      <c r="A249" s="77" t="s">
        <v>27030</v>
      </c>
      <c r="B249" s="78">
        <f>VLOOKUP(MID($C$1,3,2)&amp;":"&amp;$D249,'Array Content'!$F$2:$K$6116,2,FALSE)</f>
        <v>79102</v>
      </c>
      <c r="C249" s="78" t="str">
        <f>VLOOKUP(MID($C$1,3,2)&amp;":"&amp;$D249,'Array Content'!$F$2:$K$6116,3,FALSE)</f>
        <v>NM_032015</v>
      </c>
      <c r="D249" s="78" t="str">
        <f>VLOOKUP($C$1&amp;":"&amp;A249,'Array Content'!$C$2:$D$6661,2,FALSE)</f>
        <v>RNF26</v>
      </c>
      <c r="E249" s="79" t="str">
        <f>VLOOKUP(MID($C$1,3,2)&amp;":"&amp;$D249,'Array Content'!$F$2:$K$6116,5,FALSE)</f>
        <v>Ring finger protein 26</v>
      </c>
      <c r="F249" s="79" t="str">
        <f>VLOOKUP(MID($C$1,3,2)&amp;":"&amp;$D249,'Array Content'!$F$2:$K$6116,6,FALSE)</f>
        <v>PPH08673A</v>
      </c>
    </row>
    <row r="250" spans="1:6" ht="15" customHeight="1" x14ac:dyDescent="0.3">
      <c r="A250" s="77" t="s">
        <v>27031</v>
      </c>
      <c r="B250" s="78">
        <f>VLOOKUP(MID($C$1,3,2)&amp;":"&amp;$D250,'Array Content'!$F$2:$K$6116,2,FALSE)</f>
        <v>55072</v>
      </c>
      <c r="C250" s="78" t="str">
        <f>VLOOKUP(MID($C$1,3,2)&amp;":"&amp;$D250,'Array Content'!$F$2:$K$6116,3,FALSE)</f>
        <v>NM_017999</v>
      </c>
      <c r="D250" s="78" t="str">
        <f>VLOOKUP($C$1&amp;":"&amp;A250,'Array Content'!$C$2:$D$6661,2,FALSE)</f>
        <v>RNF31</v>
      </c>
      <c r="E250" s="79" t="str">
        <f>VLOOKUP(MID($C$1,3,2)&amp;":"&amp;$D250,'Array Content'!$F$2:$K$6116,5,FALSE)</f>
        <v>Ring finger protein 31</v>
      </c>
      <c r="F250" s="79" t="str">
        <f>VLOOKUP(MID($C$1,3,2)&amp;":"&amp;$D250,'Array Content'!$F$2:$K$6116,6,FALSE)</f>
        <v>PPH18337A</v>
      </c>
    </row>
    <row r="251" spans="1:6" ht="15" customHeight="1" x14ac:dyDescent="0.3">
      <c r="A251" s="77" t="s">
        <v>27032</v>
      </c>
      <c r="B251" s="78">
        <f>VLOOKUP(MID($C$1,3,2)&amp;":"&amp;$D251,'Array Content'!$F$2:$K$6116,2,FALSE)</f>
        <v>80196</v>
      </c>
      <c r="C251" s="78" t="str">
        <f>VLOOKUP(MID($C$1,3,2)&amp;":"&amp;$D251,'Array Content'!$F$2:$K$6116,3,FALSE)</f>
        <v>NM_194271</v>
      </c>
      <c r="D251" s="78" t="str">
        <f>VLOOKUP($C$1&amp;":"&amp;A251,'Array Content'!$C$2:$D$6661,2,FALSE)</f>
        <v>RNF34</v>
      </c>
      <c r="E251" s="79" t="str">
        <f>VLOOKUP(MID($C$1,3,2)&amp;":"&amp;$D251,'Array Content'!$F$2:$K$6116,5,FALSE)</f>
        <v>Ring finger protein 34</v>
      </c>
      <c r="F251" s="79" t="str">
        <f>VLOOKUP(MID($C$1,3,2)&amp;":"&amp;$D251,'Array Content'!$F$2:$K$6116,6,FALSE)</f>
        <v>PPH16269A</v>
      </c>
    </row>
    <row r="252" spans="1:6" ht="15" customHeight="1" x14ac:dyDescent="0.3">
      <c r="A252" s="77" t="s">
        <v>27033</v>
      </c>
      <c r="B252" s="78">
        <f>VLOOKUP(MID($C$1,3,2)&amp;":"&amp;$D252,'Array Content'!$F$2:$K$6116,2,FALSE)</f>
        <v>152006</v>
      </c>
      <c r="C252" s="78" t="str">
        <f>VLOOKUP(MID($C$1,3,2)&amp;":"&amp;$D252,'Array Content'!$F$2:$K$6116,3,FALSE)</f>
        <v>NM_194332</v>
      </c>
      <c r="D252" s="78" t="str">
        <f>VLOOKUP($C$1&amp;":"&amp;A252,'Array Content'!$C$2:$D$6661,2,FALSE)</f>
        <v>RNF38</v>
      </c>
      <c r="E252" s="79" t="str">
        <f>VLOOKUP(MID($C$1,3,2)&amp;":"&amp;$D252,'Array Content'!$F$2:$K$6116,5,FALSE)</f>
        <v>Ring finger protein 38</v>
      </c>
      <c r="F252" s="79" t="str">
        <f>VLOOKUP(MID($C$1,3,2)&amp;":"&amp;$D252,'Array Content'!$F$2:$K$6116,6,FALSE)</f>
        <v>PPH17102A</v>
      </c>
    </row>
    <row r="253" spans="1:6" ht="15" customHeight="1" x14ac:dyDescent="0.3">
      <c r="A253" s="77" t="s">
        <v>27034</v>
      </c>
      <c r="B253" s="78">
        <f>VLOOKUP(MID($C$1,3,2)&amp;":"&amp;$D253,'Array Content'!$F$2:$K$6116,2,FALSE)</f>
        <v>6047</v>
      </c>
      <c r="C253" s="78" t="str">
        <f>VLOOKUP(MID($C$1,3,2)&amp;":"&amp;$D253,'Array Content'!$F$2:$K$6116,3,FALSE)</f>
        <v>NM_002938</v>
      </c>
      <c r="D253" s="78" t="str">
        <f>VLOOKUP($C$1&amp;":"&amp;A253,'Array Content'!$C$2:$D$6661,2,FALSE)</f>
        <v>RNF4</v>
      </c>
      <c r="E253" s="79" t="str">
        <f>VLOOKUP(MID($C$1,3,2)&amp;":"&amp;$D253,'Array Content'!$F$2:$K$6116,5,FALSE)</f>
        <v>Ring finger protein 4</v>
      </c>
      <c r="F253" s="79" t="str">
        <f>VLOOKUP(MID($C$1,3,2)&amp;":"&amp;$D253,'Array Content'!$F$2:$K$6116,6,FALSE)</f>
        <v>PPH09773A</v>
      </c>
    </row>
    <row r="254" spans="1:6" ht="15" customHeight="1" x14ac:dyDescent="0.3">
      <c r="A254" s="77" t="s">
        <v>27035</v>
      </c>
      <c r="B254" s="78">
        <f>VLOOKUP(MID($C$1,3,2)&amp;":"&amp;$D254,'Array Content'!$F$2:$K$6116,2,FALSE)</f>
        <v>9810</v>
      </c>
      <c r="C254" s="78" t="str">
        <f>VLOOKUP(MID($C$1,3,2)&amp;":"&amp;$D254,'Array Content'!$F$2:$K$6116,3,FALSE)</f>
        <v>NM_014771</v>
      </c>
      <c r="D254" s="78" t="str">
        <f>VLOOKUP($C$1&amp;":"&amp;A254,'Array Content'!$C$2:$D$6661,2,FALSE)</f>
        <v>RNF40</v>
      </c>
      <c r="E254" s="79" t="str">
        <f>VLOOKUP(MID($C$1,3,2)&amp;":"&amp;$D254,'Array Content'!$F$2:$K$6116,5,FALSE)</f>
        <v>Ring finger protein 40</v>
      </c>
      <c r="F254" s="79" t="str">
        <f>VLOOKUP(MID($C$1,3,2)&amp;":"&amp;$D254,'Array Content'!$F$2:$K$6116,6,FALSE)</f>
        <v>PPH09745A</v>
      </c>
    </row>
    <row r="255" spans="1:6" ht="15" customHeight="1" x14ac:dyDescent="0.3">
      <c r="A255" s="77" t="s">
        <v>27036</v>
      </c>
      <c r="B255" s="78">
        <f>VLOOKUP(MID($C$1,3,2)&amp;":"&amp;$D255,'Array Content'!$F$2:$K$6116,2,FALSE)</f>
        <v>10193</v>
      </c>
      <c r="C255" s="78" t="str">
        <f>VLOOKUP(MID($C$1,3,2)&amp;":"&amp;$D255,'Array Content'!$F$2:$K$6116,3,FALSE)</f>
        <v>NM_194359</v>
      </c>
      <c r="D255" s="78" t="str">
        <f>VLOOKUP($C$1&amp;":"&amp;A255,'Array Content'!$C$2:$D$6661,2,FALSE)</f>
        <v>RNF41</v>
      </c>
      <c r="E255" s="79" t="str">
        <f>VLOOKUP(MID($C$1,3,2)&amp;":"&amp;$D255,'Array Content'!$F$2:$K$6116,5,FALSE)</f>
        <v>Ring finger protein 41</v>
      </c>
      <c r="F255" s="79" t="str">
        <f>VLOOKUP(MID($C$1,3,2)&amp;":"&amp;$D255,'Array Content'!$F$2:$K$6116,6,FALSE)</f>
        <v>PPH20609A</v>
      </c>
    </row>
    <row r="256" spans="1:6" ht="15" customHeight="1" x14ac:dyDescent="0.3">
      <c r="A256" s="77" t="s">
        <v>27037</v>
      </c>
      <c r="B256" s="78">
        <f>VLOOKUP(MID($C$1,3,2)&amp;":"&amp;$D256,'Array Content'!$F$2:$K$6116,2,FALSE)</f>
        <v>54894</v>
      </c>
      <c r="C256" s="78" t="str">
        <f>VLOOKUP(MID($C$1,3,2)&amp;":"&amp;$D256,'Array Content'!$F$2:$K$6116,3,FALSE)</f>
        <v>NM_017763</v>
      </c>
      <c r="D256" s="78" t="str">
        <f>VLOOKUP($C$1&amp;":"&amp;A256,'Array Content'!$C$2:$D$6661,2,FALSE)</f>
        <v>RNF43</v>
      </c>
      <c r="E256" s="79" t="str">
        <f>VLOOKUP(MID($C$1,3,2)&amp;":"&amp;$D256,'Array Content'!$F$2:$K$6116,5,FALSE)</f>
        <v>Ring finger protein 43</v>
      </c>
      <c r="F256" s="79" t="str">
        <f>VLOOKUP(MID($C$1,3,2)&amp;":"&amp;$D256,'Array Content'!$F$2:$K$6116,6,FALSE)</f>
        <v>PPH08181A</v>
      </c>
    </row>
    <row r="257" spans="1:6" ht="15" customHeight="1" x14ac:dyDescent="0.3">
      <c r="A257" s="77" t="s">
        <v>27038</v>
      </c>
      <c r="B257" s="78">
        <f>VLOOKUP(MID($C$1,3,2)&amp;":"&amp;$D257,'Array Content'!$F$2:$K$6116,2,FALSE)</f>
        <v>22838</v>
      </c>
      <c r="C257" s="78" t="str">
        <f>VLOOKUP(MID($C$1,3,2)&amp;":"&amp;$D257,'Array Content'!$F$2:$K$6116,3,FALSE)</f>
        <v>NM_014901</v>
      </c>
      <c r="D257" s="78" t="str">
        <f>VLOOKUP($C$1&amp;":"&amp;A257,'Array Content'!$C$2:$D$6661,2,FALSE)</f>
        <v>RNF44</v>
      </c>
      <c r="E257" s="79" t="str">
        <f>VLOOKUP(MID($C$1,3,2)&amp;":"&amp;$D257,'Array Content'!$F$2:$K$6116,5,FALSE)</f>
        <v>Ring finger protein 44</v>
      </c>
      <c r="F257" s="79" t="str">
        <f>VLOOKUP(MID($C$1,3,2)&amp;":"&amp;$D257,'Array Content'!$F$2:$K$6116,6,FALSE)</f>
        <v>PPH58066A</v>
      </c>
    </row>
    <row r="258" spans="1:6" ht="15" customHeight="1" x14ac:dyDescent="0.3">
      <c r="A258" s="77" t="s">
        <v>27039</v>
      </c>
      <c r="B258" s="78">
        <f>VLOOKUP(MID($C$1,3,2)&amp;":"&amp;$D258,'Array Content'!$F$2:$K$6116,2,FALSE)</f>
        <v>6048</v>
      </c>
      <c r="C258" s="78" t="str">
        <f>VLOOKUP(MID($C$1,3,2)&amp;":"&amp;$D258,'Array Content'!$F$2:$K$6116,3,FALSE)</f>
        <v>NM_006913</v>
      </c>
      <c r="D258" s="78" t="str">
        <f>VLOOKUP($C$1&amp;":"&amp;A258,'Array Content'!$C$2:$D$6661,2,FALSE)</f>
        <v>RNF5</v>
      </c>
      <c r="E258" s="79" t="str">
        <f>VLOOKUP(MID($C$1,3,2)&amp;":"&amp;$D258,'Array Content'!$F$2:$K$6116,5,FALSE)</f>
        <v>Ring finger protein 5</v>
      </c>
      <c r="F258" s="79" t="str">
        <f>VLOOKUP(MID($C$1,3,2)&amp;":"&amp;$D258,'Array Content'!$F$2:$K$6116,6,FALSE)</f>
        <v>PPH23045A</v>
      </c>
    </row>
    <row r="259" spans="1:6" ht="15" customHeight="1" x14ac:dyDescent="0.3">
      <c r="A259" s="77" t="s">
        <v>27040</v>
      </c>
      <c r="B259" s="78">
        <f>VLOOKUP(MID($C$1,3,2)&amp;":"&amp;$D259,'Array Content'!$F$2:$K$6116,2,FALSE)</f>
        <v>6049</v>
      </c>
      <c r="C259" s="78" t="str">
        <f>VLOOKUP(MID($C$1,3,2)&amp;":"&amp;$D259,'Array Content'!$F$2:$K$6116,3,FALSE)</f>
        <v>NM_005977</v>
      </c>
      <c r="D259" s="78" t="str">
        <f>VLOOKUP($C$1&amp;":"&amp;A259,'Array Content'!$C$2:$D$6661,2,FALSE)</f>
        <v>RNF6</v>
      </c>
      <c r="E259" s="79" t="str">
        <f>VLOOKUP(MID($C$1,3,2)&amp;":"&amp;$D259,'Array Content'!$F$2:$K$6116,5,FALSE)</f>
        <v>Ring finger protein (C3H2C3 type) 6</v>
      </c>
      <c r="F259" s="79" t="str">
        <f>VLOOKUP(MID($C$1,3,2)&amp;":"&amp;$D259,'Array Content'!$F$2:$K$6116,6,FALSE)</f>
        <v>PPH12353A</v>
      </c>
    </row>
    <row r="260" spans="1:6" ht="15" customHeight="1" x14ac:dyDescent="0.3">
      <c r="A260" s="77" t="s">
        <v>27041</v>
      </c>
      <c r="B260" s="78">
        <f>VLOOKUP(MID($C$1,3,2)&amp;":"&amp;$D260,'Array Content'!$F$2:$K$6116,2,FALSE)</f>
        <v>9616</v>
      </c>
      <c r="C260" s="78" t="str">
        <f>VLOOKUP(MID($C$1,3,2)&amp;":"&amp;$D260,'Array Content'!$F$2:$K$6116,3,FALSE)</f>
        <v>NM_014245</v>
      </c>
      <c r="D260" s="78" t="str">
        <f>VLOOKUP($C$1&amp;":"&amp;A260,'Array Content'!$C$2:$D$6661,2,FALSE)</f>
        <v>RNF7</v>
      </c>
      <c r="E260" s="79" t="str">
        <f>VLOOKUP(MID($C$1,3,2)&amp;":"&amp;$D260,'Array Content'!$F$2:$K$6116,5,FALSE)</f>
        <v>Ring finger protein 7</v>
      </c>
      <c r="F260" s="79" t="str">
        <f>VLOOKUP(MID($C$1,3,2)&amp;":"&amp;$D260,'Array Content'!$F$2:$K$6116,6,FALSE)</f>
        <v>PPH01033A</v>
      </c>
    </row>
    <row r="261" spans="1:6" ht="15" customHeight="1" x14ac:dyDescent="0.3">
      <c r="A261" s="77" t="s">
        <v>27042</v>
      </c>
      <c r="B261" s="78">
        <f>VLOOKUP(MID($C$1,3,2)&amp;":"&amp;$D261,'Array Content'!$F$2:$K$6116,2,FALSE)</f>
        <v>9025</v>
      </c>
      <c r="C261" s="78" t="str">
        <f>VLOOKUP(MID($C$1,3,2)&amp;":"&amp;$D261,'Array Content'!$F$2:$K$6116,3,FALSE)</f>
        <v>NM_183078</v>
      </c>
      <c r="D261" s="78" t="str">
        <f>VLOOKUP($C$1&amp;":"&amp;A261,'Array Content'!$C$2:$D$6661,2,FALSE)</f>
        <v>RNF8</v>
      </c>
      <c r="E261" s="79" t="str">
        <f>VLOOKUP(MID($C$1,3,2)&amp;":"&amp;$D261,'Array Content'!$F$2:$K$6116,5,FALSE)</f>
        <v>Ring finger protein 8</v>
      </c>
      <c r="F261" s="79" t="str">
        <f>VLOOKUP(MID($C$1,3,2)&amp;":"&amp;$D261,'Array Content'!$F$2:$K$6116,6,FALSE)</f>
        <v>PPH08534A</v>
      </c>
    </row>
    <row r="262" spans="1:6" ht="15" customHeight="1" x14ac:dyDescent="0.3">
      <c r="A262" s="77" t="s">
        <v>27043</v>
      </c>
      <c r="B262" s="78">
        <f>VLOOKUP(MID($C$1,3,2)&amp;":"&amp;$D262,'Array Content'!$F$2:$K$6116,2,FALSE)</f>
        <v>89970</v>
      </c>
      <c r="C262" s="78" t="str">
        <f>VLOOKUP(MID($C$1,3,2)&amp;":"&amp;$D262,'Array Content'!$F$2:$K$6116,3,FALSE)</f>
        <v>NM_133368</v>
      </c>
      <c r="D262" s="78" t="str">
        <f>VLOOKUP($C$1&amp;":"&amp;A262,'Array Content'!$C$2:$D$6661,2,FALSE)</f>
        <v>RSPRY1</v>
      </c>
      <c r="E262" s="79" t="str">
        <f>VLOOKUP(MID($C$1,3,2)&amp;":"&amp;$D262,'Array Content'!$F$2:$K$6116,5,FALSE)</f>
        <v>Ring finger and SPRY domain containing 1</v>
      </c>
      <c r="F262" s="79" t="str">
        <f>VLOOKUP(MID($C$1,3,2)&amp;":"&amp;$D262,'Array Content'!$F$2:$K$6116,6,FALSE)</f>
        <v>PPH13783A</v>
      </c>
    </row>
    <row r="263" spans="1:6" ht="15" customHeight="1" x14ac:dyDescent="0.3">
      <c r="A263" s="77" t="s">
        <v>27044</v>
      </c>
      <c r="B263" s="78">
        <f>VLOOKUP(MID($C$1,3,2)&amp;":"&amp;$D263,'Array Content'!$F$2:$K$6116,2,FALSE)</f>
        <v>257218</v>
      </c>
      <c r="C263" s="78" t="str">
        <f>VLOOKUP(MID($C$1,3,2)&amp;":"&amp;$D263,'Array Content'!$F$2:$K$6116,3,FALSE)</f>
        <v>NM_173082</v>
      </c>
      <c r="D263" s="78" t="str">
        <f>VLOOKUP($C$1&amp;":"&amp;A263,'Array Content'!$C$2:$D$6661,2,FALSE)</f>
        <v>SHPRH</v>
      </c>
      <c r="E263" s="79" t="str">
        <f>VLOOKUP(MID($C$1,3,2)&amp;":"&amp;$D263,'Array Content'!$F$2:$K$6116,5,FALSE)</f>
        <v>SNF2 histone linker PHD RING helicase</v>
      </c>
      <c r="F263" s="79" t="str">
        <f>VLOOKUP(MID($C$1,3,2)&amp;":"&amp;$D263,'Array Content'!$F$2:$K$6116,6,FALSE)</f>
        <v>PPH14193A</v>
      </c>
    </row>
    <row r="264" spans="1:6" ht="15" customHeight="1" x14ac:dyDescent="0.3">
      <c r="A264" s="77" t="s">
        <v>27045</v>
      </c>
      <c r="B264" s="78">
        <f>VLOOKUP(MID($C$1,3,2)&amp;":"&amp;$D264,'Array Content'!$F$2:$K$6116,2,FALSE)</f>
        <v>6477</v>
      </c>
      <c r="C264" s="78" t="str">
        <f>VLOOKUP(MID($C$1,3,2)&amp;":"&amp;$D264,'Array Content'!$F$2:$K$6116,3,FALSE)</f>
        <v>NM_003031</v>
      </c>
      <c r="D264" s="78" t="str">
        <f>VLOOKUP($C$1&amp;":"&amp;A264,'Array Content'!$C$2:$D$6661,2,FALSE)</f>
        <v>SIAH1</v>
      </c>
      <c r="E264" s="79" t="str">
        <f>VLOOKUP(MID($C$1,3,2)&amp;":"&amp;$D264,'Array Content'!$F$2:$K$6116,5,FALSE)</f>
        <v>Seven in absentia homolog 1 (Drosophila)</v>
      </c>
      <c r="F264" s="79" t="str">
        <f>VLOOKUP(MID($C$1,3,2)&amp;":"&amp;$D264,'Array Content'!$F$2:$K$6116,6,FALSE)</f>
        <v>PPH00294A</v>
      </c>
    </row>
    <row r="265" spans="1:6" ht="15" customHeight="1" x14ac:dyDescent="0.3">
      <c r="A265" s="77" t="s">
        <v>27046</v>
      </c>
      <c r="B265" s="78">
        <f>VLOOKUP(MID($C$1,3,2)&amp;":"&amp;$D265,'Array Content'!$F$2:$K$6116,2,FALSE)</f>
        <v>6478</v>
      </c>
      <c r="C265" s="78" t="str">
        <f>VLOOKUP(MID($C$1,3,2)&amp;":"&amp;$D265,'Array Content'!$F$2:$K$6116,3,FALSE)</f>
        <v>NM_005067</v>
      </c>
      <c r="D265" s="78" t="str">
        <f>VLOOKUP($C$1&amp;":"&amp;A265,'Array Content'!$C$2:$D$6661,2,FALSE)</f>
        <v>SIAH2</v>
      </c>
      <c r="E265" s="79" t="str">
        <f>VLOOKUP(MID($C$1,3,2)&amp;":"&amp;$D265,'Array Content'!$F$2:$K$6116,5,FALSE)</f>
        <v>Seven in absentia homolog 2 (Drosophila)</v>
      </c>
      <c r="F265" s="79" t="str">
        <f>VLOOKUP(MID($C$1,3,2)&amp;":"&amp;$D265,'Array Content'!$F$2:$K$6116,6,FALSE)</f>
        <v>PPH08255A</v>
      </c>
    </row>
    <row r="266" spans="1:6" ht="15" customHeight="1" x14ac:dyDescent="0.3">
      <c r="A266" s="77" t="s">
        <v>27047</v>
      </c>
      <c r="B266" s="78">
        <f>VLOOKUP(MID($C$1,3,2)&amp;":"&amp;$D266,'Array Content'!$F$2:$K$6116,2,FALSE)</f>
        <v>6500</v>
      </c>
      <c r="C266" s="78" t="str">
        <f>VLOOKUP(MID($C$1,3,2)&amp;":"&amp;$D266,'Array Content'!$F$2:$K$6116,3,FALSE)</f>
        <v>NM_006930</v>
      </c>
      <c r="D266" s="78" t="str">
        <f>VLOOKUP($C$1&amp;":"&amp;A266,'Array Content'!$C$2:$D$6661,2,FALSE)</f>
        <v>SKP1</v>
      </c>
      <c r="E266" s="79" t="str">
        <f>VLOOKUP(MID($C$1,3,2)&amp;":"&amp;$D266,'Array Content'!$F$2:$K$6116,5,FALSE)</f>
        <v>S-phase kinase-associated protein 1</v>
      </c>
      <c r="F266" s="79" t="str">
        <f>VLOOKUP(MID($C$1,3,2)&amp;":"&amp;$D266,'Array Content'!$F$2:$K$6116,6,FALSE)</f>
        <v>PPH00231A</v>
      </c>
    </row>
    <row r="267" spans="1:6" ht="15" customHeight="1" x14ac:dyDescent="0.3">
      <c r="A267" s="77" t="s">
        <v>27048</v>
      </c>
      <c r="B267" s="78">
        <f>VLOOKUP(MID($C$1,3,2)&amp;":"&amp;$D267,'Array Content'!$F$2:$K$6116,2,FALSE)</f>
        <v>6502</v>
      </c>
      <c r="C267" s="78" t="str">
        <f>VLOOKUP(MID($C$1,3,2)&amp;":"&amp;$D267,'Array Content'!$F$2:$K$6116,3,FALSE)</f>
        <v>NM_005983</v>
      </c>
      <c r="D267" s="78" t="str">
        <f>VLOOKUP($C$1&amp;":"&amp;A267,'Array Content'!$C$2:$D$6661,2,FALSE)</f>
        <v>SKP2</v>
      </c>
      <c r="E267" s="79" t="str">
        <f>VLOOKUP(MID($C$1,3,2)&amp;":"&amp;$D267,'Array Content'!$F$2:$K$6116,5,FALSE)</f>
        <v>S-phase kinase-associated protein 2 (p45)</v>
      </c>
      <c r="F267" s="79" t="str">
        <f>VLOOKUP(MID($C$1,3,2)&amp;":"&amp;$D267,'Array Content'!$F$2:$K$6116,6,FALSE)</f>
        <v>PPH00232A</v>
      </c>
    </row>
    <row r="268" spans="1:6" ht="15" customHeight="1" x14ac:dyDescent="0.3">
      <c r="A268" s="77" t="s">
        <v>27049</v>
      </c>
      <c r="B268" s="78">
        <f>VLOOKUP(MID($C$1,3,2)&amp;":"&amp;$D268,'Array Content'!$F$2:$K$6116,2,FALSE)</f>
        <v>57154</v>
      </c>
      <c r="C268" s="78" t="str">
        <f>VLOOKUP(MID($C$1,3,2)&amp;":"&amp;$D268,'Array Content'!$F$2:$K$6116,3,FALSE)</f>
        <v>NM_020429</v>
      </c>
      <c r="D268" s="78" t="str">
        <f>VLOOKUP($C$1&amp;":"&amp;A268,'Array Content'!$C$2:$D$6661,2,FALSE)</f>
        <v>SMURF1</v>
      </c>
      <c r="E268" s="79" t="str">
        <f>VLOOKUP(MID($C$1,3,2)&amp;":"&amp;$D268,'Array Content'!$F$2:$K$6116,5,FALSE)</f>
        <v>SMAD specific E3 ubiquitin protein ligase 1</v>
      </c>
      <c r="F268" s="79" t="str">
        <f>VLOOKUP(MID($C$1,3,2)&amp;":"&amp;$D268,'Array Content'!$F$2:$K$6116,6,FALSE)</f>
        <v>PPH20561A</v>
      </c>
    </row>
    <row r="269" spans="1:6" ht="15" customHeight="1" x14ac:dyDescent="0.3">
      <c r="A269" s="77" t="s">
        <v>27050</v>
      </c>
      <c r="B269" s="78">
        <f>VLOOKUP(MID($C$1,3,2)&amp;":"&amp;$D269,'Array Content'!$F$2:$K$6116,2,FALSE)</f>
        <v>64750</v>
      </c>
      <c r="C269" s="78" t="str">
        <f>VLOOKUP(MID($C$1,3,2)&amp;":"&amp;$D269,'Array Content'!$F$2:$K$6116,3,FALSE)</f>
        <v>NM_022739</v>
      </c>
      <c r="D269" s="78" t="str">
        <f>VLOOKUP($C$1&amp;":"&amp;A269,'Array Content'!$C$2:$D$6661,2,FALSE)</f>
        <v>SMURF2</v>
      </c>
      <c r="E269" s="79" t="str">
        <f>VLOOKUP(MID($C$1,3,2)&amp;":"&amp;$D269,'Array Content'!$F$2:$K$6116,5,FALSE)</f>
        <v>SMAD specific E3 ubiquitin protein ligase 2</v>
      </c>
      <c r="F269" s="79" t="str">
        <f>VLOOKUP(MID($C$1,3,2)&amp;":"&amp;$D269,'Array Content'!$F$2:$K$6116,6,FALSE)</f>
        <v>PPH18834A</v>
      </c>
    </row>
    <row r="270" spans="1:6" ht="15" customHeight="1" x14ac:dyDescent="0.3">
      <c r="A270" s="77" t="s">
        <v>27051</v>
      </c>
      <c r="B270" s="78">
        <f>VLOOKUP(MID($C$1,3,2)&amp;":"&amp;$D270,'Array Content'!$F$2:$K$6116,2,FALSE)</f>
        <v>8651</v>
      </c>
      <c r="C270" s="78" t="str">
        <f>VLOOKUP(MID($C$1,3,2)&amp;":"&amp;$D270,'Array Content'!$F$2:$K$6116,3,FALSE)</f>
        <v>NM_003745</v>
      </c>
      <c r="D270" s="78" t="str">
        <f>VLOOKUP($C$1&amp;":"&amp;A270,'Array Content'!$C$2:$D$6661,2,FALSE)</f>
        <v>SOCS1</v>
      </c>
      <c r="E270" s="79" t="str">
        <f>VLOOKUP(MID($C$1,3,2)&amp;":"&amp;$D270,'Array Content'!$F$2:$K$6116,5,FALSE)</f>
        <v>Suppressor of cytokine signaling 1</v>
      </c>
      <c r="F270" s="79" t="str">
        <f>VLOOKUP(MID($C$1,3,2)&amp;":"&amp;$D270,'Array Content'!$F$2:$K$6116,6,FALSE)</f>
        <v>PPH00769A</v>
      </c>
    </row>
    <row r="271" spans="1:6" ht="15" customHeight="1" x14ac:dyDescent="0.3">
      <c r="A271" s="77" t="s">
        <v>27052</v>
      </c>
      <c r="B271" s="78">
        <f>VLOOKUP(MID($C$1,3,2)&amp;":"&amp;$D271,'Array Content'!$F$2:$K$6116,2,FALSE)</f>
        <v>8835</v>
      </c>
      <c r="C271" s="78" t="str">
        <f>VLOOKUP(MID($C$1,3,2)&amp;":"&amp;$D271,'Array Content'!$F$2:$K$6116,3,FALSE)</f>
        <v>NM_003877</v>
      </c>
      <c r="D271" s="78" t="str">
        <f>VLOOKUP($C$1&amp;":"&amp;A271,'Array Content'!$C$2:$D$6661,2,FALSE)</f>
        <v>SOCS2</v>
      </c>
      <c r="E271" s="79" t="str">
        <f>VLOOKUP(MID($C$1,3,2)&amp;":"&amp;$D271,'Array Content'!$F$2:$K$6116,5,FALSE)</f>
        <v>Suppressor of cytokine signaling 2</v>
      </c>
      <c r="F271" s="79" t="str">
        <f>VLOOKUP(MID($C$1,3,2)&amp;":"&amp;$D271,'Array Content'!$F$2:$K$6116,6,FALSE)</f>
        <v>PPH00756A</v>
      </c>
    </row>
    <row r="272" spans="1:6" ht="15" customHeight="1" x14ac:dyDescent="0.3">
      <c r="A272" s="77" t="s">
        <v>27053</v>
      </c>
      <c r="B272" s="78">
        <f>VLOOKUP(MID($C$1,3,2)&amp;":"&amp;$D272,'Array Content'!$F$2:$K$6116,2,FALSE)</f>
        <v>9021</v>
      </c>
      <c r="C272" s="78" t="str">
        <f>VLOOKUP(MID($C$1,3,2)&amp;":"&amp;$D272,'Array Content'!$F$2:$K$6116,3,FALSE)</f>
        <v>NM_003955</v>
      </c>
      <c r="D272" s="78" t="str">
        <f>VLOOKUP($C$1&amp;":"&amp;A272,'Array Content'!$C$2:$D$6661,2,FALSE)</f>
        <v>SOCS3</v>
      </c>
      <c r="E272" s="79" t="str">
        <f>VLOOKUP(MID($C$1,3,2)&amp;":"&amp;$D272,'Array Content'!$F$2:$K$6116,5,FALSE)</f>
        <v>Suppressor of cytokine signaling 3</v>
      </c>
      <c r="F272" s="79" t="str">
        <f>VLOOKUP(MID($C$1,3,2)&amp;":"&amp;$D272,'Array Content'!$F$2:$K$6116,6,FALSE)</f>
        <v>PPH00763A</v>
      </c>
    </row>
    <row r="273" spans="1:6" ht="15" customHeight="1" x14ac:dyDescent="0.3">
      <c r="A273" s="77" t="s">
        <v>27054</v>
      </c>
      <c r="B273" s="78">
        <f>VLOOKUP(MID($C$1,3,2)&amp;":"&amp;$D273,'Array Content'!$F$2:$K$6116,2,FALSE)</f>
        <v>122809</v>
      </c>
      <c r="C273" s="78" t="str">
        <f>VLOOKUP(MID($C$1,3,2)&amp;":"&amp;$D273,'Array Content'!$F$2:$K$6116,3,FALSE)</f>
        <v>NM_080867</v>
      </c>
      <c r="D273" s="78" t="str">
        <f>VLOOKUP($C$1&amp;":"&amp;A273,'Array Content'!$C$2:$D$6661,2,FALSE)</f>
        <v>SOCS4</v>
      </c>
      <c r="E273" s="79" t="str">
        <f>VLOOKUP(MID($C$1,3,2)&amp;":"&amp;$D273,'Array Content'!$F$2:$K$6116,5,FALSE)</f>
        <v>Suppressor of cytokine signaling 4</v>
      </c>
      <c r="F273" s="79" t="str">
        <f>VLOOKUP(MID($C$1,3,2)&amp;":"&amp;$D273,'Array Content'!$F$2:$K$6116,6,FALSE)</f>
        <v>PPH00421A</v>
      </c>
    </row>
    <row r="274" spans="1:6" ht="15" customHeight="1" x14ac:dyDescent="0.3">
      <c r="A274" s="77" t="s">
        <v>27055</v>
      </c>
      <c r="B274" s="78">
        <f>VLOOKUP(MID($C$1,3,2)&amp;":"&amp;$D274,'Array Content'!$F$2:$K$6116,2,FALSE)</f>
        <v>9655</v>
      </c>
      <c r="C274" s="78" t="str">
        <f>VLOOKUP(MID($C$1,3,2)&amp;":"&amp;$D274,'Array Content'!$F$2:$K$6116,3,FALSE)</f>
        <v>NM_144949</v>
      </c>
      <c r="D274" s="78" t="str">
        <f>VLOOKUP($C$1&amp;":"&amp;A274,'Array Content'!$C$2:$D$6661,2,FALSE)</f>
        <v>SOCS5</v>
      </c>
      <c r="E274" s="79" t="str">
        <f>VLOOKUP(MID($C$1,3,2)&amp;":"&amp;$D274,'Array Content'!$F$2:$K$6116,5,FALSE)</f>
        <v>Suppressor of cytokine signaling 5</v>
      </c>
      <c r="F274" s="79" t="str">
        <f>VLOOKUP(MID($C$1,3,2)&amp;":"&amp;$D274,'Array Content'!$F$2:$K$6116,6,FALSE)</f>
        <v>PPH00263A</v>
      </c>
    </row>
    <row r="275" spans="1:6" ht="15" customHeight="1" x14ac:dyDescent="0.3">
      <c r="A275" s="77" t="s">
        <v>27056</v>
      </c>
      <c r="B275" s="78">
        <f>VLOOKUP(MID($C$1,3,2)&amp;":"&amp;$D275,'Array Content'!$F$2:$K$6116,2,FALSE)</f>
        <v>9306</v>
      </c>
      <c r="C275" s="78" t="str">
        <f>VLOOKUP(MID($C$1,3,2)&amp;":"&amp;$D275,'Array Content'!$F$2:$K$6116,3,FALSE)</f>
        <v>NM_004232</v>
      </c>
      <c r="D275" s="78" t="str">
        <f>VLOOKUP($C$1&amp;":"&amp;A275,'Array Content'!$C$2:$D$6661,2,FALSE)</f>
        <v>SOCS6</v>
      </c>
      <c r="E275" s="79" t="str">
        <f>VLOOKUP(MID($C$1,3,2)&amp;":"&amp;$D275,'Array Content'!$F$2:$K$6116,5,FALSE)</f>
        <v>Suppressor of cytokine signaling 6</v>
      </c>
      <c r="F275" s="79" t="str">
        <f>VLOOKUP(MID($C$1,3,2)&amp;":"&amp;$D275,'Array Content'!$F$2:$K$6116,6,FALSE)</f>
        <v>PPH00768A</v>
      </c>
    </row>
    <row r="276" spans="1:6" ht="15" customHeight="1" x14ac:dyDescent="0.3">
      <c r="A276" s="77" t="s">
        <v>27057</v>
      </c>
      <c r="B276" s="78">
        <f>VLOOKUP(MID($C$1,3,2)&amp;":"&amp;$D276,'Array Content'!$F$2:$K$6116,2,FALSE)</f>
        <v>8405</v>
      </c>
      <c r="C276" s="78" t="str">
        <f>VLOOKUP(MID($C$1,3,2)&amp;":"&amp;$D276,'Array Content'!$F$2:$K$6116,3,FALSE)</f>
        <v>NM_003563</v>
      </c>
      <c r="D276" s="78" t="str">
        <f>VLOOKUP($C$1&amp;":"&amp;A276,'Array Content'!$C$2:$D$6661,2,FALSE)</f>
        <v>SPOP</v>
      </c>
      <c r="E276" s="79" t="str">
        <f>VLOOKUP(MID($C$1,3,2)&amp;":"&amp;$D276,'Array Content'!$F$2:$K$6116,5,FALSE)</f>
        <v>Speckle-type POZ protein</v>
      </c>
      <c r="F276" s="79" t="str">
        <f>VLOOKUP(MID($C$1,3,2)&amp;":"&amp;$D276,'Array Content'!$F$2:$K$6116,6,FALSE)</f>
        <v>PPH11995A</v>
      </c>
    </row>
    <row r="277" spans="1:6" ht="15" customHeight="1" x14ac:dyDescent="0.3">
      <c r="A277" s="77" t="s">
        <v>27058</v>
      </c>
      <c r="B277" s="78">
        <f>VLOOKUP(MID($C$1,3,2)&amp;":"&amp;$D277,'Array Content'!$F$2:$K$6116,2,FALSE)</f>
        <v>80176</v>
      </c>
      <c r="C277" s="78" t="str">
        <f>VLOOKUP(MID($C$1,3,2)&amp;":"&amp;$D277,'Array Content'!$F$2:$K$6116,3,FALSE)</f>
        <v>NM_025106</v>
      </c>
      <c r="D277" s="78" t="str">
        <f>VLOOKUP($C$1&amp;":"&amp;A277,'Array Content'!$C$2:$D$6661,2,FALSE)</f>
        <v>SPSB1</v>
      </c>
      <c r="E277" s="79" t="str">
        <f>VLOOKUP(MID($C$1,3,2)&amp;":"&amp;$D277,'Array Content'!$F$2:$K$6116,5,FALSE)</f>
        <v>SplA/ryanodine receptor domain and SOCS box containing 1</v>
      </c>
      <c r="F277" s="79" t="str">
        <f>VLOOKUP(MID($C$1,3,2)&amp;":"&amp;$D277,'Array Content'!$F$2:$K$6116,6,FALSE)</f>
        <v>PPH22257A</v>
      </c>
    </row>
    <row r="278" spans="1:6" ht="15" customHeight="1" x14ac:dyDescent="0.3">
      <c r="A278" s="77" t="s">
        <v>27059</v>
      </c>
      <c r="B278" s="78">
        <f>VLOOKUP(MID($C$1,3,2)&amp;":"&amp;$D278,'Array Content'!$F$2:$K$6116,2,FALSE)</f>
        <v>84727</v>
      </c>
      <c r="C278" s="78" t="str">
        <f>VLOOKUP(MID($C$1,3,2)&amp;":"&amp;$D278,'Array Content'!$F$2:$K$6116,3,FALSE)</f>
        <v>NM_032641</v>
      </c>
      <c r="D278" s="78" t="str">
        <f>VLOOKUP($C$1&amp;":"&amp;A278,'Array Content'!$C$2:$D$6661,2,FALSE)</f>
        <v>SPSB2</v>
      </c>
      <c r="E278" s="79" t="str">
        <f>VLOOKUP(MID($C$1,3,2)&amp;":"&amp;$D278,'Array Content'!$F$2:$K$6116,5,FALSE)</f>
        <v>SplA/ryanodine receptor domain and SOCS box containing 2</v>
      </c>
      <c r="F278" s="79" t="str">
        <f>VLOOKUP(MID($C$1,3,2)&amp;":"&amp;$D278,'Array Content'!$F$2:$K$6116,6,FALSE)</f>
        <v>PPH58139A</v>
      </c>
    </row>
    <row r="279" spans="1:6" ht="15" customHeight="1" x14ac:dyDescent="0.3">
      <c r="A279" s="77" t="s">
        <v>27060</v>
      </c>
      <c r="B279" s="78">
        <f>VLOOKUP(MID($C$1,3,2)&amp;":"&amp;$D279,'Array Content'!$F$2:$K$6116,2,FALSE)</f>
        <v>92369</v>
      </c>
      <c r="C279" s="78" t="str">
        <f>VLOOKUP(MID($C$1,3,2)&amp;":"&amp;$D279,'Array Content'!$F$2:$K$6116,3,FALSE)</f>
        <v>NM_080862</v>
      </c>
      <c r="D279" s="78" t="str">
        <f>VLOOKUP($C$1&amp;":"&amp;A279,'Array Content'!$C$2:$D$6661,2,FALSE)</f>
        <v>SPSB4</v>
      </c>
      <c r="E279" s="79" t="str">
        <f>VLOOKUP(MID($C$1,3,2)&amp;":"&amp;$D279,'Array Content'!$F$2:$K$6116,5,FALSE)</f>
        <v>SplA/ryanodine receptor domain and SOCS box containing 4</v>
      </c>
      <c r="F279" s="79" t="str">
        <f>VLOOKUP(MID($C$1,3,2)&amp;":"&amp;$D279,'Array Content'!$F$2:$K$6116,6,FALSE)</f>
        <v>PPH09583A</v>
      </c>
    </row>
    <row r="280" spans="1:6" ht="15" customHeight="1" x14ac:dyDescent="0.3">
      <c r="A280" s="77" t="s">
        <v>27061</v>
      </c>
      <c r="B280" s="78">
        <f>VLOOKUP(MID($C$1,3,2)&amp;":"&amp;$D280,'Array Content'!$F$2:$K$6116,2,FALSE)</f>
        <v>10273</v>
      </c>
      <c r="C280" s="78" t="str">
        <f>VLOOKUP(MID($C$1,3,2)&amp;":"&amp;$D280,'Array Content'!$F$2:$K$6116,3,FALSE)</f>
        <v>NM_005861</v>
      </c>
      <c r="D280" s="78" t="str">
        <f>VLOOKUP($C$1&amp;":"&amp;A280,'Array Content'!$C$2:$D$6661,2,FALSE)</f>
        <v>STUB1</v>
      </c>
      <c r="E280" s="79" t="str">
        <f>VLOOKUP(MID($C$1,3,2)&amp;":"&amp;$D280,'Array Content'!$F$2:$K$6116,5,FALSE)</f>
        <v>STIP1 homology and U-box containing protein 1, E3 ubiquitin protein ligase</v>
      </c>
      <c r="F280" s="79" t="str">
        <f>VLOOKUP(MID($C$1,3,2)&amp;":"&amp;$D280,'Array Content'!$F$2:$K$6116,6,FALSE)</f>
        <v>PPH02647A</v>
      </c>
    </row>
    <row r="281" spans="1:6" ht="15" customHeight="1" x14ac:dyDescent="0.3">
      <c r="A281" s="77" t="s">
        <v>27062</v>
      </c>
      <c r="B281" s="78">
        <f>VLOOKUP(MID($C$1,3,2)&amp;":"&amp;$D281,'Array Content'!$F$2:$K$6116,2,FALSE)</f>
        <v>84447</v>
      </c>
      <c r="C281" s="78" t="str">
        <f>VLOOKUP(MID($C$1,3,2)&amp;":"&amp;$D281,'Array Content'!$F$2:$K$6116,3,FALSE)</f>
        <v>NM_172230</v>
      </c>
      <c r="D281" s="78" t="str">
        <f>VLOOKUP($C$1&amp;":"&amp;A281,'Array Content'!$C$2:$D$6661,2,FALSE)</f>
        <v>SYVN1</v>
      </c>
      <c r="E281" s="79" t="str">
        <f>VLOOKUP(MID($C$1,3,2)&amp;":"&amp;$D281,'Array Content'!$F$2:$K$6116,5,FALSE)</f>
        <v>Synovial apoptosis inhibitor 1, synoviolin</v>
      </c>
      <c r="F281" s="79" t="str">
        <f>VLOOKUP(MID($C$1,3,2)&amp;":"&amp;$D281,'Array Content'!$F$2:$K$6116,6,FALSE)</f>
        <v>PPH16893A</v>
      </c>
    </row>
    <row r="282" spans="1:6" ht="15" customHeight="1" x14ac:dyDescent="0.3">
      <c r="A282" s="77" t="s">
        <v>27063</v>
      </c>
      <c r="B282" s="78">
        <f>VLOOKUP(MID($C$1,3,2)&amp;":"&amp;$D282,'Array Content'!$F$2:$K$6116,2,FALSE)</f>
        <v>6921</v>
      </c>
      <c r="C282" s="78" t="str">
        <f>VLOOKUP(MID($C$1,3,2)&amp;":"&amp;$D282,'Array Content'!$F$2:$K$6116,3,FALSE)</f>
        <v>NM_005648</v>
      </c>
      <c r="D282" s="78" t="str">
        <f>VLOOKUP($C$1&amp;":"&amp;A282,'Array Content'!$C$2:$D$6661,2,FALSE)</f>
        <v>TCEB1</v>
      </c>
      <c r="E282" s="79" t="str">
        <f>VLOOKUP(MID($C$1,3,2)&amp;":"&amp;$D282,'Array Content'!$F$2:$K$6116,5,FALSE)</f>
        <v>Transcription elongation factor B (SIII), polypeptide 1 (15kDa, elongin C)</v>
      </c>
      <c r="F282" s="79" t="str">
        <f>VLOOKUP(MID($C$1,3,2)&amp;":"&amp;$D282,'Array Content'!$F$2:$K$6116,6,FALSE)</f>
        <v>PPH20429A</v>
      </c>
    </row>
    <row r="283" spans="1:6" ht="15" customHeight="1" x14ac:dyDescent="0.3">
      <c r="A283" s="77" t="s">
        <v>27064</v>
      </c>
      <c r="B283" s="78">
        <f>VLOOKUP(MID($C$1,3,2)&amp;":"&amp;$D283,'Array Content'!$F$2:$K$6116,2,FALSE)</f>
        <v>6923</v>
      </c>
      <c r="C283" s="78" t="str">
        <f>VLOOKUP(MID($C$1,3,2)&amp;":"&amp;$D283,'Array Content'!$F$2:$K$6116,3,FALSE)</f>
        <v>NM_007108</v>
      </c>
      <c r="D283" s="78" t="str">
        <f>VLOOKUP($C$1&amp;":"&amp;A283,'Array Content'!$C$2:$D$6661,2,FALSE)</f>
        <v>TCEB2</v>
      </c>
      <c r="E283" s="79" t="str">
        <f>VLOOKUP(MID($C$1,3,2)&amp;":"&amp;$D283,'Array Content'!$F$2:$K$6116,5,FALSE)</f>
        <v>Transcription elongation factor B (SIII), polypeptide 2 (18kDa, elongin B)</v>
      </c>
      <c r="F283" s="79" t="str">
        <f>VLOOKUP(MID($C$1,3,2)&amp;":"&amp;$D283,'Array Content'!$F$2:$K$6116,6,FALSE)</f>
        <v>PPH13542A</v>
      </c>
    </row>
    <row r="284" spans="1:6" ht="15" customHeight="1" x14ac:dyDescent="0.3">
      <c r="A284" s="77" t="s">
        <v>27065</v>
      </c>
      <c r="B284" s="78">
        <f>VLOOKUP(MID($C$1,3,2)&amp;":"&amp;$D284,'Array Content'!$F$2:$K$6116,2,FALSE)</f>
        <v>7126</v>
      </c>
      <c r="C284" s="78" t="str">
        <f>VLOOKUP(MID($C$1,3,2)&amp;":"&amp;$D284,'Array Content'!$F$2:$K$6116,3,FALSE)</f>
        <v>NM_021137</v>
      </c>
      <c r="D284" s="78" t="str">
        <f>VLOOKUP($C$1&amp;":"&amp;A284,'Array Content'!$C$2:$D$6661,2,FALSE)</f>
        <v>TNFAIP1</v>
      </c>
      <c r="E284" s="79" t="str">
        <f>VLOOKUP(MID($C$1,3,2)&amp;":"&amp;$D284,'Array Content'!$F$2:$K$6116,5,FALSE)</f>
        <v>Tumor necrosis factor, alpha-induced protein 1 (endothelial)</v>
      </c>
      <c r="F284" s="79" t="str">
        <f>VLOOKUP(MID($C$1,3,2)&amp;":"&amp;$D284,'Array Content'!$F$2:$K$6116,6,FALSE)</f>
        <v>PPH01176A</v>
      </c>
    </row>
    <row r="285" spans="1:6" ht="15" customHeight="1" x14ac:dyDescent="0.3">
      <c r="A285" s="77" t="s">
        <v>27066</v>
      </c>
      <c r="B285" s="78">
        <f>VLOOKUP(MID($C$1,3,2)&amp;":"&amp;$D285,'Array Content'!$F$2:$K$6116,2,FALSE)</f>
        <v>7128</v>
      </c>
      <c r="C285" s="78" t="str">
        <f>VLOOKUP(MID($C$1,3,2)&amp;":"&amp;$D285,'Array Content'!$F$2:$K$6116,3,FALSE)</f>
        <v>NM_006290</v>
      </c>
      <c r="D285" s="78" t="str">
        <f>VLOOKUP($C$1&amp;":"&amp;A285,'Array Content'!$C$2:$D$6661,2,FALSE)</f>
        <v>TNFAIP3</v>
      </c>
      <c r="E285" s="79" t="str">
        <f>VLOOKUP(MID($C$1,3,2)&amp;":"&amp;$D285,'Array Content'!$F$2:$K$6116,5,FALSE)</f>
        <v>Tumor necrosis factor, alpha-induced protein 3</v>
      </c>
      <c r="F285" s="79" t="str">
        <f>VLOOKUP(MID($C$1,3,2)&amp;":"&amp;$D285,'Array Content'!$F$2:$K$6116,6,FALSE)</f>
        <v>PPH00063A</v>
      </c>
    </row>
    <row r="286" spans="1:6" ht="15" customHeight="1" x14ac:dyDescent="0.3">
      <c r="A286" s="77" t="s">
        <v>27067</v>
      </c>
      <c r="B286" s="78">
        <f>VLOOKUP(MID($C$1,3,2)&amp;":"&amp;$D286,'Array Content'!$F$2:$K$6116,2,FALSE)</f>
        <v>10210</v>
      </c>
      <c r="C286" s="78" t="str">
        <f>VLOOKUP(MID($C$1,3,2)&amp;":"&amp;$D286,'Array Content'!$F$2:$K$6116,3,FALSE)</f>
        <v>NM_005802</v>
      </c>
      <c r="D286" s="78" t="str">
        <f>VLOOKUP($C$1&amp;":"&amp;A286,'Array Content'!$C$2:$D$6661,2,FALSE)</f>
        <v>TOPORS</v>
      </c>
      <c r="E286" s="79" t="str">
        <f>VLOOKUP(MID($C$1,3,2)&amp;":"&amp;$D286,'Array Content'!$F$2:$K$6116,5,FALSE)</f>
        <v>Topoisomerase I binding, arginine/serine-rich, E3 ubiquitin protein ligase</v>
      </c>
      <c r="F286" s="79" t="str">
        <f>VLOOKUP(MID($C$1,3,2)&amp;":"&amp;$D286,'Array Content'!$F$2:$K$6116,6,FALSE)</f>
        <v>PPH21341A</v>
      </c>
    </row>
    <row r="287" spans="1:6" ht="15" customHeight="1" x14ac:dyDescent="0.3">
      <c r="A287" s="77" t="s">
        <v>27068</v>
      </c>
      <c r="B287" s="78">
        <f>VLOOKUP(MID($C$1,3,2)&amp;":"&amp;$D287,'Array Content'!$F$2:$K$6116,2,FALSE)</f>
        <v>7186</v>
      </c>
      <c r="C287" s="78" t="str">
        <f>VLOOKUP(MID($C$1,3,2)&amp;":"&amp;$D287,'Array Content'!$F$2:$K$6116,3,FALSE)</f>
        <v>NM_021138</v>
      </c>
      <c r="D287" s="78" t="str">
        <f>VLOOKUP($C$1&amp;":"&amp;A287,'Array Content'!$C$2:$D$6661,2,FALSE)</f>
        <v>TRAF2</v>
      </c>
      <c r="E287" s="79" t="str">
        <f>VLOOKUP(MID($C$1,3,2)&amp;":"&amp;$D287,'Array Content'!$F$2:$K$6116,5,FALSE)</f>
        <v>TNF receptor-associated factor 2</v>
      </c>
      <c r="F287" s="79" t="str">
        <f>VLOOKUP(MID($C$1,3,2)&amp;":"&amp;$D287,'Array Content'!$F$2:$K$6116,6,FALSE)</f>
        <v>PPH00352A</v>
      </c>
    </row>
    <row r="288" spans="1:6" ht="15" customHeight="1" x14ac:dyDescent="0.3">
      <c r="A288" s="77" t="s">
        <v>27069</v>
      </c>
      <c r="B288" s="78">
        <f>VLOOKUP(MID($C$1,3,2)&amp;":"&amp;$D288,'Array Content'!$F$2:$K$6116,2,FALSE)</f>
        <v>7187</v>
      </c>
      <c r="C288" s="78" t="str">
        <f>VLOOKUP(MID($C$1,3,2)&amp;":"&amp;$D288,'Array Content'!$F$2:$K$6116,3,FALSE)</f>
        <v>NM_003300</v>
      </c>
      <c r="D288" s="78" t="str">
        <f>VLOOKUP($C$1&amp;":"&amp;A288,'Array Content'!$C$2:$D$6661,2,FALSE)</f>
        <v>TRAF3</v>
      </c>
      <c r="E288" s="79" t="str">
        <f>VLOOKUP(MID($C$1,3,2)&amp;":"&amp;$D288,'Array Content'!$F$2:$K$6116,5,FALSE)</f>
        <v>TNF receptor-associated factor 3</v>
      </c>
      <c r="F288" s="79" t="str">
        <f>VLOOKUP(MID($C$1,3,2)&amp;":"&amp;$D288,'Array Content'!$F$2:$K$6116,6,FALSE)</f>
        <v>PPH00338A</v>
      </c>
    </row>
    <row r="289" spans="1:6" ht="15" customHeight="1" x14ac:dyDescent="0.3">
      <c r="A289" s="77" t="s">
        <v>27070</v>
      </c>
      <c r="B289" s="78">
        <f>VLOOKUP(MID($C$1,3,2)&amp;":"&amp;$D289,'Array Content'!$F$2:$K$6116,2,FALSE)</f>
        <v>9618</v>
      </c>
      <c r="C289" s="78" t="str">
        <f>VLOOKUP(MID($C$1,3,2)&amp;":"&amp;$D289,'Array Content'!$F$2:$K$6116,3,FALSE)</f>
        <v>NM_004295</v>
      </c>
      <c r="D289" s="78" t="str">
        <f>VLOOKUP($C$1&amp;":"&amp;A289,'Array Content'!$C$2:$D$6661,2,FALSE)</f>
        <v>TRAF4</v>
      </c>
      <c r="E289" s="79" t="str">
        <f>VLOOKUP(MID($C$1,3,2)&amp;":"&amp;$D289,'Array Content'!$F$2:$K$6116,5,FALSE)</f>
        <v>TNF receptor-associated factor 4</v>
      </c>
      <c r="F289" s="79" t="str">
        <f>VLOOKUP(MID($C$1,3,2)&amp;":"&amp;$D289,'Array Content'!$F$2:$K$6116,6,FALSE)</f>
        <v>PPH00753A</v>
      </c>
    </row>
    <row r="290" spans="1:6" ht="15" customHeight="1" x14ac:dyDescent="0.3">
      <c r="A290" s="77" t="s">
        <v>27071</v>
      </c>
      <c r="B290" s="78">
        <f>VLOOKUP(MID($C$1,3,2)&amp;":"&amp;$D290,'Array Content'!$F$2:$K$6116,2,FALSE)</f>
        <v>7188</v>
      </c>
      <c r="C290" s="78" t="str">
        <f>VLOOKUP(MID($C$1,3,2)&amp;":"&amp;$D290,'Array Content'!$F$2:$K$6116,3,FALSE)</f>
        <v>NM_004619</v>
      </c>
      <c r="D290" s="78" t="str">
        <f>VLOOKUP($C$1&amp;":"&amp;A290,'Array Content'!$C$2:$D$6661,2,FALSE)</f>
        <v>TRAF5</v>
      </c>
      <c r="E290" s="79" t="str">
        <f>VLOOKUP(MID($C$1,3,2)&amp;":"&amp;$D290,'Array Content'!$F$2:$K$6116,5,FALSE)</f>
        <v>TNF receptor-associated factor 5</v>
      </c>
      <c r="F290" s="79" t="str">
        <f>VLOOKUP(MID($C$1,3,2)&amp;":"&amp;$D290,'Array Content'!$F$2:$K$6116,6,FALSE)</f>
        <v>PPH00328A</v>
      </c>
    </row>
    <row r="291" spans="1:6" ht="15" customHeight="1" x14ac:dyDescent="0.3">
      <c r="A291" s="77" t="s">
        <v>27072</v>
      </c>
      <c r="B291" s="78">
        <f>VLOOKUP(MID($C$1,3,2)&amp;":"&amp;$D291,'Array Content'!$F$2:$K$6116,2,FALSE)</f>
        <v>7189</v>
      </c>
      <c r="C291" s="78" t="str">
        <f>VLOOKUP(MID($C$1,3,2)&amp;":"&amp;$D291,'Array Content'!$F$2:$K$6116,3,FALSE)</f>
        <v>NM_004620</v>
      </c>
      <c r="D291" s="78" t="str">
        <f>VLOOKUP($C$1&amp;":"&amp;A291,'Array Content'!$C$2:$D$6661,2,FALSE)</f>
        <v>TRAF6</v>
      </c>
      <c r="E291" s="79" t="str">
        <f>VLOOKUP(MID($C$1,3,2)&amp;":"&amp;$D291,'Array Content'!$F$2:$K$6116,5,FALSE)</f>
        <v>TNF receptor-associated factor 6</v>
      </c>
      <c r="F291" s="79" t="str">
        <f>VLOOKUP(MID($C$1,3,2)&amp;":"&amp;$D291,'Array Content'!$F$2:$K$6116,6,FALSE)</f>
        <v>PPH00329A</v>
      </c>
    </row>
    <row r="292" spans="1:6" ht="15" customHeight="1" x14ac:dyDescent="0.3">
      <c r="A292" s="77" t="s">
        <v>27073</v>
      </c>
      <c r="B292" s="78">
        <f>VLOOKUP(MID($C$1,3,2)&amp;":"&amp;$D292,'Array Content'!$F$2:$K$6116,2,FALSE)</f>
        <v>84231</v>
      </c>
      <c r="C292" s="78" t="str">
        <f>VLOOKUP(MID($C$1,3,2)&amp;":"&amp;$D292,'Array Content'!$F$2:$K$6116,3,FALSE)</f>
        <v>NM_032271</v>
      </c>
      <c r="D292" s="78" t="str">
        <f>VLOOKUP($C$1&amp;":"&amp;A292,'Array Content'!$C$2:$D$6661,2,FALSE)</f>
        <v>TRAF7</v>
      </c>
      <c r="E292" s="79" t="str">
        <f>VLOOKUP(MID($C$1,3,2)&amp;":"&amp;$D292,'Array Content'!$F$2:$K$6116,5,FALSE)</f>
        <v>TNF receptor-associated factor 7</v>
      </c>
      <c r="F292" s="79" t="str">
        <f>VLOOKUP(MID($C$1,3,2)&amp;":"&amp;$D292,'Array Content'!$F$2:$K$6116,6,FALSE)</f>
        <v>PPH17139A</v>
      </c>
    </row>
    <row r="293" spans="1:6" ht="15" customHeight="1" x14ac:dyDescent="0.3">
      <c r="A293" s="77" t="s">
        <v>27074</v>
      </c>
      <c r="B293" s="78">
        <f>VLOOKUP(MID($C$1,3,2)&amp;":"&amp;$D293,'Array Content'!$F$2:$K$6116,2,FALSE)</f>
        <v>10293</v>
      </c>
      <c r="C293" s="78" t="str">
        <f>VLOOKUP(MID($C$1,3,2)&amp;":"&amp;$D293,'Array Content'!$F$2:$K$6116,3,FALSE)</f>
        <v>NM_005879</v>
      </c>
      <c r="D293" s="78" t="str">
        <f>VLOOKUP($C$1&amp;":"&amp;A293,'Array Content'!$C$2:$D$6661,2,FALSE)</f>
        <v>TRAIP</v>
      </c>
      <c r="E293" s="79" t="str">
        <f>VLOOKUP(MID($C$1,3,2)&amp;":"&amp;$D293,'Array Content'!$F$2:$K$6116,5,FALSE)</f>
        <v>TRAF interacting protein</v>
      </c>
      <c r="F293" s="79" t="str">
        <f>VLOOKUP(MID($C$1,3,2)&amp;":"&amp;$D293,'Array Content'!$F$2:$K$6116,6,FALSE)</f>
        <v>PPH00331A</v>
      </c>
    </row>
    <row r="294" spans="1:6" ht="15" customHeight="1" x14ac:dyDescent="0.3">
      <c r="A294" s="77" t="s">
        <v>27075</v>
      </c>
      <c r="B294" s="78">
        <f>VLOOKUP(MID($C$1,3,2)&amp;":"&amp;$D294,'Array Content'!$F$2:$K$6116,2,FALSE)</f>
        <v>10107</v>
      </c>
      <c r="C294" s="78" t="str">
        <f>VLOOKUP(MID($C$1,3,2)&amp;":"&amp;$D294,'Array Content'!$F$2:$K$6116,3,FALSE)</f>
        <v>NM_006778</v>
      </c>
      <c r="D294" s="78" t="str">
        <f>VLOOKUP($C$1&amp;":"&amp;A294,'Array Content'!$C$2:$D$6661,2,FALSE)</f>
        <v>TRIM10</v>
      </c>
      <c r="E294" s="79" t="str">
        <f>VLOOKUP(MID($C$1,3,2)&amp;":"&amp;$D294,'Array Content'!$F$2:$K$6116,5,FALSE)</f>
        <v>Tripartite motif containing 10</v>
      </c>
      <c r="F294" s="79" t="str">
        <f>VLOOKUP(MID($C$1,3,2)&amp;":"&amp;$D294,'Array Content'!$F$2:$K$6116,6,FALSE)</f>
        <v>PPH15568A</v>
      </c>
    </row>
    <row r="295" spans="1:6" ht="15" customHeight="1" x14ac:dyDescent="0.3">
      <c r="A295" s="77" t="s">
        <v>27076</v>
      </c>
      <c r="B295" s="78">
        <f>VLOOKUP(MID($C$1,3,2)&amp;":"&amp;$D295,'Array Content'!$F$2:$K$6116,2,FALSE)</f>
        <v>81559</v>
      </c>
      <c r="C295" s="78" t="str">
        <f>VLOOKUP(MID($C$1,3,2)&amp;":"&amp;$D295,'Array Content'!$F$2:$K$6116,3,FALSE)</f>
        <v>NM_145214</v>
      </c>
      <c r="D295" s="78" t="str">
        <f>VLOOKUP($C$1&amp;":"&amp;A295,'Array Content'!$C$2:$D$6661,2,FALSE)</f>
        <v>TRIM11</v>
      </c>
      <c r="E295" s="79" t="str">
        <f>VLOOKUP(MID($C$1,3,2)&amp;":"&amp;$D295,'Array Content'!$F$2:$K$6116,5,FALSE)</f>
        <v>Tripartite motif containing 11</v>
      </c>
      <c r="F295" s="79" t="str">
        <f>VLOOKUP(MID($C$1,3,2)&amp;":"&amp;$D295,'Array Content'!$F$2:$K$6116,6,FALSE)</f>
        <v>PPH07944A</v>
      </c>
    </row>
    <row r="296" spans="1:6" ht="15" customHeight="1" x14ac:dyDescent="0.3">
      <c r="A296" s="77" t="s">
        <v>27077</v>
      </c>
      <c r="B296" s="78">
        <f>VLOOKUP(MID($C$1,3,2)&amp;":"&amp;$D296,'Array Content'!$F$2:$K$6116,2,FALSE)</f>
        <v>10206</v>
      </c>
      <c r="C296" s="78" t="str">
        <f>VLOOKUP(MID($C$1,3,2)&amp;":"&amp;$D296,'Array Content'!$F$2:$K$6116,3,FALSE)</f>
        <v>NM_005798</v>
      </c>
      <c r="D296" s="78" t="str">
        <f>VLOOKUP($C$1&amp;":"&amp;A296,'Array Content'!$C$2:$D$6661,2,FALSE)</f>
        <v>TRIM13</v>
      </c>
      <c r="E296" s="79" t="str">
        <f>VLOOKUP(MID($C$1,3,2)&amp;":"&amp;$D296,'Array Content'!$F$2:$K$6116,5,FALSE)</f>
        <v>Tripartite motif containing 13</v>
      </c>
      <c r="F296" s="79" t="str">
        <f>VLOOKUP(MID($C$1,3,2)&amp;":"&amp;$D296,'Array Content'!$F$2:$K$6116,6,FALSE)</f>
        <v>PPH23906A</v>
      </c>
    </row>
    <row r="297" spans="1:6" ht="15" customHeight="1" x14ac:dyDescent="0.3">
      <c r="A297" s="77" t="s">
        <v>27078</v>
      </c>
      <c r="B297" s="78">
        <f>VLOOKUP(MID($C$1,3,2)&amp;":"&amp;$D297,'Array Content'!$F$2:$K$6116,2,FALSE)</f>
        <v>51127</v>
      </c>
      <c r="C297" s="78" t="str">
        <f>VLOOKUP(MID($C$1,3,2)&amp;":"&amp;$D297,'Array Content'!$F$2:$K$6116,3,FALSE)</f>
        <v>NM_016102</v>
      </c>
      <c r="D297" s="78" t="str">
        <f>VLOOKUP($C$1&amp;":"&amp;A297,'Array Content'!$C$2:$D$6661,2,FALSE)</f>
        <v>TRIM17</v>
      </c>
      <c r="E297" s="79" t="str">
        <f>VLOOKUP(MID($C$1,3,2)&amp;":"&amp;$D297,'Array Content'!$F$2:$K$6116,5,FALSE)</f>
        <v>Tripartite motif containing 17</v>
      </c>
      <c r="F297" s="79" t="str">
        <f>VLOOKUP(MID($C$1,3,2)&amp;":"&amp;$D297,'Array Content'!$F$2:$K$6116,6,FALSE)</f>
        <v>PPH11562A</v>
      </c>
    </row>
    <row r="298" spans="1:6" ht="15" customHeight="1" x14ac:dyDescent="0.3">
      <c r="A298" s="77" t="s">
        <v>27079</v>
      </c>
      <c r="B298" s="78">
        <f>VLOOKUP(MID($C$1,3,2)&amp;":"&amp;$D298,'Array Content'!$F$2:$K$6116,2,FALSE)</f>
        <v>23321</v>
      </c>
      <c r="C298" s="78" t="str">
        <f>VLOOKUP(MID($C$1,3,2)&amp;":"&amp;$D298,'Array Content'!$F$2:$K$6116,3,FALSE)</f>
        <v>NM_015271</v>
      </c>
      <c r="D298" s="78" t="str">
        <f>VLOOKUP($C$1&amp;":"&amp;A298,'Array Content'!$C$2:$D$6661,2,FALSE)</f>
        <v>TRIM2</v>
      </c>
      <c r="E298" s="79" t="str">
        <f>VLOOKUP(MID($C$1,3,2)&amp;":"&amp;$D298,'Array Content'!$F$2:$K$6116,5,FALSE)</f>
        <v>Tripartite motif containing 2</v>
      </c>
      <c r="F298" s="79" t="str">
        <f>VLOOKUP(MID($C$1,3,2)&amp;":"&amp;$D298,'Array Content'!$F$2:$K$6116,6,FALSE)</f>
        <v>PPH20485A</v>
      </c>
    </row>
    <row r="299" spans="1:6" ht="15" customHeight="1" x14ac:dyDescent="0.3">
      <c r="A299" s="77" t="s">
        <v>27080</v>
      </c>
      <c r="B299" s="78">
        <f>VLOOKUP(MID($C$1,3,2)&amp;":"&amp;$D299,'Array Content'!$F$2:$K$6116,2,FALSE)</f>
        <v>10346</v>
      </c>
      <c r="C299" s="78" t="str">
        <f>VLOOKUP(MID($C$1,3,2)&amp;":"&amp;$D299,'Array Content'!$F$2:$K$6116,3,FALSE)</f>
        <v>NM_006074</v>
      </c>
      <c r="D299" s="78" t="str">
        <f>VLOOKUP($C$1&amp;":"&amp;A299,'Array Content'!$C$2:$D$6661,2,FALSE)</f>
        <v>TRIM22</v>
      </c>
      <c r="E299" s="79" t="str">
        <f>VLOOKUP(MID($C$1,3,2)&amp;":"&amp;$D299,'Array Content'!$F$2:$K$6116,5,FALSE)</f>
        <v>Tripartite motif containing 22</v>
      </c>
      <c r="F299" s="79" t="str">
        <f>VLOOKUP(MID($C$1,3,2)&amp;":"&amp;$D299,'Array Content'!$F$2:$K$6116,6,FALSE)</f>
        <v>PPH05806A</v>
      </c>
    </row>
    <row r="300" spans="1:6" ht="15" customHeight="1" x14ac:dyDescent="0.3">
      <c r="A300" s="77" t="s">
        <v>27081</v>
      </c>
      <c r="B300" s="78">
        <f>VLOOKUP(MID($C$1,3,2)&amp;":"&amp;$D300,'Array Content'!$F$2:$K$6116,2,FALSE)</f>
        <v>373</v>
      </c>
      <c r="C300" s="78" t="str">
        <f>VLOOKUP(MID($C$1,3,2)&amp;":"&amp;$D300,'Array Content'!$F$2:$K$6116,3,FALSE)</f>
        <v>NM_001656</v>
      </c>
      <c r="D300" s="78" t="str">
        <f>VLOOKUP($C$1&amp;":"&amp;A300,'Array Content'!$C$2:$D$6661,2,FALSE)</f>
        <v>TRIM23</v>
      </c>
      <c r="E300" s="79" t="str">
        <f>VLOOKUP(MID($C$1,3,2)&amp;":"&amp;$D300,'Array Content'!$F$2:$K$6116,5,FALSE)</f>
        <v>Tripartite motif containing 23</v>
      </c>
      <c r="F300" s="79" t="str">
        <f>VLOOKUP(MID($C$1,3,2)&amp;":"&amp;$D300,'Array Content'!$F$2:$K$6116,6,FALSE)</f>
        <v>PPH07019A</v>
      </c>
    </row>
    <row r="301" spans="1:6" ht="15" customHeight="1" x14ac:dyDescent="0.3">
      <c r="A301" s="77" t="s">
        <v>27082</v>
      </c>
      <c r="B301" s="78">
        <f>VLOOKUP(MID($C$1,3,2)&amp;":"&amp;$D301,'Array Content'!$F$2:$K$6116,2,FALSE)</f>
        <v>8805</v>
      </c>
      <c r="C301" s="78" t="str">
        <f>VLOOKUP(MID($C$1,3,2)&amp;":"&amp;$D301,'Array Content'!$F$2:$K$6116,3,FALSE)</f>
        <v>NM_003852</v>
      </c>
      <c r="D301" s="78" t="str">
        <f>VLOOKUP($C$1&amp;":"&amp;A301,'Array Content'!$C$2:$D$6661,2,FALSE)</f>
        <v>TRIM24</v>
      </c>
      <c r="E301" s="79" t="str">
        <f>VLOOKUP(MID($C$1,3,2)&amp;":"&amp;$D301,'Array Content'!$F$2:$K$6116,5,FALSE)</f>
        <v>Tripartite motif containing 24</v>
      </c>
      <c r="F301" s="79" t="str">
        <f>VLOOKUP(MID($C$1,3,2)&amp;":"&amp;$D301,'Array Content'!$F$2:$K$6116,6,FALSE)</f>
        <v>PPH05892A</v>
      </c>
    </row>
    <row r="302" spans="1:6" ht="15" customHeight="1" x14ac:dyDescent="0.3">
      <c r="A302" s="77" t="s">
        <v>27083</v>
      </c>
      <c r="B302" s="78">
        <f>VLOOKUP(MID($C$1,3,2)&amp;":"&amp;$D302,'Array Content'!$F$2:$K$6116,2,FALSE)</f>
        <v>7706</v>
      </c>
      <c r="C302" s="78" t="str">
        <f>VLOOKUP(MID($C$1,3,2)&amp;":"&amp;$D302,'Array Content'!$F$2:$K$6116,3,FALSE)</f>
        <v>NM_005082</v>
      </c>
      <c r="D302" s="78" t="str">
        <f>VLOOKUP($C$1&amp;":"&amp;A302,'Array Content'!$C$2:$D$6661,2,FALSE)</f>
        <v>TRIM25</v>
      </c>
      <c r="E302" s="79" t="str">
        <f>VLOOKUP(MID($C$1,3,2)&amp;":"&amp;$D302,'Array Content'!$F$2:$K$6116,5,FALSE)</f>
        <v>Tripartite motif containing 25</v>
      </c>
      <c r="F302" s="79" t="str">
        <f>VLOOKUP(MID($C$1,3,2)&amp;":"&amp;$D302,'Array Content'!$F$2:$K$6116,6,FALSE)</f>
        <v>PPH01000A</v>
      </c>
    </row>
    <row r="303" spans="1:6" ht="15" customHeight="1" x14ac:dyDescent="0.3">
      <c r="A303" s="77" t="s">
        <v>27084</v>
      </c>
      <c r="B303" s="78">
        <f>VLOOKUP(MID($C$1,3,2)&amp;":"&amp;$D303,'Array Content'!$F$2:$K$6116,2,FALSE)</f>
        <v>7726</v>
      </c>
      <c r="C303" s="78" t="str">
        <f>VLOOKUP(MID($C$1,3,2)&amp;":"&amp;$D303,'Array Content'!$F$2:$K$6116,3,FALSE)</f>
        <v>NM_003449</v>
      </c>
      <c r="D303" s="78" t="str">
        <f>VLOOKUP($C$1&amp;":"&amp;A303,'Array Content'!$C$2:$D$6661,2,FALSE)</f>
        <v>TRIM26</v>
      </c>
      <c r="E303" s="79" t="str">
        <f>VLOOKUP(MID($C$1,3,2)&amp;":"&amp;$D303,'Array Content'!$F$2:$K$6116,5,FALSE)</f>
        <v>Tripartite motif containing 26</v>
      </c>
      <c r="F303" s="79" t="str">
        <f>VLOOKUP(MID($C$1,3,2)&amp;":"&amp;$D303,'Array Content'!$F$2:$K$6116,6,FALSE)</f>
        <v>PPH20638A</v>
      </c>
    </row>
    <row r="304" spans="1:6" ht="15" customHeight="1" x14ac:dyDescent="0.3">
      <c r="A304" s="77" t="s">
        <v>27085</v>
      </c>
      <c r="B304" s="78">
        <f>VLOOKUP(MID($C$1,3,2)&amp;":"&amp;$D304,'Array Content'!$F$2:$K$6116,2,FALSE)</f>
        <v>5987</v>
      </c>
      <c r="C304" s="78" t="str">
        <f>VLOOKUP(MID($C$1,3,2)&amp;":"&amp;$D304,'Array Content'!$F$2:$K$6116,3,FALSE)</f>
        <v>NM_006510</v>
      </c>
      <c r="D304" s="78" t="str">
        <f>VLOOKUP($C$1&amp;":"&amp;A304,'Array Content'!$C$2:$D$6661,2,FALSE)</f>
        <v>TRIM27</v>
      </c>
      <c r="E304" s="79" t="str">
        <f>VLOOKUP(MID($C$1,3,2)&amp;":"&amp;$D304,'Array Content'!$F$2:$K$6116,5,FALSE)</f>
        <v>Tripartite motif containing 27</v>
      </c>
      <c r="F304" s="79" t="str">
        <f>VLOOKUP(MID($C$1,3,2)&amp;":"&amp;$D304,'Array Content'!$F$2:$K$6116,6,FALSE)</f>
        <v>PPH20928A</v>
      </c>
    </row>
    <row r="305" spans="1:6" ht="15" customHeight="1" x14ac:dyDescent="0.3">
      <c r="A305" s="77" t="s">
        <v>27086</v>
      </c>
      <c r="B305" s="78">
        <f>VLOOKUP(MID($C$1,3,2)&amp;":"&amp;$D305,'Array Content'!$F$2:$K$6116,2,FALSE)</f>
        <v>10155</v>
      </c>
      <c r="C305" s="78" t="str">
        <f>VLOOKUP(MID($C$1,3,2)&amp;":"&amp;$D305,'Array Content'!$F$2:$K$6116,3,FALSE)</f>
        <v>NM_005762</v>
      </c>
      <c r="D305" s="78" t="str">
        <f>VLOOKUP($C$1&amp;":"&amp;A305,'Array Content'!$C$2:$D$6661,2,FALSE)</f>
        <v>TRIM28</v>
      </c>
      <c r="E305" s="79" t="str">
        <f>VLOOKUP(MID($C$1,3,2)&amp;":"&amp;$D305,'Array Content'!$F$2:$K$6116,5,FALSE)</f>
        <v>Tripartite motif containing 28</v>
      </c>
      <c r="F305" s="79" t="str">
        <f>VLOOKUP(MID($C$1,3,2)&amp;":"&amp;$D305,'Array Content'!$F$2:$K$6116,6,FALSE)</f>
        <v>PPH02253A</v>
      </c>
    </row>
    <row r="306" spans="1:6" ht="15" customHeight="1" x14ac:dyDescent="0.3">
      <c r="A306" s="77" t="s">
        <v>27087</v>
      </c>
      <c r="B306" s="78">
        <f>VLOOKUP(MID($C$1,3,2)&amp;":"&amp;$D306,'Array Content'!$F$2:$K$6116,2,FALSE)</f>
        <v>10612</v>
      </c>
      <c r="C306" s="78" t="str">
        <f>VLOOKUP(MID($C$1,3,2)&amp;":"&amp;$D306,'Array Content'!$F$2:$K$6116,3,FALSE)</f>
        <v>NM_006458</v>
      </c>
      <c r="D306" s="78" t="str">
        <f>VLOOKUP($C$1&amp;":"&amp;A306,'Array Content'!$C$2:$D$6661,2,FALSE)</f>
        <v>TRIM3</v>
      </c>
      <c r="E306" s="79" t="str">
        <f>VLOOKUP(MID($C$1,3,2)&amp;":"&amp;$D306,'Array Content'!$F$2:$K$6116,5,FALSE)</f>
        <v>Tripartite motif containing 3</v>
      </c>
      <c r="F306" s="79" t="str">
        <f>VLOOKUP(MID($C$1,3,2)&amp;":"&amp;$D306,'Array Content'!$F$2:$K$6116,6,FALSE)</f>
        <v>PPH16894A</v>
      </c>
    </row>
    <row r="307" spans="1:6" ht="15" customHeight="1" x14ac:dyDescent="0.3">
      <c r="A307" s="77" t="s">
        <v>27088</v>
      </c>
      <c r="B307" s="78">
        <f>VLOOKUP(MID($C$1,3,2)&amp;":"&amp;$D307,'Array Content'!$F$2:$K$6116,2,FALSE)</f>
        <v>11074</v>
      </c>
      <c r="C307" s="78" t="str">
        <f>VLOOKUP(MID($C$1,3,2)&amp;":"&amp;$D307,'Array Content'!$F$2:$K$6116,3,FALSE)</f>
        <v>NM_007028</v>
      </c>
      <c r="D307" s="78" t="str">
        <f>VLOOKUP($C$1&amp;":"&amp;A307,'Array Content'!$C$2:$D$6661,2,FALSE)</f>
        <v>TRIM31</v>
      </c>
      <c r="E307" s="79" t="str">
        <f>VLOOKUP(MID($C$1,3,2)&amp;":"&amp;$D307,'Array Content'!$F$2:$K$6116,5,FALSE)</f>
        <v>Tripartite motif containing 31</v>
      </c>
      <c r="F307" s="79" t="str">
        <f>VLOOKUP(MID($C$1,3,2)&amp;":"&amp;$D307,'Array Content'!$F$2:$K$6116,6,FALSE)</f>
        <v>PPH22585A</v>
      </c>
    </row>
    <row r="308" spans="1:6" ht="15" customHeight="1" x14ac:dyDescent="0.3">
      <c r="A308" s="77" t="s">
        <v>27089</v>
      </c>
      <c r="B308" s="78">
        <f>VLOOKUP(MID($C$1,3,2)&amp;":"&amp;$D308,'Array Content'!$F$2:$K$6116,2,FALSE)</f>
        <v>22954</v>
      </c>
      <c r="C308" s="78" t="str">
        <f>VLOOKUP(MID($C$1,3,2)&amp;":"&amp;$D308,'Array Content'!$F$2:$K$6116,3,FALSE)</f>
        <v>NM_012210</v>
      </c>
      <c r="D308" s="78" t="str">
        <f>VLOOKUP($C$1&amp;":"&amp;A308,'Array Content'!$C$2:$D$6661,2,FALSE)</f>
        <v>TRIM32</v>
      </c>
      <c r="E308" s="79" t="str">
        <f>VLOOKUP(MID($C$1,3,2)&amp;":"&amp;$D308,'Array Content'!$F$2:$K$6116,5,FALSE)</f>
        <v>Tripartite motif containing 32</v>
      </c>
      <c r="F308" s="79" t="str">
        <f>VLOOKUP(MID($C$1,3,2)&amp;":"&amp;$D308,'Array Content'!$F$2:$K$6116,6,FALSE)</f>
        <v>PPH14780A</v>
      </c>
    </row>
    <row r="309" spans="1:6" ht="15" customHeight="1" x14ac:dyDescent="0.3">
      <c r="A309" s="77" t="s">
        <v>27090</v>
      </c>
      <c r="B309" s="78">
        <f>VLOOKUP(MID($C$1,3,2)&amp;":"&amp;$D309,'Array Content'!$F$2:$K$6116,2,FALSE)</f>
        <v>51592</v>
      </c>
      <c r="C309" s="78" t="str">
        <f>VLOOKUP(MID($C$1,3,2)&amp;":"&amp;$D309,'Array Content'!$F$2:$K$6116,3,FALSE)</f>
        <v>NM_015906</v>
      </c>
      <c r="D309" s="78" t="str">
        <f>VLOOKUP($C$1&amp;":"&amp;A309,'Array Content'!$C$2:$D$6661,2,FALSE)</f>
        <v>TRIM33</v>
      </c>
      <c r="E309" s="79" t="str">
        <f>VLOOKUP(MID($C$1,3,2)&amp;":"&amp;$D309,'Array Content'!$F$2:$K$6116,5,FALSE)</f>
        <v>Tripartite motif containing 33</v>
      </c>
      <c r="F309" s="79" t="str">
        <f>VLOOKUP(MID($C$1,3,2)&amp;":"&amp;$D309,'Array Content'!$F$2:$K$6116,6,FALSE)</f>
        <v>PPH16274A</v>
      </c>
    </row>
    <row r="310" spans="1:6" ht="15" customHeight="1" x14ac:dyDescent="0.3">
      <c r="A310" s="77" t="s">
        <v>27091</v>
      </c>
      <c r="B310" s="78">
        <f>VLOOKUP(MID($C$1,3,2)&amp;":"&amp;$D310,'Array Content'!$F$2:$K$6116,2,FALSE)</f>
        <v>55521</v>
      </c>
      <c r="C310" s="78" t="str">
        <f>VLOOKUP(MID($C$1,3,2)&amp;":"&amp;$D310,'Array Content'!$F$2:$K$6116,3,FALSE)</f>
        <v>NM_018700</v>
      </c>
      <c r="D310" s="78" t="str">
        <f>VLOOKUP($C$1&amp;":"&amp;A310,'Array Content'!$C$2:$D$6661,2,FALSE)</f>
        <v>TRIM36</v>
      </c>
      <c r="E310" s="79" t="str">
        <f>VLOOKUP(MID($C$1,3,2)&amp;":"&amp;$D310,'Array Content'!$F$2:$K$6116,5,FALSE)</f>
        <v>Tripartite motif containing 36</v>
      </c>
      <c r="F310" s="79" t="str">
        <f>VLOOKUP(MID($C$1,3,2)&amp;":"&amp;$D310,'Array Content'!$F$2:$K$6116,6,FALSE)</f>
        <v>PPH20032A</v>
      </c>
    </row>
    <row r="311" spans="1:6" ht="15" customHeight="1" x14ac:dyDescent="0.3">
      <c r="A311" s="77" t="s">
        <v>27092</v>
      </c>
      <c r="B311" s="78">
        <f>VLOOKUP(MID($C$1,3,2)&amp;":"&amp;$D311,'Array Content'!$F$2:$K$6116,2,FALSE)</f>
        <v>4591</v>
      </c>
      <c r="C311" s="78" t="str">
        <f>VLOOKUP(MID($C$1,3,2)&amp;":"&amp;$D311,'Array Content'!$F$2:$K$6116,3,FALSE)</f>
        <v>NM_015294</v>
      </c>
      <c r="D311" s="78" t="str">
        <f>VLOOKUP($C$1&amp;":"&amp;A311,'Array Content'!$C$2:$D$6661,2,FALSE)</f>
        <v>TRIM37</v>
      </c>
      <c r="E311" s="79" t="str">
        <f>VLOOKUP(MID($C$1,3,2)&amp;":"&amp;$D311,'Array Content'!$F$2:$K$6116,5,FALSE)</f>
        <v>Tripartite motif containing 37</v>
      </c>
      <c r="F311" s="79" t="str">
        <f>VLOOKUP(MID($C$1,3,2)&amp;":"&amp;$D311,'Array Content'!$F$2:$K$6116,6,FALSE)</f>
        <v>PPH07602A</v>
      </c>
    </row>
    <row r="312" spans="1:6" ht="15" customHeight="1" x14ac:dyDescent="0.3">
      <c r="A312" s="77" t="s">
        <v>27093</v>
      </c>
      <c r="B312" s="78">
        <f>VLOOKUP(MID($C$1,3,2)&amp;":"&amp;$D312,'Array Content'!$F$2:$K$6116,2,FALSE)</f>
        <v>10475</v>
      </c>
      <c r="C312" s="78" t="str">
        <f>VLOOKUP(MID($C$1,3,2)&amp;":"&amp;$D312,'Array Content'!$F$2:$K$6116,3,FALSE)</f>
        <v>NM_006355</v>
      </c>
      <c r="D312" s="78" t="str">
        <f>VLOOKUP($C$1&amp;":"&amp;A312,'Array Content'!$C$2:$D$6661,2,FALSE)</f>
        <v>TRIM38</v>
      </c>
      <c r="E312" s="79" t="str">
        <f>VLOOKUP(MID($C$1,3,2)&amp;":"&amp;$D312,'Array Content'!$F$2:$K$6116,5,FALSE)</f>
        <v>Tripartite motif containing 38</v>
      </c>
      <c r="F312" s="79" t="str">
        <f>VLOOKUP(MID($C$1,3,2)&amp;":"&amp;$D312,'Array Content'!$F$2:$K$6116,6,FALSE)</f>
        <v>PPH22882A</v>
      </c>
    </row>
    <row r="313" spans="1:6" ht="15" customHeight="1" x14ac:dyDescent="0.3">
      <c r="A313" s="77" t="s">
        <v>27094</v>
      </c>
      <c r="B313" s="78">
        <f>VLOOKUP(MID($C$1,3,2)&amp;":"&amp;$D313,'Array Content'!$F$2:$K$6116,2,FALSE)</f>
        <v>56658</v>
      </c>
      <c r="C313" s="78" t="str">
        <f>VLOOKUP(MID($C$1,3,2)&amp;":"&amp;$D313,'Array Content'!$F$2:$K$6116,3,FALSE)</f>
        <v>NM_021253</v>
      </c>
      <c r="D313" s="78" t="str">
        <f>VLOOKUP($C$1&amp;":"&amp;A313,'Array Content'!$C$2:$D$6661,2,FALSE)</f>
        <v>TRIM39</v>
      </c>
      <c r="E313" s="79" t="str">
        <f>VLOOKUP(MID($C$1,3,2)&amp;":"&amp;$D313,'Array Content'!$F$2:$K$6116,5,FALSE)</f>
        <v>Tripartite motif containing 39</v>
      </c>
      <c r="F313" s="79" t="str">
        <f>VLOOKUP(MID($C$1,3,2)&amp;":"&amp;$D313,'Array Content'!$F$2:$K$6116,6,FALSE)</f>
        <v>PPH19651A</v>
      </c>
    </row>
    <row r="314" spans="1:6" ht="15" customHeight="1" x14ac:dyDescent="0.3">
      <c r="A314" s="77" t="s">
        <v>27095</v>
      </c>
      <c r="B314" s="78">
        <f>VLOOKUP(MID($C$1,3,2)&amp;":"&amp;$D314,'Array Content'!$F$2:$K$6116,2,FALSE)</f>
        <v>89122</v>
      </c>
      <c r="C314" s="78" t="str">
        <f>VLOOKUP(MID($C$1,3,2)&amp;":"&amp;$D314,'Array Content'!$F$2:$K$6116,3,FALSE)</f>
        <v>NM_033017</v>
      </c>
      <c r="D314" s="78" t="str">
        <f>VLOOKUP($C$1&amp;":"&amp;A314,'Array Content'!$C$2:$D$6661,2,FALSE)</f>
        <v>TRIM4</v>
      </c>
      <c r="E314" s="79" t="str">
        <f>VLOOKUP(MID($C$1,3,2)&amp;":"&amp;$D314,'Array Content'!$F$2:$K$6116,5,FALSE)</f>
        <v>Tripartite motif containing 4</v>
      </c>
      <c r="F314" s="79" t="str">
        <f>VLOOKUP(MID($C$1,3,2)&amp;":"&amp;$D314,'Array Content'!$F$2:$K$6116,6,FALSE)</f>
        <v>PPH20881A</v>
      </c>
    </row>
    <row r="315" spans="1:6" ht="15" customHeight="1" x14ac:dyDescent="0.3">
      <c r="A315" s="77" t="s">
        <v>27096</v>
      </c>
      <c r="B315" s="78">
        <f>VLOOKUP(MID($C$1,3,2)&amp;":"&amp;$D315,'Array Content'!$F$2:$K$6116,2,FALSE)</f>
        <v>135644</v>
      </c>
      <c r="C315" s="78" t="str">
        <f>VLOOKUP(MID($C$1,3,2)&amp;":"&amp;$D315,'Array Content'!$F$2:$K$6116,3,FALSE)</f>
        <v>NM_138700</v>
      </c>
      <c r="D315" s="78" t="str">
        <f>VLOOKUP($C$1&amp;":"&amp;A315,'Array Content'!$C$2:$D$6661,2,FALSE)</f>
        <v>TRIM40</v>
      </c>
      <c r="E315" s="79" t="str">
        <f>VLOOKUP(MID($C$1,3,2)&amp;":"&amp;$D315,'Array Content'!$F$2:$K$6116,5,FALSE)</f>
        <v>Tripartite motif containing 40</v>
      </c>
      <c r="F315" s="79" t="str">
        <f>VLOOKUP(MID($C$1,3,2)&amp;":"&amp;$D315,'Array Content'!$F$2:$K$6116,6,FALSE)</f>
        <v>PPH22828A</v>
      </c>
    </row>
    <row r="316" spans="1:6" ht="15" customHeight="1" x14ac:dyDescent="0.3">
      <c r="A316" s="77" t="s">
        <v>27097</v>
      </c>
      <c r="B316" s="78">
        <f>VLOOKUP(MID($C$1,3,2)&amp;":"&amp;$D316,'Array Content'!$F$2:$K$6116,2,FALSE)</f>
        <v>90933</v>
      </c>
      <c r="C316" s="78" t="str">
        <f>VLOOKUP(MID($C$1,3,2)&amp;":"&amp;$D316,'Array Content'!$F$2:$K$6116,3,FALSE)</f>
        <v>NM_201627</v>
      </c>
      <c r="D316" s="78" t="str">
        <f>VLOOKUP($C$1&amp;":"&amp;A316,'Array Content'!$C$2:$D$6661,2,FALSE)</f>
        <v>TRIM41</v>
      </c>
      <c r="E316" s="79" t="str">
        <f>VLOOKUP(MID($C$1,3,2)&amp;":"&amp;$D316,'Array Content'!$F$2:$K$6116,5,FALSE)</f>
        <v>Tripartite motif containing 41</v>
      </c>
      <c r="F316" s="79" t="str">
        <f>VLOOKUP(MID($C$1,3,2)&amp;":"&amp;$D316,'Array Content'!$F$2:$K$6116,6,FALSE)</f>
        <v>PPH17336A</v>
      </c>
    </row>
    <row r="317" spans="1:6" ht="15" customHeight="1" x14ac:dyDescent="0.3">
      <c r="A317" s="77" t="s">
        <v>27098</v>
      </c>
      <c r="B317" s="78">
        <f>VLOOKUP(MID($C$1,3,2)&amp;":"&amp;$D317,'Array Content'!$F$2:$K$6116,2,FALSE)</f>
        <v>54765</v>
      </c>
      <c r="C317" s="78" t="str">
        <f>VLOOKUP(MID($C$1,3,2)&amp;":"&amp;$D317,'Array Content'!$F$2:$K$6116,3,FALSE)</f>
        <v>NM_017583</v>
      </c>
      <c r="D317" s="78" t="str">
        <f>VLOOKUP($C$1&amp;":"&amp;A317,'Array Content'!$C$2:$D$6661,2,FALSE)</f>
        <v>TRIM44</v>
      </c>
      <c r="E317" s="79" t="str">
        <f>VLOOKUP(MID($C$1,3,2)&amp;":"&amp;$D317,'Array Content'!$F$2:$K$6116,5,FALSE)</f>
        <v>Tripartite motif containing 44</v>
      </c>
      <c r="F317" s="79" t="str">
        <f>VLOOKUP(MID($C$1,3,2)&amp;":"&amp;$D317,'Array Content'!$F$2:$K$6116,6,FALSE)</f>
        <v>PPH07993A</v>
      </c>
    </row>
    <row r="318" spans="1:6" ht="15" customHeight="1" x14ac:dyDescent="0.3">
      <c r="A318" s="77" t="s">
        <v>27099</v>
      </c>
      <c r="B318" s="78">
        <f>VLOOKUP(MID($C$1,3,2)&amp;":"&amp;$D318,'Array Content'!$F$2:$K$6116,2,FALSE)</f>
        <v>80263</v>
      </c>
      <c r="C318" s="78" t="str">
        <f>VLOOKUP(MID($C$1,3,2)&amp;":"&amp;$D318,'Array Content'!$F$2:$K$6116,3,FALSE)</f>
        <v>NM_025188</v>
      </c>
      <c r="D318" s="78" t="str">
        <f>VLOOKUP($C$1&amp;":"&amp;A318,'Array Content'!$C$2:$D$6661,2,FALSE)</f>
        <v>TRIM45</v>
      </c>
      <c r="E318" s="79" t="str">
        <f>VLOOKUP(MID($C$1,3,2)&amp;":"&amp;$D318,'Array Content'!$F$2:$K$6116,5,FALSE)</f>
        <v>Tripartite motif containing 45</v>
      </c>
      <c r="F318" s="79" t="str">
        <f>VLOOKUP(MID($C$1,3,2)&amp;":"&amp;$D318,'Array Content'!$F$2:$K$6116,6,FALSE)</f>
        <v>PPH16478A</v>
      </c>
    </row>
    <row r="319" spans="1:6" ht="15" customHeight="1" x14ac:dyDescent="0.3">
      <c r="A319" s="77" t="s">
        <v>27100</v>
      </c>
      <c r="B319" s="78">
        <f>VLOOKUP(MID($C$1,3,2)&amp;":"&amp;$D319,'Array Content'!$F$2:$K$6116,2,FALSE)</f>
        <v>79097</v>
      </c>
      <c r="C319" s="78" t="str">
        <f>VLOOKUP(MID($C$1,3,2)&amp;":"&amp;$D319,'Array Content'!$F$2:$K$6116,3,FALSE)</f>
        <v>NM_024114</v>
      </c>
      <c r="D319" s="78" t="str">
        <f>VLOOKUP($C$1&amp;":"&amp;A319,'Array Content'!$C$2:$D$6661,2,FALSE)</f>
        <v>TRIM48</v>
      </c>
      <c r="E319" s="79" t="str">
        <f>VLOOKUP(MID($C$1,3,2)&amp;":"&amp;$D319,'Array Content'!$F$2:$K$6116,5,FALSE)</f>
        <v>Tripartite motif containing 48</v>
      </c>
      <c r="F319" s="79" t="str">
        <f>VLOOKUP(MID($C$1,3,2)&amp;":"&amp;$D319,'Array Content'!$F$2:$K$6116,6,FALSE)</f>
        <v>PPH14159A</v>
      </c>
    </row>
    <row r="320" spans="1:6" ht="15" customHeight="1" x14ac:dyDescent="0.3">
      <c r="A320" s="77" t="s">
        <v>27101</v>
      </c>
      <c r="B320" s="78">
        <f>VLOOKUP(MID($C$1,3,2)&amp;":"&amp;$D320,'Array Content'!$F$2:$K$6116,2,FALSE)</f>
        <v>85363</v>
      </c>
      <c r="C320" s="78" t="str">
        <f>VLOOKUP(MID($C$1,3,2)&amp;":"&amp;$D320,'Array Content'!$F$2:$K$6116,3,FALSE)</f>
        <v>NM_033093</v>
      </c>
      <c r="D320" s="78" t="str">
        <f>VLOOKUP($C$1&amp;":"&amp;A320,'Array Content'!$C$2:$D$6661,2,FALSE)</f>
        <v>TRIM5</v>
      </c>
      <c r="E320" s="79" t="str">
        <f>VLOOKUP(MID($C$1,3,2)&amp;":"&amp;$D320,'Array Content'!$F$2:$K$6116,5,FALSE)</f>
        <v>Tripartite motif containing 5</v>
      </c>
      <c r="F320" s="79" t="str">
        <f>VLOOKUP(MID($C$1,3,2)&amp;":"&amp;$D320,'Array Content'!$F$2:$K$6116,6,FALSE)</f>
        <v>PPH17464A</v>
      </c>
    </row>
    <row r="321" spans="1:6" ht="15" customHeight="1" x14ac:dyDescent="0.3">
      <c r="A321" s="77" t="s">
        <v>27102</v>
      </c>
      <c r="B321" s="78">
        <f>VLOOKUP(MID($C$1,3,2)&amp;":"&amp;$D321,'Array Content'!$F$2:$K$6116,2,FALSE)</f>
        <v>84851</v>
      </c>
      <c r="C321" s="78" t="str">
        <f>VLOOKUP(MID($C$1,3,2)&amp;":"&amp;$D321,'Array Content'!$F$2:$K$6116,3,FALSE)</f>
        <v>NM_032765</v>
      </c>
      <c r="D321" s="78" t="str">
        <f>VLOOKUP($C$1&amp;":"&amp;A321,'Array Content'!$C$2:$D$6661,2,FALSE)</f>
        <v>TRIM52</v>
      </c>
      <c r="E321" s="79" t="str">
        <f>VLOOKUP(MID($C$1,3,2)&amp;":"&amp;$D321,'Array Content'!$F$2:$K$6116,5,FALSE)</f>
        <v>Tripartite motif containing 52</v>
      </c>
      <c r="F321" s="79" t="str">
        <f>VLOOKUP(MID($C$1,3,2)&amp;":"&amp;$D321,'Array Content'!$F$2:$K$6116,6,FALSE)</f>
        <v>PPH22265A</v>
      </c>
    </row>
    <row r="322" spans="1:6" ht="15" customHeight="1" x14ac:dyDescent="0.3">
      <c r="A322" s="77" t="s">
        <v>27103</v>
      </c>
      <c r="B322" s="78">
        <f>VLOOKUP(MID($C$1,3,2)&amp;":"&amp;$D322,'Array Content'!$F$2:$K$6116,2,FALSE)</f>
        <v>57159</v>
      </c>
      <c r="C322" s="78" t="str">
        <f>VLOOKUP(MID($C$1,3,2)&amp;":"&amp;$D322,'Array Content'!$F$2:$K$6116,3,FALSE)</f>
        <v>NM_187841</v>
      </c>
      <c r="D322" s="78" t="str">
        <f>VLOOKUP($C$1&amp;":"&amp;A322,'Array Content'!$C$2:$D$6661,2,FALSE)</f>
        <v>TRIM54</v>
      </c>
      <c r="E322" s="79" t="str">
        <f>VLOOKUP(MID($C$1,3,2)&amp;":"&amp;$D322,'Array Content'!$F$2:$K$6116,5,FALSE)</f>
        <v>Tripartite motif containing 54</v>
      </c>
      <c r="F322" s="79" t="str">
        <f>VLOOKUP(MID($C$1,3,2)&amp;":"&amp;$D322,'Array Content'!$F$2:$K$6116,6,FALSE)</f>
        <v>PPH17054A</v>
      </c>
    </row>
    <row r="323" spans="1:6" ht="15" customHeight="1" x14ac:dyDescent="0.3">
      <c r="A323" s="77" t="s">
        <v>27104</v>
      </c>
      <c r="B323" s="78">
        <f>VLOOKUP(MID($C$1,3,2)&amp;":"&amp;$D323,'Array Content'!$F$2:$K$6116,2,FALSE)</f>
        <v>81844</v>
      </c>
      <c r="C323" s="78" t="str">
        <f>VLOOKUP(MID($C$1,3,2)&amp;":"&amp;$D323,'Array Content'!$F$2:$K$6116,3,FALSE)</f>
        <v>NM_030961</v>
      </c>
      <c r="D323" s="78" t="str">
        <f>VLOOKUP($C$1&amp;":"&amp;A323,'Array Content'!$C$2:$D$6661,2,FALSE)</f>
        <v>TRIM56</v>
      </c>
      <c r="E323" s="79" t="str">
        <f>VLOOKUP(MID($C$1,3,2)&amp;":"&amp;$D323,'Array Content'!$F$2:$K$6116,5,FALSE)</f>
        <v>Tripartite motif containing 56</v>
      </c>
      <c r="F323" s="79" t="str">
        <f>VLOOKUP(MID($C$1,3,2)&amp;":"&amp;$D323,'Array Content'!$F$2:$K$6116,6,FALSE)</f>
        <v>PPH19718A</v>
      </c>
    </row>
    <row r="324" spans="1:6" ht="15" customHeight="1" x14ac:dyDescent="0.3">
      <c r="A324" s="77" t="s">
        <v>27105</v>
      </c>
      <c r="B324" s="78">
        <f>VLOOKUP(MID($C$1,3,2)&amp;":"&amp;$D324,'Array Content'!$F$2:$K$6116,2,FALSE)</f>
        <v>391712</v>
      </c>
      <c r="C324" s="78" t="str">
        <f>VLOOKUP(MID($C$1,3,2)&amp;":"&amp;$D324,'Array Content'!$F$2:$K$6116,3,FALSE)</f>
        <v>NM_001012414</v>
      </c>
      <c r="D324" s="78" t="str">
        <f>VLOOKUP($C$1&amp;":"&amp;A324,'Array Content'!$C$2:$D$6661,2,FALSE)</f>
        <v>TRIM61</v>
      </c>
      <c r="E324" s="79" t="str">
        <f>VLOOKUP(MID($C$1,3,2)&amp;":"&amp;$D324,'Array Content'!$F$2:$K$6116,5,FALSE)</f>
        <v>Tripartite motif containing 61</v>
      </c>
      <c r="F324" s="79" t="str">
        <f>VLOOKUP(MID($C$1,3,2)&amp;":"&amp;$D324,'Array Content'!$F$2:$K$6116,6,FALSE)</f>
        <v>PPH57980A</v>
      </c>
    </row>
    <row r="325" spans="1:6" ht="15" customHeight="1" x14ac:dyDescent="0.3">
      <c r="A325" s="77" t="s">
        <v>27106</v>
      </c>
      <c r="B325" s="78">
        <f>VLOOKUP(MID($C$1,3,2)&amp;":"&amp;$D325,'Array Content'!$F$2:$K$6116,2,FALSE)</f>
        <v>55223</v>
      </c>
      <c r="C325" s="78" t="str">
        <f>VLOOKUP(MID($C$1,3,2)&amp;":"&amp;$D325,'Array Content'!$F$2:$K$6116,3,FALSE)</f>
        <v>NM_018207</v>
      </c>
      <c r="D325" s="78" t="str">
        <f>VLOOKUP($C$1&amp;":"&amp;A325,'Array Content'!$C$2:$D$6661,2,FALSE)</f>
        <v>TRIM62</v>
      </c>
      <c r="E325" s="79" t="str">
        <f>VLOOKUP(MID($C$1,3,2)&amp;":"&amp;$D325,'Array Content'!$F$2:$K$6116,5,FALSE)</f>
        <v>Tripartite motif containing 62</v>
      </c>
      <c r="F325" s="79" t="str">
        <f>VLOOKUP(MID($C$1,3,2)&amp;":"&amp;$D325,'Array Content'!$F$2:$K$6116,6,FALSE)</f>
        <v>PPH08057A</v>
      </c>
    </row>
    <row r="326" spans="1:6" ht="15" customHeight="1" x14ac:dyDescent="0.3">
      <c r="A326" s="77" t="s">
        <v>27107</v>
      </c>
      <c r="B326" s="78">
        <f>VLOOKUP(MID($C$1,3,2)&amp;":"&amp;$D326,'Array Content'!$F$2:$K$6116,2,FALSE)</f>
        <v>84676</v>
      </c>
      <c r="C326" s="78" t="str">
        <f>VLOOKUP(MID($C$1,3,2)&amp;":"&amp;$D326,'Array Content'!$F$2:$K$6116,3,FALSE)</f>
        <v>NM_032588</v>
      </c>
      <c r="D326" s="78" t="str">
        <f>VLOOKUP($C$1&amp;":"&amp;A326,'Array Content'!$C$2:$D$6661,2,FALSE)</f>
        <v>TRIM63</v>
      </c>
      <c r="E326" s="79" t="str">
        <f>VLOOKUP(MID($C$1,3,2)&amp;":"&amp;$D326,'Array Content'!$F$2:$K$6116,5,FALSE)</f>
        <v>Tripartite motif containing 63</v>
      </c>
      <c r="F326" s="79" t="str">
        <f>VLOOKUP(MID($C$1,3,2)&amp;":"&amp;$D326,'Array Content'!$F$2:$K$6116,6,FALSE)</f>
        <v>PPH15765A</v>
      </c>
    </row>
    <row r="327" spans="1:6" ht="15" customHeight="1" x14ac:dyDescent="0.3">
      <c r="A327" s="77" t="s">
        <v>27108</v>
      </c>
      <c r="B327" s="78">
        <f>VLOOKUP(MID($C$1,3,2)&amp;":"&amp;$D327,'Array Content'!$F$2:$K$6116,2,FALSE)</f>
        <v>120146</v>
      </c>
      <c r="C327" s="78" t="str">
        <f>VLOOKUP(MID($C$1,3,2)&amp;":"&amp;$D327,'Array Content'!$F$2:$K$6116,3,FALSE)</f>
        <v>NM_001136486</v>
      </c>
      <c r="D327" s="78" t="str">
        <f>VLOOKUP($C$1&amp;":"&amp;A327,'Array Content'!$C$2:$D$6661,2,FALSE)</f>
        <v>TRIM64</v>
      </c>
      <c r="E327" s="79" t="str">
        <f>VLOOKUP(MID($C$1,3,2)&amp;":"&amp;$D327,'Array Content'!$F$2:$K$6116,5,FALSE)</f>
        <v>Tripartite motif containing 64</v>
      </c>
      <c r="F327" s="79" t="str">
        <f>VLOOKUP(MID($C$1,3,2)&amp;":"&amp;$D327,'Array Content'!$F$2:$K$6116,6,FALSE)</f>
        <v>PPH22092A</v>
      </c>
    </row>
    <row r="328" spans="1:6" ht="15" customHeight="1" x14ac:dyDescent="0.3">
      <c r="A328" s="77" t="s">
        <v>27109</v>
      </c>
      <c r="B328" s="78">
        <f>VLOOKUP(MID($C$1,3,2)&amp;":"&amp;$D328,'Array Content'!$F$2:$K$6116,2,FALSE)</f>
        <v>440730</v>
      </c>
      <c r="C328" s="78" t="str">
        <f>VLOOKUP(MID($C$1,3,2)&amp;":"&amp;$D328,'Array Content'!$F$2:$K$6116,3,FALSE)</f>
        <v>NM_001004342</v>
      </c>
      <c r="D328" s="78" t="str">
        <f>VLOOKUP($C$1&amp;":"&amp;A328,'Array Content'!$C$2:$D$6661,2,FALSE)</f>
        <v>TRIM67</v>
      </c>
      <c r="E328" s="79" t="str">
        <f>VLOOKUP(MID($C$1,3,2)&amp;":"&amp;$D328,'Array Content'!$F$2:$K$6116,5,FALSE)</f>
        <v>Tripartite motif containing 67</v>
      </c>
      <c r="F328" s="79" t="str">
        <f>VLOOKUP(MID($C$1,3,2)&amp;":"&amp;$D328,'Array Content'!$F$2:$K$6116,6,FALSE)</f>
        <v>PPH57860A</v>
      </c>
    </row>
    <row r="329" spans="1:6" ht="15" customHeight="1" x14ac:dyDescent="0.3">
      <c r="A329" s="77" t="s">
        <v>27110</v>
      </c>
      <c r="B329" s="78">
        <f>VLOOKUP(MID($C$1,3,2)&amp;":"&amp;$D329,'Array Content'!$F$2:$K$6116,2,FALSE)</f>
        <v>55128</v>
      </c>
      <c r="C329" s="78" t="str">
        <f>VLOOKUP(MID($C$1,3,2)&amp;":"&amp;$D329,'Array Content'!$F$2:$K$6116,3,FALSE)</f>
        <v>NM_018073</v>
      </c>
      <c r="D329" s="78" t="str">
        <f>VLOOKUP($C$1&amp;":"&amp;A329,'Array Content'!$C$2:$D$6661,2,FALSE)</f>
        <v>TRIM68</v>
      </c>
      <c r="E329" s="79" t="str">
        <f>VLOOKUP(MID($C$1,3,2)&amp;":"&amp;$D329,'Array Content'!$F$2:$K$6116,5,FALSE)</f>
        <v>Tripartite motif containing 68</v>
      </c>
      <c r="F329" s="79" t="str">
        <f>VLOOKUP(MID($C$1,3,2)&amp;":"&amp;$D329,'Array Content'!$F$2:$K$6116,6,FALSE)</f>
        <v>PPH09446A</v>
      </c>
    </row>
    <row r="330" spans="1:6" ht="15" customHeight="1" x14ac:dyDescent="0.3">
      <c r="A330" s="77" t="s">
        <v>27111</v>
      </c>
      <c r="B330" s="78">
        <f>VLOOKUP(MID($C$1,3,2)&amp;":"&amp;$D330,'Array Content'!$F$2:$K$6116,2,FALSE)</f>
        <v>131405</v>
      </c>
      <c r="C330" s="78" t="str">
        <f>VLOOKUP(MID($C$1,3,2)&amp;":"&amp;$D330,'Array Content'!$F$2:$K$6116,3,FALSE)</f>
        <v>NM_001039111</v>
      </c>
      <c r="D330" s="78" t="str">
        <f>VLOOKUP($C$1&amp;":"&amp;A330,'Array Content'!$C$2:$D$6661,2,FALSE)</f>
        <v>TRIM71</v>
      </c>
      <c r="E330" s="79" t="str">
        <f>VLOOKUP(MID($C$1,3,2)&amp;":"&amp;$D330,'Array Content'!$F$2:$K$6116,5,FALSE)</f>
        <v>Tripartite motif containing 71</v>
      </c>
      <c r="F330" s="79" t="str">
        <f>VLOOKUP(MID($C$1,3,2)&amp;":"&amp;$D330,'Array Content'!$F$2:$K$6116,6,FALSE)</f>
        <v>PPH23763A</v>
      </c>
    </row>
    <row r="331" spans="1:6" ht="15" customHeight="1" x14ac:dyDescent="0.3">
      <c r="A331" s="77" t="s">
        <v>27112</v>
      </c>
      <c r="B331" s="78">
        <f>VLOOKUP(MID($C$1,3,2)&amp;":"&amp;$D331,'Array Content'!$F$2:$K$6116,2,FALSE)</f>
        <v>493829</v>
      </c>
      <c r="C331" s="78" t="str">
        <f>VLOOKUP(MID($C$1,3,2)&amp;":"&amp;$D331,'Array Content'!$F$2:$K$6116,3,FALSE)</f>
        <v>NM_001008274</v>
      </c>
      <c r="D331" s="78" t="str">
        <f>VLOOKUP($C$1&amp;":"&amp;A331,'Array Content'!$C$2:$D$6661,2,FALSE)</f>
        <v>TRIM72</v>
      </c>
      <c r="E331" s="79" t="str">
        <f>VLOOKUP(MID($C$1,3,2)&amp;":"&amp;$D331,'Array Content'!$F$2:$K$6116,5,FALSE)</f>
        <v>Tripartite motif containing 72</v>
      </c>
      <c r="F331" s="79" t="str">
        <f>VLOOKUP(MID($C$1,3,2)&amp;":"&amp;$D331,'Array Content'!$F$2:$K$6116,6,FALSE)</f>
        <v>PPH57924A</v>
      </c>
    </row>
    <row r="332" spans="1:6" ht="15" customHeight="1" x14ac:dyDescent="0.3">
      <c r="A332" s="77" t="s">
        <v>27113</v>
      </c>
      <c r="B332" s="78">
        <f>VLOOKUP(MID($C$1,3,2)&amp;":"&amp;$D332,'Array Content'!$F$2:$K$6116,2,FALSE)</f>
        <v>375593</v>
      </c>
      <c r="C332" s="78" t="str">
        <f>VLOOKUP(MID($C$1,3,2)&amp;":"&amp;$D332,'Array Content'!$F$2:$K$6116,3,FALSE)</f>
        <v>NM_198924</v>
      </c>
      <c r="D332" s="78" t="str">
        <f>VLOOKUP($C$1&amp;":"&amp;A332,'Array Content'!$C$2:$D$6661,2,FALSE)</f>
        <v>TRIM73</v>
      </c>
      <c r="E332" s="79" t="str">
        <f>VLOOKUP(MID($C$1,3,2)&amp;":"&amp;$D332,'Array Content'!$F$2:$K$6116,5,FALSE)</f>
        <v>Tripartite motif containing 73</v>
      </c>
      <c r="F332" s="79" t="str">
        <f>VLOOKUP(MID($C$1,3,2)&amp;":"&amp;$D332,'Array Content'!$F$2:$K$6116,6,FALSE)</f>
        <v>PPH22853A</v>
      </c>
    </row>
    <row r="333" spans="1:6" ht="15" customHeight="1" x14ac:dyDescent="0.3">
      <c r="A333" s="77" t="s">
        <v>27114</v>
      </c>
      <c r="B333" s="78">
        <f>VLOOKUP(MID($C$1,3,2)&amp;":"&amp;$D333,'Array Content'!$F$2:$K$6116,2,FALSE)</f>
        <v>378108</v>
      </c>
      <c r="C333" s="78" t="str">
        <f>VLOOKUP(MID($C$1,3,2)&amp;":"&amp;$D333,'Array Content'!$F$2:$K$6116,3,FALSE)</f>
        <v>NM_198853</v>
      </c>
      <c r="D333" s="78" t="str">
        <f>VLOOKUP($C$1&amp;":"&amp;A333,'Array Content'!$C$2:$D$6661,2,FALSE)</f>
        <v>TRIM74</v>
      </c>
      <c r="E333" s="79" t="str">
        <f>VLOOKUP(MID($C$1,3,2)&amp;":"&amp;$D333,'Array Content'!$F$2:$K$6116,5,FALSE)</f>
        <v>Tripartite motif containing 74</v>
      </c>
      <c r="F333" s="79" t="str">
        <f>VLOOKUP(MID($C$1,3,2)&amp;":"&amp;$D333,'Array Content'!$F$2:$K$6116,6,FALSE)</f>
        <v>PPH22848A</v>
      </c>
    </row>
    <row r="334" spans="1:6" ht="15" customHeight="1" x14ac:dyDescent="0.3">
      <c r="A334" s="77" t="s">
        <v>27115</v>
      </c>
      <c r="B334" s="78">
        <f>VLOOKUP(MID($C$1,3,2)&amp;":"&amp;$D334,'Array Content'!$F$2:$K$6116,2,FALSE)</f>
        <v>391714</v>
      </c>
      <c r="C334" s="78" t="str">
        <f>VLOOKUP(MID($C$1,3,2)&amp;":"&amp;$D334,'Array Content'!$F$2:$K$6116,3,FALSE)</f>
        <v>NM_001105575</v>
      </c>
      <c r="D334" s="78" t="str">
        <f>VLOOKUP($C$1&amp;":"&amp;A334,'Array Content'!$C$2:$D$6661,2,FALSE)</f>
        <v>TRIM75P</v>
      </c>
      <c r="E334" s="79" t="str">
        <f>VLOOKUP(MID($C$1,3,2)&amp;":"&amp;$D334,'Array Content'!$F$2:$K$6116,5,FALSE)</f>
        <v>Tripartite motif containing 75</v>
      </c>
      <c r="F334" s="79" t="str">
        <f>VLOOKUP(MID($C$1,3,2)&amp;":"&amp;$D334,'Array Content'!$F$2:$K$6116,6,FALSE)</f>
        <v>PPH65937A</v>
      </c>
    </row>
    <row r="335" spans="1:6" ht="15" customHeight="1" x14ac:dyDescent="0.3">
      <c r="A335" s="77" t="s">
        <v>27116</v>
      </c>
      <c r="B335" s="78">
        <f>VLOOKUP(MID($C$1,3,2)&amp;":"&amp;$D335,'Array Content'!$F$2:$K$6116,2,FALSE)</f>
        <v>81603</v>
      </c>
      <c r="C335" s="78" t="str">
        <f>VLOOKUP(MID($C$1,3,2)&amp;":"&amp;$D335,'Array Content'!$F$2:$K$6116,3,FALSE)</f>
        <v>NM_030912</v>
      </c>
      <c r="D335" s="78" t="str">
        <f>VLOOKUP($C$1&amp;":"&amp;A335,'Array Content'!$C$2:$D$6661,2,FALSE)</f>
        <v>TRIM8</v>
      </c>
      <c r="E335" s="79" t="str">
        <f>VLOOKUP(MID($C$1,3,2)&amp;":"&amp;$D335,'Array Content'!$F$2:$K$6116,5,FALSE)</f>
        <v>Tripartite motif containing 8</v>
      </c>
      <c r="F335" s="79" t="str">
        <f>VLOOKUP(MID($C$1,3,2)&amp;":"&amp;$D335,'Array Content'!$F$2:$K$6116,6,FALSE)</f>
        <v>PPH09467A</v>
      </c>
    </row>
    <row r="336" spans="1:6" ht="15" customHeight="1" x14ac:dyDescent="0.3">
      <c r="A336" s="77" t="s">
        <v>27117</v>
      </c>
      <c r="B336" s="78">
        <f>VLOOKUP(MID($C$1,3,2)&amp;":"&amp;$D336,'Array Content'!$F$2:$K$6116,2,FALSE)</f>
        <v>114088</v>
      </c>
      <c r="C336" s="78" t="str">
        <f>VLOOKUP(MID($C$1,3,2)&amp;":"&amp;$D336,'Array Content'!$F$2:$K$6116,3,FALSE)</f>
        <v>NM_015163</v>
      </c>
      <c r="D336" s="78" t="str">
        <f>VLOOKUP($C$1&amp;":"&amp;A336,'Array Content'!$C$2:$D$6661,2,FALSE)</f>
        <v>TRIM9</v>
      </c>
      <c r="E336" s="79" t="str">
        <f>VLOOKUP(MID($C$1,3,2)&amp;":"&amp;$D336,'Array Content'!$F$2:$K$6116,5,FALSE)</f>
        <v>Tripartite motif containing 9</v>
      </c>
      <c r="F336" s="79" t="str">
        <f>VLOOKUP(MID($C$1,3,2)&amp;":"&amp;$D336,'Array Content'!$F$2:$K$6116,6,FALSE)</f>
        <v>PPH09930A</v>
      </c>
    </row>
    <row r="337" spans="1:6" ht="15" customHeight="1" x14ac:dyDescent="0.3">
      <c r="A337" s="77" t="s">
        <v>27118</v>
      </c>
      <c r="B337" s="78">
        <f>VLOOKUP(MID($C$1,3,2)&amp;":"&amp;$D337,'Array Content'!$F$2:$K$6116,2,FALSE)</f>
        <v>339976</v>
      </c>
      <c r="C337" s="78" t="str">
        <f>VLOOKUP(MID($C$1,3,2)&amp;":"&amp;$D337,'Array Content'!$F$2:$K$6116,3,FALSE)</f>
        <v>NM_178556</v>
      </c>
      <c r="D337" s="78" t="str">
        <f>VLOOKUP($C$1&amp;":"&amp;A337,'Array Content'!$C$2:$D$6661,2,FALSE)</f>
        <v>TRIML1</v>
      </c>
      <c r="E337" s="79" t="str">
        <f>VLOOKUP(MID($C$1,3,2)&amp;":"&amp;$D337,'Array Content'!$F$2:$K$6116,5,FALSE)</f>
        <v>Tripartite motif family-like 1</v>
      </c>
      <c r="F337" s="79" t="str">
        <f>VLOOKUP(MID($C$1,3,2)&amp;":"&amp;$D337,'Array Content'!$F$2:$K$6116,6,FALSE)</f>
        <v>PPH17402A</v>
      </c>
    </row>
    <row r="338" spans="1:6" ht="15" customHeight="1" x14ac:dyDescent="0.3">
      <c r="A338" s="77" t="s">
        <v>27119</v>
      </c>
      <c r="B338" s="78">
        <f>VLOOKUP(MID($C$1,3,2)&amp;":"&amp;$D338,'Array Content'!$F$2:$K$6116,2,FALSE)</f>
        <v>9320</v>
      </c>
      <c r="C338" s="78" t="str">
        <f>VLOOKUP(MID($C$1,3,2)&amp;":"&amp;$D338,'Array Content'!$F$2:$K$6116,3,FALSE)</f>
        <v>NM_004238</v>
      </c>
      <c r="D338" s="78" t="str">
        <f>VLOOKUP($C$1&amp;":"&amp;A338,'Array Content'!$C$2:$D$6661,2,FALSE)</f>
        <v>TRIP12</v>
      </c>
      <c r="E338" s="79" t="str">
        <f>VLOOKUP(MID($C$1,3,2)&amp;":"&amp;$D338,'Array Content'!$F$2:$K$6116,5,FALSE)</f>
        <v>Thyroid hormone receptor interactor 12</v>
      </c>
      <c r="F338" s="79" t="str">
        <f>VLOOKUP(MID($C$1,3,2)&amp;":"&amp;$D338,'Array Content'!$F$2:$K$6116,6,FALSE)</f>
        <v>PPH18876A</v>
      </c>
    </row>
    <row r="339" spans="1:6" ht="15" customHeight="1" x14ac:dyDescent="0.3">
      <c r="A339" s="77" t="s">
        <v>27120</v>
      </c>
      <c r="B339" s="78">
        <f>VLOOKUP(MID($C$1,3,2)&amp;":"&amp;$D339,'Array Content'!$F$2:$K$6116,2,FALSE)</f>
        <v>26262</v>
      </c>
      <c r="C339" s="78" t="str">
        <f>VLOOKUP(MID($C$1,3,2)&amp;":"&amp;$D339,'Array Content'!$F$2:$K$6116,3,FALSE)</f>
        <v>NM_130465</v>
      </c>
      <c r="D339" s="78" t="str">
        <f>VLOOKUP($C$1&amp;":"&amp;A339,'Array Content'!$C$2:$D$6661,2,FALSE)</f>
        <v>TSPAN17</v>
      </c>
      <c r="E339" s="79" t="str">
        <f>VLOOKUP(MID($C$1,3,2)&amp;":"&amp;$D339,'Array Content'!$F$2:$K$6116,5,FALSE)</f>
        <v>Tetraspanin 17</v>
      </c>
      <c r="F339" s="79" t="str">
        <f>VLOOKUP(MID($C$1,3,2)&amp;":"&amp;$D339,'Array Content'!$F$2:$K$6116,6,FALSE)</f>
        <v>PPH58160A</v>
      </c>
    </row>
    <row r="340" spans="1:6" ht="15" customHeight="1" x14ac:dyDescent="0.3">
      <c r="A340" s="77" t="s">
        <v>27121</v>
      </c>
      <c r="B340" s="78">
        <f>VLOOKUP(MID($C$1,3,2)&amp;":"&amp;$D340,'Array Content'!$F$2:$K$6116,2,FALSE)</f>
        <v>7267</v>
      </c>
      <c r="C340" s="78" t="str">
        <f>VLOOKUP(MID($C$1,3,2)&amp;":"&amp;$D340,'Array Content'!$F$2:$K$6116,3,FALSE)</f>
        <v>NM_003316</v>
      </c>
      <c r="D340" s="78" t="str">
        <f>VLOOKUP($C$1&amp;":"&amp;A340,'Array Content'!$C$2:$D$6661,2,FALSE)</f>
        <v>TTC3</v>
      </c>
      <c r="E340" s="79" t="str">
        <f>VLOOKUP(MID($C$1,3,2)&amp;":"&amp;$D340,'Array Content'!$F$2:$K$6116,5,FALSE)</f>
        <v>Tetratricopeptide repeat domain 3</v>
      </c>
      <c r="F340" s="79" t="str">
        <f>VLOOKUP(MID($C$1,3,2)&amp;":"&amp;$D340,'Array Content'!$F$2:$K$6116,6,FALSE)</f>
        <v>PPH12183A</v>
      </c>
    </row>
    <row r="341" spans="1:6" ht="15" customHeight="1" x14ac:dyDescent="0.3">
      <c r="A341" s="77" t="s">
        <v>27122</v>
      </c>
      <c r="B341" s="78">
        <f>VLOOKUP(MID($C$1,3,2)&amp;":"&amp;$D341,'Array Content'!$F$2:$K$6116,2,FALSE)</f>
        <v>7314</v>
      </c>
      <c r="C341" s="78" t="str">
        <f>VLOOKUP(MID($C$1,3,2)&amp;":"&amp;$D341,'Array Content'!$F$2:$K$6116,3,FALSE)</f>
        <v>NM_018955</v>
      </c>
      <c r="D341" s="78" t="str">
        <f>VLOOKUP($C$1&amp;":"&amp;A341,'Array Content'!$C$2:$D$6661,2,FALSE)</f>
        <v>UBB</v>
      </c>
      <c r="E341" s="79" t="str">
        <f>VLOOKUP(MID($C$1,3,2)&amp;":"&amp;$D341,'Array Content'!$F$2:$K$6116,5,FALSE)</f>
        <v>Ubiquitin B</v>
      </c>
      <c r="F341" s="79" t="str">
        <f>VLOOKUP(MID($C$1,3,2)&amp;":"&amp;$D341,'Array Content'!$F$2:$K$6116,6,FALSE)</f>
        <v>PPH17778A</v>
      </c>
    </row>
    <row r="342" spans="1:6" ht="15" customHeight="1" x14ac:dyDescent="0.3">
      <c r="A342" s="77" t="s">
        <v>27123</v>
      </c>
      <c r="B342" s="78">
        <f>VLOOKUP(MID($C$1,3,2)&amp;":"&amp;$D342,'Array Content'!$F$2:$K$6116,2,FALSE)</f>
        <v>7316</v>
      </c>
      <c r="C342" s="78" t="str">
        <f>VLOOKUP(MID($C$1,3,2)&amp;":"&amp;$D342,'Array Content'!$F$2:$K$6116,3,FALSE)</f>
        <v>NM_021009</v>
      </c>
      <c r="D342" s="78" t="str">
        <f>VLOOKUP($C$1&amp;":"&amp;A342,'Array Content'!$C$2:$D$6661,2,FALSE)</f>
        <v>UBC</v>
      </c>
      <c r="E342" s="79" t="str">
        <f>VLOOKUP(MID($C$1,3,2)&amp;":"&amp;$D342,'Array Content'!$F$2:$K$6116,5,FALSE)</f>
        <v>Ubiquitin C</v>
      </c>
      <c r="F342" s="79" t="str">
        <f>VLOOKUP(MID($C$1,3,2)&amp;":"&amp;$D342,'Array Content'!$F$2:$K$6116,6,FALSE)</f>
        <v>PPH00223A</v>
      </c>
    </row>
    <row r="343" spans="1:6" ht="15" customHeight="1" x14ac:dyDescent="0.3">
      <c r="A343" s="77" t="s">
        <v>27124</v>
      </c>
      <c r="B343" s="78">
        <f>VLOOKUP(MID($C$1,3,2)&amp;":"&amp;$D343,'Array Content'!$F$2:$K$6116,2,FALSE)</f>
        <v>7337</v>
      </c>
      <c r="C343" s="78" t="str">
        <f>VLOOKUP(MID($C$1,3,2)&amp;":"&amp;$D343,'Array Content'!$F$2:$K$6116,3,FALSE)</f>
        <v>NM_000462</v>
      </c>
      <c r="D343" s="78" t="str">
        <f>VLOOKUP($C$1&amp;":"&amp;A343,'Array Content'!$C$2:$D$6661,2,FALSE)</f>
        <v>UBE3A</v>
      </c>
      <c r="E343" s="79" t="str">
        <f>VLOOKUP(MID($C$1,3,2)&amp;":"&amp;$D343,'Array Content'!$F$2:$K$6116,5,FALSE)</f>
        <v>Ubiquitin protein ligase E3A</v>
      </c>
      <c r="F343" s="79" t="str">
        <f>VLOOKUP(MID($C$1,3,2)&amp;":"&amp;$D343,'Array Content'!$F$2:$K$6116,6,FALSE)</f>
        <v>PPH00933A</v>
      </c>
    </row>
    <row r="344" spans="1:6" ht="15" customHeight="1" x14ac:dyDescent="0.3">
      <c r="A344" s="77" t="s">
        <v>27125</v>
      </c>
      <c r="B344" s="78">
        <f>VLOOKUP(MID($C$1,3,2)&amp;":"&amp;$D344,'Array Content'!$F$2:$K$6116,2,FALSE)</f>
        <v>89910</v>
      </c>
      <c r="C344" s="78" t="str">
        <f>VLOOKUP(MID($C$1,3,2)&amp;":"&amp;$D344,'Array Content'!$F$2:$K$6116,3,FALSE)</f>
        <v>NM_183415</v>
      </c>
      <c r="D344" s="78" t="str">
        <f>VLOOKUP($C$1&amp;":"&amp;A344,'Array Content'!$C$2:$D$6661,2,FALSE)</f>
        <v>UBE3B</v>
      </c>
      <c r="E344" s="79" t="str">
        <f>VLOOKUP(MID($C$1,3,2)&amp;":"&amp;$D344,'Array Content'!$F$2:$K$6116,5,FALSE)</f>
        <v>Ubiquitin protein ligase E3B</v>
      </c>
      <c r="F344" s="79" t="str">
        <f>VLOOKUP(MID($C$1,3,2)&amp;":"&amp;$D344,'Array Content'!$F$2:$K$6116,6,FALSE)</f>
        <v>PPH16589A</v>
      </c>
    </row>
    <row r="345" spans="1:6" ht="15" customHeight="1" x14ac:dyDescent="0.3">
      <c r="A345" s="77" t="s">
        <v>27126</v>
      </c>
      <c r="B345" s="78">
        <f>VLOOKUP(MID($C$1,3,2)&amp;":"&amp;$D345,'Array Content'!$F$2:$K$6116,2,FALSE)</f>
        <v>9690</v>
      </c>
      <c r="C345" s="78" t="str">
        <f>VLOOKUP(MID($C$1,3,2)&amp;":"&amp;$D345,'Array Content'!$F$2:$K$6116,3,FALSE)</f>
        <v>NM_014671</v>
      </c>
      <c r="D345" s="78" t="str">
        <f>VLOOKUP($C$1&amp;":"&amp;A345,'Array Content'!$C$2:$D$6661,2,FALSE)</f>
        <v>UBE3C</v>
      </c>
      <c r="E345" s="79" t="str">
        <f>VLOOKUP(MID($C$1,3,2)&amp;":"&amp;$D345,'Array Content'!$F$2:$K$6116,5,FALSE)</f>
        <v>Ubiquitin protein ligase E3C</v>
      </c>
      <c r="F345" s="79" t="str">
        <f>VLOOKUP(MID($C$1,3,2)&amp;":"&amp;$D345,'Array Content'!$F$2:$K$6116,6,FALSE)</f>
        <v>PPH58055A</v>
      </c>
    </row>
    <row r="346" spans="1:6" ht="15" customHeight="1" x14ac:dyDescent="0.3">
      <c r="A346" s="77" t="s">
        <v>27127</v>
      </c>
      <c r="B346" s="78">
        <f>VLOOKUP(MID($C$1,3,2)&amp;":"&amp;$D346,'Array Content'!$F$2:$K$6116,2,FALSE)</f>
        <v>9354</v>
      </c>
      <c r="C346" s="78" t="str">
        <f>VLOOKUP(MID($C$1,3,2)&amp;":"&amp;$D346,'Array Content'!$F$2:$K$6116,3,FALSE)</f>
        <v>NM_004788</v>
      </c>
      <c r="D346" s="78" t="str">
        <f>VLOOKUP($C$1&amp;":"&amp;A346,'Array Content'!$C$2:$D$6661,2,FALSE)</f>
        <v>UBE4A</v>
      </c>
      <c r="E346" s="79" t="str">
        <f>VLOOKUP(MID($C$1,3,2)&amp;":"&amp;$D346,'Array Content'!$F$2:$K$6116,5,FALSE)</f>
        <v>Ubiquitination factor E4A</v>
      </c>
      <c r="F346" s="79" t="str">
        <f>VLOOKUP(MID($C$1,3,2)&amp;":"&amp;$D346,'Array Content'!$F$2:$K$6116,6,FALSE)</f>
        <v>PPH09953A</v>
      </c>
    </row>
    <row r="347" spans="1:6" ht="15" customHeight="1" x14ac:dyDescent="0.3">
      <c r="A347" s="77" t="s">
        <v>27128</v>
      </c>
      <c r="B347" s="78">
        <f>VLOOKUP(MID($C$1,3,2)&amp;":"&amp;$D347,'Array Content'!$F$2:$K$6116,2,FALSE)</f>
        <v>10277</v>
      </c>
      <c r="C347" s="78" t="str">
        <f>VLOOKUP(MID($C$1,3,2)&amp;":"&amp;$D347,'Array Content'!$F$2:$K$6116,3,FALSE)</f>
        <v>NM_006048</v>
      </c>
      <c r="D347" s="78" t="str">
        <f>VLOOKUP($C$1&amp;":"&amp;A347,'Array Content'!$C$2:$D$6661,2,FALSE)</f>
        <v>UBE4B</v>
      </c>
      <c r="E347" s="79" t="str">
        <f>VLOOKUP(MID($C$1,3,2)&amp;":"&amp;$D347,'Array Content'!$F$2:$K$6116,5,FALSE)</f>
        <v>Ubiquitination factor E4B</v>
      </c>
      <c r="F347" s="79" t="str">
        <f>VLOOKUP(MID($C$1,3,2)&amp;":"&amp;$D347,'Array Content'!$F$2:$K$6116,6,FALSE)</f>
        <v>PPH18803A</v>
      </c>
    </row>
    <row r="348" spans="1:6" ht="15" customHeight="1" x14ac:dyDescent="0.3">
      <c r="A348" s="77" t="s">
        <v>27129</v>
      </c>
      <c r="B348" s="78">
        <f>VLOOKUP(MID($C$1,3,2)&amp;":"&amp;$D348,'Array Content'!$F$2:$K$6116,2,FALSE)</f>
        <v>197131</v>
      </c>
      <c r="C348" s="78" t="str">
        <f>VLOOKUP(MID($C$1,3,2)&amp;":"&amp;$D348,'Array Content'!$F$2:$K$6116,3,FALSE)</f>
        <v>NM_174916</v>
      </c>
      <c r="D348" s="78" t="str">
        <f>VLOOKUP($C$1&amp;":"&amp;A348,'Array Content'!$C$2:$D$6661,2,FALSE)</f>
        <v>UBR1</v>
      </c>
      <c r="E348" s="79" t="str">
        <f>VLOOKUP(MID($C$1,3,2)&amp;":"&amp;$D348,'Array Content'!$F$2:$K$6116,5,FALSE)</f>
        <v>Ubiquitin protein ligase E3 component n-recognin 1</v>
      </c>
      <c r="F348" s="79" t="str">
        <f>VLOOKUP(MID($C$1,3,2)&amp;":"&amp;$D348,'Array Content'!$F$2:$K$6116,6,FALSE)</f>
        <v>PPH12548A</v>
      </c>
    </row>
    <row r="349" spans="1:6" ht="15" customHeight="1" x14ac:dyDescent="0.3">
      <c r="A349" s="77" t="s">
        <v>27130</v>
      </c>
      <c r="B349" s="78">
        <f>VLOOKUP(MID($C$1,3,2)&amp;":"&amp;$D349,'Array Content'!$F$2:$K$6116,2,FALSE)</f>
        <v>23304</v>
      </c>
      <c r="C349" s="78" t="str">
        <f>VLOOKUP(MID($C$1,3,2)&amp;":"&amp;$D349,'Array Content'!$F$2:$K$6116,3,FALSE)</f>
        <v>NM_015255</v>
      </c>
      <c r="D349" s="78" t="str">
        <f>VLOOKUP($C$1&amp;":"&amp;A349,'Array Content'!$C$2:$D$6661,2,FALSE)</f>
        <v>UBR2</v>
      </c>
      <c r="E349" s="79" t="str">
        <f>VLOOKUP(MID($C$1,3,2)&amp;":"&amp;$D349,'Array Content'!$F$2:$K$6116,5,FALSE)</f>
        <v>Ubiquitin protein ligase E3 component n-recognin 2</v>
      </c>
      <c r="F349" s="79" t="str">
        <f>VLOOKUP(MID($C$1,3,2)&amp;":"&amp;$D349,'Array Content'!$F$2:$K$6116,6,FALSE)</f>
        <v>PPH12128A</v>
      </c>
    </row>
    <row r="350" spans="1:6" ht="15" customHeight="1" x14ac:dyDescent="0.3">
      <c r="A350" s="77" t="s">
        <v>27131</v>
      </c>
      <c r="B350" s="78">
        <f>VLOOKUP(MID($C$1,3,2)&amp;":"&amp;$D350,'Array Content'!$F$2:$K$6116,2,FALSE)</f>
        <v>130507</v>
      </c>
      <c r="C350" s="78" t="str">
        <f>VLOOKUP(MID($C$1,3,2)&amp;":"&amp;$D350,'Array Content'!$F$2:$K$6116,3,FALSE)</f>
        <v>NM_172070</v>
      </c>
      <c r="D350" s="78" t="str">
        <f>VLOOKUP($C$1&amp;":"&amp;A350,'Array Content'!$C$2:$D$6661,2,FALSE)</f>
        <v>UBR3</v>
      </c>
      <c r="E350" s="79" t="str">
        <f>VLOOKUP(MID($C$1,3,2)&amp;":"&amp;$D350,'Array Content'!$F$2:$K$6116,5,FALSE)</f>
        <v>Ubiquitin protein ligase E3 component n-recognin 3 (putative)</v>
      </c>
      <c r="F350" s="79" t="str">
        <f>VLOOKUP(MID($C$1,3,2)&amp;":"&amp;$D350,'Array Content'!$F$2:$K$6116,6,FALSE)</f>
        <v>PPH18515A</v>
      </c>
    </row>
    <row r="351" spans="1:6" ht="15" customHeight="1" x14ac:dyDescent="0.3">
      <c r="A351" s="77" t="s">
        <v>27132</v>
      </c>
      <c r="B351" s="78">
        <f>VLOOKUP(MID($C$1,3,2)&amp;":"&amp;$D351,'Array Content'!$F$2:$K$6116,2,FALSE)</f>
        <v>23352</v>
      </c>
      <c r="C351" s="78" t="str">
        <f>VLOOKUP(MID($C$1,3,2)&amp;":"&amp;$D351,'Array Content'!$F$2:$K$6116,3,FALSE)</f>
        <v>NM_020765</v>
      </c>
      <c r="D351" s="78" t="str">
        <f>VLOOKUP($C$1&amp;":"&amp;A351,'Array Content'!$C$2:$D$6661,2,FALSE)</f>
        <v>UBR4</v>
      </c>
      <c r="E351" s="79" t="str">
        <f>VLOOKUP(MID($C$1,3,2)&amp;":"&amp;$D351,'Array Content'!$F$2:$K$6116,5,FALSE)</f>
        <v>Ubiquitin protein ligase E3 component n-recognin 4</v>
      </c>
      <c r="F351" s="79" t="str">
        <f>VLOOKUP(MID($C$1,3,2)&amp;":"&amp;$D351,'Array Content'!$F$2:$K$6116,6,FALSE)</f>
        <v>PPH16077A</v>
      </c>
    </row>
    <row r="352" spans="1:6" ht="15" customHeight="1" x14ac:dyDescent="0.3">
      <c r="A352" s="77" t="s">
        <v>27133</v>
      </c>
      <c r="B352" s="78">
        <f>VLOOKUP(MID($C$1,3,2)&amp;":"&amp;$D352,'Array Content'!$F$2:$K$6116,2,FALSE)</f>
        <v>51366</v>
      </c>
      <c r="C352" s="78" t="str">
        <f>VLOOKUP(MID($C$1,3,2)&amp;":"&amp;$D352,'Array Content'!$F$2:$K$6116,3,FALSE)</f>
        <v>NM_015902</v>
      </c>
      <c r="D352" s="78" t="str">
        <f>VLOOKUP($C$1&amp;":"&amp;A352,'Array Content'!$C$2:$D$6661,2,FALSE)</f>
        <v>UBR5</v>
      </c>
      <c r="E352" s="79" t="str">
        <f>VLOOKUP(MID($C$1,3,2)&amp;":"&amp;$D352,'Array Content'!$F$2:$K$6116,5,FALSE)</f>
        <v>Ubiquitin protein ligase E3 component n-recognin 5</v>
      </c>
      <c r="F352" s="79" t="str">
        <f>VLOOKUP(MID($C$1,3,2)&amp;":"&amp;$D352,'Array Content'!$F$2:$K$6116,6,FALSE)</f>
        <v>PPH58081A</v>
      </c>
    </row>
    <row r="353" spans="1:6" ht="15" customHeight="1" x14ac:dyDescent="0.3">
      <c r="A353" s="77" t="s">
        <v>27134</v>
      </c>
      <c r="B353" s="78">
        <f>VLOOKUP(MID($C$1,3,2)&amp;":"&amp;$D353,'Array Content'!$F$2:$K$6116,2,FALSE)</f>
        <v>55148</v>
      </c>
      <c r="C353" s="78" t="str">
        <f>VLOOKUP(MID($C$1,3,2)&amp;":"&amp;$D353,'Array Content'!$F$2:$K$6116,3,FALSE)</f>
        <v>NM_175748</v>
      </c>
      <c r="D353" s="78" t="str">
        <f>VLOOKUP($C$1&amp;":"&amp;A353,'Array Content'!$C$2:$D$6661,2,FALSE)</f>
        <v>UBR7</v>
      </c>
      <c r="E353" s="79" t="str">
        <f>VLOOKUP(MID($C$1,3,2)&amp;":"&amp;$D353,'Array Content'!$F$2:$K$6116,5,FALSE)</f>
        <v>Ubiquitin protein ligase E3 component n-recognin 7 (putative)</v>
      </c>
      <c r="F353" s="79" t="str">
        <f>VLOOKUP(MID($C$1,3,2)&amp;":"&amp;$D353,'Array Content'!$F$2:$K$6116,6,FALSE)</f>
        <v>PPH07453A</v>
      </c>
    </row>
    <row r="354" spans="1:6" ht="15" customHeight="1" x14ac:dyDescent="0.3">
      <c r="A354" s="77" t="s">
        <v>27135</v>
      </c>
      <c r="B354" s="78">
        <f>VLOOKUP(MID($C$1,3,2)&amp;":"&amp;$D354,'Array Content'!$F$2:$K$6116,2,FALSE)</f>
        <v>115426</v>
      </c>
      <c r="C354" s="78" t="str">
        <f>VLOOKUP(MID($C$1,3,2)&amp;":"&amp;$D354,'Array Content'!$F$2:$K$6116,3,FALSE)</f>
        <v>NM_152896</v>
      </c>
      <c r="D354" s="78" t="str">
        <f>VLOOKUP($C$1&amp;":"&amp;A354,'Array Content'!$C$2:$D$6661,2,FALSE)</f>
        <v>UHRF2</v>
      </c>
      <c r="E354" s="79" t="str">
        <f>VLOOKUP(MID($C$1,3,2)&amp;":"&amp;$D354,'Array Content'!$F$2:$K$6116,5,FALSE)</f>
        <v>Ubiquitin-like with PHD and ring finger domains 2</v>
      </c>
      <c r="F354" s="79" t="str">
        <f>VLOOKUP(MID($C$1,3,2)&amp;":"&amp;$D354,'Array Content'!$F$2:$K$6116,6,FALSE)</f>
        <v>PPH18983A</v>
      </c>
    </row>
    <row r="355" spans="1:6" ht="15" customHeight="1" x14ac:dyDescent="0.3">
      <c r="A355" s="77" t="s">
        <v>27136</v>
      </c>
      <c r="B355" s="78">
        <f>VLOOKUP(MID($C$1,3,2)&amp;":"&amp;$D355,'Array Content'!$F$2:$K$6116,2,FALSE)</f>
        <v>85451</v>
      </c>
      <c r="C355" s="78" t="str">
        <f>VLOOKUP(MID($C$1,3,2)&amp;":"&amp;$D355,'Array Content'!$F$2:$K$6116,3,FALSE)</f>
        <v>NM_001080419</v>
      </c>
      <c r="D355" s="78" t="str">
        <f>VLOOKUP($C$1&amp;":"&amp;A355,'Array Content'!$C$2:$D$6661,2,FALSE)</f>
        <v>UNK</v>
      </c>
      <c r="E355" s="79" t="str">
        <f>VLOOKUP(MID($C$1,3,2)&amp;":"&amp;$D355,'Array Content'!$F$2:$K$6116,5,FALSE)</f>
        <v>Unkempt homolog (Drosophila)</v>
      </c>
      <c r="F355" s="79" t="str">
        <f>VLOOKUP(MID($C$1,3,2)&amp;":"&amp;$D355,'Array Content'!$F$2:$K$6116,6,FALSE)</f>
        <v>PPH12241A</v>
      </c>
    </row>
    <row r="356" spans="1:6" ht="15" customHeight="1" x14ac:dyDescent="0.3">
      <c r="A356" s="77" t="s">
        <v>27137</v>
      </c>
      <c r="B356" s="78">
        <f>VLOOKUP(MID($C$1,3,2)&amp;":"&amp;$D356,'Array Content'!$F$2:$K$6116,2,FALSE)</f>
        <v>7428</v>
      </c>
      <c r="C356" s="78" t="str">
        <f>VLOOKUP(MID($C$1,3,2)&amp;":"&amp;$D356,'Array Content'!$F$2:$K$6116,3,FALSE)</f>
        <v>NM_000551</v>
      </c>
      <c r="D356" s="78" t="str">
        <f>VLOOKUP($C$1&amp;":"&amp;A356,'Array Content'!$C$2:$D$6661,2,FALSE)</f>
        <v>VHL</v>
      </c>
      <c r="E356" s="79" t="str">
        <f>VLOOKUP(MID($C$1,3,2)&amp;":"&amp;$D356,'Array Content'!$F$2:$K$6116,5,FALSE)</f>
        <v>Von Hippel-Lindau tumor suppressor</v>
      </c>
      <c r="F356" s="79" t="str">
        <f>VLOOKUP(MID($C$1,3,2)&amp;":"&amp;$D356,'Array Content'!$F$2:$K$6116,6,FALSE)</f>
        <v>PPH00252A</v>
      </c>
    </row>
    <row r="357" spans="1:6" ht="15" customHeight="1" x14ac:dyDescent="0.3">
      <c r="A357" s="77" t="s">
        <v>27138</v>
      </c>
      <c r="B357" s="78">
        <f>VLOOKUP(MID($C$1,3,2)&amp;":"&amp;$D357,'Array Content'!$F$2:$K$6116,2,FALSE)</f>
        <v>9730</v>
      </c>
      <c r="C357" s="78" t="str">
        <f>VLOOKUP(MID($C$1,3,2)&amp;":"&amp;$D357,'Array Content'!$F$2:$K$6116,3,FALSE)</f>
        <v>NM_014703</v>
      </c>
      <c r="D357" s="78" t="str">
        <f>VLOOKUP($C$1&amp;":"&amp;A357,'Array Content'!$C$2:$D$6661,2,FALSE)</f>
        <v>VprBP</v>
      </c>
      <c r="E357" s="79" t="str">
        <f>VLOOKUP(MID($C$1,3,2)&amp;":"&amp;$D357,'Array Content'!$F$2:$K$6116,5,FALSE)</f>
        <v>Vpr (HIV-1) binding protein</v>
      </c>
      <c r="F357" s="79" t="str">
        <f>VLOOKUP(MID($C$1,3,2)&amp;":"&amp;$D357,'Array Content'!$F$2:$K$6116,6,FALSE)</f>
        <v>PPH11421A</v>
      </c>
    </row>
    <row r="358" spans="1:6" ht="15" customHeight="1" x14ac:dyDescent="0.3">
      <c r="A358" s="77" t="s">
        <v>27139</v>
      </c>
      <c r="B358" s="78">
        <f>VLOOKUP(MID($C$1,3,2)&amp;":"&amp;$D358,'Array Content'!$F$2:$K$6116,2,FALSE)</f>
        <v>55823</v>
      </c>
      <c r="C358" s="78" t="str">
        <f>VLOOKUP(MID($C$1,3,2)&amp;":"&amp;$D358,'Array Content'!$F$2:$K$6116,3,FALSE)</f>
        <v>NM_021729</v>
      </c>
      <c r="D358" s="78" t="str">
        <f>VLOOKUP($C$1&amp;":"&amp;A358,'Array Content'!$C$2:$D$6661,2,FALSE)</f>
        <v>VPS11</v>
      </c>
      <c r="E358" s="79" t="str">
        <f>VLOOKUP(MID($C$1,3,2)&amp;":"&amp;$D358,'Array Content'!$F$2:$K$6116,5,FALSE)</f>
        <v>Vacuolar protein sorting 11 homolog (S. cerevisiae)</v>
      </c>
      <c r="F358" s="79" t="str">
        <f>VLOOKUP(MID($C$1,3,2)&amp;":"&amp;$D358,'Array Content'!$F$2:$K$6116,6,FALSE)</f>
        <v>PPH14741A</v>
      </c>
    </row>
    <row r="359" spans="1:6" ht="15" customHeight="1" x14ac:dyDescent="0.3">
      <c r="A359" s="77" t="s">
        <v>27140</v>
      </c>
      <c r="B359" s="78">
        <f>VLOOKUP(MID($C$1,3,2)&amp;":"&amp;$D359,'Array Content'!$F$2:$K$6116,2,FALSE)</f>
        <v>57617</v>
      </c>
      <c r="C359" s="78" t="str">
        <f>VLOOKUP(MID($C$1,3,2)&amp;":"&amp;$D359,'Array Content'!$F$2:$K$6116,3,FALSE)</f>
        <v>NM_020857</v>
      </c>
      <c r="D359" s="78" t="str">
        <f>VLOOKUP($C$1&amp;":"&amp;A359,'Array Content'!$C$2:$D$6661,2,FALSE)</f>
        <v>VPS18</v>
      </c>
      <c r="E359" s="79" t="str">
        <f>VLOOKUP(MID($C$1,3,2)&amp;":"&amp;$D359,'Array Content'!$F$2:$K$6116,5,FALSE)</f>
        <v>Vacuolar protein sorting 18 homolog (S. cerevisiae)</v>
      </c>
      <c r="F359" s="79" t="str">
        <f>VLOOKUP(MID($C$1,3,2)&amp;":"&amp;$D359,'Array Content'!$F$2:$K$6116,6,FALSE)</f>
        <v>PPH08501A</v>
      </c>
    </row>
    <row r="360" spans="1:6" ht="15" customHeight="1" x14ac:dyDescent="0.3">
      <c r="A360" s="77" t="s">
        <v>27141</v>
      </c>
      <c r="B360" s="78">
        <f>VLOOKUP(MID($C$1,3,2)&amp;":"&amp;$D360,'Array Content'!$F$2:$K$6116,2,FALSE)</f>
        <v>27072</v>
      </c>
      <c r="C360" s="78" t="str">
        <f>VLOOKUP(MID($C$1,3,2)&amp;":"&amp;$D360,'Array Content'!$F$2:$K$6116,3,FALSE)</f>
        <v>NM_014396</v>
      </c>
      <c r="D360" s="78" t="str">
        <f>VLOOKUP($C$1&amp;":"&amp;A360,'Array Content'!$C$2:$D$6661,2,FALSE)</f>
        <v>VPS41</v>
      </c>
      <c r="E360" s="79" t="str">
        <f>VLOOKUP(MID($C$1,3,2)&amp;":"&amp;$D360,'Array Content'!$F$2:$K$6116,5,FALSE)</f>
        <v>Vacuolar protein sorting 41 homolog (S. cerevisiae)</v>
      </c>
      <c r="F360" s="79" t="str">
        <f>VLOOKUP(MID($C$1,3,2)&amp;":"&amp;$D360,'Array Content'!$F$2:$K$6116,6,FALSE)</f>
        <v>PPH19664A</v>
      </c>
    </row>
    <row r="361" spans="1:6" ht="15" customHeight="1" x14ac:dyDescent="0.3">
      <c r="A361" s="77" t="s">
        <v>27142</v>
      </c>
      <c r="B361" s="78">
        <f>VLOOKUP(MID($C$1,3,2)&amp;":"&amp;$D361,'Array Content'!$F$2:$K$6116,2,FALSE)</f>
        <v>23355</v>
      </c>
      <c r="C361" s="78" t="str">
        <f>VLOOKUP(MID($C$1,3,2)&amp;":"&amp;$D361,'Array Content'!$F$2:$K$6116,3,FALSE)</f>
        <v>NM_015303</v>
      </c>
      <c r="D361" s="78" t="str">
        <f>VLOOKUP($C$1&amp;":"&amp;A361,'Array Content'!$C$2:$D$6661,2,FALSE)</f>
        <v>VPS8</v>
      </c>
      <c r="E361" s="79" t="str">
        <f>VLOOKUP(MID($C$1,3,2)&amp;":"&amp;$D361,'Array Content'!$F$2:$K$6116,5,FALSE)</f>
        <v>Vacuolar protein sorting 8 homolog (S. cerevisiae)</v>
      </c>
      <c r="F361" s="79" t="str">
        <f>VLOOKUP(MID($C$1,3,2)&amp;":"&amp;$D361,'Array Content'!$F$2:$K$6116,6,FALSE)</f>
        <v>PPH17880A</v>
      </c>
    </row>
    <row r="362" spans="1:6" ht="15" customHeight="1" x14ac:dyDescent="0.3">
      <c r="A362" s="77" t="s">
        <v>27143</v>
      </c>
      <c r="B362" s="78">
        <f>VLOOKUP(MID($C$1,3,2)&amp;":"&amp;$D362,'Array Content'!$F$2:$K$6116,2,FALSE)</f>
        <v>151525</v>
      </c>
      <c r="C362" s="78" t="str">
        <f>VLOOKUP(MID($C$1,3,2)&amp;":"&amp;$D362,'Array Content'!$F$2:$K$6116,3,FALSE)</f>
        <v>NM_152528</v>
      </c>
      <c r="D362" s="78" t="str">
        <f>VLOOKUP($C$1&amp;":"&amp;A362,'Array Content'!$C$2:$D$6661,2,FALSE)</f>
        <v>WDSUB1</v>
      </c>
      <c r="E362" s="79" t="str">
        <f>VLOOKUP(MID($C$1,3,2)&amp;":"&amp;$D362,'Array Content'!$F$2:$K$6116,5,FALSE)</f>
        <v>WD repeat, sterile alpha motif and U-box domain containing 1</v>
      </c>
      <c r="F362" s="79" t="str">
        <f>VLOOKUP(MID($C$1,3,2)&amp;":"&amp;$D362,'Array Content'!$F$2:$K$6116,6,FALSE)</f>
        <v>PPH08278A</v>
      </c>
    </row>
    <row r="363" spans="1:6" ht="15" customHeight="1" x14ac:dyDescent="0.3">
      <c r="A363" s="77" t="s">
        <v>27144</v>
      </c>
      <c r="B363" s="78">
        <f>VLOOKUP(MID($C$1,3,2)&amp;":"&amp;$D363,'Array Content'!$F$2:$K$6116,2,FALSE)</f>
        <v>7468</v>
      </c>
      <c r="C363" s="78" t="str">
        <f>VLOOKUP(MID($C$1,3,2)&amp;":"&amp;$D363,'Array Content'!$F$2:$K$6116,3,FALSE)</f>
        <v>NM_007331</v>
      </c>
      <c r="D363" s="78" t="str">
        <f>VLOOKUP($C$1&amp;":"&amp;A363,'Array Content'!$C$2:$D$6661,2,FALSE)</f>
        <v>WHSC1</v>
      </c>
      <c r="E363" s="79" t="str">
        <f>VLOOKUP(MID($C$1,3,2)&amp;":"&amp;$D363,'Array Content'!$F$2:$K$6116,5,FALSE)</f>
        <v>Wolf-Hirschhorn syndrome candidate 1</v>
      </c>
      <c r="F363" s="79" t="str">
        <f>VLOOKUP(MID($C$1,3,2)&amp;":"&amp;$D363,'Array Content'!$F$2:$K$6116,6,FALSE)</f>
        <v>PPH11148A</v>
      </c>
    </row>
    <row r="364" spans="1:6" ht="15" customHeight="1" x14ac:dyDescent="0.3">
      <c r="A364" s="77" t="s">
        <v>27145</v>
      </c>
      <c r="B364" s="78">
        <f>VLOOKUP(MID($C$1,3,2)&amp;":"&amp;$D364,'Array Content'!$F$2:$K$6116,2,FALSE)</f>
        <v>26118</v>
      </c>
      <c r="C364" s="78" t="str">
        <f>VLOOKUP(MID($C$1,3,2)&amp;":"&amp;$D364,'Array Content'!$F$2:$K$6116,3,FALSE)</f>
        <v>NM_015626</v>
      </c>
      <c r="D364" s="78" t="str">
        <f>VLOOKUP($C$1&amp;":"&amp;A364,'Array Content'!$C$2:$D$6661,2,FALSE)</f>
        <v>WSB1</v>
      </c>
      <c r="E364" s="79" t="str">
        <f>VLOOKUP(MID($C$1,3,2)&amp;":"&amp;$D364,'Array Content'!$F$2:$K$6116,5,FALSE)</f>
        <v>WD repeat and SOCS box containing 1</v>
      </c>
      <c r="F364" s="79" t="str">
        <f>VLOOKUP(MID($C$1,3,2)&amp;":"&amp;$D364,'Array Content'!$F$2:$K$6116,6,FALSE)</f>
        <v>PPH00978A</v>
      </c>
    </row>
    <row r="365" spans="1:6" ht="15" customHeight="1" x14ac:dyDescent="0.3">
      <c r="A365" s="77" t="s">
        <v>27146</v>
      </c>
      <c r="B365" s="78">
        <f>VLOOKUP(MID($C$1,3,2)&amp;":"&amp;$D365,'Array Content'!$F$2:$K$6116,2,FALSE)</f>
        <v>11059</v>
      </c>
      <c r="C365" s="78" t="str">
        <f>VLOOKUP(MID($C$1,3,2)&amp;":"&amp;$D365,'Array Content'!$F$2:$K$6116,3,FALSE)</f>
        <v>NM_007013</v>
      </c>
      <c r="D365" s="78" t="str">
        <f>VLOOKUP($C$1&amp;":"&amp;A365,'Array Content'!$C$2:$D$6661,2,FALSE)</f>
        <v>WWP1</v>
      </c>
      <c r="E365" s="79" t="str">
        <f>VLOOKUP(MID($C$1,3,2)&amp;":"&amp;$D365,'Array Content'!$F$2:$K$6116,5,FALSE)</f>
        <v>WW domain containing E3 ubiquitin protein ligase 1</v>
      </c>
      <c r="F365" s="79" t="str">
        <f>VLOOKUP(MID($C$1,3,2)&amp;":"&amp;$D365,'Array Content'!$F$2:$K$6116,6,FALSE)</f>
        <v>PPH21925A</v>
      </c>
    </row>
    <row r="366" spans="1:6" ht="15" customHeight="1" x14ac:dyDescent="0.3">
      <c r="A366" s="77" t="s">
        <v>27147</v>
      </c>
      <c r="B366" s="78">
        <f>VLOOKUP(MID($C$1,3,2)&amp;":"&amp;$D366,'Array Content'!$F$2:$K$6116,2,FALSE)</f>
        <v>331</v>
      </c>
      <c r="C366" s="78" t="str">
        <f>VLOOKUP(MID($C$1,3,2)&amp;":"&amp;$D366,'Array Content'!$F$2:$K$6116,3,FALSE)</f>
        <v>NM_001167</v>
      </c>
      <c r="D366" s="78" t="str">
        <f>VLOOKUP($C$1&amp;":"&amp;A366,'Array Content'!$C$2:$D$6661,2,FALSE)</f>
        <v>XIAP</v>
      </c>
      <c r="E366" s="79" t="str">
        <f>VLOOKUP(MID($C$1,3,2)&amp;":"&amp;$D366,'Array Content'!$F$2:$K$6116,5,FALSE)</f>
        <v>X-linked inhibitor of apoptosis</v>
      </c>
      <c r="F366" s="79" t="str">
        <f>VLOOKUP(MID($C$1,3,2)&amp;":"&amp;$D366,'Array Content'!$F$2:$K$6116,6,FALSE)</f>
        <v>PPH00323A</v>
      </c>
    </row>
    <row r="367" spans="1:6" ht="15" customHeight="1" x14ac:dyDescent="0.3">
      <c r="A367" s="77" t="s">
        <v>27148</v>
      </c>
      <c r="B367" s="78">
        <f>VLOOKUP(MID($C$1,3,2)&amp;":"&amp;$D367,'Array Content'!$F$2:$K$6116,2,FALSE)</f>
        <v>7704</v>
      </c>
      <c r="C367" s="78" t="str">
        <f>VLOOKUP(MID($C$1,3,2)&amp;":"&amp;$D367,'Array Content'!$F$2:$K$6116,3,FALSE)</f>
        <v>NM_006006</v>
      </c>
      <c r="D367" s="78" t="str">
        <f>VLOOKUP($C$1&amp;":"&amp;A367,'Array Content'!$C$2:$D$6661,2,FALSE)</f>
        <v>ZBTB16</v>
      </c>
      <c r="E367" s="79" t="str">
        <f>VLOOKUP(MID($C$1,3,2)&amp;":"&amp;$D367,'Array Content'!$F$2:$K$6116,5,FALSE)</f>
        <v>Zinc finger and BTB domain containing 16</v>
      </c>
      <c r="F367" s="79" t="str">
        <f>VLOOKUP(MID($C$1,3,2)&amp;":"&amp;$D367,'Array Content'!$F$2:$K$6116,6,FALSE)</f>
        <v>PPH06320A</v>
      </c>
    </row>
    <row r="368" spans="1:6" ht="15" customHeight="1" x14ac:dyDescent="0.3">
      <c r="A368" s="77" t="s">
        <v>27149</v>
      </c>
      <c r="B368" s="78">
        <f>VLOOKUP(MID($C$1,3,2)&amp;":"&amp;$D368,'Array Content'!$F$2:$K$6116,2,FALSE)</f>
        <v>10444</v>
      </c>
      <c r="C368" s="78" t="str">
        <f>VLOOKUP(MID($C$1,3,2)&amp;":"&amp;$D368,'Array Content'!$F$2:$K$6116,3,FALSE)</f>
        <v>NM_006336</v>
      </c>
      <c r="D368" s="78" t="str">
        <f>VLOOKUP($C$1&amp;":"&amp;A368,'Array Content'!$C$2:$D$6661,2,FALSE)</f>
        <v>ZER1</v>
      </c>
      <c r="E368" s="79" t="str">
        <f>VLOOKUP(MID($C$1,3,2)&amp;":"&amp;$D368,'Array Content'!$F$2:$K$6116,5,FALSE)</f>
        <v>Zer-1 homolog (C. elegans)</v>
      </c>
      <c r="F368" s="79" t="str">
        <f>VLOOKUP(MID($C$1,3,2)&amp;":"&amp;$D368,'Array Content'!$F$2:$K$6116,6,FALSE)</f>
        <v>PPH08819A</v>
      </c>
    </row>
    <row r="369" spans="1:6" ht="15" customHeight="1" x14ac:dyDescent="0.3">
      <c r="A369" s="77" t="s">
        <v>27150</v>
      </c>
      <c r="B369" s="78">
        <f>VLOOKUP(MID($C$1,3,2)&amp;":"&amp;$D369,'Array Content'!$F$2:$K$6116,2,FALSE)</f>
        <v>158506</v>
      </c>
      <c r="C369" s="78" t="str">
        <f>VLOOKUP(MID($C$1,3,2)&amp;":"&amp;$D369,'Array Content'!$F$2:$K$6116,3,FALSE)</f>
        <v>NM_152577</v>
      </c>
      <c r="D369" s="78" t="str">
        <f>VLOOKUP($C$1&amp;":"&amp;A369,'Array Content'!$C$2:$D$6661,2,FALSE)</f>
        <v>ZNF645</v>
      </c>
      <c r="E369" s="79" t="str">
        <f>VLOOKUP(MID($C$1,3,2)&amp;":"&amp;$D369,'Array Content'!$F$2:$K$6116,5,FALSE)</f>
        <v>Zinc finger protein 645</v>
      </c>
      <c r="F369" s="79" t="str">
        <f>VLOOKUP(MID($C$1,3,2)&amp;":"&amp;$D369,'Array Content'!$F$2:$K$6116,6,FALSE)</f>
        <v>PPH12174A</v>
      </c>
    </row>
    <row r="370" spans="1:6" ht="15" customHeight="1" x14ac:dyDescent="0.3">
      <c r="A370" s="77" t="s">
        <v>27151</v>
      </c>
      <c r="B370" s="78">
        <f>VLOOKUP(MID($C$1,3,2)&amp;":"&amp;$D370,'Array Content'!$F$2:$K$6116,2,FALSE)</f>
        <v>84937</v>
      </c>
      <c r="C370" s="78" t="str">
        <f>VLOOKUP(MID($C$1,3,2)&amp;":"&amp;$D370,'Array Content'!$F$2:$K$6116,3,FALSE)</f>
        <v>NM_032268</v>
      </c>
      <c r="D370" s="78" t="str">
        <f>VLOOKUP($C$1&amp;":"&amp;A370,'Array Content'!$C$2:$D$6661,2,FALSE)</f>
        <v>ZNRF1</v>
      </c>
      <c r="E370" s="79" t="str">
        <f>VLOOKUP(MID($C$1,3,2)&amp;":"&amp;$D370,'Array Content'!$F$2:$K$6116,5,FALSE)</f>
        <v>Zinc and ring finger 1</v>
      </c>
      <c r="F370" s="79" t="str">
        <f>VLOOKUP(MID($C$1,3,2)&amp;":"&amp;$D370,'Array Content'!$F$2:$K$6116,6,FALSE)</f>
        <v>PPH16879A</v>
      </c>
    </row>
    <row r="371" spans="1:6" ht="15" customHeight="1" x14ac:dyDescent="0.3">
      <c r="A371" s="77" t="s">
        <v>27152</v>
      </c>
      <c r="B371" s="78">
        <f>VLOOKUP(MID($C$1,3,2)&amp;":"&amp;$D371,'Array Content'!$F$2:$K$6116,2,FALSE)</f>
        <v>223082</v>
      </c>
      <c r="C371" s="78" t="str">
        <f>VLOOKUP(MID($C$1,3,2)&amp;":"&amp;$D371,'Array Content'!$F$2:$K$6116,3,FALSE)</f>
        <v>NM_147128</v>
      </c>
      <c r="D371" s="78" t="str">
        <f>VLOOKUP($C$1&amp;":"&amp;A371,'Array Content'!$C$2:$D$6661,2,FALSE)</f>
        <v>ZNRF2</v>
      </c>
      <c r="E371" s="79" t="str">
        <f>VLOOKUP(MID($C$1,3,2)&amp;":"&amp;$D371,'Array Content'!$F$2:$K$6116,5,FALSE)</f>
        <v>Zinc and ring finger 2</v>
      </c>
      <c r="F371" s="79" t="str">
        <f>VLOOKUP(MID($C$1,3,2)&amp;":"&amp;$D371,'Array Content'!$F$2:$K$6116,6,FALSE)</f>
        <v>PPH11814A</v>
      </c>
    </row>
    <row r="372" spans="1:6" ht="15" customHeight="1" x14ac:dyDescent="0.3">
      <c r="A372" s="77" t="s">
        <v>27153</v>
      </c>
      <c r="B372" s="78">
        <f>VLOOKUP(MID($C$1,3,2)&amp;":"&amp;$D372,'Array Content'!$F$2:$K$6116,2,FALSE)</f>
        <v>79699</v>
      </c>
      <c r="C372" s="78" t="str">
        <f>VLOOKUP(MID($C$1,3,2)&amp;":"&amp;$D372,'Array Content'!$F$2:$K$6116,3,FALSE)</f>
        <v>NM_024646</v>
      </c>
      <c r="D372" s="78" t="str">
        <f>VLOOKUP($C$1&amp;":"&amp;A372,'Array Content'!$C$2:$D$6661,2,FALSE)</f>
        <v>ZYG11B</v>
      </c>
      <c r="E372" s="79" t="str">
        <f>VLOOKUP(MID($C$1,3,2)&amp;":"&amp;$D372,'Array Content'!$F$2:$K$6116,5,FALSE)</f>
        <v>Zyg-11 homolog B (C. elegans)</v>
      </c>
      <c r="F372" s="79" t="str">
        <f>VLOOKUP(MID($C$1,3,2)&amp;":"&amp;$D372,'Array Content'!$F$2:$K$6116,6,FALSE)</f>
        <v>PPH18090A</v>
      </c>
    </row>
    <row r="373" spans="1:6" ht="15" customHeight="1" x14ac:dyDescent="0.3">
      <c r="A373" s="77" t="s">
        <v>27154</v>
      </c>
      <c r="B373" s="78">
        <f>VLOOKUP(MID($C$1,3,2)&amp;":"&amp;$D373,'Array Content'!$F$2:$K$6116,2,FALSE)</f>
        <v>60</v>
      </c>
      <c r="C373" s="78" t="str">
        <f>VLOOKUP(MID($C$1,3,2)&amp;":"&amp;$D373,'Array Content'!$F$2:$K$6116,3,FALSE)</f>
        <v>NM_001101</v>
      </c>
      <c r="D373" s="78" t="str">
        <f>VLOOKUP(MID($C$1,3,2)&amp;":"&amp;A373,'Array Content'!$M$2:$N$85,2,FALSE)</f>
        <v>ACTB</v>
      </c>
      <c r="E373" s="79" t="str">
        <f>VLOOKUP(MID($C$1,3,2)&amp;":"&amp;$D373,'Array Content'!$F$2:$K$6116,5,FALSE)</f>
        <v>Actin, beta</v>
      </c>
      <c r="F373" s="79" t="str">
        <f>VLOOKUP(MID($C$1,3,2)&amp;":"&amp;$D373,'Array Content'!$F$2:$K$6116,6,FALSE)</f>
        <v>PPH00073A</v>
      </c>
    </row>
    <row r="374" spans="1:6" ht="15" customHeight="1" x14ac:dyDescent="0.3">
      <c r="A374" s="77" t="s">
        <v>27155</v>
      </c>
      <c r="B374" s="78">
        <f>VLOOKUP(MID($C$1,3,2)&amp;":"&amp;$D374,'Array Content'!$F$2:$K$6116,2,FALSE)</f>
        <v>567</v>
      </c>
      <c r="C374" s="78" t="str">
        <f>VLOOKUP(MID($C$1,3,2)&amp;":"&amp;$D374,'Array Content'!$F$2:$K$6116,3,FALSE)</f>
        <v>NM_004048</v>
      </c>
      <c r="D374" s="78" t="str">
        <f>VLOOKUP(MID($C$1,3,2)&amp;":"&amp;A374,'Array Content'!$M$2:$N$85,2,FALSE)</f>
        <v>B2M</v>
      </c>
      <c r="E374" s="79" t="str">
        <f>VLOOKUP(MID($C$1,3,2)&amp;":"&amp;$D374,'Array Content'!$F$2:$K$6116,5,FALSE)</f>
        <v>Beta-2-microglobulin</v>
      </c>
      <c r="F374" s="79" t="str">
        <f>VLOOKUP(MID($C$1,3,2)&amp;":"&amp;$D374,'Array Content'!$F$2:$K$6116,6,FALSE)</f>
        <v>PPH01094A</v>
      </c>
    </row>
    <row r="375" spans="1:6" ht="15" customHeight="1" x14ac:dyDescent="0.3">
      <c r="A375" s="77" t="s">
        <v>27156</v>
      </c>
      <c r="B375" s="78">
        <f>VLOOKUP(MID($C$1,3,2)&amp;":"&amp;$D375,'Array Content'!$F$2:$K$6116,2,FALSE)</f>
        <v>2597</v>
      </c>
      <c r="C375" s="78" t="str">
        <f>VLOOKUP(MID($C$1,3,2)&amp;":"&amp;$D375,'Array Content'!$F$2:$K$6116,3,FALSE)</f>
        <v>NM_002046</v>
      </c>
      <c r="D375" s="78" t="str">
        <f>VLOOKUP(MID($C$1,3,2)&amp;":"&amp;A375,'Array Content'!$M$2:$N$85,2,FALSE)</f>
        <v>GAPDH</v>
      </c>
      <c r="E375" s="79" t="str">
        <f>VLOOKUP(MID($C$1,3,2)&amp;":"&amp;$D375,'Array Content'!$F$2:$K$6116,5,FALSE)</f>
        <v>Glyceraldehyde-3-phosphate dehydrogenase</v>
      </c>
      <c r="F375" s="79" t="str">
        <f>VLOOKUP(MID($C$1,3,2)&amp;":"&amp;$D375,'Array Content'!$F$2:$K$6116,6,FALSE)</f>
        <v>PPH00150A</v>
      </c>
    </row>
    <row r="376" spans="1:6" ht="15" customHeight="1" x14ac:dyDescent="0.3">
      <c r="A376" s="77" t="s">
        <v>27157</v>
      </c>
      <c r="B376" s="78">
        <f>VLOOKUP(MID($C$1,3,2)&amp;":"&amp;$D376,'Array Content'!$F$2:$K$6116,2,FALSE)</f>
        <v>3251</v>
      </c>
      <c r="C376" s="78" t="str">
        <f>VLOOKUP(MID($C$1,3,2)&amp;":"&amp;$D376,'Array Content'!$F$2:$K$6116,3,FALSE)</f>
        <v>NM_000194</v>
      </c>
      <c r="D376" s="78" t="str">
        <f>VLOOKUP(MID($C$1,3,2)&amp;":"&amp;A376,'Array Content'!$M$2:$N$85,2,FALSE)</f>
        <v>HPRT1</v>
      </c>
      <c r="E376" s="79" t="str">
        <f>VLOOKUP(MID($C$1,3,2)&amp;":"&amp;$D376,'Array Content'!$F$2:$K$6116,5,FALSE)</f>
        <v>Hypoxanthine phosphoribosyltransferase 1</v>
      </c>
      <c r="F376" s="79" t="str">
        <f>VLOOKUP(MID($C$1,3,2)&amp;":"&amp;$D376,'Array Content'!$F$2:$K$6116,6,FALSE)</f>
        <v>PPH01018A</v>
      </c>
    </row>
    <row r="377" spans="1:6" ht="15" customHeight="1" x14ac:dyDescent="0.3">
      <c r="A377" s="77" t="s">
        <v>27158</v>
      </c>
      <c r="B377" s="78">
        <f>VLOOKUP(MID($C$1,3,2)&amp;":"&amp;$D377,'Array Content'!$F$2:$K$6116,2,FALSE)</f>
        <v>6175</v>
      </c>
      <c r="C377" s="78" t="str">
        <f>VLOOKUP(MID($C$1,3,2)&amp;":"&amp;$D377,'Array Content'!$F$2:$K$6116,3,FALSE)</f>
        <v>NM_001002</v>
      </c>
      <c r="D377" s="78" t="str">
        <f>VLOOKUP(MID($C$1,3,2)&amp;":"&amp;A377,'Array Content'!$M$2:$N$85,2,FALSE)</f>
        <v>RPLP0</v>
      </c>
      <c r="E377" s="79" t="str">
        <f>VLOOKUP(MID($C$1,3,2)&amp;":"&amp;$D377,'Array Content'!$F$2:$K$6116,5,FALSE)</f>
        <v>Ribosomal protein, large, P0</v>
      </c>
      <c r="F377" s="79" t="str">
        <f>VLOOKUP(MID($C$1,3,2)&amp;":"&amp;$D377,'Array Content'!$F$2:$K$6116,6,FALSE)</f>
        <v>PPH21138A</v>
      </c>
    </row>
    <row r="378" spans="1:6" ht="15" customHeight="1" x14ac:dyDescent="0.3">
      <c r="A378" s="77" t="s">
        <v>27159</v>
      </c>
      <c r="B378" s="78" t="str">
        <f>VLOOKUP(MID($C$1,3,2)&amp;":"&amp;$D378,'Array Content'!$F$2:$K$6116,2,FALSE)</f>
        <v>N/A</v>
      </c>
      <c r="C378" s="78" t="str">
        <f>VLOOKUP(MID($C$1,3,2)&amp;":"&amp;$D378,'Array Content'!$F$2:$K$6116,3,FALSE)</f>
        <v>N/A</v>
      </c>
      <c r="D378" s="78" t="str">
        <f>VLOOKUP(MID($C$1,3,2)&amp;":"&amp;A378,'Array Content'!$M$2:$N$85,2,FALSE)</f>
        <v>HGDC</v>
      </c>
      <c r="E378" s="79" t="str">
        <f>VLOOKUP(MID($C$1,3,2)&amp;":"&amp;$D378,'Array Content'!$F$2:$K$6116,5,FALSE)</f>
        <v>Human Genomic DNA Contamination</v>
      </c>
      <c r="F378" s="79" t="str">
        <f>VLOOKUP(MID($C$1,3,2)&amp;":"&amp;$D378,'Array Content'!$F$2:$K$6116,6,FALSE)</f>
        <v>PPH65835A</v>
      </c>
    </row>
    <row r="379" spans="1:6" ht="15" customHeight="1" x14ac:dyDescent="0.3">
      <c r="A379" s="77" t="s">
        <v>27160</v>
      </c>
      <c r="B379" s="78" t="str">
        <f>VLOOKUP(MID($C$1,3,2)&amp;":"&amp;$D379,'Array Content'!$F$2:$K$6116,2,FALSE)</f>
        <v>N/A</v>
      </c>
      <c r="C379" s="78" t="str">
        <f>VLOOKUP(MID($C$1,3,2)&amp;":"&amp;$D379,'Array Content'!$F$2:$K$6116,3,FALSE)</f>
        <v>N/A</v>
      </c>
      <c r="D379" s="78" t="str">
        <f>VLOOKUP(MID($C$1,3,2)&amp;":"&amp;A379,'Array Content'!$M$2:$N$85,2,FALSE)</f>
        <v>HGDC</v>
      </c>
      <c r="E379" s="79" t="str">
        <f>VLOOKUP(MID($C$1,3,2)&amp;":"&amp;$D379,'Array Content'!$F$2:$K$6116,5,FALSE)</f>
        <v>Human Genomic DNA Contamination</v>
      </c>
      <c r="F379" s="79" t="str">
        <f>VLOOKUP(MID($C$1,3,2)&amp;":"&amp;$D379,'Array Content'!$F$2:$K$6116,6,FALSE)</f>
        <v>PPH65835A</v>
      </c>
    </row>
    <row r="380" spans="1:6" ht="15" customHeight="1" x14ac:dyDescent="0.3">
      <c r="A380" s="77" t="s">
        <v>27161</v>
      </c>
      <c r="B380" s="78" t="str">
        <f>VLOOKUP(MID($C$1,3,2)&amp;":"&amp;$D380,'Array Content'!$F$2:$K$6116,2,FALSE)</f>
        <v>N/A</v>
      </c>
      <c r="C380" s="78" t="str">
        <f>VLOOKUP(MID($C$1,3,2)&amp;":"&amp;$D380,'Array Content'!$F$2:$K$6116,3,FALSE)</f>
        <v>N/A</v>
      </c>
      <c r="D380" s="78" t="str">
        <f>VLOOKUP(MID($C$1,3,2)&amp;":"&amp;A380,'Array Content'!$M$2:$N$85,2,FALSE)</f>
        <v>HGDC</v>
      </c>
      <c r="E380" s="79" t="str">
        <f>VLOOKUP(MID($C$1,3,2)&amp;":"&amp;$D380,'Array Content'!$F$2:$K$6116,5,FALSE)</f>
        <v>Human Genomic DNA Contamination</v>
      </c>
      <c r="F380" s="79" t="str">
        <f>VLOOKUP(MID($C$1,3,2)&amp;":"&amp;$D380,'Array Content'!$F$2:$K$6116,6,FALSE)</f>
        <v>PPH65835A</v>
      </c>
    </row>
    <row r="381" spans="1:6" ht="15" customHeight="1" x14ac:dyDescent="0.3">
      <c r="A381" s="77" t="s">
        <v>27162</v>
      </c>
      <c r="B381" s="78" t="str">
        <f>VLOOKUP(MID($C$1,3,2)&amp;":"&amp;$D381,'Array Content'!$F$2:$K$6116,2,FALSE)</f>
        <v>N/A</v>
      </c>
      <c r="C381" s="78" t="str">
        <f>VLOOKUP(MID($C$1,3,2)&amp;":"&amp;$D381,'Array Content'!$F$2:$K$6116,3,FALSE)</f>
        <v>N/A</v>
      </c>
      <c r="D381" s="78" t="str">
        <f>VLOOKUP(MID($C$1,3,2)&amp;":"&amp;A381,'Array Content'!$M$2:$N$85,2,FALSE)</f>
        <v>RTC</v>
      </c>
      <c r="E381" s="79" t="str">
        <f>VLOOKUP(MID($C$1,3,2)&amp;":"&amp;$D381,'Array Content'!$F$2:$K$6116,5,FALSE)</f>
        <v>Reverse Transcription Control</v>
      </c>
      <c r="F381" s="79" t="str">
        <f>VLOOKUP(MID($C$1,3,2)&amp;":"&amp;$D381,'Array Content'!$F$2:$K$6116,6,FALSE)</f>
        <v>PPX63340A</v>
      </c>
    </row>
    <row r="382" spans="1:6" ht="15" customHeight="1" x14ac:dyDescent="0.3">
      <c r="A382" s="77" t="s">
        <v>27163</v>
      </c>
      <c r="B382" s="78" t="str">
        <f>VLOOKUP(MID($C$1,3,2)&amp;":"&amp;$D382,'Array Content'!$F$2:$K$6116,2,FALSE)</f>
        <v>N/A</v>
      </c>
      <c r="C382" s="78" t="str">
        <f>VLOOKUP(MID($C$1,3,2)&amp;":"&amp;$D382,'Array Content'!$F$2:$K$6116,3,FALSE)</f>
        <v>N/A</v>
      </c>
      <c r="D382" s="78" t="str">
        <f>VLOOKUP(MID($C$1,3,2)&amp;":"&amp;A382,'Array Content'!$M$2:$N$85,2,FALSE)</f>
        <v>RTC</v>
      </c>
      <c r="E382" s="79" t="str">
        <f>VLOOKUP(MID($C$1,3,2)&amp;":"&amp;$D382,'Array Content'!$F$2:$K$6116,5,FALSE)</f>
        <v>Reverse Transcription Control</v>
      </c>
      <c r="F382" s="79" t="str">
        <f>VLOOKUP(MID($C$1,3,2)&amp;":"&amp;$D382,'Array Content'!$F$2:$K$6116,6,FALSE)</f>
        <v>PPX63340A</v>
      </c>
    </row>
    <row r="383" spans="1:6" ht="15" customHeight="1" x14ac:dyDescent="0.3">
      <c r="A383" s="77" t="s">
        <v>27164</v>
      </c>
      <c r="B383" s="78" t="str">
        <f>VLOOKUP(MID($C$1,3,2)&amp;":"&amp;$D383,'Array Content'!$F$2:$K$6116,2,FALSE)</f>
        <v>N/A</v>
      </c>
      <c r="C383" s="78" t="str">
        <f>VLOOKUP(MID($C$1,3,2)&amp;":"&amp;$D383,'Array Content'!$F$2:$K$6116,3,FALSE)</f>
        <v>N/A</v>
      </c>
      <c r="D383" s="78" t="str">
        <f>VLOOKUP(MID($C$1,3,2)&amp;":"&amp;A383,'Array Content'!$M$2:$N$85,2,FALSE)</f>
        <v>RTC</v>
      </c>
      <c r="E383" s="79" t="str">
        <f>VLOOKUP(MID($C$1,3,2)&amp;":"&amp;$D383,'Array Content'!$F$2:$K$6116,5,FALSE)</f>
        <v>Reverse Transcription Control</v>
      </c>
      <c r="F383" s="79" t="str">
        <f>VLOOKUP(MID($C$1,3,2)&amp;":"&amp;$D383,'Array Content'!$F$2:$K$6116,6,FALSE)</f>
        <v>PPX63340A</v>
      </c>
    </row>
    <row r="384" spans="1:6" ht="15" customHeight="1" x14ac:dyDescent="0.3">
      <c r="A384" s="77" t="s">
        <v>27165</v>
      </c>
      <c r="B384" s="78" t="str">
        <f>VLOOKUP(MID($C$1,3,2)&amp;":"&amp;$D384,'Array Content'!$F$2:$K$6116,2,FALSE)</f>
        <v>N/A</v>
      </c>
      <c r="C384" s="78" t="str">
        <f>VLOOKUP(MID($C$1,3,2)&amp;":"&amp;$D384,'Array Content'!$F$2:$K$6116,3,FALSE)</f>
        <v>N/A</v>
      </c>
      <c r="D384" s="78" t="str">
        <f>VLOOKUP(MID($C$1,3,2)&amp;":"&amp;A384,'Array Content'!$M$2:$N$85,2,FALSE)</f>
        <v>PPC</v>
      </c>
      <c r="E384" s="79" t="str">
        <f>VLOOKUP(MID($C$1,3,2)&amp;":"&amp;$D384,'Array Content'!$F$2:$K$6116,5,FALSE)</f>
        <v>Positive PCR Control</v>
      </c>
      <c r="F384" s="79" t="str">
        <f>VLOOKUP(MID($C$1,3,2)&amp;":"&amp;$D384,'Array Content'!$F$2:$K$6116,6,FALSE)</f>
        <v>PPX63339A</v>
      </c>
    </row>
    <row r="385" spans="1:6" ht="15" customHeight="1" x14ac:dyDescent="0.3">
      <c r="A385" s="77" t="s">
        <v>27166</v>
      </c>
      <c r="B385" s="78" t="str">
        <f>VLOOKUP(MID($C$1,3,2)&amp;":"&amp;$D385,'Array Content'!$F$2:$K$6116,2,FALSE)</f>
        <v>N/A</v>
      </c>
      <c r="C385" s="78" t="str">
        <f>VLOOKUP(MID($C$1,3,2)&amp;":"&amp;$D385,'Array Content'!$F$2:$K$6116,3,FALSE)</f>
        <v>N/A</v>
      </c>
      <c r="D385" s="78" t="str">
        <f>VLOOKUP(MID($C$1,3,2)&amp;":"&amp;A385,'Array Content'!$M$2:$N$85,2,FALSE)</f>
        <v>PPC</v>
      </c>
      <c r="E385" s="79" t="str">
        <f>VLOOKUP(MID($C$1,3,2)&amp;":"&amp;$D385,'Array Content'!$F$2:$K$6116,5,FALSE)</f>
        <v>Positive PCR Control</v>
      </c>
      <c r="F385" s="79" t="str">
        <f>VLOOKUP(MID($C$1,3,2)&amp;":"&amp;$D385,'Array Content'!$F$2:$K$6116,6,FALSE)</f>
        <v>PPX63339A</v>
      </c>
    </row>
    <row r="386" spans="1:6" ht="15" customHeight="1" x14ac:dyDescent="0.3">
      <c r="A386" s="77" t="s">
        <v>27167</v>
      </c>
      <c r="B386" s="78" t="str">
        <f>VLOOKUP(MID($C$1,3,2)&amp;":"&amp;$D386,'Array Content'!$F$2:$K$6116,2,FALSE)</f>
        <v>N/A</v>
      </c>
      <c r="C386" s="78" t="str">
        <f>VLOOKUP(MID($C$1,3,2)&amp;":"&amp;$D386,'Array Content'!$F$2:$K$6116,3,FALSE)</f>
        <v>N/A</v>
      </c>
      <c r="D386" s="78" t="str">
        <f>VLOOKUP(MID($C$1,3,2)&amp;":"&amp;A386,'Array Content'!$M$2:$N$85,2,FALSE)</f>
        <v>PPC</v>
      </c>
      <c r="E386" s="79" t="str">
        <f>VLOOKUP(MID($C$1,3,2)&amp;":"&amp;$D386,'Array Content'!$F$2:$K$6116,5,FALSE)</f>
        <v>Positive PCR Control</v>
      </c>
      <c r="F386" s="79" t="str">
        <f>VLOOKUP(MID($C$1,3,2)&amp;":"&amp;$D386,'Array Content'!$F$2:$K$6116,6,FALSE)</f>
        <v>PPX63339A</v>
      </c>
    </row>
    <row r="387" spans="1:6" ht="15" customHeight="1" x14ac:dyDescent="0.3">
      <c r="A387" s="162"/>
      <c r="B387" s="162"/>
      <c r="C387" s="162"/>
      <c r="D387" s="162"/>
      <c r="E387" s="162"/>
      <c r="F387" s="162"/>
    </row>
  </sheetData>
  <mergeCells count="3">
    <mergeCell ref="C1:D1"/>
    <mergeCell ref="A1:B1"/>
    <mergeCell ref="A387:F387"/>
  </mergeCells>
  <dataValidations count="1">
    <dataValidation type="list" allowBlank="1" showInputMessage="1" showErrorMessage="1" sqref="E983329 E917793 E852257 E786721 E721185 E655649 E590113 E524577 E459041 E393505 E327969 E262433 E196897 E131361 E65825" xr:uid="{00000000-0002-0000-0100-000000000000}">
      <formula1>$G$3:$G$5</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'Array Content'!$A$2:$A$19</xm:f>
          </x14:formula1>
          <xm:sqref>C1:D1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44689"/>
  <sheetViews>
    <sheetView workbookViewId="0"/>
  </sheetViews>
  <sheetFormatPr defaultColWidth="6.58203125" defaultRowHeight="15" customHeight="1" x14ac:dyDescent="0.3"/>
  <cols>
    <col min="1" max="1" width="11.83203125" style="84" customWidth="1"/>
    <col min="2" max="2" width="6.58203125" style="55"/>
    <col min="3" max="3" width="15.5" style="44" bestFit="1" customWidth="1"/>
    <col min="4" max="4" width="13.08203125" style="47" customWidth="1"/>
    <col min="5" max="5" width="6.58203125" style="47" customWidth="1"/>
    <col min="6" max="6" width="24" style="52" bestFit="1" customWidth="1"/>
    <col min="7" max="7" width="13.33203125" style="10" customWidth="1"/>
    <col min="8" max="8" width="20.83203125" style="10" bestFit="1" customWidth="1"/>
    <col min="9" max="9" width="20.75" style="10" bestFit="1" customWidth="1"/>
    <col min="10" max="10" width="50.58203125" style="10" customWidth="1"/>
    <col min="11" max="11" width="11" style="10" bestFit="1" customWidth="1"/>
    <col min="12" max="12" width="6.58203125" style="10"/>
    <col min="13" max="13" width="12.5" style="49" bestFit="1" customWidth="1"/>
    <col min="14" max="14" width="13.83203125" style="10" bestFit="1" customWidth="1"/>
    <col min="15" max="15" width="6.58203125" style="54"/>
    <col min="17" max="16384" width="6.58203125" style="10"/>
  </cols>
  <sheetData>
    <row r="1" spans="1:14" s="45" customFormat="1" ht="15" customHeight="1" x14ac:dyDescent="0.3">
      <c r="A1" s="45" t="s">
        <v>32266</v>
      </c>
      <c r="C1" s="45" t="s">
        <v>11081</v>
      </c>
      <c r="D1" s="46" t="s">
        <v>9</v>
      </c>
      <c r="E1" s="46"/>
      <c r="F1" s="51" t="s">
        <v>14451</v>
      </c>
      <c r="G1" s="45" t="s">
        <v>360</v>
      </c>
      <c r="H1" s="45" t="s">
        <v>361</v>
      </c>
      <c r="I1" s="46" t="s">
        <v>9</v>
      </c>
      <c r="J1" s="45" t="s">
        <v>10</v>
      </c>
      <c r="K1" s="45" t="s">
        <v>429</v>
      </c>
      <c r="M1" s="45" t="s">
        <v>14449</v>
      </c>
      <c r="N1" s="45" t="s">
        <v>14452</v>
      </c>
    </row>
    <row r="2" spans="1:14" ht="15" customHeight="1" x14ac:dyDescent="0.3">
      <c r="A2" s="84" t="s">
        <v>32268</v>
      </c>
      <c r="C2" s="44" t="s">
        <v>27183</v>
      </c>
      <c r="D2" s="47" t="s">
        <v>453</v>
      </c>
      <c r="F2" s="52" t="s">
        <v>11084</v>
      </c>
      <c r="G2" s="10">
        <v>10157</v>
      </c>
      <c r="H2" s="10" t="s">
        <v>454</v>
      </c>
      <c r="I2" s="47" t="s">
        <v>453</v>
      </c>
      <c r="J2" s="10" t="s">
        <v>455</v>
      </c>
      <c r="K2" s="10" t="s">
        <v>456</v>
      </c>
      <c r="M2" s="55" t="s">
        <v>26849</v>
      </c>
      <c r="N2" s="55" t="s">
        <v>20</v>
      </c>
    </row>
    <row r="3" spans="1:14" ht="15" customHeight="1" x14ac:dyDescent="0.3">
      <c r="A3" s="84" t="s">
        <v>32269</v>
      </c>
      <c r="C3" s="44" t="s">
        <v>27184</v>
      </c>
      <c r="D3" s="47" t="s">
        <v>27185</v>
      </c>
      <c r="F3" s="52" t="s">
        <v>22802</v>
      </c>
      <c r="G3" s="10">
        <v>26574</v>
      </c>
      <c r="H3" s="10" t="s">
        <v>21193</v>
      </c>
      <c r="I3" s="47" t="s">
        <v>15018</v>
      </c>
      <c r="J3" s="10" t="s">
        <v>21194</v>
      </c>
      <c r="K3" s="10" t="s">
        <v>21195</v>
      </c>
      <c r="M3" s="55" t="s">
        <v>26850</v>
      </c>
      <c r="N3" s="55" t="s">
        <v>34</v>
      </c>
    </row>
    <row r="4" spans="1:14" ht="15" customHeight="1" x14ac:dyDescent="0.3">
      <c r="A4" s="84" t="s">
        <v>26891</v>
      </c>
      <c r="C4" s="44" t="s">
        <v>27186</v>
      </c>
      <c r="D4" s="47" t="s">
        <v>430</v>
      </c>
      <c r="F4" s="52" t="s">
        <v>11085</v>
      </c>
      <c r="G4" s="10">
        <v>5243</v>
      </c>
      <c r="H4" s="10" t="s">
        <v>473</v>
      </c>
      <c r="I4" s="47" t="s">
        <v>430</v>
      </c>
      <c r="J4" s="10" t="s">
        <v>474</v>
      </c>
      <c r="K4" s="10" t="s">
        <v>475</v>
      </c>
      <c r="M4" s="55" t="s">
        <v>26851</v>
      </c>
      <c r="N4" s="55" t="s">
        <v>40</v>
      </c>
    </row>
    <row r="5" spans="1:14" ht="15" customHeight="1" x14ac:dyDescent="0.3">
      <c r="A5" s="84" t="s">
        <v>32270</v>
      </c>
      <c r="C5" s="44" t="s">
        <v>27187</v>
      </c>
      <c r="D5" s="47" t="s">
        <v>27188</v>
      </c>
      <c r="F5" s="52" t="s">
        <v>11086</v>
      </c>
      <c r="G5" s="10">
        <v>5244</v>
      </c>
      <c r="H5" s="10" t="s">
        <v>484</v>
      </c>
      <c r="I5" s="47" t="s">
        <v>483</v>
      </c>
      <c r="J5" s="10" t="s">
        <v>485</v>
      </c>
      <c r="K5" s="10" t="s">
        <v>486</v>
      </c>
      <c r="M5" s="55" t="s">
        <v>26852</v>
      </c>
      <c r="N5" s="55" t="s">
        <v>36</v>
      </c>
    </row>
    <row r="6" spans="1:14" ht="15" customHeight="1" x14ac:dyDescent="0.3">
      <c r="A6" s="84" t="s">
        <v>32271</v>
      </c>
      <c r="C6" s="44" t="s">
        <v>27189</v>
      </c>
      <c r="D6" s="47" t="s">
        <v>483</v>
      </c>
      <c r="F6" s="52" t="s">
        <v>11087</v>
      </c>
      <c r="G6" s="10">
        <v>4363</v>
      </c>
      <c r="H6" s="10" t="s">
        <v>492</v>
      </c>
      <c r="I6" s="47" t="s">
        <v>433</v>
      </c>
      <c r="J6" s="10" t="s">
        <v>493</v>
      </c>
      <c r="K6" s="10" t="s">
        <v>494</v>
      </c>
      <c r="M6" s="55" t="s">
        <v>26853</v>
      </c>
      <c r="N6" s="55" t="s">
        <v>266</v>
      </c>
    </row>
    <row r="7" spans="1:14" ht="15" customHeight="1" x14ac:dyDescent="0.3">
      <c r="A7" s="84" t="s">
        <v>32272</v>
      </c>
      <c r="C7" s="44" t="s">
        <v>27190</v>
      </c>
      <c r="D7" s="47" t="s">
        <v>433</v>
      </c>
      <c r="F7" s="52" t="s">
        <v>11088</v>
      </c>
      <c r="G7" s="10">
        <v>1244</v>
      </c>
      <c r="H7" s="10" t="s">
        <v>513</v>
      </c>
      <c r="I7" s="47" t="s">
        <v>512</v>
      </c>
      <c r="J7" s="10" t="s">
        <v>514</v>
      </c>
      <c r="K7" s="10" t="s">
        <v>515</v>
      </c>
      <c r="M7" s="55" t="s">
        <v>26854</v>
      </c>
      <c r="N7" s="55" t="s">
        <v>268</v>
      </c>
    </row>
    <row r="8" spans="1:14" ht="15" customHeight="1" x14ac:dyDescent="0.3">
      <c r="A8" s="84" t="s">
        <v>32273</v>
      </c>
      <c r="C8" s="44" t="s">
        <v>27191</v>
      </c>
      <c r="D8" s="47" t="s">
        <v>512</v>
      </c>
      <c r="F8" s="52" t="s">
        <v>11089</v>
      </c>
      <c r="G8" s="10">
        <v>8714</v>
      </c>
      <c r="H8" s="10" t="s">
        <v>521</v>
      </c>
      <c r="I8" s="47" t="s">
        <v>520</v>
      </c>
      <c r="J8" s="10" t="s">
        <v>522</v>
      </c>
      <c r="K8" s="10" t="s">
        <v>523</v>
      </c>
      <c r="M8" s="55" t="s">
        <v>26855</v>
      </c>
      <c r="N8" s="55" t="s">
        <v>268</v>
      </c>
    </row>
    <row r="9" spans="1:14" ht="15" customHeight="1" x14ac:dyDescent="0.3">
      <c r="A9" s="84" t="s">
        <v>32274</v>
      </c>
      <c r="C9" s="44" t="s">
        <v>27192</v>
      </c>
      <c r="D9" s="47" t="s">
        <v>520</v>
      </c>
      <c r="F9" s="52" t="s">
        <v>11090</v>
      </c>
      <c r="G9" s="10">
        <v>25</v>
      </c>
      <c r="H9" s="10" t="s">
        <v>548</v>
      </c>
      <c r="I9" s="47" t="s">
        <v>547</v>
      </c>
      <c r="J9" s="10" t="s">
        <v>549</v>
      </c>
      <c r="K9" s="10" t="s">
        <v>550</v>
      </c>
      <c r="M9" s="55" t="s">
        <v>26856</v>
      </c>
      <c r="N9" s="55" t="s">
        <v>268</v>
      </c>
    </row>
    <row r="10" spans="1:14" ht="15" customHeight="1" x14ac:dyDescent="0.3">
      <c r="A10" s="84" t="s">
        <v>32275</v>
      </c>
      <c r="C10" s="44" t="s">
        <v>27193</v>
      </c>
      <c r="D10" s="47" t="s">
        <v>547</v>
      </c>
      <c r="F10" s="52" t="s">
        <v>11091</v>
      </c>
      <c r="G10" s="10">
        <v>30</v>
      </c>
      <c r="H10" s="10" t="s">
        <v>556</v>
      </c>
      <c r="I10" s="47" t="s">
        <v>555</v>
      </c>
      <c r="J10" s="10" t="s">
        <v>557</v>
      </c>
      <c r="K10" s="10" t="s">
        <v>558</v>
      </c>
      <c r="M10" s="55" t="s">
        <v>26857</v>
      </c>
      <c r="N10" s="55" t="s">
        <v>270</v>
      </c>
    </row>
    <row r="11" spans="1:14" ht="15" customHeight="1" x14ac:dyDescent="0.3">
      <c r="A11" s="84" t="s">
        <v>32276</v>
      </c>
      <c r="C11" s="44" t="s">
        <v>27194</v>
      </c>
      <c r="D11" s="47" t="s">
        <v>555</v>
      </c>
      <c r="F11" s="52" t="s">
        <v>11092</v>
      </c>
      <c r="G11" s="10">
        <v>10449</v>
      </c>
      <c r="H11" s="10" t="s">
        <v>566</v>
      </c>
      <c r="I11" s="47" t="s">
        <v>565</v>
      </c>
      <c r="J11" s="10" t="s">
        <v>567</v>
      </c>
      <c r="K11" s="10" t="s">
        <v>568</v>
      </c>
      <c r="M11" s="55" t="s">
        <v>26858</v>
      </c>
      <c r="N11" s="55" t="s">
        <v>270</v>
      </c>
    </row>
    <row r="12" spans="1:14" ht="15" customHeight="1" x14ac:dyDescent="0.3">
      <c r="A12" s="84" t="s">
        <v>32279</v>
      </c>
      <c r="C12" s="44" t="s">
        <v>27195</v>
      </c>
      <c r="D12" s="47" t="s">
        <v>574</v>
      </c>
      <c r="F12" s="52" t="s">
        <v>11093</v>
      </c>
      <c r="G12" s="10">
        <v>31</v>
      </c>
      <c r="H12" s="10" t="s">
        <v>575</v>
      </c>
      <c r="I12" s="47" t="s">
        <v>574</v>
      </c>
      <c r="J12" s="10" t="s">
        <v>576</v>
      </c>
      <c r="K12" s="10" t="s">
        <v>577</v>
      </c>
      <c r="M12" s="55" t="s">
        <v>26859</v>
      </c>
      <c r="N12" s="55" t="s">
        <v>270</v>
      </c>
    </row>
    <row r="13" spans="1:14" ht="15" customHeight="1" x14ac:dyDescent="0.3">
      <c r="A13" s="84" t="s">
        <v>32280</v>
      </c>
      <c r="C13" s="44" t="s">
        <v>27196</v>
      </c>
      <c r="D13" s="47" t="s">
        <v>27197</v>
      </c>
      <c r="F13" s="52" t="s">
        <v>11094</v>
      </c>
      <c r="G13" s="10">
        <v>84129</v>
      </c>
      <c r="H13" s="10" t="s">
        <v>592</v>
      </c>
      <c r="I13" s="47" t="s">
        <v>591</v>
      </c>
      <c r="J13" s="10" t="s">
        <v>593</v>
      </c>
      <c r="K13" s="10" t="s">
        <v>594</v>
      </c>
      <c r="M13" s="55" t="s">
        <v>26860</v>
      </c>
      <c r="N13" s="55" t="s">
        <v>271</v>
      </c>
    </row>
    <row r="14" spans="1:14" ht="15" customHeight="1" x14ac:dyDescent="0.3">
      <c r="A14" s="84" t="s">
        <v>32281</v>
      </c>
      <c r="C14" s="44" t="s">
        <v>27198</v>
      </c>
      <c r="D14" s="47" t="s">
        <v>603</v>
      </c>
      <c r="F14" s="52" t="s">
        <v>11095</v>
      </c>
      <c r="G14" s="10">
        <v>28976</v>
      </c>
      <c r="H14" s="10" t="s">
        <v>604</v>
      </c>
      <c r="I14" s="47" t="s">
        <v>603</v>
      </c>
      <c r="J14" s="10" t="s">
        <v>605</v>
      </c>
      <c r="K14" s="10" t="s">
        <v>606</v>
      </c>
      <c r="M14" s="55" t="s">
        <v>26861</v>
      </c>
      <c r="N14" s="55" t="s">
        <v>271</v>
      </c>
    </row>
    <row r="15" spans="1:14" ht="15" customHeight="1" x14ac:dyDescent="0.3">
      <c r="A15" s="84" t="s">
        <v>32282</v>
      </c>
      <c r="C15" s="44" t="s">
        <v>27199</v>
      </c>
      <c r="D15" s="47" t="s">
        <v>615</v>
      </c>
      <c r="F15" s="52" t="s">
        <v>11096</v>
      </c>
      <c r="G15" s="10">
        <v>33</v>
      </c>
      <c r="H15" s="10" t="s">
        <v>616</v>
      </c>
      <c r="I15" s="47" t="s">
        <v>615</v>
      </c>
      <c r="J15" s="10" t="s">
        <v>617</v>
      </c>
      <c r="K15" s="10" t="s">
        <v>618</v>
      </c>
      <c r="M15" s="55" t="s">
        <v>26862</v>
      </c>
      <c r="N15" s="55" t="s">
        <v>271</v>
      </c>
    </row>
    <row r="16" spans="1:14" ht="15" customHeight="1" x14ac:dyDescent="0.3">
      <c r="A16" s="84" t="s">
        <v>32283</v>
      </c>
      <c r="C16" s="44" t="s">
        <v>27200</v>
      </c>
      <c r="D16" s="47" t="s">
        <v>628</v>
      </c>
      <c r="F16" s="52" t="s">
        <v>11097</v>
      </c>
      <c r="G16" s="10">
        <v>34</v>
      </c>
      <c r="H16" s="10" t="s">
        <v>629</v>
      </c>
      <c r="I16" s="47" t="s">
        <v>628</v>
      </c>
      <c r="J16" s="10" t="s">
        <v>630</v>
      </c>
      <c r="K16" s="10" t="s">
        <v>631</v>
      </c>
      <c r="M16" s="55" t="s">
        <v>26863</v>
      </c>
      <c r="N16" s="55" t="s">
        <v>432</v>
      </c>
    </row>
    <row r="17" spans="1:14" ht="15" customHeight="1" x14ac:dyDescent="0.3">
      <c r="A17" s="84" t="s">
        <v>32267</v>
      </c>
      <c r="C17" s="44" t="s">
        <v>27201</v>
      </c>
      <c r="D17" s="47" t="s">
        <v>636</v>
      </c>
      <c r="F17" s="52" t="s">
        <v>11098</v>
      </c>
      <c r="G17" s="10">
        <v>35</v>
      </c>
      <c r="H17" s="10" t="s">
        <v>637</v>
      </c>
      <c r="I17" s="47" t="s">
        <v>636</v>
      </c>
      <c r="J17" s="10" t="s">
        <v>638</v>
      </c>
      <c r="K17" s="10" t="s">
        <v>639</v>
      </c>
      <c r="M17" s="55" t="s">
        <v>26864</v>
      </c>
      <c r="N17" s="55" t="s">
        <v>435</v>
      </c>
    </row>
    <row r="18" spans="1:14" ht="15" customHeight="1" x14ac:dyDescent="0.3">
      <c r="A18" s="84" t="s">
        <v>32277</v>
      </c>
      <c r="C18" s="44" t="s">
        <v>27202</v>
      </c>
      <c r="D18" s="47" t="s">
        <v>645</v>
      </c>
      <c r="F18" s="52" t="s">
        <v>11099</v>
      </c>
      <c r="G18" s="10">
        <v>36</v>
      </c>
      <c r="H18" s="10" t="s">
        <v>646</v>
      </c>
      <c r="I18" s="47" t="s">
        <v>645</v>
      </c>
      <c r="J18" s="10" t="s">
        <v>647</v>
      </c>
      <c r="K18" s="10" t="s">
        <v>648</v>
      </c>
      <c r="M18" s="55" t="s">
        <v>26865</v>
      </c>
      <c r="N18" s="55" t="s">
        <v>437</v>
      </c>
    </row>
    <row r="19" spans="1:14" ht="15" customHeight="1" x14ac:dyDescent="0.3">
      <c r="A19" s="84" t="s">
        <v>32278</v>
      </c>
      <c r="C19" s="44" t="s">
        <v>27203</v>
      </c>
      <c r="D19" s="47" t="s">
        <v>655</v>
      </c>
      <c r="F19" s="52" t="s">
        <v>11100</v>
      </c>
      <c r="G19" s="10">
        <v>37</v>
      </c>
      <c r="H19" s="10" t="s">
        <v>656</v>
      </c>
      <c r="I19" s="47" t="s">
        <v>655</v>
      </c>
      <c r="J19" s="10" t="s">
        <v>657</v>
      </c>
      <c r="K19" s="10" t="s">
        <v>658</v>
      </c>
      <c r="M19" s="55" t="s">
        <v>26866</v>
      </c>
      <c r="N19" s="55" t="s">
        <v>444</v>
      </c>
    </row>
    <row r="20" spans="1:14" ht="15" customHeight="1" x14ac:dyDescent="0.3">
      <c r="C20" s="44" t="s">
        <v>27204</v>
      </c>
      <c r="D20" s="47" t="s">
        <v>668</v>
      </c>
      <c r="F20" s="52" t="s">
        <v>11101</v>
      </c>
      <c r="G20" s="10">
        <v>38</v>
      </c>
      <c r="H20" s="10" t="s">
        <v>669</v>
      </c>
      <c r="I20" s="47" t="s">
        <v>668</v>
      </c>
      <c r="J20" s="10" t="s">
        <v>670</v>
      </c>
      <c r="K20" s="10" t="s">
        <v>671</v>
      </c>
      <c r="M20" s="55" t="s">
        <v>26867</v>
      </c>
      <c r="N20" s="55" t="s">
        <v>447</v>
      </c>
    </row>
    <row r="21" spans="1:14" ht="15" customHeight="1" x14ac:dyDescent="0.3">
      <c r="C21" s="44" t="s">
        <v>27205</v>
      </c>
      <c r="D21" s="47" t="s">
        <v>679</v>
      </c>
      <c r="F21" s="52" t="s">
        <v>11102</v>
      </c>
      <c r="G21" s="10">
        <v>39</v>
      </c>
      <c r="H21" s="10" t="s">
        <v>680</v>
      </c>
      <c r="I21" s="47" t="s">
        <v>679</v>
      </c>
      <c r="J21" s="10" t="s">
        <v>681</v>
      </c>
      <c r="K21" s="10" t="s">
        <v>682</v>
      </c>
      <c r="M21" s="55" t="s">
        <v>26868</v>
      </c>
      <c r="N21" s="55" t="s">
        <v>450</v>
      </c>
    </row>
    <row r="22" spans="1:14" ht="15" customHeight="1" x14ac:dyDescent="0.3">
      <c r="C22" s="44" t="s">
        <v>27206</v>
      </c>
      <c r="D22" s="47" t="s">
        <v>728</v>
      </c>
      <c r="F22" s="52" t="s">
        <v>11103</v>
      </c>
      <c r="G22" s="10">
        <v>2532</v>
      </c>
      <c r="H22" s="10" t="s">
        <v>700</v>
      </c>
      <c r="I22" s="47" t="s">
        <v>699</v>
      </c>
      <c r="J22" s="10" t="s">
        <v>701</v>
      </c>
      <c r="K22" s="10" t="s">
        <v>702</v>
      </c>
      <c r="M22" s="55" t="s">
        <v>26869</v>
      </c>
      <c r="N22" s="55" t="s">
        <v>450</v>
      </c>
    </row>
    <row r="23" spans="1:14" ht="15" customHeight="1" x14ac:dyDescent="0.3">
      <c r="C23" s="44" t="s">
        <v>27207</v>
      </c>
      <c r="D23" s="47" t="s">
        <v>742</v>
      </c>
      <c r="F23" s="52" t="s">
        <v>11104</v>
      </c>
      <c r="G23" s="10">
        <v>1238</v>
      </c>
      <c r="H23" s="10" t="s">
        <v>711</v>
      </c>
      <c r="I23" s="47" t="s">
        <v>710</v>
      </c>
      <c r="J23" s="10" t="s">
        <v>697</v>
      </c>
      <c r="K23" s="10" t="s">
        <v>712</v>
      </c>
      <c r="M23" s="55" t="s">
        <v>26870</v>
      </c>
      <c r="N23" s="55" t="s">
        <v>450</v>
      </c>
    </row>
    <row r="24" spans="1:14" ht="15" customHeight="1" x14ac:dyDescent="0.3">
      <c r="C24" s="44" t="s">
        <v>27208</v>
      </c>
      <c r="D24" s="47" t="s">
        <v>753</v>
      </c>
      <c r="F24" s="52" t="s">
        <v>11105</v>
      </c>
      <c r="G24" s="10">
        <v>57007</v>
      </c>
      <c r="H24" s="10" t="s">
        <v>718</v>
      </c>
      <c r="I24" s="47" t="s">
        <v>717</v>
      </c>
      <c r="J24" s="10" t="s">
        <v>708</v>
      </c>
      <c r="K24" s="10" t="s">
        <v>719</v>
      </c>
      <c r="M24" s="55" t="s">
        <v>26871</v>
      </c>
      <c r="N24" s="55" t="s">
        <v>270</v>
      </c>
    </row>
    <row r="25" spans="1:14" ht="15" customHeight="1" x14ac:dyDescent="0.3">
      <c r="C25" s="44" t="s">
        <v>27209</v>
      </c>
      <c r="D25" s="47" t="s">
        <v>773</v>
      </c>
      <c r="F25" s="52" t="s">
        <v>11106</v>
      </c>
      <c r="G25" s="10">
        <v>51554</v>
      </c>
      <c r="H25" s="10" t="s">
        <v>721</v>
      </c>
      <c r="I25" s="47" t="s">
        <v>720</v>
      </c>
      <c r="J25" s="10" t="s">
        <v>722</v>
      </c>
      <c r="K25" s="10" t="s">
        <v>723</v>
      </c>
      <c r="M25" s="55" t="s">
        <v>26872</v>
      </c>
      <c r="N25" s="55" t="s">
        <v>270</v>
      </c>
    </row>
    <row r="26" spans="1:14" ht="15" customHeight="1" x14ac:dyDescent="0.3">
      <c r="C26" s="44" t="s">
        <v>27210</v>
      </c>
      <c r="D26" s="47" t="s">
        <v>27211</v>
      </c>
      <c r="F26" s="52" t="s">
        <v>11107</v>
      </c>
      <c r="G26" s="10">
        <v>47</v>
      </c>
      <c r="H26" s="10" t="s">
        <v>729</v>
      </c>
      <c r="I26" s="47" t="s">
        <v>728</v>
      </c>
      <c r="J26" s="10" t="s">
        <v>715</v>
      </c>
      <c r="K26" s="10" t="s">
        <v>730</v>
      </c>
      <c r="M26" s="55" t="s">
        <v>26873</v>
      </c>
      <c r="N26" s="55" t="s">
        <v>270</v>
      </c>
    </row>
    <row r="27" spans="1:14" ht="15" customHeight="1" x14ac:dyDescent="0.3">
      <c r="C27" s="44" t="s">
        <v>27212</v>
      </c>
      <c r="D27" s="47" t="s">
        <v>791</v>
      </c>
      <c r="F27" s="52" t="s">
        <v>11108</v>
      </c>
      <c r="G27" s="10">
        <v>48</v>
      </c>
      <c r="H27" s="10" t="s">
        <v>743</v>
      </c>
      <c r="I27" s="47" t="s">
        <v>742</v>
      </c>
      <c r="J27" s="10" t="s">
        <v>726</v>
      </c>
      <c r="K27" s="10" t="s">
        <v>744</v>
      </c>
      <c r="M27" s="55" t="s">
        <v>26874</v>
      </c>
      <c r="N27" s="55" t="s">
        <v>271</v>
      </c>
    </row>
    <row r="28" spans="1:14" ht="15" customHeight="1" x14ac:dyDescent="0.3">
      <c r="C28" s="44" t="s">
        <v>27213</v>
      </c>
      <c r="D28" s="47" t="s">
        <v>801</v>
      </c>
      <c r="F28" s="52" t="s">
        <v>11109</v>
      </c>
      <c r="G28" s="10">
        <v>50</v>
      </c>
      <c r="H28" s="10" t="s">
        <v>754</v>
      </c>
      <c r="I28" s="47" t="s">
        <v>753</v>
      </c>
      <c r="J28" s="10" t="s">
        <v>733</v>
      </c>
      <c r="K28" s="10" t="s">
        <v>755</v>
      </c>
      <c r="M28" s="55" t="s">
        <v>26875</v>
      </c>
      <c r="N28" s="55" t="s">
        <v>271</v>
      </c>
    </row>
    <row r="29" spans="1:14" ht="15" customHeight="1" x14ac:dyDescent="0.3">
      <c r="C29" s="44" t="s">
        <v>27214</v>
      </c>
      <c r="D29" s="47" t="s">
        <v>821</v>
      </c>
      <c r="F29" s="52" t="s">
        <v>11110</v>
      </c>
      <c r="G29" s="10">
        <v>641371</v>
      </c>
      <c r="H29" s="10" t="s">
        <v>763</v>
      </c>
      <c r="I29" s="47" t="s">
        <v>762</v>
      </c>
      <c r="J29" s="10" t="s">
        <v>764</v>
      </c>
      <c r="K29" s="10" t="s">
        <v>765</v>
      </c>
      <c r="M29" s="55" t="s">
        <v>26876</v>
      </c>
      <c r="N29" s="55" t="s">
        <v>271</v>
      </c>
    </row>
    <row r="30" spans="1:14" ht="15" customHeight="1" x14ac:dyDescent="0.3">
      <c r="C30" s="44" t="s">
        <v>27215</v>
      </c>
      <c r="D30" s="47" t="s">
        <v>834</v>
      </c>
      <c r="F30" s="52" t="s">
        <v>11111</v>
      </c>
      <c r="G30" s="10">
        <v>134526</v>
      </c>
      <c r="H30" s="10" t="s">
        <v>774</v>
      </c>
      <c r="I30" s="47" t="s">
        <v>773</v>
      </c>
      <c r="J30" s="10" t="s">
        <v>740</v>
      </c>
      <c r="K30" s="10" t="s">
        <v>775</v>
      </c>
      <c r="M30" s="55" t="s">
        <v>26877</v>
      </c>
      <c r="N30" s="55" t="s">
        <v>432</v>
      </c>
    </row>
    <row r="31" spans="1:14" ht="15" customHeight="1" x14ac:dyDescent="0.3">
      <c r="C31" s="44" t="s">
        <v>27216</v>
      </c>
      <c r="D31" s="47" t="s">
        <v>446</v>
      </c>
      <c r="F31" s="52" t="s">
        <v>11112</v>
      </c>
      <c r="G31" s="10">
        <v>641372</v>
      </c>
      <c r="H31" s="10" t="s">
        <v>783</v>
      </c>
      <c r="I31" s="47" t="s">
        <v>782</v>
      </c>
      <c r="J31" s="10" t="s">
        <v>784</v>
      </c>
      <c r="K31" s="10" t="s">
        <v>785</v>
      </c>
      <c r="M31" s="55" t="s">
        <v>26878</v>
      </c>
      <c r="N31" s="55" t="s">
        <v>435</v>
      </c>
    </row>
    <row r="32" spans="1:14" ht="15" customHeight="1" x14ac:dyDescent="0.3">
      <c r="C32" s="44" t="s">
        <v>27217</v>
      </c>
      <c r="D32" s="47" t="s">
        <v>27218</v>
      </c>
      <c r="F32" s="52" t="s">
        <v>11113</v>
      </c>
      <c r="G32" s="10">
        <v>11332</v>
      </c>
      <c r="H32" s="10" t="s">
        <v>792</v>
      </c>
      <c r="I32" s="47" t="s">
        <v>791</v>
      </c>
      <c r="J32" s="10" t="s">
        <v>771</v>
      </c>
      <c r="K32" s="10" t="s">
        <v>793</v>
      </c>
      <c r="M32" s="55" t="s">
        <v>26879</v>
      </c>
      <c r="N32" s="55" t="s">
        <v>438</v>
      </c>
    </row>
    <row r="33" spans="3:14" ht="15" customHeight="1" x14ac:dyDescent="0.3">
      <c r="C33" s="44" t="s">
        <v>27219</v>
      </c>
      <c r="D33" s="47" t="s">
        <v>1020</v>
      </c>
      <c r="F33" s="52" t="s">
        <v>11114</v>
      </c>
      <c r="G33" s="10">
        <v>10005</v>
      </c>
      <c r="H33" s="10" t="s">
        <v>802</v>
      </c>
      <c r="I33" s="47" t="s">
        <v>801</v>
      </c>
      <c r="J33" s="10" t="s">
        <v>780</v>
      </c>
      <c r="K33" s="10" t="s">
        <v>803</v>
      </c>
      <c r="M33" s="55" t="s">
        <v>26880</v>
      </c>
      <c r="N33" s="55" t="s">
        <v>445</v>
      </c>
    </row>
    <row r="34" spans="3:14" ht="15" customHeight="1" x14ac:dyDescent="0.3">
      <c r="C34" s="44" t="s">
        <v>27220</v>
      </c>
      <c r="D34" s="47" t="s">
        <v>27221</v>
      </c>
      <c r="F34" s="52" t="s">
        <v>11115</v>
      </c>
      <c r="G34" s="10">
        <v>23597</v>
      </c>
      <c r="H34" s="10" t="s">
        <v>812</v>
      </c>
      <c r="I34" s="47" t="s">
        <v>811</v>
      </c>
      <c r="J34" s="10" t="s">
        <v>788</v>
      </c>
      <c r="K34" s="10" t="s">
        <v>813</v>
      </c>
      <c r="M34" s="55" t="s">
        <v>26881</v>
      </c>
      <c r="N34" s="55" t="s">
        <v>448</v>
      </c>
    </row>
    <row r="35" spans="3:14" ht="15" customHeight="1" x14ac:dyDescent="0.3">
      <c r="C35" s="44" t="s">
        <v>27222</v>
      </c>
      <c r="D35" s="47" t="s">
        <v>460</v>
      </c>
      <c r="F35" s="52" t="s">
        <v>11116</v>
      </c>
      <c r="G35" s="10">
        <v>51</v>
      </c>
      <c r="H35" s="10" t="s">
        <v>822</v>
      </c>
      <c r="I35" s="47" t="s">
        <v>821</v>
      </c>
      <c r="J35" s="10" t="s">
        <v>823</v>
      </c>
      <c r="K35" s="10" t="s">
        <v>824</v>
      </c>
      <c r="M35" s="55" t="s">
        <v>26882</v>
      </c>
      <c r="N35" s="55" t="s">
        <v>451</v>
      </c>
    </row>
    <row r="36" spans="3:14" ht="15" customHeight="1" x14ac:dyDescent="0.3">
      <c r="C36" s="44" t="s">
        <v>27223</v>
      </c>
      <c r="D36" s="47" t="s">
        <v>1213</v>
      </c>
      <c r="F36" s="52" t="s">
        <v>11117</v>
      </c>
      <c r="G36" s="10">
        <v>8309</v>
      </c>
      <c r="H36" s="10" t="s">
        <v>828</v>
      </c>
      <c r="I36" s="47" t="s">
        <v>827</v>
      </c>
      <c r="J36" s="10" t="s">
        <v>829</v>
      </c>
      <c r="K36" s="10" t="s">
        <v>830</v>
      </c>
      <c r="M36" s="55" t="s">
        <v>26883</v>
      </c>
      <c r="N36" s="55" t="s">
        <v>451</v>
      </c>
    </row>
    <row r="37" spans="3:14" ht="15" customHeight="1" x14ac:dyDescent="0.3">
      <c r="C37" s="44" t="s">
        <v>27224</v>
      </c>
      <c r="D37" s="47" t="s">
        <v>13</v>
      </c>
      <c r="F37" s="52" t="s">
        <v>11118</v>
      </c>
      <c r="G37" s="10">
        <v>8310</v>
      </c>
      <c r="H37" s="10" t="s">
        <v>835</v>
      </c>
      <c r="I37" s="47" t="s">
        <v>834</v>
      </c>
      <c r="J37" s="10" t="s">
        <v>836</v>
      </c>
      <c r="K37" s="10" t="s">
        <v>837</v>
      </c>
      <c r="M37" s="55" t="s">
        <v>26884</v>
      </c>
      <c r="N37" s="55" t="s">
        <v>451</v>
      </c>
    </row>
    <row r="38" spans="3:14" ht="15" customHeight="1" x14ac:dyDescent="0.3">
      <c r="C38" s="44" t="s">
        <v>27225</v>
      </c>
      <c r="D38" s="47" t="s">
        <v>1290</v>
      </c>
      <c r="F38" s="52" t="s">
        <v>11119</v>
      </c>
      <c r="G38" s="10">
        <v>60</v>
      </c>
      <c r="H38" s="10" t="s">
        <v>19</v>
      </c>
      <c r="I38" s="47" t="s">
        <v>20</v>
      </c>
      <c r="J38" s="10" t="s">
        <v>21</v>
      </c>
      <c r="K38" s="10" t="s">
        <v>871</v>
      </c>
      <c r="M38" s="55" t="s">
        <v>26885</v>
      </c>
      <c r="N38" s="55" t="s">
        <v>270</v>
      </c>
    </row>
    <row r="39" spans="3:14" ht="15" customHeight="1" x14ac:dyDescent="0.3">
      <c r="C39" s="44" t="s">
        <v>27226</v>
      </c>
      <c r="D39" s="47" t="s">
        <v>462</v>
      </c>
      <c r="F39" s="52" t="s">
        <v>11120</v>
      </c>
      <c r="G39" s="10">
        <v>91</v>
      </c>
      <c r="H39" s="10" t="s">
        <v>896</v>
      </c>
      <c r="I39" s="47" t="s">
        <v>895</v>
      </c>
      <c r="J39" s="10" t="s">
        <v>881</v>
      </c>
      <c r="K39" s="10" t="s">
        <v>897</v>
      </c>
      <c r="M39" s="55" t="s">
        <v>26886</v>
      </c>
      <c r="N39" s="55" t="s">
        <v>270</v>
      </c>
    </row>
    <row r="40" spans="3:14" ht="15" customHeight="1" x14ac:dyDescent="0.3">
      <c r="C40" s="44" t="s">
        <v>27227</v>
      </c>
      <c r="D40" s="47" t="s">
        <v>1304</v>
      </c>
      <c r="F40" s="52" t="s">
        <v>11121</v>
      </c>
      <c r="G40" s="10">
        <v>117</v>
      </c>
      <c r="H40" s="10" t="s">
        <v>955</v>
      </c>
      <c r="I40" s="47" t="s">
        <v>954</v>
      </c>
      <c r="J40" s="10" t="s">
        <v>956</v>
      </c>
      <c r="K40" s="10" t="s">
        <v>957</v>
      </c>
      <c r="M40" s="55" t="s">
        <v>26887</v>
      </c>
      <c r="N40" s="55" t="s">
        <v>270</v>
      </c>
    </row>
    <row r="41" spans="3:14" ht="15" customHeight="1" x14ac:dyDescent="0.3">
      <c r="C41" s="44" t="s">
        <v>27228</v>
      </c>
      <c r="D41" s="47" t="s">
        <v>1329</v>
      </c>
      <c r="F41" s="52" t="s">
        <v>22803</v>
      </c>
      <c r="G41" s="10">
        <v>84435</v>
      </c>
      <c r="H41" s="10" t="s">
        <v>21196</v>
      </c>
      <c r="I41" s="47" t="s">
        <v>14626</v>
      </c>
      <c r="J41" s="10" t="s">
        <v>21197</v>
      </c>
      <c r="K41" s="10" t="s">
        <v>21198</v>
      </c>
      <c r="M41" s="55" t="s">
        <v>26888</v>
      </c>
      <c r="N41" s="55" t="s">
        <v>271</v>
      </c>
    </row>
    <row r="42" spans="3:14" ht="15" customHeight="1" x14ac:dyDescent="0.3">
      <c r="C42" s="44" t="s">
        <v>27229</v>
      </c>
      <c r="D42" s="47" t="s">
        <v>1396</v>
      </c>
      <c r="F42" s="52" t="s">
        <v>22804</v>
      </c>
      <c r="G42" s="10">
        <v>25960</v>
      </c>
      <c r="H42" s="10" t="s">
        <v>21199</v>
      </c>
      <c r="I42" s="47" t="s">
        <v>14628</v>
      </c>
      <c r="J42" s="10" t="s">
        <v>21200</v>
      </c>
      <c r="K42" s="10" t="s">
        <v>21201</v>
      </c>
      <c r="M42" s="55" t="s">
        <v>26889</v>
      </c>
      <c r="N42" s="55" t="s">
        <v>271</v>
      </c>
    </row>
    <row r="43" spans="3:14" ht="15" customHeight="1" x14ac:dyDescent="0.3">
      <c r="C43" s="44" t="s">
        <v>27230</v>
      </c>
      <c r="D43" s="47" t="s">
        <v>1418</v>
      </c>
      <c r="F43" s="52" t="s">
        <v>22805</v>
      </c>
      <c r="G43" s="10">
        <v>166647</v>
      </c>
      <c r="H43" s="10" t="s">
        <v>21202</v>
      </c>
      <c r="I43" s="47" t="s">
        <v>14630</v>
      </c>
      <c r="J43" s="10" t="s">
        <v>21203</v>
      </c>
      <c r="K43" s="10" t="s">
        <v>21204</v>
      </c>
      <c r="M43" s="55" t="s">
        <v>26890</v>
      </c>
      <c r="N43" s="55" t="s">
        <v>271</v>
      </c>
    </row>
    <row r="44" spans="3:14" ht="15" customHeight="1" x14ac:dyDescent="0.3">
      <c r="C44" s="44" t="s">
        <v>27231</v>
      </c>
      <c r="D44" s="47" t="s">
        <v>1452</v>
      </c>
      <c r="F44" s="52" t="s">
        <v>11122</v>
      </c>
      <c r="G44" s="10">
        <v>575</v>
      </c>
      <c r="H44" s="10" t="s">
        <v>961</v>
      </c>
      <c r="I44" s="47" t="s">
        <v>960</v>
      </c>
      <c r="J44" s="10" t="s">
        <v>937</v>
      </c>
      <c r="K44" s="10" t="s">
        <v>962</v>
      </c>
      <c r="M44" s="49" t="s">
        <v>28510</v>
      </c>
      <c r="N44" s="49" t="s">
        <v>20</v>
      </c>
    </row>
    <row r="45" spans="3:14" ht="15" customHeight="1" x14ac:dyDescent="0.3">
      <c r="C45" s="44" t="s">
        <v>27232</v>
      </c>
      <c r="D45" s="47" t="s">
        <v>1467</v>
      </c>
      <c r="F45" s="52" t="s">
        <v>22806</v>
      </c>
      <c r="G45" s="10">
        <v>576</v>
      </c>
      <c r="H45" s="10" t="s">
        <v>21205</v>
      </c>
      <c r="I45" s="47" t="s">
        <v>14488</v>
      </c>
      <c r="J45" s="10" t="s">
        <v>21206</v>
      </c>
      <c r="K45" s="10" t="s">
        <v>21207</v>
      </c>
      <c r="M45" s="49" t="s">
        <v>28511</v>
      </c>
      <c r="N45" s="49" t="s">
        <v>34</v>
      </c>
    </row>
    <row r="46" spans="3:14" ht="15" customHeight="1" x14ac:dyDescent="0.3">
      <c r="C46" s="44" t="s">
        <v>27233</v>
      </c>
      <c r="D46" s="47" t="s">
        <v>859</v>
      </c>
      <c r="F46" s="52" t="s">
        <v>22807</v>
      </c>
      <c r="G46" s="10">
        <v>577</v>
      </c>
      <c r="H46" s="10" t="s">
        <v>21208</v>
      </c>
      <c r="I46" s="47" t="s">
        <v>14490</v>
      </c>
      <c r="J46" s="10" t="s">
        <v>21209</v>
      </c>
      <c r="K46" s="10" t="s">
        <v>21210</v>
      </c>
      <c r="M46" s="49" t="s">
        <v>28512</v>
      </c>
      <c r="N46" s="49" t="s">
        <v>40</v>
      </c>
    </row>
    <row r="47" spans="3:14" ht="15" customHeight="1" x14ac:dyDescent="0.3">
      <c r="C47" s="44" t="s">
        <v>27234</v>
      </c>
      <c r="D47" s="47" t="s">
        <v>1566</v>
      </c>
      <c r="F47" s="52" t="s">
        <v>22808</v>
      </c>
      <c r="G47" s="10">
        <v>283383</v>
      </c>
      <c r="H47" s="10" t="s">
        <v>21211</v>
      </c>
      <c r="I47" s="47" t="s">
        <v>14638</v>
      </c>
      <c r="J47" s="10" t="s">
        <v>21212</v>
      </c>
      <c r="K47" s="10" t="s">
        <v>21213</v>
      </c>
      <c r="M47" s="49" t="s">
        <v>28513</v>
      </c>
      <c r="N47" s="49" t="s">
        <v>36</v>
      </c>
    </row>
    <row r="48" spans="3:14" ht="15" customHeight="1" x14ac:dyDescent="0.3">
      <c r="C48" s="44" t="s">
        <v>27235</v>
      </c>
      <c r="D48" s="47" t="s">
        <v>1603</v>
      </c>
      <c r="F48" s="52" t="s">
        <v>22809</v>
      </c>
      <c r="G48" s="10">
        <v>347088</v>
      </c>
      <c r="H48" s="10" t="s">
        <v>21214</v>
      </c>
      <c r="I48" s="47" t="s">
        <v>14650</v>
      </c>
      <c r="J48" s="10" t="s">
        <v>21215</v>
      </c>
      <c r="K48" s="10" t="s">
        <v>21216</v>
      </c>
      <c r="M48" s="49" t="s">
        <v>28514</v>
      </c>
      <c r="N48" s="49" t="s">
        <v>28515</v>
      </c>
    </row>
    <row r="49" spans="3:14" ht="15" customHeight="1" x14ac:dyDescent="0.3">
      <c r="C49" s="44" t="s">
        <v>27236</v>
      </c>
      <c r="D49" s="47" t="s">
        <v>861</v>
      </c>
      <c r="F49" s="52" t="s">
        <v>11123</v>
      </c>
      <c r="G49" s="10">
        <v>2015</v>
      </c>
      <c r="H49" s="10" t="s">
        <v>964</v>
      </c>
      <c r="I49" s="47" t="s">
        <v>963</v>
      </c>
      <c r="J49" s="10" t="s">
        <v>965</v>
      </c>
      <c r="K49" s="10" t="s">
        <v>966</v>
      </c>
      <c r="M49" s="49" t="s">
        <v>28516</v>
      </c>
      <c r="N49" s="49" t="s">
        <v>28517</v>
      </c>
    </row>
    <row r="50" spans="3:14" ht="15" customHeight="1" x14ac:dyDescent="0.3">
      <c r="C50" s="44" t="s">
        <v>27237</v>
      </c>
      <c r="D50" s="47" t="s">
        <v>863</v>
      </c>
      <c r="F50" s="52" t="s">
        <v>22810</v>
      </c>
      <c r="G50" s="10">
        <v>976</v>
      </c>
      <c r="H50" s="10" t="s">
        <v>21217</v>
      </c>
      <c r="I50" s="47" t="s">
        <v>14515</v>
      </c>
      <c r="J50" s="10" t="s">
        <v>21218</v>
      </c>
      <c r="K50" s="10" t="s">
        <v>21219</v>
      </c>
      <c r="M50" s="49" t="s">
        <v>28518</v>
      </c>
      <c r="N50" s="49" t="s">
        <v>28517</v>
      </c>
    </row>
    <row r="51" spans="3:14" ht="15" customHeight="1" x14ac:dyDescent="0.3">
      <c r="C51" s="44" t="s">
        <v>27238</v>
      </c>
      <c r="D51" s="47" t="s">
        <v>869</v>
      </c>
      <c r="F51" s="52" t="s">
        <v>22811</v>
      </c>
      <c r="G51" s="10">
        <v>266977</v>
      </c>
      <c r="H51" s="10" t="s">
        <v>21220</v>
      </c>
      <c r="I51" s="47" t="s">
        <v>14608</v>
      </c>
      <c r="J51" s="10" t="s">
        <v>21221</v>
      </c>
      <c r="K51" s="10" t="s">
        <v>21222</v>
      </c>
      <c r="M51" s="49" t="s">
        <v>28519</v>
      </c>
      <c r="N51" s="49" t="s">
        <v>28517</v>
      </c>
    </row>
    <row r="52" spans="3:14" ht="15" customHeight="1" x14ac:dyDescent="0.3">
      <c r="C52" s="44" t="s">
        <v>27239</v>
      </c>
      <c r="D52" s="47" t="s">
        <v>1683</v>
      </c>
      <c r="F52" s="52" t="s">
        <v>22812</v>
      </c>
      <c r="G52" s="10">
        <v>222611</v>
      </c>
      <c r="H52" s="10" t="s">
        <v>21223</v>
      </c>
      <c r="I52" s="47" t="s">
        <v>14610</v>
      </c>
      <c r="J52" s="10" t="s">
        <v>21224</v>
      </c>
      <c r="K52" s="10" t="s">
        <v>21225</v>
      </c>
      <c r="M52" s="49" t="s">
        <v>28520</v>
      </c>
      <c r="N52" s="49" t="s">
        <v>270</v>
      </c>
    </row>
    <row r="53" spans="3:14" ht="15" customHeight="1" x14ac:dyDescent="0.3">
      <c r="C53" s="44" t="s">
        <v>27240</v>
      </c>
      <c r="D53" s="47" t="s">
        <v>1700</v>
      </c>
      <c r="F53" s="52" t="s">
        <v>22813</v>
      </c>
      <c r="G53" s="10">
        <v>165082</v>
      </c>
      <c r="H53" s="10" t="s">
        <v>21226</v>
      </c>
      <c r="I53" s="47" t="s">
        <v>14614</v>
      </c>
      <c r="J53" s="10" t="s">
        <v>21227</v>
      </c>
      <c r="K53" s="10" t="s">
        <v>21228</v>
      </c>
      <c r="M53" s="49" t="s">
        <v>28521</v>
      </c>
      <c r="N53" s="49" t="s">
        <v>270</v>
      </c>
    </row>
    <row r="54" spans="3:14" ht="15" customHeight="1" x14ac:dyDescent="0.3">
      <c r="C54" s="44" t="s">
        <v>27241</v>
      </c>
      <c r="D54" s="47" t="s">
        <v>1770</v>
      </c>
      <c r="F54" s="52" t="s">
        <v>22814</v>
      </c>
      <c r="G54" s="10">
        <v>221393</v>
      </c>
      <c r="H54" s="10" t="s">
        <v>21229</v>
      </c>
      <c r="I54" s="47" t="s">
        <v>14618</v>
      </c>
      <c r="J54" s="10" t="s">
        <v>21230</v>
      </c>
      <c r="K54" s="10" t="s">
        <v>21231</v>
      </c>
      <c r="M54" s="49" t="s">
        <v>28522</v>
      </c>
      <c r="N54" s="49" t="s">
        <v>270</v>
      </c>
    </row>
    <row r="55" spans="3:14" ht="15" customHeight="1" x14ac:dyDescent="0.3">
      <c r="C55" s="44" t="s">
        <v>27242</v>
      </c>
      <c r="D55" s="47" t="s">
        <v>1792</v>
      </c>
      <c r="F55" s="52" t="s">
        <v>22815</v>
      </c>
      <c r="G55" s="10">
        <v>221395</v>
      </c>
      <c r="H55" s="10" t="s">
        <v>21232</v>
      </c>
      <c r="I55" s="47" t="s">
        <v>14620</v>
      </c>
      <c r="J55" s="10" t="s">
        <v>21233</v>
      </c>
      <c r="K55" s="10" t="s">
        <v>21234</v>
      </c>
      <c r="M55" s="49" t="s">
        <v>28523</v>
      </c>
      <c r="N55" s="49" t="s">
        <v>271</v>
      </c>
    </row>
    <row r="56" spans="3:14" ht="15" customHeight="1" x14ac:dyDescent="0.3">
      <c r="C56" s="44" t="s">
        <v>27243</v>
      </c>
      <c r="D56" s="47" t="s">
        <v>1141</v>
      </c>
      <c r="F56" s="52" t="s">
        <v>22816</v>
      </c>
      <c r="G56" s="10">
        <v>9289</v>
      </c>
      <c r="H56" s="10" t="s">
        <v>21235</v>
      </c>
      <c r="I56" s="47" t="s">
        <v>14735</v>
      </c>
      <c r="J56" s="10" t="s">
        <v>21236</v>
      </c>
      <c r="K56" s="10" t="s">
        <v>21237</v>
      </c>
      <c r="M56" s="49" t="s">
        <v>28524</v>
      </c>
      <c r="N56" s="49" t="s">
        <v>271</v>
      </c>
    </row>
    <row r="57" spans="3:14" ht="15" customHeight="1" x14ac:dyDescent="0.3">
      <c r="C57" s="44" t="s">
        <v>27244</v>
      </c>
      <c r="D57" s="47" t="s">
        <v>1146</v>
      </c>
      <c r="F57" s="52" t="s">
        <v>11124</v>
      </c>
      <c r="G57" s="10">
        <v>10149</v>
      </c>
      <c r="H57" s="10" t="s">
        <v>968</v>
      </c>
      <c r="I57" s="47" t="s">
        <v>967</v>
      </c>
      <c r="J57" s="10" t="s">
        <v>946</v>
      </c>
      <c r="K57" s="10" t="s">
        <v>969</v>
      </c>
      <c r="M57" s="49" t="s">
        <v>28525</v>
      </c>
      <c r="N57" s="49" t="s">
        <v>271</v>
      </c>
    </row>
    <row r="58" spans="3:14" ht="15" customHeight="1" x14ac:dyDescent="0.3">
      <c r="C58" s="44" t="s">
        <v>27245</v>
      </c>
      <c r="D58" s="47" t="s">
        <v>1151</v>
      </c>
      <c r="F58" s="52" t="s">
        <v>22817</v>
      </c>
      <c r="G58" s="10">
        <v>222487</v>
      </c>
      <c r="H58" s="10" t="s">
        <v>21238</v>
      </c>
      <c r="I58" s="47" t="s">
        <v>14768</v>
      </c>
      <c r="J58" s="10" t="s">
        <v>21239</v>
      </c>
      <c r="K58" s="10" t="s">
        <v>21240</v>
      </c>
      <c r="M58" s="49" t="s">
        <v>28526</v>
      </c>
      <c r="N58" s="49" t="s">
        <v>28527</v>
      </c>
    </row>
    <row r="59" spans="3:14" ht="15" customHeight="1" x14ac:dyDescent="0.3">
      <c r="C59" s="44" t="s">
        <v>27246</v>
      </c>
      <c r="D59" s="47" t="s">
        <v>1919</v>
      </c>
      <c r="F59" s="52" t="s">
        <v>22818</v>
      </c>
      <c r="G59" s="10">
        <v>139378</v>
      </c>
      <c r="H59" s="10" t="s">
        <v>21241</v>
      </c>
      <c r="I59" s="47" t="s">
        <v>14612</v>
      </c>
      <c r="J59" s="10" t="s">
        <v>21242</v>
      </c>
      <c r="K59" s="10" t="s">
        <v>21243</v>
      </c>
      <c r="M59" s="49" t="s">
        <v>28528</v>
      </c>
      <c r="N59" s="49" t="s">
        <v>20</v>
      </c>
    </row>
    <row r="60" spans="3:14" ht="15" customHeight="1" x14ac:dyDescent="0.3">
      <c r="C60" s="44" t="s">
        <v>27247</v>
      </c>
      <c r="D60" s="47" t="s">
        <v>877</v>
      </c>
      <c r="F60" s="52" t="s">
        <v>22819</v>
      </c>
      <c r="G60" s="10">
        <v>221188</v>
      </c>
      <c r="H60" s="10" t="s">
        <v>21244</v>
      </c>
      <c r="I60" s="47" t="s">
        <v>14616</v>
      </c>
      <c r="J60" s="10" t="s">
        <v>21245</v>
      </c>
      <c r="K60" s="10" t="s">
        <v>21246</v>
      </c>
      <c r="M60" s="49" t="s">
        <v>28529</v>
      </c>
      <c r="N60" s="49" t="s">
        <v>40</v>
      </c>
    </row>
    <row r="61" spans="3:14" ht="15" customHeight="1" x14ac:dyDescent="0.3">
      <c r="C61" s="44" t="s">
        <v>27248</v>
      </c>
      <c r="D61" s="47" t="s">
        <v>2026</v>
      </c>
      <c r="F61" s="52" t="s">
        <v>22820</v>
      </c>
      <c r="G61" s="10">
        <v>57211</v>
      </c>
      <c r="H61" s="10" t="s">
        <v>21247</v>
      </c>
      <c r="I61" s="47" t="s">
        <v>14632</v>
      </c>
      <c r="J61" s="10" t="s">
        <v>21248</v>
      </c>
      <c r="K61" s="10" t="s">
        <v>21249</v>
      </c>
      <c r="M61" s="49" t="s">
        <v>28530</v>
      </c>
      <c r="N61" s="49" t="s">
        <v>28531</v>
      </c>
    </row>
    <row r="62" spans="3:14" ht="15" customHeight="1" x14ac:dyDescent="0.3">
      <c r="C62" s="44" t="s">
        <v>27249</v>
      </c>
      <c r="D62" s="47" t="s">
        <v>2065</v>
      </c>
      <c r="F62" s="52" t="s">
        <v>22821</v>
      </c>
      <c r="G62" s="10">
        <v>84873</v>
      </c>
      <c r="H62" s="10" t="s">
        <v>21250</v>
      </c>
      <c r="I62" s="47" t="s">
        <v>14634</v>
      </c>
      <c r="J62" s="10" t="s">
        <v>21251</v>
      </c>
      <c r="K62" s="10" t="s">
        <v>21252</v>
      </c>
      <c r="M62" s="49" t="s">
        <v>28532</v>
      </c>
      <c r="N62" s="49" t="s">
        <v>28533</v>
      </c>
    </row>
    <row r="63" spans="3:14" ht="15" customHeight="1" x14ac:dyDescent="0.3">
      <c r="C63" s="44" t="s">
        <v>27250</v>
      </c>
      <c r="D63" s="47" t="s">
        <v>1162</v>
      </c>
      <c r="F63" s="52" t="s">
        <v>22822</v>
      </c>
      <c r="G63" s="10">
        <v>22859</v>
      </c>
      <c r="H63" s="10" t="s">
        <v>21253</v>
      </c>
      <c r="I63" s="47" t="s">
        <v>14834</v>
      </c>
      <c r="J63" s="10" t="s">
        <v>21254</v>
      </c>
      <c r="K63" s="10" t="s">
        <v>21255</v>
      </c>
      <c r="M63" s="49" t="s">
        <v>28534</v>
      </c>
      <c r="N63" s="49" t="s">
        <v>28535</v>
      </c>
    </row>
    <row r="64" spans="3:14" ht="15" customHeight="1" x14ac:dyDescent="0.3">
      <c r="C64" s="44" t="s">
        <v>27251</v>
      </c>
      <c r="D64" s="47" t="s">
        <v>1164</v>
      </c>
      <c r="F64" s="52" t="s">
        <v>22823</v>
      </c>
      <c r="G64" s="10">
        <v>23266</v>
      </c>
      <c r="H64" s="10" t="s">
        <v>21256</v>
      </c>
      <c r="I64" s="47" t="s">
        <v>14836</v>
      </c>
      <c r="J64" s="10" t="s">
        <v>21257</v>
      </c>
      <c r="K64" s="10" t="s">
        <v>21258</v>
      </c>
      <c r="M64" s="49" t="s">
        <v>28536</v>
      </c>
      <c r="N64" s="49" t="s">
        <v>28535</v>
      </c>
    </row>
    <row r="65" spans="3:14" ht="15" customHeight="1" x14ac:dyDescent="0.3">
      <c r="C65" s="44" t="s">
        <v>27252</v>
      </c>
      <c r="D65" s="47" t="s">
        <v>1324</v>
      </c>
      <c r="F65" s="52" t="s">
        <v>22824</v>
      </c>
      <c r="G65" s="10">
        <v>23284</v>
      </c>
      <c r="H65" s="10" t="s">
        <v>21259</v>
      </c>
      <c r="I65" s="47" t="s">
        <v>14838</v>
      </c>
      <c r="J65" s="10" t="s">
        <v>21260</v>
      </c>
      <c r="K65" s="10" t="s">
        <v>21261</v>
      </c>
      <c r="M65" s="49" t="s">
        <v>28537</v>
      </c>
      <c r="N65" s="49" t="s">
        <v>28535</v>
      </c>
    </row>
    <row r="66" spans="3:14" ht="15" customHeight="1" x14ac:dyDescent="0.3">
      <c r="C66" s="44" t="s">
        <v>27253</v>
      </c>
      <c r="D66" s="47" t="s">
        <v>2159</v>
      </c>
      <c r="F66" s="52" t="s">
        <v>22825</v>
      </c>
      <c r="G66" s="10">
        <v>64123</v>
      </c>
      <c r="H66" s="10" t="s">
        <v>21262</v>
      </c>
      <c r="I66" s="47" t="s">
        <v>14555</v>
      </c>
      <c r="J66" s="10" t="s">
        <v>21263</v>
      </c>
      <c r="K66" s="10" t="s">
        <v>21264</v>
      </c>
      <c r="M66" s="49" t="s">
        <v>28538</v>
      </c>
      <c r="N66" s="49" t="s">
        <v>270</v>
      </c>
    </row>
    <row r="67" spans="3:14" ht="15" customHeight="1" x14ac:dyDescent="0.3">
      <c r="C67" s="44" t="s">
        <v>27254</v>
      </c>
      <c r="D67" s="47" t="s">
        <v>2476</v>
      </c>
      <c r="F67" s="52" t="s">
        <v>22826</v>
      </c>
      <c r="G67" s="10">
        <v>84059</v>
      </c>
      <c r="H67" s="10" t="s">
        <v>21265</v>
      </c>
      <c r="I67" s="47" t="s">
        <v>14770</v>
      </c>
      <c r="J67" s="10" t="s">
        <v>21266</v>
      </c>
      <c r="K67" s="10" t="s">
        <v>21267</v>
      </c>
      <c r="M67" s="49" t="s">
        <v>28539</v>
      </c>
      <c r="N67" s="49" t="s">
        <v>270</v>
      </c>
    </row>
    <row r="68" spans="3:14" ht="15" customHeight="1" x14ac:dyDescent="0.3">
      <c r="C68" s="44" t="s">
        <v>27255</v>
      </c>
      <c r="D68" s="47" t="s">
        <v>2484</v>
      </c>
      <c r="F68" s="52" t="s">
        <v>11125</v>
      </c>
      <c r="G68" s="10">
        <v>126</v>
      </c>
      <c r="H68" s="10" t="s">
        <v>977</v>
      </c>
      <c r="I68" s="47" t="s">
        <v>446</v>
      </c>
      <c r="J68" s="10" t="s">
        <v>978</v>
      </c>
      <c r="K68" s="10" t="s">
        <v>979</v>
      </c>
      <c r="M68" s="49" t="s">
        <v>28540</v>
      </c>
      <c r="N68" s="49" t="s">
        <v>270</v>
      </c>
    </row>
    <row r="69" spans="3:14" ht="15" customHeight="1" x14ac:dyDescent="0.3">
      <c r="C69" s="44" t="s">
        <v>27256</v>
      </c>
      <c r="D69" s="47" t="s">
        <v>2519</v>
      </c>
      <c r="F69" s="52" t="s">
        <v>11126</v>
      </c>
      <c r="G69" s="10">
        <v>132</v>
      </c>
      <c r="H69" s="10" t="s">
        <v>1021</v>
      </c>
      <c r="I69" s="47" t="s">
        <v>1020</v>
      </c>
      <c r="J69" s="10" t="s">
        <v>989</v>
      </c>
      <c r="K69" s="10" t="s">
        <v>1022</v>
      </c>
      <c r="M69" s="49" t="s">
        <v>28541</v>
      </c>
      <c r="N69" s="49" t="s">
        <v>271</v>
      </c>
    </row>
    <row r="70" spans="3:14" ht="15" customHeight="1" x14ac:dyDescent="0.3">
      <c r="C70" s="44" t="s">
        <v>27257</v>
      </c>
      <c r="D70" s="47" t="s">
        <v>2527</v>
      </c>
      <c r="F70" s="52" t="s">
        <v>11127</v>
      </c>
      <c r="G70" s="10">
        <v>134</v>
      </c>
      <c r="H70" s="10" t="s">
        <v>1047</v>
      </c>
      <c r="I70" s="47" t="s">
        <v>1046</v>
      </c>
      <c r="J70" s="10" t="s">
        <v>1000</v>
      </c>
      <c r="K70" s="10" t="s">
        <v>1048</v>
      </c>
      <c r="M70" s="49" t="s">
        <v>28542</v>
      </c>
      <c r="N70" s="49" t="s">
        <v>271</v>
      </c>
    </row>
    <row r="71" spans="3:14" ht="15" customHeight="1" x14ac:dyDescent="0.3">
      <c r="C71" s="44" t="s">
        <v>27258</v>
      </c>
      <c r="D71" s="47" t="s">
        <v>2542</v>
      </c>
      <c r="F71" s="52" t="s">
        <v>11128</v>
      </c>
      <c r="G71" s="10">
        <v>135</v>
      </c>
      <c r="H71" s="10" t="s">
        <v>1056</v>
      </c>
      <c r="I71" s="47" t="s">
        <v>1055</v>
      </c>
      <c r="J71" s="10" t="s">
        <v>1005</v>
      </c>
      <c r="K71" s="10" t="s">
        <v>1057</v>
      </c>
      <c r="M71" s="49" t="s">
        <v>28543</v>
      </c>
      <c r="N71" s="49" t="s">
        <v>271</v>
      </c>
    </row>
    <row r="72" spans="3:14" ht="15" customHeight="1" x14ac:dyDescent="0.3">
      <c r="C72" s="44" t="s">
        <v>27259</v>
      </c>
      <c r="D72" s="47" t="s">
        <v>2565</v>
      </c>
      <c r="F72" s="52" t="s">
        <v>11129</v>
      </c>
      <c r="G72" s="10">
        <v>136</v>
      </c>
      <c r="H72" s="10" t="s">
        <v>1068</v>
      </c>
      <c r="I72" s="47" t="s">
        <v>1067</v>
      </c>
      <c r="J72" s="10" t="s">
        <v>1069</v>
      </c>
      <c r="K72" s="10" t="s">
        <v>1070</v>
      </c>
      <c r="M72" s="49" t="s">
        <v>28544</v>
      </c>
      <c r="N72" s="49" t="s">
        <v>20</v>
      </c>
    </row>
    <row r="73" spans="3:14" ht="15" customHeight="1" x14ac:dyDescent="0.3">
      <c r="C73" s="44" t="s">
        <v>27260</v>
      </c>
      <c r="D73" s="47" t="s">
        <v>2667</v>
      </c>
      <c r="F73" s="52" t="s">
        <v>22827</v>
      </c>
      <c r="G73" s="10">
        <v>140</v>
      </c>
      <c r="H73" s="10" t="s">
        <v>21268</v>
      </c>
      <c r="I73" s="47" t="s">
        <v>14469</v>
      </c>
      <c r="J73" s="10" t="s">
        <v>21269</v>
      </c>
      <c r="K73" s="10" t="s">
        <v>21270</v>
      </c>
      <c r="M73" s="49" t="s">
        <v>28545</v>
      </c>
      <c r="N73" s="49" t="s">
        <v>34</v>
      </c>
    </row>
    <row r="74" spans="3:14" ht="15" customHeight="1" x14ac:dyDescent="0.3">
      <c r="C74" s="44" t="s">
        <v>27261</v>
      </c>
      <c r="D74" s="47" t="s">
        <v>2999</v>
      </c>
      <c r="F74" s="52" t="s">
        <v>11130</v>
      </c>
      <c r="G74" s="10">
        <v>148</v>
      </c>
      <c r="H74" s="10" t="s">
        <v>1079</v>
      </c>
      <c r="I74" s="47" t="s">
        <v>1078</v>
      </c>
      <c r="J74" s="10" t="s">
        <v>1014</v>
      </c>
      <c r="K74" s="10" t="s">
        <v>1080</v>
      </c>
      <c r="M74" s="49" t="s">
        <v>28546</v>
      </c>
      <c r="N74" s="49" t="s">
        <v>40</v>
      </c>
    </row>
    <row r="75" spans="3:14" ht="15" customHeight="1" x14ac:dyDescent="0.3">
      <c r="C75" s="44" t="s">
        <v>27262</v>
      </c>
      <c r="D75" s="47" t="s">
        <v>16138</v>
      </c>
      <c r="F75" s="52" t="s">
        <v>11131</v>
      </c>
      <c r="G75" s="10">
        <v>147</v>
      </c>
      <c r="H75" s="10" t="s">
        <v>1085</v>
      </c>
      <c r="I75" s="47" t="s">
        <v>1084</v>
      </c>
      <c r="J75" s="10" t="s">
        <v>1018</v>
      </c>
      <c r="K75" s="10" t="s">
        <v>1086</v>
      </c>
      <c r="M75" s="49" t="s">
        <v>28547</v>
      </c>
      <c r="N75" s="49" t="s">
        <v>28548</v>
      </c>
    </row>
    <row r="76" spans="3:14" ht="15" customHeight="1" x14ac:dyDescent="0.3">
      <c r="C76" s="44" t="s">
        <v>27263</v>
      </c>
      <c r="D76" s="47" t="s">
        <v>3035</v>
      </c>
      <c r="F76" s="52" t="s">
        <v>11132</v>
      </c>
      <c r="G76" s="10">
        <v>146</v>
      </c>
      <c r="H76" s="10" t="s">
        <v>1092</v>
      </c>
      <c r="I76" s="47" t="s">
        <v>1091</v>
      </c>
      <c r="J76" s="10" t="s">
        <v>1025</v>
      </c>
      <c r="K76" s="10" t="s">
        <v>1093</v>
      </c>
      <c r="M76" s="49" t="s">
        <v>28549</v>
      </c>
      <c r="N76" s="49" t="s">
        <v>38</v>
      </c>
    </row>
    <row r="77" spans="3:14" ht="15" customHeight="1" x14ac:dyDescent="0.3">
      <c r="C77" s="44" t="s">
        <v>27264</v>
      </c>
      <c r="D77" s="47" t="s">
        <v>3049</v>
      </c>
      <c r="F77" s="52" t="s">
        <v>11133</v>
      </c>
      <c r="G77" s="10">
        <v>150</v>
      </c>
      <c r="H77" s="10" t="s">
        <v>1098</v>
      </c>
      <c r="I77" s="47" t="s">
        <v>1097</v>
      </c>
      <c r="J77" s="10" t="s">
        <v>1031</v>
      </c>
      <c r="K77" s="10" t="s">
        <v>1099</v>
      </c>
      <c r="M77" s="49" t="s">
        <v>28550</v>
      </c>
      <c r="N77" s="49" t="s">
        <v>28551</v>
      </c>
    </row>
    <row r="78" spans="3:14" ht="15" customHeight="1" x14ac:dyDescent="0.3">
      <c r="C78" s="44" t="s">
        <v>27265</v>
      </c>
      <c r="D78" s="47" t="s">
        <v>3056</v>
      </c>
      <c r="F78" s="52" t="s">
        <v>11134</v>
      </c>
      <c r="G78" s="10">
        <v>151</v>
      </c>
      <c r="H78" s="10" t="s">
        <v>1105</v>
      </c>
      <c r="I78" s="47" t="s">
        <v>1104</v>
      </c>
      <c r="J78" s="10" t="s">
        <v>1037</v>
      </c>
      <c r="K78" s="10" t="s">
        <v>1106</v>
      </c>
      <c r="M78" s="49" t="s">
        <v>28552</v>
      </c>
      <c r="N78" s="49" t="s">
        <v>28551</v>
      </c>
    </row>
    <row r="79" spans="3:14" ht="15" customHeight="1" x14ac:dyDescent="0.3">
      <c r="C79" s="44" t="s">
        <v>27266</v>
      </c>
      <c r="D79" s="47" t="s">
        <v>57</v>
      </c>
      <c r="F79" s="52" t="s">
        <v>11135</v>
      </c>
      <c r="G79" s="10">
        <v>152</v>
      </c>
      <c r="H79" s="10" t="s">
        <v>1112</v>
      </c>
      <c r="I79" s="47" t="s">
        <v>1111</v>
      </c>
      <c r="J79" s="10" t="s">
        <v>1042</v>
      </c>
      <c r="K79" s="10" t="s">
        <v>1113</v>
      </c>
      <c r="M79" s="49" t="s">
        <v>28553</v>
      </c>
      <c r="N79" s="49" t="s">
        <v>28551</v>
      </c>
    </row>
    <row r="80" spans="3:14" ht="15" customHeight="1" x14ac:dyDescent="0.3">
      <c r="C80" s="44" t="s">
        <v>27267</v>
      </c>
      <c r="D80" s="47" t="s">
        <v>3060</v>
      </c>
      <c r="F80" s="52" t="s">
        <v>11136</v>
      </c>
      <c r="G80" s="10">
        <v>153</v>
      </c>
      <c r="H80" s="10" t="s">
        <v>1120</v>
      </c>
      <c r="I80" s="47" t="s">
        <v>1119</v>
      </c>
      <c r="J80" s="10" t="s">
        <v>1051</v>
      </c>
      <c r="K80" s="10" t="s">
        <v>1121</v>
      </c>
      <c r="M80" s="49" t="s">
        <v>28554</v>
      </c>
      <c r="N80" s="49" t="s">
        <v>270</v>
      </c>
    </row>
    <row r="81" spans="3:14" ht="15" customHeight="1" x14ac:dyDescent="0.3">
      <c r="C81" s="44" t="s">
        <v>27268</v>
      </c>
      <c r="D81" s="47" t="s">
        <v>27269</v>
      </c>
      <c r="F81" s="52" t="s">
        <v>11137</v>
      </c>
      <c r="G81" s="10">
        <v>154</v>
      </c>
      <c r="H81" s="10" t="s">
        <v>1126</v>
      </c>
      <c r="I81" s="47" t="s">
        <v>1125</v>
      </c>
      <c r="J81" s="10" t="s">
        <v>1062</v>
      </c>
      <c r="K81" s="10" t="s">
        <v>1127</v>
      </c>
      <c r="M81" s="49" t="s">
        <v>28555</v>
      </c>
      <c r="N81" s="49" t="s">
        <v>270</v>
      </c>
    </row>
    <row r="82" spans="3:14" ht="15" customHeight="1" x14ac:dyDescent="0.3">
      <c r="C82" s="44" t="s">
        <v>27270</v>
      </c>
      <c r="D82" s="47" t="s">
        <v>3097</v>
      </c>
      <c r="F82" s="52" t="s">
        <v>11138</v>
      </c>
      <c r="G82" s="10">
        <v>155</v>
      </c>
      <c r="H82" s="10" t="s">
        <v>1132</v>
      </c>
      <c r="I82" s="47" t="s">
        <v>1131</v>
      </c>
      <c r="J82" s="10" t="s">
        <v>1075</v>
      </c>
      <c r="K82" s="10" t="s">
        <v>1133</v>
      </c>
      <c r="M82" s="49" t="s">
        <v>28556</v>
      </c>
      <c r="N82" s="49" t="s">
        <v>270</v>
      </c>
    </row>
    <row r="83" spans="3:14" ht="15" customHeight="1" x14ac:dyDescent="0.3">
      <c r="C83" s="44" t="s">
        <v>27271</v>
      </c>
      <c r="D83" s="47" t="s">
        <v>3104</v>
      </c>
      <c r="F83" s="52" t="s">
        <v>11139</v>
      </c>
      <c r="G83" s="10">
        <v>185</v>
      </c>
      <c r="H83" s="10" t="s">
        <v>1173</v>
      </c>
      <c r="I83" s="47" t="s">
        <v>1172</v>
      </c>
      <c r="J83" s="10" t="s">
        <v>1174</v>
      </c>
      <c r="K83" s="10" t="s">
        <v>1175</v>
      </c>
      <c r="M83" s="49" t="s">
        <v>28557</v>
      </c>
      <c r="N83" s="49" t="s">
        <v>271</v>
      </c>
    </row>
    <row r="84" spans="3:14" ht="15" customHeight="1" x14ac:dyDescent="0.3">
      <c r="C84" s="44" t="s">
        <v>27272</v>
      </c>
      <c r="D84" s="47" t="s">
        <v>3108</v>
      </c>
      <c r="F84" s="52" t="s">
        <v>11140</v>
      </c>
      <c r="G84" s="10">
        <v>186</v>
      </c>
      <c r="H84" s="10" t="s">
        <v>1183</v>
      </c>
      <c r="I84" s="47" t="s">
        <v>1182</v>
      </c>
      <c r="J84" s="10" t="s">
        <v>1160</v>
      </c>
      <c r="K84" s="10" t="s">
        <v>1184</v>
      </c>
      <c r="M84" s="49" t="s">
        <v>28558</v>
      </c>
      <c r="N84" s="49" t="s">
        <v>271</v>
      </c>
    </row>
    <row r="85" spans="3:14" ht="15" customHeight="1" x14ac:dyDescent="0.3">
      <c r="C85" s="44" t="s">
        <v>27273</v>
      </c>
      <c r="D85" s="47" t="s">
        <v>893</v>
      </c>
      <c r="F85" s="52" t="s">
        <v>11141</v>
      </c>
      <c r="G85" s="10">
        <v>196</v>
      </c>
      <c r="H85" s="10" t="s">
        <v>1206</v>
      </c>
      <c r="I85" s="47" t="s">
        <v>460</v>
      </c>
      <c r="J85" s="10" t="s">
        <v>1170</v>
      </c>
      <c r="K85" s="10" t="s">
        <v>1207</v>
      </c>
      <c r="M85" s="49" t="s">
        <v>28559</v>
      </c>
      <c r="N85" s="49" t="s">
        <v>271</v>
      </c>
    </row>
    <row r="86" spans="3:14" ht="15" customHeight="1" x14ac:dyDescent="0.3">
      <c r="C86" s="44" t="s">
        <v>27274</v>
      </c>
      <c r="D86" s="47" t="s">
        <v>490</v>
      </c>
      <c r="F86" s="52" t="s">
        <v>11142</v>
      </c>
      <c r="G86" s="10">
        <v>197</v>
      </c>
      <c r="H86" s="10" t="s">
        <v>1214</v>
      </c>
      <c r="I86" s="47" t="s">
        <v>1213</v>
      </c>
      <c r="J86" s="10" t="s">
        <v>1180</v>
      </c>
      <c r="K86" s="10" t="s">
        <v>1215</v>
      </c>
      <c r="N86" s="49"/>
    </row>
    <row r="87" spans="3:14" ht="15" customHeight="1" x14ac:dyDescent="0.3">
      <c r="C87" s="44" t="s">
        <v>27275</v>
      </c>
      <c r="D87" s="47" t="s">
        <v>3083</v>
      </c>
      <c r="F87" s="52" t="s">
        <v>22828</v>
      </c>
      <c r="G87" s="10">
        <v>199</v>
      </c>
      <c r="H87" s="10" t="s">
        <v>21271</v>
      </c>
      <c r="I87" s="47" t="s">
        <v>16450</v>
      </c>
      <c r="J87" s="10" t="s">
        <v>21272</v>
      </c>
      <c r="K87" s="10" t="s">
        <v>21273</v>
      </c>
      <c r="N87" s="49"/>
    </row>
    <row r="88" spans="3:14" ht="15" customHeight="1" x14ac:dyDescent="0.3">
      <c r="C88" s="44" t="s">
        <v>27276</v>
      </c>
      <c r="D88" s="47" t="s">
        <v>899</v>
      </c>
      <c r="F88" s="52" t="s">
        <v>11143</v>
      </c>
      <c r="G88" s="10">
        <v>9131</v>
      </c>
      <c r="H88" s="10" t="s">
        <v>1220</v>
      </c>
      <c r="I88" s="47" t="s">
        <v>1219</v>
      </c>
      <c r="J88" s="10" t="s">
        <v>1221</v>
      </c>
      <c r="K88" s="10" t="s">
        <v>1222</v>
      </c>
      <c r="N88" s="49"/>
    </row>
    <row r="89" spans="3:14" ht="15" customHeight="1" x14ac:dyDescent="0.3">
      <c r="C89" s="44" t="s">
        <v>27277</v>
      </c>
      <c r="D89" s="47" t="s">
        <v>901</v>
      </c>
      <c r="F89" s="52" t="s">
        <v>11144</v>
      </c>
      <c r="G89" s="10">
        <v>84883</v>
      </c>
      <c r="H89" s="10" t="s">
        <v>1225</v>
      </c>
      <c r="I89" s="47" t="s">
        <v>1224</v>
      </c>
      <c r="J89" s="10" t="s">
        <v>1226</v>
      </c>
      <c r="K89" s="10" t="s">
        <v>1227</v>
      </c>
      <c r="N89" s="49"/>
    </row>
    <row r="90" spans="3:14" ht="15" customHeight="1" x14ac:dyDescent="0.3">
      <c r="C90" s="44" t="s">
        <v>27278</v>
      </c>
      <c r="D90" s="47" t="s">
        <v>498</v>
      </c>
      <c r="F90" s="52" t="s">
        <v>11145</v>
      </c>
      <c r="G90" s="10">
        <v>150209</v>
      </c>
      <c r="H90" s="10" t="s">
        <v>1229</v>
      </c>
      <c r="I90" s="47" t="s">
        <v>1228</v>
      </c>
      <c r="J90" s="10" t="s">
        <v>1230</v>
      </c>
      <c r="K90" s="10" t="s">
        <v>1231</v>
      </c>
      <c r="N90" s="49"/>
    </row>
    <row r="91" spans="3:14" ht="15" customHeight="1" x14ac:dyDescent="0.3">
      <c r="C91" s="44" t="s">
        <v>27279</v>
      </c>
      <c r="D91" s="47" t="s">
        <v>1637</v>
      </c>
      <c r="F91" s="52" t="s">
        <v>11146</v>
      </c>
      <c r="G91" s="10">
        <v>9255</v>
      </c>
      <c r="H91" s="10" t="s">
        <v>1238</v>
      </c>
      <c r="I91" s="47" t="s">
        <v>1237</v>
      </c>
      <c r="J91" s="10" t="s">
        <v>1204</v>
      </c>
      <c r="K91" s="10" t="s">
        <v>1239</v>
      </c>
      <c r="N91" s="49"/>
    </row>
    <row r="92" spans="3:14" ht="15" customHeight="1" x14ac:dyDescent="0.3">
      <c r="C92" s="44" t="s">
        <v>27280</v>
      </c>
      <c r="D92" s="47" t="s">
        <v>1638</v>
      </c>
      <c r="F92" s="52" t="s">
        <v>11147</v>
      </c>
      <c r="G92" s="10">
        <v>207</v>
      </c>
      <c r="H92" s="10" t="s">
        <v>12</v>
      </c>
      <c r="I92" s="47" t="s">
        <v>13</v>
      </c>
      <c r="J92" s="10" t="s">
        <v>14</v>
      </c>
      <c r="K92" s="10" t="s">
        <v>1276</v>
      </c>
      <c r="N92" s="49"/>
    </row>
    <row r="93" spans="3:14" ht="15" customHeight="1" x14ac:dyDescent="0.3">
      <c r="C93" s="44" t="s">
        <v>27281</v>
      </c>
      <c r="D93" s="47" t="s">
        <v>1645</v>
      </c>
      <c r="F93" s="52" t="s">
        <v>11148</v>
      </c>
      <c r="G93" s="10">
        <v>213</v>
      </c>
      <c r="H93" s="10" t="s">
        <v>1291</v>
      </c>
      <c r="I93" s="47" t="s">
        <v>1290</v>
      </c>
      <c r="J93" s="10" t="s">
        <v>1265</v>
      </c>
      <c r="K93" s="10" t="s">
        <v>1292</v>
      </c>
      <c r="N93" s="49"/>
    </row>
    <row r="94" spans="3:14" ht="15" customHeight="1" x14ac:dyDescent="0.3">
      <c r="C94" s="44" t="s">
        <v>27282</v>
      </c>
      <c r="D94" s="47" t="s">
        <v>1646</v>
      </c>
      <c r="F94" s="52" t="s">
        <v>11149</v>
      </c>
      <c r="G94" s="10">
        <v>216</v>
      </c>
      <c r="H94" s="10" t="s">
        <v>1297</v>
      </c>
      <c r="I94" s="47" t="s">
        <v>462</v>
      </c>
      <c r="J94" s="10" t="s">
        <v>1272</v>
      </c>
      <c r="K94" s="10" t="s">
        <v>1298</v>
      </c>
      <c r="N94" s="49"/>
    </row>
    <row r="95" spans="3:14" ht="15" customHeight="1" x14ac:dyDescent="0.3">
      <c r="C95" s="44" t="s">
        <v>27283</v>
      </c>
      <c r="D95" s="47" t="s">
        <v>1652</v>
      </c>
      <c r="F95" s="52" t="s">
        <v>11150</v>
      </c>
      <c r="G95" s="10">
        <v>217</v>
      </c>
      <c r="H95" s="10" t="s">
        <v>1305</v>
      </c>
      <c r="I95" s="47" t="s">
        <v>1304</v>
      </c>
      <c r="J95" s="10" t="s">
        <v>1280</v>
      </c>
      <c r="K95" s="10" t="s">
        <v>1306</v>
      </c>
      <c r="N95" s="49"/>
    </row>
    <row r="96" spans="3:14" ht="15" customHeight="1" x14ac:dyDescent="0.3">
      <c r="C96" s="44" t="s">
        <v>27284</v>
      </c>
      <c r="D96" s="47" t="s">
        <v>3676</v>
      </c>
      <c r="F96" s="52" t="s">
        <v>11151</v>
      </c>
      <c r="G96" s="10">
        <v>239</v>
      </c>
      <c r="H96" s="10" t="s">
        <v>1317</v>
      </c>
      <c r="I96" s="47" t="s">
        <v>463</v>
      </c>
      <c r="J96" s="10" t="s">
        <v>1313</v>
      </c>
      <c r="K96" s="10" t="s">
        <v>1318</v>
      </c>
      <c r="N96" s="49"/>
    </row>
    <row r="97" spans="3:14" ht="15" customHeight="1" x14ac:dyDescent="0.3">
      <c r="C97" s="44" t="s">
        <v>27285</v>
      </c>
      <c r="D97" s="47" t="s">
        <v>3683</v>
      </c>
      <c r="F97" s="52" t="s">
        <v>22829</v>
      </c>
      <c r="G97" s="10">
        <v>247</v>
      </c>
      <c r="H97" s="10" t="s">
        <v>21274</v>
      </c>
      <c r="I97" s="47" t="s">
        <v>15028</v>
      </c>
      <c r="J97" s="10" t="s">
        <v>21275</v>
      </c>
      <c r="K97" s="10" t="s">
        <v>21276</v>
      </c>
      <c r="N97" s="49"/>
    </row>
    <row r="98" spans="3:14" ht="15" customHeight="1" x14ac:dyDescent="0.3">
      <c r="C98" s="44" t="s">
        <v>27286</v>
      </c>
      <c r="D98" s="47" t="s">
        <v>1500</v>
      </c>
      <c r="F98" s="52" t="s">
        <v>11152</v>
      </c>
      <c r="G98" s="10">
        <v>267</v>
      </c>
      <c r="H98" s="10" t="s">
        <v>1330</v>
      </c>
      <c r="I98" s="47" t="s">
        <v>1329</v>
      </c>
      <c r="J98" s="10" t="s">
        <v>1331</v>
      </c>
      <c r="K98" s="10" t="s">
        <v>1332</v>
      </c>
      <c r="N98" s="49"/>
    </row>
    <row r="99" spans="3:14" ht="15" customHeight="1" x14ac:dyDescent="0.3">
      <c r="C99" s="44" t="s">
        <v>27287</v>
      </c>
      <c r="D99" s="47" t="s">
        <v>3842</v>
      </c>
      <c r="F99" s="52" t="s">
        <v>22830</v>
      </c>
      <c r="G99" s="10">
        <v>10393</v>
      </c>
      <c r="H99" s="10" t="s">
        <v>21277</v>
      </c>
      <c r="I99" s="47" t="s">
        <v>15473</v>
      </c>
      <c r="J99" s="10" t="s">
        <v>21278</v>
      </c>
      <c r="K99" s="10" t="s">
        <v>21279</v>
      </c>
      <c r="N99" s="49"/>
    </row>
    <row r="100" spans="3:14" ht="15" customHeight="1" x14ac:dyDescent="0.3">
      <c r="C100" s="44" t="s">
        <v>27288</v>
      </c>
      <c r="D100" s="47" t="s">
        <v>3851</v>
      </c>
      <c r="F100" s="52" t="s">
        <v>11153</v>
      </c>
      <c r="G100" s="10">
        <v>51529</v>
      </c>
      <c r="H100" s="10" t="s">
        <v>1337</v>
      </c>
      <c r="I100" s="47" t="s">
        <v>1336</v>
      </c>
      <c r="J100" s="10" t="s">
        <v>1338</v>
      </c>
      <c r="K100" s="10" t="s">
        <v>1339</v>
      </c>
      <c r="N100" s="49"/>
    </row>
    <row r="101" spans="3:14" ht="15" customHeight="1" x14ac:dyDescent="0.3">
      <c r="C101" s="44" t="s">
        <v>27289</v>
      </c>
      <c r="D101" s="47" t="s">
        <v>4023</v>
      </c>
      <c r="F101" s="52" t="s">
        <v>22831</v>
      </c>
      <c r="G101" s="10">
        <v>25847</v>
      </c>
      <c r="H101" s="10" t="s">
        <v>21280</v>
      </c>
      <c r="I101" s="47" t="s">
        <v>15476</v>
      </c>
      <c r="J101" s="10" t="s">
        <v>21281</v>
      </c>
      <c r="K101" s="10" t="s">
        <v>21282</v>
      </c>
      <c r="N101" s="49"/>
    </row>
    <row r="102" spans="3:14" ht="15" customHeight="1" x14ac:dyDescent="0.3">
      <c r="C102" s="44" t="s">
        <v>27290</v>
      </c>
      <c r="D102" s="47" t="s">
        <v>27291</v>
      </c>
      <c r="F102" s="52" t="s">
        <v>11154</v>
      </c>
      <c r="G102" s="10">
        <v>29882</v>
      </c>
      <c r="H102" s="10" t="s">
        <v>1343</v>
      </c>
      <c r="I102" s="47" t="s">
        <v>1342</v>
      </c>
      <c r="J102" s="10" t="s">
        <v>1327</v>
      </c>
      <c r="K102" s="10" t="s">
        <v>1344</v>
      </c>
      <c r="N102" s="49"/>
    </row>
    <row r="103" spans="3:14" ht="15" customHeight="1" x14ac:dyDescent="0.3">
      <c r="C103" s="44" t="s">
        <v>27292</v>
      </c>
      <c r="D103" s="47" t="s">
        <v>524</v>
      </c>
      <c r="F103" s="52" t="s">
        <v>22832</v>
      </c>
      <c r="G103" s="10">
        <v>29945</v>
      </c>
      <c r="H103" s="10" t="s">
        <v>21283</v>
      </c>
      <c r="I103" s="47" t="s">
        <v>15479</v>
      </c>
      <c r="J103" s="10" t="s">
        <v>21284</v>
      </c>
      <c r="K103" s="10" t="s">
        <v>21285</v>
      </c>
      <c r="N103" s="49"/>
    </row>
    <row r="104" spans="3:14" ht="15" customHeight="1" x14ac:dyDescent="0.3">
      <c r="C104" s="44" t="s">
        <v>27293</v>
      </c>
      <c r="D104" s="47" t="s">
        <v>1199</v>
      </c>
      <c r="F104" s="52" t="s">
        <v>22833</v>
      </c>
      <c r="G104" s="10">
        <v>51433</v>
      </c>
      <c r="H104" s="10" t="s">
        <v>21286</v>
      </c>
      <c r="I104" s="47" t="s">
        <v>15481</v>
      </c>
      <c r="J104" s="10" t="s">
        <v>21287</v>
      </c>
      <c r="K104" s="10" t="s">
        <v>21288</v>
      </c>
      <c r="N104" s="49"/>
    </row>
    <row r="105" spans="3:14" ht="15" customHeight="1" x14ac:dyDescent="0.3">
      <c r="C105" s="44" t="s">
        <v>27294</v>
      </c>
      <c r="D105" s="47" t="s">
        <v>27295</v>
      </c>
      <c r="F105" s="52" t="s">
        <v>22834</v>
      </c>
      <c r="G105" s="10">
        <v>51434</v>
      </c>
      <c r="H105" s="10" t="s">
        <v>21289</v>
      </c>
      <c r="I105" s="47" t="s">
        <v>15483</v>
      </c>
      <c r="J105" s="10" t="s">
        <v>21290</v>
      </c>
      <c r="K105" s="10" t="s">
        <v>21291</v>
      </c>
      <c r="N105" s="49"/>
    </row>
    <row r="106" spans="3:14" ht="15" customHeight="1" x14ac:dyDescent="0.3">
      <c r="C106" s="44" t="s">
        <v>27296</v>
      </c>
      <c r="D106" s="47" t="s">
        <v>27297</v>
      </c>
      <c r="F106" s="52" t="s">
        <v>22835</v>
      </c>
      <c r="G106" s="10">
        <v>54467</v>
      </c>
      <c r="H106" s="10" t="s">
        <v>21292</v>
      </c>
      <c r="I106" s="47" t="s">
        <v>15485</v>
      </c>
      <c r="J106" s="10" t="s">
        <v>1341</v>
      </c>
      <c r="K106" s="10" t="s">
        <v>21293</v>
      </c>
      <c r="N106" s="49"/>
    </row>
    <row r="107" spans="3:14" ht="15" customHeight="1" x14ac:dyDescent="0.3">
      <c r="C107" s="44" t="s">
        <v>27298</v>
      </c>
      <c r="D107" s="47" t="s">
        <v>527</v>
      </c>
      <c r="F107" s="52" t="s">
        <v>11155</v>
      </c>
      <c r="G107" s="10">
        <v>301</v>
      </c>
      <c r="H107" s="10" t="s">
        <v>1368</v>
      </c>
      <c r="I107" s="47" t="s">
        <v>1367</v>
      </c>
      <c r="J107" s="10" t="s">
        <v>1354</v>
      </c>
      <c r="K107" s="10" t="s">
        <v>1369</v>
      </c>
      <c r="N107" s="49"/>
    </row>
    <row r="108" spans="3:14" ht="15" customHeight="1" x14ac:dyDescent="0.3">
      <c r="C108" s="44" t="s">
        <v>27299</v>
      </c>
      <c r="D108" s="47" t="s">
        <v>27300</v>
      </c>
      <c r="F108" s="52" t="s">
        <v>11156</v>
      </c>
      <c r="G108" s="10">
        <v>307</v>
      </c>
      <c r="H108" s="10" t="s">
        <v>1375</v>
      </c>
      <c r="I108" s="47" t="s">
        <v>1374</v>
      </c>
      <c r="J108" s="10" t="s">
        <v>1359</v>
      </c>
      <c r="K108" s="10" t="s">
        <v>1376</v>
      </c>
      <c r="N108" s="49"/>
    </row>
    <row r="109" spans="3:14" ht="15" customHeight="1" x14ac:dyDescent="0.3">
      <c r="C109" s="44" t="s">
        <v>27301</v>
      </c>
      <c r="D109" s="47" t="s">
        <v>27302</v>
      </c>
      <c r="F109" s="52" t="s">
        <v>11157</v>
      </c>
      <c r="G109" s="10">
        <v>317</v>
      </c>
      <c r="H109" s="10" t="s">
        <v>1397</v>
      </c>
      <c r="I109" s="47" t="s">
        <v>1396</v>
      </c>
      <c r="J109" s="10" t="s">
        <v>1372</v>
      </c>
      <c r="K109" s="10" t="s">
        <v>1398</v>
      </c>
      <c r="N109" s="49"/>
    </row>
    <row r="110" spans="3:14" ht="15" customHeight="1" x14ac:dyDescent="0.3">
      <c r="C110" s="44" t="s">
        <v>27303</v>
      </c>
      <c r="D110" s="47" t="s">
        <v>537</v>
      </c>
      <c r="F110" s="52" t="s">
        <v>22836</v>
      </c>
      <c r="G110" s="10">
        <v>10297</v>
      </c>
      <c r="H110" s="10" t="s">
        <v>21294</v>
      </c>
      <c r="I110" s="47" t="s">
        <v>15487</v>
      </c>
      <c r="J110" s="10" t="s">
        <v>21295</v>
      </c>
      <c r="K110" s="10" t="s">
        <v>21296</v>
      </c>
      <c r="N110" s="49"/>
    </row>
    <row r="111" spans="3:14" ht="15" customHeight="1" x14ac:dyDescent="0.3">
      <c r="C111" s="44" t="s">
        <v>27304</v>
      </c>
      <c r="D111" s="47" t="s">
        <v>27305</v>
      </c>
      <c r="F111" s="52" t="s">
        <v>11158</v>
      </c>
      <c r="G111" s="10">
        <v>325</v>
      </c>
      <c r="H111" s="10" t="s">
        <v>1416</v>
      </c>
      <c r="I111" s="47" t="s">
        <v>1415</v>
      </c>
      <c r="J111" s="10" t="s">
        <v>1386</v>
      </c>
      <c r="K111" s="10" t="s">
        <v>1417</v>
      </c>
      <c r="N111" s="49"/>
    </row>
    <row r="112" spans="3:14" ht="15" customHeight="1" x14ac:dyDescent="0.3">
      <c r="C112" s="44" t="s">
        <v>27306</v>
      </c>
      <c r="D112" s="47" t="s">
        <v>27307</v>
      </c>
      <c r="F112" s="52" t="s">
        <v>11159</v>
      </c>
      <c r="G112" s="10">
        <v>328</v>
      </c>
      <c r="H112" s="10" t="s">
        <v>1419</v>
      </c>
      <c r="I112" s="47" t="s">
        <v>1418</v>
      </c>
      <c r="J112" s="10" t="s">
        <v>1390</v>
      </c>
      <c r="K112" s="10" t="s">
        <v>1420</v>
      </c>
      <c r="N112" s="49"/>
    </row>
    <row r="113" spans="3:14" ht="15" customHeight="1" x14ac:dyDescent="0.3">
      <c r="C113" s="44" t="s">
        <v>27308</v>
      </c>
      <c r="D113" s="47" t="s">
        <v>909</v>
      </c>
      <c r="F113" s="52" t="s">
        <v>22837</v>
      </c>
      <c r="G113" s="10">
        <v>8539</v>
      </c>
      <c r="H113" s="10" t="s">
        <v>21297</v>
      </c>
      <c r="I113" s="47" t="s">
        <v>15033</v>
      </c>
      <c r="J113" s="10" t="s">
        <v>1394</v>
      </c>
      <c r="K113" s="10" t="s">
        <v>21298</v>
      </c>
      <c r="N113" s="49"/>
    </row>
    <row r="114" spans="3:14" ht="15" customHeight="1" x14ac:dyDescent="0.3">
      <c r="C114" s="44" t="s">
        <v>27309</v>
      </c>
      <c r="D114" s="47" t="s">
        <v>1654</v>
      </c>
      <c r="F114" s="52" t="s">
        <v>22838</v>
      </c>
      <c r="G114" s="10">
        <v>187</v>
      </c>
      <c r="H114" s="10" t="s">
        <v>21299</v>
      </c>
      <c r="I114" s="47" t="s">
        <v>14482</v>
      </c>
      <c r="J114" s="10" t="s">
        <v>21300</v>
      </c>
      <c r="K114" s="10" t="s">
        <v>21301</v>
      </c>
      <c r="N114" s="49"/>
    </row>
    <row r="115" spans="3:14" ht="15" customHeight="1" x14ac:dyDescent="0.3">
      <c r="C115" s="44" t="s">
        <v>27310</v>
      </c>
      <c r="D115" s="47" t="s">
        <v>4230</v>
      </c>
      <c r="F115" s="52" t="s">
        <v>11160</v>
      </c>
      <c r="G115" s="10">
        <v>336</v>
      </c>
      <c r="H115" s="10" t="s">
        <v>1446</v>
      </c>
      <c r="I115" s="47" t="s">
        <v>1445</v>
      </c>
      <c r="J115" s="10" t="s">
        <v>1405</v>
      </c>
      <c r="K115" s="10" t="s">
        <v>1447</v>
      </c>
      <c r="N115" s="49"/>
    </row>
    <row r="116" spans="3:14" ht="15" customHeight="1" x14ac:dyDescent="0.3">
      <c r="C116" s="44" t="s">
        <v>27311</v>
      </c>
      <c r="D116" s="47" t="s">
        <v>4247</v>
      </c>
      <c r="F116" s="52" t="s">
        <v>11161</v>
      </c>
      <c r="G116" s="10">
        <v>116519</v>
      </c>
      <c r="H116" s="10" t="s">
        <v>1453</v>
      </c>
      <c r="I116" s="47" t="s">
        <v>1452</v>
      </c>
      <c r="J116" s="10" t="s">
        <v>1413</v>
      </c>
      <c r="K116" s="10" t="s">
        <v>1454</v>
      </c>
      <c r="N116" s="49"/>
    </row>
    <row r="117" spans="3:14" ht="15" customHeight="1" x14ac:dyDescent="0.3">
      <c r="C117" s="44" t="s">
        <v>27312</v>
      </c>
      <c r="D117" s="47" t="s">
        <v>4275</v>
      </c>
      <c r="F117" s="52" t="s">
        <v>11162</v>
      </c>
      <c r="G117" s="10">
        <v>348</v>
      </c>
      <c r="H117" s="10" t="s">
        <v>1463</v>
      </c>
      <c r="I117" s="47" t="s">
        <v>468</v>
      </c>
      <c r="J117" s="10" t="s">
        <v>1431</v>
      </c>
      <c r="K117" s="10" t="s">
        <v>1464</v>
      </c>
      <c r="N117" s="49"/>
    </row>
    <row r="118" spans="3:14" ht="15" customHeight="1" x14ac:dyDescent="0.3">
      <c r="C118" s="44" t="s">
        <v>27313</v>
      </c>
      <c r="D118" s="47" t="s">
        <v>1502</v>
      </c>
      <c r="F118" s="52" t="s">
        <v>11163</v>
      </c>
      <c r="G118" s="10">
        <v>319</v>
      </c>
      <c r="H118" s="10" t="s">
        <v>1468</v>
      </c>
      <c r="I118" s="47" t="s">
        <v>1467</v>
      </c>
      <c r="J118" s="10" t="s">
        <v>1437</v>
      </c>
      <c r="K118" s="10" t="s">
        <v>1469</v>
      </c>
      <c r="N118" s="49"/>
    </row>
    <row r="119" spans="3:14" ht="15" customHeight="1" x14ac:dyDescent="0.3">
      <c r="C119" s="44" t="s">
        <v>27314</v>
      </c>
      <c r="D119" s="47" t="s">
        <v>1504</v>
      </c>
      <c r="F119" s="52" t="s">
        <v>11164</v>
      </c>
      <c r="G119" s="10">
        <v>23780</v>
      </c>
      <c r="H119" s="10" t="s">
        <v>1471</v>
      </c>
      <c r="I119" s="47" t="s">
        <v>1470</v>
      </c>
      <c r="J119" s="10" t="s">
        <v>1443</v>
      </c>
      <c r="K119" s="10" t="s">
        <v>1472</v>
      </c>
      <c r="N119" s="49"/>
    </row>
    <row r="120" spans="3:14" ht="15" customHeight="1" x14ac:dyDescent="0.3">
      <c r="C120" s="44" t="s">
        <v>27315</v>
      </c>
      <c r="D120" s="47" t="s">
        <v>4321</v>
      </c>
      <c r="F120" s="52" t="s">
        <v>11165</v>
      </c>
      <c r="G120" s="10">
        <v>80833</v>
      </c>
      <c r="H120" s="10" t="s">
        <v>1476</v>
      </c>
      <c r="I120" s="47" t="s">
        <v>1475</v>
      </c>
      <c r="J120" s="10" t="s">
        <v>1477</v>
      </c>
      <c r="K120" s="10" t="s">
        <v>1478</v>
      </c>
      <c r="N120" s="49"/>
    </row>
    <row r="121" spans="3:14" ht="15" customHeight="1" x14ac:dyDescent="0.3">
      <c r="C121" s="44" t="s">
        <v>27316</v>
      </c>
      <c r="D121" s="47" t="s">
        <v>4322</v>
      </c>
      <c r="F121" s="52" t="s">
        <v>11166</v>
      </c>
      <c r="G121" s="10">
        <v>361</v>
      </c>
      <c r="H121" s="10" t="s">
        <v>1496</v>
      </c>
      <c r="I121" s="47" t="s">
        <v>859</v>
      </c>
      <c r="J121" s="10" t="s">
        <v>1461</v>
      </c>
      <c r="K121" s="10" t="s">
        <v>1497</v>
      </c>
      <c r="N121" s="49"/>
    </row>
    <row r="122" spans="3:14" ht="15" customHeight="1" x14ac:dyDescent="0.3">
      <c r="C122" s="44" t="s">
        <v>27317</v>
      </c>
      <c r="D122" s="47" t="s">
        <v>4327</v>
      </c>
      <c r="F122" s="52" t="s">
        <v>11167</v>
      </c>
      <c r="G122" s="10">
        <v>374</v>
      </c>
      <c r="H122" s="10" t="s">
        <v>1511</v>
      </c>
      <c r="I122" s="47" t="s">
        <v>1510</v>
      </c>
      <c r="J122" s="10" t="s">
        <v>1492</v>
      </c>
      <c r="K122" s="10" t="s">
        <v>1512</v>
      </c>
      <c r="N122" s="49"/>
    </row>
    <row r="123" spans="3:14" ht="15" customHeight="1" x14ac:dyDescent="0.3">
      <c r="C123" s="44" t="s">
        <v>27318</v>
      </c>
      <c r="D123" s="47" t="s">
        <v>1992</v>
      </c>
      <c r="F123" s="52" t="s">
        <v>11168</v>
      </c>
      <c r="G123" s="10">
        <v>25820</v>
      </c>
      <c r="H123" s="10" t="s">
        <v>1535</v>
      </c>
      <c r="I123" s="47" t="s">
        <v>1534</v>
      </c>
      <c r="J123" s="10" t="s">
        <v>1536</v>
      </c>
      <c r="K123" s="10" t="s">
        <v>1537</v>
      </c>
      <c r="N123" s="49"/>
    </row>
    <row r="124" spans="3:14" ht="15" customHeight="1" x14ac:dyDescent="0.3">
      <c r="C124" s="44" t="s">
        <v>27319</v>
      </c>
      <c r="D124" s="47" t="s">
        <v>4339</v>
      </c>
      <c r="F124" s="52" t="s">
        <v>22839</v>
      </c>
      <c r="G124" s="10">
        <v>10425</v>
      </c>
      <c r="H124" s="10" t="s">
        <v>21302</v>
      </c>
      <c r="I124" s="47" t="s">
        <v>15490</v>
      </c>
      <c r="J124" s="10" t="s">
        <v>21303</v>
      </c>
      <c r="K124" s="10" t="s">
        <v>21304</v>
      </c>
      <c r="N124" s="49"/>
    </row>
    <row r="125" spans="3:14" ht="15" customHeight="1" x14ac:dyDescent="0.3">
      <c r="C125" s="44" t="s">
        <v>27320</v>
      </c>
      <c r="D125" s="47" t="s">
        <v>911</v>
      </c>
      <c r="F125" s="52" t="s">
        <v>11169</v>
      </c>
      <c r="G125" s="10">
        <v>427</v>
      </c>
      <c r="H125" s="10" t="s">
        <v>1567</v>
      </c>
      <c r="I125" s="47" t="s">
        <v>1566</v>
      </c>
      <c r="J125" s="10" t="s">
        <v>1549</v>
      </c>
      <c r="K125" s="10" t="s">
        <v>1568</v>
      </c>
      <c r="N125" s="49"/>
    </row>
    <row r="126" spans="3:14" ht="15" customHeight="1" x14ac:dyDescent="0.3">
      <c r="C126" s="44" t="s">
        <v>27321</v>
      </c>
      <c r="D126" s="47" t="s">
        <v>27322</v>
      </c>
      <c r="F126" s="52" t="s">
        <v>11170</v>
      </c>
      <c r="G126" s="10">
        <v>51665</v>
      </c>
      <c r="H126" s="10" t="s">
        <v>1576</v>
      </c>
      <c r="I126" s="47" t="s">
        <v>1575</v>
      </c>
      <c r="J126" s="10" t="s">
        <v>1577</v>
      </c>
      <c r="K126" s="10" t="s">
        <v>1578</v>
      </c>
      <c r="N126" s="49"/>
    </row>
    <row r="127" spans="3:14" ht="15" customHeight="1" x14ac:dyDescent="0.3">
      <c r="C127" s="44" t="s">
        <v>27323</v>
      </c>
      <c r="D127" s="47" t="s">
        <v>4345</v>
      </c>
      <c r="F127" s="52" t="s">
        <v>22840</v>
      </c>
      <c r="G127" s="10">
        <v>401036</v>
      </c>
      <c r="H127" s="10" t="s">
        <v>21305</v>
      </c>
      <c r="I127" s="47" t="s">
        <v>15493</v>
      </c>
      <c r="J127" s="10" t="s">
        <v>21306</v>
      </c>
      <c r="K127" s="10" t="s">
        <v>21307</v>
      </c>
      <c r="N127" s="49"/>
    </row>
    <row r="128" spans="3:14" ht="15" customHeight="1" x14ac:dyDescent="0.3">
      <c r="C128" s="44" t="s">
        <v>27324</v>
      </c>
      <c r="D128" s="47" t="s">
        <v>4419</v>
      </c>
      <c r="F128" s="52" t="s">
        <v>11171</v>
      </c>
      <c r="G128" s="10">
        <v>51676</v>
      </c>
      <c r="H128" s="10" t="s">
        <v>1582</v>
      </c>
      <c r="I128" s="47" t="s">
        <v>1581</v>
      </c>
      <c r="J128" s="10" t="s">
        <v>1583</v>
      </c>
      <c r="K128" s="10" t="s">
        <v>1584</v>
      </c>
      <c r="N128" s="49"/>
    </row>
    <row r="129" spans="3:14" ht="15" customHeight="1" x14ac:dyDescent="0.3">
      <c r="C129" s="44" t="s">
        <v>27325</v>
      </c>
      <c r="D129" s="47" t="s">
        <v>4440</v>
      </c>
      <c r="F129" s="52" t="s">
        <v>22841</v>
      </c>
      <c r="G129" s="10">
        <v>51130</v>
      </c>
      <c r="H129" s="10" t="s">
        <v>21308</v>
      </c>
      <c r="I129" s="47" t="s">
        <v>15496</v>
      </c>
      <c r="J129" s="10" t="s">
        <v>21309</v>
      </c>
      <c r="K129" s="10" t="s">
        <v>21310</v>
      </c>
      <c r="N129" s="49"/>
    </row>
    <row r="130" spans="3:14" ht="15" customHeight="1" x14ac:dyDescent="0.3">
      <c r="C130" s="44" t="s">
        <v>27326</v>
      </c>
      <c r="D130" s="47" t="s">
        <v>4476</v>
      </c>
      <c r="F130" s="52" t="s">
        <v>22842</v>
      </c>
      <c r="G130" s="10">
        <v>140462</v>
      </c>
      <c r="H130" s="10" t="s">
        <v>21311</v>
      </c>
      <c r="I130" s="47" t="s">
        <v>15498</v>
      </c>
      <c r="J130" s="10" t="s">
        <v>21312</v>
      </c>
      <c r="K130" s="10" t="s">
        <v>21313</v>
      </c>
      <c r="N130" s="49"/>
    </row>
    <row r="131" spans="3:14" ht="15" customHeight="1" x14ac:dyDescent="0.3">
      <c r="C131" s="44" t="s">
        <v>27327</v>
      </c>
      <c r="D131" s="47" t="s">
        <v>4479</v>
      </c>
      <c r="F131" s="52" t="s">
        <v>11172</v>
      </c>
      <c r="G131" s="10">
        <v>440</v>
      </c>
      <c r="H131" s="10" t="s">
        <v>1604</v>
      </c>
      <c r="I131" s="47" t="s">
        <v>1603</v>
      </c>
      <c r="J131" s="10" t="s">
        <v>1605</v>
      </c>
      <c r="K131" s="10" t="s">
        <v>1606</v>
      </c>
      <c r="N131" s="49"/>
    </row>
    <row r="132" spans="3:14" ht="15" customHeight="1" x14ac:dyDescent="0.3">
      <c r="C132" s="44" t="s">
        <v>27328</v>
      </c>
      <c r="D132" s="47" t="s">
        <v>1656</v>
      </c>
      <c r="F132" s="52" t="s">
        <v>11173</v>
      </c>
      <c r="G132" s="10">
        <v>468</v>
      </c>
      <c r="H132" s="10" t="s">
        <v>1621</v>
      </c>
      <c r="I132" s="47" t="s">
        <v>861</v>
      </c>
      <c r="J132" s="10" t="s">
        <v>1586</v>
      </c>
      <c r="K132" s="10" t="s">
        <v>1622</v>
      </c>
      <c r="N132" s="49"/>
    </row>
    <row r="133" spans="3:14" ht="15" customHeight="1" x14ac:dyDescent="0.3">
      <c r="C133" s="44" t="s">
        <v>27329</v>
      </c>
      <c r="D133" s="47" t="s">
        <v>4547</v>
      </c>
      <c r="F133" s="52" t="s">
        <v>22843</v>
      </c>
      <c r="G133" s="10">
        <v>22809</v>
      </c>
      <c r="H133" s="10" t="s">
        <v>21314</v>
      </c>
      <c r="I133" s="47" t="s">
        <v>15036</v>
      </c>
      <c r="J133" s="10" t="s">
        <v>1619</v>
      </c>
      <c r="K133" s="10" t="s">
        <v>21315</v>
      </c>
      <c r="N133" s="49"/>
    </row>
    <row r="134" spans="3:14" ht="15" customHeight="1" x14ac:dyDescent="0.3">
      <c r="C134" s="44" t="s">
        <v>27330</v>
      </c>
      <c r="D134" s="47" t="s">
        <v>4555</v>
      </c>
      <c r="F134" s="52" t="s">
        <v>11174</v>
      </c>
      <c r="G134" s="10">
        <v>22926</v>
      </c>
      <c r="H134" s="10" t="s">
        <v>1625</v>
      </c>
      <c r="I134" s="47" t="s">
        <v>863</v>
      </c>
      <c r="J134" s="10" t="s">
        <v>1589</v>
      </c>
      <c r="K134" s="10" t="s">
        <v>1626</v>
      </c>
      <c r="N134" s="49"/>
    </row>
    <row r="135" spans="3:14" ht="15" customHeight="1" x14ac:dyDescent="0.3">
      <c r="C135" s="44" t="s">
        <v>27331</v>
      </c>
      <c r="D135" s="47" t="s">
        <v>27332</v>
      </c>
      <c r="F135" s="52" t="s">
        <v>11175</v>
      </c>
      <c r="G135" s="10">
        <v>472</v>
      </c>
      <c r="H135" s="10" t="s">
        <v>1629</v>
      </c>
      <c r="I135" s="47" t="s">
        <v>869</v>
      </c>
      <c r="J135" s="10" t="s">
        <v>1630</v>
      </c>
      <c r="K135" s="10" t="s">
        <v>1631</v>
      </c>
      <c r="N135" s="49"/>
    </row>
    <row r="136" spans="3:14" ht="15" customHeight="1" x14ac:dyDescent="0.3">
      <c r="C136" s="44" t="s">
        <v>27333</v>
      </c>
      <c r="D136" s="47" t="s">
        <v>1658</v>
      </c>
      <c r="F136" s="52" t="s">
        <v>11176</v>
      </c>
      <c r="G136" s="10">
        <v>534</v>
      </c>
      <c r="H136" s="10" t="s">
        <v>1684</v>
      </c>
      <c r="I136" s="47" t="s">
        <v>1683</v>
      </c>
      <c r="J136" s="10" t="s">
        <v>1685</v>
      </c>
      <c r="K136" s="10" t="s">
        <v>1686</v>
      </c>
      <c r="N136" s="49"/>
    </row>
    <row r="137" spans="3:14" ht="15" customHeight="1" x14ac:dyDescent="0.3">
      <c r="C137" s="44" t="s">
        <v>27334</v>
      </c>
      <c r="D137" s="47" t="s">
        <v>4620</v>
      </c>
      <c r="F137" s="52" t="s">
        <v>11177</v>
      </c>
      <c r="G137" s="10">
        <v>5205</v>
      </c>
      <c r="H137" s="10" t="s">
        <v>1701</v>
      </c>
      <c r="I137" s="47" t="s">
        <v>1700</v>
      </c>
      <c r="J137" s="10" t="s">
        <v>1702</v>
      </c>
      <c r="K137" s="10" t="s">
        <v>1703</v>
      </c>
      <c r="N137" s="49"/>
    </row>
    <row r="138" spans="3:14" ht="15" customHeight="1" x14ac:dyDescent="0.3">
      <c r="C138" s="44" t="s">
        <v>27335</v>
      </c>
      <c r="D138" s="47" t="s">
        <v>4651</v>
      </c>
      <c r="F138" s="52" t="s">
        <v>11178</v>
      </c>
      <c r="G138" s="10">
        <v>545</v>
      </c>
      <c r="H138" s="10" t="s">
        <v>1704</v>
      </c>
      <c r="I138" s="47" t="s">
        <v>872</v>
      </c>
      <c r="J138" s="10" t="s">
        <v>1705</v>
      </c>
      <c r="K138" s="10" t="s">
        <v>1706</v>
      </c>
      <c r="N138" s="49"/>
    </row>
    <row r="139" spans="3:14" ht="15" customHeight="1" x14ac:dyDescent="0.3">
      <c r="C139" s="44" t="s">
        <v>27336</v>
      </c>
      <c r="D139" s="47" t="s">
        <v>1508</v>
      </c>
      <c r="F139" s="52" t="s">
        <v>11179</v>
      </c>
      <c r="G139" s="10">
        <v>546</v>
      </c>
      <c r="H139" s="10" t="s">
        <v>1708</v>
      </c>
      <c r="I139" s="47" t="s">
        <v>1707</v>
      </c>
      <c r="J139" s="10" t="s">
        <v>1709</v>
      </c>
      <c r="K139" s="10" t="s">
        <v>1710</v>
      </c>
      <c r="N139" s="49"/>
    </row>
    <row r="140" spans="3:14" ht="15" customHeight="1" x14ac:dyDescent="0.3">
      <c r="C140" s="44" t="s">
        <v>27337</v>
      </c>
      <c r="D140" s="47" t="s">
        <v>4702</v>
      </c>
      <c r="F140" s="52" t="s">
        <v>22844</v>
      </c>
      <c r="G140" s="10">
        <v>57099</v>
      </c>
      <c r="H140" s="10" t="s">
        <v>21316</v>
      </c>
      <c r="I140" s="47" t="s">
        <v>15038</v>
      </c>
      <c r="J140" s="10" t="s">
        <v>1664</v>
      </c>
      <c r="K140" s="10" t="s">
        <v>21317</v>
      </c>
      <c r="N140" s="49"/>
    </row>
    <row r="141" spans="3:14" ht="15" customHeight="1" x14ac:dyDescent="0.3">
      <c r="C141" s="44" t="s">
        <v>27338</v>
      </c>
      <c r="D141" s="47" t="s">
        <v>546</v>
      </c>
      <c r="F141" s="52" t="s">
        <v>11180</v>
      </c>
      <c r="G141" s="10">
        <v>552</v>
      </c>
      <c r="H141" s="10" t="s">
        <v>1724</v>
      </c>
      <c r="I141" s="47" t="s">
        <v>1723</v>
      </c>
      <c r="J141" s="10" t="s">
        <v>1668</v>
      </c>
      <c r="K141" s="10" t="s">
        <v>1725</v>
      </c>
      <c r="N141" s="49"/>
    </row>
    <row r="142" spans="3:14" ht="15" customHeight="1" x14ac:dyDescent="0.3">
      <c r="C142" s="44" t="s">
        <v>27339</v>
      </c>
      <c r="D142" s="47" t="s">
        <v>4782</v>
      </c>
      <c r="F142" s="52" t="s">
        <v>11181</v>
      </c>
      <c r="G142" s="10">
        <v>553</v>
      </c>
      <c r="H142" s="10" t="s">
        <v>1731</v>
      </c>
      <c r="I142" s="47" t="s">
        <v>1730</v>
      </c>
      <c r="J142" s="10" t="s">
        <v>1674</v>
      </c>
      <c r="K142" s="10" t="s">
        <v>1732</v>
      </c>
      <c r="N142" s="49"/>
    </row>
    <row r="143" spans="3:14" ht="15" customHeight="1" x14ac:dyDescent="0.3">
      <c r="C143" s="44" t="s">
        <v>27340</v>
      </c>
      <c r="D143" s="47" t="s">
        <v>2249</v>
      </c>
      <c r="F143" s="52" t="s">
        <v>11182</v>
      </c>
      <c r="G143" s="10">
        <v>554</v>
      </c>
      <c r="H143" s="10" t="s">
        <v>1738</v>
      </c>
      <c r="I143" s="47" t="s">
        <v>1737</v>
      </c>
      <c r="J143" s="10" t="s">
        <v>1678</v>
      </c>
      <c r="K143" s="10" t="s">
        <v>1739</v>
      </c>
      <c r="N143" s="49"/>
    </row>
    <row r="144" spans="3:14" ht="15" customHeight="1" x14ac:dyDescent="0.3">
      <c r="C144" s="44" t="s">
        <v>27341</v>
      </c>
      <c r="D144" s="47" t="s">
        <v>1248</v>
      </c>
      <c r="F144" s="52" t="s">
        <v>22845</v>
      </c>
      <c r="G144" s="10">
        <v>566</v>
      </c>
      <c r="H144" s="10" t="s">
        <v>21318</v>
      </c>
      <c r="I144" s="47" t="s">
        <v>15040</v>
      </c>
      <c r="J144" s="10" t="s">
        <v>21319</v>
      </c>
      <c r="K144" s="10" t="s">
        <v>21320</v>
      </c>
      <c r="N144" s="49"/>
    </row>
    <row r="145" spans="3:14" ht="15" customHeight="1" x14ac:dyDescent="0.3">
      <c r="C145" s="44" t="s">
        <v>27342</v>
      </c>
      <c r="D145" s="47" t="s">
        <v>4813</v>
      </c>
      <c r="F145" s="52" t="s">
        <v>11183</v>
      </c>
      <c r="G145" s="10">
        <v>567</v>
      </c>
      <c r="H145" s="10" t="s">
        <v>259</v>
      </c>
      <c r="I145" s="47" t="s">
        <v>34</v>
      </c>
      <c r="J145" s="10" t="s">
        <v>260</v>
      </c>
      <c r="K145" s="10" t="s">
        <v>1750</v>
      </c>
      <c r="N145" s="49"/>
    </row>
    <row r="146" spans="3:14" ht="15" customHeight="1" x14ac:dyDescent="0.3">
      <c r="C146" s="44" t="s">
        <v>27343</v>
      </c>
      <c r="D146" s="47" t="s">
        <v>4823</v>
      </c>
      <c r="F146" s="52" t="s">
        <v>11184</v>
      </c>
      <c r="G146" s="10">
        <v>572</v>
      </c>
      <c r="H146" s="10" t="s">
        <v>1771</v>
      </c>
      <c r="I146" s="47" t="s">
        <v>1770</v>
      </c>
      <c r="J146" s="10" t="s">
        <v>1721</v>
      </c>
      <c r="K146" s="10" t="s">
        <v>1772</v>
      </c>
      <c r="N146" s="49"/>
    </row>
    <row r="147" spans="3:14" ht="15" customHeight="1" x14ac:dyDescent="0.3">
      <c r="C147" s="44" t="s">
        <v>27344</v>
      </c>
      <c r="D147" s="47" t="s">
        <v>4828</v>
      </c>
      <c r="F147" s="52" t="s">
        <v>11185</v>
      </c>
      <c r="G147" s="10">
        <v>573</v>
      </c>
      <c r="H147" s="10" t="s">
        <v>1774</v>
      </c>
      <c r="I147" s="47" t="s">
        <v>1773</v>
      </c>
      <c r="J147" s="10" t="s">
        <v>1728</v>
      </c>
      <c r="K147" s="10" t="s">
        <v>1775</v>
      </c>
      <c r="N147" s="49"/>
    </row>
    <row r="148" spans="3:14" ht="15" customHeight="1" x14ac:dyDescent="0.3">
      <c r="C148" s="44" t="s">
        <v>27345</v>
      </c>
      <c r="D148" s="47" t="s">
        <v>4831</v>
      </c>
      <c r="F148" s="52" t="s">
        <v>11186</v>
      </c>
      <c r="G148" s="10">
        <v>9531</v>
      </c>
      <c r="H148" s="10" t="s">
        <v>1777</v>
      </c>
      <c r="I148" s="47" t="s">
        <v>1776</v>
      </c>
      <c r="J148" s="10" t="s">
        <v>1778</v>
      </c>
      <c r="K148" s="10" t="s">
        <v>1779</v>
      </c>
      <c r="N148" s="49"/>
    </row>
    <row r="149" spans="3:14" ht="15" customHeight="1" x14ac:dyDescent="0.3">
      <c r="C149" s="44" t="s">
        <v>27346</v>
      </c>
      <c r="D149" s="47" t="s">
        <v>27347</v>
      </c>
      <c r="F149" s="52" t="s">
        <v>11187</v>
      </c>
      <c r="G149" s="10">
        <v>9530</v>
      </c>
      <c r="H149" s="10" t="s">
        <v>1783</v>
      </c>
      <c r="I149" s="47" t="s">
        <v>1782</v>
      </c>
      <c r="J149" s="10" t="s">
        <v>1742</v>
      </c>
      <c r="K149" s="10" t="s">
        <v>1784</v>
      </c>
      <c r="N149" s="49"/>
    </row>
    <row r="150" spans="3:14" ht="15" customHeight="1" x14ac:dyDescent="0.3">
      <c r="C150" s="44" t="s">
        <v>27348</v>
      </c>
      <c r="D150" s="47" t="s">
        <v>4851</v>
      </c>
      <c r="F150" s="52" t="s">
        <v>11188</v>
      </c>
      <c r="G150" s="10">
        <v>578</v>
      </c>
      <c r="H150" s="10" t="s">
        <v>1793</v>
      </c>
      <c r="I150" s="47" t="s">
        <v>1792</v>
      </c>
      <c r="J150" s="10" t="s">
        <v>1748</v>
      </c>
      <c r="K150" s="10" t="s">
        <v>1794</v>
      </c>
      <c r="N150" s="49"/>
    </row>
    <row r="151" spans="3:14" ht="15" customHeight="1" x14ac:dyDescent="0.3">
      <c r="C151" s="44" t="s">
        <v>27349</v>
      </c>
      <c r="D151" s="47" t="s">
        <v>1253</v>
      </c>
      <c r="F151" s="52" t="s">
        <v>11189</v>
      </c>
      <c r="G151" s="10">
        <v>580</v>
      </c>
      <c r="H151" s="10" t="s">
        <v>1809</v>
      </c>
      <c r="I151" s="47" t="s">
        <v>1808</v>
      </c>
      <c r="J151" s="10" t="s">
        <v>1753</v>
      </c>
      <c r="K151" s="10" t="s">
        <v>1810</v>
      </c>
      <c r="N151" s="49"/>
    </row>
    <row r="152" spans="3:14" ht="15" customHeight="1" x14ac:dyDescent="0.3">
      <c r="C152" s="44" t="s">
        <v>27350</v>
      </c>
      <c r="D152" s="47" t="s">
        <v>1659</v>
      </c>
      <c r="F152" s="52" t="s">
        <v>11190</v>
      </c>
      <c r="G152" s="10">
        <v>581</v>
      </c>
      <c r="H152" s="10" t="s">
        <v>1825</v>
      </c>
      <c r="I152" s="47" t="s">
        <v>1141</v>
      </c>
      <c r="J152" s="10" t="s">
        <v>1826</v>
      </c>
      <c r="K152" s="10" t="s">
        <v>1827</v>
      </c>
      <c r="N152" s="49"/>
    </row>
    <row r="153" spans="3:14" ht="15" customHeight="1" x14ac:dyDescent="0.3">
      <c r="C153" s="44" t="s">
        <v>27351</v>
      </c>
      <c r="D153" s="47" t="s">
        <v>3101</v>
      </c>
      <c r="F153" s="52" t="s">
        <v>11191</v>
      </c>
      <c r="G153" s="10">
        <v>27113</v>
      </c>
      <c r="H153" s="10" t="s">
        <v>1838</v>
      </c>
      <c r="I153" s="47" t="s">
        <v>874</v>
      </c>
      <c r="J153" s="10" t="s">
        <v>1821</v>
      </c>
      <c r="K153" s="10" t="s">
        <v>1839</v>
      </c>
      <c r="N153" s="49"/>
    </row>
    <row r="154" spans="3:14" ht="15" customHeight="1" x14ac:dyDescent="0.3">
      <c r="C154" s="44" t="s">
        <v>27352</v>
      </c>
      <c r="D154" s="47" t="s">
        <v>915</v>
      </c>
      <c r="F154" s="52" t="s">
        <v>11192</v>
      </c>
      <c r="G154" s="10">
        <v>8915</v>
      </c>
      <c r="H154" s="10" t="s">
        <v>1870</v>
      </c>
      <c r="I154" s="47" t="s">
        <v>1869</v>
      </c>
      <c r="J154" s="10" t="s">
        <v>1789</v>
      </c>
      <c r="K154" s="10" t="s">
        <v>1871</v>
      </c>
      <c r="N154" s="49"/>
    </row>
    <row r="155" spans="3:14" ht="15" customHeight="1" x14ac:dyDescent="0.3">
      <c r="C155" s="44" t="s">
        <v>27353</v>
      </c>
      <c r="D155" s="47" t="s">
        <v>72</v>
      </c>
      <c r="F155" s="52" t="s">
        <v>11193</v>
      </c>
      <c r="G155" s="10">
        <v>596</v>
      </c>
      <c r="H155" s="10" t="s">
        <v>1887</v>
      </c>
      <c r="I155" s="47" t="s">
        <v>1146</v>
      </c>
      <c r="J155" s="10" t="s">
        <v>1798</v>
      </c>
      <c r="K155" s="10" t="s">
        <v>1888</v>
      </c>
      <c r="N155" s="49"/>
    </row>
    <row r="156" spans="3:14" ht="15" customHeight="1" x14ac:dyDescent="0.3">
      <c r="C156" s="44" t="s">
        <v>27354</v>
      </c>
      <c r="D156" s="47" t="s">
        <v>1680</v>
      </c>
      <c r="F156" s="52" t="s">
        <v>11194</v>
      </c>
      <c r="G156" s="10">
        <v>597</v>
      </c>
      <c r="H156" s="10" t="s">
        <v>1898</v>
      </c>
      <c r="I156" s="47" t="s">
        <v>1897</v>
      </c>
      <c r="J156" s="10" t="s">
        <v>1899</v>
      </c>
      <c r="K156" s="10" t="s">
        <v>1900</v>
      </c>
      <c r="N156" s="49"/>
    </row>
    <row r="157" spans="3:14" ht="15" customHeight="1" x14ac:dyDescent="0.3">
      <c r="C157" s="44" t="s">
        <v>27355</v>
      </c>
      <c r="D157" s="47" t="s">
        <v>5059</v>
      </c>
      <c r="F157" s="52" t="s">
        <v>11195</v>
      </c>
      <c r="G157" s="10">
        <v>598</v>
      </c>
      <c r="H157" s="10" t="s">
        <v>1908</v>
      </c>
      <c r="I157" s="47" t="s">
        <v>1151</v>
      </c>
      <c r="J157" s="10" t="s">
        <v>1909</v>
      </c>
      <c r="K157" s="10" t="s">
        <v>1910</v>
      </c>
      <c r="N157" s="49"/>
    </row>
    <row r="158" spans="3:14" ht="15" customHeight="1" x14ac:dyDescent="0.3">
      <c r="C158" s="44" t="s">
        <v>27356</v>
      </c>
      <c r="D158" s="47" t="s">
        <v>1515</v>
      </c>
      <c r="F158" s="52" t="s">
        <v>11196</v>
      </c>
      <c r="G158" s="10">
        <v>10017</v>
      </c>
      <c r="H158" s="10" t="s">
        <v>1916</v>
      </c>
      <c r="I158" s="47" t="s">
        <v>1915</v>
      </c>
      <c r="J158" s="10" t="s">
        <v>1917</v>
      </c>
      <c r="K158" s="10" t="s">
        <v>1918</v>
      </c>
      <c r="M158" s="54"/>
      <c r="N158" s="54"/>
    </row>
    <row r="159" spans="3:14" ht="15" customHeight="1" x14ac:dyDescent="0.3">
      <c r="C159" s="44" t="s">
        <v>27357</v>
      </c>
      <c r="D159" s="47" t="s">
        <v>27358</v>
      </c>
      <c r="F159" s="52" t="s">
        <v>11197</v>
      </c>
      <c r="G159" s="10">
        <v>10018</v>
      </c>
      <c r="H159" s="10" t="s">
        <v>1920</v>
      </c>
      <c r="I159" s="47" t="s">
        <v>1919</v>
      </c>
      <c r="J159" s="10" t="s">
        <v>1813</v>
      </c>
      <c r="K159" s="10" t="s">
        <v>1921</v>
      </c>
      <c r="M159" s="54"/>
      <c r="N159" s="54"/>
    </row>
    <row r="160" spans="3:14" ht="15" customHeight="1" x14ac:dyDescent="0.3">
      <c r="C160" s="44" t="s">
        <v>27359</v>
      </c>
      <c r="D160" s="47" t="s">
        <v>5211</v>
      </c>
      <c r="F160" s="52" t="s">
        <v>22846</v>
      </c>
      <c r="G160" s="10">
        <v>23786</v>
      </c>
      <c r="H160" s="10" t="s">
        <v>21321</v>
      </c>
      <c r="I160" s="47" t="s">
        <v>15055</v>
      </c>
      <c r="J160" s="10" t="s">
        <v>21322</v>
      </c>
      <c r="K160" s="10" t="s">
        <v>21323</v>
      </c>
      <c r="M160" s="54"/>
      <c r="N160" s="54"/>
    </row>
    <row r="161" spans="3:14" ht="15" customHeight="1" x14ac:dyDescent="0.3">
      <c r="C161" s="44" t="s">
        <v>27360</v>
      </c>
      <c r="D161" s="47" t="s">
        <v>5215</v>
      </c>
      <c r="F161" s="52" t="s">
        <v>11198</v>
      </c>
      <c r="G161" s="10">
        <v>599</v>
      </c>
      <c r="H161" s="10" t="s">
        <v>1923</v>
      </c>
      <c r="I161" s="47" t="s">
        <v>1922</v>
      </c>
      <c r="J161" s="10" t="s">
        <v>1924</v>
      </c>
      <c r="K161" s="10" t="s">
        <v>1925</v>
      </c>
      <c r="M161" s="54"/>
      <c r="N161" s="54"/>
    </row>
    <row r="162" spans="3:14" ht="15" customHeight="1" x14ac:dyDescent="0.3">
      <c r="C162" s="44" t="s">
        <v>27361</v>
      </c>
      <c r="D162" s="47" t="s">
        <v>4356</v>
      </c>
      <c r="F162" s="52" t="s">
        <v>11199</v>
      </c>
      <c r="G162" s="10">
        <v>602</v>
      </c>
      <c r="H162" s="10" t="s">
        <v>1927</v>
      </c>
      <c r="I162" s="47" t="s">
        <v>1926</v>
      </c>
      <c r="J162" s="10" t="s">
        <v>1824</v>
      </c>
      <c r="K162" s="10" t="s">
        <v>1928</v>
      </c>
      <c r="M162" s="54"/>
      <c r="N162" s="54"/>
    </row>
    <row r="163" spans="3:14" ht="15" customHeight="1" x14ac:dyDescent="0.3">
      <c r="C163" s="44" t="s">
        <v>27362</v>
      </c>
      <c r="D163" s="47" t="s">
        <v>4360</v>
      </c>
      <c r="F163" s="52" t="s">
        <v>11200</v>
      </c>
      <c r="G163" s="10">
        <v>604</v>
      </c>
      <c r="H163" s="10" t="s">
        <v>1934</v>
      </c>
      <c r="I163" s="47" t="s">
        <v>1933</v>
      </c>
      <c r="J163" s="10" t="s">
        <v>1830</v>
      </c>
      <c r="K163" s="10" t="s">
        <v>1935</v>
      </c>
      <c r="M163" s="54"/>
      <c r="N163" s="54"/>
    </row>
    <row r="164" spans="3:14" ht="15" customHeight="1" x14ac:dyDescent="0.3">
      <c r="C164" s="44" t="s">
        <v>27363</v>
      </c>
      <c r="D164" s="47" t="s">
        <v>5235</v>
      </c>
      <c r="F164" s="52" t="s">
        <v>22847</v>
      </c>
      <c r="G164" s="10">
        <v>9774</v>
      </c>
      <c r="H164" s="10" t="s">
        <v>21324</v>
      </c>
      <c r="I164" s="47" t="s">
        <v>15060</v>
      </c>
      <c r="J164" s="10" t="s">
        <v>21325</v>
      </c>
      <c r="K164" s="10" t="s">
        <v>21326</v>
      </c>
      <c r="M164" s="54"/>
      <c r="N164" s="54"/>
    </row>
    <row r="165" spans="3:14" ht="15" customHeight="1" x14ac:dyDescent="0.3">
      <c r="C165" s="44" t="s">
        <v>27364</v>
      </c>
      <c r="D165" s="47" t="s">
        <v>10576</v>
      </c>
      <c r="F165" s="52" t="s">
        <v>22848</v>
      </c>
      <c r="G165" s="10">
        <v>54880</v>
      </c>
      <c r="H165" s="10" t="s">
        <v>21327</v>
      </c>
      <c r="I165" s="47" t="s">
        <v>15502</v>
      </c>
      <c r="J165" s="10" t="s">
        <v>21328</v>
      </c>
      <c r="K165" s="10" t="s">
        <v>21329</v>
      </c>
      <c r="M165" s="54"/>
      <c r="N165" s="54"/>
    </row>
    <row r="166" spans="3:14" ht="15" customHeight="1" x14ac:dyDescent="0.3">
      <c r="C166" s="44" t="s">
        <v>27365</v>
      </c>
      <c r="D166" s="47" t="s">
        <v>5388</v>
      </c>
      <c r="F166" s="52" t="s">
        <v>11201</v>
      </c>
      <c r="G166" s="10">
        <v>56898</v>
      </c>
      <c r="H166" s="10" t="s">
        <v>1962</v>
      </c>
      <c r="I166" s="47" t="s">
        <v>1636</v>
      </c>
      <c r="J166" s="10" t="s">
        <v>1841</v>
      </c>
      <c r="K166" s="10" t="s">
        <v>1963</v>
      </c>
      <c r="M166" s="54"/>
      <c r="N166" s="54"/>
    </row>
    <row r="167" spans="3:14" ht="15" customHeight="1" x14ac:dyDescent="0.3">
      <c r="C167" s="44" t="s">
        <v>27366</v>
      </c>
      <c r="D167" s="47" t="s">
        <v>1681</v>
      </c>
      <c r="F167" s="52" t="s">
        <v>11202</v>
      </c>
      <c r="G167" s="10">
        <v>623</v>
      </c>
      <c r="H167" s="10" t="s">
        <v>1965</v>
      </c>
      <c r="I167" s="47" t="s">
        <v>1964</v>
      </c>
      <c r="J167" s="10" t="s">
        <v>1844</v>
      </c>
      <c r="K167" s="10" t="s">
        <v>1966</v>
      </c>
      <c r="M167" s="54"/>
      <c r="N167" s="54"/>
    </row>
    <row r="168" spans="3:14" ht="15" customHeight="1" x14ac:dyDescent="0.3">
      <c r="C168" s="44" t="s">
        <v>27367</v>
      </c>
      <c r="D168" s="47" t="s">
        <v>27368</v>
      </c>
      <c r="F168" s="52" t="s">
        <v>11203</v>
      </c>
      <c r="G168" s="10">
        <v>624</v>
      </c>
      <c r="H168" s="10" t="s">
        <v>1971</v>
      </c>
      <c r="I168" s="47" t="s">
        <v>1970</v>
      </c>
      <c r="J168" s="10" t="s">
        <v>1849</v>
      </c>
      <c r="K168" s="10" t="s">
        <v>1972</v>
      </c>
      <c r="M168" s="54"/>
      <c r="N168" s="54"/>
    </row>
    <row r="169" spans="3:14" ht="15" customHeight="1" x14ac:dyDescent="0.3">
      <c r="C169" s="44" t="s">
        <v>27369</v>
      </c>
      <c r="D169" s="47" t="s">
        <v>27370</v>
      </c>
      <c r="F169" s="52" t="s">
        <v>11204</v>
      </c>
      <c r="G169" s="10">
        <v>627</v>
      </c>
      <c r="H169" s="10" t="s">
        <v>1973</v>
      </c>
      <c r="I169" s="47" t="s">
        <v>1319</v>
      </c>
      <c r="J169" s="10" t="s">
        <v>1852</v>
      </c>
      <c r="K169" s="10" t="s">
        <v>1974</v>
      </c>
      <c r="M169" s="54"/>
      <c r="N169" s="54"/>
    </row>
    <row r="170" spans="3:14" ht="15" customHeight="1" x14ac:dyDescent="0.3">
      <c r="C170" s="44" t="s">
        <v>27371</v>
      </c>
      <c r="D170" s="47" t="s">
        <v>1691</v>
      </c>
      <c r="F170" s="52" t="s">
        <v>11205</v>
      </c>
      <c r="G170" s="10">
        <v>8678</v>
      </c>
      <c r="H170" s="10" t="s">
        <v>1975</v>
      </c>
      <c r="I170" s="47" t="s">
        <v>876</v>
      </c>
      <c r="J170" s="10" t="s">
        <v>1858</v>
      </c>
      <c r="K170" s="10" t="s">
        <v>1976</v>
      </c>
      <c r="M170" s="54"/>
      <c r="N170" s="54"/>
    </row>
    <row r="171" spans="3:14" ht="15" customHeight="1" x14ac:dyDescent="0.3">
      <c r="C171" s="44" t="s">
        <v>27372</v>
      </c>
      <c r="D171" s="47" t="s">
        <v>5715</v>
      </c>
      <c r="F171" s="52" t="s">
        <v>11206</v>
      </c>
      <c r="G171" s="10">
        <v>51283</v>
      </c>
      <c r="H171" s="10" t="s">
        <v>1982</v>
      </c>
      <c r="I171" s="47" t="s">
        <v>1981</v>
      </c>
      <c r="J171" s="10" t="s">
        <v>1983</v>
      </c>
      <c r="K171" s="10" t="s">
        <v>1984</v>
      </c>
      <c r="M171" s="54"/>
      <c r="N171" s="54"/>
    </row>
    <row r="172" spans="3:14" ht="15" customHeight="1" x14ac:dyDescent="0.3">
      <c r="C172" s="44" t="s">
        <v>27373</v>
      </c>
      <c r="D172" s="47" t="s">
        <v>582</v>
      </c>
      <c r="F172" s="52" t="s">
        <v>11207</v>
      </c>
      <c r="G172" s="10">
        <v>637</v>
      </c>
      <c r="H172" s="10" t="s">
        <v>2004</v>
      </c>
      <c r="I172" s="47" t="s">
        <v>877</v>
      </c>
      <c r="J172" s="10" t="s">
        <v>1879</v>
      </c>
      <c r="K172" s="10" t="s">
        <v>2005</v>
      </c>
      <c r="M172" s="54"/>
      <c r="N172" s="54"/>
    </row>
    <row r="173" spans="3:14" ht="15" customHeight="1" x14ac:dyDescent="0.3">
      <c r="C173" s="44" t="s">
        <v>27374</v>
      </c>
      <c r="D173" s="47" t="s">
        <v>588</v>
      </c>
      <c r="F173" s="52" t="s">
        <v>11208</v>
      </c>
      <c r="G173" s="10">
        <v>638</v>
      </c>
      <c r="H173" s="10" t="s">
        <v>2012</v>
      </c>
      <c r="I173" s="47" t="s">
        <v>2011</v>
      </c>
      <c r="J173" s="10" t="s">
        <v>1885</v>
      </c>
      <c r="K173" s="10" t="s">
        <v>2013</v>
      </c>
      <c r="M173" s="54"/>
      <c r="N173" s="54"/>
    </row>
    <row r="174" spans="3:14" ht="15" customHeight="1" x14ac:dyDescent="0.3">
      <c r="C174" s="44" t="s">
        <v>27375</v>
      </c>
      <c r="D174" s="47" t="s">
        <v>602</v>
      </c>
      <c r="F174" s="52" t="s">
        <v>11209</v>
      </c>
      <c r="G174" s="10">
        <v>329</v>
      </c>
      <c r="H174" s="10" t="s">
        <v>2018</v>
      </c>
      <c r="I174" s="47" t="s">
        <v>2017</v>
      </c>
      <c r="J174" s="10" t="s">
        <v>2019</v>
      </c>
      <c r="K174" s="10" t="s">
        <v>2020</v>
      </c>
      <c r="M174" s="54"/>
      <c r="N174" s="54"/>
    </row>
    <row r="175" spans="3:14" ht="15" customHeight="1" x14ac:dyDescent="0.3">
      <c r="C175" s="44" t="s">
        <v>27376</v>
      </c>
      <c r="D175" s="47" t="s">
        <v>626</v>
      </c>
      <c r="F175" s="52" t="s">
        <v>11210</v>
      </c>
      <c r="G175" s="10">
        <v>330</v>
      </c>
      <c r="H175" s="10" t="s">
        <v>2027</v>
      </c>
      <c r="I175" s="47" t="s">
        <v>2026</v>
      </c>
      <c r="J175" s="10" t="s">
        <v>2028</v>
      </c>
      <c r="K175" s="10" t="s">
        <v>2029</v>
      </c>
      <c r="M175" s="54"/>
      <c r="N175" s="54"/>
    </row>
    <row r="176" spans="3:14" ht="15" customHeight="1" x14ac:dyDescent="0.3">
      <c r="C176" s="44" t="s">
        <v>27377</v>
      </c>
      <c r="D176" s="47" t="s">
        <v>5744</v>
      </c>
      <c r="F176" s="52" t="s">
        <v>11211</v>
      </c>
      <c r="G176" s="10">
        <v>332</v>
      </c>
      <c r="H176" s="10" t="s">
        <v>2031</v>
      </c>
      <c r="I176" s="47" t="s">
        <v>2030</v>
      </c>
      <c r="J176" s="10" t="s">
        <v>2032</v>
      </c>
      <c r="K176" s="10" t="s">
        <v>2033</v>
      </c>
      <c r="M176" s="54"/>
      <c r="N176" s="54"/>
    </row>
    <row r="177" spans="3:14" ht="15" customHeight="1" x14ac:dyDescent="0.3">
      <c r="C177" s="44" t="s">
        <v>27378</v>
      </c>
      <c r="D177" s="47" t="s">
        <v>918</v>
      </c>
      <c r="F177" s="52" t="s">
        <v>11212</v>
      </c>
      <c r="G177" s="10">
        <v>57448</v>
      </c>
      <c r="H177" s="10" t="s">
        <v>2037</v>
      </c>
      <c r="I177" s="47" t="s">
        <v>2036</v>
      </c>
      <c r="J177" s="10" t="s">
        <v>2038</v>
      </c>
      <c r="K177" s="10" t="s">
        <v>2039</v>
      </c>
      <c r="M177" s="54"/>
      <c r="N177" s="54"/>
    </row>
    <row r="178" spans="3:14" ht="15" customHeight="1" x14ac:dyDescent="0.3">
      <c r="C178" s="44" t="s">
        <v>27379</v>
      </c>
      <c r="D178" s="47" t="s">
        <v>27380</v>
      </c>
      <c r="F178" s="52" t="s">
        <v>22849</v>
      </c>
      <c r="G178" s="10">
        <v>79444</v>
      </c>
      <c r="H178" s="10" t="s">
        <v>21330</v>
      </c>
      <c r="I178" s="47" t="s">
        <v>15071</v>
      </c>
      <c r="J178" s="10" t="s">
        <v>21331</v>
      </c>
      <c r="K178" s="10" t="s">
        <v>21332</v>
      </c>
      <c r="M178" s="54"/>
      <c r="N178" s="54"/>
    </row>
    <row r="179" spans="3:14" ht="15" customHeight="1" x14ac:dyDescent="0.3">
      <c r="C179" s="44" t="s">
        <v>27381</v>
      </c>
      <c r="D179" s="47" t="s">
        <v>27382</v>
      </c>
      <c r="F179" s="52" t="s">
        <v>22850</v>
      </c>
      <c r="G179" s="10">
        <v>112401</v>
      </c>
      <c r="H179" s="10" t="s">
        <v>21333</v>
      </c>
      <c r="I179" s="10" t="s">
        <v>15073</v>
      </c>
      <c r="J179" s="10" t="s">
        <v>21334</v>
      </c>
      <c r="K179" s="10" t="s">
        <v>21335</v>
      </c>
      <c r="M179" s="54"/>
      <c r="N179" s="54"/>
    </row>
    <row r="180" spans="3:14" ht="15" customHeight="1" x14ac:dyDescent="0.3">
      <c r="C180" s="44" t="s">
        <v>27383</v>
      </c>
      <c r="D180" s="47" t="s">
        <v>5878</v>
      </c>
      <c r="F180" s="52" t="s">
        <v>11213</v>
      </c>
      <c r="G180" s="10">
        <v>29760</v>
      </c>
      <c r="H180" s="10" t="s">
        <v>2057</v>
      </c>
      <c r="I180" s="47" t="s">
        <v>2056</v>
      </c>
      <c r="J180" s="10" t="s">
        <v>1931</v>
      </c>
      <c r="K180" s="10" t="s">
        <v>2058</v>
      </c>
      <c r="M180" s="54"/>
      <c r="N180" s="54"/>
    </row>
    <row r="181" spans="3:14" ht="15" customHeight="1" x14ac:dyDescent="0.3">
      <c r="C181" s="44" t="s">
        <v>27384</v>
      </c>
      <c r="D181" s="47" t="s">
        <v>5889</v>
      </c>
      <c r="F181" s="52" t="s">
        <v>11214</v>
      </c>
      <c r="G181" s="10">
        <v>90427</v>
      </c>
      <c r="H181" s="10" t="s">
        <v>2066</v>
      </c>
      <c r="I181" s="47" t="s">
        <v>2065</v>
      </c>
      <c r="J181" s="10" t="s">
        <v>1941</v>
      </c>
      <c r="K181" s="10" t="s">
        <v>2067</v>
      </c>
      <c r="M181" s="54"/>
      <c r="N181" s="54"/>
    </row>
    <row r="182" spans="3:14" ht="15" customHeight="1" x14ac:dyDescent="0.3">
      <c r="C182" s="44" t="s">
        <v>27385</v>
      </c>
      <c r="D182" s="47" t="s">
        <v>3326</v>
      </c>
      <c r="F182" s="52" t="s">
        <v>11215</v>
      </c>
      <c r="G182" s="10">
        <v>648</v>
      </c>
      <c r="H182" s="10" t="s">
        <v>2069</v>
      </c>
      <c r="I182" s="47" t="s">
        <v>2068</v>
      </c>
      <c r="J182" s="10" t="s">
        <v>2070</v>
      </c>
      <c r="K182" s="10" t="s">
        <v>2071</v>
      </c>
    </row>
    <row r="183" spans="3:14" ht="15" customHeight="1" x14ac:dyDescent="0.3">
      <c r="C183" s="44" t="s">
        <v>27386</v>
      </c>
      <c r="D183" s="47" t="s">
        <v>6160</v>
      </c>
      <c r="F183" s="52" t="s">
        <v>11216</v>
      </c>
      <c r="G183" s="10">
        <v>649</v>
      </c>
      <c r="H183" s="10" t="s">
        <v>44</v>
      </c>
      <c r="I183" s="47" t="s">
        <v>45</v>
      </c>
      <c r="J183" s="10" t="s">
        <v>46</v>
      </c>
      <c r="K183" s="10" t="s">
        <v>2072</v>
      </c>
    </row>
    <row r="184" spans="3:14" ht="15" customHeight="1" x14ac:dyDescent="0.3">
      <c r="C184" s="44" t="s">
        <v>27387</v>
      </c>
      <c r="D184" s="47" t="s">
        <v>27388</v>
      </c>
      <c r="F184" s="52" t="s">
        <v>11217</v>
      </c>
      <c r="G184" s="10">
        <v>650</v>
      </c>
      <c r="H184" s="10" t="s">
        <v>47</v>
      </c>
      <c r="I184" s="47" t="s">
        <v>48</v>
      </c>
      <c r="J184" s="10" t="s">
        <v>49</v>
      </c>
      <c r="K184" s="10" t="s">
        <v>2075</v>
      </c>
    </row>
    <row r="185" spans="3:14" ht="15" customHeight="1" x14ac:dyDescent="0.3">
      <c r="C185" s="44" t="s">
        <v>27389</v>
      </c>
      <c r="D185" s="47" t="s">
        <v>6215</v>
      </c>
      <c r="F185" s="52" t="s">
        <v>11218</v>
      </c>
      <c r="G185" s="10">
        <v>651</v>
      </c>
      <c r="H185" s="10" t="s">
        <v>50</v>
      </c>
      <c r="I185" s="47" t="s">
        <v>51</v>
      </c>
      <c r="J185" s="10" t="s">
        <v>52</v>
      </c>
      <c r="K185" s="10" t="s">
        <v>2076</v>
      </c>
    </row>
    <row r="186" spans="3:14" ht="15" customHeight="1" x14ac:dyDescent="0.3">
      <c r="C186" s="44" t="s">
        <v>27390</v>
      </c>
      <c r="D186" s="47" t="s">
        <v>6393</v>
      </c>
      <c r="F186" s="52" t="s">
        <v>11219</v>
      </c>
      <c r="G186" s="10">
        <v>655</v>
      </c>
      <c r="H186" s="10" t="s">
        <v>53</v>
      </c>
      <c r="I186" s="47" t="s">
        <v>54</v>
      </c>
      <c r="J186" s="10" t="s">
        <v>55</v>
      </c>
      <c r="K186" s="10" t="s">
        <v>2083</v>
      </c>
    </row>
    <row r="187" spans="3:14" ht="15" customHeight="1" x14ac:dyDescent="0.3">
      <c r="C187" s="44" t="s">
        <v>27391</v>
      </c>
      <c r="D187" s="47" t="s">
        <v>6497</v>
      </c>
      <c r="F187" s="52" t="s">
        <v>22851</v>
      </c>
      <c r="G187" s="10">
        <v>662</v>
      </c>
      <c r="H187" s="10" t="s">
        <v>21336</v>
      </c>
      <c r="I187" s="47" t="s">
        <v>15075</v>
      </c>
      <c r="J187" s="10" t="s">
        <v>21337</v>
      </c>
      <c r="K187" s="10" t="s">
        <v>21338</v>
      </c>
    </row>
    <row r="188" spans="3:14" ht="15" customHeight="1" x14ac:dyDescent="0.3">
      <c r="C188" s="44" t="s">
        <v>27392</v>
      </c>
      <c r="D188" s="47" t="s">
        <v>6505</v>
      </c>
      <c r="F188" s="52" t="s">
        <v>11220</v>
      </c>
      <c r="G188" s="10">
        <v>663</v>
      </c>
      <c r="H188" s="10" t="s">
        <v>2098</v>
      </c>
      <c r="I188" s="47" t="s">
        <v>2097</v>
      </c>
      <c r="J188" s="10" t="s">
        <v>2099</v>
      </c>
      <c r="K188" s="10" t="s">
        <v>2100</v>
      </c>
    </row>
    <row r="189" spans="3:14" ht="15" customHeight="1" x14ac:dyDescent="0.3">
      <c r="C189" s="44" t="s">
        <v>27393</v>
      </c>
      <c r="D189" s="47" t="s">
        <v>27394</v>
      </c>
      <c r="F189" s="52" t="s">
        <v>11221</v>
      </c>
      <c r="G189" s="10">
        <v>664</v>
      </c>
      <c r="H189" s="10" t="s">
        <v>2102</v>
      </c>
      <c r="I189" s="47" t="s">
        <v>2101</v>
      </c>
      <c r="J189" s="10" t="s">
        <v>2103</v>
      </c>
      <c r="K189" s="10" t="s">
        <v>2104</v>
      </c>
    </row>
    <row r="190" spans="3:14" ht="15" customHeight="1" x14ac:dyDescent="0.3">
      <c r="C190" s="44" t="s">
        <v>27395</v>
      </c>
      <c r="D190" s="47" t="s">
        <v>922</v>
      </c>
      <c r="F190" s="52" t="s">
        <v>11222</v>
      </c>
      <c r="G190" s="10">
        <v>665</v>
      </c>
      <c r="H190" s="10" t="s">
        <v>2105</v>
      </c>
      <c r="I190" s="47" t="s">
        <v>883</v>
      </c>
      <c r="J190" s="10" t="s">
        <v>2106</v>
      </c>
      <c r="K190" s="10" t="s">
        <v>2107</v>
      </c>
    </row>
    <row r="191" spans="3:14" ht="15" customHeight="1" x14ac:dyDescent="0.3">
      <c r="C191" s="44" t="s">
        <v>27396</v>
      </c>
      <c r="D191" s="47" t="s">
        <v>6525</v>
      </c>
      <c r="F191" s="52" t="s">
        <v>22852</v>
      </c>
      <c r="G191" s="10">
        <v>666</v>
      </c>
      <c r="H191" s="10" t="s">
        <v>21339</v>
      </c>
      <c r="I191" s="47" t="s">
        <v>15080</v>
      </c>
      <c r="J191" s="10" t="s">
        <v>2023</v>
      </c>
      <c r="K191" s="10" t="s">
        <v>21340</v>
      </c>
    </row>
    <row r="192" spans="3:14" ht="15" customHeight="1" x14ac:dyDescent="0.3">
      <c r="C192" s="44" t="s">
        <v>27397</v>
      </c>
      <c r="D192" s="47" t="s">
        <v>924</v>
      </c>
      <c r="F192" s="52" t="s">
        <v>11223</v>
      </c>
      <c r="G192" s="10">
        <v>673</v>
      </c>
      <c r="H192" s="10" t="s">
        <v>2131</v>
      </c>
      <c r="I192" s="47" t="s">
        <v>2130</v>
      </c>
      <c r="J192" s="10" t="s">
        <v>2046</v>
      </c>
      <c r="K192" s="10" t="s">
        <v>2132</v>
      </c>
    </row>
    <row r="193" spans="3:11" ht="15" customHeight="1" x14ac:dyDescent="0.3">
      <c r="C193" s="44" t="s">
        <v>27398</v>
      </c>
      <c r="D193" s="47" t="s">
        <v>27399</v>
      </c>
      <c r="F193" s="52" t="s">
        <v>22853</v>
      </c>
      <c r="G193" s="10">
        <v>8315</v>
      </c>
      <c r="H193" s="10" t="s">
        <v>21341</v>
      </c>
      <c r="I193" s="47" t="s">
        <v>15509</v>
      </c>
      <c r="J193" s="10" t="s">
        <v>21342</v>
      </c>
      <c r="K193" s="10" t="s">
        <v>21343</v>
      </c>
    </row>
    <row r="194" spans="3:11" ht="15" customHeight="1" x14ac:dyDescent="0.3">
      <c r="C194" s="44" t="s">
        <v>27400</v>
      </c>
      <c r="D194" s="47" t="s">
        <v>27401</v>
      </c>
      <c r="F194" s="52" t="s">
        <v>11224</v>
      </c>
      <c r="G194" s="10">
        <v>672</v>
      </c>
      <c r="H194" s="10" t="s">
        <v>2133</v>
      </c>
      <c r="I194" s="47" t="s">
        <v>1162</v>
      </c>
      <c r="J194" s="10" t="s">
        <v>2134</v>
      </c>
      <c r="K194" s="10" t="s">
        <v>2135</v>
      </c>
    </row>
    <row r="195" spans="3:11" ht="15" customHeight="1" x14ac:dyDescent="0.3">
      <c r="C195" s="44" t="s">
        <v>27402</v>
      </c>
      <c r="D195" s="47" t="s">
        <v>4374</v>
      </c>
      <c r="F195" s="52" t="s">
        <v>11225</v>
      </c>
      <c r="G195" s="10">
        <v>675</v>
      </c>
      <c r="H195" s="10" t="s">
        <v>2136</v>
      </c>
      <c r="I195" s="47" t="s">
        <v>1164</v>
      </c>
      <c r="J195" s="10" t="s">
        <v>2137</v>
      </c>
      <c r="K195" s="10" t="s">
        <v>2138</v>
      </c>
    </row>
    <row r="196" spans="3:11" ht="15" customHeight="1" x14ac:dyDescent="0.3">
      <c r="C196" s="44" t="s">
        <v>27403</v>
      </c>
      <c r="D196" s="47" t="s">
        <v>925</v>
      </c>
      <c r="F196" s="52" t="s">
        <v>11226</v>
      </c>
      <c r="G196" s="10">
        <v>79184</v>
      </c>
      <c r="H196" s="10" t="s">
        <v>2140</v>
      </c>
      <c r="I196" s="47" t="s">
        <v>2139</v>
      </c>
      <c r="J196" s="10" t="s">
        <v>2061</v>
      </c>
      <c r="K196" s="10" t="s">
        <v>2141</v>
      </c>
    </row>
    <row r="197" spans="3:11" ht="15" customHeight="1" x14ac:dyDescent="0.3">
      <c r="C197" s="44" t="s">
        <v>27404</v>
      </c>
      <c r="D197" s="47" t="s">
        <v>927</v>
      </c>
      <c r="F197" s="52" t="s">
        <v>22854</v>
      </c>
      <c r="G197" s="10">
        <v>9577</v>
      </c>
      <c r="H197" s="10" t="s">
        <v>21344</v>
      </c>
      <c r="I197" s="47" t="s">
        <v>15084</v>
      </c>
      <c r="J197" s="10" t="s">
        <v>21345</v>
      </c>
      <c r="K197" s="10" t="s">
        <v>21346</v>
      </c>
    </row>
    <row r="198" spans="3:11" ht="15" customHeight="1" x14ac:dyDescent="0.3">
      <c r="C198" s="44" t="s">
        <v>27405</v>
      </c>
      <c r="D198" s="47" t="s">
        <v>4378</v>
      </c>
      <c r="F198" s="52" t="s">
        <v>11227</v>
      </c>
      <c r="G198" s="10">
        <v>680</v>
      </c>
      <c r="H198" s="10" t="s">
        <v>2165</v>
      </c>
      <c r="I198" s="47" t="s">
        <v>2164</v>
      </c>
      <c r="J198" s="10" t="s">
        <v>2081</v>
      </c>
      <c r="K198" s="10" t="s">
        <v>2166</v>
      </c>
    </row>
    <row r="199" spans="3:11" ht="15" customHeight="1" x14ac:dyDescent="0.3">
      <c r="C199" s="44" t="s">
        <v>27406</v>
      </c>
      <c r="D199" s="47" t="s">
        <v>4379</v>
      </c>
      <c r="F199" s="52" t="s">
        <v>22855</v>
      </c>
      <c r="G199" s="10">
        <v>53339</v>
      </c>
      <c r="H199" s="10" t="s">
        <v>21347</v>
      </c>
      <c r="I199" s="47" t="s">
        <v>15514</v>
      </c>
      <c r="J199" s="10" t="s">
        <v>21348</v>
      </c>
      <c r="K199" s="10" t="s">
        <v>21349</v>
      </c>
    </row>
    <row r="200" spans="3:11" ht="15" customHeight="1" x14ac:dyDescent="0.3">
      <c r="C200" s="44" t="s">
        <v>27407</v>
      </c>
      <c r="D200" s="47" t="s">
        <v>4380</v>
      </c>
      <c r="F200" s="52" t="s">
        <v>22856</v>
      </c>
      <c r="G200" s="10">
        <v>55643</v>
      </c>
      <c r="H200" s="10" t="s">
        <v>21350</v>
      </c>
      <c r="I200" s="47" t="s">
        <v>15516</v>
      </c>
      <c r="J200" s="10" t="s">
        <v>21351</v>
      </c>
      <c r="K200" s="10" t="s">
        <v>21352</v>
      </c>
    </row>
    <row r="201" spans="3:11" ht="15" customHeight="1" x14ac:dyDescent="0.3">
      <c r="C201" s="44" t="s">
        <v>27408</v>
      </c>
      <c r="D201" s="47" t="s">
        <v>4382</v>
      </c>
      <c r="F201" s="52" t="s">
        <v>11228</v>
      </c>
      <c r="G201" s="10">
        <v>695</v>
      </c>
      <c r="H201" s="10" t="s">
        <v>2176</v>
      </c>
      <c r="I201" s="47" t="s">
        <v>2175</v>
      </c>
      <c r="J201" s="10" t="s">
        <v>2110</v>
      </c>
      <c r="K201" s="10" t="s">
        <v>2177</v>
      </c>
    </row>
    <row r="202" spans="3:11" ht="15" customHeight="1" x14ac:dyDescent="0.3">
      <c r="C202" s="44" t="s">
        <v>27409</v>
      </c>
      <c r="D202" s="47" t="s">
        <v>6596</v>
      </c>
      <c r="F202" s="52" t="s">
        <v>11229</v>
      </c>
      <c r="G202" s="10">
        <v>8945</v>
      </c>
      <c r="H202" s="10" t="s">
        <v>2180</v>
      </c>
      <c r="I202" s="47" t="s">
        <v>2179</v>
      </c>
      <c r="J202" s="10" t="s">
        <v>2123</v>
      </c>
      <c r="K202" s="10" t="s">
        <v>2181</v>
      </c>
    </row>
    <row r="203" spans="3:11" ht="15" customHeight="1" x14ac:dyDescent="0.3">
      <c r="C203" s="44" t="s">
        <v>27410</v>
      </c>
      <c r="D203" s="47" t="s">
        <v>6603</v>
      </c>
      <c r="F203" s="52" t="s">
        <v>11230</v>
      </c>
      <c r="G203" s="10">
        <v>718</v>
      </c>
      <c r="H203" s="10" t="s">
        <v>2204</v>
      </c>
      <c r="I203" s="47" t="s">
        <v>1324</v>
      </c>
      <c r="J203" s="10" t="s">
        <v>2143</v>
      </c>
      <c r="K203" s="10" t="s">
        <v>2205</v>
      </c>
    </row>
    <row r="204" spans="3:11" ht="15" customHeight="1" x14ac:dyDescent="0.3">
      <c r="C204" s="44" t="s">
        <v>27411</v>
      </c>
      <c r="D204" s="47" t="s">
        <v>4153</v>
      </c>
      <c r="F204" s="52" t="s">
        <v>11231</v>
      </c>
      <c r="G204" s="10">
        <v>719</v>
      </c>
      <c r="H204" s="10" t="s">
        <v>2208</v>
      </c>
      <c r="I204" s="47" t="s">
        <v>2207</v>
      </c>
      <c r="J204" s="10" t="s">
        <v>2147</v>
      </c>
      <c r="K204" s="10" t="s">
        <v>2209</v>
      </c>
    </row>
    <row r="205" spans="3:11" ht="15" customHeight="1" x14ac:dyDescent="0.3">
      <c r="C205" s="44" t="s">
        <v>27412</v>
      </c>
      <c r="D205" s="47" t="s">
        <v>4388</v>
      </c>
      <c r="F205" s="52" t="s">
        <v>11232</v>
      </c>
      <c r="G205" s="10">
        <v>728</v>
      </c>
      <c r="H205" s="10" t="s">
        <v>2211</v>
      </c>
      <c r="I205" s="47" t="s">
        <v>2210</v>
      </c>
      <c r="J205" s="10" t="s">
        <v>2157</v>
      </c>
      <c r="K205" s="10" t="s">
        <v>2212</v>
      </c>
    </row>
    <row r="206" spans="3:11" ht="15" customHeight="1" x14ac:dyDescent="0.3">
      <c r="C206" s="44" t="s">
        <v>27413</v>
      </c>
      <c r="D206" s="47" t="s">
        <v>6618</v>
      </c>
      <c r="F206" s="52" t="s">
        <v>22857</v>
      </c>
      <c r="G206" s="10">
        <v>27202</v>
      </c>
      <c r="H206" s="10" t="s">
        <v>21353</v>
      </c>
      <c r="I206" s="47" t="s">
        <v>14752</v>
      </c>
      <c r="J206" s="10" t="s">
        <v>21354</v>
      </c>
      <c r="K206" s="10" t="s">
        <v>21355</v>
      </c>
    </row>
    <row r="207" spans="3:11" ht="15" customHeight="1" x14ac:dyDescent="0.3">
      <c r="C207" s="44" t="s">
        <v>27414</v>
      </c>
      <c r="D207" s="47" t="s">
        <v>6687</v>
      </c>
      <c r="F207" s="52" t="s">
        <v>11233</v>
      </c>
      <c r="G207" s="10">
        <v>735</v>
      </c>
      <c r="H207" s="10" t="s">
        <v>2213</v>
      </c>
      <c r="I207" s="47" t="s">
        <v>2159</v>
      </c>
      <c r="J207" s="10" t="s">
        <v>2161</v>
      </c>
      <c r="K207" s="10" t="s">
        <v>2214</v>
      </c>
    </row>
    <row r="208" spans="3:11" ht="15" customHeight="1" x14ac:dyDescent="0.3">
      <c r="C208" s="44" t="s">
        <v>27415</v>
      </c>
      <c r="D208" s="47" t="s">
        <v>6694</v>
      </c>
      <c r="F208" s="52" t="s">
        <v>11234</v>
      </c>
      <c r="G208" s="10">
        <v>799</v>
      </c>
      <c r="H208" s="10" t="s">
        <v>2293</v>
      </c>
      <c r="I208" s="47" t="s">
        <v>2292</v>
      </c>
      <c r="J208" s="10" t="s">
        <v>2294</v>
      </c>
      <c r="K208" s="10" t="s">
        <v>2295</v>
      </c>
    </row>
    <row r="209" spans="3:11" ht="15" customHeight="1" x14ac:dyDescent="0.3">
      <c r="C209" s="44" t="s">
        <v>27416</v>
      </c>
      <c r="D209" s="47" t="s">
        <v>3203</v>
      </c>
      <c r="F209" s="52" t="s">
        <v>11235</v>
      </c>
      <c r="G209" s="10">
        <v>10203</v>
      </c>
      <c r="H209" s="10" t="s">
        <v>2302</v>
      </c>
      <c r="I209" s="47" t="s">
        <v>2301</v>
      </c>
      <c r="J209" s="10" t="s">
        <v>2197</v>
      </c>
      <c r="K209" s="10" t="s">
        <v>2303</v>
      </c>
    </row>
    <row r="210" spans="3:11" ht="15" customHeight="1" x14ac:dyDescent="0.3">
      <c r="C210" s="44" t="s">
        <v>27417</v>
      </c>
      <c r="D210" s="47" t="s">
        <v>1523</v>
      </c>
      <c r="F210" s="52" t="s">
        <v>22858</v>
      </c>
      <c r="G210" s="10">
        <v>29775</v>
      </c>
      <c r="H210" s="10" t="s">
        <v>21356</v>
      </c>
      <c r="I210" s="47" t="s">
        <v>15087</v>
      </c>
      <c r="J210" s="10" t="s">
        <v>2230</v>
      </c>
      <c r="K210" s="10" t="s">
        <v>21357</v>
      </c>
    </row>
    <row r="211" spans="3:11" ht="15" customHeight="1" x14ac:dyDescent="0.3">
      <c r="C211" s="44" t="s">
        <v>27418</v>
      </c>
      <c r="D211" s="47" t="s">
        <v>1524</v>
      </c>
      <c r="F211" s="52" t="s">
        <v>11236</v>
      </c>
      <c r="G211" s="10">
        <v>84433</v>
      </c>
      <c r="H211" s="10" t="s">
        <v>2393</v>
      </c>
      <c r="I211" s="47" t="s">
        <v>2392</v>
      </c>
      <c r="J211" s="10" t="s">
        <v>2235</v>
      </c>
      <c r="K211" s="10" t="s">
        <v>2394</v>
      </c>
    </row>
    <row r="212" spans="3:11" ht="15" customHeight="1" x14ac:dyDescent="0.3">
      <c r="C212" s="44" t="s">
        <v>27419</v>
      </c>
      <c r="D212" s="47" t="s">
        <v>1526</v>
      </c>
      <c r="F212" s="52" t="s">
        <v>22859</v>
      </c>
      <c r="G212" s="10">
        <v>79092</v>
      </c>
      <c r="H212" s="10" t="s">
        <v>21358</v>
      </c>
      <c r="I212" s="47" t="s">
        <v>15090</v>
      </c>
      <c r="J212" s="10" t="s">
        <v>21359</v>
      </c>
      <c r="K212" s="10" t="s">
        <v>21360</v>
      </c>
    </row>
    <row r="213" spans="3:11" ht="15" customHeight="1" x14ac:dyDescent="0.3">
      <c r="C213" s="44" t="s">
        <v>27420</v>
      </c>
      <c r="D213" s="47" t="s">
        <v>1528</v>
      </c>
      <c r="F213" s="52" t="s">
        <v>22860</v>
      </c>
      <c r="G213" s="10">
        <v>440068</v>
      </c>
      <c r="H213" s="10" t="s">
        <v>21361</v>
      </c>
      <c r="I213" s="47" t="s">
        <v>15092</v>
      </c>
      <c r="J213" s="10" t="s">
        <v>21362</v>
      </c>
      <c r="K213" s="10" t="s">
        <v>21363</v>
      </c>
    </row>
    <row r="214" spans="3:11" ht="15" customHeight="1" x14ac:dyDescent="0.3">
      <c r="C214" s="44" t="s">
        <v>27421</v>
      </c>
      <c r="D214" s="47" t="s">
        <v>1530</v>
      </c>
      <c r="F214" s="52" t="s">
        <v>11237</v>
      </c>
      <c r="G214" s="10">
        <v>59082</v>
      </c>
      <c r="H214" s="10" t="s">
        <v>2399</v>
      </c>
      <c r="I214" s="47" t="s">
        <v>2398</v>
      </c>
      <c r="J214" s="10" t="s">
        <v>2400</v>
      </c>
      <c r="K214" s="10" t="s">
        <v>2401</v>
      </c>
    </row>
    <row r="215" spans="3:11" ht="15" customHeight="1" x14ac:dyDescent="0.3">
      <c r="C215" s="44" t="s">
        <v>27422</v>
      </c>
      <c r="D215" s="47" t="s">
        <v>99</v>
      </c>
      <c r="F215" s="52" t="s">
        <v>11238</v>
      </c>
      <c r="G215" s="10">
        <v>84674</v>
      </c>
      <c r="H215" s="10" t="s">
        <v>2407</v>
      </c>
      <c r="I215" s="47" t="s">
        <v>2406</v>
      </c>
      <c r="J215" s="10" t="s">
        <v>2240</v>
      </c>
      <c r="K215" s="10" t="s">
        <v>2408</v>
      </c>
    </row>
    <row r="216" spans="3:11" ht="15" customHeight="1" x14ac:dyDescent="0.3">
      <c r="C216" s="44" t="s">
        <v>27423</v>
      </c>
      <c r="D216" s="47" t="s">
        <v>102</v>
      </c>
      <c r="F216" s="52" t="s">
        <v>11239</v>
      </c>
      <c r="G216" s="10">
        <v>64170</v>
      </c>
      <c r="H216" s="10" t="s">
        <v>2417</v>
      </c>
      <c r="I216" s="47" t="s">
        <v>2416</v>
      </c>
      <c r="J216" s="10" t="s">
        <v>2245</v>
      </c>
      <c r="K216" s="10" t="s">
        <v>2418</v>
      </c>
    </row>
    <row r="217" spans="3:11" ht="15" customHeight="1" x14ac:dyDescent="0.3">
      <c r="C217" s="44" t="s">
        <v>27424</v>
      </c>
      <c r="D217" s="47" t="s">
        <v>114</v>
      </c>
      <c r="F217" s="52" t="s">
        <v>11240</v>
      </c>
      <c r="G217" s="10">
        <v>834</v>
      </c>
      <c r="H217" s="10" t="s">
        <v>2444</v>
      </c>
      <c r="I217" s="47" t="s">
        <v>889</v>
      </c>
      <c r="J217" s="10" t="s">
        <v>2445</v>
      </c>
      <c r="K217" s="10" t="s">
        <v>2446</v>
      </c>
    </row>
    <row r="218" spans="3:11" ht="15" customHeight="1" x14ac:dyDescent="0.3">
      <c r="C218" s="44" t="s">
        <v>27425</v>
      </c>
      <c r="D218" s="47" t="s">
        <v>138</v>
      </c>
      <c r="F218" s="52" t="s">
        <v>11241</v>
      </c>
      <c r="G218" s="10">
        <v>843</v>
      </c>
      <c r="H218" s="10" t="s">
        <v>2452</v>
      </c>
      <c r="I218" s="47" t="s">
        <v>2451</v>
      </c>
      <c r="J218" s="10" t="s">
        <v>2453</v>
      </c>
      <c r="K218" s="10" t="s">
        <v>2454</v>
      </c>
    </row>
    <row r="219" spans="3:11" ht="15" customHeight="1" x14ac:dyDescent="0.3">
      <c r="C219" s="44" t="s">
        <v>27426</v>
      </c>
      <c r="D219" s="47" t="s">
        <v>141</v>
      </c>
      <c r="F219" s="52" t="s">
        <v>11242</v>
      </c>
      <c r="G219" s="10">
        <v>23581</v>
      </c>
      <c r="H219" s="10" t="s">
        <v>2460</v>
      </c>
      <c r="I219" s="47" t="s">
        <v>2459</v>
      </c>
      <c r="J219" s="10" t="s">
        <v>2461</v>
      </c>
      <c r="K219" s="10" t="s">
        <v>2462</v>
      </c>
    </row>
    <row r="220" spans="3:11" ht="15" customHeight="1" x14ac:dyDescent="0.3">
      <c r="C220" s="44" t="s">
        <v>27427</v>
      </c>
      <c r="D220" s="47" t="s">
        <v>147</v>
      </c>
      <c r="F220" s="52" t="s">
        <v>11243</v>
      </c>
      <c r="G220" s="10">
        <v>835</v>
      </c>
      <c r="H220" s="10" t="s">
        <v>2468</v>
      </c>
      <c r="I220" s="47" t="s">
        <v>2467</v>
      </c>
      <c r="J220" s="10" t="s">
        <v>2469</v>
      </c>
      <c r="K220" s="10" t="s">
        <v>2470</v>
      </c>
    </row>
    <row r="221" spans="3:11" ht="15" customHeight="1" x14ac:dyDescent="0.3">
      <c r="C221" s="44" t="s">
        <v>27428</v>
      </c>
      <c r="D221" s="47" t="s">
        <v>7092</v>
      </c>
      <c r="F221" s="52" t="s">
        <v>11244</v>
      </c>
      <c r="G221" s="10">
        <v>836</v>
      </c>
      <c r="H221" s="10" t="s">
        <v>2477</v>
      </c>
      <c r="I221" s="47" t="s">
        <v>2476</v>
      </c>
      <c r="J221" s="10" t="s">
        <v>2478</v>
      </c>
      <c r="K221" s="10" t="s">
        <v>2479</v>
      </c>
    </row>
    <row r="222" spans="3:11" ht="15" customHeight="1" x14ac:dyDescent="0.3">
      <c r="C222" s="44" t="s">
        <v>27429</v>
      </c>
      <c r="D222" s="47" t="s">
        <v>174</v>
      </c>
      <c r="F222" s="52" t="s">
        <v>11245</v>
      </c>
      <c r="G222" s="10">
        <v>837</v>
      </c>
      <c r="H222" s="10" t="s">
        <v>2485</v>
      </c>
      <c r="I222" s="47" t="s">
        <v>2484</v>
      </c>
      <c r="J222" s="10" t="s">
        <v>2275</v>
      </c>
      <c r="K222" s="10" t="s">
        <v>2486</v>
      </c>
    </row>
    <row r="223" spans="3:11" ht="15" customHeight="1" x14ac:dyDescent="0.3">
      <c r="C223" s="44" t="s">
        <v>27430</v>
      </c>
      <c r="D223" s="47" t="s">
        <v>177</v>
      </c>
      <c r="F223" s="52" t="s">
        <v>11246</v>
      </c>
      <c r="G223" s="10">
        <v>838</v>
      </c>
      <c r="H223" s="10" t="s">
        <v>2496</v>
      </c>
      <c r="I223" s="47" t="s">
        <v>2495</v>
      </c>
      <c r="J223" s="10" t="s">
        <v>2497</v>
      </c>
      <c r="K223" s="10" t="s">
        <v>2498</v>
      </c>
    </row>
    <row r="224" spans="3:11" ht="15" customHeight="1" x14ac:dyDescent="0.3">
      <c r="C224" s="44" t="s">
        <v>27431</v>
      </c>
      <c r="D224" s="47" t="s">
        <v>180</v>
      </c>
      <c r="F224" s="52" t="s">
        <v>11247</v>
      </c>
      <c r="G224" s="10">
        <v>839</v>
      </c>
      <c r="H224" s="10" t="s">
        <v>2508</v>
      </c>
      <c r="I224" s="47" t="s">
        <v>2507</v>
      </c>
      <c r="J224" s="10" t="s">
        <v>2509</v>
      </c>
      <c r="K224" s="10" t="s">
        <v>2510</v>
      </c>
    </row>
    <row r="225" spans="3:11" ht="15" customHeight="1" x14ac:dyDescent="0.3">
      <c r="C225" s="44" t="s">
        <v>27432</v>
      </c>
      <c r="D225" s="47" t="s">
        <v>952</v>
      </c>
      <c r="F225" s="52" t="s">
        <v>11248</v>
      </c>
      <c r="G225" s="10">
        <v>840</v>
      </c>
      <c r="H225" s="10" t="s">
        <v>2520</v>
      </c>
      <c r="I225" s="47" t="s">
        <v>2519</v>
      </c>
      <c r="J225" s="10" t="s">
        <v>2521</v>
      </c>
      <c r="K225" s="10" t="s">
        <v>2522</v>
      </c>
    </row>
    <row r="226" spans="3:11" ht="15" customHeight="1" x14ac:dyDescent="0.3">
      <c r="C226" s="44" t="s">
        <v>27433</v>
      </c>
      <c r="D226" s="47" t="s">
        <v>27434</v>
      </c>
      <c r="F226" s="52" t="s">
        <v>11249</v>
      </c>
      <c r="G226" s="10">
        <v>841</v>
      </c>
      <c r="H226" s="10" t="s">
        <v>2528</v>
      </c>
      <c r="I226" s="47" t="s">
        <v>2527</v>
      </c>
      <c r="J226" s="10" t="s">
        <v>2529</v>
      </c>
      <c r="K226" s="10" t="s">
        <v>2530</v>
      </c>
    </row>
    <row r="227" spans="3:11" ht="15" customHeight="1" x14ac:dyDescent="0.3">
      <c r="C227" s="44" t="s">
        <v>27435</v>
      </c>
      <c r="D227" s="47" t="s">
        <v>7263</v>
      </c>
      <c r="F227" s="52" t="s">
        <v>11250</v>
      </c>
      <c r="G227" s="10">
        <v>9994</v>
      </c>
      <c r="H227" s="10" t="s">
        <v>2536</v>
      </c>
      <c r="I227" s="47" t="s">
        <v>2535</v>
      </c>
      <c r="J227" s="10" t="s">
        <v>2298</v>
      </c>
      <c r="K227" s="10" t="s">
        <v>2537</v>
      </c>
    </row>
    <row r="228" spans="3:11" ht="15" customHeight="1" x14ac:dyDescent="0.3">
      <c r="C228" s="44" t="s">
        <v>27436</v>
      </c>
      <c r="D228" s="47" t="s">
        <v>3338</v>
      </c>
      <c r="F228" s="52" t="s">
        <v>11251</v>
      </c>
      <c r="G228" s="10">
        <v>842</v>
      </c>
      <c r="H228" s="10" t="s">
        <v>2543</v>
      </c>
      <c r="I228" s="47" t="s">
        <v>2542</v>
      </c>
      <c r="J228" s="10" t="s">
        <v>2306</v>
      </c>
      <c r="K228" s="10" t="s">
        <v>2544</v>
      </c>
    </row>
    <row r="229" spans="3:11" ht="15" customHeight="1" x14ac:dyDescent="0.3">
      <c r="C229" s="44" t="s">
        <v>27437</v>
      </c>
      <c r="D229" s="47" t="s">
        <v>7287</v>
      </c>
      <c r="F229" s="52" t="s">
        <v>11252</v>
      </c>
      <c r="G229" s="10">
        <v>846</v>
      </c>
      <c r="H229" s="10" t="s">
        <v>2550</v>
      </c>
      <c r="I229" s="47" t="s">
        <v>2549</v>
      </c>
      <c r="J229" s="10" t="s">
        <v>2311</v>
      </c>
      <c r="K229" s="10" t="s">
        <v>2551</v>
      </c>
    </row>
    <row r="230" spans="3:11" ht="15" customHeight="1" x14ac:dyDescent="0.3">
      <c r="C230" s="44" t="s">
        <v>27438</v>
      </c>
      <c r="D230" s="47" t="s">
        <v>27439</v>
      </c>
      <c r="F230" s="52" t="s">
        <v>11253</v>
      </c>
      <c r="G230" s="10">
        <v>831</v>
      </c>
      <c r="H230" s="10" t="s">
        <v>2556</v>
      </c>
      <c r="I230" s="47" t="s">
        <v>2555</v>
      </c>
      <c r="J230" s="10" t="s">
        <v>2316</v>
      </c>
      <c r="K230" s="10" t="s">
        <v>2557</v>
      </c>
    </row>
    <row r="231" spans="3:11" ht="15" customHeight="1" x14ac:dyDescent="0.3">
      <c r="C231" s="44" t="s">
        <v>27440</v>
      </c>
      <c r="D231" s="47" t="s">
        <v>7324</v>
      </c>
      <c r="F231" s="52" t="s">
        <v>11254</v>
      </c>
      <c r="G231" s="10">
        <v>847</v>
      </c>
      <c r="H231" s="10" t="s">
        <v>2566</v>
      </c>
      <c r="I231" s="47" t="s">
        <v>2565</v>
      </c>
      <c r="J231" s="10" t="s">
        <v>2321</v>
      </c>
      <c r="K231" s="10" t="s">
        <v>2567</v>
      </c>
    </row>
    <row r="232" spans="3:11" ht="15" customHeight="1" x14ac:dyDescent="0.3">
      <c r="C232" s="44" t="s">
        <v>27441</v>
      </c>
      <c r="D232" s="47" t="s">
        <v>16303</v>
      </c>
      <c r="F232" s="52" t="s">
        <v>11255</v>
      </c>
      <c r="G232" s="10">
        <v>867</v>
      </c>
      <c r="H232" s="10" t="s">
        <v>2581</v>
      </c>
      <c r="I232" s="47" t="s">
        <v>2580</v>
      </c>
      <c r="J232" s="10" t="s">
        <v>2342</v>
      </c>
      <c r="K232" s="10" t="s">
        <v>2582</v>
      </c>
    </row>
    <row r="233" spans="3:11" ht="15" customHeight="1" x14ac:dyDescent="0.3">
      <c r="C233" s="44" t="s">
        <v>27442</v>
      </c>
      <c r="D233" s="47" t="s">
        <v>7391</v>
      </c>
      <c r="F233" s="52" t="s">
        <v>11256</v>
      </c>
      <c r="G233" s="10">
        <v>868</v>
      </c>
      <c r="H233" s="10" t="s">
        <v>2584</v>
      </c>
      <c r="I233" s="47" t="s">
        <v>2583</v>
      </c>
      <c r="J233" s="10" t="s">
        <v>2349</v>
      </c>
      <c r="K233" s="10" t="s">
        <v>2585</v>
      </c>
    </row>
    <row r="234" spans="3:11" ht="15" customHeight="1" x14ac:dyDescent="0.3">
      <c r="C234" s="44" t="s">
        <v>27443</v>
      </c>
      <c r="D234" s="47" t="s">
        <v>27444</v>
      </c>
      <c r="F234" s="52" t="s">
        <v>22861</v>
      </c>
      <c r="G234" s="10">
        <v>23624</v>
      </c>
      <c r="H234" s="10" t="s">
        <v>21364</v>
      </c>
      <c r="I234" s="47" t="s">
        <v>15521</v>
      </c>
      <c r="J234" s="10" t="s">
        <v>21365</v>
      </c>
      <c r="K234" s="10" t="s">
        <v>21366</v>
      </c>
    </row>
    <row r="235" spans="3:11" ht="15" customHeight="1" x14ac:dyDescent="0.3">
      <c r="C235" s="44" t="s">
        <v>27445</v>
      </c>
      <c r="D235" s="47" t="s">
        <v>7364</v>
      </c>
      <c r="F235" s="52" t="s">
        <v>11257</v>
      </c>
      <c r="G235" s="10">
        <v>79872</v>
      </c>
      <c r="H235" s="10" t="s">
        <v>2587</v>
      </c>
      <c r="I235" s="47" t="s">
        <v>2586</v>
      </c>
      <c r="J235" s="10" t="s">
        <v>2354</v>
      </c>
      <c r="K235" s="10" t="s">
        <v>2588</v>
      </c>
    </row>
    <row r="236" spans="3:11" ht="15" customHeight="1" x14ac:dyDescent="0.3">
      <c r="C236" s="44" t="s">
        <v>27446</v>
      </c>
      <c r="D236" s="47" t="s">
        <v>7578</v>
      </c>
      <c r="F236" s="52" t="s">
        <v>11258</v>
      </c>
      <c r="G236" s="10">
        <v>8535</v>
      </c>
      <c r="H236" s="10" t="s">
        <v>2616</v>
      </c>
      <c r="I236" s="47" t="s">
        <v>2615</v>
      </c>
      <c r="J236" s="10" t="s">
        <v>2617</v>
      </c>
      <c r="K236" s="10" t="s">
        <v>2618</v>
      </c>
    </row>
    <row r="237" spans="3:11" ht="15" customHeight="1" x14ac:dyDescent="0.3">
      <c r="C237" s="44" t="s">
        <v>27447</v>
      </c>
      <c r="D237" s="47" t="s">
        <v>916</v>
      </c>
      <c r="F237" s="52" t="s">
        <v>11259</v>
      </c>
      <c r="G237" s="10">
        <v>388389</v>
      </c>
      <c r="H237" s="10" t="s">
        <v>2668</v>
      </c>
      <c r="I237" s="47" t="s">
        <v>2667</v>
      </c>
      <c r="J237" s="10" t="s">
        <v>2577</v>
      </c>
      <c r="K237" s="10" t="s">
        <v>2669</v>
      </c>
    </row>
    <row r="238" spans="3:11" ht="15" customHeight="1" x14ac:dyDescent="0.3">
      <c r="C238" s="44" t="s">
        <v>27448</v>
      </c>
      <c r="D238" s="47" t="s">
        <v>1815</v>
      </c>
      <c r="F238" s="52" t="s">
        <v>11260</v>
      </c>
      <c r="G238" s="10">
        <v>886</v>
      </c>
      <c r="H238" s="10" t="s">
        <v>2691</v>
      </c>
      <c r="I238" s="47" t="s">
        <v>2690</v>
      </c>
      <c r="J238" s="10" t="s">
        <v>2413</v>
      </c>
      <c r="K238" s="10" t="s">
        <v>2692</v>
      </c>
    </row>
    <row r="239" spans="3:11" ht="15" customHeight="1" x14ac:dyDescent="0.3">
      <c r="C239" s="44" t="s">
        <v>27449</v>
      </c>
      <c r="D239" s="47" t="s">
        <v>6590</v>
      </c>
      <c r="F239" s="52" t="s">
        <v>11261</v>
      </c>
      <c r="G239" s="10">
        <v>887</v>
      </c>
      <c r="H239" s="10" t="s">
        <v>2697</v>
      </c>
      <c r="I239" s="47" t="s">
        <v>2696</v>
      </c>
      <c r="J239" s="10" t="s">
        <v>2423</v>
      </c>
      <c r="K239" s="10" t="s">
        <v>2698</v>
      </c>
    </row>
    <row r="240" spans="3:11" ht="15" customHeight="1" x14ac:dyDescent="0.3">
      <c r="C240" s="44" t="s">
        <v>27450</v>
      </c>
      <c r="D240" s="47" t="s">
        <v>4133</v>
      </c>
      <c r="F240" s="52" t="s">
        <v>11262</v>
      </c>
      <c r="G240" s="10">
        <v>6346</v>
      </c>
      <c r="H240" s="10" t="s">
        <v>2703</v>
      </c>
      <c r="I240" s="47" t="s">
        <v>2597</v>
      </c>
      <c r="J240" s="10" t="s">
        <v>2427</v>
      </c>
      <c r="K240" s="10" t="s">
        <v>2704</v>
      </c>
    </row>
    <row r="241" spans="3:11" ht="15" customHeight="1" x14ac:dyDescent="0.3">
      <c r="C241" s="44" t="s">
        <v>27451</v>
      </c>
      <c r="D241" s="47" t="s">
        <v>4137</v>
      </c>
      <c r="F241" s="52" t="s">
        <v>11263</v>
      </c>
      <c r="G241" s="10">
        <v>6356</v>
      </c>
      <c r="H241" s="10" t="s">
        <v>2708</v>
      </c>
      <c r="I241" s="47" t="s">
        <v>2600</v>
      </c>
      <c r="J241" s="10" t="s">
        <v>2433</v>
      </c>
      <c r="K241" s="10" t="s">
        <v>2709</v>
      </c>
    </row>
    <row r="242" spans="3:11" ht="15" customHeight="1" x14ac:dyDescent="0.3">
      <c r="C242" s="44" t="s">
        <v>27452</v>
      </c>
      <c r="D242" s="47" t="s">
        <v>27453</v>
      </c>
      <c r="F242" s="52" t="s">
        <v>11264</v>
      </c>
      <c r="G242" s="10">
        <v>6357</v>
      </c>
      <c r="H242" s="10" t="s">
        <v>2711</v>
      </c>
      <c r="I242" s="47" t="s">
        <v>2603</v>
      </c>
      <c r="J242" s="10" t="s">
        <v>2712</v>
      </c>
      <c r="K242" s="10" t="s">
        <v>2713</v>
      </c>
    </row>
    <row r="243" spans="3:11" ht="15" customHeight="1" x14ac:dyDescent="0.3">
      <c r="C243" s="44" t="s">
        <v>27454</v>
      </c>
      <c r="D243" s="47" t="s">
        <v>27455</v>
      </c>
      <c r="F243" s="52" t="s">
        <v>11265</v>
      </c>
      <c r="G243" s="10">
        <v>6360</v>
      </c>
      <c r="H243" s="10" t="s">
        <v>2717</v>
      </c>
      <c r="I243" s="47" t="s">
        <v>2614</v>
      </c>
      <c r="J243" s="10" t="s">
        <v>2718</v>
      </c>
      <c r="K243" s="10" t="s">
        <v>2719</v>
      </c>
    </row>
    <row r="244" spans="3:11" ht="15" customHeight="1" x14ac:dyDescent="0.3">
      <c r="C244" s="44" t="s">
        <v>27456</v>
      </c>
      <c r="D244" s="47" t="s">
        <v>782</v>
      </c>
      <c r="F244" s="52" t="s">
        <v>11266</v>
      </c>
      <c r="G244" s="10">
        <v>6361</v>
      </c>
      <c r="H244" s="10" t="s">
        <v>2724</v>
      </c>
      <c r="I244" s="47" t="s">
        <v>2625</v>
      </c>
      <c r="J244" s="10" t="s">
        <v>2440</v>
      </c>
      <c r="K244" s="10" t="s">
        <v>2725</v>
      </c>
    </row>
    <row r="245" spans="3:11" ht="15" customHeight="1" x14ac:dyDescent="0.3">
      <c r="C245" s="44" t="s">
        <v>27457</v>
      </c>
      <c r="D245" s="47" t="s">
        <v>10019</v>
      </c>
      <c r="F245" s="52" t="s">
        <v>11267</v>
      </c>
      <c r="G245" s="10">
        <v>6362</v>
      </c>
      <c r="H245" s="10" t="s">
        <v>2727</v>
      </c>
      <c r="I245" s="47" t="s">
        <v>2726</v>
      </c>
      <c r="J245" s="10" t="s">
        <v>2728</v>
      </c>
      <c r="K245" s="10" t="s">
        <v>2729</v>
      </c>
    </row>
    <row r="246" spans="3:11" ht="15" customHeight="1" x14ac:dyDescent="0.3">
      <c r="C246" s="44" t="s">
        <v>27458</v>
      </c>
      <c r="D246" s="47" t="s">
        <v>16354</v>
      </c>
      <c r="F246" s="52" t="s">
        <v>11268</v>
      </c>
      <c r="G246" s="10">
        <v>6363</v>
      </c>
      <c r="H246" s="10" t="s">
        <v>2731</v>
      </c>
      <c r="I246" s="47" t="s">
        <v>2730</v>
      </c>
      <c r="J246" s="10" t="s">
        <v>2448</v>
      </c>
      <c r="K246" s="10" t="s">
        <v>2732</v>
      </c>
    </row>
    <row r="247" spans="3:11" ht="15" customHeight="1" x14ac:dyDescent="0.3">
      <c r="C247" s="44" t="s">
        <v>27459</v>
      </c>
      <c r="D247" s="47" t="s">
        <v>27460</v>
      </c>
      <c r="F247" s="52" t="s">
        <v>11269</v>
      </c>
      <c r="G247" s="10">
        <v>6347</v>
      </c>
      <c r="H247" s="10" t="s">
        <v>2733</v>
      </c>
      <c r="I247" s="47" t="s">
        <v>891</v>
      </c>
      <c r="J247" s="10" t="s">
        <v>2456</v>
      </c>
      <c r="K247" s="10" t="s">
        <v>2734</v>
      </c>
    </row>
    <row r="248" spans="3:11" ht="15" customHeight="1" x14ac:dyDescent="0.3">
      <c r="C248" s="44" t="s">
        <v>27461</v>
      </c>
      <c r="D248" s="48" t="s">
        <v>1365</v>
      </c>
      <c r="F248" s="52" t="s">
        <v>11270</v>
      </c>
      <c r="G248" s="10">
        <v>6364</v>
      </c>
      <c r="H248" s="10" t="s">
        <v>2740</v>
      </c>
      <c r="I248" s="47" t="s">
        <v>2636</v>
      </c>
      <c r="J248" s="10" t="s">
        <v>2464</v>
      </c>
      <c r="K248" s="10" t="s">
        <v>2741</v>
      </c>
    </row>
    <row r="249" spans="3:11" ht="15" customHeight="1" x14ac:dyDescent="0.3">
      <c r="C249" s="44" t="s">
        <v>27462</v>
      </c>
      <c r="D249" s="48" t="s">
        <v>7646</v>
      </c>
      <c r="F249" s="52" t="s">
        <v>11271</v>
      </c>
      <c r="G249" s="10">
        <v>6366</v>
      </c>
      <c r="H249" s="10" t="s">
        <v>2748</v>
      </c>
      <c r="I249" s="47" t="s">
        <v>2747</v>
      </c>
      <c r="J249" s="10" t="s">
        <v>2473</v>
      </c>
      <c r="K249" s="10" t="s">
        <v>2749</v>
      </c>
    </row>
    <row r="250" spans="3:11" ht="15" customHeight="1" x14ac:dyDescent="0.3">
      <c r="C250" s="44" t="s">
        <v>27463</v>
      </c>
      <c r="D250" s="48" t="s">
        <v>27464</v>
      </c>
      <c r="F250" s="52" t="s">
        <v>11272</v>
      </c>
      <c r="G250" s="10">
        <v>6367</v>
      </c>
      <c r="H250" s="10" t="s">
        <v>2751</v>
      </c>
      <c r="I250" s="47" t="s">
        <v>2642</v>
      </c>
      <c r="J250" s="10" t="s">
        <v>2481</v>
      </c>
      <c r="K250" s="10" t="s">
        <v>2752</v>
      </c>
    </row>
    <row r="251" spans="3:11" ht="15" customHeight="1" x14ac:dyDescent="0.3">
      <c r="C251" s="44" t="s">
        <v>27465</v>
      </c>
      <c r="D251" s="48" t="s">
        <v>7666</v>
      </c>
      <c r="F251" s="52" t="s">
        <v>11273</v>
      </c>
      <c r="G251" s="10">
        <v>6368</v>
      </c>
      <c r="H251" s="10" t="s">
        <v>2760</v>
      </c>
      <c r="I251" s="47" t="s">
        <v>2648</v>
      </c>
      <c r="J251" s="10" t="s">
        <v>2761</v>
      </c>
      <c r="K251" s="10" t="s">
        <v>2762</v>
      </c>
    </row>
    <row r="252" spans="3:11" ht="15" customHeight="1" x14ac:dyDescent="0.3">
      <c r="C252" s="44" t="s">
        <v>27466</v>
      </c>
      <c r="D252" s="48" t="s">
        <v>7684</v>
      </c>
      <c r="F252" s="52" t="s">
        <v>11274</v>
      </c>
      <c r="G252" s="10">
        <v>6369</v>
      </c>
      <c r="H252" s="10" t="s">
        <v>2764</v>
      </c>
      <c r="I252" s="47" t="s">
        <v>2654</v>
      </c>
      <c r="J252" s="10" t="s">
        <v>2491</v>
      </c>
      <c r="K252" s="10" t="s">
        <v>2765</v>
      </c>
    </row>
    <row r="253" spans="3:11" ht="15" customHeight="1" x14ac:dyDescent="0.3">
      <c r="C253" s="44" t="s">
        <v>27467</v>
      </c>
      <c r="D253" s="48" t="s">
        <v>7704</v>
      </c>
      <c r="F253" s="52" t="s">
        <v>11275</v>
      </c>
      <c r="G253" s="10">
        <v>6370</v>
      </c>
      <c r="H253" s="10" t="s">
        <v>2768</v>
      </c>
      <c r="I253" s="47" t="s">
        <v>2767</v>
      </c>
      <c r="J253" s="10" t="s">
        <v>2504</v>
      </c>
      <c r="K253" s="10" t="s">
        <v>2769</v>
      </c>
    </row>
    <row r="254" spans="3:11" ht="15" customHeight="1" x14ac:dyDescent="0.3">
      <c r="C254" s="44" t="s">
        <v>27468</v>
      </c>
      <c r="D254" s="48" t="s">
        <v>7711</v>
      </c>
      <c r="F254" s="52" t="s">
        <v>11276</v>
      </c>
      <c r="G254" s="10">
        <v>10344</v>
      </c>
      <c r="H254" s="10" t="s">
        <v>2772</v>
      </c>
      <c r="I254" s="47" t="s">
        <v>2660</v>
      </c>
      <c r="J254" s="10" t="s">
        <v>2655</v>
      </c>
      <c r="K254" s="10" t="s">
        <v>2773</v>
      </c>
    </row>
    <row r="255" spans="3:11" ht="15" customHeight="1" x14ac:dyDescent="0.3">
      <c r="C255" s="44" t="s">
        <v>27469</v>
      </c>
      <c r="D255" s="48" t="s">
        <v>7714</v>
      </c>
      <c r="F255" s="52" t="s">
        <v>11277</v>
      </c>
      <c r="G255" s="10">
        <v>10850</v>
      </c>
      <c r="H255" s="10" t="s">
        <v>2776</v>
      </c>
      <c r="I255" s="47" t="s">
        <v>2775</v>
      </c>
      <c r="J255" s="10" t="s">
        <v>2777</v>
      </c>
      <c r="K255" s="10" t="s">
        <v>2778</v>
      </c>
    </row>
    <row r="256" spans="3:11" ht="15" customHeight="1" x14ac:dyDescent="0.3">
      <c r="C256" s="44" t="s">
        <v>27470</v>
      </c>
      <c r="D256" s="48" t="s">
        <v>4211</v>
      </c>
      <c r="F256" s="52" t="s">
        <v>11278</v>
      </c>
      <c r="G256" s="10">
        <v>56477</v>
      </c>
      <c r="H256" s="10" t="s">
        <v>2784</v>
      </c>
      <c r="I256" s="47" t="s">
        <v>2783</v>
      </c>
      <c r="J256" s="10" t="s">
        <v>2516</v>
      </c>
      <c r="K256" s="10" t="s">
        <v>2785</v>
      </c>
    </row>
    <row r="257" spans="3:11" ht="15" customHeight="1" x14ac:dyDescent="0.3">
      <c r="C257" s="44" t="s">
        <v>27471</v>
      </c>
      <c r="D257" s="48" t="s">
        <v>7819</v>
      </c>
      <c r="F257" s="52" t="s">
        <v>11279</v>
      </c>
      <c r="G257" s="10">
        <v>6348</v>
      </c>
      <c r="H257" s="10" t="s">
        <v>2791</v>
      </c>
      <c r="I257" s="47" t="s">
        <v>2666</v>
      </c>
      <c r="J257" s="10" t="s">
        <v>2524</v>
      </c>
      <c r="K257" s="10" t="s">
        <v>2792</v>
      </c>
    </row>
    <row r="258" spans="3:11" ht="15" customHeight="1" x14ac:dyDescent="0.3">
      <c r="C258" s="44" t="s">
        <v>27472</v>
      </c>
      <c r="D258" s="48" t="s">
        <v>7822</v>
      </c>
      <c r="F258" s="52" t="s">
        <v>11280</v>
      </c>
      <c r="G258" s="10">
        <v>6351</v>
      </c>
      <c r="H258" s="10" t="s">
        <v>2803</v>
      </c>
      <c r="I258" s="47" t="s">
        <v>2676</v>
      </c>
      <c r="J258" s="10" t="s">
        <v>2532</v>
      </c>
      <c r="K258" s="10" t="s">
        <v>2804</v>
      </c>
    </row>
    <row r="259" spans="3:11" ht="15" customHeight="1" x14ac:dyDescent="0.3">
      <c r="C259" s="44" t="s">
        <v>27473</v>
      </c>
      <c r="D259" s="48" t="s">
        <v>958</v>
      </c>
      <c r="F259" s="52" t="s">
        <v>11281</v>
      </c>
      <c r="G259" s="10">
        <v>6352</v>
      </c>
      <c r="H259" s="10" t="s">
        <v>2809</v>
      </c>
      <c r="I259" s="47" t="s">
        <v>2683</v>
      </c>
      <c r="J259" s="10" t="s">
        <v>2539</v>
      </c>
      <c r="K259" s="10" t="s">
        <v>2810</v>
      </c>
    </row>
    <row r="260" spans="3:11" ht="15" customHeight="1" x14ac:dyDescent="0.3">
      <c r="C260" s="44" t="s">
        <v>27474</v>
      </c>
      <c r="D260" s="48" t="s">
        <v>1532</v>
      </c>
      <c r="F260" s="52" t="s">
        <v>11282</v>
      </c>
      <c r="G260" s="10">
        <v>6354</v>
      </c>
      <c r="H260" s="10" t="s">
        <v>2820</v>
      </c>
      <c r="I260" s="47" t="s">
        <v>2686</v>
      </c>
      <c r="J260" s="10" t="s">
        <v>2553</v>
      </c>
      <c r="K260" s="10" t="s">
        <v>2821</v>
      </c>
    </row>
    <row r="261" spans="3:11" ht="15" customHeight="1" x14ac:dyDescent="0.3">
      <c r="C261" s="44" t="s">
        <v>27475</v>
      </c>
      <c r="D261" s="48" t="s">
        <v>1540</v>
      </c>
      <c r="F261" s="52" t="s">
        <v>11283</v>
      </c>
      <c r="G261" s="10">
        <v>6355</v>
      </c>
      <c r="H261" s="10" t="s">
        <v>2825</v>
      </c>
      <c r="I261" s="47" t="s">
        <v>2689</v>
      </c>
      <c r="J261" s="10" t="s">
        <v>2700</v>
      </c>
      <c r="K261" s="10" t="s">
        <v>2826</v>
      </c>
    </row>
    <row r="262" spans="3:11" ht="15" customHeight="1" x14ac:dyDescent="0.3">
      <c r="C262" s="44" t="s">
        <v>27476</v>
      </c>
      <c r="D262" s="48" t="s">
        <v>4497</v>
      </c>
      <c r="F262" s="52" t="s">
        <v>22862</v>
      </c>
      <c r="G262" s="10">
        <v>57820</v>
      </c>
      <c r="H262" s="10" t="s">
        <v>21367</v>
      </c>
      <c r="I262" s="47" t="s">
        <v>15524</v>
      </c>
      <c r="J262" s="10" t="s">
        <v>21368</v>
      </c>
      <c r="K262" s="10" t="s">
        <v>21369</v>
      </c>
    </row>
    <row r="263" spans="3:11" ht="15" customHeight="1" x14ac:dyDescent="0.3">
      <c r="C263" s="44" t="s">
        <v>27477</v>
      </c>
      <c r="D263" s="48" t="s">
        <v>6102</v>
      </c>
      <c r="F263" s="52" t="s">
        <v>11284</v>
      </c>
      <c r="G263" s="10">
        <v>899</v>
      </c>
      <c r="H263" s="10" t="s">
        <v>2870</v>
      </c>
      <c r="I263" s="47" t="s">
        <v>2869</v>
      </c>
      <c r="J263" s="10" t="s">
        <v>2593</v>
      </c>
      <c r="K263" s="10" t="s">
        <v>2871</v>
      </c>
    </row>
    <row r="264" spans="3:11" ht="15" customHeight="1" x14ac:dyDescent="0.3">
      <c r="C264" s="44" t="s">
        <v>27478</v>
      </c>
      <c r="D264" s="48" t="s">
        <v>7890</v>
      </c>
      <c r="F264" s="52" t="s">
        <v>11285</v>
      </c>
      <c r="G264" s="10">
        <v>1230</v>
      </c>
      <c r="H264" s="10" t="s">
        <v>2887</v>
      </c>
      <c r="I264" s="47" t="s">
        <v>2695</v>
      </c>
      <c r="J264" s="10" t="s">
        <v>2607</v>
      </c>
      <c r="K264" s="10" t="s">
        <v>2888</v>
      </c>
    </row>
    <row r="265" spans="3:11" ht="15" customHeight="1" x14ac:dyDescent="0.3">
      <c r="C265" s="44" t="s">
        <v>27479</v>
      </c>
      <c r="D265" s="48" t="s">
        <v>4498</v>
      </c>
      <c r="F265" s="52" t="s">
        <v>11286</v>
      </c>
      <c r="G265" s="10">
        <v>2826</v>
      </c>
      <c r="H265" s="10" t="s">
        <v>2892</v>
      </c>
      <c r="I265" s="47" t="s">
        <v>2891</v>
      </c>
      <c r="J265" s="10" t="s">
        <v>2612</v>
      </c>
      <c r="K265" s="10" t="s">
        <v>2893</v>
      </c>
    </row>
    <row r="266" spans="3:11" ht="15" customHeight="1" x14ac:dyDescent="0.3">
      <c r="C266" s="44" t="s">
        <v>27480</v>
      </c>
      <c r="D266" s="48" t="s">
        <v>5841</v>
      </c>
      <c r="F266" s="52" t="s">
        <v>11287</v>
      </c>
      <c r="G266" s="10">
        <v>729230</v>
      </c>
      <c r="H266" s="10" t="s">
        <v>2898</v>
      </c>
      <c r="I266" s="47" t="s">
        <v>2702</v>
      </c>
      <c r="J266" s="10" t="s">
        <v>2629</v>
      </c>
      <c r="K266" s="10" t="s">
        <v>2899</v>
      </c>
    </row>
    <row r="267" spans="3:11" ht="15" customHeight="1" x14ac:dyDescent="0.3">
      <c r="C267" s="44" t="s">
        <v>27481</v>
      </c>
      <c r="D267" s="48" t="s">
        <v>27482</v>
      </c>
      <c r="F267" s="52" t="s">
        <v>11288</v>
      </c>
      <c r="G267" s="10">
        <v>1232</v>
      </c>
      <c r="H267" s="10" t="s">
        <v>2904</v>
      </c>
      <c r="I267" s="47" t="s">
        <v>2707</v>
      </c>
      <c r="J267" s="10" t="s">
        <v>2634</v>
      </c>
      <c r="K267" s="10" t="s">
        <v>2905</v>
      </c>
    </row>
    <row r="268" spans="3:11" ht="15" customHeight="1" x14ac:dyDescent="0.3">
      <c r="C268" s="44" t="s">
        <v>27483</v>
      </c>
      <c r="D268" s="48" t="s">
        <v>16329</v>
      </c>
      <c r="F268" s="52" t="s">
        <v>11289</v>
      </c>
      <c r="G268" s="10">
        <v>1233</v>
      </c>
      <c r="H268" s="10" t="s">
        <v>2906</v>
      </c>
      <c r="I268" s="47" t="s">
        <v>2710</v>
      </c>
      <c r="J268" s="10" t="s">
        <v>2640</v>
      </c>
      <c r="K268" s="10" t="s">
        <v>2907</v>
      </c>
    </row>
    <row r="269" spans="3:11" ht="15" customHeight="1" x14ac:dyDescent="0.3">
      <c r="C269" s="44" t="s">
        <v>27484</v>
      </c>
      <c r="D269" s="48" t="s">
        <v>751</v>
      </c>
      <c r="F269" s="52" t="s">
        <v>11290</v>
      </c>
      <c r="G269" s="10">
        <v>1234</v>
      </c>
      <c r="H269" s="10" t="s">
        <v>2916</v>
      </c>
      <c r="I269" s="47" t="s">
        <v>2714</v>
      </c>
      <c r="J269" s="10" t="s">
        <v>2646</v>
      </c>
      <c r="K269" s="10" t="s">
        <v>2917</v>
      </c>
    </row>
    <row r="270" spans="3:11" ht="15" customHeight="1" x14ac:dyDescent="0.3">
      <c r="C270" s="44" t="s">
        <v>27485</v>
      </c>
      <c r="D270" s="48" t="s">
        <v>7996</v>
      </c>
      <c r="F270" s="52" t="s">
        <v>11291</v>
      </c>
      <c r="G270" s="10">
        <v>1235</v>
      </c>
      <c r="H270" s="10" t="s">
        <v>2918</v>
      </c>
      <c r="I270" s="47" t="s">
        <v>2715</v>
      </c>
      <c r="J270" s="10" t="s">
        <v>2652</v>
      </c>
      <c r="K270" s="10" t="s">
        <v>2919</v>
      </c>
    </row>
    <row r="271" spans="3:11" ht="15" customHeight="1" x14ac:dyDescent="0.3">
      <c r="C271" s="44" t="s">
        <v>27486</v>
      </c>
      <c r="D271" s="48" t="s">
        <v>1274</v>
      </c>
      <c r="F271" s="52" t="s">
        <v>11292</v>
      </c>
      <c r="G271" s="10">
        <v>1236</v>
      </c>
      <c r="H271" s="10" t="s">
        <v>2921</v>
      </c>
      <c r="I271" s="47" t="s">
        <v>2920</v>
      </c>
      <c r="J271" s="10" t="s">
        <v>2658</v>
      </c>
      <c r="K271" s="10" t="s">
        <v>2922</v>
      </c>
    </row>
    <row r="272" spans="3:11" ht="15" customHeight="1" x14ac:dyDescent="0.3">
      <c r="C272" s="44" t="s">
        <v>27487</v>
      </c>
      <c r="D272" s="48" t="s">
        <v>27488</v>
      </c>
      <c r="F272" s="52" t="s">
        <v>11293</v>
      </c>
      <c r="G272" s="10">
        <v>1237</v>
      </c>
      <c r="H272" s="10" t="s">
        <v>2928</v>
      </c>
      <c r="I272" s="47" t="s">
        <v>2716</v>
      </c>
      <c r="J272" s="10" t="s">
        <v>2664</v>
      </c>
      <c r="K272" s="10" t="s">
        <v>2929</v>
      </c>
    </row>
    <row r="273" spans="3:11" ht="15" customHeight="1" x14ac:dyDescent="0.3">
      <c r="C273" s="44" t="s">
        <v>27489</v>
      </c>
      <c r="D273" s="48" t="s">
        <v>16334</v>
      </c>
      <c r="F273" s="52" t="s">
        <v>11294</v>
      </c>
      <c r="G273" s="10">
        <v>10803</v>
      </c>
      <c r="H273" s="10" t="s">
        <v>2933</v>
      </c>
      <c r="I273" s="47" t="s">
        <v>2932</v>
      </c>
      <c r="J273" s="10" t="s">
        <v>2674</v>
      </c>
      <c r="K273" s="10" t="s">
        <v>2934</v>
      </c>
    </row>
    <row r="274" spans="3:11" ht="15" customHeight="1" x14ac:dyDescent="0.3">
      <c r="C274" s="44" t="s">
        <v>27490</v>
      </c>
      <c r="D274" s="48" t="s">
        <v>27491</v>
      </c>
      <c r="F274" s="52" t="s">
        <v>11295</v>
      </c>
      <c r="G274" s="10">
        <v>9034</v>
      </c>
      <c r="H274" s="10" t="s">
        <v>2936</v>
      </c>
      <c r="I274" s="47" t="s">
        <v>2935</v>
      </c>
      <c r="J274" s="10" t="s">
        <v>2681</v>
      </c>
      <c r="K274" s="10" t="s">
        <v>2937</v>
      </c>
    </row>
    <row r="275" spans="3:11" ht="15" customHeight="1" x14ac:dyDescent="0.3">
      <c r="C275" s="44" t="s">
        <v>27492</v>
      </c>
      <c r="D275" s="48" t="s">
        <v>1286</v>
      </c>
      <c r="F275" s="52" t="s">
        <v>11296</v>
      </c>
      <c r="G275" s="10">
        <v>929</v>
      </c>
      <c r="H275" s="10" t="s">
        <v>2979</v>
      </c>
      <c r="I275" s="47" t="s">
        <v>2978</v>
      </c>
      <c r="J275" s="10" t="s">
        <v>2722</v>
      </c>
      <c r="K275" s="10" t="s">
        <v>2980</v>
      </c>
    </row>
    <row r="276" spans="3:11" ht="15" customHeight="1" x14ac:dyDescent="0.3">
      <c r="C276" s="44" t="s">
        <v>27493</v>
      </c>
      <c r="D276" s="48" t="s">
        <v>8449</v>
      </c>
      <c r="F276" s="52" t="s">
        <v>11297</v>
      </c>
      <c r="G276" s="10">
        <v>4064</v>
      </c>
      <c r="H276" s="10" t="s">
        <v>2990</v>
      </c>
      <c r="I276" s="47" t="s">
        <v>2989</v>
      </c>
      <c r="J276" s="10" t="s">
        <v>2737</v>
      </c>
      <c r="K276" s="10" t="s">
        <v>2991</v>
      </c>
    </row>
    <row r="277" spans="3:11" ht="15" customHeight="1" x14ac:dyDescent="0.3">
      <c r="C277" s="44" t="s">
        <v>27494</v>
      </c>
      <c r="D277" s="48" t="s">
        <v>820</v>
      </c>
      <c r="F277" s="52" t="s">
        <v>11298</v>
      </c>
      <c r="G277" s="10">
        <v>930</v>
      </c>
      <c r="H277" s="10" t="s">
        <v>3000</v>
      </c>
      <c r="I277" s="47" t="s">
        <v>2999</v>
      </c>
      <c r="J277" s="10" t="s">
        <v>2744</v>
      </c>
      <c r="K277" s="10" t="s">
        <v>3001</v>
      </c>
    </row>
    <row r="278" spans="3:11" ht="15" customHeight="1" x14ac:dyDescent="0.3">
      <c r="C278" s="44" t="s">
        <v>27495</v>
      </c>
      <c r="D278" s="48" t="s">
        <v>1399</v>
      </c>
      <c r="F278" s="52" t="s">
        <v>11299</v>
      </c>
      <c r="G278" s="10">
        <v>914</v>
      </c>
      <c r="H278" s="10" t="s">
        <v>3011</v>
      </c>
      <c r="I278" s="47" t="s">
        <v>3010</v>
      </c>
      <c r="J278" s="10" t="s">
        <v>3012</v>
      </c>
      <c r="K278" s="10" t="s">
        <v>3013</v>
      </c>
    </row>
    <row r="279" spans="3:11" ht="15" customHeight="1" x14ac:dyDescent="0.3">
      <c r="C279" s="44" t="s">
        <v>27496</v>
      </c>
      <c r="D279" s="48" t="s">
        <v>8491</v>
      </c>
      <c r="F279" s="52" t="s">
        <v>11300</v>
      </c>
      <c r="G279" s="10">
        <v>939</v>
      </c>
      <c r="H279" s="10" t="s">
        <v>3022</v>
      </c>
      <c r="I279" s="47" t="s">
        <v>3021</v>
      </c>
      <c r="J279" s="10" t="s">
        <v>2795</v>
      </c>
      <c r="K279" s="10" t="s">
        <v>3023</v>
      </c>
    </row>
    <row r="280" spans="3:11" ht="15" customHeight="1" x14ac:dyDescent="0.3">
      <c r="C280" s="44" t="s">
        <v>27497</v>
      </c>
      <c r="D280" s="48" t="s">
        <v>1407</v>
      </c>
      <c r="F280" s="52" t="s">
        <v>11301</v>
      </c>
      <c r="G280" s="10">
        <v>940</v>
      </c>
      <c r="H280" s="10" t="s">
        <v>3029</v>
      </c>
      <c r="I280" s="47" t="s">
        <v>3028</v>
      </c>
      <c r="J280" s="10" t="s">
        <v>3030</v>
      </c>
      <c r="K280" s="10" t="s">
        <v>3031</v>
      </c>
    </row>
    <row r="281" spans="3:11" ht="15" customHeight="1" x14ac:dyDescent="0.3">
      <c r="C281" s="44" t="s">
        <v>27498</v>
      </c>
      <c r="D281" s="48" t="s">
        <v>8575</v>
      </c>
      <c r="F281" s="52" t="s">
        <v>22863</v>
      </c>
      <c r="G281" s="10">
        <v>100131439</v>
      </c>
      <c r="H281" s="10" t="s">
        <v>21370</v>
      </c>
      <c r="I281" s="47" t="s">
        <v>16138</v>
      </c>
      <c r="J281" s="10" t="s">
        <v>21371</v>
      </c>
      <c r="K281" s="10" t="s">
        <v>21372</v>
      </c>
    </row>
    <row r="282" spans="3:11" ht="15" customHeight="1" x14ac:dyDescent="0.3">
      <c r="C282" s="44" t="s">
        <v>27499</v>
      </c>
      <c r="D282" s="48" t="s">
        <v>8578</v>
      </c>
      <c r="F282" s="52" t="s">
        <v>11302</v>
      </c>
      <c r="G282" s="10">
        <v>948</v>
      </c>
      <c r="H282" s="10" t="s">
        <v>3036</v>
      </c>
      <c r="I282" s="47" t="s">
        <v>3035</v>
      </c>
      <c r="J282" s="10" t="s">
        <v>2831</v>
      </c>
      <c r="K282" s="10" t="s">
        <v>3037</v>
      </c>
    </row>
    <row r="283" spans="3:11" ht="15" customHeight="1" x14ac:dyDescent="0.3">
      <c r="C283" s="44" t="s">
        <v>27500</v>
      </c>
      <c r="D283" s="48" t="s">
        <v>8581</v>
      </c>
      <c r="F283" s="52" t="s">
        <v>11303</v>
      </c>
      <c r="G283" s="10">
        <v>952</v>
      </c>
      <c r="H283" s="10" t="s">
        <v>3043</v>
      </c>
      <c r="I283" s="47" t="s">
        <v>3042</v>
      </c>
      <c r="J283" s="10" t="s">
        <v>2841</v>
      </c>
      <c r="K283" s="10" t="s">
        <v>3044</v>
      </c>
    </row>
    <row r="284" spans="3:11" ht="15" customHeight="1" x14ac:dyDescent="0.3">
      <c r="C284" s="44" t="s">
        <v>27501</v>
      </c>
      <c r="D284" s="48" t="s">
        <v>16345</v>
      </c>
      <c r="F284" s="52" t="s">
        <v>11304</v>
      </c>
      <c r="G284" s="10">
        <v>920</v>
      </c>
      <c r="H284" s="10" t="s">
        <v>3050</v>
      </c>
      <c r="I284" s="47" t="s">
        <v>3049</v>
      </c>
      <c r="J284" s="10" t="s">
        <v>3051</v>
      </c>
      <c r="K284" s="10" t="s">
        <v>3052</v>
      </c>
    </row>
    <row r="285" spans="3:11" ht="15" customHeight="1" x14ac:dyDescent="0.3">
      <c r="C285" s="44" t="s">
        <v>27502</v>
      </c>
      <c r="D285" s="48" t="s">
        <v>16347</v>
      </c>
      <c r="F285" s="52" t="s">
        <v>11305</v>
      </c>
      <c r="G285" s="10">
        <v>958</v>
      </c>
      <c r="H285" s="10" t="s">
        <v>3057</v>
      </c>
      <c r="I285" s="47" t="s">
        <v>3056</v>
      </c>
      <c r="J285" s="10" t="s">
        <v>2856</v>
      </c>
      <c r="K285" s="10" t="s">
        <v>3058</v>
      </c>
    </row>
    <row r="286" spans="3:11" ht="15" customHeight="1" x14ac:dyDescent="0.3">
      <c r="C286" s="44" t="s">
        <v>27503</v>
      </c>
      <c r="D286" s="48" t="s">
        <v>1544</v>
      </c>
      <c r="F286" s="52" t="s">
        <v>11306</v>
      </c>
      <c r="G286" s="10">
        <v>959</v>
      </c>
      <c r="H286" s="10" t="s">
        <v>56</v>
      </c>
      <c r="I286" s="47" t="s">
        <v>57</v>
      </c>
      <c r="J286" s="10" t="s">
        <v>58</v>
      </c>
      <c r="K286" s="10" t="s">
        <v>3059</v>
      </c>
    </row>
    <row r="287" spans="3:11" ht="15" customHeight="1" x14ac:dyDescent="0.3">
      <c r="C287" s="44" t="s">
        <v>27504</v>
      </c>
      <c r="D287" s="48" t="s">
        <v>6286</v>
      </c>
      <c r="F287" s="52" t="s">
        <v>11307</v>
      </c>
      <c r="G287" s="10">
        <v>960</v>
      </c>
      <c r="H287" s="10" t="s">
        <v>3061</v>
      </c>
      <c r="I287" s="47" t="s">
        <v>3060</v>
      </c>
      <c r="J287" s="10" t="s">
        <v>3062</v>
      </c>
      <c r="K287" s="10" t="s">
        <v>3063</v>
      </c>
    </row>
    <row r="288" spans="3:11" ht="15" customHeight="1" x14ac:dyDescent="0.3">
      <c r="C288" s="44" t="s">
        <v>27505</v>
      </c>
      <c r="D288" s="48" t="s">
        <v>8631</v>
      </c>
      <c r="F288" s="52" t="s">
        <v>11308</v>
      </c>
      <c r="G288" s="10">
        <v>921</v>
      </c>
      <c r="H288" s="10" t="s">
        <v>3065</v>
      </c>
      <c r="I288" s="47" t="s">
        <v>3064</v>
      </c>
      <c r="J288" s="10" t="s">
        <v>3066</v>
      </c>
      <c r="K288" s="10" t="s">
        <v>3067</v>
      </c>
    </row>
    <row r="289" spans="3:11" ht="15" customHeight="1" x14ac:dyDescent="0.3">
      <c r="C289" s="44" t="s">
        <v>27506</v>
      </c>
      <c r="D289" s="48" t="s">
        <v>983</v>
      </c>
      <c r="F289" s="52" t="s">
        <v>11309</v>
      </c>
      <c r="G289" s="10">
        <v>970</v>
      </c>
      <c r="H289" s="10" t="s">
        <v>59</v>
      </c>
      <c r="I289" s="47" t="s">
        <v>60</v>
      </c>
      <c r="J289" s="10" t="s">
        <v>61</v>
      </c>
      <c r="K289" s="10" t="s">
        <v>3088</v>
      </c>
    </row>
    <row r="290" spans="3:11" ht="15" customHeight="1" x14ac:dyDescent="0.3">
      <c r="C290" s="44" t="s">
        <v>27507</v>
      </c>
      <c r="D290" s="48" t="s">
        <v>8595</v>
      </c>
      <c r="F290" s="52" t="s">
        <v>11310</v>
      </c>
      <c r="G290" s="10">
        <v>972</v>
      </c>
      <c r="H290" s="10" t="s">
        <v>3092</v>
      </c>
      <c r="I290" s="47" t="s">
        <v>3091</v>
      </c>
      <c r="J290" s="10" t="s">
        <v>3093</v>
      </c>
      <c r="K290" s="10" t="s">
        <v>3094</v>
      </c>
    </row>
    <row r="291" spans="3:11" ht="15" customHeight="1" x14ac:dyDescent="0.3">
      <c r="C291" s="44" t="s">
        <v>27508</v>
      </c>
      <c r="D291" s="48" t="s">
        <v>8759</v>
      </c>
      <c r="F291" s="52" t="s">
        <v>11311</v>
      </c>
      <c r="G291" s="10">
        <v>941</v>
      </c>
      <c r="H291" s="10" t="s">
        <v>3098</v>
      </c>
      <c r="I291" s="47" t="s">
        <v>3097</v>
      </c>
      <c r="J291" s="10" t="s">
        <v>3099</v>
      </c>
      <c r="K291" s="10" t="s">
        <v>3100</v>
      </c>
    </row>
    <row r="292" spans="3:11" ht="15" customHeight="1" x14ac:dyDescent="0.3">
      <c r="C292" s="44" t="s">
        <v>27509</v>
      </c>
      <c r="D292" s="48" t="s">
        <v>3344</v>
      </c>
      <c r="F292" s="52" t="s">
        <v>11312</v>
      </c>
      <c r="G292" s="10">
        <v>942</v>
      </c>
      <c r="H292" s="10" t="s">
        <v>3105</v>
      </c>
      <c r="I292" s="47" t="s">
        <v>3104</v>
      </c>
      <c r="J292" s="10" t="s">
        <v>2941</v>
      </c>
      <c r="K292" s="10" t="s">
        <v>3106</v>
      </c>
    </row>
    <row r="293" spans="3:11" ht="15" customHeight="1" x14ac:dyDescent="0.3">
      <c r="C293" s="44" t="s">
        <v>27510</v>
      </c>
      <c r="D293" s="48" t="s">
        <v>8829</v>
      </c>
      <c r="F293" s="52" t="s">
        <v>11313</v>
      </c>
      <c r="G293" s="10">
        <v>925</v>
      </c>
      <c r="H293" s="10" t="s">
        <v>3109</v>
      </c>
      <c r="I293" s="47" t="s">
        <v>3108</v>
      </c>
      <c r="J293" s="10" t="s">
        <v>2945</v>
      </c>
      <c r="K293" s="10" t="s">
        <v>3110</v>
      </c>
    </row>
    <row r="294" spans="3:11" ht="15" customHeight="1" x14ac:dyDescent="0.3">
      <c r="C294" s="44" t="s">
        <v>27511</v>
      </c>
      <c r="D294" s="48" t="s">
        <v>8852</v>
      </c>
      <c r="F294" s="52" t="s">
        <v>11314</v>
      </c>
      <c r="G294" s="10">
        <v>8881</v>
      </c>
      <c r="H294" s="10" t="s">
        <v>3122</v>
      </c>
      <c r="I294" s="47" t="s">
        <v>3121</v>
      </c>
      <c r="J294" s="10" t="s">
        <v>2964</v>
      </c>
      <c r="K294" s="10" t="s">
        <v>3123</v>
      </c>
    </row>
    <row r="295" spans="3:11" ht="15" customHeight="1" x14ac:dyDescent="0.3">
      <c r="C295" s="44" t="s">
        <v>27512</v>
      </c>
      <c r="D295" s="48" t="s">
        <v>27513</v>
      </c>
      <c r="F295" s="52" t="s">
        <v>11315</v>
      </c>
      <c r="G295" s="10">
        <v>991</v>
      </c>
      <c r="H295" s="10" t="s">
        <v>3126</v>
      </c>
      <c r="I295" s="47" t="s">
        <v>3125</v>
      </c>
      <c r="J295" s="10" t="s">
        <v>2972</v>
      </c>
      <c r="K295" s="10" t="s">
        <v>3127</v>
      </c>
    </row>
    <row r="296" spans="3:11" ht="15" customHeight="1" x14ac:dyDescent="0.3">
      <c r="C296" s="44" t="s">
        <v>27514</v>
      </c>
      <c r="D296" s="48" t="s">
        <v>9035</v>
      </c>
      <c r="F296" s="52" t="s">
        <v>22864</v>
      </c>
      <c r="G296" s="10">
        <v>8697</v>
      </c>
      <c r="H296" s="10" t="s">
        <v>21373</v>
      </c>
      <c r="I296" s="47" t="s">
        <v>15529</v>
      </c>
      <c r="J296" s="10" t="s">
        <v>21374</v>
      </c>
      <c r="K296" s="10" t="s">
        <v>21375</v>
      </c>
    </row>
    <row r="297" spans="3:11" ht="15" customHeight="1" x14ac:dyDescent="0.3">
      <c r="C297" s="44" t="s">
        <v>27515</v>
      </c>
      <c r="D297" s="48" t="s">
        <v>841</v>
      </c>
      <c r="F297" s="52" t="s">
        <v>11316</v>
      </c>
      <c r="G297" s="10">
        <v>996</v>
      </c>
      <c r="H297" s="10" t="s">
        <v>3133</v>
      </c>
      <c r="I297" s="47" t="s">
        <v>3132</v>
      </c>
      <c r="J297" s="10" t="s">
        <v>2986</v>
      </c>
      <c r="K297" s="10" t="s">
        <v>3134</v>
      </c>
    </row>
    <row r="298" spans="3:11" ht="15" customHeight="1" x14ac:dyDescent="0.3">
      <c r="C298" s="44" t="s">
        <v>27516</v>
      </c>
      <c r="D298" s="48" t="s">
        <v>16364</v>
      </c>
      <c r="F298" s="52" t="s">
        <v>11317</v>
      </c>
      <c r="G298" s="10">
        <v>997</v>
      </c>
      <c r="H298" s="10" t="s">
        <v>3136</v>
      </c>
      <c r="I298" s="47" t="s">
        <v>3135</v>
      </c>
      <c r="J298" s="10" t="s">
        <v>2997</v>
      </c>
      <c r="K298" s="10" t="s">
        <v>3137</v>
      </c>
    </row>
    <row r="299" spans="3:11" ht="15" customHeight="1" x14ac:dyDescent="0.3">
      <c r="C299" s="44" t="s">
        <v>27517</v>
      </c>
      <c r="D299" s="48" t="s">
        <v>1293</v>
      </c>
      <c r="F299" s="52" t="s">
        <v>11318</v>
      </c>
      <c r="G299" s="10">
        <v>999</v>
      </c>
      <c r="H299" s="10" t="s">
        <v>3150</v>
      </c>
      <c r="I299" s="47" t="s">
        <v>3149</v>
      </c>
      <c r="J299" s="10" t="s">
        <v>3151</v>
      </c>
      <c r="K299" s="10" t="s">
        <v>3152</v>
      </c>
    </row>
    <row r="300" spans="3:11" ht="15" customHeight="1" x14ac:dyDescent="0.3">
      <c r="C300" s="44" t="s">
        <v>27518</v>
      </c>
      <c r="D300" s="48" t="s">
        <v>27519</v>
      </c>
      <c r="F300" s="52" t="s">
        <v>11319</v>
      </c>
      <c r="G300" s="10">
        <v>1026</v>
      </c>
      <c r="H300" s="10" t="s">
        <v>3181</v>
      </c>
      <c r="I300" s="47" t="s">
        <v>893</v>
      </c>
      <c r="J300" s="10" t="s">
        <v>3182</v>
      </c>
      <c r="K300" s="10" t="s">
        <v>3183</v>
      </c>
    </row>
    <row r="301" spans="3:11" ht="15" customHeight="1" x14ac:dyDescent="0.3">
      <c r="C301" s="44" t="s">
        <v>27520</v>
      </c>
      <c r="D301" s="48" t="s">
        <v>16368</v>
      </c>
      <c r="F301" s="52" t="s">
        <v>11320</v>
      </c>
      <c r="G301" s="10">
        <v>1051</v>
      </c>
      <c r="H301" s="10" t="s">
        <v>3212</v>
      </c>
      <c r="I301" s="47" t="s">
        <v>3211</v>
      </c>
      <c r="J301" s="10" t="s">
        <v>3113</v>
      </c>
      <c r="K301" s="10" t="s">
        <v>3213</v>
      </c>
    </row>
    <row r="302" spans="3:11" ht="15" customHeight="1" x14ac:dyDescent="0.3">
      <c r="C302" s="44" t="s">
        <v>27521</v>
      </c>
      <c r="D302" s="48" t="s">
        <v>991</v>
      </c>
      <c r="F302" s="52" t="s">
        <v>11321</v>
      </c>
      <c r="G302" s="10">
        <v>1054</v>
      </c>
      <c r="H302" s="10" t="s">
        <v>3218</v>
      </c>
      <c r="I302" s="47" t="s">
        <v>3217</v>
      </c>
      <c r="J302" s="10" t="s">
        <v>3117</v>
      </c>
      <c r="K302" s="10" t="s">
        <v>3219</v>
      </c>
    </row>
    <row r="303" spans="3:11" ht="15" customHeight="1" x14ac:dyDescent="0.3">
      <c r="C303" s="44" t="s">
        <v>27522</v>
      </c>
      <c r="D303" s="48" t="s">
        <v>9154</v>
      </c>
      <c r="F303" s="52" t="s">
        <v>22865</v>
      </c>
      <c r="G303" s="10">
        <v>9620</v>
      </c>
      <c r="H303" s="10" t="s">
        <v>21376</v>
      </c>
      <c r="I303" s="47" t="s">
        <v>14517</v>
      </c>
      <c r="J303" s="10" t="s">
        <v>21377</v>
      </c>
      <c r="K303" s="10" t="s">
        <v>21378</v>
      </c>
    </row>
    <row r="304" spans="3:11" ht="15" customHeight="1" x14ac:dyDescent="0.3">
      <c r="C304" s="44" t="s">
        <v>27523</v>
      </c>
      <c r="D304" s="48" t="s">
        <v>2380</v>
      </c>
      <c r="F304" s="52" t="s">
        <v>22866</v>
      </c>
      <c r="G304" s="10">
        <v>1952</v>
      </c>
      <c r="H304" s="10" t="s">
        <v>21379</v>
      </c>
      <c r="I304" s="47" t="s">
        <v>14519</v>
      </c>
      <c r="J304" s="10" t="s">
        <v>21380</v>
      </c>
      <c r="K304" s="10" t="s">
        <v>21381</v>
      </c>
    </row>
    <row r="305" spans="3:11" ht="15" customHeight="1" x14ac:dyDescent="0.3">
      <c r="C305" s="44" t="s">
        <v>27524</v>
      </c>
      <c r="D305" s="48" t="s">
        <v>1433</v>
      </c>
      <c r="F305" s="52" t="s">
        <v>22867</v>
      </c>
      <c r="G305" s="10">
        <v>1951</v>
      </c>
      <c r="H305" s="10" t="s">
        <v>21382</v>
      </c>
      <c r="I305" s="47" t="s">
        <v>14521</v>
      </c>
      <c r="J305" s="10" t="s">
        <v>21383</v>
      </c>
      <c r="K305" s="10" t="s">
        <v>21384</v>
      </c>
    </row>
    <row r="306" spans="3:11" ht="15" customHeight="1" x14ac:dyDescent="0.3">
      <c r="C306" s="44" t="s">
        <v>27525</v>
      </c>
      <c r="D306" s="48" t="s">
        <v>7495</v>
      </c>
      <c r="F306" s="52" t="s">
        <v>11322</v>
      </c>
      <c r="G306" s="10">
        <v>8824</v>
      </c>
      <c r="H306" s="10" t="s">
        <v>3235</v>
      </c>
      <c r="I306" s="47" t="s">
        <v>490</v>
      </c>
      <c r="J306" s="10" t="s">
        <v>3236</v>
      </c>
      <c r="K306" s="10" t="s">
        <v>3237</v>
      </c>
    </row>
    <row r="307" spans="3:11" ht="15" customHeight="1" x14ac:dyDescent="0.3">
      <c r="C307" s="44" t="s">
        <v>27526</v>
      </c>
      <c r="D307" s="48" t="s">
        <v>994</v>
      </c>
      <c r="F307" s="52" t="s">
        <v>22868</v>
      </c>
      <c r="G307" s="10">
        <v>10428</v>
      </c>
      <c r="H307" s="10" t="s">
        <v>21385</v>
      </c>
      <c r="I307" s="47" t="s">
        <v>15122</v>
      </c>
      <c r="J307" s="10" t="s">
        <v>21386</v>
      </c>
      <c r="K307" s="10" t="s">
        <v>21387</v>
      </c>
    </row>
    <row r="308" spans="3:11" ht="15" customHeight="1" x14ac:dyDescent="0.3">
      <c r="C308" s="44" t="s">
        <v>27527</v>
      </c>
      <c r="D308" s="48" t="s">
        <v>9470</v>
      </c>
      <c r="F308" s="52" t="s">
        <v>11323</v>
      </c>
      <c r="G308" s="10">
        <v>1072</v>
      </c>
      <c r="H308" s="10" t="s">
        <v>3249</v>
      </c>
      <c r="I308" s="47" t="s">
        <v>3248</v>
      </c>
      <c r="J308" s="10" t="s">
        <v>3250</v>
      </c>
      <c r="K308" s="10" t="s">
        <v>3251</v>
      </c>
    </row>
    <row r="309" spans="3:11" ht="15" customHeight="1" x14ac:dyDescent="0.3">
      <c r="C309" s="44" t="s">
        <v>27528</v>
      </c>
      <c r="D309" s="48" t="s">
        <v>996</v>
      </c>
      <c r="F309" s="52" t="s">
        <v>11324</v>
      </c>
      <c r="G309" s="10">
        <v>8837</v>
      </c>
      <c r="H309" s="10" t="s">
        <v>3255</v>
      </c>
      <c r="I309" s="47" t="s">
        <v>3083</v>
      </c>
      <c r="J309" s="10" t="s">
        <v>3162</v>
      </c>
      <c r="K309" s="10" t="s">
        <v>3256</v>
      </c>
    </row>
    <row r="310" spans="3:11" ht="15" customHeight="1" x14ac:dyDescent="0.3">
      <c r="C310" s="44" t="s">
        <v>27529</v>
      </c>
      <c r="D310" s="48" t="s">
        <v>9592</v>
      </c>
      <c r="F310" s="52" t="s">
        <v>22869</v>
      </c>
      <c r="G310" s="10">
        <v>10668</v>
      </c>
      <c r="H310" s="10" t="s">
        <v>21388</v>
      </c>
      <c r="I310" s="47" t="s">
        <v>15534</v>
      </c>
      <c r="J310" s="10" t="s">
        <v>21389</v>
      </c>
      <c r="K310" s="10" t="s">
        <v>21390</v>
      </c>
    </row>
    <row r="311" spans="3:11" ht="15" customHeight="1" x14ac:dyDescent="0.3">
      <c r="C311" s="44" t="s">
        <v>27530</v>
      </c>
      <c r="D311" s="48" t="s">
        <v>5073</v>
      </c>
      <c r="F311" s="52" t="s">
        <v>11325</v>
      </c>
      <c r="G311" s="10">
        <v>1111</v>
      </c>
      <c r="H311" s="10" t="s">
        <v>3265</v>
      </c>
      <c r="I311" s="47" t="s">
        <v>899</v>
      </c>
      <c r="J311" s="10" t="s">
        <v>3172</v>
      </c>
      <c r="K311" s="10" t="s">
        <v>3266</v>
      </c>
    </row>
    <row r="312" spans="3:11" ht="15" customHeight="1" x14ac:dyDescent="0.3">
      <c r="C312" s="44" t="s">
        <v>27531</v>
      </c>
      <c r="D312" s="48" t="s">
        <v>9757</v>
      </c>
      <c r="F312" s="52" t="s">
        <v>11326</v>
      </c>
      <c r="G312" s="10">
        <v>11200</v>
      </c>
      <c r="H312" s="10" t="s">
        <v>3270</v>
      </c>
      <c r="I312" s="47" t="s">
        <v>901</v>
      </c>
      <c r="J312" s="10" t="s">
        <v>3177</v>
      </c>
      <c r="K312" s="10" t="s">
        <v>3271</v>
      </c>
    </row>
    <row r="313" spans="3:11" ht="15" customHeight="1" x14ac:dyDescent="0.3">
      <c r="C313" s="44" t="s">
        <v>27532</v>
      </c>
      <c r="D313" s="48" t="s">
        <v>9780</v>
      </c>
      <c r="F313" s="52" t="s">
        <v>22870</v>
      </c>
      <c r="G313" s="10">
        <v>55743</v>
      </c>
      <c r="H313" s="10" t="s">
        <v>21391</v>
      </c>
      <c r="I313" s="47" t="s">
        <v>15536</v>
      </c>
      <c r="J313" s="10" t="s">
        <v>21392</v>
      </c>
      <c r="K313" s="10" t="s">
        <v>21393</v>
      </c>
    </row>
    <row r="314" spans="3:11" ht="15" customHeight="1" x14ac:dyDescent="0.3">
      <c r="C314" s="44" t="s">
        <v>27533</v>
      </c>
      <c r="D314" s="48" t="s">
        <v>1591</v>
      </c>
      <c r="F314" s="52" t="s">
        <v>11327</v>
      </c>
      <c r="G314" s="10">
        <v>1128</v>
      </c>
      <c r="H314" s="10" t="s">
        <v>3273</v>
      </c>
      <c r="I314" s="47" t="s">
        <v>3272</v>
      </c>
      <c r="J314" s="10" t="s">
        <v>3186</v>
      </c>
      <c r="K314" s="10" t="s">
        <v>3274</v>
      </c>
    </row>
    <row r="315" spans="3:11" ht="15" customHeight="1" x14ac:dyDescent="0.3">
      <c r="C315" s="44" t="s">
        <v>27534</v>
      </c>
      <c r="D315" s="48" t="s">
        <v>1593</v>
      </c>
      <c r="F315" s="52" t="s">
        <v>11328</v>
      </c>
      <c r="G315" s="10">
        <v>1129</v>
      </c>
      <c r="H315" s="10" t="s">
        <v>3276</v>
      </c>
      <c r="I315" s="47" t="s">
        <v>3275</v>
      </c>
      <c r="J315" s="10" t="s">
        <v>3190</v>
      </c>
      <c r="K315" s="10" t="s">
        <v>3277</v>
      </c>
    </row>
    <row r="316" spans="3:11" ht="15" customHeight="1" x14ac:dyDescent="0.3">
      <c r="C316" s="44" t="s">
        <v>27535</v>
      </c>
      <c r="D316" s="48" t="s">
        <v>1595</v>
      </c>
      <c r="F316" s="52" t="s">
        <v>22871</v>
      </c>
      <c r="G316" s="10">
        <v>1131</v>
      </c>
      <c r="H316" s="10" t="s">
        <v>21394</v>
      </c>
      <c r="I316" s="47" t="s">
        <v>14525</v>
      </c>
      <c r="J316" s="10" t="s">
        <v>21395</v>
      </c>
      <c r="K316" s="10" t="s">
        <v>21396</v>
      </c>
    </row>
    <row r="317" spans="3:11" ht="15" customHeight="1" x14ac:dyDescent="0.3">
      <c r="C317" s="44" t="s">
        <v>27536</v>
      </c>
      <c r="D317" s="48" t="s">
        <v>1599</v>
      </c>
      <c r="F317" s="52" t="s">
        <v>11329</v>
      </c>
      <c r="G317" s="10">
        <v>1132</v>
      </c>
      <c r="H317" s="10" t="s">
        <v>3279</v>
      </c>
      <c r="I317" s="47" t="s">
        <v>3278</v>
      </c>
      <c r="J317" s="10" t="s">
        <v>3194</v>
      </c>
      <c r="K317" s="10" t="s">
        <v>3280</v>
      </c>
    </row>
    <row r="318" spans="3:11" ht="15" customHeight="1" x14ac:dyDescent="0.3">
      <c r="C318" s="44" t="s">
        <v>27537</v>
      </c>
      <c r="D318" s="48" t="s">
        <v>9817</v>
      </c>
      <c r="F318" s="52" t="s">
        <v>11330</v>
      </c>
      <c r="G318" s="10">
        <v>1133</v>
      </c>
      <c r="H318" s="10" t="s">
        <v>3286</v>
      </c>
      <c r="I318" s="47" t="s">
        <v>3285</v>
      </c>
      <c r="J318" s="10" t="s">
        <v>3198</v>
      </c>
      <c r="K318" s="10" t="s">
        <v>3287</v>
      </c>
    </row>
    <row r="319" spans="3:11" ht="15" customHeight="1" x14ac:dyDescent="0.3">
      <c r="C319" s="44" t="s">
        <v>27538</v>
      </c>
      <c r="D319" s="48" t="s">
        <v>9820</v>
      </c>
      <c r="F319" s="52" t="s">
        <v>11331</v>
      </c>
      <c r="G319" s="10">
        <v>1149</v>
      </c>
      <c r="H319" s="10" t="s">
        <v>3308</v>
      </c>
      <c r="I319" s="47" t="s">
        <v>3086</v>
      </c>
      <c r="J319" s="10" t="s">
        <v>3209</v>
      </c>
      <c r="K319" s="10" t="s">
        <v>3309</v>
      </c>
    </row>
    <row r="320" spans="3:11" ht="15" customHeight="1" x14ac:dyDescent="0.3">
      <c r="C320" s="44" t="s">
        <v>27539</v>
      </c>
      <c r="D320" s="48" t="s">
        <v>11038</v>
      </c>
      <c r="F320" s="52" t="s">
        <v>11332</v>
      </c>
      <c r="G320" s="10">
        <v>27141</v>
      </c>
      <c r="H320" s="10" t="s">
        <v>3310</v>
      </c>
      <c r="I320" s="47" t="s">
        <v>3087</v>
      </c>
      <c r="J320" s="10" t="s">
        <v>3215</v>
      </c>
      <c r="K320" s="10" t="s">
        <v>3311</v>
      </c>
    </row>
    <row r="321" spans="3:11" ht="15" customHeight="1" x14ac:dyDescent="0.3">
      <c r="C321" s="44" t="s">
        <v>27540</v>
      </c>
      <c r="D321" s="48" t="s">
        <v>9859</v>
      </c>
      <c r="F321" s="52" t="s">
        <v>22872</v>
      </c>
      <c r="G321" s="10">
        <v>63924</v>
      </c>
      <c r="H321" s="10" t="s">
        <v>21397</v>
      </c>
      <c r="I321" s="47" t="s">
        <v>15129</v>
      </c>
      <c r="J321" s="10" t="s">
        <v>21398</v>
      </c>
      <c r="K321" s="10" t="s">
        <v>21399</v>
      </c>
    </row>
    <row r="322" spans="3:11" ht="15" customHeight="1" x14ac:dyDescent="0.3">
      <c r="C322" s="44" t="s">
        <v>27541</v>
      </c>
      <c r="D322" s="48" t="s">
        <v>9929</v>
      </c>
      <c r="F322" s="52" t="s">
        <v>22873</v>
      </c>
      <c r="G322" s="10">
        <v>1154</v>
      </c>
      <c r="H322" s="10" t="s">
        <v>21400</v>
      </c>
      <c r="I322" s="47" t="s">
        <v>15538</v>
      </c>
      <c r="J322" s="10" t="s">
        <v>21401</v>
      </c>
      <c r="K322" s="10" t="s">
        <v>21402</v>
      </c>
    </row>
    <row r="323" spans="3:11" ht="15" customHeight="1" x14ac:dyDescent="0.3">
      <c r="C323" s="44" t="s">
        <v>27542</v>
      </c>
      <c r="D323" s="48" t="s">
        <v>27543</v>
      </c>
      <c r="F323" s="52" t="s">
        <v>11333</v>
      </c>
      <c r="G323" s="10">
        <v>51192</v>
      </c>
      <c r="H323" s="10" t="s">
        <v>3317</v>
      </c>
      <c r="I323" s="47" t="s">
        <v>3316</v>
      </c>
      <c r="J323" s="10" t="s">
        <v>3224</v>
      </c>
      <c r="K323" s="10" t="s">
        <v>3318</v>
      </c>
    </row>
    <row r="324" spans="3:11" ht="15" customHeight="1" x14ac:dyDescent="0.3">
      <c r="C324" s="44" t="s">
        <v>27544</v>
      </c>
      <c r="D324" s="48" t="s">
        <v>8529</v>
      </c>
      <c r="F324" s="52" t="s">
        <v>11334</v>
      </c>
      <c r="G324" s="10">
        <v>1178</v>
      </c>
      <c r="H324" s="10" t="s">
        <v>3323</v>
      </c>
      <c r="I324" s="47" t="s">
        <v>3322</v>
      </c>
      <c r="J324" s="10" t="s">
        <v>3324</v>
      </c>
      <c r="K324" s="10" t="s">
        <v>3325</v>
      </c>
    </row>
    <row r="325" spans="3:11" ht="15" customHeight="1" x14ac:dyDescent="0.3">
      <c r="C325" s="44" t="s">
        <v>27545</v>
      </c>
      <c r="D325" s="48" t="s">
        <v>16398</v>
      </c>
      <c r="F325" s="52" t="s">
        <v>22874</v>
      </c>
      <c r="G325" s="10">
        <v>348174</v>
      </c>
      <c r="H325" s="10" t="s">
        <v>21403</v>
      </c>
      <c r="I325" s="47" t="s">
        <v>16153</v>
      </c>
      <c r="J325" s="10" t="s">
        <v>21404</v>
      </c>
      <c r="K325" s="10" t="s">
        <v>21405</v>
      </c>
    </row>
    <row r="326" spans="3:11" ht="15" customHeight="1" x14ac:dyDescent="0.3">
      <c r="C326" s="44" t="s">
        <v>27546</v>
      </c>
      <c r="D326" s="48" t="s">
        <v>1310</v>
      </c>
      <c r="F326" s="52" t="s">
        <v>11335</v>
      </c>
      <c r="G326" s="10">
        <v>1240</v>
      </c>
      <c r="H326" s="10" t="s">
        <v>3371</v>
      </c>
      <c r="I326" s="47" t="s">
        <v>3370</v>
      </c>
      <c r="J326" s="10" t="s">
        <v>3372</v>
      </c>
      <c r="K326" s="10" t="s">
        <v>3373</v>
      </c>
    </row>
    <row r="327" spans="3:11" ht="15" customHeight="1" x14ac:dyDescent="0.3">
      <c r="C327" s="44" t="s">
        <v>27547</v>
      </c>
      <c r="D327" s="48" t="s">
        <v>27548</v>
      </c>
      <c r="F327" s="52" t="s">
        <v>11336</v>
      </c>
      <c r="G327" s="10">
        <v>113540</v>
      </c>
      <c r="H327" s="10" t="s">
        <v>3375</v>
      </c>
      <c r="I327" s="47" t="s">
        <v>3374</v>
      </c>
      <c r="J327" s="10" t="s">
        <v>3376</v>
      </c>
      <c r="K327" s="10" t="s">
        <v>3377</v>
      </c>
    </row>
    <row r="328" spans="3:11" ht="15" customHeight="1" x14ac:dyDescent="0.3">
      <c r="C328" s="44" t="s">
        <v>27549</v>
      </c>
      <c r="D328" s="48" t="s">
        <v>10127</v>
      </c>
      <c r="F328" s="52" t="s">
        <v>11337</v>
      </c>
      <c r="G328" s="10">
        <v>146225</v>
      </c>
      <c r="H328" s="10" t="s">
        <v>3379</v>
      </c>
      <c r="I328" s="47" t="s">
        <v>3378</v>
      </c>
      <c r="J328" s="10" t="s">
        <v>3380</v>
      </c>
      <c r="K328" s="10" t="s">
        <v>3381</v>
      </c>
    </row>
    <row r="329" spans="3:11" ht="15" customHeight="1" x14ac:dyDescent="0.3">
      <c r="C329" s="44" t="s">
        <v>27550</v>
      </c>
      <c r="D329" s="48" t="s">
        <v>5106</v>
      </c>
      <c r="F329" s="52" t="s">
        <v>22875</v>
      </c>
      <c r="G329" s="10">
        <v>4850</v>
      </c>
      <c r="H329" s="10" t="s">
        <v>21406</v>
      </c>
      <c r="I329" s="47" t="s">
        <v>15540</v>
      </c>
      <c r="J329" s="10" t="s">
        <v>21407</v>
      </c>
      <c r="K329" s="10" t="s">
        <v>21408</v>
      </c>
    </row>
    <row r="330" spans="3:11" ht="15" customHeight="1" x14ac:dyDescent="0.3">
      <c r="C330" s="44" t="s">
        <v>27551</v>
      </c>
      <c r="D330" s="48" t="s">
        <v>16403</v>
      </c>
      <c r="F330" s="52" t="s">
        <v>11338</v>
      </c>
      <c r="G330" s="10">
        <v>1268</v>
      </c>
      <c r="H330" s="10" t="s">
        <v>3390</v>
      </c>
      <c r="I330" s="47" t="s">
        <v>3389</v>
      </c>
      <c r="J330" s="10" t="s">
        <v>3297</v>
      </c>
      <c r="K330" s="10" t="s">
        <v>3391</v>
      </c>
    </row>
    <row r="331" spans="3:11" ht="15" customHeight="1" x14ac:dyDescent="0.3">
      <c r="C331" s="44" t="s">
        <v>27552</v>
      </c>
      <c r="D331" s="48" t="s">
        <v>1601</v>
      </c>
      <c r="F331" s="52" t="s">
        <v>11339</v>
      </c>
      <c r="G331" s="10">
        <v>1269</v>
      </c>
      <c r="H331" s="10" t="s">
        <v>3395</v>
      </c>
      <c r="I331" s="47" t="s">
        <v>3394</v>
      </c>
      <c r="J331" s="10" t="s">
        <v>3301</v>
      </c>
      <c r="K331" s="10" t="s">
        <v>3396</v>
      </c>
    </row>
    <row r="332" spans="3:11" ht="15" customHeight="1" x14ac:dyDescent="0.3">
      <c r="C332" s="44" t="s">
        <v>27553</v>
      </c>
      <c r="D332" s="47" t="s">
        <v>1607</v>
      </c>
      <c r="F332" s="52" t="s">
        <v>11340</v>
      </c>
      <c r="G332" s="10">
        <v>1271</v>
      </c>
      <c r="H332" s="10" t="s">
        <v>3398</v>
      </c>
      <c r="I332" s="47" t="s">
        <v>3397</v>
      </c>
      <c r="J332" s="10" t="s">
        <v>3305</v>
      </c>
      <c r="K332" s="10" t="s">
        <v>3399</v>
      </c>
    </row>
    <row r="333" spans="3:11" ht="15" customHeight="1" x14ac:dyDescent="0.3">
      <c r="C333" s="44" t="s">
        <v>27554</v>
      </c>
      <c r="D333" s="47" t="s">
        <v>1609</v>
      </c>
      <c r="F333" s="52" t="s">
        <v>11341</v>
      </c>
      <c r="G333" s="10">
        <v>1285</v>
      </c>
      <c r="H333" s="10" t="s">
        <v>3435</v>
      </c>
      <c r="I333" s="47" t="s">
        <v>3434</v>
      </c>
      <c r="J333" s="10" t="s">
        <v>3436</v>
      </c>
      <c r="K333" s="10" t="s">
        <v>3437</v>
      </c>
    </row>
    <row r="334" spans="3:11" ht="15" customHeight="1" x14ac:dyDescent="0.3">
      <c r="C334" s="44" t="s">
        <v>27555</v>
      </c>
      <c r="D334" s="47" t="s">
        <v>10364</v>
      </c>
      <c r="F334" s="52" t="s">
        <v>11342</v>
      </c>
      <c r="G334" s="10">
        <v>54939</v>
      </c>
      <c r="H334" s="10" t="s">
        <v>3469</v>
      </c>
      <c r="I334" s="47" t="s">
        <v>3468</v>
      </c>
      <c r="J334" s="10" t="s">
        <v>3334</v>
      </c>
      <c r="K334" s="10" t="s">
        <v>3470</v>
      </c>
    </row>
    <row r="335" spans="3:11" ht="15" customHeight="1" x14ac:dyDescent="0.3">
      <c r="C335" s="44" t="s">
        <v>27556</v>
      </c>
      <c r="D335" s="47" t="s">
        <v>10377</v>
      </c>
      <c r="F335" s="52" t="s">
        <v>11343</v>
      </c>
      <c r="G335" s="10">
        <v>1312</v>
      </c>
      <c r="H335" s="10" t="s">
        <v>3474</v>
      </c>
      <c r="I335" s="47" t="s">
        <v>498</v>
      </c>
      <c r="J335" s="10" t="s">
        <v>3340</v>
      </c>
      <c r="K335" s="10" t="s">
        <v>3475</v>
      </c>
    </row>
    <row r="336" spans="3:11" ht="15" customHeight="1" x14ac:dyDescent="0.3">
      <c r="C336" s="44" t="s">
        <v>27557</v>
      </c>
      <c r="D336" s="47" t="s">
        <v>10380</v>
      </c>
      <c r="F336" s="52" t="s">
        <v>11344</v>
      </c>
      <c r="G336" s="10">
        <v>1340</v>
      </c>
      <c r="H336" s="10" t="s">
        <v>3491</v>
      </c>
      <c r="I336" s="47" t="s">
        <v>1791</v>
      </c>
      <c r="J336" s="10" t="s">
        <v>3492</v>
      </c>
      <c r="K336" s="10" t="s">
        <v>3493</v>
      </c>
    </row>
    <row r="337" spans="3:11" ht="15" customHeight="1" x14ac:dyDescent="0.3">
      <c r="C337" s="44" t="s">
        <v>27558</v>
      </c>
      <c r="D337" s="47" t="s">
        <v>9396</v>
      </c>
      <c r="F337" s="52" t="s">
        <v>11345</v>
      </c>
      <c r="G337" s="10">
        <v>1351</v>
      </c>
      <c r="H337" s="10" t="s">
        <v>3504</v>
      </c>
      <c r="I337" s="47" t="s">
        <v>1807</v>
      </c>
      <c r="J337" s="10" t="s">
        <v>3505</v>
      </c>
      <c r="K337" s="10" t="s">
        <v>3506</v>
      </c>
    </row>
    <row r="338" spans="3:11" ht="15" customHeight="1" x14ac:dyDescent="0.3">
      <c r="C338" s="44" t="s">
        <v>27559</v>
      </c>
      <c r="D338" s="47" t="s">
        <v>4400</v>
      </c>
      <c r="F338" s="52" t="s">
        <v>11346</v>
      </c>
      <c r="G338" s="10">
        <v>1374</v>
      </c>
      <c r="H338" s="10" t="s">
        <v>3523</v>
      </c>
      <c r="I338" s="47" t="s">
        <v>1637</v>
      </c>
      <c r="J338" s="10" t="s">
        <v>3524</v>
      </c>
      <c r="K338" s="10" t="s">
        <v>3525</v>
      </c>
    </row>
    <row r="339" spans="3:11" ht="15" customHeight="1" x14ac:dyDescent="0.3">
      <c r="C339" s="44" t="s">
        <v>27560</v>
      </c>
      <c r="D339" s="47" t="s">
        <v>10488</v>
      </c>
      <c r="F339" s="52" t="s">
        <v>11347</v>
      </c>
      <c r="G339" s="10">
        <v>1375</v>
      </c>
      <c r="H339" s="10" t="s">
        <v>3533</v>
      </c>
      <c r="I339" s="47" t="s">
        <v>1638</v>
      </c>
      <c r="J339" s="10" t="s">
        <v>3534</v>
      </c>
      <c r="K339" s="10" t="s">
        <v>3535</v>
      </c>
    </row>
    <row r="340" spans="3:11" ht="15" customHeight="1" x14ac:dyDescent="0.3">
      <c r="C340" s="44" t="s">
        <v>27561</v>
      </c>
      <c r="D340" s="47" t="s">
        <v>224</v>
      </c>
      <c r="F340" s="52" t="s">
        <v>11348</v>
      </c>
      <c r="G340" s="10">
        <v>1376</v>
      </c>
      <c r="H340" s="10" t="s">
        <v>3540</v>
      </c>
      <c r="I340" s="47" t="s">
        <v>1645</v>
      </c>
      <c r="J340" s="10" t="s">
        <v>3368</v>
      </c>
      <c r="K340" s="10" t="s">
        <v>3541</v>
      </c>
    </row>
    <row r="341" spans="3:11" ht="15" customHeight="1" x14ac:dyDescent="0.3">
      <c r="C341" s="44" t="s">
        <v>27562</v>
      </c>
      <c r="D341" s="47" t="s">
        <v>10661</v>
      </c>
      <c r="F341" s="52" t="s">
        <v>11349</v>
      </c>
      <c r="G341" s="10">
        <v>8738</v>
      </c>
      <c r="H341" s="10" t="s">
        <v>3548</v>
      </c>
      <c r="I341" s="47" t="s">
        <v>3089</v>
      </c>
      <c r="J341" s="10" t="s">
        <v>3480</v>
      </c>
      <c r="K341" s="10" t="s">
        <v>3549</v>
      </c>
    </row>
    <row r="342" spans="3:11" ht="15" customHeight="1" x14ac:dyDescent="0.3">
      <c r="C342" s="44" t="s">
        <v>27563</v>
      </c>
      <c r="D342" s="47" t="s">
        <v>230</v>
      </c>
      <c r="F342" s="52" t="s">
        <v>11350</v>
      </c>
      <c r="G342" s="10">
        <v>1384</v>
      </c>
      <c r="H342" s="10" t="s">
        <v>3556</v>
      </c>
      <c r="I342" s="47" t="s">
        <v>1646</v>
      </c>
      <c r="J342" s="10" t="s">
        <v>3557</v>
      </c>
      <c r="K342" s="10" t="s">
        <v>3558</v>
      </c>
    </row>
    <row r="343" spans="3:11" ht="15" customHeight="1" x14ac:dyDescent="0.3">
      <c r="C343" s="44" t="s">
        <v>27564</v>
      </c>
      <c r="D343" s="47" t="s">
        <v>16417</v>
      </c>
      <c r="F343" s="52" t="s">
        <v>22876</v>
      </c>
      <c r="G343" s="10">
        <v>51185</v>
      </c>
      <c r="H343" s="10" t="s">
        <v>21409</v>
      </c>
      <c r="I343" s="47" t="s">
        <v>15542</v>
      </c>
      <c r="J343" s="10" t="s">
        <v>21410</v>
      </c>
      <c r="K343" s="10" t="s">
        <v>21411</v>
      </c>
    </row>
    <row r="344" spans="3:11" ht="15" customHeight="1" x14ac:dyDescent="0.3">
      <c r="C344" s="44" t="s">
        <v>27565</v>
      </c>
      <c r="D344" s="47" t="s">
        <v>233</v>
      </c>
      <c r="F344" s="52" t="s">
        <v>22877</v>
      </c>
      <c r="G344" s="10">
        <v>27297</v>
      </c>
      <c r="H344" s="10" t="s">
        <v>21412</v>
      </c>
      <c r="I344" s="47" t="s">
        <v>14532</v>
      </c>
      <c r="J344" s="10" t="s">
        <v>21413</v>
      </c>
      <c r="K344" s="10" t="s">
        <v>21414</v>
      </c>
    </row>
    <row r="345" spans="3:11" ht="15" customHeight="1" x14ac:dyDescent="0.3">
      <c r="C345" s="44" t="s">
        <v>27566</v>
      </c>
      <c r="D345" s="47" t="s">
        <v>1064</v>
      </c>
      <c r="F345" s="52" t="s">
        <v>11351</v>
      </c>
      <c r="G345" s="10">
        <v>1394</v>
      </c>
      <c r="H345" s="10" t="s">
        <v>3622</v>
      </c>
      <c r="I345" s="47" t="s">
        <v>3621</v>
      </c>
      <c r="J345" s="10" t="s">
        <v>3402</v>
      </c>
      <c r="K345" s="10" t="s">
        <v>3623</v>
      </c>
    </row>
    <row r="346" spans="3:11" ht="15" customHeight="1" x14ac:dyDescent="0.3">
      <c r="C346" s="44" t="s">
        <v>27567</v>
      </c>
      <c r="D346" s="47" t="s">
        <v>3144</v>
      </c>
      <c r="F346" s="52" t="s">
        <v>11352</v>
      </c>
      <c r="G346" s="10">
        <v>1395</v>
      </c>
      <c r="H346" s="10" t="s">
        <v>3628</v>
      </c>
      <c r="I346" s="47" t="s">
        <v>3627</v>
      </c>
      <c r="J346" s="10" t="s">
        <v>3406</v>
      </c>
      <c r="K346" s="10" t="s">
        <v>3629</v>
      </c>
    </row>
    <row r="347" spans="3:11" ht="15" customHeight="1" x14ac:dyDescent="0.3">
      <c r="C347" s="44" t="s">
        <v>27568</v>
      </c>
      <c r="D347" s="47" t="s">
        <v>236</v>
      </c>
      <c r="F347" s="52" t="s">
        <v>11353</v>
      </c>
      <c r="G347" s="10">
        <v>54677</v>
      </c>
      <c r="H347" s="10" t="s">
        <v>3657</v>
      </c>
      <c r="I347" s="47" t="s">
        <v>1652</v>
      </c>
      <c r="J347" s="10" t="s">
        <v>3411</v>
      </c>
      <c r="K347" s="10" t="s">
        <v>3658</v>
      </c>
    </row>
    <row r="348" spans="3:11" ht="15" customHeight="1" x14ac:dyDescent="0.3">
      <c r="C348" s="44" t="s">
        <v>27569</v>
      </c>
      <c r="D348" s="47" t="s">
        <v>1077</v>
      </c>
      <c r="F348" s="52" t="s">
        <v>11354</v>
      </c>
      <c r="G348" s="10">
        <v>1401</v>
      </c>
      <c r="H348" s="10" t="s">
        <v>3660</v>
      </c>
      <c r="I348" s="47" t="s">
        <v>903</v>
      </c>
      <c r="J348" s="10" t="s">
        <v>3414</v>
      </c>
      <c r="K348" s="10" t="s">
        <v>3661</v>
      </c>
    </row>
    <row r="349" spans="3:11" ht="15" customHeight="1" x14ac:dyDescent="0.3">
      <c r="C349" s="44" t="s">
        <v>27570</v>
      </c>
      <c r="D349" s="47" t="s">
        <v>10800</v>
      </c>
      <c r="F349" s="52" t="s">
        <v>11355</v>
      </c>
      <c r="G349" s="10">
        <v>1409</v>
      </c>
      <c r="H349" s="10" t="s">
        <v>3677</v>
      </c>
      <c r="I349" s="47" t="s">
        <v>3676</v>
      </c>
      <c r="J349" s="10" t="s">
        <v>3425</v>
      </c>
      <c r="K349" s="10" t="s">
        <v>3678</v>
      </c>
    </row>
    <row r="350" spans="3:11" ht="15" customHeight="1" x14ac:dyDescent="0.3">
      <c r="C350" s="44" t="s">
        <v>27571</v>
      </c>
      <c r="D350" s="47" t="s">
        <v>10059</v>
      </c>
      <c r="F350" s="52" t="s">
        <v>11356</v>
      </c>
      <c r="G350" s="10">
        <v>1410</v>
      </c>
      <c r="H350" s="10" t="s">
        <v>3684</v>
      </c>
      <c r="I350" s="47" t="s">
        <v>3683</v>
      </c>
      <c r="J350" s="10" t="s">
        <v>3430</v>
      </c>
      <c r="K350" s="10" t="s">
        <v>3685</v>
      </c>
    </row>
    <row r="351" spans="3:11" ht="15" customHeight="1" x14ac:dyDescent="0.3">
      <c r="C351" s="44" t="s">
        <v>27572</v>
      </c>
      <c r="D351" s="47" t="s">
        <v>7184</v>
      </c>
      <c r="F351" s="52" t="s">
        <v>11357</v>
      </c>
      <c r="G351" s="10">
        <v>1431</v>
      </c>
      <c r="H351" s="10" t="s">
        <v>3697</v>
      </c>
      <c r="I351" s="47" t="s">
        <v>1500</v>
      </c>
      <c r="J351" s="10" t="s">
        <v>3445</v>
      </c>
      <c r="K351" s="10" t="s">
        <v>3698</v>
      </c>
    </row>
    <row r="352" spans="3:11" ht="15" customHeight="1" x14ac:dyDescent="0.3">
      <c r="C352" s="44" t="s">
        <v>27573</v>
      </c>
      <c r="D352" s="47" t="s">
        <v>1090</v>
      </c>
      <c r="F352" s="52" t="s">
        <v>11358</v>
      </c>
      <c r="G352" s="10">
        <v>1435</v>
      </c>
      <c r="H352" s="10" t="s">
        <v>62</v>
      </c>
      <c r="I352" s="47" t="s">
        <v>63</v>
      </c>
      <c r="J352" s="10" t="s">
        <v>64</v>
      </c>
      <c r="K352" s="10" t="s">
        <v>3702</v>
      </c>
    </row>
    <row r="353" spans="3:11" ht="15" customHeight="1" x14ac:dyDescent="0.3">
      <c r="C353" s="44" t="s">
        <v>27574</v>
      </c>
      <c r="D353" s="47" t="s">
        <v>10922</v>
      </c>
      <c r="F353" s="52" t="s">
        <v>11359</v>
      </c>
      <c r="G353" s="10">
        <v>1437</v>
      </c>
      <c r="H353" s="10" t="s">
        <v>65</v>
      </c>
      <c r="I353" s="47" t="s">
        <v>66</v>
      </c>
      <c r="J353" s="10" t="s">
        <v>67</v>
      </c>
      <c r="K353" s="10" t="s">
        <v>3705</v>
      </c>
    </row>
    <row r="354" spans="3:11" ht="15" customHeight="1" x14ac:dyDescent="0.3">
      <c r="C354" s="44" t="s">
        <v>27575</v>
      </c>
      <c r="D354" s="47" t="s">
        <v>10937</v>
      </c>
      <c r="F354" s="52" t="s">
        <v>11360</v>
      </c>
      <c r="G354" s="10">
        <v>1438</v>
      </c>
      <c r="H354" s="10" t="s">
        <v>3710</v>
      </c>
      <c r="I354" s="47" t="s">
        <v>3709</v>
      </c>
      <c r="J354" s="10" t="s">
        <v>3711</v>
      </c>
      <c r="K354" s="10" t="s">
        <v>3712</v>
      </c>
    </row>
    <row r="355" spans="3:11" ht="15" customHeight="1" x14ac:dyDescent="0.3">
      <c r="C355" s="44" t="s">
        <v>27576</v>
      </c>
      <c r="D355" s="47" t="s">
        <v>10940</v>
      </c>
      <c r="F355" s="52" t="s">
        <v>11361</v>
      </c>
      <c r="G355" s="10">
        <v>1439</v>
      </c>
      <c r="H355" s="10" t="s">
        <v>3717</v>
      </c>
      <c r="I355" s="47" t="s">
        <v>3716</v>
      </c>
      <c r="J355" s="10" t="s">
        <v>3458</v>
      </c>
      <c r="K355" s="10" t="s">
        <v>3718</v>
      </c>
    </row>
    <row r="356" spans="3:11" ht="15" customHeight="1" x14ac:dyDescent="0.3">
      <c r="C356" s="44" t="s">
        <v>27577</v>
      </c>
      <c r="D356" s="47" t="s">
        <v>16431</v>
      </c>
      <c r="F356" s="52" t="s">
        <v>11362</v>
      </c>
      <c r="G356" s="10">
        <v>1440</v>
      </c>
      <c r="H356" s="10" t="s">
        <v>68</v>
      </c>
      <c r="I356" s="47" t="s">
        <v>69</v>
      </c>
      <c r="J356" s="10" t="s">
        <v>70</v>
      </c>
      <c r="K356" s="10" t="s">
        <v>3721</v>
      </c>
    </row>
    <row r="357" spans="3:11" ht="15" customHeight="1" x14ac:dyDescent="0.3">
      <c r="C357" s="44" t="s">
        <v>27578</v>
      </c>
      <c r="D357" s="47" t="s">
        <v>10968</v>
      </c>
      <c r="F357" s="52" t="s">
        <v>11363</v>
      </c>
      <c r="G357" s="10">
        <v>1441</v>
      </c>
      <c r="H357" s="10" t="s">
        <v>3723</v>
      </c>
      <c r="I357" s="47" t="s">
        <v>3722</v>
      </c>
      <c r="J357" s="10" t="s">
        <v>3466</v>
      </c>
      <c r="K357" s="10" t="s">
        <v>3724</v>
      </c>
    </row>
    <row r="358" spans="3:11" ht="15" customHeight="1" x14ac:dyDescent="0.3">
      <c r="C358" s="44" t="s">
        <v>27579</v>
      </c>
      <c r="D358" s="47" t="s">
        <v>4122</v>
      </c>
      <c r="F358" s="52" t="s">
        <v>11364</v>
      </c>
      <c r="G358" s="10">
        <v>1489</v>
      </c>
      <c r="H358" s="10" t="s">
        <v>3792</v>
      </c>
      <c r="I358" s="47" t="s">
        <v>3791</v>
      </c>
      <c r="J358" s="10" t="s">
        <v>3496</v>
      </c>
      <c r="K358" s="10" t="s">
        <v>3793</v>
      </c>
    </row>
    <row r="359" spans="3:11" ht="15" customHeight="1" x14ac:dyDescent="0.3">
      <c r="C359" s="44" t="s">
        <v>27580</v>
      </c>
      <c r="D359" s="47" t="s">
        <v>10973</v>
      </c>
      <c r="F359" s="52" t="s">
        <v>11365</v>
      </c>
      <c r="G359" s="10">
        <v>1508</v>
      </c>
      <c r="H359" s="10" t="s">
        <v>3843</v>
      </c>
      <c r="I359" s="47" t="s">
        <v>3842</v>
      </c>
      <c r="J359" s="10" t="s">
        <v>3519</v>
      </c>
      <c r="K359" s="10" t="s">
        <v>3844</v>
      </c>
    </row>
    <row r="360" spans="3:11" ht="15" customHeight="1" x14ac:dyDescent="0.3">
      <c r="C360" s="44" t="s">
        <v>27581</v>
      </c>
      <c r="D360" s="47" t="s">
        <v>10976</v>
      </c>
      <c r="F360" s="52" t="s">
        <v>11366</v>
      </c>
      <c r="G360" s="10">
        <v>1510</v>
      </c>
      <c r="H360" s="10" t="s">
        <v>3852</v>
      </c>
      <c r="I360" s="47" t="s">
        <v>3851</v>
      </c>
      <c r="J360" s="10" t="s">
        <v>3530</v>
      </c>
      <c r="K360" s="10" t="s">
        <v>3853</v>
      </c>
    </row>
    <row r="361" spans="3:11" ht="15" customHeight="1" x14ac:dyDescent="0.3">
      <c r="C361" s="44" t="s">
        <v>27582</v>
      </c>
      <c r="D361" s="47" t="s">
        <v>10988</v>
      </c>
      <c r="F361" s="52" t="s">
        <v>11367</v>
      </c>
      <c r="G361" s="10">
        <v>8454</v>
      </c>
      <c r="H361" s="10" t="s">
        <v>3866</v>
      </c>
      <c r="I361" s="47" t="s">
        <v>3865</v>
      </c>
      <c r="J361" s="10" t="s">
        <v>3546</v>
      </c>
      <c r="K361" s="10" t="s">
        <v>3867</v>
      </c>
    </row>
    <row r="362" spans="3:11" ht="15" customHeight="1" x14ac:dyDescent="0.3">
      <c r="C362" s="44" t="s">
        <v>27583</v>
      </c>
      <c r="D362" s="47" t="s">
        <v>27584</v>
      </c>
      <c r="F362" s="52" t="s">
        <v>11368</v>
      </c>
      <c r="G362" s="10">
        <v>8453</v>
      </c>
      <c r="H362" s="10" t="s">
        <v>3869</v>
      </c>
      <c r="I362" s="47" t="s">
        <v>3868</v>
      </c>
      <c r="J362" s="10" t="s">
        <v>3554</v>
      </c>
      <c r="K362" s="10" t="s">
        <v>3870</v>
      </c>
    </row>
    <row r="363" spans="3:11" ht="15" customHeight="1" x14ac:dyDescent="0.3">
      <c r="C363" s="44" t="s">
        <v>27585</v>
      </c>
      <c r="D363" s="47" t="s">
        <v>11023</v>
      </c>
      <c r="F363" s="52" t="s">
        <v>11369</v>
      </c>
      <c r="G363" s="10">
        <v>8452</v>
      </c>
      <c r="H363" s="10" t="s">
        <v>3876</v>
      </c>
      <c r="I363" s="47" t="s">
        <v>3875</v>
      </c>
      <c r="J363" s="10" t="s">
        <v>3561</v>
      </c>
      <c r="K363" s="10" t="s">
        <v>3877</v>
      </c>
    </row>
    <row r="364" spans="3:11" ht="15" customHeight="1" x14ac:dyDescent="0.3">
      <c r="C364" s="44" t="s">
        <v>27586</v>
      </c>
      <c r="D364" s="47" t="s">
        <v>11048</v>
      </c>
      <c r="F364" s="52" t="s">
        <v>11370</v>
      </c>
      <c r="G364" s="10">
        <v>8451</v>
      </c>
      <c r="H364" s="10" t="s">
        <v>3885</v>
      </c>
      <c r="I364" s="47" t="s">
        <v>3884</v>
      </c>
      <c r="J364" s="10" t="s">
        <v>3747</v>
      </c>
      <c r="K364" s="10" t="s">
        <v>3886</v>
      </c>
    </row>
    <row r="365" spans="3:11" ht="15" customHeight="1" x14ac:dyDescent="0.3">
      <c r="C365" s="44" t="s">
        <v>27587</v>
      </c>
      <c r="D365" s="47" t="s">
        <v>1481</v>
      </c>
      <c r="F365" s="52" t="s">
        <v>11371</v>
      </c>
      <c r="G365" s="10">
        <v>8450</v>
      </c>
      <c r="H365" s="10" t="s">
        <v>3888</v>
      </c>
      <c r="I365" s="47" t="s">
        <v>3887</v>
      </c>
      <c r="J365" s="10" t="s">
        <v>3565</v>
      </c>
      <c r="K365" s="10" t="s">
        <v>3889</v>
      </c>
    </row>
    <row r="366" spans="3:11" ht="15" customHeight="1" x14ac:dyDescent="0.3">
      <c r="C366" s="44" t="s">
        <v>27588</v>
      </c>
      <c r="D366" s="47" t="s">
        <v>3170</v>
      </c>
      <c r="F366" s="52" t="s">
        <v>11372</v>
      </c>
      <c r="G366" s="10">
        <v>8065</v>
      </c>
      <c r="H366" s="10" t="s">
        <v>3891</v>
      </c>
      <c r="I366" s="47" t="s">
        <v>3890</v>
      </c>
      <c r="J366" s="10" t="s">
        <v>3569</v>
      </c>
      <c r="K366" s="10" t="s">
        <v>3892</v>
      </c>
    </row>
    <row r="367" spans="3:11" ht="15" customHeight="1" x14ac:dyDescent="0.3">
      <c r="C367" s="44" t="s">
        <v>27589</v>
      </c>
      <c r="D367" s="47" t="s">
        <v>1315</v>
      </c>
      <c r="F367" s="52" t="s">
        <v>11373</v>
      </c>
      <c r="G367" s="10">
        <v>9820</v>
      </c>
      <c r="H367" s="10" t="s">
        <v>3894</v>
      </c>
      <c r="I367" s="47" t="s">
        <v>3893</v>
      </c>
      <c r="J367" s="10" t="s">
        <v>3761</v>
      </c>
      <c r="K367" s="10" t="s">
        <v>3895</v>
      </c>
    </row>
    <row r="368" spans="3:11" ht="15" customHeight="1" x14ac:dyDescent="0.3">
      <c r="C368" s="44" t="s">
        <v>27590</v>
      </c>
      <c r="D368" s="47" t="s">
        <v>1117</v>
      </c>
      <c r="F368" s="52" t="s">
        <v>11374</v>
      </c>
      <c r="G368" s="10">
        <v>6376</v>
      </c>
      <c r="H368" s="10" t="s">
        <v>3902</v>
      </c>
      <c r="I368" s="47" t="s">
        <v>2739</v>
      </c>
      <c r="J368" s="10" t="s">
        <v>3580</v>
      </c>
      <c r="K368" s="10" t="s">
        <v>3903</v>
      </c>
    </row>
    <row r="369" spans="3:11" ht="15" customHeight="1" x14ac:dyDescent="0.3">
      <c r="C369" s="44" t="s">
        <v>27591</v>
      </c>
      <c r="D369" s="47" t="s">
        <v>6461</v>
      </c>
      <c r="F369" s="52" t="s">
        <v>11375</v>
      </c>
      <c r="G369" s="10">
        <v>1524</v>
      </c>
      <c r="H369" s="10" t="s">
        <v>3906</v>
      </c>
      <c r="I369" s="47" t="s">
        <v>2746</v>
      </c>
      <c r="J369" s="10" t="s">
        <v>3583</v>
      </c>
      <c r="K369" s="10" t="s">
        <v>3907</v>
      </c>
    </row>
    <row r="370" spans="3:11" ht="15" customHeight="1" x14ac:dyDescent="0.3">
      <c r="C370" s="44" t="s">
        <v>27592</v>
      </c>
      <c r="D370" s="47" t="s">
        <v>27593</v>
      </c>
      <c r="F370" s="52" t="s">
        <v>11376</v>
      </c>
      <c r="G370" s="10">
        <v>2919</v>
      </c>
      <c r="H370" s="10" t="s">
        <v>3913</v>
      </c>
      <c r="I370" s="47" t="s">
        <v>2750</v>
      </c>
      <c r="J370" s="10" t="s">
        <v>3588</v>
      </c>
      <c r="K370" s="10" t="s">
        <v>3914</v>
      </c>
    </row>
    <row r="371" spans="3:11" ht="15" customHeight="1" x14ac:dyDescent="0.3">
      <c r="C371" s="44" t="s">
        <v>27594</v>
      </c>
      <c r="D371" s="47" t="s">
        <v>2578</v>
      </c>
      <c r="F371" s="52" t="s">
        <v>11377</v>
      </c>
      <c r="G371" s="10">
        <v>3627</v>
      </c>
      <c r="H371" s="10" t="s">
        <v>3916</v>
      </c>
      <c r="I371" s="47" t="s">
        <v>2759</v>
      </c>
      <c r="J371" s="10" t="s">
        <v>3591</v>
      </c>
      <c r="K371" s="10" t="s">
        <v>3917</v>
      </c>
    </row>
    <row r="372" spans="3:11" ht="15" customHeight="1" x14ac:dyDescent="0.3">
      <c r="C372" s="44" t="s">
        <v>14464</v>
      </c>
      <c r="D372" s="47" t="s">
        <v>954</v>
      </c>
      <c r="F372" s="52" t="s">
        <v>11378</v>
      </c>
      <c r="G372" s="10">
        <v>6373</v>
      </c>
      <c r="H372" s="10" t="s">
        <v>3922</v>
      </c>
      <c r="I372" s="47" t="s">
        <v>2763</v>
      </c>
      <c r="J372" s="10" t="s">
        <v>3596</v>
      </c>
      <c r="K372" s="10" t="s">
        <v>3923</v>
      </c>
    </row>
    <row r="373" spans="3:11" ht="15" customHeight="1" x14ac:dyDescent="0.3">
      <c r="C373" s="44" t="s">
        <v>14465</v>
      </c>
      <c r="D373" s="47" t="s">
        <v>1046</v>
      </c>
      <c r="F373" s="52" t="s">
        <v>11379</v>
      </c>
      <c r="G373" s="10">
        <v>6387</v>
      </c>
      <c r="H373" s="10" t="s">
        <v>3926</v>
      </c>
      <c r="I373" s="47" t="s">
        <v>2766</v>
      </c>
      <c r="J373" s="10" t="s">
        <v>3789</v>
      </c>
      <c r="K373" s="10" t="s">
        <v>3927</v>
      </c>
    </row>
    <row r="374" spans="3:11" ht="15" customHeight="1" x14ac:dyDescent="0.3">
      <c r="C374" s="44" t="s">
        <v>14466</v>
      </c>
      <c r="D374" s="47" t="s">
        <v>1055</v>
      </c>
      <c r="F374" s="52" t="s">
        <v>11380</v>
      </c>
      <c r="G374" s="10">
        <v>10563</v>
      </c>
      <c r="H374" s="10" t="s">
        <v>3932</v>
      </c>
      <c r="I374" s="47" t="s">
        <v>2770</v>
      </c>
      <c r="J374" s="10" t="s">
        <v>3604</v>
      </c>
      <c r="K374" s="10" t="s">
        <v>3933</v>
      </c>
    </row>
    <row r="375" spans="3:11" ht="15" customHeight="1" x14ac:dyDescent="0.3">
      <c r="C375" s="44" t="s">
        <v>14467</v>
      </c>
      <c r="D375" s="47" t="s">
        <v>1067</v>
      </c>
      <c r="F375" s="52" t="s">
        <v>11381</v>
      </c>
      <c r="G375" s="10">
        <v>9547</v>
      </c>
      <c r="H375" s="10" t="s">
        <v>3935</v>
      </c>
      <c r="I375" s="47" t="s">
        <v>3934</v>
      </c>
      <c r="J375" s="10" t="s">
        <v>3608</v>
      </c>
      <c r="K375" s="10" t="s">
        <v>3936</v>
      </c>
    </row>
    <row r="376" spans="3:11" ht="15" customHeight="1" x14ac:dyDescent="0.3">
      <c r="C376" s="44" t="s">
        <v>14468</v>
      </c>
      <c r="D376" s="47" t="s">
        <v>14469</v>
      </c>
      <c r="F376" s="52" t="s">
        <v>11382</v>
      </c>
      <c r="G376" s="10">
        <v>58191</v>
      </c>
      <c r="H376" s="10" t="s">
        <v>3938</v>
      </c>
      <c r="I376" s="47" t="s">
        <v>3937</v>
      </c>
      <c r="J376" s="10" t="s">
        <v>3612</v>
      </c>
      <c r="K376" s="10" t="s">
        <v>3939</v>
      </c>
    </row>
    <row r="377" spans="3:11" ht="15" customHeight="1" x14ac:dyDescent="0.3">
      <c r="C377" s="44" t="s">
        <v>14470</v>
      </c>
      <c r="D377" s="47" t="s">
        <v>1078</v>
      </c>
      <c r="F377" s="52" t="s">
        <v>11383</v>
      </c>
      <c r="G377" s="10">
        <v>2920</v>
      </c>
      <c r="H377" s="10" t="s">
        <v>3941</v>
      </c>
      <c r="I377" s="47" t="s">
        <v>2774</v>
      </c>
      <c r="J377" s="10" t="s">
        <v>3615</v>
      </c>
      <c r="K377" s="10" t="s">
        <v>3942</v>
      </c>
    </row>
    <row r="378" spans="3:11" ht="15" customHeight="1" x14ac:dyDescent="0.3">
      <c r="C378" s="44" t="s">
        <v>14471</v>
      </c>
      <c r="D378" s="47" t="s">
        <v>1084</v>
      </c>
      <c r="F378" s="52" t="s">
        <v>11384</v>
      </c>
      <c r="G378" s="10">
        <v>2921</v>
      </c>
      <c r="H378" s="10" t="s">
        <v>3949</v>
      </c>
      <c r="I378" s="47" t="s">
        <v>2781</v>
      </c>
      <c r="J378" s="10" t="s">
        <v>3619</v>
      </c>
      <c r="K378" s="10" t="s">
        <v>3950</v>
      </c>
    </row>
    <row r="379" spans="3:11" ht="15" customHeight="1" x14ac:dyDescent="0.3">
      <c r="C379" s="44" t="s">
        <v>14472</v>
      </c>
      <c r="D379" s="47" t="s">
        <v>1091</v>
      </c>
      <c r="F379" s="52" t="s">
        <v>11385</v>
      </c>
      <c r="G379" s="10">
        <v>6374</v>
      </c>
      <c r="H379" s="10" t="s">
        <v>3951</v>
      </c>
      <c r="I379" s="47" t="s">
        <v>2788</v>
      </c>
      <c r="J379" s="10" t="s">
        <v>3625</v>
      </c>
      <c r="K379" s="10" t="s">
        <v>3952</v>
      </c>
    </row>
    <row r="380" spans="3:11" ht="15" customHeight="1" x14ac:dyDescent="0.3">
      <c r="C380" s="44" t="s">
        <v>14473</v>
      </c>
      <c r="D380" s="47" t="s">
        <v>1097</v>
      </c>
      <c r="F380" s="52" t="s">
        <v>11386</v>
      </c>
      <c r="G380" s="10">
        <v>6372</v>
      </c>
      <c r="H380" s="10" t="s">
        <v>3958</v>
      </c>
      <c r="I380" s="47" t="s">
        <v>2797</v>
      </c>
      <c r="J380" s="10" t="s">
        <v>3959</v>
      </c>
      <c r="K380" s="10" t="s">
        <v>3960</v>
      </c>
    </row>
    <row r="381" spans="3:11" ht="15" customHeight="1" x14ac:dyDescent="0.3">
      <c r="C381" s="44" t="s">
        <v>14474</v>
      </c>
      <c r="D381" s="47" t="s">
        <v>1104</v>
      </c>
      <c r="F381" s="52" t="s">
        <v>11387</v>
      </c>
      <c r="G381" s="10">
        <v>3576</v>
      </c>
      <c r="H381" s="10" t="s">
        <v>185</v>
      </c>
      <c r="I381" s="47" t="s">
        <v>952</v>
      </c>
      <c r="J381" s="10" t="s">
        <v>186</v>
      </c>
      <c r="K381" s="10" t="s">
        <v>3961</v>
      </c>
    </row>
    <row r="382" spans="3:11" ht="15" customHeight="1" x14ac:dyDescent="0.3">
      <c r="C382" s="44" t="s">
        <v>14475</v>
      </c>
      <c r="D382" s="47" t="s">
        <v>1111</v>
      </c>
      <c r="F382" s="52" t="s">
        <v>11388</v>
      </c>
      <c r="G382" s="10">
        <v>4283</v>
      </c>
      <c r="H382" s="10" t="s">
        <v>3964</v>
      </c>
      <c r="I382" s="47" t="s">
        <v>2801</v>
      </c>
      <c r="J382" s="10" t="s">
        <v>3631</v>
      </c>
      <c r="K382" s="10" t="s">
        <v>3965</v>
      </c>
    </row>
    <row r="383" spans="3:11" ht="15" customHeight="1" x14ac:dyDescent="0.3">
      <c r="C383" s="44" t="s">
        <v>14476</v>
      </c>
      <c r="D383" s="47" t="s">
        <v>1119</v>
      </c>
      <c r="F383" s="52" t="s">
        <v>11389</v>
      </c>
      <c r="G383" s="10">
        <v>3577</v>
      </c>
      <c r="H383" s="10" t="s">
        <v>3966</v>
      </c>
      <c r="I383" s="47" t="s">
        <v>2807</v>
      </c>
      <c r="J383" s="10" t="s">
        <v>3821</v>
      </c>
      <c r="K383" s="10" t="s">
        <v>3967</v>
      </c>
    </row>
    <row r="384" spans="3:11" ht="15" customHeight="1" x14ac:dyDescent="0.3">
      <c r="C384" s="44" t="s">
        <v>14477</v>
      </c>
      <c r="D384" s="47" t="s">
        <v>1125</v>
      </c>
      <c r="F384" s="52" t="s">
        <v>11390</v>
      </c>
      <c r="G384" s="10">
        <v>3579</v>
      </c>
      <c r="H384" s="10" t="s">
        <v>3968</v>
      </c>
      <c r="I384" s="47" t="s">
        <v>2817</v>
      </c>
      <c r="J384" s="10" t="s">
        <v>3638</v>
      </c>
      <c r="K384" s="10" t="s">
        <v>3969</v>
      </c>
    </row>
    <row r="385" spans="3:11" ht="15" customHeight="1" x14ac:dyDescent="0.3">
      <c r="C385" s="44" t="s">
        <v>14478</v>
      </c>
      <c r="D385" s="47" t="s">
        <v>1131</v>
      </c>
      <c r="F385" s="52" t="s">
        <v>11391</v>
      </c>
      <c r="G385" s="10">
        <v>2833</v>
      </c>
      <c r="H385" s="10" t="s">
        <v>3973</v>
      </c>
      <c r="I385" s="47" t="s">
        <v>3972</v>
      </c>
      <c r="J385" s="10" t="s">
        <v>3641</v>
      </c>
      <c r="K385" s="10" t="s">
        <v>3974</v>
      </c>
    </row>
    <row r="386" spans="3:11" ht="15" customHeight="1" x14ac:dyDescent="0.3">
      <c r="C386" s="44" t="s">
        <v>14479</v>
      </c>
      <c r="D386" s="47" t="s">
        <v>1172</v>
      </c>
      <c r="F386" s="52" t="s">
        <v>11392</v>
      </c>
      <c r="G386" s="10">
        <v>7852</v>
      </c>
      <c r="H386" s="10" t="s">
        <v>3976</v>
      </c>
      <c r="I386" s="47" t="s">
        <v>3975</v>
      </c>
      <c r="J386" s="10" t="s">
        <v>3645</v>
      </c>
      <c r="K386" s="10" t="s">
        <v>3977</v>
      </c>
    </row>
    <row r="387" spans="3:11" ht="15" customHeight="1" x14ac:dyDescent="0.3">
      <c r="C387" s="44" t="s">
        <v>14480</v>
      </c>
      <c r="D387" s="47" t="s">
        <v>1182</v>
      </c>
      <c r="F387" s="52" t="s">
        <v>11393</v>
      </c>
      <c r="G387" s="10">
        <v>643</v>
      </c>
      <c r="H387" s="10" t="s">
        <v>3980</v>
      </c>
      <c r="I387" s="47" t="s">
        <v>3979</v>
      </c>
      <c r="J387" s="10" t="s">
        <v>3650</v>
      </c>
      <c r="K387" s="10" t="s">
        <v>3981</v>
      </c>
    </row>
    <row r="388" spans="3:11" ht="15" customHeight="1" x14ac:dyDescent="0.3">
      <c r="C388" s="44" t="s">
        <v>14481</v>
      </c>
      <c r="D388" s="47" t="s">
        <v>14482</v>
      </c>
      <c r="F388" s="52" t="s">
        <v>11394</v>
      </c>
      <c r="G388" s="10">
        <v>10663</v>
      </c>
      <c r="H388" s="10" t="s">
        <v>3987</v>
      </c>
      <c r="I388" s="47" t="s">
        <v>3986</v>
      </c>
      <c r="J388" s="10" t="s">
        <v>3848</v>
      </c>
      <c r="K388" s="10" t="s">
        <v>3988</v>
      </c>
    </row>
    <row r="389" spans="3:11" ht="15" customHeight="1" x14ac:dyDescent="0.3">
      <c r="C389" s="44" t="s">
        <v>14483</v>
      </c>
      <c r="D389" s="47" t="s">
        <v>1723</v>
      </c>
      <c r="F389" s="52" t="s">
        <v>11395</v>
      </c>
      <c r="G389" s="10">
        <v>1536</v>
      </c>
      <c r="H389" s="10" t="s">
        <v>4007</v>
      </c>
      <c r="I389" s="47" t="s">
        <v>4006</v>
      </c>
      <c r="J389" s="10" t="s">
        <v>3670</v>
      </c>
      <c r="K389" s="10" t="s">
        <v>4008</v>
      </c>
    </row>
    <row r="390" spans="3:11" ht="15" customHeight="1" x14ac:dyDescent="0.3">
      <c r="C390" s="44" t="s">
        <v>14484</v>
      </c>
      <c r="D390" s="47" t="s">
        <v>1730</v>
      </c>
      <c r="F390" s="52" t="s">
        <v>11396</v>
      </c>
      <c r="G390" s="10">
        <v>1537</v>
      </c>
      <c r="H390" s="10" t="s">
        <v>4013</v>
      </c>
      <c r="I390" s="47" t="s">
        <v>1815</v>
      </c>
      <c r="J390" s="10" t="s">
        <v>3673</v>
      </c>
      <c r="K390" s="10" t="s">
        <v>4014</v>
      </c>
    </row>
    <row r="391" spans="3:11" ht="15" customHeight="1" x14ac:dyDescent="0.3">
      <c r="C391" s="44" t="s">
        <v>14485</v>
      </c>
      <c r="D391" s="47" t="s">
        <v>1737</v>
      </c>
      <c r="F391" s="52" t="s">
        <v>11397</v>
      </c>
      <c r="G391" s="10">
        <v>54205</v>
      </c>
      <c r="H391" s="10" t="s">
        <v>4018</v>
      </c>
      <c r="I391" s="47" t="s">
        <v>3090</v>
      </c>
      <c r="J391" s="10" t="s">
        <v>3680</v>
      </c>
      <c r="K391" s="10" t="s">
        <v>4019</v>
      </c>
    </row>
    <row r="392" spans="3:11" ht="15" customHeight="1" x14ac:dyDescent="0.3">
      <c r="C392" s="44" t="s">
        <v>14486</v>
      </c>
      <c r="D392" s="47" t="s">
        <v>960</v>
      </c>
      <c r="F392" s="52" t="s">
        <v>11398</v>
      </c>
      <c r="G392" s="10">
        <v>1540</v>
      </c>
      <c r="H392" s="10" t="s">
        <v>4024</v>
      </c>
      <c r="I392" s="47" t="s">
        <v>4023</v>
      </c>
      <c r="J392" s="10" t="s">
        <v>3693</v>
      </c>
      <c r="K392" s="10" t="s">
        <v>4025</v>
      </c>
    </row>
    <row r="393" spans="3:11" ht="15" customHeight="1" x14ac:dyDescent="0.3">
      <c r="C393" s="44" t="s">
        <v>14487</v>
      </c>
      <c r="D393" s="47" t="s">
        <v>14488</v>
      </c>
      <c r="F393" s="52" t="s">
        <v>11399</v>
      </c>
      <c r="G393" s="10">
        <v>1543</v>
      </c>
      <c r="H393" s="10" t="s">
        <v>4034</v>
      </c>
      <c r="I393" s="47" t="s">
        <v>524</v>
      </c>
      <c r="J393" s="10" t="s">
        <v>4035</v>
      </c>
      <c r="K393" s="10" t="s">
        <v>4036</v>
      </c>
    </row>
    <row r="394" spans="3:11" ht="15" customHeight="1" x14ac:dyDescent="0.3">
      <c r="C394" s="44" t="s">
        <v>14489</v>
      </c>
      <c r="D394" s="47" t="s">
        <v>14490</v>
      </c>
      <c r="F394" s="52" t="s">
        <v>11400</v>
      </c>
      <c r="G394" s="10">
        <v>1544</v>
      </c>
      <c r="H394" s="10" t="s">
        <v>4038</v>
      </c>
      <c r="I394" s="47" t="s">
        <v>1199</v>
      </c>
      <c r="J394" s="10" t="s">
        <v>4039</v>
      </c>
      <c r="K394" s="10" t="s">
        <v>4040</v>
      </c>
    </row>
    <row r="395" spans="3:11" ht="15" customHeight="1" x14ac:dyDescent="0.3">
      <c r="C395" s="44" t="s">
        <v>14491</v>
      </c>
      <c r="D395" s="47" t="s">
        <v>1964</v>
      </c>
      <c r="F395" s="52" t="s">
        <v>11401</v>
      </c>
      <c r="G395" s="10">
        <v>56603</v>
      </c>
      <c r="H395" s="10" t="s">
        <v>4052</v>
      </c>
      <c r="I395" s="47" t="s">
        <v>4051</v>
      </c>
      <c r="J395" s="10" t="s">
        <v>4053</v>
      </c>
      <c r="K395" s="10" t="s">
        <v>4054</v>
      </c>
    </row>
    <row r="396" spans="3:11" ht="15" customHeight="1" x14ac:dyDescent="0.3">
      <c r="C396" s="44" t="s">
        <v>14492</v>
      </c>
      <c r="D396" s="47" t="s">
        <v>1970</v>
      </c>
      <c r="F396" s="52" t="s">
        <v>11402</v>
      </c>
      <c r="G396" s="10">
        <v>1555</v>
      </c>
      <c r="H396" s="10" t="s">
        <v>4067</v>
      </c>
      <c r="I396" s="47" t="s">
        <v>527</v>
      </c>
      <c r="J396" s="10" t="s">
        <v>4068</v>
      </c>
      <c r="K396" s="10" t="s">
        <v>4069</v>
      </c>
    </row>
    <row r="397" spans="3:11" ht="15" customHeight="1" x14ac:dyDescent="0.3">
      <c r="C397" s="44" t="s">
        <v>14493</v>
      </c>
      <c r="D397" s="47" t="s">
        <v>2164</v>
      </c>
      <c r="F397" s="52" t="s">
        <v>11403</v>
      </c>
      <c r="G397" s="10">
        <v>1557</v>
      </c>
      <c r="H397" s="10" t="s">
        <v>4076</v>
      </c>
      <c r="I397" s="47" t="s">
        <v>528</v>
      </c>
      <c r="J397" s="10" t="s">
        <v>4077</v>
      </c>
      <c r="K397" s="10" t="s">
        <v>4078</v>
      </c>
    </row>
    <row r="398" spans="3:11" ht="15" customHeight="1" x14ac:dyDescent="0.3">
      <c r="C398" s="44" t="s">
        <v>14494</v>
      </c>
      <c r="D398" s="47" t="s">
        <v>2207</v>
      </c>
      <c r="F398" s="52" t="s">
        <v>11404</v>
      </c>
      <c r="G398" s="10">
        <v>1559</v>
      </c>
      <c r="H398" s="10" t="s">
        <v>4086</v>
      </c>
      <c r="I398" s="47" t="s">
        <v>532</v>
      </c>
      <c r="J398" s="10" t="s">
        <v>4087</v>
      </c>
      <c r="K398" s="10" t="s">
        <v>4088</v>
      </c>
    </row>
    <row r="399" spans="3:11" ht="15" customHeight="1" x14ac:dyDescent="0.3">
      <c r="C399" s="44" t="s">
        <v>14495</v>
      </c>
      <c r="D399" s="47" t="s">
        <v>2210</v>
      </c>
      <c r="F399" s="52" t="s">
        <v>11405</v>
      </c>
      <c r="G399" s="10">
        <v>1565</v>
      </c>
      <c r="H399" s="10" t="s">
        <v>4092</v>
      </c>
      <c r="I399" s="47" t="s">
        <v>536</v>
      </c>
      <c r="J399" s="10" t="s">
        <v>4093</v>
      </c>
      <c r="K399" s="10" t="s">
        <v>4094</v>
      </c>
    </row>
    <row r="400" spans="3:11" ht="15" customHeight="1" x14ac:dyDescent="0.3">
      <c r="C400" s="44" t="s">
        <v>14496</v>
      </c>
      <c r="D400" s="47" t="s">
        <v>2292</v>
      </c>
      <c r="F400" s="52" t="s">
        <v>11406</v>
      </c>
      <c r="G400" s="10">
        <v>1571</v>
      </c>
      <c r="H400" s="10" t="s">
        <v>4096</v>
      </c>
      <c r="I400" s="47" t="s">
        <v>537</v>
      </c>
      <c r="J400" s="10" t="s">
        <v>4097</v>
      </c>
      <c r="K400" s="10" t="s">
        <v>4098</v>
      </c>
    </row>
    <row r="401" spans="3:11" ht="15" customHeight="1" x14ac:dyDescent="0.3">
      <c r="C401" s="44" t="s">
        <v>14497</v>
      </c>
      <c r="D401" s="47" t="s">
        <v>2301</v>
      </c>
      <c r="F401" s="52" t="s">
        <v>11407</v>
      </c>
      <c r="G401" s="10">
        <v>1576</v>
      </c>
      <c r="H401" s="10" t="s">
        <v>4117</v>
      </c>
      <c r="I401" s="47" t="s">
        <v>541</v>
      </c>
      <c r="J401" s="10" t="s">
        <v>4118</v>
      </c>
      <c r="K401" s="10" t="s">
        <v>4119</v>
      </c>
    </row>
    <row r="402" spans="3:11" ht="15" customHeight="1" x14ac:dyDescent="0.3">
      <c r="C402" s="44" t="s">
        <v>14498</v>
      </c>
      <c r="D402" s="47" t="s">
        <v>2549</v>
      </c>
      <c r="F402" s="52" t="s">
        <v>11408</v>
      </c>
      <c r="G402" s="10">
        <v>1581</v>
      </c>
      <c r="H402" s="10" t="s">
        <v>4134</v>
      </c>
      <c r="I402" s="47" t="s">
        <v>4133</v>
      </c>
      <c r="J402" s="10" t="s">
        <v>4135</v>
      </c>
      <c r="K402" s="10" t="s">
        <v>4136</v>
      </c>
    </row>
    <row r="403" spans="3:11" ht="15" customHeight="1" x14ac:dyDescent="0.3">
      <c r="C403" s="44" t="s">
        <v>14499</v>
      </c>
      <c r="D403" s="47" t="s">
        <v>710</v>
      </c>
      <c r="F403" s="52" t="s">
        <v>11409</v>
      </c>
      <c r="G403" s="10">
        <v>9420</v>
      </c>
      <c r="H403" s="10" t="s">
        <v>4138</v>
      </c>
      <c r="I403" s="47" t="s">
        <v>4137</v>
      </c>
      <c r="J403" s="10" t="s">
        <v>4139</v>
      </c>
      <c r="K403" s="10" t="s">
        <v>4140</v>
      </c>
    </row>
    <row r="404" spans="3:11" ht="15" customHeight="1" x14ac:dyDescent="0.3">
      <c r="C404" s="44" t="s">
        <v>14500</v>
      </c>
      <c r="D404" s="47" t="s">
        <v>2690</v>
      </c>
      <c r="F404" s="52" t="s">
        <v>11410</v>
      </c>
      <c r="G404" s="10">
        <v>10800</v>
      </c>
      <c r="H404" s="10" t="s">
        <v>4144</v>
      </c>
      <c r="I404" s="47" t="s">
        <v>4143</v>
      </c>
      <c r="J404" s="10" t="s">
        <v>3898</v>
      </c>
      <c r="K404" s="10" t="s">
        <v>4145</v>
      </c>
    </row>
    <row r="405" spans="3:11" ht="15" customHeight="1" x14ac:dyDescent="0.3">
      <c r="C405" s="44" t="s">
        <v>14501</v>
      </c>
      <c r="D405" s="47" t="s">
        <v>2696</v>
      </c>
      <c r="F405" s="52" t="s">
        <v>22878</v>
      </c>
      <c r="G405" s="10">
        <v>57105</v>
      </c>
      <c r="H405" s="10" t="s">
        <v>21415</v>
      </c>
      <c r="I405" s="47" t="s">
        <v>14545</v>
      </c>
      <c r="J405" s="10" t="s">
        <v>21416</v>
      </c>
      <c r="K405" s="10" t="s">
        <v>21417</v>
      </c>
    </row>
    <row r="406" spans="3:11" ht="15" customHeight="1" x14ac:dyDescent="0.3">
      <c r="C406" s="44" t="s">
        <v>14502</v>
      </c>
      <c r="D406" s="47" t="s">
        <v>2695</v>
      </c>
      <c r="F406" s="52" t="s">
        <v>22879</v>
      </c>
      <c r="G406" s="10">
        <v>1603</v>
      </c>
      <c r="H406" s="10" t="s">
        <v>21418</v>
      </c>
      <c r="I406" s="47" t="s">
        <v>15141</v>
      </c>
      <c r="J406" s="10" t="s">
        <v>3909</v>
      </c>
      <c r="K406" s="10" t="s">
        <v>21419</v>
      </c>
    </row>
    <row r="407" spans="3:11" ht="15" customHeight="1" x14ac:dyDescent="0.3">
      <c r="C407" s="44" t="s">
        <v>14503</v>
      </c>
      <c r="D407" s="47" t="s">
        <v>2891</v>
      </c>
      <c r="F407" s="52" t="s">
        <v>22880</v>
      </c>
      <c r="G407" s="10">
        <v>1611</v>
      </c>
      <c r="H407" s="10" t="s">
        <v>21420</v>
      </c>
      <c r="I407" s="47" t="s">
        <v>15143</v>
      </c>
      <c r="J407" s="10" t="s">
        <v>21421</v>
      </c>
      <c r="K407" s="10" t="s">
        <v>21422</v>
      </c>
    </row>
    <row r="408" spans="3:11" ht="15" customHeight="1" x14ac:dyDescent="0.3">
      <c r="C408" s="44" t="s">
        <v>14504</v>
      </c>
      <c r="D408" s="47" t="s">
        <v>2702</v>
      </c>
      <c r="F408" s="52" t="s">
        <v>22881</v>
      </c>
      <c r="G408" s="10">
        <v>7818</v>
      </c>
      <c r="H408" s="10" t="s">
        <v>21423</v>
      </c>
      <c r="I408" s="47" t="s">
        <v>15145</v>
      </c>
      <c r="J408" s="10" t="s">
        <v>21424</v>
      </c>
      <c r="K408" s="10" t="s">
        <v>21425</v>
      </c>
    </row>
    <row r="409" spans="3:11" ht="15" customHeight="1" x14ac:dyDescent="0.3">
      <c r="C409" s="44" t="s">
        <v>14505</v>
      </c>
      <c r="D409" s="47" t="s">
        <v>2707</v>
      </c>
      <c r="F409" s="52" t="s">
        <v>11411</v>
      </c>
      <c r="G409" s="10">
        <v>1612</v>
      </c>
      <c r="H409" s="10" t="s">
        <v>4154</v>
      </c>
      <c r="I409" s="47" t="s">
        <v>3095</v>
      </c>
      <c r="J409" s="10" t="s">
        <v>4155</v>
      </c>
      <c r="K409" s="10" t="s">
        <v>4156</v>
      </c>
    </row>
    <row r="410" spans="3:11" ht="15" customHeight="1" x14ac:dyDescent="0.3">
      <c r="C410" s="44" t="s">
        <v>14506</v>
      </c>
      <c r="D410" s="47" t="s">
        <v>2710</v>
      </c>
      <c r="F410" s="52" t="s">
        <v>22882</v>
      </c>
      <c r="G410" s="10">
        <v>23604</v>
      </c>
      <c r="H410" s="10" t="s">
        <v>21426</v>
      </c>
      <c r="I410" s="47" t="s">
        <v>15148</v>
      </c>
      <c r="J410" s="10" t="s">
        <v>21427</v>
      </c>
      <c r="K410" s="10" t="s">
        <v>21428</v>
      </c>
    </row>
    <row r="411" spans="3:11" ht="15" customHeight="1" x14ac:dyDescent="0.3">
      <c r="C411" s="44" t="s">
        <v>14507</v>
      </c>
      <c r="D411" s="47" t="s">
        <v>2714</v>
      </c>
      <c r="F411" s="52" t="s">
        <v>22883</v>
      </c>
      <c r="G411" s="10">
        <v>1613</v>
      </c>
      <c r="H411" s="10" t="s">
        <v>21429</v>
      </c>
      <c r="I411" s="47" t="s">
        <v>15150</v>
      </c>
      <c r="J411" s="10" t="s">
        <v>21430</v>
      </c>
      <c r="K411" s="10" t="s">
        <v>21431</v>
      </c>
    </row>
    <row r="412" spans="3:11" ht="15" customHeight="1" x14ac:dyDescent="0.3">
      <c r="C412" s="44" t="s">
        <v>14508</v>
      </c>
      <c r="D412" s="47" t="s">
        <v>2715</v>
      </c>
      <c r="F412" s="52" t="s">
        <v>11412</v>
      </c>
      <c r="G412" s="10">
        <v>1616</v>
      </c>
      <c r="H412" s="10" t="s">
        <v>4158</v>
      </c>
      <c r="I412" s="47" t="s">
        <v>4157</v>
      </c>
      <c r="J412" s="10" t="s">
        <v>3930</v>
      </c>
      <c r="K412" s="10" t="s">
        <v>4159</v>
      </c>
    </row>
    <row r="413" spans="3:11" ht="15" customHeight="1" x14ac:dyDescent="0.3">
      <c r="C413" s="44" t="s">
        <v>14509</v>
      </c>
      <c r="D413" s="47" t="s">
        <v>2920</v>
      </c>
      <c r="F413" s="52" t="s">
        <v>11413</v>
      </c>
      <c r="G413" s="10">
        <v>1628</v>
      </c>
      <c r="H413" s="10" t="s">
        <v>4164</v>
      </c>
      <c r="I413" s="47" t="s">
        <v>4163</v>
      </c>
      <c r="J413" s="10" t="s">
        <v>3945</v>
      </c>
      <c r="K413" s="10" t="s">
        <v>4165</v>
      </c>
    </row>
    <row r="414" spans="3:11" ht="15" customHeight="1" x14ac:dyDescent="0.3">
      <c r="C414" s="44" t="s">
        <v>14510</v>
      </c>
      <c r="D414" s="47" t="s">
        <v>2716</v>
      </c>
      <c r="F414" s="52" t="s">
        <v>22884</v>
      </c>
      <c r="G414" s="10">
        <v>1630</v>
      </c>
      <c r="H414" s="10" t="s">
        <v>21432</v>
      </c>
      <c r="I414" s="47" t="s">
        <v>15154</v>
      </c>
      <c r="J414" s="10" t="s">
        <v>21433</v>
      </c>
      <c r="K414" s="10" t="s">
        <v>21434</v>
      </c>
    </row>
    <row r="415" spans="3:11" ht="15" customHeight="1" x14ac:dyDescent="0.3">
      <c r="C415" s="44" t="s">
        <v>14511</v>
      </c>
      <c r="D415" s="47" t="s">
        <v>2932</v>
      </c>
      <c r="F415" s="52" t="s">
        <v>22885</v>
      </c>
      <c r="G415" s="10">
        <v>149095</v>
      </c>
      <c r="H415" s="10" t="s">
        <v>21435</v>
      </c>
      <c r="I415" s="47" t="s">
        <v>15551</v>
      </c>
      <c r="J415" s="10" t="s">
        <v>21436</v>
      </c>
      <c r="K415" s="10" t="s">
        <v>21437</v>
      </c>
    </row>
    <row r="416" spans="3:11" ht="15" customHeight="1" x14ac:dyDescent="0.3">
      <c r="C416" s="44" t="s">
        <v>14512</v>
      </c>
      <c r="D416" s="47" t="s">
        <v>720</v>
      </c>
      <c r="F416" s="52" t="s">
        <v>22886</v>
      </c>
      <c r="G416" s="10">
        <v>79016</v>
      </c>
      <c r="H416" s="10" t="s">
        <v>21438</v>
      </c>
      <c r="I416" s="47" t="s">
        <v>15553</v>
      </c>
      <c r="J416" s="10" t="s">
        <v>21439</v>
      </c>
      <c r="K416" s="10" t="s">
        <v>21440</v>
      </c>
    </row>
    <row r="417" spans="3:11" ht="15" customHeight="1" x14ac:dyDescent="0.3">
      <c r="C417" s="44" t="s">
        <v>14513</v>
      </c>
      <c r="D417" s="47" t="s">
        <v>2935</v>
      </c>
      <c r="F417" s="52" t="s">
        <v>11414</v>
      </c>
      <c r="G417" s="10">
        <v>23564</v>
      </c>
      <c r="H417" s="10" t="s">
        <v>4193</v>
      </c>
      <c r="I417" s="47" t="s">
        <v>4192</v>
      </c>
      <c r="J417" s="10" t="s">
        <v>3995</v>
      </c>
      <c r="K417" s="10" t="s">
        <v>4194</v>
      </c>
    </row>
    <row r="418" spans="3:11" ht="15" customHeight="1" x14ac:dyDescent="0.3">
      <c r="C418" s="44" t="s">
        <v>14514</v>
      </c>
      <c r="D418" s="47" t="s">
        <v>14515</v>
      </c>
      <c r="F418" s="52" t="s">
        <v>11415</v>
      </c>
      <c r="G418" s="10">
        <v>1642</v>
      </c>
      <c r="H418" s="10" t="s">
        <v>4196</v>
      </c>
      <c r="I418" s="47" t="s">
        <v>4195</v>
      </c>
      <c r="J418" s="10" t="s">
        <v>4197</v>
      </c>
      <c r="K418" s="10" t="s">
        <v>4198</v>
      </c>
    </row>
    <row r="419" spans="3:11" ht="15" customHeight="1" x14ac:dyDescent="0.3">
      <c r="C419" s="44" t="s">
        <v>14516</v>
      </c>
      <c r="D419" s="47" t="s">
        <v>14517</v>
      </c>
      <c r="F419" s="52" t="s">
        <v>11416</v>
      </c>
      <c r="G419" s="10">
        <v>1643</v>
      </c>
      <c r="H419" s="10" t="s">
        <v>4203</v>
      </c>
      <c r="I419" s="47" t="s">
        <v>908</v>
      </c>
      <c r="J419" s="10" t="s">
        <v>4204</v>
      </c>
      <c r="K419" s="10" t="s">
        <v>4205</v>
      </c>
    </row>
    <row r="420" spans="3:11" ht="15" customHeight="1" x14ac:dyDescent="0.3">
      <c r="C420" s="44" t="s">
        <v>14518</v>
      </c>
      <c r="D420" s="47" t="s">
        <v>14519</v>
      </c>
      <c r="F420" s="52" t="s">
        <v>11417</v>
      </c>
      <c r="G420" s="10">
        <v>1649</v>
      </c>
      <c r="H420" s="10" t="s">
        <v>4208</v>
      </c>
      <c r="I420" s="47" t="s">
        <v>909</v>
      </c>
      <c r="J420" s="10" t="s">
        <v>4209</v>
      </c>
      <c r="K420" s="10" t="s">
        <v>4210</v>
      </c>
    </row>
    <row r="421" spans="3:11" ht="15" customHeight="1" x14ac:dyDescent="0.3">
      <c r="C421" s="44" t="s">
        <v>14520</v>
      </c>
      <c r="D421" s="47" t="s">
        <v>14521</v>
      </c>
      <c r="F421" s="52" t="s">
        <v>22887</v>
      </c>
      <c r="G421" s="10">
        <v>11218</v>
      </c>
      <c r="H421" s="10" t="s">
        <v>21441</v>
      </c>
      <c r="I421" s="47" t="s">
        <v>15158</v>
      </c>
      <c r="J421" s="10" t="s">
        <v>21442</v>
      </c>
      <c r="K421" s="10" t="s">
        <v>21443</v>
      </c>
    </row>
    <row r="422" spans="3:11" ht="15" customHeight="1" x14ac:dyDescent="0.3">
      <c r="C422" s="44" t="s">
        <v>14522</v>
      </c>
      <c r="D422" s="47" t="s">
        <v>3272</v>
      </c>
      <c r="F422" s="52" t="s">
        <v>11418</v>
      </c>
      <c r="G422" s="10">
        <v>1666</v>
      </c>
      <c r="H422" s="10" t="s">
        <v>4225</v>
      </c>
      <c r="I422" s="47" t="s">
        <v>1654</v>
      </c>
      <c r="J422" s="10" t="s">
        <v>4049</v>
      </c>
      <c r="K422" s="10" t="s">
        <v>4226</v>
      </c>
    </row>
    <row r="423" spans="3:11" ht="15" customHeight="1" x14ac:dyDescent="0.3">
      <c r="C423" s="44" t="s">
        <v>14523</v>
      </c>
      <c r="D423" s="47" t="s">
        <v>3275</v>
      </c>
      <c r="F423" s="52" t="s">
        <v>22888</v>
      </c>
      <c r="G423" s="10">
        <v>9191</v>
      </c>
      <c r="H423" s="10" t="s">
        <v>21444</v>
      </c>
      <c r="I423" s="47" t="s">
        <v>15160</v>
      </c>
      <c r="J423" s="10" t="s">
        <v>21445</v>
      </c>
      <c r="K423" s="10" t="s">
        <v>21446</v>
      </c>
    </row>
    <row r="424" spans="3:11" ht="15" customHeight="1" x14ac:dyDescent="0.3">
      <c r="C424" s="44" t="s">
        <v>14524</v>
      </c>
      <c r="D424" s="47" t="s">
        <v>14525</v>
      </c>
      <c r="F424" s="52" t="s">
        <v>22889</v>
      </c>
      <c r="G424" s="10">
        <v>162989</v>
      </c>
      <c r="H424" s="10" t="s">
        <v>21447</v>
      </c>
      <c r="I424" s="47" t="s">
        <v>15162</v>
      </c>
      <c r="J424" s="10" t="s">
        <v>21448</v>
      </c>
      <c r="K424" s="10" t="s">
        <v>21449</v>
      </c>
    </row>
    <row r="425" spans="3:11" ht="15" customHeight="1" x14ac:dyDescent="0.3">
      <c r="C425" s="44" t="s">
        <v>14526</v>
      </c>
      <c r="D425" s="47" t="s">
        <v>3278</v>
      </c>
      <c r="F425" s="52" t="s">
        <v>11419</v>
      </c>
      <c r="G425" s="10">
        <v>1672</v>
      </c>
      <c r="H425" s="10" t="s">
        <v>4231</v>
      </c>
      <c r="I425" s="47" t="s">
        <v>4230</v>
      </c>
      <c r="J425" s="10" t="s">
        <v>4232</v>
      </c>
      <c r="K425" s="10" t="s">
        <v>4233</v>
      </c>
    </row>
    <row r="426" spans="3:11" ht="15" customHeight="1" x14ac:dyDescent="0.3">
      <c r="C426" s="44" t="s">
        <v>14527</v>
      </c>
      <c r="D426" s="47" t="s">
        <v>3285</v>
      </c>
      <c r="F426" s="52" t="s">
        <v>11420</v>
      </c>
      <c r="G426" s="10">
        <v>79139</v>
      </c>
      <c r="H426" s="10" t="s">
        <v>4248</v>
      </c>
      <c r="I426" s="47" t="s">
        <v>4247</v>
      </c>
      <c r="J426" s="10" t="s">
        <v>4072</v>
      </c>
      <c r="K426" s="10" t="s">
        <v>4249</v>
      </c>
    </row>
    <row r="427" spans="3:11" ht="15" customHeight="1" x14ac:dyDescent="0.3">
      <c r="C427" s="44" t="s">
        <v>14528</v>
      </c>
      <c r="D427" s="47" t="s">
        <v>3370</v>
      </c>
      <c r="F427" s="52" t="s">
        <v>11421</v>
      </c>
      <c r="G427" s="10">
        <v>55070</v>
      </c>
      <c r="H427" s="10" t="s">
        <v>4267</v>
      </c>
      <c r="I427" s="47" t="s">
        <v>4266</v>
      </c>
      <c r="J427" s="10" t="s">
        <v>4182</v>
      </c>
      <c r="K427" s="10" t="s">
        <v>4268</v>
      </c>
    </row>
    <row r="428" spans="3:11" ht="15" customHeight="1" x14ac:dyDescent="0.3">
      <c r="C428" s="44" t="s">
        <v>14529</v>
      </c>
      <c r="D428" s="47" t="s">
        <v>3389</v>
      </c>
      <c r="F428" s="52" t="s">
        <v>11422</v>
      </c>
      <c r="G428" s="10">
        <v>1718</v>
      </c>
      <c r="H428" s="10" t="s">
        <v>4276</v>
      </c>
      <c r="I428" s="47" t="s">
        <v>4275</v>
      </c>
      <c r="J428" s="10" t="s">
        <v>4109</v>
      </c>
      <c r="K428" s="10" t="s">
        <v>4277</v>
      </c>
    </row>
    <row r="429" spans="3:11" ht="15" customHeight="1" x14ac:dyDescent="0.3">
      <c r="C429" s="44" t="s">
        <v>14530</v>
      </c>
      <c r="D429" s="47" t="s">
        <v>3394</v>
      </c>
      <c r="F429" s="52" t="s">
        <v>11423</v>
      </c>
      <c r="G429" s="10">
        <v>56616</v>
      </c>
      <c r="H429" s="10" t="s">
        <v>4282</v>
      </c>
      <c r="I429" s="47" t="s">
        <v>3096</v>
      </c>
      <c r="J429" s="10" t="s">
        <v>4283</v>
      </c>
      <c r="K429" s="10" t="s">
        <v>4284</v>
      </c>
    </row>
    <row r="430" spans="3:11" ht="15" customHeight="1" x14ac:dyDescent="0.3">
      <c r="C430" s="44" t="s">
        <v>14531</v>
      </c>
      <c r="D430" s="47" t="s">
        <v>14532</v>
      </c>
      <c r="F430" s="52" t="s">
        <v>11424</v>
      </c>
      <c r="G430" s="10">
        <v>1737</v>
      </c>
      <c r="H430" s="10" t="s">
        <v>4315</v>
      </c>
      <c r="I430" s="47" t="s">
        <v>1502</v>
      </c>
      <c r="J430" s="10" t="s">
        <v>4147</v>
      </c>
      <c r="K430" s="10" t="s">
        <v>4316</v>
      </c>
    </row>
    <row r="431" spans="3:11" ht="15" customHeight="1" x14ac:dyDescent="0.3">
      <c r="C431" s="44" t="s">
        <v>14533</v>
      </c>
      <c r="D431" s="47" t="s">
        <v>3621</v>
      </c>
      <c r="F431" s="52" t="s">
        <v>11425</v>
      </c>
      <c r="G431" s="10">
        <v>1738</v>
      </c>
      <c r="H431" s="10" t="s">
        <v>4317</v>
      </c>
      <c r="I431" s="47" t="s">
        <v>1504</v>
      </c>
      <c r="J431" s="10" t="s">
        <v>4150</v>
      </c>
      <c r="K431" s="10" t="s">
        <v>4318</v>
      </c>
    </row>
    <row r="432" spans="3:11" ht="15" customHeight="1" x14ac:dyDescent="0.3">
      <c r="C432" s="44" t="s">
        <v>14534</v>
      </c>
      <c r="D432" s="47" t="s">
        <v>3627</v>
      </c>
      <c r="F432" s="52" t="s">
        <v>11426</v>
      </c>
      <c r="G432" s="10">
        <v>1743</v>
      </c>
      <c r="H432" s="10" t="s">
        <v>4332</v>
      </c>
      <c r="I432" s="47" t="s">
        <v>1506</v>
      </c>
      <c r="J432" s="10" t="s">
        <v>4161</v>
      </c>
      <c r="K432" s="10" t="s">
        <v>4333</v>
      </c>
    </row>
    <row r="433" spans="3:11" ht="15" customHeight="1" x14ac:dyDescent="0.3">
      <c r="C433" s="44" t="s">
        <v>14535</v>
      </c>
      <c r="D433" s="47" t="s">
        <v>2746</v>
      </c>
      <c r="F433" s="52" t="s">
        <v>11427</v>
      </c>
      <c r="G433" s="10">
        <v>3301</v>
      </c>
      <c r="H433" s="10" t="s">
        <v>4349</v>
      </c>
      <c r="I433" s="47" t="s">
        <v>4321</v>
      </c>
      <c r="J433" s="10" t="s">
        <v>4177</v>
      </c>
      <c r="K433" s="10" t="s">
        <v>4350</v>
      </c>
    </row>
    <row r="434" spans="3:11" ht="15" customHeight="1" x14ac:dyDescent="0.3">
      <c r="C434" s="44" t="s">
        <v>14536</v>
      </c>
      <c r="D434" s="47" t="s">
        <v>2807</v>
      </c>
      <c r="F434" s="52" t="s">
        <v>11428</v>
      </c>
      <c r="G434" s="10">
        <v>10294</v>
      </c>
      <c r="H434" s="10" t="s">
        <v>4354</v>
      </c>
      <c r="I434" s="47" t="s">
        <v>4322</v>
      </c>
      <c r="J434" s="10" t="s">
        <v>4185</v>
      </c>
      <c r="K434" s="10" t="s">
        <v>4355</v>
      </c>
    </row>
    <row r="435" spans="3:11" ht="15" customHeight="1" x14ac:dyDescent="0.3">
      <c r="C435" s="44" t="s">
        <v>14537</v>
      </c>
      <c r="D435" s="47" t="s">
        <v>2817</v>
      </c>
      <c r="F435" s="52" t="s">
        <v>11429</v>
      </c>
      <c r="G435" s="10">
        <v>9093</v>
      </c>
      <c r="H435" s="10" t="s">
        <v>4358</v>
      </c>
      <c r="I435" s="47" t="s">
        <v>4327</v>
      </c>
      <c r="J435" s="10" t="s">
        <v>4190</v>
      </c>
      <c r="K435" s="10" t="s">
        <v>4359</v>
      </c>
    </row>
    <row r="436" spans="3:11" ht="15" customHeight="1" x14ac:dyDescent="0.3">
      <c r="C436" s="44" t="s">
        <v>14538</v>
      </c>
      <c r="D436" s="47" t="s">
        <v>3972</v>
      </c>
      <c r="F436" s="52" t="s">
        <v>11430</v>
      </c>
      <c r="G436" s="10">
        <v>3337</v>
      </c>
      <c r="H436" s="10" t="s">
        <v>4361</v>
      </c>
      <c r="I436" s="47" t="s">
        <v>1992</v>
      </c>
      <c r="J436" s="10" t="s">
        <v>4200</v>
      </c>
      <c r="K436" s="10" t="s">
        <v>4362</v>
      </c>
    </row>
    <row r="437" spans="3:11" ht="15" customHeight="1" x14ac:dyDescent="0.3">
      <c r="C437" s="44" t="s">
        <v>14539</v>
      </c>
      <c r="D437" s="47" t="s">
        <v>3975</v>
      </c>
      <c r="F437" s="52" t="s">
        <v>11431</v>
      </c>
      <c r="G437" s="10">
        <v>10049</v>
      </c>
      <c r="H437" s="10" t="s">
        <v>4369</v>
      </c>
      <c r="I437" s="47" t="s">
        <v>4339</v>
      </c>
      <c r="J437" s="10" t="s">
        <v>4215</v>
      </c>
      <c r="K437" s="10" t="s">
        <v>4370</v>
      </c>
    </row>
    <row r="438" spans="3:11" ht="15" customHeight="1" x14ac:dyDescent="0.3">
      <c r="C438" s="44" t="s">
        <v>14540</v>
      </c>
      <c r="D438" s="47" t="s">
        <v>3979</v>
      </c>
      <c r="F438" s="52" t="s">
        <v>11432</v>
      </c>
      <c r="G438" s="10">
        <v>5611</v>
      </c>
      <c r="H438" s="10" t="s">
        <v>4394</v>
      </c>
      <c r="I438" s="47" t="s">
        <v>911</v>
      </c>
      <c r="J438" s="10" t="s">
        <v>4235</v>
      </c>
      <c r="K438" s="10" t="s">
        <v>4395</v>
      </c>
    </row>
    <row r="439" spans="3:11" ht="15" customHeight="1" x14ac:dyDescent="0.3">
      <c r="C439" s="44" t="s">
        <v>14541</v>
      </c>
      <c r="D439" s="47" t="s">
        <v>3986</v>
      </c>
      <c r="F439" s="52" t="s">
        <v>11433</v>
      </c>
      <c r="G439" s="10">
        <v>80331</v>
      </c>
      <c r="H439" s="10" t="s">
        <v>4401</v>
      </c>
      <c r="I439" s="47" t="s">
        <v>4341</v>
      </c>
      <c r="J439" s="10" t="s">
        <v>4239</v>
      </c>
      <c r="K439" s="10" t="s">
        <v>4402</v>
      </c>
    </row>
    <row r="440" spans="3:11" ht="15" customHeight="1" x14ac:dyDescent="0.3">
      <c r="C440" s="44" t="s">
        <v>14542</v>
      </c>
      <c r="D440" s="47" t="s">
        <v>717</v>
      </c>
      <c r="F440" s="52" t="s">
        <v>11434</v>
      </c>
      <c r="G440" s="10">
        <v>9829</v>
      </c>
      <c r="H440" s="10" t="s">
        <v>4411</v>
      </c>
      <c r="I440" s="47" t="s">
        <v>4345</v>
      </c>
      <c r="J440" s="10" t="s">
        <v>4254</v>
      </c>
      <c r="K440" s="10" t="s">
        <v>4412</v>
      </c>
    </row>
    <row r="441" spans="3:11" ht="15" customHeight="1" x14ac:dyDescent="0.3">
      <c r="C441" s="44" t="s">
        <v>14543</v>
      </c>
      <c r="D441" s="47" t="s">
        <v>4143</v>
      </c>
      <c r="F441" s="52" t="s">
        <v>11435</v>
      </c>
      <c r="G441" s="10">
        <v>1759</v>
      </c>
      <c r="H441" s="10" t="s">
        <v>4420</v>
      </c>
      <c r="I441" s="47" t="s">
        <v>4419</v>
      </c>
      <c r="J441" s="10" t="s">
        <v>4264</v>
      </c>
      <c r="K441" s="10" t="s">
        <v>4421</v>
      </c>
    </row>
    <row r="442" spans="3:11" ht="15" customHeight="1" x14ac:dyDescent="0.3">
      <c r="C442" s="44" t="s">
        <v>14544</v>
      </c>
      <c r="D442" s="47" t="s">
        <v>14545</v>
      </c>
      <c r="F442" s="52" t="s">
        <v>11436</v>
      </c>
      <c r="G442" s="10">
        <v>1794</v>
      </c>
      <c r="H442" s="10" t="s">
        <v>4423</v>
      </c>
      <c r="I442" s="47" t="s">
        <v>4422</v>
      </c>
      <c r="J442" s="10" t="s">
        <v>4280</v>
      </c>
      <c r="K442" s="10" t="s">
        <v>4424</v>
      </c>
    </row>
    <row r="443" spans="3:11" ht="15" customHeight="1" x14ac:dyDescent="0.3">
      <c r="C443" s="44" t="s">
        <v>14546</v>
      </c>
      <c r="D443" s="47" t="s">
        <v>699</v>
      </c>
      <c r="F443" s="52" t="s">
        <v>22890</v>
      </c>
      <c r="G443" s="10">
        <v>5977</v>
      </c>
      <c r="H443" s="10" t="s">
        <v>21450</v>
      </c>
      <c r="I443" s="47" t="s">
        <v>15166</v>
      </c>
      <c r="J443" s="10" t="s">
        <v>21451</v>
      </c>
      <c r="K443" s="10" t="s">
        <v>21452</v>
      </c>
    </row>
    <row r="444" spans="3:11" ht="15" customHeight="1" x14ac:dyDescent="0.3">
      <c r="C444" s="44" t="s">
        <v>14547</v>
      </c>
      <c r="D444" s="47" t="s">
        <v>3940</v>
      </c>
      <c r="F444" s="52" t="s">
        <v>11437</v>
      </c>
      <c r="G444" s="10">
        <v>10570</v>
      </c>
      <c r="H444" s="10" t="s">
        <v>4441</v>
      </c>
      <c r="I444" s="47" t="s">
        <v>4440</v>
      </c>
      <c r="J444" s="10" t="s">
        <v>4287</v>
      </c>
      <c r="K444" s="10" t="s">
        <v>4442</v>
      </c>
    </row>
    <row r="445" spans="3:11" ht="15" customHeight="1" x14ac:dyDescent="0.3">
      <c r="C445" s="44" t="s">
        <v>14548</v>
      </c>
      <c r="D445" s="47" t="s">
        <v>3947</v>
      </c>
      <c r="F445" s="52" t="s">
        <v>11438</v>
      </c>
      <c r="G445" s="10">
        <v>1812</v>
      </c>
      <c r="H445" s="10" t="s">
        <v>4444</v>
      </c>
      <c r="I445" s="47" t="s">
        <v>3940</v>
      </c>
      <c r="J445" s="10" t="s">
        <v>4445</v>
      </c>
      <c r="K445" s="10" t="s">
        <v>4446</v>
      </c>
    </row>
    <row r="446" spans="3:11" ht="15" customHeight="1" x14ac:dyDescent="0.3">
      <c r="C446" s="44" t="s">
        <v>14549</v>
      </c>
      <c r="D446" s="47" t="s">
        <v>4450</v>
      </c>
      <c r="F446" s="52" t="s">
        <v>11439</v>
      </c>
      <c r="G446" s="10">
        <v>1813</v>
      </c>
      <c r="H446" s="10" t="s">
        <v>4447</v>
      </c>
      <c r="I446" s="47" t="s">
        <v>3947</v>
      </c>
      <c r="J446" s="10" t="s">
        <v>4299</v>
      </c>
      <c r="K446" s="10" t="s">
        <v>4448</v>
      </c>
    </row>
    <row r="447" spans="3:11" ht="15" customHeight="1" x14ac:dyDescent="0.3">
      <c r="C447" s="44" t="s">
        <v>14550</v>
      </c>
      <c r="D447" s="47" t="s">
        <v>4454</v>
      </c>
      <c r="F447" s="52" t="s">
        <v>11440</v>
      </c>
      <c r="G447" s="10">
        <v>1814</v>
      </c>
      <c r="H447" s="10" t="s">
        <v>4451</v>
      </c>
      <c r="I447" s="47" t="s">
        <v>4450</v>
      </c>
      <c r="J447" s="10" t="s">
        <v>4305</v>
      </c>
      <c r="K447" s="10" t="s">
        <v>4452</v>
      </c>
    </row>
    <row r="448" spans="3:11" ht="15" customHeight="1" x14ac:dyDescent="0.3">
      <c r="C448" s="44" t="s">
        <v>14551</v>
      </c>
      <c r="D448" s="47" t="s">
        <v>4457</v>
      </c>
      <c r="F448" s="52" t="s">
        <v>11441</v>
      </c>
      <c r="G448" s="10">
        <v>1815</v>
      </c>
      <c r="H448" s="10" t="s">
        <v>4455</v>
      </c>
      <c r="I448" s="47" t="s">
        <v>4454</v>
      </c>
      <c r="J448" s="10" t="s">
        <v>4309</v>
      </c>
      <c r="K448" s="10" t="s">
        <v>4456</v>
      </c>
    </row>
    <row r="449" spans="3:11" ht="15" customHeight="1" x14ac:dyDescent="0.3">
      <c r="C449" s="44" t="s">
        <v>14552</v>
      </c>
      <c r="D449" s="47" t="s">
        <v>3408</v>
      </c>
      <c r="F449" s="52" t="s">
        <v>11442</v>
      </c>
      <c r="G449" s="10">
        <v>1816</v>
      </c>
      <c r="H449" s="10" t="s">
        <v>4458</v>
      </c>
      <c r="I449" s="47" t="s">
        <v>4457</v>
      </c>
      <c r="J449" s="10" t="s">
        <v>4313</v>
      </c>
      <c r="K449" s="10" t="s">
        <v>4459</v>
      </c>
    </row>
    <row r="450" spans="3:11" ht="15" customHeight="1" x14ac:dyDescent="0.3">
      <c r="C450" s="44" t="s">
        <v>14553</v>
      </c>
      <c r="D450" s="47" t="s">
        <v>4570</v>
      </c>
      <c r="F450" s="52" t="s">
        <v>22891</v>
      </c>
      <c r="G450" s="10">
        <v>51514</v>
      </c>
      <c r="H450" s="10" t="s">
        <v>21453</v>
      </c>
      <c r="I450" s="47" t="s">
        <v>15559</v>
      </c>
      <c r="J450" s="10" t="s">
        <v>21454</v>
      </c>
      <c r="K450" s="10" t="s">
        <v>21455</v>
      </c>
    </row>
    <row r="451" spans="3:11" ht="15" customHeight="1" x14ac:dyDescent="0.3">
      <c r="C451" s="44" t="s">
        <v>14554</v>
      </c>
      <c r="D451" s="47" t="s">
        <v>14555</v>
      </c>
      <c r="F451" s="52" t="s">
        <v>22892</v>
      </c>
      <c r="G451" s="10">
        <v>196403</v>
      </c>
      <c r="H451" s="10" t="s">
        <v>21456</v>
      </c>
      <c r="I451" s="47" t="s">
        <v>15561</v>
      </c>
      <c r="J451" s="10" t="s">
        <v>21457</v>
      </c>
      <c r="K451" s="10" t="s">
        <v>21458</v>
      </c>
    </row>
    <row r="452" spans="3:11" ht="15" customHeight="1" x14ac:dyDescent="0.3">
      <c r="C452" s="44" t="s">
        <v>14556</v>
      </c>
      <c r="D452" s="47" t="s">
        <v>963</v>
      </c>
      <c r="F452" s="52" t="s">
        <v>22893</v>
      </c>
      <c r="G452" s="10">
        <v>23220</v>
      </c>
      <c r="H452" s="10" t="s">
        <v>21459</v>
      </c>
      <c r="I452" s="47" t="s">
        <v>15563</v>
      </c>
      <c r="J452" s="10" t="s">
        <v>21460</v>
      </c>
      <c r="K452" s="10" t="s">
        <v>21461</v>
      </c>
    </row>
    <row r="453" spans="3:11" ht="15" customHeight="1" x14ac:dyDescent="0.3">
      <c r="C453" s="44" t="s">
        <v>14557</v>
      </c>
      <c r="D453" s="47" t="s">
        <v>3409</v>
      </c>
      <c r="F453" s="52" t="s">
        <v>11443</v>
      </c>
      <c r="G453" s="10">
        <v>53905</v>
      </c>
      <c r="H453" s="10" t="s">
        <v>4477</v>
      </c>
      <c r="I453" s="47" t="s">
        <v>4476</v>
      </c>
      <c r="J453" s="10" t="s">
        <v>4330</v>
      </c>
      <c r="K453" s="10" t="s">
        <v>4478</v>
      </c>
    </row>
    <row r="454" spans="3:11" ht="15" customHeight="1" x14ac:dyDescent="0.3">
      <c r="C454" s="44" t="s">
        <v>14558</v>
      </c>
      <c r="D454" s="47" t="s">
        <v>4920</v>
      </c>
      <c r="F454" s="52" t="s">
        <v>11444</v>
      </c>
      <c r="G454" s="10">
        <v>50506</v>
      </c>
      <c r="H454" s="10" t="s">
        <v>4480</v>
      </c>
      <c r="I454" s="47" t="s">
        <v>4479</v>
      </c>
      <c r="J454" s="10" t="s">
        <v>4336</v>
      </c>
      <c r="K454" s="10" t="s">
        <v>4481</v>
      </c>
    </row>
    <row r="455" spans="3:11" ht="15" customHeight="1" x14ac:dyDescent="0.3">
      <c r="C455" s="44" t="s">
        <v>14559</v>
      </c>
      <c r="D455" s="47" t="s">
        <v>4927</v>
      </c>
      <c r="F455" s="52" t="s">
        <v>22894</v>
      </c>
      <c r="G455" s="10">
        <v>8445</v>
      </c>
      <c r="H455" s="10" t="s">
        <v>21462</v>
      </c>
      <c r="I455" s="47" t="s">
        <v>15168</v>
      </c>
      <c r="J455" s="10" t="s">
        <v>21463</v>
      </c>
      <c r="K455" s="10" t="s">
        <v>21464</v>
      </c>
    </row>
    <row r="456" spans="3:11" ht="15" customHeight="1" x14ac:dyDescent="0.3">
      <c r="C456" s="44" t="s">
        <v>14560</v>
      </c>
      <c r="D456" s="47" t="s">
        <v>4933</v>
      </c>
      <c r="F456" s="52" t="s">
        <v>11445</v>
      </c>
      <c r="G456" s="10">
        <v>9666</v>
      </c>
      <c r="H456" s="10" t="s">
        <v>4517</v>
      </c>
      <c r="I456" s="47" t="s">
        <v>4516</v>
      </c>
      <c r="J456" s="10" t="s">
        <v>4463</v>
      </c>
      <c r="K456" s="10" t="s">
        <v>4518</v>
      </c>
    </row>
    <row r="457" spans="3:11" ht="15" customHeight="1" x14ac:dyDescent="0.3">
      <c r="C457" s="44" t="s">
        <v>14561</v>
      </c>
      <c r="D457" s="47" t="s">
        <v>14562</v>
      </c>
      <c r="F457" s="52" t="s">
        <v>11446</v>
      </c>
      <c r="G457" s="10">
        <v>10148</v>
      </c>
      <c r="H457" s="10" t="s">
        <v>4522</v>
      </c>
      <c r="I457" s="47" t="s">
        <v>4521</v>
      </c>
      <c r="J457" s="10" t="s">
        <v>4523</v>
      </c>
      <c r="K457" s="10" t="s">
        <v>4524</v>
      </c>
    </row>
    <row r="458" spans="3:11" ht="15" customHeight="1" x14ac:dyDescent="0.3">
      <c r="C458" s="44" t="s">
        <v>14563</v>
      </c>
      <c r="D458" s="47" t="s">
        <v>14564</v>
      </c>
      <c r="F458" s="52" t="s">
        <v>11447</v>
      </c>
      <c r="G458" s="10">
        <v>1892</v>
      </c>
      <c r="H458" s="10" t="s">
        <v>4525</v>
      </c>
      <c r="I458" s="47" t="s">
        <v>1656</v>
      </c>
      <c r="J458" s="10" t="s">
        <v>4526</v>
      </c>
      <c r="K458" s="10" t="s">
        <v>4527</v>
      </c>
    </row>
    <row r="459" spans="3:11" ht="15" customHeight="1" x14ac:dyDescent="0.3">
      <c r="C459" s="44" t="s">
        <v>14565</v>
      </c>
      <c r="D459" s="47" t="s">
        <v>14566</v>
      </c>
      <c r="F459" s="52" t="s">
        <v>22895</v>
      </c>
      <c r="G459" s="10">
        <v>1896</v>
      </c>
      <c r="H459" s="10" t="s">
        <v>21465</v>
      </c>
      <c r="I459" s="47" t="s">
        <v>15170</v>
      </c>
      <c r="J459" s="10" t="s">
        <v>21466</v>
      </c>
      <c r="K459" s="10" t="s">
        <v>21467</v>
      </c>
    </row>
    <row r="460" spans="3:11" ht="15" customHeight="1" x14ac:dyDescent="0.3">
      <c r="C460" s="44" t="s">
        <v>14567</v>
      </c>
      <c r="D460" s="47" t="s">
        <v>4873</v>
      </c>
      <c r="F460" s="52" t="s">
        <v>22896</v>
      </c>
      <c r="G460" s="10">
        <v>10913</v>
      </c>
      <c r="H460" s="10" t="s">
        <v>21468</v>
      </c>
      <c r="I460" s="47" t="s">
        <v>15172</v>
      </c>
      <c r="J460" s="10" t="s">
        <v>21469</v>
      </c>
      <c r="K460" s="10" t="s">
        <v>21470</v>
      </c>
    </row>
    <row r="461" spans="3:11" ht="15" customHeight="1" x14ac:dyDescent="0.3">
      <c r="C461" s="44" t="s">
        <v>14568</v>
      </c>
      <c r="D461" s="47" t="s">
        <v>14569</v>
      </c>
      <c r="F461" s="52" t="s">
        <v>11448</v>
      </c>
      <c r="G461" s="10">
        <v>9695</v>
      </c>
      <c r="H461" s="10" t="s">
        <v>4548</v>
      </c>
      <c r="I461" s="47" t="s">
        <v>4547</v>
      </c>
      <c r="J461" s="10" t="s">
        <v>4386</v>
      </c>
      <c r="K461" s="10" t="s">
        <v>4549</v>
      </c>
    </row>
    <row r="462" spans="3:11" ht="15" customHeight="1" x14ac:dyDescent="0.3">
      <c r="C462" s="44" t="s">
        <v>14570</v>
      </c>
      <c r="D462" s="47" t="s">
        <v>14571</v>
      </c>
      <c r="F462" s="52" t="s">
        <v>11449</v>
      </c>
      <c r="G462" s="10">
        <v>80267</v>
      </c>
      <c r="H462" s="10" t="s">
        <v>4556</v>
      </c>
      <c r="I462" s="47" t="s">
        <v>4555</v>
      </c>
      <c r="J462" s="10" t="s">
        <v>4495</v>
      </c>
      <c r="K462" s="10" t="s">
        <v>4557</v>
      </c>
    </row>
    <row r="463" spans="3:11" ht="15" customHeight="1" x14ac:dyDescent="0.3">
      <c r="C463" s="44" t="s">
        <v>14572</v>
      </c>
      <c r="D463" s="47" t="s">
        <v>14573</v>
      </c>
      <c r="F463" s="52" t="s">
        <v>11450</v>
      </c>
      <c r="G463" s="10">
        <v>1909</v>
      </c>
      <c r="H463" s="10" t="s">
        <v>4568</v>
      </c>
      <c r="I463" s="47" t="s">
        <v>3408</v>
      </c>
      <c r="J463" s="10" t="s">
        <v>4392</v>
      </c>
      <c r="K463" s="10" t="s">
        <v>4569</v>
      </c>
    </row>
    <row r="464" spans="3:11" ht="15" customHeight="1" x14ac:dyDescent="0.3">
      <c r="C464" s="44" t="s">
        <v>14574</v>
      </c>
      <c r="D464" s="47" t="s">
        <v>5316</v>
      </c>
      <c r="F464" s="52" t="s">
        <v>11451</v>
      </c>
      <c r="G464" s="10">
        <v>1910</v>
      </c>
      <c r="H464" s="10" t="s">
        <v>4571</v>
      </c>
      <c r="I464" s="47" t="s">
        <v>4570</v>
      </c>
      <c r="J464" s="10" t="s">
        <v>4398</v>
      </c>
      <c r="K464" s="10" t="s">
        <v>4572</v>
      </c>
    </row>
    <row r="465" spans="3:11" ht="15" customHeight="1" x14ac:dyDescent="0.3">
      <c r="C465" s="44" t="s">
        <v>14575</v>
      </c>
      <c r="D465" s="47" t="s">
        <v>14576</v>
      </c>
      <c r="F465" s="52" t="s">
        <v>11452</v>
      </c>
      <c r="G465" s="10">
        <v>1917</v>
      </c>
      <c r="H465" s="10" t="s">
        <v>4582</v>
      </c>
      <c r="I465" s="47" t="s">
        <v>4581</v>
      </c>
      <c r="J465" s="10" t="s">
        <v>4405</v>
      </c>
      <c r="K465" s="10" t="s">
        <v>4583</v>
      </c>
    </row>
    <row r="466" spans="3:11" ht="15" customHeight="1" x14ac:dyDescent="0.3">
      <c r="C466" s="44" t="s">
        <v>14577</v>
      </c>
      <c r="D466" s="47" t="s">
        <v>5320</v>
      </c>
      <c r="F466" s="52" t="s">
        <v>11453</v>
      </c>
      <c r="G466" s="10">
        <v>1962</v>
      </c>
      <c r="H466" s="10" t="s">
        <v>4613</v>
      </c>
      <c r="I466" s="47" t="s">
        <v>1658</v>
      </c>
      <c r="J466" s="10" t="s">
        <v>4614</v>
      </c>
      <c r="K466" s="10" t="s">
        <v>4615</v>
      </c>
    </row>
    <row r="467" spans="3:11" ht="15" customHeight="1" x14ac:dyDescent="0.3">
      <c r="C467" s="44" t="s">
        <v>14578</v>
      </c>
      <c r="D467" s="47" t="s">
        <v>5324</v>
      </c>
      <c r="F467" s="52" t="s">
        <v>11454</v>
      </c>
      <c r="G467" s="10">
        <v>9538</v>
      </c>
      <c r="H467" s="10" t="s">
        <v>4617</v>
      </c>
      <c r="I467" s="47" t="s">
        <v>4616</v>
      </c>
      <c r="J467" s="10" t="s">
        <v>4618</v>
      </c>
      <c r="K467" s="10" t="s">
        <v>4619</v>
      </c>
    </row>
    <row r="468" spans="3:11" ht="15" customHeight="1" x14ac:dyDescent="0.3">
      <c r="C468" s="44" t="s">
        <v>14579</v>
      </c>
      <c r="D468" s="47" t="s">
        <v>5331</v>
      </c>
      <c r="F468" s="52" t="s">
        <v>11455</v>
      </c>
      <c r="G468" s="10">
        <v>9451</v>
      </c>
      <c r="H468" s="10" t="s">
        <v>4621</v>
      </c>
      <c r="I468" s="47" t="s">
        <v>4620</v>
      </c>
      <c r="J468" s="10" t="s">
        <v>4622</v>
      </c>
      <c r="K468" s="10" t="s">
        <v>4623</v>
      </c>
    </row>
    <row r="469" spans="3:11" ht="15" customHeight="1" x14ac:dyDescent="0.3">
      <c r="C469" s="44" t="s">
        <v>14580</v>
      </c>
      <c r="D469" s="47" t="s">
        <v>5335</v>
      </c>
      <c r="F469" s="52" t="s">
        <v>11456</v>
      </c>
      <c r="G469" s="10">
        <v>9669</v>
      </c>
      <c r="H469" s="10" t="s">
        <v>4652</v>
      </c>
      <c r="I469" s="47" t="s">
        <v>4651</v>
      </c>
      <c r="J469" s="10" t="s">
        <v>4593</v>
      </c>
      <c r="K469" s="10" t="s">
        <v>4653</v>
      </c>
    </row>
    <row r="470" spans="3:11" ht="15" customHeight="1" x14ac:dyDescent="0.3">
      <c r="C470" s="44" t="s">
        <v>14581</v>
      </c>
      <c r="D470" s="47" t="s">
        <v>5339</v>
      </c>
      <c r="F470" s="52" t="s">
        <v>22897</v>
      </c>
      <c r="G470" s="10">
        <v>8507</v>
      </c>
      <c r="H470" s="10" t="s">
        <v>21471</v>
      </c>
      <c r="I470" s="47" t="s">
        <v>15566</v>
      </c>
      <c r="J470" s="10" t="s">
        <v>21472</v>
      </c>
      <c r="K470" s="10" t="s">
        <v>21473</v>
      </c>
    </row>
    <row r="471" spans="3:11" ht="15" customHeight="1" x14ac:dyDescent="0.3">
      <c r="C471" s="44" t="s">
        <v>14582</v>
      </c>
      <c r="D471" s="47" t="s">
        <v>5343</v>
      </c>
      <c r="F471" s="52" t="s">
        <v>11457</v>
      </c>
      <c r="G471" s="10">
        <v>2023</v>
      </c>
      <c r="H471" s="10" t="s">
        <v>4687</v>
      </c>
      <c r="I471" s="47" t="s">
        <v>1508</v>
      </c>
      <c r="J471" s="10" t="s">
        <v>4491</v>
      </c>
      <c r="K471" s="10" t="s">
        <v>4688</v>
      </c>
    </row>
    <row r="472" spans="3:11" ht="15" customHeight="1" x14ac:dyDescent="0.3">
      <c r="C472" s="44" t="s">
        <v>14583</v>
      </c>
      <c r="D472" s="47" t="s">
        <v>5346</v>
      </c>
      <c r="F472" s="52" t="s">
        <v>11458</v>
      </c>
      <c r="G472" s="10">
        <v>2033</v>
      </c>
      <c r="H472" s="10" t="s">
        <v>4703</v>
      </c>
      <c r="I472" s="47" t="s">
        <v>4702</v>
      </c>
      <c r="J472" s="10" t="s">
        <v>4511</v>
      </c>
      <c r="K472" s="10" t="s">
        <v>4704</v>
      </c>
    </row>
    <row r="473" spans="3:11" ht="15" customHeight="1" x14ac:dyDescent="0.3">
      <c r="C473" s="44" t="s">
        <v>14584</v>
      </c>
      <c r="D473" s="47" t="s">
        <v>5351</v>
      </c>
      <c r="F473" s="52" t="s">
        <v>11459</v>
      </c>
      <c r="G473" s="10">
        <v>2052</v>
      </c>
      <c r="H473" s="10" t="s">
        <v>4748</v>
      </c>
      <c r="I473" s="47" t="s">
        <v>546</v>
      </c>
      <c r="J473" s="10" t="s">
        <v>4749</v>
      </c>
      <c r="K473" s="10" t="s">
        <v>4750</v>
      </c>
    </row>
    <row r="474" spans="3:11" ht="15" customHeight="1" x14ac:dyDescent="0.3">
      <c r="C474" s="44" t="s">
        <v>14585</v>
      </c>
      <c r="D474" s="47" t="s">
        <v>5359</v>
      </c>
      <c r="F474" s="52" t="s">
        <v>11460</v>
      </c>
      <c r="G474" s="10">
        <v>2053</v>
      </c>
      <c r="H474" s="10" t="s">
        <v>4755</v>
      </c>
      <c r="I474" s="47" t="s">
        <v>4348</v>
      </c>
      <c r="J474" s="10" t="s">
        <v>4532</v>
      </c>
      <c r="K474" s="10" t="s">
        <v>4756</v>
      </c>
    </row>
    <row r="475" spans="3:11" ht="15" customHeight="1" x14ac:dyDescent="0.3">
      <c r="C475" s="44" t="s">
        <v>14586</v>
      </c>
      <c r="D475" s="47" t="s">
        <v>5365</v>
      </c>
      <c r="F475" s="52" t="s">
        <v>11461</v>
      </c>
      <c r="G475" s="10">
        <v>2056</v>
      </c>
      <c r="H475" s="10" t="s">
        <v>4761</v>
      </c>
      <c r="I475" s="47" t="s">
        <v>913</v>
      </c>
      <c r="J475" s="10" t="s">
        <v>4537</v>
      </c>
      <c r="K475" s="10" t="s">
        <v>4762</v>
      </c>
    </row>
    <row r="476" spans="3:11" ht="15" customHeight="1" x14ac:dyDescent="0.3">
      <c r="C476" s="44" t="s">
        <v>14587</v>
      </c>
      <c r="D476" s="47" t="s">
        <v>3957</v>
      </c>
      <c r="F476" s="52" t="s">
        <v>11462</v>
      </c>
      <c r="G476" s="10">
        <v>2057</v>
      </c>
      <c r="H476" s="10" t="s">
        <v>4768</v>
      </c>
      <c r="I476" s="47" t="s">
        <v>4767</v>
      </c>
      <c r="J476" s="10" t="s">
        <v>4541</v>
      </c>
      <c r="K476" s="10" t="s">
        <v>4769</v>
      </c>
    </row>
    <row r="477" spans="3:11" ht="15" customHeight="1" x14ac:dyDescent="0.3">
      <c r="C477" s="44" t="s">
        <v>14588</v>
      </c>
      <c r="D477" s="47" t="s">
        <v>5399</v>
      </c>
      <c r="F477" s="52" t="s">
        <v>11463</v>
      </c>
      <c r="G477" s="10">
        <v>8288</v>
      </c>
      <c r="H477" s="10" t="s">
        <v>4783</v>
      </c>
      <c r="I477" s="47" t="s">
        <v>4782</v>
      </c>
      <c r="J477" s="10" t="s">
        <v>4545</v>
      </c>
      <c r="K477" s="10" t="s">
        <v>4784</v>
      </c>
    </row>
    <row r="478" spans="3:11" ht="15" customHeight="1" x14ac:dyDescent="0.3">
      <c r="C478" s="44" t="s">
        <v>14589</v>
      </c>
      <c r="D478" s="47" t="s">
        <v>14590</v>
      </c>
      <c r="F478" s="52" t="s">
        <v>11464</v>
      </c>
      <c r="G478" s="10">
        <v>2064</v>
      </c>
      <c r="H478" s="10" t="s">
        <v>4793</v>
      </c>
      <c r="I478" s="47" t="s">
        <v>1243</v>
      </c>
      <c r="J478" s="10" t="s">
        <v>4553</v>
      </c>
      <c r="K478" s="10" t="s">
        <v>4794</v>
      </c>
    </row>
    <row r="479" spans="3:11" ht="15" customHeight="1" x14ac:dyDescent="0.3">
      <c r="C479" s="44" t="s">
        <v>14591</v>
      </c>
      <c r="D479" s="47" t="s">
        <v>3962</v>
      </c>
      <c r="F479" s="52" t="s">
        <v>22898</v>
      </c>
      <c r="G479" s="10">
        <v>55914</v>
      </c>
      <c r="H479" s="10" t="s">
        <v>21474</v>
      </c>
      <c r="I479" s="47" t="s">
        <v>16557</v>
      </c>
      <c r="J479" s="10" t="s">
        <v>21475</v>
      </c>
      <c r="K479" s="10" t="s">
        <v>21476</v>
      </c>
    </row>
    <row r="480" spans="3:11" ht="15" customHeight="1" x14ac:dyDescent="0.3">
      <c r="C480" s="44" t="s">
        <v>14592</v>
      </c>
      <c r="D480" s="47" t="s">
        <v>5567</v>
      </c>
      <c r="F480" s="52" t="s">
        <v>22899</v>
      </c>
      <c r="G480" s="10">
        <v>23085</v>
      </c>
      <c r="H480" s="10" t="s">
        <v>21477</v>
      </c>
      <c r="I480" s="47" t="s">
        <v>15177</v>
      </c>
      <c r="J480" s="10" t="s">
        <v>21478</v>
      </c>
      <c r="K480" s="10" t="s">
        <v>21479</v>
      </c>
    </row>
    <row r="481" spans="3:11" ht="15" customHeight="1" x14ac:dyDescent="0.3">
      <c r="C481" s="44" t="s">
        <v>14593</v>
      </c>
      <c r="D481" s="47" t="s">
        <v>3978</v>
      </c>
      <c r="F481" s="52" t="s">
        <v>11465</v>
      </c>
      <c r="G481" s="10">
        <v>2067</v>
      </c>
      <c r="H481" s="10" t="s">
        <v>4801</v>
      </c>
      <c r="I481" s="47" t="s">
        <v>2249</v>
      </c>
      <c r="J481" s="10" t="s">
        <v>4802</v>
      </c>
      <c r="K481" s="10" t="s">
        <v>4803</v>
      </c>
    </row>
    <row r="482" spans="3:11" ht="15" customHeight="1" x14ac:dyDescent="0.3">
      <c r="C482" s="44" t="s">
        <v>14594</v>
      </c>
      <c r="D482" s="47" t="s">
        <v>5572</v>
      </c>
      <c r="F482" s="52" t="s">
        <v>11466</v>
      </c>
      <c r="G482" s="10">
        <v>2068</v>
      </c>
      <c r="H482" s="10" t="s">
        <v>4805</v>
      </c>
      <c r="I482" s="47" t="s">
        <v>4804</v>
      </c>
      <c r="J482" s="10" t="s">
        <v>4563</v>
      </c>
      <c r="K482" s="10" t="s">
        <v>4806</v>
      </c>
    </row>
    <row r="483" spans="3:11" ht="15" customHeight="1" x14ac:dyDescent="0.3">
      <c r="C483" s="44" t="s">
        <v>14595</v>
      </c>
      <c r="D483" s="47" t="s">
        <v>3985</v>
      </c>
      <c r="F483" s="52" t="s">
        <v>11467</v>
      </c>
      <c r="G483" s="10">
        <v>2071</v>
      </c>
      <c r="H483" s="10" t="s">
        <v>4807</v>
      </c>
      <c r="I483" s="47" t="s">
        <v>1248</v>
      </c>
      <c r="J483" s="10" t="s">
        <v>4808</v>
      </c>
      <c r="K483" s="10" t="s">
        <v>4809</v>
      </c>
    </row>
    <row r="484" spans="3:11" ht="15" customHeight="1" x14ac:dyDescent="0.3">
      <c r="C484" s="44" t="s">
        <v>14596</v>
      </c>
      <c r="D484" s="47" t="s">
        <v>14597</v>
      </c>
      <c r="F484" s="52" t="s">
        <v>11468</v>
      </c>
      <c r="G484" s="10">
        <v>2073</v>
      </c>
      <c r="H484" s="10" t="s">
        <v>4811</v>
      </c>
      <c r="I484" s="47" t="s">
        <v>4810</v>
      </c>
      <c r="J484" s="10" t="s">
        <v>4575</v>
      </c>
      <c r="K484" s="10" t="s">
        <v>4812</v>
      </c>
    </row>
    <row r="485" spans="3:11" ht="15" customHeight="1" x14ac:dyDescent="0.3">
      <c r="C485" s="44" t="s">
        <v>14598</v>
      </c>
      <c r="D485" s="47" t="s">
        <v>14599</v>
      </c>
      <c r="F485" s="52" t="s">
        <v>11469</v>
      </c>
      <c r="G485" s="10">
        <v>2074</v>
      </c>
      <c r="H485" s="10" t="s">
        <v>4814</v>
      </c>
      <c r="I485" s="47" t="s">
        <v>4813</v>
      </c>
      <c r="J485" s="10" t="s">
        <v>4579</v>
      </c>
      <c r="K485" s="10" t="s">
        <v>4815</v>
      </c>
    </row>
    <row r="486" spans="3:11" ht="15" customHeight="1" x14ac:dyDescent="0.3">
      <c r="C486" s="44" t="s">
        <v>14600</v>
      </c>
      <c r="D486" s="47" t="s">
        <v>14601</v>
      </c>
      <c r="F486" s="52" t="s">
        <v>11470</v>
      </c>
      <c r="G486" s="10">
        <v>2081</v>
      </c>
      <c r="H486" s="10" t="s">
        <v>4817</v>
      </c>
      <c r="I486" s="47" t="s">
        <v>4816</v>
      </c>
      <c r="J486" s="10" t="s">
        <v>4590</v>
      </c>
      <c r="K486" s="10" t="s">
        <v>4818</v>
      </c>
    </row>
    <row r="487" spans="3:11" ht="15" customHeight="1" x14ac:dyDescent="0.3">
      <c r="C487" s="44" t="s">
        <v>14602</v>
      </c>
      <c r="D487" s="47" t="s">
        <v>1350</v>
      </c>
      <c r="F487" s="52" t="s">
        <v>11471</v>
      </c>
      <c r="G487" s="10">
        <v>10595</v>
      </c>
      <c r="H487" s="10" t="s">
        <v>4824</v>
      </c>
      <c r="I487" s="47" t="s">
        <v>4823</v>
      </c>
      <c r="J487" s="10" t="s">
        <v>4597</v>
      </c>
      <c r="K487" s="10" t="s">
        <v>4825</v>
      </c>
    </row>
    <row r="488" spans="3:11" ht="15" customHeight="1" x14ac:dyDescent="0.3">
      <c r="C488" s="44" t="s">
        <v>14603</v>
      </c>
      <c r="D488" s="47" t="s">
        <v>14604</v>
      </c>
      <c r="F488" s="52" t="s">
        <v>11472</v>
      </c>
      <c r="G488" s="10">
        <v>30001</v>
      </c>
      <c r="H488" s="10" t="s">
        <v>4829</v>
      </c>
      <c r="I488" s="47" t="s">
        <v>4828</v>
      </c>
      <c r="J488" s="10" t="s">
        <v>4601</v>
      </c>
      <c r="K488" s="10" t="s">
        <v>4830</v>
      </c>
    </row>
    <row r="489" spans="3:11" ht="15" customHeight="1" x14ac:dyDescent="0.3">
      <c r="C489" s="44" t="s">
        <v>14605</v>
      </c>
      <c r="D489" s="47" t="s">
        <v>14606</v>
      </c>
      <c r="F489" s="52" t="s">
        <v>11473</v>
      </c>
      <c r="G489" s="10">
        <v>56605</v>
      </c>
      <c r="H489" s="10" t="s">
        <v>4832</v>
      </c>
      <c r="I489" s="47" t="s">
        <v>4831</v>
      </c>
      <c r="J489" s="10" t="s">
        <v>4725</v>
      </c>
      <c r="K489" s="10" t="s">
        <v>4833</v>
      </c>
    </row>
    <row r="490" spans="3:11" ht="15" customHeight="1" x14ac:dyDescent="0.3">
      <c r="C490" s="44" t="s">
        <v>14607</v>
      </c>
      <c r="D490" s="47" t="s">
        <v>14608</v>
      </c>
      <c r="F490" s="52" t="s">
        <v>11474</v>
      </c>
      <c r="G490" s="10">
        <v>2098</v>
      </c>
      <c r="H490" s="10" t="s">
        <v>4852</v>
      </c>
      <c r="I490" s="47" t="s">
        <v>4851</v>
      </c>
      <c r="J490" s="10" t="s">
        <v>4853</v>
      </c>
      <c r="K490" s="10" t="s">
        <v>4854</v>
      </c>
    </row>
    <row r="491" spans="3:11" ht="15" customHeight="1" x14ac:dyDescent="0.3">
      <c r="C491" s="44" t="s">
        <v>14609</v>
      </c>
      <c r="D491" s="47" t="s">
        <v>14610</v>
      </c>
      <c r="F491" s="52" t="s">
        <v>11475</v>
      </c>
      <c r="G491" s="10">
        <v>2099</v>
      </c>
      <c r="H491" s="10" t="s">
        <v>4858</v>
      </c>
      <c r="I491" s="47" t="s">
        <v>1253</v>
      </c>
      <c r="J491" s="10" t="s">
        <v>4608</v>
      </c>
      <c r="K491" s="10" t="s">
        <v>4859</v>
      </c>
    </row>
    <row r="492" spans="3:11" ht="15" customHeight="1" x14ac:dyDescent="0.3">
      <c r="C492" s="44" t="s">
        <v>14611</v>
      </c>
      <c r="D492" s="47" t="s">
        <v>14612</v>
      </c>
      <c r="F492" s="52" t="s">
        <v>11476</v>
      </c>
      <c r="G492" s="10">
        <v>50848</v>
      </c>
      <c r="H492" s="10" t="s">
        <v>4911</v>
      </c>
      <c r="I492" s="47" t="s">
        <v>4910</v>
      </c>
      <c r="J492" s="10" t="s">
        <v>4629</v>
      </c>
      <c r="K492" s="10" t="s">
        <v>4912</v>
      </c>
    </row>
    <row r="493" spans="3:11" ht="15" customHeight="1" x14ac:dyDescent="0.3">
      <c r="C493" s="44" t="s">
        <v>14613</v>
      </c>
      <c r="D493" s="47" t="s">
        <v>14614</v>
      </c>
      <c r="F493" s="52" t="s">
        <v>11477</v>
      </c>
      <c r="G493" s="10">
        <v>2147</v>
      </c>
      <c r="H493" s="10" t="s">
        <v>4916</v>
      </c>
      <c r="I493" s="47" t="s">
        <v>4632</v>
      </c>
      <c r="J493" s="10" t="s">
        <v>4634</v>
      </c>
      <c r="K493" s="10" t="s">
        <v>4917</v>
      </c>
    </row>
    <row r="494" spans="3:11" ht="15" customHeight="1" x14ac:dyDescent="0.3">
      <c r="C494" s="44" t="s">
        <v>14615</v>
      </c>
      <c r="D494" s="47" t="s">
        <v>14616</v>
      </c>
      <c r="F494" s="52" t="s">
        <v>11478</v>
      </c>
      <c r="G494" s="10">
        <v>2149</v>
      </c>
      <c r="H494" s="10" t="s">
        <v>4918</v>
      </c>
      <c r="I494" s="47" t="s">
        <v>3409</v>
      </c>
      <c r="J494" s="10" t="s">
        <v>4638</v>
      </c>
      <c r="K494" s="10" t="s">
        <v>4919</v>
      </c>
    </row>
    <row r="495" spans="3:11" ht="15" customHeight="1" x14ac:dyDescent="0.3">
      <c r="C495" s="44" t="s">
        <v>14617</v>
      </c>
      <c r="D495" s="47" t="s">
        <v>14618</v>
      </c>
      <c r="F495" s="52" t="s">
        <v>11479</v>
      </c>
      <c r="G495" s="10">
        <v>2150</v>
      </c>
      <c r="H495" s="10" t="s">
        <v>4921</v>
      </c>
      <c r="I495" s="47" t="s">
        <v>4920</v>
      </c>
      <c r="J495" s="10" t="s">
        <v>4641</v>
      </c>
      <c r="K495" s="10" t="s">
        <v>4922</v>
      </c>
    </row>
    <row r="496" spans="3:11" ht="15" customHeight="1" x14ac:dyDescent="0.3">
      <c r="C496" s="44" t="s">
        <v>14619</v>
      </c>
      <c r="D496" s="47" t="s">
        <v>14620</v>
      </c>
      <c r="F496" s="52" t="s">
        <v>11480</v>
      </c>
      <c r="G496" s="10">
        <v>2151</v>
      </c>
      <c r="H496" s="10" t="s">
        <v>4928</v>
      </c>
      <c r="I496" s="47" t="s">
        <v>4927</v>
      </c>
      <c r="J496" s="10" t="s">
        <v>4645</v>
      </c>
      <c r="K496" s="10" t="s">
        <v>4929</v>
      </c>
    </row>
    <row r="497" spans="3:11" ht="15" customHeight="1" x14ac:dyDescent="0.3">
      <c r="C497" s="44" t="s">
        <v>14621</v>
      </c>
      <c r="D497" s="47" t="s">
        <v>14622</v>
      </c>
      <c r="F497" s="52" t="s">
        <v>11481</v>
      </c>
      <c r="G497" s="10">
        <v>9002</v>
      </c>
      <c r="H497" s="10" t="s">
        <v>4934</v>
      </c>
      <c r="I497" s="47" t="s">
        <v>4933</v>
      </c>
      <c r="J497" s="10" t="s">
        <v>4649</v>
      </c>
      <c r="K497" s="10" t="s">
        <v>4935</v>
      </c>
    </row>
    <row r="498" spans="3:11" ht="15" customHeight="1" x14ac:dyDescent="0.3">
      <c r="C498" s="44" t="s">
        <v>14623</v>
      </c>
      <c r="D498" s="47" t="s">
        <v>14624</v>
      </c>
      <c r="F498" s="52" t="s">
        <v>11482</v>
      </c>
      <c r="G498" s="10">
        <v>2152</v>
      </c>
      <c r="H498" s="10" t="s">
        <v>4938</v>
      </c>
      <c r="I498" s="47" t="s">
        <v>3314</v>
      </c>
      <c r="J498" s="10" t="s">
        <v>4657</v>
      </c>
      <c r="K498" s="10" t="s">
        <v>4939</v>
      </c>
    </row>
    <row r="499" spans="3:11" ht="15" customHeight="1" x14ac:dyDescent="0.3">
      <c r="C499" s="44" t="s">
        <v>14625</v>
      </c>
      <c r="D499" s="47" t="s">
        <v>14626</v>
      </c>
      <c r="F499" s="52" t="s">
        <v>11483</v>
      </c>
      <c r="G499" s="10">
        <v>2157</v>
      </c>
      <c r="H499" s="10" t="s">
        <v>4942</v>
      </c>
      <c r="I499" s="47" t="s">
        <v>4659</v>
      </c>
      <c r="J499" s="10" t="s">
        <v>4661</v>
      </c>
      <c r="K499" s="10" t="s">
        <v>4943</v>
      </c>
    </row>
    <row r="500" spans="3:11" ht="15" customHeight="1" x14ac:dyDescent="0.3">
      <c r="C500" s="44" t="s">
        <v>14627</v>
      </c>
      <c r="D500" s="47" t="s">
        <v>14628</v>
      </c>
      <c r="F500" s="52" t="s">
        <v>11484</v>
      </c>
      <c r="G500" s="10">
        <v>2168</v>
      </c>
      <c r="H500" s="10" t="s">
        <v>4944</v>
      </c>
      <c r="I500" s="47" t="s">
        <v>1659</v>
      </c>
      <c r="J500" s="10" t="s">
        <v>4664</v>
      </c>
      <c r="K500" s="10" t="s">
        <v>4945</v>
      </c>
    </row>
    <row r="501" spans="3:11" ht="15" customHeight="1" x14ac:dyDescent="0.3">
      <c r="C501" s="44" t="s">
        <v>14629</v>
      </c>
      <c r="D501" s="47" t="s">
        <v>14630</v>
      </c>
      <c r="F501" s="52" t="s">
        <v>11485</v>
      </c>
      <c r="G501" s="10">
        <v>8772</v>
      </c>
      <c r="H501" s="10" t="s">
        <v>4952</v>
      </c>
      <c r="I501" s="47" t="s">
        <v>3101</v>
      </c>
      <c r="J501" s="10" t="s">
        <v>4668</v>
      </c>
      <c r="K501" s="10" t="s">
        <v>4953</v>
      </c>
    </row>
    <row r="502" spans="3:11" ht="15" customHeight="1" x14ac:dyDescent="0.3">
      <c r="C502" s="44" t="s">
        <v>14631</v>
      </c>
      <c r="D502" s="47" t="s">
        <v>14632</v>
      </c>
      <c r="F502" s="52" t="s">
        <v>22900</v>
      </c>
      <c r="G502" s="10">
        <v>55179</v>
      </c>
      <c r="H502" s="10" t="s">
        <v>21480</v>
      </c>
      <c r="I502" s="47" t="s">
        <v>15186</v>
      </c>
      <c r="J502" s="10" t="s">
        <v>4673</v>
      </c>
      <c r="K502" s="10" t="s">
        <v>21481</v>
      </c>
    </row>
    <row r="503" spans="3:11" ht="15" customHeight="1" x14ac:dyDescent="0.3">
      <c r="C503" s="44" t="s">
        <v>14633</v>
      </c>
      <c r="D503" s="47" t="s">
        <v>14634</v>
      </c>
      <c r="F503" s="52" t="s">
        <v>22901</v>
      </c>
      <c r="G503" s="10">
        <v>23017</v>
      </c>
      <c r="H503" s="10" t="s">
        <v>21482</v>
      </c>
      <c r="I503" s="47" t="s">
        <v>15188</v>
      </c>
      <c r="J503" s="10" t="s">
        <v>21483</v>
      </c>
      <c r="K503" s="10" t="s">
        <v>21484</v>
      </c>
    </row>
    <row r="504" spans="3:11" ht="15" customHeight="1" x14ac:dyDescent="0.3">
      <c r="C504" s="44" t="s">
        <v>14635</v>
      </c>
      <c r="D504" s="47" t="s">
        <v>14636</v>
      </c>
      <c r="F504" s="52" t="s">
        <v>22902</v>
      </c>
      <c r="G504" s="10">
        <v>55120</v>
      </c>
      <c r="H504" s="10" t="s">
        <v>21485</v>
      </c>
      <c r="I504" s="47" t="s">
        <v>15568</v>
      </c>
      <c r="J504" s="10" t="s">
        <v>21486</v>
      </c>
      <c r="K504" s="10" t="s">
        <v>21487</v>
      </c>
    </row>
    <row r="505" spans="3:11" ht="15" customHeight="1" x14ac:dyDescent="0.3">
      <c r="C505" s="44" t="s">
        <v>14637</v>
      </c>
      <c r="D505" s="47" t="s">
        <v>14638</v>
      </c>
      <c r="F505" s="52" t="s">
        <v>11486</v>
      </c>
      <c r="G505" s="10">
        <v>355</v>
      </c>
      <c r="H505" s="10" t="s">
        <v>5010</v>
      </c>
      <c r="I505" s="47" t="s">
        <v>915</v>
      </c>
      <c r="J505" s="10" t="s">
        <v>4696</v>
      </c>
      <c r="K505" s="10" t="s">
        <v>5011</v>
      </c>
    </row>
    <row r="506" spans="3:11" ht="15" customHeight="1" x14ac:dyDescent="0.3">
      <c r="C506" s="44" t="s">
        <v>14639</v>
      </c>
      <c r="D506" s="47" t="s">
        <v>14640</v>
      </c>
      <c r="F506" s="52" t="s">
        <v>11487</v>
      </c>
      <c r="G506" s="10">
        <v>356</v>
      </c>
      <c r="H506" s="10" t="s">
        <v>71</v>
      </c>
      <c r="I506" s="47" t="s">
        <v>72</v>
      </c>
      <c r="J506" s="10" t="s">
        <v>73</v>
      </c>
      <c r="K506" s="10" t="s">
        <v>5016</v>
      </c>
    </row>
    <row r="507" spans="3:11" ht="15" customHeight="1" x14ac:dyDescent="0.3">
      <c r="C507" s="44" t="s">
        <v>14641</v>
      </c>
      <c r="D507" s="47" t="s">
        <v>14642</v>
      </c>
      <c r="F507" s="52" t="s">
        <v>11488</v>
      </c>
      <c r="G507" s="10">
        <v>2194</v>
      </c>
      <c r="H507" s="10" t="s">
        <v>5017</v>
      </c>
      <c r="I507" s="47" t="s">
        <v>1680</v>
      </c>
      <c r="J507" s="10" t="s">
        <v>4709</v>
      </c>
      <c r="K507" s="10" t="s">
        <v>5018</v>
      </c>
    </row>
    <row r="508" spans="3:11" ht="15" customHeight="1" x14ac:dyDescent="0.3">
      <c r="C508" s="44" t="s">
        <v>14643</v>
      </c>
      <c r="D508" s="47" t="s">
        <v>14644</v>
      </c>
      <c r="F508" s="52" t="s">
        <v>22903</v>
      </c>
      <c r="G508" s="10">
        <v>10922</v>
      </c>
      <c r="H508" s="10" t="s">
        <v>21488</v>
      </c>
      <c r="I508" s="47" t="s">
        <v>15192</v>
      </c>
      <c r="J508" s="10" t="s">
        <v>21489</v>
      </c>
      <c r="K508" s="10" t="s">
        <v>21490</v>
      </c>
    </row>
    <row r="509" spans="3:11" ht="15" customHeight="1" x14ac:dyDescent="0.3">
      <c r="C509" s="44" t="s">
        <v>14645</v>
      </c>
      <c r="D509" s="47" t="s">
        <v>14646</v>
      </c>
      <c r="F509" s="52" t="s">
        <v>22904</v>
      </c>
      <c r="G509" s="10">
        <v>54850</v>
      </c>
      <c r="H509" s="10" t="s">
        <v>21491</v>
      </c>
      <c r="I509" s="47" t="s">
        <v>15570</v>
      </c>
      <c r="J509" s="10" t="s">
        <v>21492</v>
      </c>
      <c r="K509" s="10" t="s">
        <v>21493</v>
      </c>
    </row>
    <row r="510" spans="3:11" ht="15" customHeight="1" x14ac:dyDescent="0.3">
      <c r="C510" s="44" t="s">
        <v>14647</v>
      </c>
      <c r="D510" s="47" t="s">
        <v>14648</v>
      </c>
      <c r="F510" s="52" t="s">
        <v>11489</v>
      </c>
      <c r="G510" s="10">
        <v>144699</v>
      </c>
      <c r="H510" s="10" t="s">
        <v>5028</v>
      </c>
      <c r="I510" s="47" t="s">
        <v>5027</v>
      </c>
      <c r="J510" s="10" t="s">
        <v>4728</v>
      </c>
      <c r="K510" s="10" t="s">
        <v>5029</v>
      </c>
    </row>
    <row r="511" spans="3:11" ht="15" customHeight="1" x14ac:dyDescent="0.3">
      <c r="C511" s="44" t="s">
        <v>14649</v>
      </c>
      <c r="D511" s="47" t="s">
        <v>14650</v>
      </c>
      <c r="F511" s="52" t="s">
        <v>22905</v>
      </c>
      <c r="G511" s="10">
        <v>79176</v>
      </c>
      <c r="H511" s="10" t="s">
        <v>21494</v>
      </c>
      <c r="I511" s="47" t="s">
        <v>15573</v>
      </c>
      <c r="J511" s="10" t="s">
        <v>21495</v>
      </c>
      <c r="K511" s="10" t="s">
        <v>21496</v>
      </c>
    </row>
    <row r="512" spans="3:11" ht="15" customHeight="1" x14ac:dyDescent="0.3">
      <c r="C512" s="44" t="s">
        <v>14651</v>
      </c>
      <c r="D512" s="47" t="s">
        <v>14652</v>
      </c>
      <c r="F512" s="52" t="s">
        <v>22906</v>
      </c>
      <c r="G512" s="10">
        <v>80028</v>
      </c>
      <c r="H512" s="10" t="s">
        <v>21497</v>
      </c>
      <c r="I512" s="47" t="s">
        <v>15575</v>
      </c>
      <c r="J512" s="10" t="s">
        <v>21498</v>
      </c>
      <c r="K512" s="10" t="s">
        <v>21499</v>
      </c>
    </row>
    <row r="513" spans="3:11" ht="15" customHeight="1" x14ac:dyDescent="0.3">
      <c r="C513" s="44" t="s">
        <v>14653</v>
      </c>
      <c r="D513" s="47" t="s">
        <v>14654</v>
      </c>
      <c r="F513" s="52" t="s">
        <v>22907</v>
      </c>
      <c r="G513" s="10">
        <v>25827</v>
      </c>
      <c r="H513" s="10" t="s">
        <v>21500</v>
      </c>
      <c r="I513" s="47" t="s">
        <v>15577</v>
      </c>
      <c r="J513" s="10" t="s">
        <v>21501</v>
      </c>
      <c r="K513" s="10" t="s">
        <v>21502</v>
      </c>
    </row>
    <row r="514" spans="3:11" ht="15" customHeight="1" x14ac:dyDescent="0.3">
      <c r="C514" s="44" t="s">
        <v>14655</v>
      </c>
      <c r="D514" s="47" t="s">
        <v>14656</v>
      </c>
      <c r="F514" s="52" t="s">
        <v>22908</v>
      </c>
      <c r="G514" s="10">
        <v>84961</v>
      </c>
      <c r="H514" s="10" t="s">
        <v>21503</v>
      </c>
      <c r="I514" s="47" t="s">
        <v>15579</v>
      </c>
      <c r="J514" s="10" t="s">
        <v>21504</v>
      </c>
      <c r="K514" s="10" t="s">
        <v>21505</v>
      </c>
    </row>
    <row r="515" spans="3:11" ht="15" customHeight="1" x14ac:dyDescent="0.3">
      <c r="C515" s="44" t="s">
        <v>14657</v>
      </c>
      <c r="D515" s="47" t="s">
        <v>14658</v>
      </c>
      <c r="F515" s="52" t="s">
        <v>11490</v>
      </c>
      <c r="G515" s="10">
        <v>26224</v>
      </c>
      <c r="H515" s="10" t="s">
        <v>5036</v>
      </c>
      <c r="I515" s="47" t="s">
        <v>5035</v>
      </c>
      <c r="J515" s="10" t="s">
        <v>4733</v>
      </c>
      <c r="K515" s="10" t="s">
        <v>5037</v>
      </c>
    </row>
    <row r="516" spans="3:11" ht="15" customHeight="1" x14ac:dyDescent="0.3">
      <c r="C516" s="44" t="s">
        <v>14659</v>
      </c>
      <c r="D516" s="47" t="s">
        <v>14660</v>
      </c>
      <c r="F516" s="52" t="s">
        <v>22909</v>
      </c>
      <c r="G516" s="10">
        <v>26235</v>
      </c>
      <c r="H516" s="10" t="s">
        <v>21506</v>
      </c>
      <c r="I516" s="47" t="s">
        <v>15582</v>
      </c>
      <c r="J516" s="10" t="s">
        <v>21507</v>
      </c>
      <c r="K516" s="10" t="s">
        <v>21508</v>
      </c>
    </row>
    <row r="517" spans="3:11" ht="15" customHeight="1" x14ac:dyDescent="0.3">
      <c r="C517" s="44" t="s">
        <v>14661</v>
      </c>
      <c r="D517" s="47" t="s">
        <v>14662</v>
      </c>
      <c r="F517" s="52" t="s">
        <v>22910</v>
      </c>
      <c r="G517" s="10">
        <v>26234</v>
      </c>
      <c r="H517" s="10" t="s">
        <v>21509</v>
      </c>
      <c r="I517" s="47" t="s">
        <v>15584</v>
      </c>
      <c r="J517" s="10" t="s">
        <v>21510</v>
      </c>
      <c r="K517" s="10" t="s">
        <v>21511</v>
      </c>
    </row>
    <row r="518" spans="3:11" ht="15" customHeight="1" x14ac:dyDescent="0.3">
      <c r="C518" s="44" t="s">
        <v>14663</v>
      </c>
      <c r="D518" s="47" t="s">
        <v>14664</v>
      </c>
      <c r="F518" s="52" t="s">
        <v>22911</v>
      </c>
      <c r="G518" s="10">
        <v>80204</v>
      </c>
      <c r="H518" s="10" t="s">
        <v>21512</v>
      </c>
      <c r="I518" s="47" t="s">
        <v>15586</v>
      </c>
      <c r="J518" s="10" t="s">
        <v>4737</v>
      </c>
      <c r="K518" s="10" t="s">
        <v>21513</v>
      </c>
    </row>
    <row r="519" spans="3:11" ht="15" customHeight="1" x14ac:dyDescent="0.3">
      <c r="C519" s="44" t="s">
        <v>14665</v>
      </c>
      <c r="D519" s="47" t="s">
        <v>14666</v>
      </c>
      <c r="F519" s="52" t="s">
        <v>22912</v>
      </c>
      <c r="G519" s="10">
        <v>84893</v>
      </c>
      <c r="H519" s="10" t="s">
        <v>21514</v>
      </c>
      <c r="I519" s="47" t="s">
        <v>15588</v>
      </c>
      <c r="J519" s="10" t="s">
        <v>21515</v>
      </c>
      <c r="K519" s="10" t="s">
        <v>21516</v>
      </c>
    </row>
    <row r="520" spans="3:11" ht="15" customHeight="1" x14ac:dyDescent="0.3">
      <c r="C520" s="44" t="s">
        <v>14667</v>
      </c>
      <c r="D520" s="47" t="s">
        <v>5692</v>
      </c>
      <c r="F520" s="52" t="s">
        <v>22913</v>
      </c>
      <c r="G520" s="10">
        <v>26232</v>
      </c>
      <c r="H520" s="10" t="s">
        <v>21517</v>
      </c>
      <c r="I520" s="47" t="s">
        <v>15590</v>
      </c>
      <c r="J520" s="10" t="s">
        <v>21518</v>
      </c>
      <c r="K520" s="10" t="s">
        <v>21519</v>
      </c>
    </row>
    <row r="521" spans="3:11" ht="15" customHeight="1" x14ac:dyDescent="0.3">
      <c r="C521" s="44" t="s">
        <v>14668</v>
      </c>
      <c r="D521" s="47" t="s">
        <v>14669</v>
      </c>
      <c r="F521" s="52" t="s">
        <v>22914</v>
      </c>
      <c r="G521" s="10">
        <v>23014</v>
      </c>
      <c r="H521" s="10" t="s">
        <v>21520</v>
      </c>
      <c r="I521" s="47" t="s">
        <v>15592</v>
      </c>
      <c r="J521" s="10" t="s">
        <v>21521</v>
      </c>
      <c r="K521" s="10" t="s">
        <v>21522</v>
      </c>
    </row>
    <row r="522" spans="3:11" ht="15" customHeight="1" x14ac:dyDescent="0.3">
      <c r="C522" s="44" t="s">
        <v>14670</v>
      </c>
      <c r="D522" s="47" t="s">
        <v>14671</v>
      </c>
      <c r="F522" s="52" t="s">
        <v>22915</v>
      </c>
      <c r="G522" s="10">
        <v>26260</v>
      </c>
      <c r="H522" s="10" t="s">
        <v>21523</v>
      </c>
      <c r="I522" s="47" t="s">
        <v>15594</v>
      </c>
      <c r="J522" s="10" t="s">
        <v>21524</v>
      </c>
      <c r="K522" s="10" t="s">
        <v>21525</v>
      </c>
    </row>
    <row r="523" spans="3:11" ht="15" customHeight="1" x14ac:dyDescent="0.3">
      <c r="C523" s="44" t="s">
        <v>14672</v>
      </c>
      <c r="D523" s="47" t="s">
        <v>14673</v>
      </c>
      <c r="F523" s="52" t="s">
        <v>11491</v>
      </c>
      <c r="G523" s="10">
        <v>26273</v>
      </c>
      <c r="H523" s="10" t="s">
        <v>5041</v>
      </c>
      <c r="I523" s="47" t="s">
        <v>5040</v>
      </c>
      <c r="J523" s="10" t="s">
        <v>4968</v>
      </c>
      <c r="K523" s="10" t="s">
        <v>5042</v>
      </c>
    </row>
    <row r="524" spans="3:11" ht="15" customHeight="1" x14ac:dyDescent="0.3">
      <c r="C524" s="44" t="s">
        <v>14674</v>
      </c>
      <c r="D524" s="47" t="s">
        <v>14675</v>
      </c>
      <c r="F524" s="52" t="s">
        <v>22916</v>
      </c>
      <c r="G524" s="10">
        <v>84085</v>
      </c>
      <c r="H524" s="10" t="s">
        <v>21526</v>
      </c>
      <c r="I524" s="47" t="s">
        <v>15597</v>
      </c>
      <c r="J524" s="10" t="s">
        <v>21527</v>
      </c>
      <c r="K524" s="10" t="s">
        <v>21528</v>
      </c>
    </row>
    <row r="525" spans="3:11" ht="15" customHeight="1" x14ac:dyDescent="0.3">
      <c r="C525" s="44" t="s">
        <v>14676</v>
      </c>
      <c r="D525" s="47" t="s">
        <v>14677</v>
      </c>
      <c r="F525" s="52" t="s">
        <v>11492</v>
      </c>
      <c r="G525" s="10">
        <v>79791</v>
      </c>
      <c r="H525" s="10" t="s">
        <v>5044</v>
      </c>
      <c r="I525" s="47" t="s">
        <v>5043</v>
      </c>
      <c r="J525" s="10" t="s">
        <v>4747</v>
      </c>
      <c r="K525" s="10" t="s">
        <v>5045</v>
      </c>
    </row>
    <row r="526" spans="3:11" ht="15" customHeight="1" x14ac:dyDescent="0.3">
      <c r="C526" s="44" t="s">
        <v>14678</v>
      </c>
      <c r="D526" s="47" t="s">
        <v>4874</v>
      </c>
      <c r="F526" s="52" t="s">
        <v>11493</v>
      </c>
      <c r="G526" s="10">
        <v>114907</v>
      </c>
      <c r="H526" s="10" t="s">
        <v>5048</v>
      </c>
      <c r="I526" s="47" t="s">
        <v>5047</v>
      </c>
      <c r="J526" s="10" t="s">
        <v>4753</v>
      </c>
      <c r="K526" s="10" t="s">
        <v>5049</v>
      </c>
    </row>
    <row r="527" spans="3:11" ht="15" customHeight="1" x14ac:dyDescent="0.3">
      <c r="C527" s="44" t="s">
        <v>14679</v>
      </c>
      <c r="D527" s="47" t="s">
        <v>14680</v>
      </c>
      <c r="F527" s="52" t="s">
        <v>22917</v>
      </c>
      <c r="G527" s="10">
        <v>254170</v>
      </c>
      <c r="H527" s="10" t="s">
        <v>21529</v>
      </c>
      <c r="I527" s="47" t="s">
        <v>15601</v>
      </c>
      <c r="J527" s="10" t="s">
        <v>21530</v>
      </c>
      <c r="K527" s="10" t="s">
        <v>21531</v>
      </c>
    </row>
    <row r="528" spans="3:11" ht="15" customHeight="1" x14ac:dyDescent="0.3">
      <c r="C528" s="44" t="s">
        <v>14681</v>
      </c>
      <c r="D528" s="47" t="s">
        <v>14682</v>
      </c>
      <c r="F528" s="52" t="s">
        <v>11494</v>
      </c>
      <c r="G528" s="10">
        <v>26272</v>
      </c>
      <c r="H528" s="10" t="s">
        <v>5051</v>
      </c>
      <c r="I528" s="47" t="s">
        <v>5050</v>
      </c>
      <c r="J528" s="10" t="s">
        <v>4765</v>
      </c>
      <c r="K528" s="10" t="s">
        <v>5052</v>
      </c>
    </row>
    <row r="529" spans="3:11" ht="15" customHeight="1" x14ac:dyDescent="0.3">
      <c r="C529" s="44" t="s">
        <v>14683</v>
      </c>
      <c r="D529" s="47" t="s">
        <v>14684</v>
      </c>
      <c r="F529" s="52" t="s">
        <v>22918</v>
      </c>
      <c r="G529" s="10">
        <v>286151</v>
      </c>
      <c r="H529" s="10" t="s">
        <v>21532</v>
      </c>
      <c r="I529" s="47" t="s">
        <v>15604</v>
      </c>
      <c r="J529" s="10" t="s">
        <v>21533</v>
      </c>
      <c r="K529" s="10" t="s">
        <v>21534</v>
      </c>
    </row>
    <row r="530" spans="3:11" ht="15" customHeight="1" x14ac:dyDescent="0.3">
      <c r="C530" s="44" t="s">
        <v>14685</v>
      </c>
      <c r="D530" s="47" t="s">
        <v>14686</v>
      </c>
      <c r="F530" s="52" t="s">
        <v>22919</v>
      </c>
      <c r="G530" s="10">
        <v>93611</v>
      </c>
      <c r="H530" s="10" t="s">
        <v>21535</v>
      </c>
      <c r="I530" s="47" t="s">
        <v>15606</v>
      </c>
      <c r="J530" s="10" t="s">
        <v>21536</v>
      </c>
      <c r="K530" s="10" t="s">
        <v>21537</v>
      </c>
    </row>
    <row r="531" spans="3:11" ht="15" customHeight="1" x14ac:dyDescent="0.3">
      <c r="C531" s="44" t="s">
        <v>14687</v>
      </c>
      <c r="D531" s="47" t="s">
        <v>14688</v>
      </c>
      <c r="F531" s="52" t="s">
        <v>11495</v>
      </c>
      <c r="G531" s="10">
        <v>26271</v>
      </c>
      <c r="H531" s="10" t="s">
        <v>5056</v>
      </c>
      <c r="I531" s="47" t="s">
        <v>5055</v>
      </c>
      <c r="J531" s="10" t="s">
        <v>4772</v>
      </c>
      <c r="K531" s="10" t="s">
        <v>5057</v>
      </c>
    </row>
    <row r="532" spans="3:11" ht="15" customHeight="1" x14ac:dyDescent="0.3">
      <c r="C532" s="44" t="s">
        <v>14689</v>
      </c>
      <c r="D532" s="47" t="s">
        <v>5702</v>
      </c>
      <c r="F532" s="52" t="s">
        <v>11496</v>
      </c>
      <c r="G532" s="10">
        <v>26270</v>
      </c>
      <c r="H532" s="10" t="s">
        <v>5060</v>
      </c>
      <c r="I532" s="47" t="s">
        <v>5059</v>
      </c>
      <c r="J532" s="10" t="s">
        <v>4776</v>
      </c>
      <c r="K532" s="10" t="s">
        <v>5061</v>
      </c>
    </row>
    <row r="533" spans="3:11" ht="15" customHeight="1" x14ac:dyDescent="0.3">
      <c r="C533" s="44" t="s">
        <v>14690</v>
      </c>
      <c r="D533" s="47" t="s">
        <v>14691</v>
      </c>
      <c r="F533" s="52" t="s">
        <v>22920</v>
      </c>
      <c r="G533" s="10">
        <v>25793</v>
      </c>
      <c r="H533" s="10" t="s">
        <v>21538</v>
      </c>
      <c r="I533" s="47" t="s">
        <v>15610</v>
      </c>
      <c r="J533" s="10" t="s">
        <v>21539</v>
      </c>
      <c r="K533" s="10" t="s">
        <v>21540</v>
      </c>
    </row>
    <row r="534" spans="3:11" ht="15" customHeight="1" x14ac:dyDescent="0.3">
      <c r="C534" s="44" t="s">
        <v>14692</v>
      </c>
      <c r="D534" s="47" t="s">
        <v>14693</v>
      </c>
      <c r="F534" s="52" t="s">
        <v>11497</v>
      </c>
      <c r="G534" s="10">
        <v>26268</v>
      </c>
      <c r="H534" s="10" t="s">
        <v>5063</v>
      </c>
      <c r="I534" s="47" t="s">
        <v>5062</v>
      </c>
      <c r="J534" s="10" t="s">
        <v>4780</v>
      </c>
      <c r="K534" s="10" t="s">
        <v>5064</v>
      </c>
    </row>
    <row r="535" spans="3:11" ht="15" customHeight="1" x14ac:dyDescent="0.3">
      <c r="C535" s="44" t="s">
        <v>14694</v>
      </c>
      <c r="D535" s="47" t="s">
        <v>14695</v>
      </c>
      <c r="F535" s="52" t="s">
        <v>11498</v>
      </c>
      <c r="G535" s="10">
        <v>10517</v>
      </c>
      <c r="H535" s="10" t="s">
        <v>5068</v>
      </c>
      <c r="I535" s="47" t="s">
        <v>5067</v>
      </c>
      <c r="J535" s="10" t="s">
        <v>5069</v>
      </c>
      <c r="K535" s="10" t="s">
        <v>5070</v>
      </c>
    </row>
    <row r="536" spans="3:11" ht="15" customHeight="1" x14ac:dyDescent="0.3">
      <c r="C536" s="44" t="s">
        <v>14696</v>
      </c>
      <c r="D536" s="47" t="s">
        <v>14697</v>
      </c>
      <c r="F536" s="52" t="s">
        <v>11499</v>
      </c>
      <c r="G536" s="10">
        <v>23291</v>
      </c>
      <c r="H536" s="10" t="s">
        <v>5075</v>
      </c>
      <c r="I536" s="47" t="s">
        <v>5074</v>
      </c>
      <c r="J536" s="10" t="s">
        <v>4787</v>
      </c>
      <c r="K536" s="10" t="s">
        <v>5076</v>
      </c>
    </row>
    <row r="537" spans="3:11" ht="15" customHeight="1" x14ac:dyDescent="0.3">
      <c r="C537" s="44" t="s">
        <v>14698</v>
      </c>
      <c r="D537" s="47" t="s">
        <v>14699</v>
      </c>
      <c r="F537" s="52" t="s">
        <v>22921</v>
      </c>
      <c r="G537" s="10">
        <v>285231</v>
      </c>
      <c r="H537" s="10" t="s">
        <v>21541</v>
      </c>
      <c r="I537" s="47" t="s">
        <v>15615</v>
      </c>
      <c r="J537" s="10" t="s">
        <v>21542</v>
      </c>
      <c r="K537" s="10" t="s">
        <v>21543</v>
      </c>
    </row>
    <row r="538" spans="3:11" ht="15" customHeight="1" x14ac:dyDescent="0.3">
      <c r="C538" s="44" t="s">
        <v>14700</v>
      </c>
      <c r="D538" s="47" t="s">
        <v>14701</v>
      </c>
      <c r="F538" s="52" t="s">
        <v>11500</v>
      </c>
      <c r="G538" s="10">
        <v>26190</v>
      </c>
      <c r="H538" s="10" t="s">
        <v>5080</v>
      </c>
      <c r="I538" s="47" t="s">
        <v>5079</v>
      </c>
      <c r="J538" s="10" t="s">
        <v>4791</v>
      </c>
      <c r="K538" s="10" t="s">
        <v>5081</v>
      </c>
    </row>
    <row r="539" spans="3:11" ht="15" customHeight="1" x14ac:dyDescent="0.3">
      <c r="C539" s="44" t="s">
        <v>14702</v>
      </c>
      <c r="D539" s="47" t="s">
        <v>14703</v>
      </c>
      <c r="F539" s="52" t="s">
        <v>11501</v>
      </c>
      <c r="G539" s="10">
        <v>6468</v>
      </c>
      <c r="H539" s="10" t="s">
        <v>5085</v>
      </c>
      <c r="I539" s="47" t="s">
        <v>5084</v>
      </c>
      <c r="J539" s="10" t="s">
        <v>5086</v>
      </c>
      <c r="K539" s="10" t="s">
        <v>5087</v>
      </c>
    </row>
    <row r="540" spans="3:11" ht="15" customHeight="1" x14ac:dyDescent="0.3">
      <c r="C540" s="44" t="s">
        <v>14704</v>
      </c>
      <c r="D540" s="47" t="s">
        <v>14705</v>
      </c>
      <c r="F540" s="52" t="s">
        <v>22922</v>
      </c>
      <c r="G540" s="10">
        <v>54461</v>
      </c>
      <c r="H540" s="10" t="s">
        <v>21544</v>
      </c>
      <c r="I540" s="47" t="s">
        <v>15619</v>
      </c>
      <c r="J540" s="10" t="s">
        <v>21545</v>
      </c>
      <c r="K540" s="10" t="s">
        <v>21546</v>
      </c>
    </row>
    <row r="541" spans="3:11" ht="15" customHeight="1" x14ac:dyDescent="0.3">
      <c r="C541" s="44" t="s">
        <v>14706</v>
      </c>
      <c r="D541" s="47" t="s">
        <v>14707</v>
      </c>
      <c r="F541" s="52" t="s">
        <v>22923</v>
      </c>
      <c r="G541" s="10">
        <v>55294</v>
      </c>
      <c r="H541" s="10" t="s">
        <v>21547</v>
      </c>
      <c r="I541" s="47" t="s">
        <v>15621</v>
      </c>
      <c r="J541" s="10" t="s">
        <v>21548</v>
      </c>
      <c r="K541" s="10" t="s">
        <v>21549</v>
      </c>
    </row>
    <row r="542" spans="3:11" ht="15" customHeight="1" x14ac:dyDescent="0.3">
      <c r="C542" s="44" t="s">
        <v>14708</v>
      </c>
      <c r="D542" s="47" t="s">
        <v>14709</v>
      </c>
      <c r="F542" s="52" t="s">
        <v>11502</v>
      </c>
      <c r="G542" s="10">
        <v>10116</v>
      </c>
      <c r="H542" s="10" t="s">
        <v>5137</v>
      </c>
      <c r="I542" s="47" t="s">
        <v>5136</v>
      </c>
      <c r="J542" s="10" t="s">
        <v>4821</v>
      </c>
      <c r="K542" s="10" t="s">
        <v>5138</v>
      </c>
    </row>
    <row r="543" spans="3:11" ht="15" customHeight="1" x14ac:dyDescent="0.3">
      <c r="C543" s="44" t="s">
        <v>14710</v>
      </c>
      <c r="D543" s="47" t="s">
        <v>14711</v>
      </c>
      <c r="F543" s="52" t="s">
        <v>22924</v>
      </c>
      <c r="G543" s="10">
        <v>2864</v>
      </c>
      <c r="H543" s="10" t="s">
        <v>21550</v>
      </c>
      <c r="I543" s="47" t="s">
        <v>14562</v>
      </c>
      <c r="J543" s="10" t="s">
        <v>21551</v>
      </c>
      <c r="K543" s="10" t="s">
        <v>21552</v>
      </c>
    </row>
    <row r="544" spans="3:11" ht="15" customHeight="1" x14ac:dyDescent="0.3">
      <c r="C544" s="44" t="s">
        <v>14712</v>
      </c>
      <c r="D544" s="47" t="s">
        <v>14713</v>
      </c>
      <c r="F544" s="52" t="s">
        <v>22925</v>
      </c>
      <c r="G544" s="10">
        <v>2867</v>
      </c>
      <c r="H544" s="10" t="s">
        <v>21553</v>
      </c>
      <c r="I544" s="47" t="s">
        <v>14564</v>
      </c>
      <c r="J544" s="10" t="s">
        <v>21554</v>
      </c>
      <c r="K544" s="10" t="s">
        <v>21555</v>
      </c>
    </row>
    <row r="545" spans="3:11" ht="15" customHeight="1" x14ac:dyDescent="0.3">
      <c r="C545" s="44" t="s">
        <v>14714</v>
      </c>
      <c r="D545" s="47" t="s">
        <v>14715</v>
      </c>
      <c r="F545" s="52" t="s">
        <v>22926</v>
      </c>
      <c r="G545" s="10">
        <v>2865</v>
      </c>
      <c r="H545" s="10" t="s">
        <v>21556</v>
      </c>
      <c r="I545" s="47" t="s">
        <v>14566</v>
      </c>
      <c r="J545" s="10" t="s">
        <v>21557</v>
      </c>
      <c r="K545" s="10" t="s">
        <v>21558</v>
      </c>
    </row>
    <row r="546" spans="3:11" ht="15" customHeight="1" x14ac:dyDescent="0.3">
      <c r="C546" s="44" t="s">
        <v>14716</v>
      </c>
      <c r="D546" s="47" t="s">
        <v>14717</v>
      </c>
      <c r="F546" s="52" t="s">
        <v>22927</v>
      </c>
      <c r="G546" s="10">
        <v>338557</v>
      </c>
      <c r="H546" s="10" t="s">
        <v>21559</v>
      </c>
      <c r="I546" s="47" t="s">
        <v>14894</v>
      </c>
      <c r="J546" s="10" t="s">
        <v>21560</v>
      </c>
      <c r="K546" s="10" t="s">
        <v>21561</v>
      </c>
    </row>
    <row r="547" spans="3:11" ht="15" customHeight="1" x14ac:dyDescent="0.3">
      <c r="C547" s="44" t="s">
        <v>14718</v>
      </c>
      <c r="D547" s="47" t="s">
        <v>5707</v>
      </c>
      <c r="F547" s="52" t="s">
        <v>11503</v>
      </c>
      <c r="G547" s="10">
        <v>2246</v>
      </c>
      <c r="H547" s="10" t="s">
        <v>5147</v>
      </c>
      <c r="I547" s="47" t="s">
        <v>3416</v>
      </c>
      <c r="J547" s="10" t="s">
        <v>5148</v>
      </c>
      <c r="K547" s="10" t="s">
        <v>5149</v>
      </c>
    </row>
    <row r="548" spans="3:11" ht="15" customHeight="1" x14ac:dyDescent="0.3">
      <c r="C548" s="44" t="s">
        <v>14719</v>
      </c>
      <c r="D548" s="47" t="s">
        <v>14720</v>
      </c>
      <c r="F548" s="52" t="s">
        <v>11504</v>
      </c>
      <c r="G548" s="10">
        <v>2255</v>
      </c>
      <c r="H548" s="10" t="s">
        <v>5151</v>
      </c>
      <c r="I548" s="47" t="s">
        <v>5150</v>
      </c>
      <c r="J548" s="10" t="s">
        <v>4856</v>
      </c>
      <c r="K548" s="10" t="s">
        <v>5152</v>
      </c>
    </row>
    <row r="549" spans="3:11" ht="15" customHeight="1" x14ac:dyDescent="0.3">
      <c r="C549" s="44" t="s">
        <v>14721</v>
      </c>
      <c r="D549" s="47" t="s">
        <v>14722</v>
      </c>
      <c r="F549" s="52" t="s">
        <v>11505</v>
      </c>
      <c r="G549" s="10">
        <v>2257</v>
      </c>
      <c r="H549" s="10" t="s">
        <v>5154</v>
      </c>
      <c r="I549" s="47" t="s">
        <v>5153</v>
      </c>
      <c r="J549" s="10" t="s">
        <v>4865</v>
      </c>
      <c r="K549" s="10" t="s">
        <v>5155</v>
      </c>
    </row>
    <row r="550" spans="3:11" ht="15" customHeight="1" x14ac:dyDescent="0.3">
      <c r="C550" s="44" t="s">
        <v>14723</v>
      </c>
      <c r="D550" s="47" t="s">
        <v>14724</v>
      </c>
      <c r="F550" s="52" t="s">
        <v>11506</v>
      </c>
      <c r="G550" s="10">
        <v>2247</v>
      </c>
      <c r="H550" s="10" t="s">
        <v>5162</v>
      </c>
      <c r="I550" s="47" t="s">
        <v>1260</v>
      </c>
      <c r="J550" s="10" t="s">
        <v>5163</v>
      </c>
      <c r="K550" s="10" t="s">
        <v>5164</v>
      </c>
    </row>
    <row r="551" spans="3:11" ht="15" customHeight="1" x14ac:dyDescent="0.3">
      <c r="C551" s="44" t="s">
        <v>14725</v>
      </c>
      <c r="D551" s="47" t="s">
        <v>7433</v>
      </c>
      <c r="F551" s="52" t="s">
        <v>11507</v>
      </c>
      <c r="G551" s="10">
        <v>2252</v>
      </c>
      <c r="H551" s="10" t="s">
        <v>5177</v>
      </c>
      <c r="I551" s="47" t="s">
        <v>5176</v>
      </c>
      <c r="J551" s="10" t="s">
        <v>4896</v>
      </c>
      <c r="K551" s="10" t="s">
        <v>5178</v>
      </c>
    </row>
    <row r="552" spans="3:11" ht="15" customHeight="1" x14ac:dyDescent="0.3">
      <c r="C552" s="44" t="s">
        <v>14726</v>
      </c>
      <c r="D552" s="47" t="s">
        <v>14727</v>
      </c>
      <c r="F552" s="52" t="s">
        <v>11508</v>
      </c>
      <c r="G552" s="10">
        <v>2271</v>
      </c>
      <c r="H552" s="10" t="s">
        <v>5182</v>
      </c>
      <c r="I552" s="47" t="s">
        <v>1515</v>
      </c>
      <c r="J552" s="10" t="s">
        <v>5183</v>
      </c>
      <c r="K552" s="10" t="s">
        <v>5184</v>
      </c>
    </row>
    <row r="553" spans="3:11" ht="15" customHeight="1" x14ac:dyDescent="0.3">
      <c r="C553" s="44" t="s">
        <v>14728</v>
      </c>
      <c r="D553" s="47" t="s">
        <v>14729</v>
      </c>
      <c r="F553" s="52" t="s">
        <v>11509</v>
      </c>
      <c r="G553" s="10">
        <v>2277</v>
      </c>
      <c r="H553" s="10" t="s">
        <v>74</v>
      </c>
      <c r="I553" s="47" t="s">
        <v>75</v>
      </c>
      <c r="J553" s="10" t="s">
        <v>76</v>
      </c>
      <c r="K553" s="10" t="s">
        <v>5187</v>
      </c>
    </row>
    <row r="554" spans="3:11" ht="15" customHeight="1" x14ac:dyDescent="0.3">
      <c r="C554" s="44" t="s">
        <v>14730</v>
      </c>
      <c r="D554" s="47" t="s">
        <v>14731</v>
      </c>
      <c r="F554" s="52" t="s">
        <v>11510</v>
      </c>
      <c r="G554" s="10">
        <v>2323</v>
      </c>
      <c r="H554" s="10" t="s">
        <v>5207</v>
      </c>
      <c r="I554" s="47" t="s">
        <v>5206</v>
      </c>
      <c r="J554" s="10" t="s">
        <v>5208</v>
      </c>
      <c r="K554" s="10" t="s">
        <v>5209</v>
      </c>
    </row>
    <row r="555" spans="3:11" ht="15" customHeight="1" x14ac:dyDescent="0.3">
      <c r="C555" s="44" t="s">
        <v>14732</v>
      </c>
      <c r="D555" s="47" t="s">
        <v>14733</v>
      </c>
      <c r="F555" s="52" t="s">
        <v>11511</v>
      </c>
      <c r="G555" s="10">
        <v>2327</v>
      </c>
      <c r="H555" s="10" t="s">
        <v>5212</v>
      </c>
      <c r="I555" s="47" t="s">
        <v>5211</v>
      </c>
      <c r="J555" s="10" t="s">
        <v>5213</v>
      </c>
      <c r="K555" s="10" t="s">
        <v>5214</v>
      </c>
    </row>
    <row r="556" spans="3:11" ht="15" customHeight="1" x14ac:dyDescent="0.3">
      <c r="C556" s="44" t="s">
        <v>14734</v>
      </c>
      <c r="D556" s="47" t="s">
        <v>14735</v>
      </c>
      <c r="F556" s="52" t="s">
        <v>11512</v>
      </c>
      <c r="G556" s="10">
        <v>2328</v>
      </c>
      <c r="H556" s="10" t="s">
        <v>5216</v>
      </c>
      <c r="I556" s="47" t="s">
        <v>5215</v>
      </c>
      <c r="J556" s="10" t="s">
        <v>4956</v>
      </c>
      <c r="K556" s="10" t="s">
        <v>5217</v>
      </c>
    </row>
    <row r="557" spans="3:11" ht="15" customHeight="1" x14ac:dyDescent="0.3">
      <c r="C557" s="44" t="s">
        <v>14736</v>
      </c>
      <c r="D557" s="47" t="s">
        <v>14737</v>
      </c>
      <c r="F557" s="52" t="s">
        <v>11513</v>
      </c>
      <c r="G557" s="10">
        <v>2329</v>
      </c>
      <c r="H557" s="10" t="s">
        <v>5218</v>
      </c>
      <c r="I557" s="47" t="s">
        <v>4356</v>
      </c>
      <c r="J557" s="10" t="s">
        <v>4961</v>
      </c>
      <c r="K557" s="10" t="s">
        <v>5219</v>
      </c>
    </row>
    <row r="558" spans="3:11" ht="15" customHeight="1" x14ac:dyDescent="0.3">
      <c r="C558" s="44" t="s">
        <v>14738</v>
      </c>
      <c r="D558" s="47" t="s">
        <v>14739</v>
      </c>
      <c r="F558" s="52" t="s">
        <v>11514</v>
      </c>
      <c r="G558" s="10">
        <v>2330</v>
      </c>
      <c r="H558" s="10" t="s">
        <v>5220</v>
      </c>
      <c r="I558" s="47" t="s">
        <v>4360</v>
      </c>
      <c r="J558" s="10" t="s">
        <v>4964</v>
      </c>
      <c r="K558" s="10" t="s">
        <v>5221</v>
      </c>
    </row>
    <row r="559" spans="3:11" ht="15" customHeight="1" x14ac:dyDescent="0.3">
      <c r="C559" s="44" t="s">
        <v>14740</v>
      </c>
      <c r="D559" s="47" t="s">
        <v>14741</v>
      </c>
      <c r="F559" s="52" t="s">
        <v>11515</v>
      </c>
      <c r="G559" s="10">
        <v>2335</v>
      </c>
      <c r="H559" s="10" t="s">
        <v>5222</v>
      </c>
      <c r="I559" s="47" t="s">
        <v>3200</v>
      </c>
      <c r="J559" s="10" t="s">
        <v>4973</v>
      </c>
      <c r="K559" s="10" t="s">
        <v>5223</v>
      </c>
    </row>
    <row r="560" spans="3:11" ht="15" customHeight="1" x14ac:dyDescent="0.3">
      <c r="C560" s="44" t="s">
        <v>14742</v>
      </c>
      <c r="D560" s="47" t="s">
        <v>14743</v>
      </c>
      <c r="F560" s="52" t="s">
        <v>11516</v>
      </c>
      <c r="G560" s="10">
        <v>2353</v>
      </c>
      <c r="H560" s="10" t="s">
        <v>5225</v>
      </c>
      <c r="I560" s="47" t="s">
        <v>1262</v>
      </c>
      <c r="J560" s="10" t="s">
        <v>5226</v>
      </c>
      <c r="K560" s="10" t="s">
        <v>5227</v>
      </c>
    </row>
    <row r="561" spans="3:11" ht="15" customHeight="1" x14ac:dyDescent="0.3">
      <c r="C561" s="44" t="s">
        <v>14744</v>
      </c>
      <c r="D561" s="47" t="s">
        <v>967</v>
      </c>
      <c r="F561" s="52" t="s">
        <v>11517</v>
      </c>
      <c r="G561" s="10">
        <v>2299</v>
      </c>
      <c r="H561" s="10" t="s">
        <v>5236</v>
      </c>
      <c r="I561" s="47" t="s">
        <v>5235</v>
      </c>
      <c r="J561" s="10" t="s">
        <v>5005</v>
      </c>
      <c r="K561" s="10" t="s">
        <v>5237</v>
      </c>
    </row>
    <row r="562" spans="3:11" ht="15" customHeight="1" x14ac:dyDescent="0.3">
      <c r="C562" s="44" t="s">
        <v>14745</v>
      </c>
      <c r="D562" s="47" t="s">
        <v>14746</v>
      </c>
      <c r="F562" s="52" t="s">
        <v>22928</v>
      </c>
      <c r="G562" s="10">
        <v>668</v>
      </c>
      <c r="H562" s="10" t="s">
        <v>21562</v>
      </c>
      <c r="I562" s="47" t="s">
        <v>15195</v>
      </c>
      <c r="J562" s="10" t="s">
        <v>21563</v>
      </c>
      <c r="K562" s="10" t="s">
        <v>21564</v>
      </c>
    </row>
    <row r="563" spans="3:11" ht="15" customHeight="1" x14ac:dyDescent="0.3">
      <c r="C563" s="44" t="s">
        <v>14747</v>
      </c>
      <c r="D563" s="47" t="s">
        <v>14748</v>
      </c>
      <c r="F563" s="52" t="s">
        <v>11518</v>
      </c>
      <c r="G563" s="10">
        <v>2308</v>
      </c>
      <c r="H563" s="10" t="s">
        <v>5249</v>
      </c>
      <c r="I563" s="47" t="s">
        <v>5248</v>
      </c>
      <c r="J563" s="10" t="s">
        <v>5009</v>
      </c>
      <c r="K563" s="10" t="s">
        <v>5250</v>
      </c>
    </row>
    <row r="564" spans="3:11" ht="15" customHeight="1" x14ac:dyDescent="0.3">
      <c r="C564" s="44" t="s">
        <v>14749</v>
      </c>
      <c r="D564" s="47" t="s">
        <v>14750</v>
      </c>
      <c r="F564" s="52" t="s">
        <v>11519</v>
      </c>
      <c r="G564" s="10">
        <v>2309</v>
      </c>
      <c r="H564" s="10" t="s">
        <v>5255</v>
      </c>
      <c r="I564" s="47" t="s">
        <v>5254</v>
      </c>
      <c r="J564" s="10" t="s">
        <v>5014</v>
      </c>
      <c r="K564" s="10" t="s">
        <v>5256</v>
      </c>
    </row>
    <row r="565" spans="3:11" ht="15" customHeight="1" x14ac:dyDescent="0.3">
      <c r="C565" s="44" t="s">
        <v>14751</v>
      </c>
      <c r="D565" s="47" t="s">
        <v>14752</v>
      </c>
      <c r="F565" s="52" t="s">
        <v>11520</v>
      </c>
      <c r="G565" s="10">
        <v>2357</v>
      </c>
      <c r="H565" s="10" t="s">
        <v>5271</v>
      </c>
      <c r="I565" s="47" t="s">
        <v>4873</v>
      </c>
      <c r="J565" s="10" t="s">
        <v>5021</v>
      </c>
      <c r="K565" s="10" t="s">
        <v>5272</v>
      </c>
    </row>
    <row r="566" spans="3:11" ht="15" customHeight="1" x14ac:dyDescent="0.3">
      <c r="C566" s="44" t="s">
        <v>14753</v>
      </c>
      <c r="D566" s="47" t="s">
        <v>14754</v>
      </c>
      <c r="F566" s="52" t="s">
        <v>22929</v>
      </c>
      <c r="G566" s="10">
        <v>2358</v>
      </c>
      <c r="H566" s="10" t="s">
        <v>21565</v>
      </c>
      <c r="I566" s="47" t="s">
        <v>14569</v>
      </c>
      <c r="J566" s="10" t="s">
        <v>21566</v>
      </c>
      <c r="K566" s="10" t="s">
        <v>21567</v>
      </c>
    </row>
    <row r="567" spans="3:11" ht="15" customHeight="1" x14ac:dyDescent="0.3">
      <c r="C567" s="44" t="s">
        <v>14755</v>
      </c>
      <c r="D567" s="47" t="s">
        <v>14756</v>
      </c>
      <c r="F567" s="52" t="s">
        <v>22930</v>
      </c>
      <c r="G567" s="10">
        <v>2359</v>
      </c>
      <c r="H567" s="10" t="s">
        <v>21568</v>
      </c>
      <c r="I567" s="47" t="s">
        <v>14571</v>
      </c>
      <c r="J567" s="10" t="s">
        <v>21569</v>
      </c>
      <c r="K567" s="10" t="s">
        <v>21570</v>
      </c>
    </row>
    <row r="568" spans="3:11" ht="15" customHeight="1" x14ac:dyDescent="0.3">
      <c r="C568" s="44" t="s">
        <v>14757</v>
      </c>
      <c r="D568" s="47" t="s">
        <v>14758</v>
      </c>
      <c r="F568" s="52" t="s">
        <v>22931</v>
      </c>
      <c r="G568" s="10">
        <v>2492</v>
      </c>
      <c r="H568" s="10" t="s">
        <v>21571</v>
      </c>
      <c r="I568" s="47" t="s">
        <v>14573</v>
      </c>
      <c r="J568" s="10" t="s">
        <v>21572</v>
      </c>
      <c r="K568" s="10" t="s">
        <v>21573</v>
      </c>
    </row>
    <row r="569" spans="3:11" ht="15" customHeight="1" x14ac:dyDescent="0.3">
      <c r="C569" s="44" t="s">
        <v>14759</v>
      </c>
      <c r="D569" s="47" t="s">
        <v>14760</v>
      </c>
      <c r="F569" s="52" t="s">
        <v>11521</v>
      </c>
      <c r="G569" s="10">
        <v>8321</v>
      </c>
      <c r="H569" s="10" t="s">
        <v>5317</v>
      </c>
      <c r="I569" s="47" t="s">
        <v>5316</v>
      </c>
      <c r="J569" s="10" t="s">
        <v>5318</v>
      </c>
      <c r="K569" s="10" t="s">
        <v>5319</v>
      </c>
    </row>
    <row r="570" spans="3:11" ht="15" customHeight="1" x14ac:dyDescent="0.3">
      <c r="C570" s="44" t="s">
        <v>14761</v>
      </c>
      <c r="D570" s="47" t="s">
        <v>14762</v>
      </c>
      <c r="F570" s="52" t="s">
        <v>22932</v>
      </c>
      <c r="G570" s="10">
        <v>11211</v>
      </c>
      <c r="H570" s="10" t="s">
        <v>21574</v>
      </c>
      <c r="I570" s="47" t="s">
        <v>14576</v>
      </c>
      <c r="J570" s="10" t="s">
        <v>21575</v>
      </c>
      <c r="K570" s="10" t="s">
        <v>21576</v>
      </c>
    </row>
    <row r="571" spans="3:11" ht="15" customHeight="1" x14ac:dyDescent="0.3">
      <c r="C571" s="44" t="s">
        <v>14763</v>
      </c>
      <c r="D571" s="47" t="s">
        <v>14764</v>
      </c>
      <c r="F571" s="52" t="s">
        <v>11522</v>
      </c>
      <c r="G571" s="10">
        <v>2535</v>
      </c>
      <c r="H571" s="10" t="s">
        <v>5321</v>
      </c>
      <c r="I571" s="47" t="s">
        <v>5320</v>
      </c>
      <c r="J571" s="10" t="s">
        <v>5322</v>
      </c>
      <c r="K571" s="10" t="s">
        <v>5323</v>
      </c>
    </row>
    <row r="572" spans="3:11" ht="15" customHeight="1" x14ac:dyDescent="0.3">
      <c r="C572" s="44" t="s">
        <v>14765</v>
      </c>
      <c r="D572" s="47" t="s">
        <v>14766</v>
      </c>
      <c r="F572" s="52" t="s">
        <v>11523</v>
      </c>
      <c r="G572" s="10">
        <v>7976</v>
      </c>
      <c r="H572" s="10" t="s">
        <v>5325</v>
      </c>
      <c r="I572" s="47" t="s">
        <v>5324</v>
      </c>
      <c r="J572" s="10" t="s">
        <v>5326</v>
      </c>
      <c r="K572" s="10" t="s">
        <v>5327</v>
      </c>
    </row>
    <row r="573" spans="3:11" ht="15" customHeight="1" x14ac:dyDescent="0.3">
      <c r="C573" s="44" t="s">
        <v>14767</v>
      </c>
      <c r="D573" s="47" t="s">
        <v>14768</v>
      </c>
      <c r="F573" s="52" t="s">
        <v>11524</v>
      </c>
      <c r="G573" s="10">
        <v>8322</v>
      </c>
      <c r="H573" s="10" t="s">
        <v>5332</v>
      </c>
      <c r="I573" s="10" t="s">
        <v>5331</v>
      </c>
      <c r="J573" s="10" t="s">
        <v>5333</v>
      </c>
      <c r="K573" s="10" t="s">
        <v>5334</v>
      </c>
    </row>
    <row r="574" spans="3:11" ht="15" customHeight="1" x14ac:dyDescent="0.3">
      <c r="C574" s="44" t="s">
        <v>14769</v>
      </c>
      <c r="D574" s="47" t="s">
        <v>14770</v>
      </c>
      <c r="F574" s="52" t="s">
        <v>11525</v>
      </c>
      <c r="G574" s="10">
        <v>7855</v>
      </c>
      <c r="H574" s="10" t="s">
        <v>5336</v>
      </c>
      <c r="I574" s="47" t="s">
        <v>5335</v>
      </c>
      <c r="J574" s="10" t="s">
        <v>5337</v>
      </c>
      <c r="K574" s="10" t="s">
        <v>5338</v>
      </c>
    </row>
    <row r="575" spans="3:11" ht="15" customHeight="1" x14ac:dyDescent="0.3">
      <c r="C575" s="44" t="s">
        <v>14771</v>
      </c>
      <c r="D575" s="47" t="s">
        <v>14772</v>
      </c>
      <c r="F575" s="52" t="s">
        <v>11526</v>
      </c>
      <c r="G575" s="10">
        <v>8323</v>
      </c>
      <c r="H575" s="10" t="s">
        <v>5340</v>
      </c>
      <c r="I575" s="47" t="s">
        <v>5339</v>
      </c>
      <c r="J575" s="10" t="s">
        <v>5341</v>
      </c>
      <c r="K575" s="10" t="s">
        <v>5342</v>
      </c>
    </row>
    <row r="576" spans="3:11" ht="15" customHeight="1" x14ac:dyDescent="0.3">
      <c r="C576" s="44" t="s">
        <v>14773</v>
      </c>
      <c r="D576" s="47" t="s">
        <v>14774</v>
      </c>
      <c r="F576" s="52" t="s">
        <v>11527</v>
      </c>
      <c r="G576" s="10">
        <v>8324</v>
      </c>
      <c r="H576" s="10" t="s">
        <v>5344</v>
      </c>
      <c r="I576" s="47" t="s">
        <v>5343</v>
      </c>
      <c r="J576" s="10" t="s">
        <v>5121</v>
      </c>
      <c r="K576" s="10" t="s">
        <v>5345</v>
      </c>
    </row>
    <row r="577" spans="3:11" ht="15" customHeight="1" x14ac:dyDescent="0.3">
      <c r="C577" s="44" t="s">
        <v>14775</v>
      </c>
      <c r="D577" s="47" t="s">
        <v>14776</v>
      </c>
      <c r="F577" s="52" t="s">
        <v>11528</v>
      </c>
      <c r="G577" s="10">
        <v>8325</v>
      </c>
      <c r="H577" s="10" t="s">
        <v>5347</v>
      </c>
      <c r="I577" s="47" t="s">
        <v>5346</v>
      </c>
      <c r="J577" s="10" t="s">
        <v>5348</v>
      </c>
      <c r="K577" s="10" t="s">
        <v>5349</v>
      </c>
    </row>
    <row r="578" spans="3:11" ht="15" customHeight="1" x14ac:dyDescent="0.3">
      <c r="C578" s="44" t="s">
        <v>14777</v>
      </c>
      <c r="D578" s="47" t="s">
        <v>14778</v>
      </c>
      <c r="E578" s="48"/>
      <c r="F578" s="52" t="s">
        <v>11529</v>
      </c>
      <c r="G578" s="10">
        <v>8326</v>
      </c>
      <c r="H578" s="10" t="s">
        <v>5352</v>
      </c>
      <c r="I578" s="47" t="s">
        <v>5351</v>
      </c>
      <c r="J578" s="10" t="s">
        <v>5353</v>
      </c>
      <c r="K578" s="10" t="s">
        <v>5354</v>
      </c>
    </row>
    <row r="579" spans="3:11" ht="15" customHeight="1" x14ac:dyDescent="0.3">
      <c r="C579" s="44" t="s">
        <v>14779</v>
      </c>
      <c r="D579" s="47" t="s">
        <v>14780</v>
      </c>
      <c r="E579" s="48"/>
      <c r="F579" s="52" t="s">
        <v>11530</v>
      </c>
      <c r="G579" s="10">
        <v>2550</v>
      </c>
      <c r="H579" s="10" t="s">
        <v>5360</v>
      </c>
      <c r="I579" s="47" t="s">
        <v>5359</v>
      </c>
      <c r="J579" s="10" t="s">
        <v>5288</v>
      </c>
      <c r="K579" s="10" t="s">
        <v>5361</v>
      </c>
    </row>
    <row r="580" spans="3:11" ht="15" customHeight="1" x14ac:dyDescent="0.3">
      <c r="C580" s="44" t="s">
        <v>14781</v>
      </c>
      <c r="D580" s="47" t="s">
        <v>14782</v>
      </c>
      <c r="E580" s="48"/>
      <c r="F580" s="52" t="s">
        <v>11531</v>
      </c>
      <c r="G580" s="10">
        <v>9568</v>
      </c>
      <c r="H580" s="10" t="s">
        <v>5366</v>
      </c>
      <c r="I580" s="47" t="s">
        <v>5365</v>
      </c>
      <c r="J580" s="10" t="s">
        <v>5291</v>
      </c>
      <c r="K580" s="10" t="s">
        <v>5367</v>
      </c>
    </row>
    <row r="581" spans="3:11" ht="15" customHeight="1" x14ac:dyDescent="0.3">
      <c r="C581" s="44" t="s">
        <v>14783</v>
      </c>
      <c r="D581" s="47" t="s">
        <v>5785</v>
      </c>
      <c r="E581" s="48"/>
      <c r="F581" s="52" t="s">
        <v>11532</v>
      </c>
      <c r="G581" s="10">
        <v>1647</v>
      </c>
      <c r="H581" s="10" t="s">
        <v>5381</v>
      </c>
      <c r="I581" s="47" t="s">
        <v>916</v>
      </c>
      <c r="J581" s="10" t="s">
        <v>5174</v>
      </c>
      <c r="K581" s="10" t="s">
        <v>5382</v>
      </c>
    </row>
    <row r="582" spans="3:11" ht="15" customHeight="1" x14ac:dyDescent="0.3">
      <c r="C582" s="44" t="s">
        <v>14784</v>
      </c>
      <c r="D582" s="47" t="s">
        <v>5788</v>
      </c>
      <c r="E582" s="48"/>
      <c r="F582" s="52" t="s">
        <v>11533</v>
      </c>
      <c r="G582" s="10">
        <v>11227</v>
      </c>
      <c r="H582" s="10" t="s">
        <v>5389</v>
      </c>
      <c r="I582" s="47" t="s">
        <v>5388</v>
      </c>
      <c r="J582" s="10" t="s">
        <v>5192</v>
      </c>
      <c r="K582" s="10" t="s">
        <v>5390</v>
      </c>
    </row>
    <row r="583" spans="3:11" ht="15" customHeight="1" x14ac:dyDescent="0.3">
      <c r="C583" s="44" t="s">
        <v>14785</v>
      </c>
      <c r="D583" s="47" t="s">
        <v>5791</v>
      </c>
      <c r="E583" s="48"/>
      <c r="F583" s="52" t="s">
        <v>11534</v>
      </c>
      <c r="G583" s="10">
        <v>2587</v>
      </c>
      <c r="H583" s="10" t="s">
        <v>5394</v>
      </c>
      <c r="I583" s="47" t="s">
        <v>3957</v>
      </c>
      <c r="J583" s="10" t="s">
        <v>5197</v>
      </c>
      <c r="K583" s="10" t="s">
        <v>5395</v>
      </c>
    </row>
    <row r="584" spans="3:11" ht="15" customHeight="1" x14ac:dyDescent="0.3">
      <c r="C584" s="44" t="s">
        <v>14786</v>
      </c>
      <c r="D584" s="47" t="s">
        <v>5794</v>
      </c>
      <c r="E584" s="48"/>
      <c r="F584" s="52" t="s">
        <v>11535</v>
      </c>
      <c r="G584" s="10">
        <v>8811</v>
      </c>
      <c r="H584" s="10" t="s">
        <v>5400</v>
      </c>
      <c r="I584" s="47" t="s">
        <v>5399</v>
      </c>
      <c r="J584" s="10" t="s">
        <v>5401</v>
      </c>
      <c r="K584" s="10" t="s">
        <v>5402</v>
      </c>
    </row>
    <row r="585" spans="3:11" ht="15" customHeight="1" x14ac:dyDescent="0.3">
      <c r="C585" s="44" t="s">
        <v>14787</v>
      </c>
      <c r="D585" s="47" t="s">
        <v>5800</v>
      </c>
      <c r="E585" s="48"/>
      <c r="F585" s="52" t="s">
        <v>22933</v>
      </c>
      <c r="G585" s="10">
        <v>8484</v>
      </c>
      <c r="H585" s="10" t="s">
        <v>21577</v>
      </c>
      <c r="I585" s="47" t="s">
        <v>14590</v>
      </c>
      <c r="J585" s="10" t="s">
        <v>21578</v>
      </c>
      <c r="K585" s="10" t="s">
        <v>21579</v>
      </c>
    </row>
    <row r="586" spans="3:11" ht="15" customHeight="1" x14ac:dyDescent="0.3">
      <c r="C586" s="44" t="s">
        <v>14788</v>
      </c>
      <c r="D586" s="47" t="s">
        <v>5803</v>
      </c>
      <c r="E586" s="48"/>
      <c r="F586" s="52" t="s">
        <v>22934</v>
      </c>
      <c r="G586" s="10">
        <v>8139</v>
      </c>
      <c r="H586" s="10" t="s">
        <v>21580</v>
      </c>
      <c r="I586" s="47" t="s">
        <v>15624</v>
      </c>
      <c r="J586" s="10" t="s">
        <v>21581</v>
      </c>
      <c r="K586" s="10" t="s">
        <v>21582</v>
      </c>
    </row>
    <row r="587" spans="3:11" ht="15" customHeight="1" x14ac:dyDescent="0.3">
      <c r="C587" s="44" t="s">
        <v>14789</v>
      </c>
      <c r="D587" s="47" t="s">
        <v>5806</v>
      </c>
      <c r="E587" s="48"/>
      <c r="F587" s="52" t="s">
        <v>11536</v>
      </c>
      <c r="G587" s="10">
        <v>2597</v>
      </c>
      <c r="H587" s="10" t="s">
        <v>261</v>
      </c>
      <c r="I587" s="47" t="s">
        <v>40</v>
      </c>
      <c r="J587" s="10" t="s">
        <v>262</v>
      </c>
      <c r="K587" s="10" t="s">
        <v>5415</v>
      </c>
    </row>
    <row r="588" spans="3:11" ht="15" customHeight="1" x14ac:dyDescent="0.3">
      <c r="C588" s="44" t="s">
        <v>14790</v>
      </c>
      <c r="D588" s="47" t="s">
        <v>5809</v>
      </c>
      <c r="E588" s="48"/>
      <c r="F588" s="52" t="s">
        <v>11537</v>
      </c>
      <c r="G588" s="10">
        <v>2639</v>
      </c>
      <c r="H588" s="10" t="s">
        <v>5483</v>
      </c>
      <c r="I588" s="47" t="s">
        <v>1681</v>
      </c>
      <c r="J588" s="10" t="s">
        <v>5484</v>
      </c>
      <c r="K588" s="10" t="s">
        <v>5485</v>
      </c>
    </row>
    <row r="589" spans="3:11" ht="15" customHeight="1" x14ac:dyDescent="0.3">
      <c r="C589" s="44" t="s">
        <v>14791</v>
      </c>
      <c r="D589" s="47" t="s">
        <v>3991</v>
      </c>
      <c r="E589" s="48"/>
      <c r="F589" s="52" t="s">
        <v>11538</v>
      </c>
      <c r="G589" s="10">
        <v>2642</v>
      </c>
      <c r="H589" s="10" t="s">
        <v>5488</v>
      </c>
      <c r="I589" s="47" t="s">
        <v>3962</v>
      </c>
      <c r="J589" s="10" t="s">
        <v>5233</v>
      </c>
      <c r="K589" s="10" t="s">
        <v>5489</v>
      </c>
    </row>
    <row r="590" spans="3:11" ht="15" customHeight="1" x14ac:dyDescent="0.3">
      <c r="C590" s="44" t="s">
        <v>14792</v>
      </c>
      <c r="D590" s="47" t="s">
        <v>14793</v>
      </c>
      <c r="E590" s="48"/>
      <c r="F590" s="52" t="s">
        <v>11539</v>
      </c>
      <c r="G590" s="10">
        <v>2658</v>
      </c>
      <c r="H590" s="10" t="s">
        <v>77</v>
      </c>
      <c r="I590" s="47" t="s">
        <v>78</v>
      </c>
      <c r="J590" s="10" t="s">
        <v>79</v>
      </c>
      <c r="K590" s="10" t="s">
        <v>5494</v>
      </c>
    </row>
    <row r="591" spans="3:11" ht="15" customHeight="1" x14ac:dyDescent="0.3">
      <c r="C591" s="44" t="s">
        <v>14794</v>
      </c>
      <c r="D591" s="47" t="s">
        <v>14795</v>
      </c>
      <c r="E591" s="48"/>
      <c r="F591" s="52" t="s">
        <v>11540</v>
      </c>
      <c r="G591" s="10">
        <v>9573</v>
      </c>
      <c r="H591" s="10" t="s">
        <v>5496</v>
      </c>
      <c r="I591" s="47" t="s">
        <v>5495</v>
      </c>
      <c r="J591" s="10" t="s">
        <v>5267</v>
      </c>
      <c r="K591" s="10" t="s">
        <v>5497</v>
      </c>
    </row>
    <row r="592" spans="3:11" ht="15" customHeight="1" x14ac:dyDescent="0.3">
      <c r="C592" s="44" t="s">
        <v>14796</v>
      </c>
      <c r="D592" s="47" t="s">
        <v>3997</v>
      </c>
      <c r="E592" s="48"/>
      <c r="F592" s="52" t="s">
        <v>11541</v>
      </c>
      <c r="G592" s="10">
        <v>8200</v>
      </c>
      <c r="H592" s="10" t="s">
        <v>80</v>
      </c>
      <c r="I592" s="47" t="s">
        <v>81</v>
      </c>
      <c r="J592" s="10" t="s">
        <v>82</v>
      </c>
      <c r="K592" s="10" t="s">
        <v>5503</v>
      </c>
    </row>
    <row r="593" spans="3:11" ht="15" customHeight="1" x14ac:dyDescent="0.3">
      <c r="C593" s="44" t="s">
        <v>14797</v>
      </c>
      <c r="D593" s="47" t="s">
        <v>5967</v>
      </c>
      <c r="E593" s="48"/>
      <c r="F593" s="52" t="s">
        <v>11542</v>
      </c>
      <c r="G593" s="10">
        <v>392255</v>
      </c>
      <c r="H593" s="10" t="s">
        <v>5510</v>
      </c>
      <c r="I593" s="47" t="s">
        <v>5509</v>
      </c>
      <c r="J593" s="10" t="s">
        <v>5275</v>
      </c>
      <c r="K593" s="10" t="s">
        <v>5511</v>
      </c>
    </row>
    <row r="594" spans="3:11" ht="15" customHeight="1" x14ac:dyDescent="0.3">
      <c r="C594" s="44" t="s">
        <v>14798</v>
      </c>
      <c r="D594" s="47" t="s">
        <v>4003</v>
      </c>
      <c r="E594" s="48"/>
      <c r="F594" s="52" t="s">
        <v>11543</v>
      </c>
      <c r="G594" s="10">
        <v>2661</v>
      </c>
      <c r="H594" s="10" t="s">
        <v>83</v>
      </c>
      <c r="I594" s="47" t="s">
        <v>84</v>
      </c>
      <c r="J594" s="10" t="s">
        <v>85</v>
      </c>
      <c r="K594" s="10" t="s">
        <v>5520</v>
      </c>
    </row>
    <row r="595" spans="3:11" ht="15" customHeight="1" x14ac:dyDescent="0.3">
      <c r="C595" s="44" t="s">
        <v>14799</v>
      </c>
      <c r="D595" s="47" t="s">
        <v>14800</v>
      </c>
      <c r="E595" s="48"/>
      <c r="F595" s="52" t="s">
        <v>11544</v>
      </c>
      <c r="G595" s="10">
        <v>2668</v>
      </c>
      <c r="H595" s="10" t="s">
        <v>5526</v>
      </c>
      <c r="I595" s="47" t="s">
        <v>5525</v>
      </c>
      <c r="J595" s="10" t="s">
        <v>5285</v>
      </c>
      <c r="K595" s="10" t="s">
        <v>5527</v>
      </c>
    </row>
    <row r="596" spans="3:11" ht="15" customHeight="1" x14ac:dyDescent="0.3">
      <c r="C596" s="44" t="s">
        <v>14801</v>
      </c>
      <c r="D596" s="47" t="s">
        <v>14802</v>
      </c>
      <c r="E596" s="48"/>
      <c r="F596" s="52" t="s">
        <v>11545</v>
      </c>
      <c r="G596" s="10">
        <v>2674</v>
      </c>
      <c r="H596" s="10" t="s">
        <v>5552</v>
      </c>
      <c r="I596" s="47" t="s">
        <v>5551</v>
      </c>
      <c r="J596" s="10" t="s">
        <v>5295</v>
      </c>
      <c r="K596" s="10" t="s">
        <v>5553</v>
      </c>
    </row>
    <row r="597" spans="3:11" ht="15" customHeight="1" x14ac:dyDescent="0.3">
      <c r="C597" s="44" t="s">
        <v>14803</v>
      </c>
      <c r="D597" s="47" t="s">
        <v>6425</v>
      </c>
      <c r="E597" s="48"/>
      <c r="F597" s="52" t="s">
        <v>11546</v>
      </c>
      <c r="G597" s="10">
        <v>2675</v>
      </c>
      <c r="H597" s="10" t="s">
        <v>5557</v>
      </c>
      <c r="I597" s="47" t="s">
        <v>5556</v>
      </c>
      <c r="J597" s="10" t="s">
        <v>5299</v>
      </c>
      <c r="K597" s="10" t="s">
        <v>5558</v>
      </c>
    </row>
    <row r="598" spans="3:11" ht="15" customHeight="1" x14ac:dyDescent="0.3">
      <c r="C598" s="44" t="s">
        <v>14804</v>
      </c>
      <c r="D598" s="47" t="s">
        <v>6624</v>
      </c>
      <c r="E598" s="48"/>
      <c r="F598" s="52" t="s">
        <v>22935</v>
      </c>
      <c r="G598" s="10">
        <v>389400</v>
      </c>
      <c r="H598" s="10" t="s">
        <v>21583</v>
      </c>
      <c r="I598" s="47" t="s">
        <v>15200</v>
      </c>
      <c r="J598" s="10" t="s">
        <v>21584</v>
      </c>
      <c r="K598" s="10" t="s">
        <v>21585</v>
      </c>
    </row>
    <row r="599" spans="3:11" ht="15" customHeight="1" x14ac:dyDescent="0.3">
      <c r="C599" s="44" t="s">
        <v>14805</v>
      </c>
      <c r="D599" s="47" t="s">
        <v>6627</v>
      </c>
      <c r="E599" s="48"/>
      <c r="F599" s="52" t="s">
        <v>11547</v>
      </c>
      <c r="G599" s="10">
        <v>2690</v>
      </c>
      <c r="H599" s="10" t="s">
        <v>5562</v>
      </c>
      <c r="I599" s="47" t="s">
        <v>3970</v>
      </c>
      <c r="J599" s="10" t="s">
        <v>5302</v>
      </c>
      <c r="K599" s="10" t="s">
        <v>5563</v>
      </c>
    </row>
    <row r="600" spans="3:11" ht="15" customHeight="1" x14ac:dyDescent="0.3">
      <c r="C600" s="44" t="s">
        <v>14806</v>
      </c>
      <c r="D600" s="47" t="s">
        <v>6630</v>
      </c>
      <c r="E600" s="48"/>
      <c r="F600" s="52" t="s">
        <v>11548</v>
      </c>
      <c r="G600" s="10">
        <v>2692</v>
      </c>
      <c r="H600" s="10" t="s">
        <v>5568</v>
      </c>
      <c r="I600" s="47" t="s">
        <v>5567</v>
      </c>
      <c r="J600" s="10" t="s">
        <v>5306</v>
      </c>
      <c r="K600" s="10" t="s">
        <v>5569</v>
      </c>
    </row>
    <row r="601" spans="3:11" ht="15" customHeight="1" x14ac:dyDescent="0.3">
      <c r="C601" s="44" t="s">
        <v>14807</v>
      </c>
      <c r="D601" s="47" t="s">
        <v>6633</v>
      </c>
      <c r="E601" s="48"/>
      <c r="F601" s="52" t="s">
        <v>11549</v>
      </c>
      <c r="G601" s="10">
        <v>2693</v>
      </c>
      <c r="H601" s="10" t="s">
        <v>5570</v>
      </c>
      <c r="I601" s="47" t="s">
        <v>3978</v>
      </c>
      <c r="J601" s="10" t="s">
        <v>5309</v>
      </c>
      <c r="K601" s="10" t="s">
        <v>5571</v>
      </c>
    </row>
    <row r="602" spans="3:11" ht="15" customHeight="1" x14ac:dyDescent="0.3">
      <c r="C602" s="44" t="s">
        <v>14808</v>
      </c>
      <c r="D602" s="47" t="s">
        <v>6637</v>
      </c>
      <c r="E602" s="48"/>
      <c r="F602" s="52" t="s">
        <v>11550</v>
      </c>
      <c r="G602" s="10">
        <v>2696</v>
      </c>
      <c r="H602" s="10" t="s">
        <v>5573</v>
      </c>
      <c r="I602" s="47" t="s">
        <v>5572</v>
      </c>
      <c r="J602" s="10" t="s">
        <v>5313</v>
      </c>
      <c r="K602" s="10" t="s">
        <v>5574</v>
      </c>
    </row>
    <row r="603" spans="3:11" ht="15" customHeight="1" x14ac:dyDescent="0.3">
      <c r="C603" s="44" t="s">
        <v>14809</v>
      </c>
      <c r="D603" s="47" t="s">
        <v>6640</v>
      </c>
      <c r="E603" s="48"/>
      <c r="F603" s="52" t="s">
        <v>22936</v>
      </c>
      <c r="G603" s="10">
        <v>11146</v>
      </c>
      <c r="H603" s="10" t="s">
        <v>21586</v>
      </c>
      <c r="I603" s="47" t="s">
        <v>16582</v>
      </c>
      <c r="J603" s="10" t="s">
        <v>5370</v>
      </c>
      <c r="K603" s="10" t="s">
        <v>21587</v>
      </c>
    </row>
    <row r="604" spans="3:11" ht="15" customHeight="1" x14ac:dyDescent="0.3">
      <c r="C604" s="44" t="s">
        <v>14810</v>
      </c>
      <c r="D604" s="47" t="s">
        <v>6643</v>
      </c>
      <c r="E604" s="48"/>
      <c r="F604" s="52" t="s">
        <v>22937</v>
      </c>
      <c r="G604" s="10">
        <v>2739</v>
      </c>
      <c r="H604" s="10" t="s">
        <v>21588</v>
      </c>
      <c r="I604" s="47" t="s">
        <v>15202</v>
      </c>
      <c r="J604" s="10" t="s">
        <v>21589</v>
      </c>
      <c r="K604" s="10" t="s">
        <v>21590</v>
      </c>
    </row>
    <row r="605" spans="3:11" ht="15" customHeight="1" x14ac:dyDescent="0.3">
      <c r="C605" s="44" t="s">
        <v>14811</v>
      </c>
      <c r="D605" s="47" t="s">
        <v>4005</v>
      </c>
      <c r="E605" s="48"/>
      <c r="F605" s="52" t="s">
        <v>11551</v>
      </c>
      <c r="G605" s="10">
        <v>2740</v>
      </c>
      <c r="H605" s="10" t="s">
        <v>5592</v>
      </c>
      <c r="I605" s="47" t="s">
        <v>3985</v>
      </c>
      <c r="J605" s="10" t="s">
        <v>5373</v>
      </c>
      <c r="K605" s="10" t="s">
        <v>5593</v>
      </c>
    </row>
    <row r="606" spans="3:11" ht="15" customHeight="1" x14ac:dyDescent="0.3">
      <c r="C606" s="44" t="s">
        <v>14812</v>
      </c>
      <c r="D606" s="47" t="s">
        <v>6648</v>
      </c>
      <c r="E606" s="48"/>
      <c r="F606" s="52" t="s">
        <v>22938</v>
      </c>
      <c r="G606" s="10">
        <v>9340</v>
      </c>
      <c r="H606" s="10" t="s">
        <v>21591</v>
      </c>
      <c r="I606" s="47" t="s">
        <v>14597</v>
      </c>
      <c r="J606" s="10" t="s">
        <v>21592</v>
      </c>
      <c r="K606" s="10" t="s">
        <v>21593</v>
      </c>
    </row>
    <row r="607" spans="3:11" ht="15" customHeight="1" x14ac:dyDescent="0.3">
      <c r="C607" s="44" t="s">
        <v>14813</v>
      </c>
      <c r="D607" s="47" t="s">
        <v>6654</v>
      </c>
      <c r="E607" s="48"/>
      <c r="F607" s="52" t="s">
        <v>22939</v>
      </c>
      <c r="G607" s="10">
        <v>2798</v>
      </c>
      <c r="H607" s="10" t="s">
        <v>21594</v>
      </c>
      <c r="I607" s="47" t="s">
        <v>14599</v>
      </c>
      <c r="J607" s="10" t="s">
        <v>21595</v>
      </c>
      <c r="K607" s="10" t="s">
        <v>21596</v>
      </c>
    </row>
    <row r="608" spans="3:11" ht="15" customHeight="1" x14ac:dyDescent="0.3">
      <c r="C608" s="44" t="s">
        <v>14814</v>
      </c>
      <c r="D608" s="47" t="s">
        <v>6661</v>
      </c>
      <c r="E608" s="48"/>
      <c r="F608" s="52" t="s">
        <v>22940</v>
      </c>
      <c r="G608" s="10">
        <v>151306</v>
      </c>
      <c r="H608" s="10" t="s">
        <v>21597</v>
      </c>
      <c r="I608" s="47" t="s">
        <v>14601</v>
      </c>
      <c r="J608" s="10" t="s">
        <v>21598</v>
      </c>
      <c r="K608" s="10" t="s">
        <v>21599</v>
      </c>
    </row>
    <row r="609" spans="3:11" ht="15" customHeight="1" x14ac:dyDescent="0.3">
      <c r="C609" s="44" t="s">
        <v>14815</v>
      </c>
      <c r="D609" s="47" t="s">
        <v>6664</v>
      </c>
      <c r="E609" s="48"/>
      <c r="F609" s="52" t="s">
        <v>11552</v>
      </c>
      <c r="G609" s="10">
        <v>2819</v>
      </c>
      <c r="H609" s="10" t="s">
        <v>5666</v>
      </c>
      <c r="I609" s="47" t="s">
        <v>1691</v>
      </c>
      <c r="J609" s="10" t="s">
        <v>5392</v>
      </c>
      <c r="K609" s="10" t="s">
        <v>5667</v>
      </c>
    </row>
    <row r="610" spans="3:11" ht="15" customHeight="1" x14ac:dyDescent="0.3">
      <c r="C610" s="44" t="s">
        <v>14816</v>
      </c>
      <c r="D610" s="47" t="s">
        <v>6671</v>
      </c>
      <c r="E610" s="48"/>
      <c r="F610" s="52" t="s">
        <v>11553</v>
      </c>
      <c r="G610" s="10">
        <v>2852</v>
      </c>
      <c r="H610" s="10" t="s">
        <v>5676</v>
      </c>
      <c r="I610" s="47" t="s">
        <v>1350</v>
      </c>
      <c r="J610" s="10" t="s">
        <v>5397</v>
      </c>
      <c r="K610" s="10" t="s">
        <v>5677</v>
      </c>
    </row>
    <row r="611" spans="3:11" ht="15" customHeight="1" x14ac:dyDescent="0.3">
      <c r="C611" s="44" t="s">
        <v>14817</v>
      </c>
      <c r="D611" s="47" t="s">
        <v>6676</v>
      </c>
      <c r="E611" s="48"/>
      <c r="F611" s="52" t="s">
        <v>11554</v>
      </c>
      <c r="G611" s="10">
        <v>2821</v>
      </c>
      <c r="H611" s="10" t="s">
        <v>5681</v>
      </c>
      <c r="I611" s="47" t="s">
        <v>580</v>
      </c>
      <c r="J611" s="10" t="s">
        <v>5682</v>
      </c>
      <c r="K611" s="10" t="s">
        <v>5683</v>
      </c>
    </row>
    <row r="612" spans="3:11" ht="15" customHeight="1" x14ac:dyDescent="0.3">
      <c r="C612" s="44" t="s">
        <v>14818</v>
      </c>
      <c r="D612" s="47" t="s">
        <v>6099</v>
      </c>
      <c r="E612" s="48"/>
      <c r="F612" s="52" t="s">
        <v>22941</v>
      </c>
      <c r="G612" s="10">
        <v>2825</v>
      </c>
      <c r="H612" s="10" t="s">
        <v>21600</v>
      </c>
      <c r="I612" s="10" t="s">
        <v>14604</v>
      </c>
      <c r="J612" s="10" t="s">
        <v>21601</v>
      </c>
      <c r="K612" s="10" t="s">
        <v>21602</v>
      </c>
    </row>
    <row r="613" spans="3:11" ht="15" customHeight="1" x14ac:dyDescent="0.3">
      <c r="C613" s="44" t="s">
        <v>14819</v>
      </c>
      <c r="D613" s="47" t="s">
        <v>4031</v>
      </c>
      <c r="E613" s="48"/>
      <c r="F613" s="52" t="s">
        <v>22942</v>
      </c>
      <c r="G613" s="10">
        <v>83550</v>
      </c>
      <c r="H613" s="10" t="s">
        <v>21603</v>
      </c>
      <c r="I613" s="47" t="s">
        <v>14606</v>
      </c>
      <c r="J613" s="10" t="s">
        <v>21604</v>
      </c>
      <c r="K613" s="10" t="s">
        <v>21605</v>
      </c>
    </row>
    <row r="614" spans="3:11" ht="15" customHeight="1" x14ac:dyDescent="0.3">
      <c r="C614" s="44" t="s">
        <v>14820</v>
      </c>
      <c r="D614" s="47" t="s">
        <v>14821</v>
      </c>
      <c r="E614" s="48"/>
      <c r="F614" s="52" t="s">
        <v>22943</v>
      </c>
      <c r="G614" s="10">
        <v>139760</v>
      </c>
      <c r="H614" s="10" t="s">
        <v>21606</v>
      </c>
      <c r="I614" s="47" t="s">
        <v>14622</v>
      </c>
      <c r="J614" s="10" t="s">
        <v>21607</v>
      </c>
      <c r="K614" s="10" t="s">
        <v>21608</v>
      </c>
    </row>
    <row r="615" spans="3:11" ht="15" customHeight="1" x14ac:dyDescent="0.3">
      <c r="C615" s="44" t="s">
        <v>14822</v>
      </c>
      <c r="D615" s="47" t="s">
        <v>7539</v>
      </c>
      <c r="E615" s="48"/>
      <c r="F615" s="52" t="s">
        <v>22944</v>
      </c>
      <c r="G615" s="10">
        <v>2835</v>
      </c>
      <c r="H615" s="10" t="s">
        <v>21609</v>
      </c>
      <c r="I615" s="47" t="s">
        <v>14624</v>
      </c>
      <c r="J615" s="10" t="s">
        <v>21610</v>
      </c>
      <c r="K615" s="10" t="s">
        <v>21611</v>
      </c>
    </row>
    <row r="616" spans="3:11" ht="15" customHeight="1" x14ac:dyDescent="0.3">
      <c r="C616" s="44" t="s">
        <v>14823</v>
      </c>
      <c r="D616" s="47" t="s">
        <v>7543</v>
      </c>
      <c r="E616" s="48"/>
      <c r="F616" s="52" t="s">
        <v>22945</v>
      </c>
      <c r="G616" s="10">
        <v>29933</v>
      </c>
      <c r="H616" s="10" t="s">
        <v>21612</v>
      </c>
      <c r="I616" s="47" t="s">
        <v>14636</v>
      </c>
      <c r="J616" s="10" t="s">
        <v>5413</v>
      </c>
      <c r="K616" s="10" t="s">
        <v>21613</v>
      </c>
    </row>
    <row r="617" spans="3:11" ht="15" customHeight="1" x14ac:dyDescent="0.3">
      <c r="C617" s="44" t="s">
        <v>14824</v>
      </c>
      <c r="D617" s="47" t="s">
        <v>7598</v>
      </c>
      <c r="E617" s="48"/>
      <c r="F617" s="52" t="s">
        <v>22946</v>
      </c>
      <c r="G617" s="10">
        <v>64582</v>
      </c>
      <c r="H617" s="10" t="s">
        <v>21614</v>
      </c>
      <c r="I617" s="47" t="s">
        <v>14640</v>
      </c>
      <c r="J617" s="10" t="s">
        <v>21615</v>
      </c>
      <c r="K617" s="10" t="s">
        <v>21616</v>
      </c>
    </row>
    <row r="618" spans="3:11" ht="15" customHeight="1" x14ac:dyDescent="0.3">
      <c r="C618" s="44" t="s">
        <v>14825</v>
      </c>
      <c r="D618" s="47" t="s">
        <v>7601</v>
      </c>
      <c r="E618" s="48"/>
      <c r="F618" s="52" t="s">
        <v>22947</v>
      </c>
      <c r="G618" s="10">
        <v>124274</v>
      </c>
      <c r="H618" s="10" t="s">
        <v>21617</v>
      </c>
      <c r="I618" s="47" t="s">
        <v>14642</v>
      </c>
      <c r="J618" s="10" t="s">
        <v>21618</v>
      </c>
      <c r="K618" s="10" t="s">
        <v>21619</v>
      </c>
    </row>
    <row r="619" spans="3:11" ht="15" customHeight="1" x14ac:dyDescent="0.3">
      <c r="C619" s="44" t="s">
        <v>14826</v>
      </c>
      <c r="D619" s="47" t="s">
        <v>14827</v>
      </c>
      <c r="E619" s="48"/>
      <c r="F619" s="52" t="s">
        <v>22948</v>
      </c>
      <c r="G619" s="10">
        <v>353345</v>
      </c>
      <c r="H619" s="10" t="s">
        <v>21620</v>
      </c>
      <c r="I619" s="47" t="s">
        <v>14644</v>
      </c>
      <c r="J619" s="10" t="s">
        <v>21621</v>
      </c>
      <c r="K619" s="10" t="s">
        <v>21622</v>
      </c>
    </row>
    <row r="620" spans="3:11" ht="15" customHeight="1" x14ac:dyDescent="0.3">
      <c r="C620" s="44" t="s">
        <v>14828</v>
      </c>
      <c r="D620" s="47" t="s">
        <v>14829</v>
      </c>
      <c r="E620" s="48"/>
      <c r="F620" s="52" t="s">
        <v>22949</v>
      </c>
      <c r="G620" s="10">
        <v>350383</v>
      </c>
      <c r="H620" s="10" t="s">
        <v>21623</v>
      </c>
      <c r="I620" s="47" t="s">
        <v>14646</v>
      </c>
      <c r="J620" s="10" t="s">
        <v>21624</v>
      </c>
      <c r="K620" s="10" t="s">
        <v>21625</v>
      </c>
    </row>
    <row r="621" spans="3:11" ht="15" customHeight="1" x14ac:dyDescent="0.3">
      <c r="C621" s="44" t="s">
        <v>14830</v>
      </c>
      <c r="D621" s="47" t="s">
        <v>14831</v>
      </c>
      <c r="E621" s="48"/>
      <c r="F621" s="52" t="s">
        <v>22950</v>
      </c>
      <c r="G621" s="10">
        <v>4935</v>
      </c>
      <c r="H621" s="10" t="s">
        <v>21626</v>
      </c>
      <c r="I621" s="47" t="s">
        <v>14648</v>
      </c>
      <c r="J621" s="10" t="s">
        <v>21627</v>
      </c>
      <c r="K621" s="10" t="s">
        <v>21628</v>
      </c>
    </row>
    <row r="622" spans="3:11" ht="15" customHeight="1" x14ac:dyDescent="0.3">
      <c r="C622" s="44" t="s">
        <v>14832</v>
      </c>
      <c r="D622" s="47" t="s">
        <v>7608</v>
      </c>
      <c r="E622" s="48"/>
      <c r="F622" s="52" t="s">
        <v>22951</v>
      </c>
      <c r="G622" s="10">
        <v>115330</v>
      </c>
      <c r="H622" s="10" t="s">
        <v>21629</v>
      </c>
      <c r="I622" s="47" t="s">
        <v>14652</v>
      </c>
      <c r="J622" s="10" t="s">
        <v>21630</v>
      </c>
      <c r="K622" s="10" t="s">
        <v>21631</v>
      </c>
    </row>
    <row r="623" spans="3:11" ht="15" customHeight="1" x14ac:dyDescent="0.3">
      <c r="C623" s="44" t="s">
        <v>14833</v>
      </c>
      <c r="D623" s="47" t="s">
        <v>14834</v>
      </c>
      <c r="E623" s="48"/>
      <c r="F623" s="52" t="s">
        <v>22952</v>
      </c>
      <c r="G623" s="10">
        <v>344561</v>
      </c>
      <c r="H623" s="10" t="s">
        <v>21632</v>
      </c>
      <c r="I623" s="47" t="s">
        <v>14654</v>
      </c>
      <c r="J623" s="10" t="s">
        <v>21633</v>
      </c>
      <c r="K623" s="10" t="s">
        <v>21634</v>
      </c>
    </row>
    <row r="624" spans="3:11" ht="15" customHeight="1" x14ac:dyDescent="0.3">
      <c r="C624" s="44" t="s">
        <v>14835</v>
      </c>
      <c r="D624" s="47" t="s">
        <v>14836</v>
      </c>
      <c r="E624" s="48"/>
      <c r="F624" s="52" t="s">
        <v>22953</v>
      </c>
      <c r="G624" s="10">
        <v>344758</v>
      </c>
      <c r="H624" s="10" t="s">
        <v>21635</v>
      </c>
      <c r="I624" s="47" t="s">
        <v>14656</v>
      </c>
      <c r="J624" s="10" t="s">
        <v>21636</v>
      </c>
      <c r="K624" s="10" t="s">
        <v>21637</v>
      </c>
    </row>
    <row r="625" spans="3:11" ht="15" customHeight="1" x14ac:dyDescent="0.3">
      <c r="C625" s="44" t="s">
        <v>14837</v>
      </c>
      <c r="D625" s="47" t="s">
        <v>14838</v>
      </c>
      <c r="E625" s="48"/>
      <c r="F625" s="52" t="s">
        <v>22954</v>
      </c>
      <c r="G625" s="10">
        <v>2838</v>
      </c>
      <c r="H625" s="10" t="s">
        <v>21638</v>
      </c>
      <c r="I625" s="47" t="s">
        <v>14658</v>
      </c>
      <c r="J625" s="10" t="s">
        <v>21639</v>
      </c>
      <c r="K625" s="10" t="s">
        <v>21640</v>
      </c>
    </row>
    <row r="626" spans="3:11" ht="15" customHeight="1" x14ac:dyDescent="0.3">
      <c r="C626" s="44" t="s">
        <v>14839</v>
      </c>
      <c r="D626" s="47" t="s">
        <v>7651</v>
      </c>
      <c r="E626" s="48"/>
      <c r="F626" s="52" t="s">
        <v>22955</v>
      </c>
      <c r="G626" s="10">
        <v>285601</v>
      </c>
      <c r="H626" s="10" t="s">
        <v>21641</v>
      </c>
      <c r="I626" s="47" t="s">
        <v>14660</v>
      </c>
      <c r="J626" s="10" t="s">
        <v>21642</v>
      </c>
      <c r="K626" s="10" t="s">
        <v>21643</v>
      </c>
    </row>
    <row r="627" spans="3:11" ht="15" customHeight="1" x14ac:dyDescent="0.3">
      <c r="C627" s="44" t="s">
        <v>14840</v>
      </c>
      <c r="D627" s="47" t="s">
        <v>14841</v>
      </c>
      <c r="E627" s="48"/>
      <c r="F627" s="52" t="s">
        <v>22956</v>
      </c>
      <c r="G627" s="10">
        <v>134391</v>
      </c>
      <c r="H627" s="10" t="s">
        <v>21644</v>
      </c>
      <c r="I627" s="47" t="s">
        <v>14662</v>
      </c>
      <c r="J627" s="10" t="s">
        <v>21645</v>
      </c>
      <c r="K627" s="10" t="s">
        <v>21646</v>
      </c>
    </row>
    <row r="628" spans="3:11" ht="15" customHeight="1" x14ac:dyDescent="0.3">
      <c r="C628" s="44" t="s">
        <v>14842</v>
      </c>
      <c r="D628" s="47" t="s">
        <v>7805</v>
      </c>
      <c r="E628" s="48"/>
      <c r="F628" s="52" t="s">
        <v>22957</v>
      </c>
      <c r="G628" s="10">
        <v>390212</v>
      </c>
      <c r="H628" s="10" t="s">
        <v>21647</v>
      </c>
      <c r="I628" s="47" t="s">
        <v>14664</v>
      </c>
      <c r="J628" s="10" t="s">
        <v>21648</v>
      </c>
      <c r="K628" s="10" t="s">
        <v>21649</v>
      </c>
    </row>
    <row r="629" spans="3:11" ht="15" customHeight="1" x14ac:dyDescent="0.3">
      <c r="C629" s="44" t="s">
        <v>14843</v>
      </c>
      <c r="D629" s="47" t="s">
        <v>14844</v>
      </c>
      <c r="E629" s="48"/>
      <c r="F629" s="52" t="s">
        <v>22958</v>
      </c>
      <c r="G629" s="10">
        <v>387509</v>
      </c>
      <c r="H629" s="10" t="s">
        <v>21650</v>
      </c>
      <c r="I629" s="47" t="s">
        <v>14666</v>
      </c>
      <c r="J629" s="10" t="s">
        <v>21651</v>
      </c>
      <c r="K629" s="10" t="s">
        <v>21652</v>
      </c>
    </row>
    <row r="630" spans="3:11" ht="15" customHeight="1" x14ac:dyDescent="0.3">
      <c r="C630" s="44" t="s">
        <v>14845</v>
      </c>
      <c r="D630" s="47" t="s">
        <v>6911</v>
      </c>
      <c r="E630" s="48"/>
      <c r="F630" s="52" t="s">
        <v>11555</v>
      </c>
      <c r="G630" s="10">
        <v>165829</v>
      </c>
      <c r="H630" s="10" t="s">
        <v>5693</v>
      </c>
      <c r="I630" s="47" t="s">
        <v>5692</v>
      </c>
      <c r="J630" s="10" t="s">
        <v>5694</v>
      </c>
      <c r="K630" s="10" t="s">
        <v>5695</v>
      </c>
    </row>
    <row r="631" spans="3:11" ht="15" customHeight="1" x14ac:dyDescent="0.3">
      <c r="C631" s="44" t="s">
        <v>14846</v>
      </c>
      <c r="D631" s="47" t="s">
        <v>4032</v>
      </c>
      <c r="E631" s="48"/>
      <c r="F631" s="52" t="s">
        <v>22959</v>
      </c>
      <c r="G631" s="10">
        <v>80045</v>
      </c>
      <c r="H631" s="10" t="s">
        <v>21653</v>
      </c>
      <c r="I631" s="47" t="s">
        <v>14669</v>
      </c>
      <c r="J631" s="10" t="s">
        <v>21654</v>
      </c>
      <c r="K631" s="10" t="s">
        <v>21655</v>
      </c>
    </row>
    <row r="632" spans="3:11" ht="15" customHeight="1" x14ac:dyDescent="0.3">
      <c r="C632" s="44" t="s">
        <v>14847</v>
      </c>
      <c r="D632" s="47" t="s">
        <v>14848</v>
      </c>
      <c r="E632" s="48"/>
      <c r="F632" s="52" t="s">
        <v>22960</v>
      </c>
      <c r="G632" s="10">
        <v>57512</v>
      </c>
      <c r="H632" s="10" t="s">
        <v>21656</v>
      </c>
      <c r="I632" s="47" t="s">
        <v>14671</v>
      </c>
      <c r="J632" s="10" t="s">
        <v>5421</v>
      </c>
      <c r="K632" s="10" t="s">
        <v>21657</v>
      </c>
    </row>
    <row r="633" spans="3:11" ht="15" customHeight="1" x14ac:dyDescent="0.3">
      <c r="C633" s="44" t="s">
        <v>14849</v>
      </c>
      <c r="D633" s="47" t="s">
        <v>14850</v>
      </c>
      <c r="E633" s="48"/>
      <c r="F633" s="52" t="s">
        <v>22961</v>
      </c>
      <c r="G633" s="10">
        <v>26996</v>
      </c>
      <c r="H633" s="10" t="s">
        <v>21658</v>
      </c>
      <c r="I633" s="47" t="s">
        <v>14673</v>
      </c>
      <c r="J633" s="10" t="s">
        <v>21659</v>
      </c>
      <c r="K633" s="10" t="s">
        <v>21660</v>
      </c>
    </row>
    <row r="634" spans="3:11" ht="15" customHeight="1" x14ac:dyDescent="0.3">
      <c r="C634" s="44" t="s">
        <v>14851</v>
      </c>
      <c r="D634" s="47" t="s">
        <v>4033</v>
      </c>
      <c r="E634" s="48"/>
      <c r="F634" s="52" t="s">
        <v>22962</v>
      </c>
      <c r="G634" s="10">
        <v>23432</v>
      </c>
      <c r="H634" s="10" t="s">
        <v>21661</v>
      </c>
      <c r="I634" s="47" t="s">
        <v>14675</v>
      </c>
      <c r="J634" s="10" t="s">
        <v>21662</v>
      </c>
      <c r="K634" s="10" t="s">
        <v>21663</v>
      </c>
    </row>
    <row r="635" spans="3:11" ht="15" customHeight="1" x14ac:dyDescent="0.3">
      <c r="C635" s="44" t="s">
        <v>14852</v>
      </c>
      <c r="D635" s="47" t="s">
        <v>14853</v>
      </c>
      <c r="E635" s="48"/>
      <c r="F635" s="52" t="s">
        <v>22963</v>
      </c>
      <c r="G635" s="10">
        <v>27239</v>
      </c>
      <c r="H635" s="10" t="s">
        <v>21664</v>
      </c>
      <c r="I635" s="47" t="s">
        <v>14677</v>
      </c>
      <c r="J635" s="10" t="s">
        <v>21665</v>
      </c>
      <c r="K635" s="10" t="s">
        <v>21666</v>
      </c>
    </row>
    <row r="636" spans="3:11" ht="15" customHeight="1" x14ac:dyDescent="0.3">
      <c r="C636" s="44" t="s">
        <v>14854</v>
      </c>
      <c r="D636" s="47" t="s">
        <v>14855</v>
      </c>
      <c r="E636" s="48"/>
      <c r="F636" s="52" t="s">
        <v>11556</v>
      </c>
      <c r="G636" s="10">
        <v>2840</v>
      </c>
      <c r="H636" s="10" t="s">
        <v>5698</v>
      </c>
      <c r="I636" s="47" t="s">
        <v>4874</v>
      </c>
      <c r="J636" s="10" t="s">
        <v>5425</v>
      </c>
      <c r="K636" s="10" t="s">
        <v>5699</v>
      </c>
    </row>
    <row r="637" spans="3:11" ht="15" customHeight="1" x14ac:dyDescent="0.3">
      <c r="C637" s="44" t="s">
        <v>14856</v>
      </c>
      <c r="D637" s="47" t="s">
        <v>14857</v>
      </c>
      <c r="E637" s="48"/>
      <c r="F637" s="52" t="s">
        <v>22964</v>
      </c>
      <c r="G637" s="10">
        <v>29909</v>
      </c>
      <c r="H637" s="10" t="s">
        <v>21667</v>
      </c>
      <c r="I637" s="47" t="s">
        <v>14680</v>
      </c>
      <c r="J637" s="10" t="s">
        <v>21668</v>
      </c>
      <c r="K637" s="10" t="s">
        <v>21669</v>
      </c>
    </row>
    <row r="638" spans="3:11" ht="15" customHeight="1" x14ac:dyDescent="0.3">
      <c r="C638" s="44" t="s">
        <v>14858</v>
      </c>
      <c r="D638" s="47" t="s">
        <v>14859</v>
      </c>
      <c r="E638" s="48"/>
      <c r="F638" s="52" t="s">
        <v>22965</v>
      </c>
      <c r="G638" s="10">
        <v>54328</v>
      </c>
      <c r="H638" s="10" t="s">
        <v>21670</v>
      </c>
      <c r="I638" s="47" t="s">
        <v>14682</v>
      </c>
      <c r="J638" s="10" t="s">
        <v>21671</v>
      </c>
      <c r="K638" s="10" t="s">
        <v>21672</v>
      </c>
    </row>
    <row r="639" spans="3:11" ht="15" customHeight="1" x14ac:dyDescent="0.3">
      <c r="C639" s="44" t="s">
        <v>14860</v>
      </c>
      <c r="D639" s="47" t="s">
        <v>14861</v>
      </c>
      <c r="E639" s="48"/>
      <c r="F639" s="52" t="s">
        <v>22966</v>
      </c>
      <c r="G639" s="10">
        <v>84636</v>
      </c>
      <c r="H639" s="10" t="s">
        <v>21673</v>
      </c>
      <c r="I639" s="47" t="s">
        <v>14684</v>
      </c>
      <c r="J639" s="10" t="s">
        <v>21674</v>
      </c>
      <c r="K639" s="10" t="s">
        <v>21675</v>
      </c>
    </row>
    <row r="640" spans="3:11" ht="15" customHeight="1" x14ac:dyDescent="0.3">
      <c r="C640" s="44" t="s">
        <v>14862</v>
      </c>
      <c r="D640" s="47" t="s">
        <v>14863</v>
      </c>
      <c r="E640" s="48"/>
      <c r="F640" s="52" t="s">
        <v>22967</v>
      </c>
      <c r="G640" s="10">
        <v>11245</v>
      </c>
      <c r="H640" s="10" t="s">
        <v>21676</v>
      </c>
      <c r="I640" s="47" t="s">
        <v>14686</v>
      </c>
      <c r="J640" s="10" t="s">
        <v>21677</v>
      </c>
      <c r="K640" s="10" t="s">
        <v>21678</v>
      </c>
    </row>
    <row r="641" spans="3:11" ht="15" customHeight="1" x14ac:dyDescent="0.3">
      <c r="C641" s="44" t="s">
        <v>14864</v>
      </c>
      <c r="D641" s="47" t="s">
        <v>14865</v>
      </c>
      <c r="E641" s="48"/>
      <c r="F641" s="52" t="s">
        <v>22968</v>
      </c>
      <c r="G641" s="10">
        <v>440435</v>
      </c>
      <c r="H641" s="10" t="s">
        <v>21679</v>
      </c>
      <c r="I641" s="47" t="s">
        <v>14688</v>
      </c>
      <c r="J641" s="10" t="s">
        <v>21680</v>
      </c>
      <c r="K641" s="10" t="s">
        <v>21681</v>
      </c>
    </row>
    <row r="642" spans="3:11" ht="15" customHeight="1" x14ac:dyDescent="0.3">
      <c r="C642" s="44" t="s">
        <v>14866</v>
      </c>
      <c r="D642" s="47" t="s">
        <v>14867</v>
      </c>
      <c r="E642" s="48"/>
      <c r="F642" s="52" t="s">
        <v>11557</v>
      </c>
      <c r="G642" s="10">
        <v>2841</v>
      </c>
      <c r="H642" s="10" t="s">
        <v>5703</v>
      </c>
      <c r="I642" s="47" t="s">
        <v>5702</v>
      </c>
      <c r="J642" s="10" t="s">
        <v>5431</v>
      </c>
      <c r="K642" s="10" t="s">
        <v>5704</v>
      </c>
    </row>
    <row r="643" spans="3:11" ht="15" customHeight="1" x14ac:dyDescent="0.3">
      <c r="C643" s="44" t="s">
        <v>14868</v>
      </c>
      <c r="D643" s="47" t="s">
        <v>14869</v>
      </c>
      <c r="E643" s="48"/>
      <c r="F643" s="52" t="s">
        <v>22969</v>
      </c>
      <c r="G643" s="10">
        <v>11318</v>
      </c>
      <c r="H643" s="10" t="s">
        <v>21682</v>
      </c>
      <c r="I643" s="47" t="s">
        <v>14691</v>
      </c>
      <c r="J643" s="10" t="s">
        <v>21683</v>
      </c>
      <c r="K643" s="10" t="s">
        <v>21684</v>
      </c>
    </row>
    <row r="644" spans="3:11" ht="15" customHeight="1" x14ac:dyDescent="0.3">
      <c r="C644" s="44" t="s">
        <v>14870</v>
      </c>
      <c r="D644" s="47" t="s">
        <v>8045</v>
      </c>
      <c r="E644" s="48"/>
      <c r="F644" s="52" t="s">
        <v>22970</v>
      </c>
      <c r="G644" s="10">
        <v>1880</v>
      </c>
      <c r="H644" s="10" t="s">
        <v>21685</v>
      </c>
      <c r="I644" s="47" t="s">
        <v>14693</v>
      </c>
      <c r="J644" s="10" t="s">
        <v>21686</v>
      </c>
      <c r="K644" s="10" t="s">
        <v>21687</v>
      </c>
    </row>
    <row r="645" spans="3:11" ht="15" customHeight="1" x14ac:dyDescent="0.3">
      <c r="C645" s="44" t="s">
        <v>14871</v>
      </c>
      <c r="D645" s="47" t="s">
        <v>8048</v>
      </c>
      <c r="E645" s="48"/>
      <c r="F645" s="52" t="s">
        <v>22971</v>
      </c>
      <c r="G645" s="10">
        <v>2842</v>
      </c>
      <c r="H645" s="10" t="s">
        <v>21688</v>
      </c>
      <c r="I645" s="47" t="s">
        <v>14695</v>
      </c>
      <c r="J645" s="10" t="s">
        <v>21689</v>
      </c>
      <c r="K645" s="10" t="s">
        <v>21690</v>
      </c>
    </row>
    <row r="646" spans="3:11" ht="15" customHeight="1" x14ac:dyDescent="0.3">
      <c r="C646" s="44" t="s">
        <v>14872</v>
      </c>
      <c r="D646" s="47" t="s">
        <v>4041</v>
      </c>
      <c r="E646" s="48"/>
      <c r="F646" s="52" t="s">
        <v>22972</v>
      </c>
      <c r="G646" s="10">
        <v>2843</v>
      </c>
      <c r="H646" s="10" t="s">
        <v>21691</v>
      </c>
      <c r="I646" s="47" t="s">
        <v>14697</v>
      </c>
      <c r="J646" s="10" t="s">
        <v>21692</v>
      </c>
      <c r="K646" s="10" t="s">
        <v>21693</v>
      </c>
    </row>
    <row r="647" spans="3:11" ht="15" customHeight="1" x14ac:dyDescent="0.3">
      <c r="C647" s="44" t="s">
        <v>14873</v>
      </c>
      <c r="D647" s="47" t="s">
        <v>4045</v>
      </c>
      <c r="E647" s="48"/>
      <c r="F647" s="52" t="s">
        <v>22973</v>
      </c>
      <c r="G647" s="10">
        <v>2844</v>
      </c>
      <c r="H647" s="10" t="s">
        <v>21694</v>
      </c>
      <c r="I647" s="47" t="s">
        <v>14699</v>
      </c>
      <c r="J647" s="10" t="s">
        <v>21695</v>
      </c>
      <c r="K647" s="10" t="s">
        <v>21696</v>
      </c>
    </row>
    <row r="648" spans="3:11" ht="15" customHeight="1" x14ac:dyDescent="0.3">
      <c r="C648" s="44" t="s">
        <v>14874</v>
      </c>
      <c r="D648" s="47" t="s">
        <v>14875</v>
      </c>
      <c r="E648" s="48"/>
      <c r="F648" s="52" t="s">
        <v>22974</v>
      </c>
      <c r="G648" s="10">
        <v>2845</v>
      </c>
      <c r="H648" s="10" t="s">
        <v>21697</v>
      </c>
      <c r="I648" s="47" t="s">
        <v>14701</v>
      </c>
      <c r="J648" s="10" t="s">
        <v>21698</v>
      </c>
      <c r="K648" s="10" t="s">
        <v>21699</v>
      </c>
    </row>
    <row r="649" spans="3:11" ht="15" customHeight="1" x14ac:dyDescent="0.3">
      <c r="C649" s="44" t="s">
        <v>14876</v>
      </c>
      <c r="D649" s="47" t="s">
        <v>14877</v>
      </c>
      <c r="E649" s="48"/>
      <c r="F649" s="52" t="s">
        <v>22975</v>
      </c>
      <c r="G649" s="10">
        <v>2848</v>
      </c>
      <c r="H649" s="10" t="s">
        <v>21700</v>
      </c>
      <c r="I649" s="47" t="s">
        <v>14703</v>
      </c>
      <c r="J649" s="10" t="s">
        <v>21701</v>
      </c>
      <c r="K649" s="10" t="s">
        <v>21702</v>
      </c>
    </row>
    <row r="650" spans="3:11" ht="15" customHeight="1" x14ac:dyDescent="0.3">
      <c r="C650" s="44" t="s">
        <v>14878</v>
      </c>
      <c r="D650" s="47" t="s">
        <v>14879</v>
      </c>
      <c r="E650" s="48"/>
      <c r="F650" s="52" t="s">
        <v>22976</v>
      </c>
      <c r="G650" s="10">
        <v>2849</v>
      </c>
      <c r="H650" s="10" t="s">
        <v>21703</v>
      </c>
      <c r="I650" s="47" t="s">
        <v>14705</v>
      </c>
      <c r="J650" s="10" t="s">
        <v>21704</v>
      </c>
      <c r="K650" s="10" t="s">
        <v>21705</v>
      </c>
    </row>
    <row r="651" spans="3:11" ht="15" customHeight="1" x14ac:dyDescent="0.3">
      <c r="C651" s="44" t="s">
        <v>14880</v>
      </c>
      <c r="D651" s="47" t="s">
        <v>14881</v>
      </c>
      <c r="E651" s="48"/>
      <c r="F651" s="52" t="s">
        <v>22977</v>
      </c>
      <c r="G651" s="10">
        <v>2850</v>
      </c>
      <c r="H651" s="10" t="s">
        <v>21706</v>
      </c>
      <c r="I651" s="47" t="s">
        <v>14707</v>
      </c>
      <c r="J651" s="10" t="s">
        <v>21707</v>
      </c>
      <c r="K651" s="10" t="s">
        <v>21708</v>
      </c>
    </row>
    <row r="652" spans="3:11" ht="15" customHeight="1" x14ac:dyDescent="0.3">
      <c r="C652" s="44" t="s">
        <v>14882</v>
      </c>
      <c r="D652" s="47" t="s">
        <v>6931</v>
      </c>
      <c r="E652" s="48"/>
      <c r="F652" s="52" t="s">
        <v>22978</v>
      </c>
      <c r="G652" s="10">
        <v>2827</v>
      </c>
      <c r="H652" s="10" t="s">
        <v>21709</v>
      </c>
      <c r="I652" s="47" t="s">
        <v>14709</v>
      </c>
      <c r="J652" s="10" t="s">
        <v>21710</v>
      </c>
      <c r="K652" s="10" t="s">
        <v>21711</v>
      </c>
    </row>
    <row r="653" spans="3:11" ht="15" customHeight="1" x14ac:dyDescent="0.3">
      <c r="C653" s="44" t="s">
        <v>14883</v>
      </c>
      <c r="D653" s="47" t="s">
        <v>3482</v>
      </c>
      <c r="E653" s="48"/>
      <c r="F653" s="52" t="s">
        <v>22979</v>
      </c>
      <c r="G653" s="10">
        <v>2853</v>
      </c>
      <c r="H653" s="10" t="s">
        <v>21712</v>
      </c>
      <c r="I653" s="47" t="s">
        <v>14711</v>
      </c>
      <c r="J653" s="10" t="s">
        <v>21713</v>
      </c>
      <c r="K653" s="10" t="s">
        <v>21714</v>
      </c>
    </row>
    <row r="654" spans="3:11" ht="15" customHeight="1" x14ac:dyDescent="0.3">
      <c r="C654" s="44" t="s">
        <v>14884</v>
      </c>
      <c r="D654" s="47" t="s">
        <v>8459</v>
      </c>
      <c r="E654" s="48"/>
      <c r="F654" s="52" t="s">
        <v>22980</v>
      </c>
      <c r="G654" s="10">
        <v>2854</v>
      </c>
      <c r="H654" s="10" t="s">
        <v>21715</v>
      </c>
      <c r="I654" s="47" t="s">
        <v>14713</v>
      </c>
      <c r="J654" s="10" t="s">
        <v>21716</v>
      </c>
      <c r="K654" s="10" t="s">
        <v>21717</v>
      </c>
    </row>
    <row r="655" spans="3:11" ht="15" customHeight="1" x14ac:dyDescent="0.3">
      <c r="C655" s="44" t="s">
        <v>14885</v>
      </c>
      <c r="D655" s="47" t="s">
        <v>8464</v>
      </c>
      <c r="E655" s="48"/>
      <c r="F655" s="52" t="s">
        <v>22981</v>
      </c>
      <c r="G655" s="10">
        <v>2857</v>
      </c>
      <c r="H655" s="10" t="s">
        <v>21718</v>
      </c>
      <c r="I655" s="47" t="s">
        <v>14715</v>
      </c>
      <c r="J655" s="10" t="s">
        <v>21719</v>
      </c>
      <c r="K655" s="10" t="s">
        <v>21720</v>
      </c>
    </row>
    <row r="656" spans="3:11" ht="15" customHeight="1" x14ac:dyDescent="0.3">
      <c r="C656" s="44" t="s">
        <v>14886</v>
      </c>
      <c r="D656" s="47" t="s">
        <v>14887</v>
      </c>
      <c r="E656" s="48"/>
      <c r="F656" s="52" t="s">
        <v>22982</v>
      </c>
      <c r="G656" s="10">
        <v>2859</v>
      </c>
      <c r="H656" s="10" t="s">
        <v>21721</v>
      </c>
      <c r="I656" s="47" t="s">
        <v>14717</v>
      </c>
      <c r="J656" s="10" t="s">
        <v>21722</v>
      </c>
      <c r="K656" s="10" t="s">
        <v>21723</v>
      </c>
    </row>
    <row r="657" spans="3:11" ht="15" customHeight="1" x14ac:dyDescent="0.3">
      <c r="C657" s="44" t="s">
        <v>14888</v>
      </c>
      <c r="D657" s="47" t="s">
        <v>4050</v>
      </c>
      <c r="E657" s="48"/>
      <c r="F657" s="52" t="s">
        <v>11558</v>
      </c>
      <c r="G657" s="10">
        <v>2861</v>
      </c>
      <c r="H657" s="10" t="s">
        <v>5708</v>
      </c>
      <c r="I657" s="47" t="s">
        <v>5707</v>
      </c>
      <c r="J657" s="10" t="s">
        <v>5709</v>
      </c>
      <c r="K657" s="10" t="s">
        <v>5710</v>
      </c>
    </row>
    <row r="658" spans="3:11" ht="15" customHeight="1" x14ac:dyDescent="0.3">
      <c r="C658" s="44" t="s">
        <v>14889</v>
      </c>
      <c r="D658" s="47" t="s">
        <v>6943</v>
      </c>
      <c r="E658" s="48"/>
      <c r="F658" s="52" t="s">
        <v>22983</v>
      </c>
      <c r="G658" s="10">
        <v>9283</v>
      </c>
      <c r="H658" s="10" t="s">
        <v>21724</v>
      </c>
      <c r="I658" s="47" t="s">
        <v>14720</v>
      </c>
      <c r="J658" s="10" t="s">
        <v>21725</v>
      </c>
      <c r="K658" s="10" t="s">
        <v>21726</v>
      </c>
    </row>
    <row r="659" spans="3:11" ht="15" customHeight="1" x14ac:dyDescent="0.3">
      <c r="C659" s="44" t="s">
        <v>14890</v>
      </c>
      <c r="D659" s="47" t="s">
        <v>8484</v>
      </c>
      <c r="E659" s="48"/>
      <c r="F659" s="52" t="s">
        <v>22984</v>
      </c>
      <c r="G659" s="10">
        <v>2863</v>
      </c>
      <c r="H659" s="10" t="s">
        <v>21727</v>
      </c>
      <c r="I659" s="47" t="s">
        <v>14722</v>
      </c>
      <c r="J659" s="10" t="s">
        <v>21728</v>
      </c>
      <c r="K659" s="10" t="s">
        <v>21729</v>
      </c>
    </row>
    <row r="660" spans="3:11" ht="15" customHeight="1" x14ac:dyDescent="0.3">
      <c r="C660" s="44" t="s">
        <v>14891</v>
      </c>
      <c r="D660" s="47" t="s">
        <v>4063</v>
      </c>
      <c r="E660" s="48"/>
      <c r="F660" s="52" t="s">
        <v>22985</v>
      </c>
      <c r="G660" s="10">
        <v>2828</v>
      </c>
      <c r="H660" s="10" t="s">
        <v>21730</v>
      </c>
      <c r="I660" s="47" t="s">
        <v>14724</v>
      </c>
      <c r="J660" s="10" t="s">
        <v>21731</v>
      </c>
      <c r="K660" s="10" t="s">
        <v>21732</v>
      </c>
    </row>
    <row r="661" spans="3:11" ht="15" customHeight="1" x14ac:dyDescent="0.3">
      <c r="C661" s="44" t="s">
        <v>14892</v>
      </c>
      <c r="D661" s="47" t="s">
        <v>8572</v>
      </c>
      <c r="E661" s="48"/>
      <c r="F661" s="52" t="s">
        <v>22986</v>
      </c>
      <c r="G661" s="10">
        <v>11250</v>
      </c>
      <c r="H661" s="10" t="s">
        <v>21733</v>
      </c>
      <c r="I661" s="47" t="s">
        <v>14727</v>
      </c>
      <c r="J661" s="10" t="s">
        <v>21734</v>
      </c>
      <c r="K661" s="10" t="s">
        <v>21735</v>
      </c>
    </row>
    <row r="662" spans="3:11" ht="15" customHeight="1" x14ac:dyDescent="0.3">
      <c r="C662" s="44" t="s">
        <v>14893</v>
      </c>
      <c r="D662" s="47" t="s">
        <v>14894</v>
      </c>
      <c r="E662" s="48"/>
      <c r="F662" s="52" t="s">
        <v>22987</v>
      </c>
      <c r="G662" s="10">
        <v>9248</v>
      </c>
      <c r="H662" s="10" t="s">
        <v>21736</v>
      </c>
      <c r="I662" s="47" t="s">
        <v>14729</v>
      </c>
      <c r="J662" s="10" t="s">
        <v>21737</v>
      </c>
      <c r="K662" s="10" t="s">
        <v>21738</v>
      </c>
    </row>
    <row r="663" spans="3:11" ht="15" customHeight="1" x14ac:dyDescent="0.3">
      <c r="C663" s="44" t="s">
        <v>14895</v>
      </c>
      <c r="D663" s="47" t="s">
        <v>14896</v>
      </c>
      <c r="E663" s="48"/>
      <c r="F663" s="52" t="s">
        <v>22988</v>
      </c>
      <c r="G663" s="10">
        <v>9293</v>
      </c>
      <c r="H663" s="10" t="s">
        <v>21739</v>
      </c>
      <c r="I663" s="47" t="s">
        <v>14731</v>
      </c>
      <c r="J663" s="10" t="s">
        <v>21740</v>
      </c>
      <c r="K663" s="10" t="s">
        <v>21741</v>
      </c>
    </row>
    <row r="664" spans="3:11" ht="15" customHeight="1" x14ac:dyDescent="0.3">
      <c r="C664" s="44" t="s">
        <v>14897</v>
      </c>
      <c r="D664" s="47" t="s">
        <v>14898</v>
      </c>
      <c r="E664" s="48"/>
      <c r="F664" s="52" t="s">
        <v>22989</v>
      </c>
      <c r="G664" s="10">
        <v>9290</v>
      </c>
      <c r="H664" s="10" t="s">
        <v>21742</v>
      </c>
      <c r="I664" s="47" t="s">
        <v>14733</v>
      </c>
      <c r="J664" s="10" t="s">
        <v>21743</v>
      </c>
      <c r="K664" s="10" t="s">
        <v>21744</v>
      </c>
    </row>
    <row r="665" spans="3:11" ht="15" customHeight="1" x14ac:dyDescent="0.3">
      <c r="C665" s="44" t="s">
        <v>14899</v>
      </c>
      <c r="D665" s="47" t="s">
        <v>8610</v>
      </c>
      <c r="E665" s="48"/>
      <c r="F665" s="52" t="s">
        <v>22990</v>
      </c>
      <c r="G665" s="10">
        <v>2830</v>
      </c>
      <c r="H665" s="10" t="s">
        <v>21745</v>
      </c>
      <c r="I665" s="47" t="s">
        <v>14737</v>
      </c>
      <c r="J665" s="10" t="s">
        <v>21746</v>
      </c>
      <c r="K665" s="10" t="s">
        <v>21747</v>
      </c>
    </row>
    <row r="666" spans="3:11" ht="15" customHeight="1" x14ac:dyDescent="0.3">
      <c r="C666" s="44" t="s">
        <v>14900</v>
      </c>
      <c r="D666" s="47" t="s">
        <v>8617</v>
      </c>
      <c r="E666" s="48"/>
      <c r="F666" s="52" t="s">
        <v>22991</v>
      </c>
      <c r="G666" s="10">
        <v>83873</v>
      </c>
      <c r="H666" s="10" t="s">
        <v>21748</v>
      </c>
      <c r="I666" s="47" t="s">
        <v>14739</v>
      </c>
      <c r="J666" s="10" t="s">
        <v>21749</v>
      </c>
      <c r="K666" s="10" t="s">
        <v>21750</v>
      </c>
    </row>
    <row r="667" spans="3:11" ht="15" customHeight="1" x14ac:dyDescent="0.3">
      <c r="C667" s="44" t="s">
        <v>14901</v>
      </c>
      <c r="D667" s="47" t="s">
        <v>14902</v>
      </c>
      <c r="E667" s="48"/>
      <c r="F667" s="52" t="s">
        <v>22992</v>
      </c>
      <c r="G667" s="10">
        <v>118442</v>
      </c>
      <c r="H667" s="10" t="s">
        <v>21751</v>
      </c>
      <c r="I667" s="47" t="s">
        <v>14741</v>
      </c>
      <c r="J667" s="10" t="s">
        <v>21752</v>
      </c>
      <c r="K667" s="10" t="s">
        <v>21753</v>
      </c>
    </row>
    <row r="668" spans="3:11" ht="15" customHeight="1" x14ac:dyDescent="0.3">
      <c r="C668" s="44" t="s">
        <v>14903</v>
      </c>
      <c r="D668" s="47" t="s">
        <v>8620</v>
      </c>
      <c r="E668" s="48"/>
      <c r="F668" s="52" t="s">
        <v>22993</v>
      </c>
      <c r="G668" s="10">
        <v>81491</v>
      </c>
      <c r="H668" s="10" t="s">
        <v>21754</v>
      </c>
      <c r="I668" s="47" t="s">
        <v>14743</v>
      </c>
      <c r="J668" s="10" t="s">
        <v>21755</v>
      </c>
      <c r="K668" s="10" t="s">
        <v>21756</v>
      </c>
    </row>
    <row r="669" spans="3:11" ht="15" customHeight="1" x14ac:dyDescent="0.3">
      <c r="C669" s="44" t="s">
        <v>14904</v>
      </c>
      <c r="D669" s="47" t="s">
        <v>4065</v>
      </c>
      <c r="E669" s="48"/>
      <c r="F669" s="52" t="s">
        <v>22994</v>
      </c>
      <c r="G669" s="10">
        <v>8477</v>
      </c>
      <c r="H669" s="10" t="s">
        <v>21757</v>
      </c>
      <c r="I669" s="47" t="s">
        <v>14746</v>
      </c>
      <c r="J669" s="10" t="s">
        <v>21758</v>
      </c>
      <c r="K669" s="10" t="s">
        <v>21759</v>
      </c>
    </row>
    <row r="670" spans="3:11" ht="15" customHeight="1" x14ac:dyDescent="0.3">
      <c r="C670" s="44" t="s">
        <v>14905</v>
      </c>
      <c r="D670" s="47" t="s">
        <v>14906</v>
      </c>
      <c r="E670" s="48"/>
      <c r="F670" s="52" t="s">
        <v>22995</v>
      </c>
      <c r="G670" s="10">
        <v>8111</v>
      </c>
      <c r="H670" s="10" t="s">
        <v>21760</v>
      </c>
      <c r="I670" s="47" t="s">
        <v>14748</v>
      </c>
      <c r="J670" s="10" t="s">
        <v>21761</v>
      </c>
      <c r="K670" s="10" t="s">
        <v>21762</v>
      </c>
    </row>
    <row r="671" spans="3:11" ht="15" customHeight="1" x14ac:dyDescent="0.3">
      <c r="C671" s="44" t="s">
        <v>14907</v>
      </c>
      <c r="D671" s="47" t="s">
        <v>4074</v>
      </c>
      <c r="E671" s="48"/>
      <c r="F671" s="52" t="s">
        <v>22996</v>
      </c>
      <c r="G671" s="10">
        <v>10936</v>
      </c>
      <c r="H671" s="10" t="s">
        <v>21763</v>
      </c>
      <c r="I671" s="47" t="s">
        <v>14750</v>
      </c>
      <c r="J671" s="10" t="s">
        <v>21764</v>
      </c>
      <c r="K671" s="10" t="s">
        <v>21765</v>
      </c>
    </row>
    <row r="672" spans="3:11" ht="15" customHeight="1" x14ac:dyDescent="0.3">
      <c r="C672" s="44" t="s">
        <v>14908</v>
      </c>
      <c r="D672" s="47" t="s">
        <v>14909</v>
      </c>
      <c r="E672" s="48"/>
      <c r="F672" s="52" t="s">
        <v>22997</v>
      </c>
      <c r="G672" s="10">
        <v>27201</v>
      </c>
      <c r="H672" s="10" t="s">
        <v>21766</v>
      </c>
      <c r="I672" s="47" t="s">
        <v>14754</v>
      </c>
      <c r="J672" s="10" t="s">
        <v>21767</v>
      </c>
      <c r="K672" s="10" t="s">
        <v>21768</v>
      </c>
    </row>
    <row r="673" spans="3:11" ht="15" customHeight="1" x14ac:dyDescent="0.3">
      <c r="C673" s="44" t="s">
        <v>14910</v>
      </c>
      <c r="D673" s="47" t="s">
        <v>8659</v>
      </c>
      <c r="E673" s="48"/>
      <c r="F673" s="52" t="s">
        <v>22998</v>
      </c>
      <c r="G673" s="10">
        <v>27197</v>
      </c>
      <c r="H673" s="10" t="s">
        <v>21769</v>
      </c>
      <c r="I673" s="47" t="s">
        <v>14756</v>
      </c>
      <c r="J673" s="10" t="s">
        <v>21770</v>
      </c>
      <c r="K673" s="10" t="s">
        <v>21771</v>
      </c>
    </row>
    <row r="674" spans="3:11" ht="15" customHeight="1" x14ac:dyDescent="0.3">
      <c r="C674" s="44" t="s">
        <v>14911</v>
      </c>
      <c r="D674" s="47" t="s">
        <v>8673</v>
      </c>
      <c r="F674" s="52" t="s">
        <v>22999</v>
      </c>
      <c r="G674" s="10">
        <v>10888</v>
      </c>
      <c r="H674" s="10" t="s">
        <v>21772</v>
      </c>
      <c r="I674" s="47" t="s">
        <v>14758</v>
      </c>
      <c r="J674" s="10" t="s">
        <v>21773</v>
      </c>
      <c r="K674" s="10" t="s">
        <v>21774</v>
      </c>
    </row>
    <row r="675" spans="3:11" ht="15" customHeight="1" x14ac:dyDescent="0.3">
      <c r="C675" s="44" t="s">
        <v>14912</v>
      </c>
      <c r="D675" s="47" t="s">
        <v>14913</v>
      </c>
      <c r="F675" s="52" t="s">
        <v>23000</v>
      </c>
      <c r="G675" s="10">
        <v>53831</v>
      </c>
      <c r="H675" s="10" t="s">
        <v>21775</v>
      </c>
      <c r="I675" s="47" t="s">
        <v>14760</v>
      </c>
      <c r="J675" s="10" t="s">
        <v>21776</v>
      </c>
      <c r="K675" s="10" t="s">
        <v>21777</v>
      </c>
    </row>
    <row r="676" spans="3:11" ht="15" customHeight="1" x14ac:dyDescent="0.3">
      <c r="C676" s="44" t="s">
        <v>14914</v>
      </c>
      <c r="D676" s="47" t="s">
        <v>14915</v>
      </c>
      <c r="F676" s="52" t="s">
        <v>23001</v>
      </c>
      <c r="G676" s="10">
        <v>54329</v>
      </c>
      <c r="H676" s="10" t="s">
        <v>21778</v>
      </c>
      <c r="I676" s="47" t="s">
        <v>14762</v>
      </c>
      <c r="J676" s="10" t="s">
        <v>21779</v>
      </c>
      <c r="K676" s="10" t="s">
        <v>21780</v>
      </c>
    </row>
    <row r="677" spans="3:11" ht="15" customHeight="1" x14ac:dyDescent="0.3">
      <c r="C677" s="44" t="s">
        <v>14916</v>
      </c>
      <c r="D677" s="47" t="s">
        <v>14917</v>
      </c>
      <c r="F677" s="52" t="s">
        <v>23002</v>
      </c>
      <c r="G677" s="10">
        <v>53836</v>
      </c>
      <c r="H677" s="10" t="s">
        <v>21781</v>
      </c>
      <c r="I677" s="47" t="s">
        <v>14764</v>
      </c>
      <c r="J677" s="10" t="s">
        <v>21782</v>
      </c>
      <c r="K677" s="10" t="s">
        <v>21783</v>
      </c>
    </row>
    <row r="678" spans="3:11" ht="15" customHeight="1" x14ac:dyDescent="0.3">
      <c r="C678" s="44" t="s">
        <v>14918</v>
      </c>
      <c r="D678" s="47" t="s">
        <v>14919</v>
      </c>
      <c r="F678" s="52" t="s">
        <v>23003</v>
      </c>
      <c r="G678" s="10">
        <v>54112</v>
      </c>
      <c r="H678" s="10" t="s">
        <v>21784</v>
      </c>
      <c r="I678" s="47" t="s">
        <v>14766</v>
      </c>
      <c r="J678" s="10" t="s">
        <v>21785</v>
      </c>
      <c r="K678" s="10" t="s">
        <v>21786</v>
      </c>
    </row>
    <row r="679" spans="3:11" ht="15" customHeight="1" x14ac:dyDescent="0.3">
      <c r="C679" s="44" t="s">
        <v>14920</v>
      </c>
      <c r="D679" s="47" t="s">
        <v>14921</v>
      </c>
      <c r="F679" s="52" t="s">
        <v>23004</v>
      </c>
      <c r="G679" s="10">
        <v>9052</v>
      </c>
      <c r="H679" s="10" t="s">
        <v>21787</v>
      </c>
      <c r="I679" s="47" t="s">
        <v>14772</v>
      </c>
      <c r="J679" s="10" t="s">
        <v>21788</v>
      </c>
      <c r="K679" s="10" t="s">
        <v>21789</v>
      </c>
    </row>
    <row r="680" spans="3:11" ht="15" customHeight="1" x14ac:dyDescent="0.3">
      <c r="C680" s="44" t="s">
        <v>14922</v>
      </c>
      <c r="D680" s="47" t="s">
        <v>14923</v>
      </c>
      <c r="F680" s="52" t="s">
        <v>23005</v>
      </c>
      <c r="G680" s="10">
        <v>51704</v>
      </c>
      <c r="H680" s="10" t="s">
        <v>21790</v>
      </c>
      <c r="I680" s="47" t="s">
        <v>14774</v>
      </c>
      <c r="J680" s="10" t="s">
        <v>21791</v>
      </c>
      <c r="K680" s="10" t="s">
        <v>21792</v>
      </c>
    </row>
    <row r="681" spans="3:11" ht="15" customHeight="1" x14ac:dyDescent="0.3">
      <c r="C681" s="44" t="s">
        <v>14924</v>
      </c>
      <c r="D681" s="47" t="s">
        <v>14925</v>
      </c>
      <c r="F681" s="52" t="s">
        <v>23006</v>
      </c>
      <c r="G681" s="10">
        <v>55890</v>
      </c>
      <c r="H681" s="10" t="s">
        <v>21793</v>
      </c>
      <c r="I681" s="47" t="s">
        <v>14776</v>
      </c>
      <c r="J681" s="10" t="s">
        <v>21794</v>
      </c>
      <c r="K681" s="10" t="s">
        <v>21795</v>
      </c>
    </row>
    <row r="682" spans="3:11" ht="15" customHeight="1" x14ac:dyDescent="0.3">
      <c r="C682" s="44" t="s">
        <v>14926</v>
      </c>
      <c r="D682" s="47" t="s">
        <v>14927</v>
      </c>
      <c r="F682" s="52" t="s">
        <v>23007</v>
      </c>
      <c r="G682" s="10">
        <v>55507</v>
      </c>
      <c r="H682" s="10" t="s">
        <v>21796</v>
      </c>
      <c r="I682" s="47" t="s">
        <v>14778</v>
      </c>
      <c r="J682" s="10" t="s">
        <v>21797</v>
      </c>
      <c r="K682" s="10" t="s">
        <v>21798</v>
      </c>
    </row>
    <row r="683" spans="3:11" ht="15" customHeight="1" x14ac:dyDescent="0.3">
      <c r="C683" s="44" t="s">
        <v>14928</v>
      </c>
      <c r="D683" s="47" t="s">
        <v>14929</v>
      </c>
      <c r="F683" s="52" t="s">
        <v>23008</v>
      </c>
      <c r="G683" s="10">
        <v>222545</v>
      </c>
      <c r="H683" s="10" t="s">
        <v>21799</v>
      </c>
      <c r="I683" s="47" t="s">
        <v>14780</v>
      </c>
      <c r="J683" s="10" t="s">
        <v>21800</v>
      </c>
      <c r="K683" s="10" t="s">
        <v>21801</v>
      </c>
    </row>
    <row r="684" spans="3:11" ht="15" customHeight="1" x14ac:dyDescent="0.3">
      <c r="C684" s="44" t="s">
        <v>14930</v>
      </c>
      <c r="D684" s="47" t="s">
        <v>7960</v>
      </c>
      <c r="F684" s="52" t="s">
        <v>11559</v>
      </c>
      <c r="G684" s="10">
        <v>2875</v>
      </c>
      <c r="H684" s="10" t="s">
        <v>5716</v>
      </c>
      <c r="I684" s="47" t="s">
        <v>5715</v>
      </c>
      <c r="J684" s="10" t="s">
        <v>5444</v>
      </c>
      <c r="K684" s="10" t="s">
        <v>5717</v>
      </c>
    </row>
    <row r="685" spans="3:11" ht="15" customHeight="1" x14ac:dyDescent="0.3">
      <c r="C685" s="44" t="s">
        <v>14931</v>
      </c>
      <c r="D685" s="47" t="s">
        <v>14932</v>
      </c>
      <c r="F685" s="52" t="s">
        <v>11560</v>
      </c>
      <c r="G685" s="10">
        <v>2876</v>
      </c>
      <c r="H685" s="10" t="s">
        <v>5722</v>
      </c>
      <c r="I685" s="47" t="s">
        <v>582</v>
      </c>
      <c r="J685" s="10" t="s">
        <v>5447</v>
      </c>
      <c r="K685" s="10" t="s">
        <v>5723</v>
      </c>
    </row>
    <row r="686" spans="3:11" ht="15" customHeight="1" x14ac:dyDescent="0.3">
      <c r="C686" s="44" t="s">
        <v>14933</v>
      </c>
      <c r="D686" s="47" t="s">
        <v>6994</v>
      </c>
      <c r="F686" s="52" t="s">
        <v>11561</v>
      </c>
      <c r="G686" s="10">
        <v>2877</v>
      </c>
      <c r="H686" s="10" t="s">
        <v>5724</v>
      </c>
      <c r="I686" s="47" t="s">
        <v>588</v>
      </c>
      <c r="J686" s="10" t="s">
        <v>5725</v>
      </c>
      <c r="K686" s="10" t="s">
        <v>5726</v>
      </c>
    </row>
    <row r="687" spans="3:11" ht="15" customHeight="1" x14ac:dyDescent="0.3">
      <c r="C687" s="44" t="s">
        <v>14934</v>
      </c>
      <c r="D687" s="47" t="s">
        <v>4095</v>
      </c>
      <c r="F687" s="52" t="s">
        <v>11562</v>
      </c>
      <c r="G687" s="10">
        <v>2878</v>
      </c>
      <c r="H687" s="10" t="s">
        <v>5729</v>
      </c>
      <c r="I687" s="47" t="s">
        <v>602</v>
      </c>
      <c r="J687" s="10" t="s">
        <v>5730</v>
      </c>
      <c r="K687" s="10" t="s">
        <v>5731</v>
      </c>
    </row>
    <row r="688" spans="3:11" ht="15" customHeight="1" x14ac:dyDescent="0.3">
      <c r="C688" s="44" t="s">
        <v>14935</v>
      </c>
      <c r="D688" s="47" t="s">
        <v>14936</v>
      </c>
      <c r="F688" s="52" t="s">
        <v>11563</v>
      </c>
      <c r="G688" s="10">
        <v>2879</v>
      </c>
      <c r="H688" s="10" t="s">
        <v>5732</v>
      </c>
      <c r="I688" s="47" t="s">
        <v>614</v>
      </c>
      <c r="J688" s="10" t="s">
        <v>5733</v>
      </c>
      <c r="K688" s="10" t="s">
        <v>5734</v>
      </c>
    </row>
    <row r="689" spans="3:11" ht="15" customHeight="1" x14ac:dyDescent="0.3">
      <c r="C689" s="44" t="s">
        <v>14937</v>
      </c>
      <c r="D689" s="47" t="s">
        <v>9300</v>
      </c>
      <c r="F689" s="52" t="s">
        <v>11564</v>
      </c>
      <c r="G689" s="10">
        <v>2880</v>
      </c>
      <c r="H689" s="10" t="s">
        <v>5735</v>
      </c>
      <c r="I689" s="47" t="s">
        <v>626</v>
      </c>
      <c r="J689" s="10" t="s">
        <v>5736</v>
      </c>
      <c r="K689" s="10" t="s">
        <v>5737</v>
      </c>
    </row>
    <row r="690" spans="3:11" ht="15" customHeight="1" x14ac:dyDescent="0.3">
      <c r="C690" s="44" t="s">
        <v>14938</v>
      </c>
      <c r="D690" s="47" t="s">
        <v>14939</v>
      </c>
      <c r="F690" s="52" t="s">
        <v>11565</v>
      </c>
      <c r="G690" s="10">
        <v>257202</v>
      </c>
      <c r="H690" s="10" t="s">
        <v>5741</v>
      </c>
      <c r="I690" s="47" t="s">
        <v>5740</v>
      </c>
      <c r="J690" s="10" t="s">
        <v>5742</v>
      </c>
      <c r="K690" s="10" t="s">
        <v>5743</v>
      </c>
    </row>
    <row r="691" spans="3:11" ht="15" customHeight="1" x14ac:dyDescent="0.3">
      <c r="C691" s="44" t="s">
        <v>14940</v>
      </c>
      <c r="D691" s="47" t="s">
        <v>9344</v>
      </c>
      <c r="F691" s="52" t="s">
        <v>11566</v>
      </c>
      <c r="G691" s="10">
        <v>2882</v>
      </c>
      <c r="H691" s="10" t="s">
        <v>5745</v>
      </c>
      <c r="I691" s="47" t="s">
        <v>5744</v>
      </c>
      <c r="J691" s="10" t="s">
        <v>5470</v>
      </c>
      <c r="K691" s="10" t="s">
        <v>5746</v>
      </c>
    </row>
    <row r="692" spans="3:11" ht="15" customHeight="1" x14ac:dyDescent="0.3">
      <c r="C692" s="44" t="s">
        <v>14941</v>
      </c>
      <c r="D692" s="47" t="s">
        <v>9351</v>
      </c>
      <c r="F692" s="52" t="s">
        <v>11567</v>
      </c>
      <c r="G692" s="10">
        <v>2885</v>
      </c>
      <c r="H692" s="10" t="s">
        <v>5751</v>
      </c>
      <c r="I692" s="47" t="s">
        <v>918</v>
      </c>
      <c r="J692" s="10" t="s">
        <v>5752</v>
      </c>
      <c r="K692" s="10" t="s">
        <v>5753</v>
      </c>
    </row>
    <row r="693" spans="3:11" ht="15" customHeight="1" x14ac:dyDescent="0.3">
      <c r="C693" s="44" t="s">
        <v>14942</v>
      </c>
      <c r="D693" s="47" t="s">
        <v>7005</v>
      </c>
      <c r="F693" s="52" t="s">
        <v>11568</v>
      </c>
      <c r="G693" s="10">
        <v>26585</v>
      </c>
      <c r="H693" s="10" t="s">
        <v>5758</v>
      </c>
      <c r="I693" s="47" t="s">
        <v>5757</v>
      </c>
      <c r="J693" s="10" t="s">
        <v>5640</v>
      </c>
      <c r="K693" s="10" t="s">
        <v>5759</v>
      </c>
    </row>
    <row r="694" spans="3:11" ht="15" customHeight="1" x14ac:dyDescent="0.3">
      <c r="C694" s="44" t="s">
        <v>14943</v>
      </c>
      <c r="D694" s="47" t="s">
        <v>9360</v>
      </c>
      <c r="F694" s="52" t="s">
        <v>23009</v>
      </c>
      <c r="G694" s="10">
        <v>64388</v>
      </c>
      <c r="H694" s="10" t="s">
        <v>21802</v>
      </c>
      <c r="I694" s="47" t="s">
        <v>16587</v>
      </c>
      <c r="J694" s="10" t="s">
        <v>21803</v>
      </c>
      <c r="K694" s="10" t="s">
        <v>21804</v>
      </c>
    </row>
    <row r="695" spans="3:11" ht="15" customHeight="1" x14ac:dyDescent="0.3">
      <c r="C695" s="44" t="s">
        <v>14944</v>
      </c>
      <c r="D695" s="47" t="s">
        <v>9363</v>
      </c>
      <c r="F695" s="52" t="s">
        <v>23010</v>
      </c>
      <c r="G695" s="10">
        <v>2899</v>
      </c>
      <c r="H695" s="10" t="s">
        <v>21805</v>
      </c>
      <c r="I695" s="47" t="s">
        <v>14782</v>
      </c>
      <c r="J695" s="10" t="s">
        <v>21806</v>
      </c>
      <c r="K695" s="10" t="s">
        <v>21807</v>
      </c>
    </row>
    <row r="696" spans="3:11" ht="15" customHeight="1" x14ac:dyDescent="0.3">
      <c r="C696" s="44" t="s">
        <v>14945</v>
      </c>
      <c r="D696" s="47" t="s">
        <v>14946</v>
      </c>
      <c r="F696" s="52" t="s">
        <v>11569</v>
      </c>
      <c r="G696" s="10">
        <v>2911</v>
      </c>
      <c r="H696" s="10" t="s">
        <v>5786</v>
      </c>
      <c r="I696" s="47" t="s">
        <v>5785</v>
      </c>
      <c r="J696" s="10" t="s">
        <v>5500</v>
      </c>
      <c r="K696" s="10" t="s">
        <v>5787</v>
      </c>
    </row>
    <row r="697" spans="3:11" ht="15" customHeight="1" x14ac:dyDescent="0.3">
      <c r="C697" s="44" t="s">
        <v>14947</v>
      </c>
      <c r="D697" s="47" t="s">
        <v>7876</v>
      </c>
      <c r="F697" s="52" t="s">
        <v>11570</v>
      </c>
      <c r="G697" s="10">
        <v>2912</v>
      </c>
      <c r="H697" s="10" t="s">
        <v>5789</v>
      </c>
      <c r="I697" s="47" t="s">
        <v>5788</v>
      </c>
      <c r="J697" s="10" t="s">
        <v>5506</v>
      </c>
      <c r="K697" s="10" t="s">
        <v>5790</v>
      </c>
    </row>
    <row r="698" spans="3:11" ht="15" customHeight="1" x14ac:dyDescent="0.3">
      <c r="C698" s="44" t="s">
        <v>14948</v>
      </c>
      <c r="D698" s="47" t="s">
        <v>9378</v>
      </c>
      <c r="F698" s="52" t="s">
        <v>11571</v>
      </c>
      <c r="G698" s="10">
        <v>2913</v>
      </c>
      <c r="H698" s="10" t="s">
        <v>5792</v>
      </c>
      <c r="I698" s="47" t="s">
        <v>5791</v>
      </c>
      <c r="J698" s="10" t="s">
        <v>5514</v>
      </c>
      <c r="K698" s="10" t="s">
        <v>5793</v>
      </c>
    </row>
    <row r="699" spans="3:11" ht="15" customHeight="1" x14ac:dyDescent="0.3">
      <c r="C699" s="44" t="s">
        <v>14949</v>
      </c>
      <c r="D699" s="47" t="s">
        <v>14950</v>
      </c>
      <c r="F699" s="52" t="s">
        <v>11572</v>
      </c>
      <c r="G699" s="10">
        <v>2914</v>
      </c>
      <c r="H699" s="10" t="s">
        <v>5795</v>
      </c>
      <c r="I699" s="47" t="s">
        <v>5794</v>
      </c>
      <c r="J699" s="10" t="s">
        <v>5518</v>
      </c>
      <c r="K699" s="10" t="s">
        <v>5796</v>
      </c>
    </row>
    <row r="700" spans="3:11" ht="15" customHeight="1" x14ac:dyDescent="0.3">
      <c r="C700" s="44" t="s">
        <v>14951</v>
      </c>
      <c r="D700" s="47" t="s">
        <v>14952</v>
      </c>
      <c r="F700" s="52" t="s">
        <v>11573</v>
      </c>
      <c r="G700" s="10">
        <v>2915</v>
      </c>
      <c r="H700" s="10" t="s">
        <v>5801</v>
      </c>
      <c r="I700" s="47" t="s">
        <v>5800</v>
      </c>
      <c r="J700" s="10" t="s">
        <v>5523</v>
      </c>
      <c r="K700" s="10" t="s">
        <v>5802</v>
      </c>
    </row>
    <row r="701" spans="3:11" ht="15" customHeight="1" x14ac:dyDescent="0.3">
      <c r="C701" s="44" t="s">
        <v>14953</v>
      </c>
      <c r="D701" s="47" t="s">
        <v>14954</v>
      </c>
      <c r="F701" s="52" t="s">
        <v>11574</v>
      </c>
      <c r="G701" s="10">
        <v>2916</v>
      </c>
      <c r="H701" s="10" t="s">
        <v>5804</v>
      </c>
      <c r="I701" s="47" t="s">
        <v>5803</v>
      </c>
      <c r="J701" s="10" t="s">
        <v>5530</v>
      </c>
      <c r="K701" s="10" t="s">
        <v>5805</v>
      </c>
    </row>
    <row r="702" spans="3:11" ht="15" customHeight="1" x14ac:dyDescent="0.3">
      <c r="C702" s="44" t="s">
        <v>14955</v>
      </c>
      <c r="D702" s="47" t="s">
        <v>9617</v>
      </c>
      <c r="F702" s="52" t="s">
        <v>11575</v>
      </c>
      <c r="G702" s="10">
        <v>2917</v>
      </c>
      <c r="H702" s="10" t="s">
        <v>5807</v>
      </c>
      <c r="I702" s="47" t="s">
        <v>5806</v>
      </c>
      <c r="J702" s="10" t="s">
        <v>5534</v>
      </c>
      <c r="K702" s="10" t="s">
        <v>5808</v>
      </c>
    </row>
    <row r="703" spans="3:11" ht="15" customHeight="1" x14ac:dyDescent="0.3">
      <c r="C703" s="44" t="s">
        <v>14956</v>
      </c>
      <c r="D703" s="47" t="s">
        <v>14957</v>
      </c>
      <c r="F703" s="52" t="s">
        <v>11576</v>
      </c>
      <c r="G703" s="10">
        <v>2918</v>
      </c>
      <c r="H703" s="10" t="s">
        <v>5810</v>
      </c>
      <c r="I703" s="47" t="s">
        <v>5809</v>
      </c>
      <c r="J703" s="10" t="s">
        <v>5538</v>
      </c>
      <c r="K703" s="10" t="s">
        <v>5811</v>
      </c>
    </row>
    <row r="704" spans="3:11" ht="15" customHeight="1" x14ac:dyDescent="0.3">
      <c r="C704" s="44" t="s">
        <v>14958</v>
      </c>
      <c r="D704" s="47" t="s">
        <v>14959</v>
      </c>
      <c r="F704" s="52" t="s">
        <v>11577</v>
      </c>
      <c r="G704" s="10">
        <v>2896</v>
      </c>
      <c r="H704" s="10" t="s">
        <v>5813</v>
      </c>
      <c r="I704" s="47" t="s">
        <v>5812</v>
      </c>
      <c r="J704" s="10" t="s">
        <v>5542</v>
      </c>
      <c r="K704" s="10" t="s">
        <v>5814</v>
      </c>
    </row>
    <row r="705" spans="3:11" ht="15" customHeight="1" x14ac:dyDescent="0.3">
      <c r="C705" s="44" t="s">
        <v>14960</v>
      </c>
      <c r="D705" s="47" t="s">
        <v>14961</v>
      </c>
      <c r="F705" s="52" t="s">
        <v>11578</v>
      </c>
      <c r="G705" s="10">
        <v>2925</v>
      </c>
      <c r="H705" s="10" t="s">
        <v>5815</v>
      </c>
      <c r="I705" s="47" t="s">
        <v>3991</v>
      </c>
      <c r="J705" s="10" t="s">
        <v>5816</v>
      </c>
      <c r="K705" s="10" t="s">
        <v>5817</v>
      </c>
    </row>
    <row r="706" spans="3:11" ht="15" customHeight="1" x14ac:dyDescent="0.3">
      <c r="C706" s="44" t="s">
        <v>14962</v>
      </c>
      <c r="D706" s="47" t="s">
        <v>14963</v>
      </c>
      <c r="F706" s="52" t="s">
        <v>11579</v>
      </c>
      <c r="G706" s="10">
        <v>2940</v>
      </c>
      <c r="H706" s="10" t="s">
        <v>5824</v>
      </c>
      <c r="I706" s="47" t="s">
        <v>644</v>
      </c>
      <c r="J706" s="10" t="s">
        <v>5825</v>
      </c>
      <c r="K706" s="10" t="s">
        <v>5826</v>
      </c>
    </row>
    <row r="707" spans="3:11" ht="15" customHeight="1" x14ac:dyDescent="0.3">
      <c r="C707" s="44" t="s">
        <v>14964</v>
      </c>
      <c r="D707" s="47" t="s">
        <v>14965</v>
      </c>
      <c r="F707" s="52" t="s">
        <v>11580</v>
      </c>
      <c r="G707" s="10">
        <v>2948</v>
      </c>
      <c r="H707" s="10" t="s">
        <v>5832</v>
      </c>
      <c r="I707" s="47" t="s">
        <v>5831</v>
      </c>
      <c r="J707" s="10" t="s">
        <v>5576</v>
      </c>
      <c r="K707" s="10" t="s">
        <v>5833</v>
      </c>
    </row>
    <row r="708" spans="3:11" ht="15" customHeight="1" x14ac:dyDescent="0.3">
      <c r="C708" s="44" t="s">
        <v>14966</v>
      </c>
      <c r="D708" s="47" t="s">
        <v>5228</v>
      </c>
      <c r="F708" s="52" t="s">
        <v>11581</v>
      </c>
      <c r="G708" s="10">
        <v>2950</v>
      </c>
      <c r="H708" s="10" t="s">
        <v>5838</v>
      </c>
      <c r="I708" s="47" t="s">
        <v>686</v>
      </c>
      <c r="J708" s="10" t="s">
        <v>5579</v>
      </c>
      <c r="K708" s="10" t="s">
        <v>5839</v>
      </c>
    </row>
    <row r="709" spans="3:11" ht="15" customHeight="1" x14ac:dyDescent="0.3">
      <c r="C709" s="44" t="s">
        <v>14967</v>
      </c>
      <c r="D709" s="47" t="s">
        <v>9765</v>
      </c>
      <c r="F709" s="52" t="s">
        <v>11582</v>
      </c>
      <c r="G709" s="10">
        <v>23498</v>
      </c>
      <c r="H709" s="10" t="s">
        <v>5879</v>
      </c>
      <c r="I709" s="47" t="s">
        <v>5878</v>
      </c>
      <c r="J709" s="10" t="s">
        <v>5583</v>
      </c>
      <c r="K709" s="10" t="s">
        <v>5880</v>
      </c>
    </row>
    <row r="710" spans="3:11" ht="15" customHeight="1" x14ac:dyDescent="0.3">
      <c r="C710" s="44" t="s">
        <v>14968</v>
      </c>
      <c r="D710" s="47" t="s">
        <v>9768</v>
      </c>
      <c r="F710" s="52" t="s">
        <v>23011</v>
      </c>
      <c r="G710" s="10">
        <v>57531</v>
      </c>
      <c r="H710" s="10" t="s">
        <v>21808</v>
      </c>
      <c r="I710" s="47" t="s">
        <v>15626</v>
      </c>
      <c r="J710" s="10" t="s">
        <v>21809</v>
      </c>
      <c r="K710" s="10" t="s">
        <v>21810</v>
      </c>
    </row>
    <row r="711" spans="3:11" ht="15" customHeight="1" x14ac:dyDescent="0.3">
      <c r="C711" s="44" t="s">
        <v>14969</v>
      </c>
      <c r="D711" s="47" t="s">
        <v>14970</v>
      </c>
      <c r="F711" s="52" t="s">
        <v>11583</v>
      </c>
      <c r="G711" s="10">
        <v>3030</v>
      </c>
      <c r="H711" s="10" t="s">
        <v>5884</v>
      </c>
      <c r="I711" s="47" t="s">
        <v>1698</v>
      </c>
      <c r="J711" s="10" t="s">
        <v>5885</v>
      </c>
      <c r="K711" s="10" t="s">
        <v>5886</v>
      </c>
    </row>
    <row r="712" spans="3:11" ht="15" customHeight="1" x14ac:dyDescent="0.3">
      <c r="C712" s="44" t="s">
        <v>14971</v>
      </c>
      <c r="D712" s="47" t="s">
        <v>14972</v>
      </c>
      <c r="F712" s="52" t="s">
        <v>11584</v>
      </c>
      <c r="G712" s="10">
        <v>3032</v>
      </c>
      <c r="H712" s="10" t="s">
        <v>5890</v>
      </c>
      <c r="I712" s="47" t="s">
        <v>5889</v>
      </c>
      <c r="J712" s="10" t="s">
        <v>5891</v>
      </c>
      <c r="K712" s="10" t="s">
        <v>5892</v>
      </c>
    </row>
    <row r="713" spans="3:11" ht="15" customHeight="1" x14ac:dyDescent="0.3">
      <c r="C713" s="44" t="s">
        <v>14973</v>
      </c>
      <c r="D713" s="47" t="s">
        <v>9805</v>
      </c>
      <c r="F713" s="52" t="s">
        <v>23012</v>
      </c>
      <c r="G713" s="10">
        <v>27198</v>
      </c>
      <c r="H713" s="10" t="s">
        <v>21811</v>
      </c>
      <c r="I713" s="47" t="s">
        <v>14793</v>
      </c>
      <c r="J713" s="10" t="s">
        <v>21812</v>
      </c>
      <c r="K713" s="10" t="s">
        <v>21813</v>
      </c>
    </row>
    <row r="714" spans="3:11" ht="15" customHeight="1" x14ac:dyDescent="0.3">
      <c r="C714" s="44" t="s">
        <v>14974</v>
      </c>
      <c r="D714" s="47" t="s">
        <v>4106</v>
      </c>
      <c r="F714" s="52" t="s">
        <v>23013</v>
      </c>
      <c r="G714" s="10">
        <v>338442</v>
      </c>
      <c r="H714" s="10" t="s">
        <v>21814</v>
      </c>
      <c r="I714" s="47" t="s">
        <v>14795</v>
      </c>
      <c r="J714" s="10" t="s">
        <v>21815</v>
      </c>
      <c r="K714" s="10" t="s">
        <v>21816</v>
      </c>
    </row>
    <row r="715" spans="3:11" ht="15" customHeight="1" x14ac:dyDescent="0.3">
      <c r="C715" s="44" t="s">
        <v>14975</v>
      </c>
      <c r="D715" s="47" t="s">
        <v>9233</v>
      </c>
      <c r="F715" s="52" t="s">
        <v>11585</v>
      </c>
      <c r="G715" s="10">
        <v>3061</v>
      </c>
      <c r="H715" s="10" t="s">
        <v>5961</v>
      </c>
      <c r="I715" s="47" t="s">
        <v>3997</v>
      </c>
      <c r="J715" s="10" t="s">
        <v>5626</v>
      </c>
      <c r="K715" s="10" t="s">
        <v>5962</v>
      </c>
    </row>
    <row r="716" spans="3:11" ht="15" customHeight="1" x14ac:dyDescent="0.3">
      <c r="C716" s="44" t="s">
        <v>14976</v>
      </c>
      <c r="D716" s="47" t="s">
        <v>14977</v>
      </c>
      <c r="F716" s="52" t="s">
        <v>11586</v>
      </c>
      <c r="G716" s="10">
        <v>3062</v>
      </c>
      <c r="H716" s="10" t="s">
        <v>5968</v>
      </c>
      <c r="I716" s="47" t="s">
        <v>5967</v>
      </c>
      <c r="J716" s="10" t="s">
        <v>5631</v>
      </c>
      <c r="K716" s="10" t="s">
        <v>5969</v>
      </c>
    </row>
    <row r="717" spans="3:11" ht="15" customHeight="1" x14ac:dyDescent="0.3">
      <c r="C717" s="44" t="s">
        <v>14978</v>
      </c>
      <c r="D717" s="47" t="s">
        <v>14979</v>
      </c>
      <c r="F717" s="52" t="s">
        <v>11587</v>
      </c>
      <c r="G717" s="10">
        <v>3065</v>
      </c>
      <c r="H717" s="10" t="s">
        <v>5974</v>
      </c>
      <c r="I717" s="47" t="s">
        <v>5827</v>
      </c>
      <c r="J717" s="10" t="s">
        <v>5634</v>
      </c>
      <c r="K717" s="10" t="s">
        <v>5975</v>
      </c>
    </row>
    <row r="718" spans="3:11" ht="15" customHeight="1" x14ac:dyDescent="0.3">
      <c r="C718" s="44" t="s">
        <v>14980</v>
      </c>
      <c r="D718" s="47" t="s">
        <v>14981</v>
      </c>
      <c r="F718" s="52" t="s">
        <v>11588</v>
      </c>
      <c r="G718" s="10">
        <v>8841</v>
      </c>
      <c r="H718" s="10" t="s">
        <v>5988</v>
      </c>
      <c r="I718" s="47" t="s">
        <v>5987</v>
      </c>
      <c r="J718" s="10" t="s">
        <v>5644</v>
      </c>
      <c r="K718" s="10" t="s">
        <v>5989</v>
      </c>
    </row>
    <row r="719" spans="3:11" ht="15" customHeight="1" x14ac:dyDescent="0.3">
      <c r="C719" s="44" t="s">
        <v>14982</v>
      </c>
      <c r="D719" s="47" t="s">
        <v>10207</v>
      </c>
      <c r="F719" s="52" t="s">
        <v>11589</v>
      </c>
      <c r="G719" s="10">
        <v>9759</v>
      </c>
      <c r="H719" s="10" t="s">
        <v>5996</v>
      </c>
      <c r="I719" s="47" t="s">
        <v>5995</v>
      </c>
      <c r="J719" s="10" t="s">
        <v>5648</v>
      </c>
      <c r="K719" s="10" t="s">
        <v>5997</v>
      </c>
    </row>
    <row r="720" spans="3:11" ht="15" customHeight="1" x14ac:dyDescent="0.3">
      <c r="C720" s="44" t="s">
        <v>14983</v>
      </c>
      <c r="D720" s="47" t="s">
        <v>4112</v>
      </c>
      <c r="F720" s="52" t="s">
        <v>11590</v>
      </c>
      <c r="G720" s="10">
        <v>10014</v>
      </c>
      <c r="H720" s="10" t="s">
        <v>6003</v>
      </c>
      <c r="I720" s="47" t="s">
        <v>6002</v>
      </c>
      <c r="J720" s="10" t="s">
        <v>5652</v>
      </c>
      <c r="K720" s="10" t="s">
        <v>6004</v>
      </c>
    </row>
    <row r="721" spans="3:11" ht="15" customHeight="1" x14ac:dyDescent="0.3">
      <c r="C721" s="44" t="s">
        <v>14984</v>
      </c>
      <c r="D721" s="47" t="s">
        <v>10218</v>
      </c>
      <c r="F721" s="52" t="s">
        <v>11591</v>
      </c>
      <c r="G721" s="10">
        <v>51564</v>
      </c>
      <c r="H721" s="10" t="s">
        <v>6013</v>
      </c>
      <c r="I721" s="47" t="s">
        <v>6012</v>
      </c>
      <c r="J721" s="10" t="s">
        <v>5656</v>
      </c>
      <c r="K721" s="10" t="s">
        <v>6014</v>
      </c>
    </row>
    <row r="722" spans="3:11" ht="15" customHeight="1" x14ac:dyDescent="0.3">
      <c r="C722" s="44" t="s">
        <v>14985</v>
      </c>
      <c r="D722" s="47" t="s">
        <v>10225</v>
      </c>
      <c r="F722" s="52" t="s">
        <v>11592</v>
      </c>
      <c r="G722" s="10">
        <v>9734</v>
      </c>
      <c r="H722" s="10" t="s">
        <v>6024</v>
      </c>
      <c r="I722" s="47" t="s">
        <v>6023</v>
      </c>
      <c r="J722" s="10" t="s">
        <v>5660</v>
      </c>
      <c r="K722" s="10" t="s">
        <v>6025</v>
      </c>
    </row>
    <row r="723" spans="3:11" ht="15" customHeight="1" x14ac:dyDescent="0.3">
      <c r="C723" s="44" t="s">
        <v>14986</v>
      </c>
      <c r="D723" s="47" t="s">
        <v>14987</v>
      </c>
      <c r="F723" s="52" t="s">
        <v>23014</v>
      </c>
      <c r="G723" s="10">
        <v>25831</v>
      </c>
      <c r="H723" s="10" t="s">
        <v>21817</v>
      </c>
      <c r="I723" s="47" t="s">
        <v>15628</v>
      </c>
      <c r="J723" s="10" t="s">
        <v>21818</v>
      </c>
      <c r="K723" s="10" t="s">
        <v>21819</v>
      </c>
    </row>
    <row r="724" spans="3:11" ht="15" customHeight="1" x14ac:dyDescent="0.3">
      <c r="C724" s="44" t="s">
        <v>14988</v>
      </c>
      <c r="D724" s="47" t="s">
        <v>14989</v>
      </c>
      <c r="F724" s="52" t="s">
        <v>23015</v>
      </c>
      <c r="G724" s="10">
        <v>79654</v>
      </c>
      <c r="H724" s="10" t="s">
        <v>21820</v>
      </c>
      <c r="I724" s="47" t="s">
        <v>15630</v>
      </c>
      <c r="J724" s="10" t="s">
        <v>21821</v>
      </c>
      <c r="K724" s="10" t="s">
        <v>21822</v>
      </c>
    </row>
    <row r="725" spans="3:11" ht="15" customHeight="1" x14ac:dyDescent="0.3">
      <c r="C725" s="44" t="s">
        <v>14990</v>
      </c>
      <c r="D725" s="47" t="s">
        <v>14991</v>
      </c>
      <c r="F725" s="52" t="s">
        <v>11593</v>
      </c>
      <c r="G725" s="10">
        <v>23072</v>
      </c>
      <c r="H725" s="10" t="s">
        <v>6049</v>
      </c>
      <c r="I725" s="47" t="s">
        <v>6048</v>
      </c>
      <c r="J725" s="10" t="s">
        <v>5924</v>
      </c>
      <c r="K725" s="10" t="s">
        <v>6050</v>
      </c>
    </row>
    <row r="726" spans="3:11" ht="15" customHeight="1" x14ac:dyDescent="0.3">
      <c r="C726" s="44" t="s">
        <v>14992</v>
      </c>
      <c r="D726" s="47" t="s">
        <v>14993</v>
      </c>
      <c r="F726" s="52" t="s">
        <v>23016</v>
      </c>
      <c r="G726" s="10">
        <v>8925</v>
      </c>
      <c r="H726" s="10" t="s">
        <v>21823</v>
      </c>
      <c r="I726" s="47" t="s">
        <v>15633</v>
      </c>
      <c r="J726" s="10" t="s">
        <v>21824</v>
      </c>
      <c r="K726" s="10" t="s">
        <v>21825</v>
      </c>
    </row>
    <row r="727" spans="3:11" ht="15" customHeight="1" x14ac:dyDescent="0.3">
      <c r="C727" s="44" t="s">
        <v>14994</v>
      </c>
      <c r="D727" s="47" t="s">
        <v>14995</v>
      </c>
      <c r="F727" s="52" t="s">
        <v>23017</v>
      </c>
      <c r="G727" s="10">
        <v>8924</v>
      </c>
      <c r="H727" s="10" t="s">
        <v>21826</v>
      </c>
      <c r="I727" s="47" t="s">
        <v>15635</v>
      </c>
      <c r="J727" s="10" t="s">
        <v>21827</v>
      </c>
      <c r="K727" s="10" t="s">
        <v>21828</v>
      </c>
    </row>
    <row r="728" spans="3:11" ht="15" customHeight="1" x14ac:dyDescent="0.3">
      <c r="C728" s="44" t="s">
        <v>14996</v>
      </c>
      <c r="D728" s="47" t="s">
        <v>14997</v>
      </c>
      <c r="F728" s="52" t="s">
        <v>11594</v>
      </c>
      <c r="G728" s="10">
        <v>8916</v>
      </c>
      <c r="H728" s="10" t="s">
        <v>6073</v>
      </c>
      <c r="I728" s="47" t="s">
        <v>6072</v>
      </c>
      <c r="J728" s="10" t="s">
        <v>5674</v>
      </c>
      <c r="K728" s="10" t="s">
        <v>6074</v>
      </c>
    </row>
    <row r="729" spans="3:11" ht="15" customHeight="1" x14ac:dyDescent="0.3">
      <c r="C729" s="44" t="s">
        <v>14998</v>
      </c>
      <c r="D729" s="47" t="s">
        <v>14999</v>
      </c>
      <c r="F729" s="52" t="s">
        <v>23018</v>
      </c>
      <c r="G729" s="10">
        <v>26091</v>
      </c>
      <c r="H729" s="10" t="s">
        <v>21829</v>
      </c>
      <c r="I729" s="47" t="s">
        <v>15638</v>
      </c>
      <c r="J729" s="10" t="s">
        <v>21830</v>
      </c>
      <c r="K729" s="10" t="s">
        <v>21831</v>
      </c>
    </row>
    <row r="730" spans="3:11" ht="15" customHeight="1" x14ac:dyDescent="0.3">
      <c r="C730" s="44" t="s">
        <v>15000</v>
      </c>
      <c r="D730" s="47" t="s">
        <v>7013</v>
      </c>
      <c r="F730" s="52" t="s">
        <v>11595</v>
      </c>
      <c r="G730" s="10">
        <v>51191</v>
      </c>
      <c r="H730" s="10" t="s">
        <v>6082</v>
      </c>
      <c r="I730" s="47" t="s">
        <v>6081</v>
      </c>
      <c r="J730" s="10" t="s">
        <v>6083</v>
      </c>
      <c r="K730" s="10" t="s">
        <v>6084</v>
      </c>
    </row>
    <row r="731" spans="3:11" ht="15" customHeight="1" x14ac:dyDescent="0.3">
      <c r="C731" s="44" t="s">
        <v>15001</v>
      </c>
      <c r="D731" s="47" t="s">
        <v>10387</v>
      </c>
      <c r="F731" s="52" t="s">
        <v>23019</v>
      </c>
      <c r="G731" s="10">
        <v>55008</v>
      </c>
      <c r="H731" s="10" t="s">
        <v>21832</v>
      </c>
      <c r="I731" s="47" t="s">
        <v>15641</v>
      </c>
      <c r="J731" s="10" t="s">
        <v>5945</v>
      </c>
      <c r="K731" s="10" t="s">
        <v>21833</v>
      </c>
    </row>
    <row r="732" spans="3:11" ht="15" customHeight="1" x14ac:dyDescent="0.3">
      <c r="C732" s="44" t="s">
        <v>15002</v>
      </c>
      <c r="D732" s="47" t="s">
        <v>10390</v>
      </c>
      <c r="F732" s="52" t="s">
        <v>11596</v>
      </c>
      <c r="G732" s="10">
        <v>9709</v>
      </c>
      <c r="H732" s="10" t="s">
        <v>6085</v>
      </c>
      <c r="I732" s="47" t="s">
        <v>3326</v>
      </c>
      <c r="J732" s="10" t="s">
        <v>5679</v>
      </c>
      <c r="K732" s="10" t="s">
        <v>6086</v>
      </c>
    </row>
    <row r="733" spans="3:11" ht="15" customHeight="1" x14ac:dyDescent="0.3">
      <c r="C733" s="44" t="s">
        <v>15003</v>
      </c>
      <c r="D733" s="47" t="s">
        <v>15004</v>
      </c>
      <c r="F733" s="52" t="s">
        <v>11597</v>
      </c>
      <c r="G733" s="55" t="s">
        <v>27178</v>
      </c>
      <c r="H733" s="10" t="s">
        <v>27178</v>
      </c>
      <c r="I733" s="47" t="s">
        <v>268</v>
      </c>
      <c r="J733" s="10" t="s">
        <v>269</v>
      </c>
      <c r="K733" s="10" t="s">
        <v>6109</v>
      </c>
    </row>
    <row r="734" spans="3:11" ht="15" customHeight="1" x14ac:dyDescent="0.3">
      <c r="C734" s="44" t="s">
        <v>15005</v>
      </c>
      <c r="D734" s="47" t="s">
        <v>15006</v>
      </c>
      <c r="F734" s="52" t="s">
        <v>11598</v>
      </c>
      <c r="G734" s="10">
        <v>3092</v>
      </c>
      <c r="H734" s="10" t="s">
        <v>6132</v>
      </c>
      <c r="I734" s="47" t="s">
        <v>6131</v>
      </c>
      <c r="J734" s="10" t="s">
        <v>5762</v>
      </c>
      <c r="K734" s="10" t="s">
        <v>6133</v>
      </c>
    </row>
    <row r="735" spans="3:11" ht="15" customHeight="1" x14ac:dyDescent="0.3">
      <c r="C735" s="44" t="s">
        <v>15007</v>
      </c>
      <c r="D735" s="47" t="s">
        <v>15008</v>
      </c>
      <c r="F735" s="52" t="s">
        <v>11599</v>
      </c>
      <c r="G735" s="10">
        <v>28996</v>
      </c>
      <c r="H735" s="10" t="s">
        <v>6135</v>
      </c>
      <c r="I735" s="47" t="s">
        <v>6134</v>
      </c>
      <c r="J735" s="10" t="s">
        <v>5766</v>
      </c>
      <c r="K735" s="10" t="s">
        <v>6136</v>
      </c>
    </row>
    <row r="736" spans="3:11" ht="15" customHeight="1" x14ac:dyDescent="0.3">
      <c r="C736" s="44" t="s">
        <v>15009</v>
      </c>
      <c r="D736" s="47" t="s">
        <v>6179</v>
      </c>
      <c r="F736" s="52" t="s">
        <v>11600</v>
      </c>
      <c r="G736" s="10">
        <v>10114</v>
      </c>
      <c r="H736" s="10" t="s">
        <v>6138</v>
      </c>
      <c r="I736" s="47" t="s">
        <v>6137</v>
      </c>
      <c r="J736" s="10" t="s">
        <v>5770</v>
      </c>
      <c r="K736" s="10" t="s">
        <v>6139</v>
      </c>
    </row>
    <row r="737" spans="3:11" ht="15" customHeight="1" x14ac:dyDescent="0.3">
      <c r="C737" s="44" t="s">
        <v>15010</v>
      </c>
      <c r="D737" s="47" t="s">
        <v>7884</v>
      </c>
      <c r="F737" s="52" t="s">
        <v>11601</v>
      </c>
      <c r="G737" s="10">
        <v>3123</v>
      </c>
      <c r="H737" s="10" t="s">
        <v>6161</v>
      </c>
      <c r="I737" s="47" t="s">
        <v>6160</v>
      </c>
      <c r="J737" s="10" t="s">
        <v>6162</v>
      </c>
      <c r="K737" s="10" t="s">
        <v>6163</v>
      </c>
    </row>
    <row r="738" spans="3:11" ht="15" customHeight="1" x14ac:dyDescent="0.3">
      <c r="C738" s="44" t="s">
        <v>15011</v>
      </c>
      <c r="D738" s="47" t="s">
        <v>11041</v>
      </c>
      <c r="F738" s="52" t="s">
        <v>11602</v>
      </c>
      <c r="G738" s="10">
        <v>6596</v>
      </c>
      <c r="H738" s="10" t="s">
        <v>6177</v>
      </c>
      <c r="I738" s="47" t="s">
        <v>6176</v>
      </c>
      <c r="J738" s="10" t="s">
        <v>5777</v>
      </c>
      <c r="K738" s="10" t="s">
        <v>6178</v>
      </c>
    </row>
    <row r="739" spans="3:11" ht="15" customHeight="1" x14ac:dyDescent="0.3">
      <c r="C739" s="44" t="s">
        <v>15012</v>
      </c>
      <c r="D739" s="47" t="s">
        <v>15013</v>
      </c>
      <c r="F739" s="52" t="s">
        <v>11603</v>
      </c>
      <c r="G739" s="10">
        <v>3146</v>
      </c>
      <c r="H739" s="10" t="s">
        <v>6184</v>
      </c>
      <c r="I739" s="47" t="s">
        <v>4152</v>
      </c>
      <c r="J739" s="10" t="s">
        <v>5783</v>
      </c>
      <c r="K739" s="10" t="s">
        <v>6185</v>
      </c>
    </row>
    <row r="740" spans="3:11" ht="15" customHeight="1" x14ac:dyDescent="0.3">
      <c r="C740" s="44" t="s">
        <v>15014</v>
      </c>
      <c r="D740" s="47" t="s">
        <v>4909</v>
      </c>
      <c r="F740" s="52" t="s">
        <v>11604</v>
      </c>
      <c r="G740" s="10">
        <v>3200</v>
      </c>
      <c r="H740" s="10" t="s">
        <v>6216</v>
      </c>
      <c r="I740" s="47" t="s">
        <v>6215</v>
      </c>
      <c r="J740" s="10" t="s">
        <v>6153</v>
      </c>
      <c r="K740" s="10" t="s">
        <v>6217</v>
      </c>
    </row>
    <row r="741" spans="3:11" ht="15" customHeight="1" x14ac:dyDescent="0.3">
      <c r="C741" s="44" t="s">
        <v>15015</v>
      </c>
      <c r="D741" s="47" t="s">
        <v>15016</v>
      </c>
      <c r="F741" s="52" t="s">
        <v>11605</v>
      </c>
      <c r="G741" s="10">
        <v>3249</v>
      </c>
      <c r="H741" s="10" t="s">
        <v>6372</v>
      </c>
      <c r="I741" s="47" t="s">
        <v>6371</v>
      </c>
      <c r="J741" s="10" t="s">
        <v>5844</v>
      </c>
      <c r="K741" s="10" t="s">
        <v>6373</v>
      </c>
    </row>
    <row r="742" spans="3:11" ht="15" customHeight="1" x14ac:dyDescent="0.3">
      <c r="C742" s="44" t="s">
        <v>15017</v>
      </c>
      <c r="D742" s="47" t="s">
        <v>15018</v>
      </c>
      <c r="F742" s="52" t="s">
        <v>11606</v>
      </c>
      <c r="G742" s="10">
        <v>3251</v>
      </c>
      <c r="H742" s="10" t="s">
        <v>263</v>
      </c>
      <c r="I742" s="47" t="s">
        <v>36</v>
      </c>
      <c r="J742" s="10" t="s">
        <v>264</v>
      </c>
      <c r="K742" s="10" t="s">
        <v>6380</v>
      </c>
    </row>
    <row r="743" spans="3:11" ht="15" customHeight="1" x14ac:dyDescent="0.3">
      <c r="C743" s="44" t="s">
        <v>15019</v>
      </c>
      <c r="D743" s="47" t="s">
        <v>547</v>
      </c>
      <c r="F743" s="52" t="s">
        <v>11607</v>
      </c>
      <c r="G743" s="10">
        <v>3263</v>
      </c>
      <c r="H743" s="10" t="s">
        <v>6394</v>
      </c>
      <c r="I743" s="47" t="s">
        <v>6393</v>
      </c>
      <c r="J743" s="10" t="s">
        <v>5852</v>
      </c>
      <c r="K743" s="10" t="s">
        <v>6395</v>
      </c>
    </row>
    <row r="744" spans="3:11" ht="15" customHeight="1" x14ac:dyDescent="0.3">
      <c r="C744" s="44" t="s">
        <v>15020</v>
      </c>
      <c r="D744" s="47" t="s">
        <v>895</v>
      </c>
      <c r="F744" s="52" t="s">
        <v>11608</v>
      </c>
      <c r="G744" s="10">
        <v>3273</v>
      </c>
      <c r="H744" s="10" t="s">
        <v>6412</v>
      </c>
      <c r="I744" s="47" t="s">
        <v>6411</v>
      </c>
      <c r="J744" s="10" t="s">
        <v>5860</v>
      </c>
      <c r="K744" s="10" t="s">
        <v>6413</v>
      </c>
    </row>
    <row r="745" spans="3:11" ht="15" customHeight="1" x14ac:dyDescent="0.3">
      <c r="C745" s="44" t="s">
        <v>15021</v>
      </c>
      <c r="D745" s="47" t="s">
        <v>1046</v>
      </c>
      <c r="F745" s="52" t="s">
        <v>11609</v>
      </c>
      <c r="G745" s="10">
        <v>3269</v>
      </c>
      <c r="H745" s="10" t="s">
        <v>6418</v>
      </c>
      <c r="I745" s="47" t="s">
        <v>4003</v>
      </c>
      <c r="J745" s="10" t="s">
        <v>6210</v>
      </c>
      <c r="K745" s="10" t="s">
        <v>6419</v>
      </c>
    </row>
    <row r="746" spans="3:11" ht="15" customHeight="1" x14ac:dyDescent="0.3">
      <c r="C746" s="44" t="s">
        <v>15022</v>
      </c>
      <c r="D746" s="47" t="s">
        <v>1219</v>
      </c>
      <c r="F746" s="52" t="s">
        <v>23020</v>
      </c>
      <c r="G746" s="10">
        <v>3274</v>
      </c>
      <c r="H746" s="10" t="s">
        <v>21834</v>
      </c>
      <c r="I746" s="47" t="s">
        <v>14800</v>
      </c>
      <c r="J746" s="10" t="s">
        <v>21835</v>
      </c>
      <c r="K746" s="10" t="s">
        <v>21836</v>
      </c>
    </row>
    <row r="747" spans="3:11" ht="15" customHeight="1" x14ac:dyDescent="0.3">
      <c r="C747" s="44" t="s">
        <v>15023</v>
      </c>
      <c r="D747" s="47" t="s">
        <v>1224</v>
      </c>
      <c r="F747" s="52" t="s">
        <v>23021</v>
      </c>
      <c r="G747" s="10">
        <v>11255</v>
      </c>
      <c r="H747" s="10" t="s">
        <v>21837</v>
      </c>
      <c r="I747" s="47" t="s">
        <v>14802</v>
      </c>
      <c r="J747" s="10" t="s">
        <v>21838</v>
      </c>
      <c r="K747" s="10" t="s">
        <v>21839</v>
      </c>
    </row>
    <row r="748" spans="3:11" ht="15" customHeight="1" x14ac:dyDescent="0.3">
      <c r="C748" s="44" t="s">
        <v>15024</v>
      </c>
      <c r="D748" s="47" t="s">
        <v>1228</v>
      </c>
      <c r="F748" s="52" t="s">
        <v>11610</v>
      </c>
      <c r="G748" s="10">
        <v>59340</v>
      </c>
      <c r="H748" s="10" t="s">
        <v>6426</v>
      </c>
      <c r="I748" s="47" t="s">
        <v>6425</v>
      </c>
      <c r="J748" s="10" t="s">
        <v>5867</v>
      </c>
      <c r="K748" s="10" t="s">
        <v>6427</v>
      </c>
    </row>
    <row r="749" spans="3:11" ht="15" customHeight="1" x14ac:dyDescent="0.3">
      <c r="C749" s="44" t="s">
        <v>15025</v>
      </c>
      <c r="D749" s="47" t="s">
        <v>13</v>
      </c>
      <c r="F749" s="52" t="s">
        <v>11611</v>
      </c>
      <c r="G749" s="10">
        <v>8739</v>
      </c>
      <c r="H749" s="10" t="s">
        <v>6435</v>
      </c>
      <c r="I749" s="47" t="s">
        <v>3107</v>
      </c>
      <c r="J749" s="10" t="s">
        <v>5870</v>
      </c>
      <c r="K749" s="10" t="s">
        <v>6436</v>
      </c>
    </row>
    <row r="750" spans="3:11" ht="15" customHeight="1" x14ac:dyDescent="0.3">
      <c r="C750" s="44" t="s">
        <v>15026</v>
      </c>
      <c r="D750" s="47" t="s">
        <v>463</v>
      </c>
      <c r="F750" s="52" t="s">
        <v>11612</v>
      </c>
      <c r="G750" s="10">
        <v>3297</v>
      </c>
      <c r="H750" s="10" t="s">
        <v>6498</v>
      </c>
      <c r="I750" s="47" t="s">
        <v>6497</v>
      </c>
      <c r="J750" s="10" t="s">
        <v>5897</v>
      </c>
      <c r="K750" s="10" t="s">
        <v>6499</v>
      </c>
    </row>
    <row r="751" spans="3:11" ht="15" customHeight="1" x14ac:dyDescent="0.3">
      <c r="C751" s="44" t="s">
        <v>15027</v>
      </c>
      <c r="D751" s="47" t="s">
        <v>15028</v>
      </c>
      <c r="F751" s="52" t="s">
        <v>11613</v>
      </c>
      <c r="G751" s="10">
        <v>3298</v>
      </c>
      <c r="H751" s="10" t="s">
        <v>6506</v>
      </c>
      <c r="I751" s="47" t="s">
        <v>6505</v>
      </c>
      <c r="J751" s="10" t="s">
        <v>5903</v>
      </c>
      <c r="K751" s="10" t="s">
        <v>6507</v>
      </c>
    </row>
    <row r="752" spans="3:11" ht="15" customHeight="1" x14ac:dyDescent="0.3">
      <c r="C752" s="44" t="s">
        <v>15029</v>
      </c>
      <c r="D752" s="47" t="s">
        <v>1367</v>
      </c>
      <c r="F752" s="52" t="s">
        <v>11614</v>
      </c>
      <c r="G752" s="10">
        <v>3320</v>
      </c>
      <c r="H752" s="10" t="s">
        <v>6516</v>
      </c>
      <c r="I752" s="47" t="s">
        <v>922</v>
      </c>
      <c r="J752" s="10" t="s">
        <v>6517</v>
      </c>
      <c r="K752" s="10" t="s">
        <v>6518</v>
      </c>
    </row>
    <row r="753" spans="3:11" ht="15" customHeight="1" x14ac:dyDescent="0.3">
      <c r="C753" s="44" t="s">
        <v>15030</v>
      </c>
      <c r="D753" s="47" t="s">
        <v>1374</v>
      </c>
      <c r="F753" s="52" t="s">
        <v>11615</v>
      </c>
      <c r="G753" s="10">
        <v>3326</v>
      </c>
      <c r="H753" s="10" t="s">
        <v>6526</v>
      </c>
      <c r="I753" s="47" t="s">
        <v>6525</v>
      </c>
      <c r="J753" s="10" t="s">
        <v>6527</v>
      </c>
      <c r="K753" s="10" t="s">
        <v>6528</v>
      </c>
    </row>
    <row r="754" spans="3:11" ht="15" customHeight="1" x14ac:dyDescent="0.3">
      <c r="C754" s="44" t="s">
        <v>15031</v>
      </c>
      <c r="D754" s="47" t="s">
        <v>1396</v>
      </c>
      <c r="F754" s="52" t="s">
        <v>11616</v>
      </c>
      <c r="G754" s="10">
        <v>7184</v>
      </c>
      <c r="H754" s="10" t="s">
        <v>6533</v>
      </c>
      <c r="I754" s="47" t="s">
        <v>924</v>
      </c>
      <c r="J754" s="10" t="s">
        <v>6534</v>
      </c>
      <c r="K754" s="10" t="s">
        <v>6535</v>
      </c>
    </row>
    <row r="755" spans="3:11" ht="15" customHeight="1" x14ac:dyDescent="0.3">
      <c r="C755" s="44" t="s">
        <v>15032</v>
      </c>
      <c r="D755" s="47" t="s">
        <v>15033</v>
      </c>
      <c r="F755" s="52" t="s">
        <v>11617</v>
      </c>
      <c r="G755" s="10">
        <v>3303</v>
      </c>
      <c r="H755" s="10" t="s">
        <v>6536</v>
      </c>
      <c r="I755" s="47" t="s">
        <v>2003</v>
      </c>
      <c r="J755" s="10" t="s">
        <v>6537</v>
      </c>
      <c r="K755" s="10" t="s">
        <v>6538</v>
      </c>
    </row>
    <row r="756" spans="3:11" ht="15" customHeight="1" x14ac:dyDescent="0.3">
      <c r="C756" s="44" t="s">
        <v>15034</v>
      </c>
      <c r="D756" s="47" t="s">
        <v>468</v>
      </c>
      <c r="F756" s="52" t="s">
        <v>11618</v>
      </c>
      <c r="G756" s="10">
        <v>3304</v>
      </c>
      <c r="H756" s="10" t="s">
        <v>6541</v>
      </c>
      <c r="I756" s="47" t="s">
        <v>2009</v>
      </c>
      <c r="J756" s="10" t="s">
        <v>6542</v>
      </c>
      <c r="K756" s="10" t="s">
        <v>6543</v>
      </c>
    </row>
    <row r="757" spans="3:11" ht="15" customHeight="1" x14ac:dyDescent="0.3">
      <c r="C757" s="44" t="s">
        <v>15035</v>
      </c>
      <c r="D757" s="47" t="s">
        <v>15036</v>
      </c>
      <c r="F757" s="52" t="s">
        <v>11619</v>
      </c>
      <c r="G757" s="10">
        <v>3305</v>
      </c>
      <c r="H757" s="10" t="s">
        <v>6544</v>
      </c>
      <c r="I757" s="47" t="s">
        <v>2277</v>
      </c>
      <c r="J757" s="10" t="s">
        <v>6545</v>
      </c>
      <c r="K757" s="10" t="s">
        <v>6546</v>
      </c>
    </row>
    <row r="758" spans="3:11" ht="15" customHeight="1" x14ac:dyDescent="0.3">
      <c r="C758" s="44" t="s">
        <v>15037</v>
      </c>
      <c r="D758" s="47" t="s">
        <v>15038</v>
      </c>
      <c r="F758" s="52" t="s">
        <v>11620</v>
      </c>
      <c r="G758" s="10">
        <v>3306</v>
      </c>
      <c r="H758" s="10" t="s">
        <v>6547</v>
      </c>
      <c r="I758" s="47" t="s">
        <v>4374</v>
      </c>
      <c r="J758" s="10" t="s">
        <v>6548</v>
      </c>
      <c r="K758" s="10" t="s">
        <v>6549</v>
      </c>
    </row>
    <row r="759" spans="3:11" ht="15" customHeight="1" x14ac:dyDescent="0.3">
      <c r="C759" s="44" t="s">
        <v>15039</v>
      </c>
      <c r="D759" s="47" t="s">
        <v>15040</v>
      </c>
      <c r="F759" s="52" t="s">
        <v>11621</v>
      </c>
      <c r="G759" s="10">
        <v>3308</v>
      </c>
      <c r="H759" s="10" t="s">
        <v>6550</v>
      </c>
      <c r="I759" s="47" t="s">
        <v>925</v>
      </c>
      <c r="J759" s="10" t="s">
        <v>6551</v>
      </c>
      <c r="K759" s="10" t="s">
        <v>6552</v>
      </c>
    </row>
    <row r="760" spans="3:11" ht="15" customHeight="1" x14ac:dyDescent="0.3">
      <c r="C760" s="44" t="s">
        <v>15041</v>
      </c>
      <c r="D760" s="47" t="s">
        <v>1770</v>
      </c>
      <c r="F760" s="52" t="s">
        <v>11622</v>
      </c>
      <c r="G760" s="10">
        <v>3309</v>
      </c>
      <c r="H760" s="10" t="s">
        <v>6553</v>
      </c>
      <c r="I760" s="47" t="s">
        <v>927</v>
      </c>
      <c r="J760" s="10" t="s">
        <v>6554</v>
      </c>
      <c r="K760" s="10" t="s">
        <v>6555</v>
      </c>
    </row>
    <row r="761" spans="3:11" ht="15" customHeight="1" x14ac:dyDescent="0.3">
      <c r="C761" s="44" t="s">
        <v>15042</v>
      </c>
      <c r="D761" s="47" t="s">
        <v>1773</v>
      </c>
      <c r="F761" s="52" t="s">
        <v>11623</v>
      </c>
      <c r="G761" s="10">
        <v>3312</v>
      </c>
      <c r="H761" s="10" t="s">
        <v>6559</v>
      </c>
      <c r="I761" s="47" t="s">
        <v>4378</v>
      </c>
      <c r="J761" s="10" t="s">
        <v>6560</v>
      </c>
      <c r="K761" s="10" t="s">
        <v>6561</v>
      </c>
    </row>
    <row r="762" spans="3:11" ht="15" customHeight="1" x14ac:dyDescent="0.3">
      <c r="C762" s="44" t="s">
        <v>15043</v>
      </c>
      <c r="D762" s="47" t="s">
        <v>1776</v>
      </c>
      <c r="F762" s="52" t="s">
        <v>11624</v>
      </c>
      <c r="G762" s="10">
        <v>3313</v>
      </c>
      <c r="H762" s="10" t="s">
        <v>6565</v>
      </c>
      <c r="I762" s="47" t="s">
        <v>4379</v>
      </c>
      <c r="J762" s="10" t="s">
        <v>6566</v>
      </c>
      <c r="K762" s="10" t="s">
        <v>6567</v>
      </c>
    </row>
    <row r="763" spans="3:11" ht="15" customHeight="1" x14ac:dyDescent="0.3">
      <c r="C763" s="44" t="s">
        <v>15044</v>
      </c>
      <c r="D763" s="47" t="s">
        <v>1782</v>
      </c>
      <c r="F763" s="52" t="s">
        <v>11625</v>
      </c>
      <c r="G763" s="10">
        <v>3315</v>
      </c>
      <c r="H763" s="10" t="s">
        <v>6574</v>
      </c>
      <c r="I763" s="47" t="s">
        <v>4380</v>
      </c>
      <c r="J763" s="10" t="s">
        <v>6575</v>
      </c>
      <c r="K763" s="10" t="s">
        <v>6576</v>
      </c>
    </row>
    <row r="764" spans="3:11" ht="15" customHeight="1" x14ac:dyDescent="0.3">
      <c r="C764" s="44" t="s">
        <v>15045</v>
      </c>
      <c r="D764" s="47" t="s">
        <v>1792</v>
      </c>
      <c r="F764" s="52" t="s">
        <v>11626</v>
      </c>
      <c r="G764" s="10">
        <v>3316</v>
      </c>
      <c r="H764" s="10" t="s">
        <v>6583</v>
      </c>
      <c r="I764" s="47" t="s">
        <v>4382</v>
      </c>
      <c r="J764" s="10" t="s">
        <v>6584</v>
      </c>
      <c r="K764" s="10" t="s">
        <v>6585</v>
      </c>
    </row>
    <row r="765" spans="3:11" ht="15" customHeight="1" x14ac:dyDescent="0.3">
      <c r="C765" s="44" t="s">
        <v>15046</v>
      </c>
      <c r="D765" s="47" t="s">
        <v>1141</v>
      </c>
      <c r="F765" s="52" t="s">
        <v>11627</v>
      </c>
      <c r="G765" s="10">
        <v>126393</v>
      </c>
      <c r="H765" s="10" t="s">
        <v>6591</v>
      </c>
      <c r="I765" s="47" t="s">
        <v>6590</v>
      </c>
      <c r="J765" s="10" t="s">
        <v>5965</v>
      </c>
      <c r="K765" s="10" t="s">
        <v>6592</v>
      </c>
    </row>
    <row r="766" spans="3:11" ht="15" customHeight="1" x14ac:dyDescent="0.3">
      <c r="C766" s="44" t="s">
        <v>15047</v>
      </c>
      <c r="D766" s="47" t="s">
        <v>874</v>
      </c>
      <c r="F766" s="52" t="s">
        <v>11628</v>
      </c>
      <c r="G766" s="10">
        <v>26353</v>
      </c>
      <c r="H766" s="10" t="s">
        <v>6597</v>
      </c>
      <c r="I766" s="47" t="s">
        <v>6596</v>
      </c>
      <c r="J766" s="10" t="s">
        <v>6598</v>
      </c>
      <c r="K766" s="10" t="s">
        <v>6599</v>
      </c>
    </row>
    <row r="767" spans="3:11" ht="15" customHeight="1" x14ac:dyDescent="0.3">
      <c r="C767" s="44" t="s">
        <v>15048</v>
      </c>
      <c r="D767" s="47" t="s">
        <v>1869</v>
      </c>
      <c r="F767" s="52" t="s">
        <v>11629</v>
      </c>
      <c r="G767" s="10">
        <v>79663</v>
      </c>
      <c r="H767" s="10" t="s">
        <v>6604</v>
      </c>
      <c r="I767" s="47" t="s">
        <v>6603</v>
      </c>
      <c r="J767" s="10" t="s">
        <v>6605</v>
      </c>
      <c r="K767" s="10" t="s">
        <v>6606</v>
      </c>
    </row>
    <row r="768" spans="3:11" ht="15" customHeight="1" x14ac:dyDescent="0.3">
      <c r="C768" s="44" t="s">
        <v>15049</v>
      </c>
      <c r="D768" s="47" t="s">
        <v>1146</v>
      </c>
      <c r="F768" s="52" t="s">
        <v>11630</v>
      </c>
      <c r="G768" s="10">
        <v>3329</v>
      </c>
      <c r="H768" s="10" t="s">
        <v>6610</v>
      </c>
      <c r="I768" s="47" t="s">
        <v>4153</v>
      </c>
      <c r="J768" s="10" t="s">
        <v>6611</v>
      </c>
      <c r="K768" s="10" t="s">
        <v>6612</v>
      </c>
    </row>
    <row r="769" spans="3:11" ht="15" customHeight="1" x14ac:dyDescent="0.3">
      <c r="C769" s="44" t="s">
        <v>15050</v>
      </c>
      <c r="D769" s="47" t="s">
        <v>1897</v>
      </c>
      <c r="F769" s="52" t="s">
        <v>11631</v>
      </c>
      <c r="G769" s="10">
        <v>3336</v>
      </c>
      <c r="H769" s="10" t="s">
        <v>6615</v>
      </c>
      <c r="I769" s="47" t="s">
        <v>4388</v>
      </c>
      <c r="J769" s="10" t="s">
        <v>6616</v>
      </c>
      <c r="K769" s="10" t="s">
        <v>6617</v>
      </c>
    </row>
    <row r="770" spans="3:11" ht="15" customHeight="1" x14ac:dyDescent="0.3">
      <c r="C770" s="44" t="s">
        <v>15051</v>
      </c>
      <c r="D770" s="47" t="s">
        <v>1151</v>
      </c>
      <c r="F770" s="52" t="s">
        <v>11632</v>
      </c>
      <c r="G770" s="10">
        <v>10808</v>
      </c>
      <c r="H770" s="10" t="s">
        <v>6619</v>
      </c>
      <c r="I770" s="47" t="s">
        <v>6618</v>
      </c>
      <c r="J770" s="10" t="s">
        <v>6401</v>
      </c>
      <c r="K770" s="10" t="s">
        <v>6620</v>
      </c>
    </row>
    <row r="771" spans="3:11" ht="15" customHeight="1" x14ac:dyDescent="0.3">
      <c r="C771" s="44" t="s">
        <v>15052</v>
      </c>
      <c r="D771" s="47" t="s">
        <v>1915</v>
      </c>
      <c r="F771" s="52" t="s">
        <v>11633</v>
      </c>
      <c r="G771" s="10">
        <v>10553</v>
      </c>
      <c r="H771" s="10" t="s">
        <v>6621</v>
      </c>
      <c r="I771" s="47" t="s">
        <v>6059</v>
      </c>
      <c r="J771" s="10" t="s">
        <v>6622</v>
      </c>
      <c r="K771" s="10" t="s">
        <v>6623</v>
      </c>
    </row>
    <row r="772" spans="3:11" ht="15" customHeight="1" x14ac:dyDescent="0.3">
      <c r="C772" s="44" t="s">
        <v>15053</v>
      </c>
      <c r="D772" s="47" t="s">
        <v>1919</v>
      </c>
      <c r="F772" s="52" t="s">
        <v>11634</v>
      </c>
      <c r="G772" s="10">
        <v>3350</v>
      </c>
      <c r="H772" s="10" t="s">
        <v>6625</v>
      </c>
      <c r="I772" s="47" t="s">
        <v>6624</v>
      </c>
      <c r="J772" s="10" t="s">
        <v>6010</v>
      </c>
      <c r="K772" s="10" t="s">
        <v>6626</v>
      </c>
    </row>
    <row r="773" spans="3:11" ht="15" customHeight="1" x14ac:dyDescent="0.3">
      <c r="C773" s="44" t="s">
        <v>15054</v>
      </c>
      <c r="D773" s="47" t="s">
        <v>15055</v>
      </c>
      <c r="F773" s="52" t="s">
        <v>11635</v>
      </c>
      <c r="G773" s="10">
        <v>3351</v>
      </c>
      <c r="H773" s="10" t="s">
        <v>6628</v>
      </c>
      <c r="I773" s="47" t="s">
        <v>6627</v>
      </c>
      <c r="J773" s="10" t="s">
        <v>6017</v>
      </c>
      <c r="K773" s="10" t="s">
        <v>6629</v>
      </c>
    </row>
    <row r="774" spans="3:11" ht="15" customHeight="1" x14ac:dyDescent="0.3">
      <c r="C774" s="44" t="s">
        <v>15056</v>
      </c>
      <c r="D774" s="47" t="s">
        <v>1922</v>
      </c>
      <c r="F774" s="52" t="s">
        <v>11636</v>
      </c>
      <c r="G774" s="10">
        <v>3352</v>
      </c>
      <c r="H774" s="10" t="s">
        <v>6631</v>
      </c>
      <c r="I774" s="47" t="s">
        <v>6630</v>
      </c>
      <c r="J774" s="10" t="s">
        <v>6429</v>
      </c>
      <c r="K774" s="10" t="s">
        <v>6632</v>
      </c>
    </row>
    <row r="775" spans="3:11" ht="15" customHeight="1" x14ac:dyDescent="0.3">
      <c r="C775" s="44" t="s">
        <v>15057</v>
      </c>
      <c r="D775" s="47" t="s">
        <v>1926</v>
      </c>
      <c r="F775" s="52" t="s">
        <v>11637</v>
      </c>
      <c r="G775" s="10">
        <v>3354</v>
      </c>
      <c r="H775" s="10" t="s">
        <v>6634</v>
      </c>
      <c r="I775" s="47" t="s">
        <v>6633</v>
      </c>
      <c r="J775" s="10" t="s">
        <v>6635</v>
      </c>
      <c r="K775" s="10" t="s">
        <v>6636</v>
      </c>
    </row>
    <row r="776" spans="3:11" ht="15" customHeight="1" x14ac:dyDescent="0.3">
      <c r="C776" s="44" t="s">
        <v>15058</v>
      </c>
      <c r="D776" s="47" t="s">
        <v>1933</v>
      </c>
      <c r="F776" s="52" t="s">
        <v>11638</v>
      </c>
      <c r="G776" s="10">
        <v>3355</v>
      </c>
      <c r="H776" s="10" t="s">
        <v>6638</v>
      </c>
      <c r="I776" s="47" t="s">
        <v>6637</v>
      </c>
      <c r="J776" s="10" t="s">
        <v>6028</v>
      </c>
      <c r="K776" s="10" t="s">
        <v>6639</v>
      </c>
    </row>
    <row r="777" spans="3:11" ht="15" customHeight="1" x14ac:dyDescent="0.3">
      <c r="C777" s="44" t="s">
        <v>15059</v>
      </c>
      <c r="D777" s="47" t="s">
        <v>15060</v>
      </c>
      <c r="F777" s="52" t="s">
        <v>11639</v>
      </c>
      <c r="G777" s="10">
        <v>3356</v>
      </c>
      <c r="H777" s="10" t="s">
        <v>6641</v>
      </c>
      <c r="I777" s="47" t="s">
        <v>6640</v>
      </c>
      <c r="J777" s="10" t="s">
        <v>6032</v>
      </c>
      <c r="K777" s="10" t="s">
        <v>6642</v>
      </c>
    </row>
    <row r="778" spans="3:11" ht="15" customHeight="1" x14ac:dyDescent="0.3">
      <c r="C778" s="44" t="s">
        <v>15061</v>
      </c>
      <c r="D778" s="47" t="s">
        <v>1319</v>
      </c>
      <c r="F778" s="52" t="s">
        <v>11640</v>
      </c>
      <c r="G778" s="10">
        <v>3357</v>
      </c>
      <c r="H778" s="10" t="s">
        <v>6644</v>
      </c>
      <c r="I778" s="47" t="s">
        <v>6643</v>
      </c>
      <c r="J778" s="10" t="s">
        <v>6036</v>
      </c>
      <c r="K778" s="10" t="s">
        <v>6645</v>
      </c>
    </row>
    <row r="779" spans="3:11" ht="15" customHeight="1" x14ac:dyDescent="0.3">
      <c r="C779" s="44" t="s">
        <v>15062</v>
      </c>
      <c r="D779" s="47" t="s">
        <v>876</v>
      </c>
      <c r="F779" s="52" t="s">
        <v>11641</v>
      </c>
      <c r="G779" s="10">
        <v>3358</v>
      </c>
      <c r="H779" s="10" t="s">
        <v>6646</v>
      </c>
      <c r="I779" s="47" t="s">
        <v>4005</v>
      </c>
      <c r="J779" s="10" t="s">
        <v>6042</v>
      </c>
      <c r="K779" s="10" t="s">
        <v>6647</v>
      </c>
    </row>
    <row r="780" spans="3:11" ht="15" customHeight="1" x14ac:dyDescent="0.3">
      <c r="C780" s="44" t="s">
        <v>15063</v>
      </c>
      <c r="D780" s="47" t="s">
        <v>1981</v>
      </c>
      <c r="F780" s="52" t="s">
        <v>11642</v>
      </c>
      <c r="G780" s="10">
        <v>3359</v>
      </c>
      <c r="H780" s="10" t="s">
        <v>6649</v>
      </c>
      <c r="I780" s="47" t="s">
        <v>6648</v>
      </c>
      <c r="J780" s="10" t="s">
        <v>6459</v>
      </c>
      <c r="K780" s="10" t="s">
        <v>6650</v>
      </c>
    </row>
    <row r="781" spans="3:11" ht="15" customHeight="1" x14ac:dyDescent="0.3">
      <c r="C781" s="44" t="s">
        <v>15064</v>
      </c>
      <c r="D781" s="47" t="s">
        <v>877</v>
      </c>
      <c r="F781" s="52" t="s">
        <v>11643</v>
      </c>
      <c r="G781" s="10">
        <v>9177</v>
      </c>
      <c r="H781" s="10" t="s">
        <v>6655</v>
      </c>
      <c r="I781" s="47" t="s">
        <v>6654</v>
      </c>
      <c r="J781" s="10" t="s">
        <v>6463</v>
      </c>
      <c r="K781" s="10" t="s">
        <v>6656</v>
      </c>
    </row>
    <row r="782" spans="3:11" ht="15" customHeight="1" x14ac:dyDescent="0.3">
      <c r="C782" s="44" t="s">
        <v>15065</v>
      </c>
      <c r="D782" s="47" t="s">
        <v>2011</v>
      </c>
      <c r="F782" s="52" t="s">
        <v>11644</v>
      </c>
      <c r="G782" s="10">
        <v>3360</v>
      </c>
      <c r="H782" s="10" t="s">
        <v>6662</v>
      </c>
      <c r="I782" s="47" t="s">
        <v>6661</v>
      </c>
      <c r="J782" s="10" t="s">
        <v>6057</v>
      </c>
      <c r="K782" s="10" t="s">
        <v>6663</v>
      </c>
    </row>
    <row r="783" spans="3:11" ht="15" customHeight="1" x14ac:dyDescent="0.3">
      <c r="C783" s="44" t="s">
        <v>15066</v>
      </c>
      <c r="D783" s="47" t="s">
        <v>2017</v>
      </c>
      <c r="F783" s="52" t="s">
        <v>11645</v>
      </c>
      <c r="G783" s="10">
        <v>3361</v>
      </c>
      <c r="H783" s="10" t="s">
        <v>6665</v>
      </c>
      <c r="I783" s="47" t="s">
        <v>6664</v>
      </c>
      <c r="J783" s="10" t="s">
        <v>6064</v>
      </c>
      <c r="K783" s="10" t="s">
        <v>6666</v>
      </c>
    </row>
    <row r="784" spans="3:11" ht="15" customHeight="1" x14ac:dyDescent="0.3">
      <c r="C784" s="44" t="s">
        <v>15067</v>
      </c>
      <c r="D784" s="47" t="s">
        <v>2026</v>
      </c>
      <c r="F784" s="52" t="s">
        <v>11646</v>
      </c>
      <c r="G784" s="10">
        <v>3362</v>
      </c>
      <c r="H784" s="10" t="s">
        <v>6672</v>
      </c>
      <c r="I784" s="47" t="s">
        <v>6671</v>
      </c>
      <c r="J784" s="10" t="s">
        <v>6070</v>
      </c>
      <c r="K784" s="10" t="s">
        <v>6673</v>
      </c>
    </row>
    <row r="785" spans="3:11" ht="15" customHeight="1" x14ac:dyDescent="0.3">
      <c r="C785" s="44" t="s">
        <v>15068</v>
      </c>
      <c r="D785" s="47" t="s">
        <v>2030</v>
      </c>
      <c r="F785" s="52" t="s">
        <v>11647</v>
      </c>
      <c r="G785" s="10">
        <v>3363</v>
      </c>
      <c r="H785" s="10" t="s">
        <v>6677</v>
      </c>
      <c r="I785" s="47" t="s">
        <v>6676</v>
      </c>
      <c r="J785" s="10" t="s">
        <v>6678</v>
      </c>
      <c r="K785" s="10" t="s">
        <v>6679</v>
      </c>
    </row>
    <row r="786" spans="3:11" ht="15" customHeight="1" x14ac:dyDescent="0.3">
      <c r="C786" s="44" t="s">
        <v>15069</v>
      </c>
      <c r="D786" s="47" t="s">
        <v>2036</v>
      </c>
      <c r="F786" s="52" t="s">
        <v>11648</v>
      </c>
      <c r="G786" s="10">
        <v>27429</v>
      </c>
      <c r="H786" s="10" t="s">
        <v>6688</v>
      </c>
      <c r="I786" s="47" t="s">
        <v>6687</v>
      </c>
      <c r="J786" s="10" t="s">
        <v>6089</v>
      </c>
      <c r="K786" s="10" t="s">
        <v>6689</v>
      </c>
    </row>
    <row r="787" spans="3:11" ht="15" customHeight="1" x14ac:dyDescent="0.3">
      <c r="C787" s="44" t="s">
        <v>15070</v>
      </c>
      <c r="D787" s="47" t="s">
        <v>15071</v>
      </c>
      <c r="F787" s="52" t="s">
        <v>11649</v>
      </c>
      <c r="G787" s="10">
        <v>203100</v>
      </c>
      <c r="H787" s="10" t="s">
        <v>6695</v>
      </c>
      <c r="I787" s="47" t="s">
        <v>6694</v>
      </c>
      <c r="J787" s="10" t="s">
        <v>6093</v>
      </c>
      <c r="K787" s="10" t="s">
        <v>6696</v>
      </c>
    </row>
    <row r="788" spans="3:11" ht="15" customHeight="1" x14ac:dyDescent="0.3">
      <c r="C788" s="44" t="s">
        <v>15072</v>
      </c>
      <c r="D788" s="47" t="s">
        <v>15073</v>
      </c>
      <c r="F788" s="52" t="s">
        <v>11650</v>
      </c>
      <c r="G788" s="10">
        <v>3064</v>
      </c>
      <c r="H788" s="10" t="s">
        <v>6702</v>
      </c>
      <c r="I788" s="47" t="s">
        <v>6701</v>
      </c>
      <c r="J788" s="10" t="s">
        <v>6097</v>
      </c>
      <c r="K788" s="10" t="s">
        <v>6703</v>
      </c>
    </row>
    <row r="789" spans="3:11" ht="15" customHeight="1" x14ac:dyDescent="0.3">
      <c r="C789" s="44" t="s">
        <v>15074</v>
      </c>
      <c r="D789" s="47" t="s">
        <v>15075</v>
      </c>
      <c r="F789" s="52" t="s">
        <v>11651</v>
      </c>
      <c r="G789" s="10">
        <v>10075</v>
      </c>
      <c r="H789" s="10" t="s">
        <v>6714</v>
      </c>
      <c r="I789" s="47" t="s">
        <v>6713</v>
      </c>
      <c r="J789" s="10" t="s">
        <v>6521</v>
      </c>
      <c r="K789" s="10" t="s">
        <v>6715</v>
      </c>
    </row>
    <row r="790" spans="3:11" ht="15" customHeight="1" x14ac:dyDescent="0.3">
      <c r="C790" s="44" t="s">
        <v>15076</v>
      </c>
      <c r="D790" s="47" t="s">
        <v>2097</v>
      </c>
      <c r="F790" s="52" t="s">
        <v>11652</v>
      </c>
      <c r="G790" s="10">
        <v>3383</v>
      </c>
      <c r="H790" s="10" t="s">
        <v>6733</v>
      </c>
      <c r="I790" s="47" t="s">
        <v>3203</v>
      </c>
      <c r="J790" s="10" t="s">
        <v>6104</v>
      </c>
      <c r="K790" s="10" t="s">
        <v>6734</v>
      </c>
    </row>
    <row r="791" spans="3:11" ht="15" customHeight="1" x14ac:dyDescent="0.3">
      <c r="C791" s="44" t="s">
        <v>15077</v>
      </c>
      <c r="D791" s="47" t="s">
        <v>2101</v>
      </c>
      <c r="F791" s="52" t="s">
        <v>11653</v>
      </c>
      <c r="G791" s="10">
        <v>3417</v>
      </c>
      <c r="H791" s="10" t="s">
        <v>6743</v>
      </c>
      <c r="I791" s="47" t="s">
        <v>1523</v>
      </c>
      <c r="J791" s="10" t="s">
        <v>6111</v>
      </c>
      <c r="K791" s="10" t="s">
        <v>6744</v>
      </c>
    </row>
    <row r="792" spans="3:11" ht="15" customHeight="1" x14ac:dyDescent="0.3">
      <c r="C792" s="44" t="s">
        <v>15078</v>
      </c>
      <c r="D792" s="47" t="s">
        <v>883</v>
      </c>
      <c r="F792" s="52" t="s">
        <v>11654</v>
      </c>
      <c r="G792" s="10">
        <v>3418</v>
      </c>
      <c r="H792" s="10" t="s">
        <v>6745</v>
      </c>
      <c r="I792" s="47" t="s">
        <v>1524</v>
      </c>
      <c r="J792" s="10" t="s">
        <v>6114</v>
      </c>
      <c r="K792" s="10" t="s">
        <v>6746</v>
      </c>
    </row>
    <row r="793" spans="3:11" ht="15" customHeight="1" x14ac:dyDescent="0.3">
      <c r="C793" s="44" t="s">
        <v>15079</v>
      </c>
      <c r="D793" s="47" t="s">
        <v>15080</v>
      </c>
      <c r="F793" s="52" t="s">
        <v>11655</v>
      </c>
      <c r="G793" s="10">
        <v>3419</v>
      </c>
      <c r="H793" s="10" t="s">
        <v>6753</v>
      </c>
      <c r="I793" s="47" t="s">
        <v>1526</v>
      </c>
      <c r="J793" s="10" t="s">
        <v>6117</v>
      </c>
      <c r="K793" s="10" t="s">
        <v>6754</v>
      </c>
    </row>
    <row r="794" spans="3:11" ht="15" customHeight="1" x14ac:dyDescent="0.3">
      <c r="C794" s="44" t="s">
        <v>15081</v>
      </c>
      <c r="D794" s="47" t="s">
        <v>2130</v>
      </c>
      <c r="F794" s="52" t="s">
        <v>11656</v>
      </c>
      <c r="G794" s="10">
        <v>3420</v>
      </c>
      <c r="H794" s="10" t="s">
        <v>6758</v>
      </c>
      <c r="I794" s="47" t="s">
        <v>1528</v>
      </c>
      <c r="J794" s="10" t="s">
        <v>6120</v>
      </c>
      <c r="K794" s="10" t="s">
        <v>6759</v>
      </c>
    </row>
    <row r="795" spans="3:11" ht="15" customHeight="1" x14ac:dyDescent="0.3">
      <c r="C795" s="44" t="s">
        <v>15082</v>
      </c>
      <c r="D795" s="47" t="s">
        <v>1162</v>
      </c>
      <c r="F795" s="52" t="s">
        <v>11657</v>
      </c>
      <c r="G795" s="10">
        <v>3421</v>
      </c>
      <c r="H795" s="10" t="s">
        <v>6760</v>
      </c>
      <c r="I795" s="47" t="s">
        <v>1530</v>
      </c>
      <c r="J795" s="10" t="s">
        <v>6761</v>
      </c>
      <c r="K795" s="10" t="s">
        <v>6762</v>
      </c>
    </row>
    <row r="796" spans="3:11" ht="15" customHeight="1" x14ac:dyDescent="0.3">
      <c r="C796" s="44" t="s">
        <v>15083</v>
      </c>
      <c r="D796" s="47" t="s">
        <v>15084</v>
      </c>
      <c r="F796" s="52" t="s">
        <v>11658</v>
      </c>
      <c r="G796" s="10">
        <v>8870</v>
      </c>
      <c r="H796" s="10" t="s">
        <v>6764</v>
      </c>
      <c r="I796" s="47" t="s">
        <v>6763</v>
      </c>
      <c r="J796" s="10" t="s">
        <v>6129</v>
      </c>
      <c r="K796" s="10" t="s">
        <v>6765</v>
      </c>
    </row>
    <row r="797" spans="3:11" ht="15" customHeight="1" x14ac:dyDescent="0.3">
      <c r="C797" s="44" t="s">
        <v>15085</v>
      </c>
      <c r="D797" s="47" t="s">
        <v>2175</v>
      </c>
      <c r="F797" s="52" t="s">
        <v>11659</v>
      </c>
      <c r="G797" s="10">
        <v>3428</v>
      </c>
      <c r="H797" s="10" t="s">
        <v>6766</v>
      </c>
      <c r="I797" s="47" t="s">
        <v>3636</v>
      </c>
      <c r="J797" s="10" t="s">
        <v>6767</v>
      </c>
      <c r="K797" s="10" t="s">
        <v>6768</v>
      </c>
    </row>
    <row r="798" spans="3:11" ht="15" customHeight="1" x14ac:dyDescent="0.3">
      <c r="C798" s="44" t="s">
        <v>15086</v>
      </c>
      <c r="D798" s="47" t="s">
        <v>15087</v>
      </c>
      <c r="F798" s="52" t="s">
        <v>11660</v>
      </c>
      <c r="G798" s="10">
        <v>2537</v>
      </c>
      <c r="H798" s="10" t="s">
        <v>6771</v>
      </c>
      <c r="I798" s="47" t="s">
        <v>3647</v>
      </c>
      <c r="J798" s="10" t="s">
        <v>6772</v>
      </c>
      <c r="K798" s="10" t="s">
        <v>6773</v>
      </c>
    </row>
    <row r="799" spans="3:11" ht="15" customHeight="1" x14ac:dyDescent="0.3">
      <c r="C799" s="44" t="s">
        <v>15088</v>
      </c>
      <c r="D799" s="47" t="s">
        <v>2392</v>
      </c>
      <c r="F799" s="52" t="s">
        <v>11661</v>
      </c>
      <c r="G799" s="10">
        <v>3439</v>
      </c>
      <c r="H799" s="10" t="s">
        <v>86</v>
      </c>
      <c r="I799" s="47" t="s">
        <v>87</v>
      </c>
      <c r="J799" s="10" t="s">
        <v>88</v>
      </c>
      <c r="K799" s="10" t="s">
        <v>6783</v>
      </c>
    </row>
    <row r="800" spans="3:11" ht="15" customHeight="1" x14ac:dyDescent="0.3">
      <c r="C800" s="44" t="s">
        <v>15089</v>
      </c>
      <c r="D800" s="47" t="s">
        <v>15090</v>
      </c>
      <c r="F800" s="52" t="s">
        <v>11662</v>
      </c>
      <c r="G800" s="10">
        <v>3448</v>
      </c>
      <c r="H800" s="10" t="s">
        <v>6785</v>
      </c>
      <c r="I800" s="47" t="s">
        <v>6784</v>
      </c>
      <c r="J800" s="10" t="s">
        <v>6669</v>
      </c>
      <c r="K800" s="10" t="s">
        <v>6786</v>
      </c>
    </row>
    <row r="801" spans="3:11" ht="15" customHeight="1" x14ac:dyDescent="0.3">
      <c r="C801" s="44" t="s">
        <v>15091</v>
      </c>
      <c r="D801" s="47" t="s">
        <v>15092</v>
      </c>
      <c r="F801" s="52" t="s">
        <v>11663</v>
      </c>
      <c r="G801" s="10">
        <v>3440</v>
      </c>
      <c r="H801" s="10" t="s">
        <v>89</v>
      </c>
      <c r="I801" s="47" t="s">
        <v>90</v>
      </c>
      <c r="J801" s="10" t="s">
        <v>91</v>
      </c>
      <c r="K801" s="10" t="s">
        <v>6791</v>
      </c>
    </row>
    <row r="802" spans="3:11" ht="15" customHeight="1" x14ac:dyDescent="0.3">
      <c r="C802" s="44" t="s">
        <v>15093</v>
      </c>
      <c r="D802" s="47" t="s">
        <v>2398</v>
      </c>
      <c r="F802" s="52" t="s">
        <v>11664</v>
      </c>
      <c r="G802" s="10">
        <v>3441</v>
      </c>
      <c r="H802" s="10" t="s">
        <v>92</v>
      </c>
      <c r="I802" s="47" t="s">
        <v>93</v>
      </c>
      <c r="J802" s="10" t="s">
        <v>94</v>
      </c>
      <c r="K802" s="10" t="s">
        <v>6796</v>
      </c>
    </row>
    <row r="803" spans="3:11" ht="15" customHeight="1" x14ac:dyDescent="0.3">
      <c r="C803" s="44" t="s">
        <v>15094</v>
      </c>
      <c r="D803" s="47" t="s">
        <v>2406</v>
      </c>
      <c r="F803" s="52" t="s">
        <v>11665</v>
      </c>
      <c r="G803" s="10">
        <v>3445</v>
      </c>
      <c r="H803" s="10" t="s">
        <v>6807</v>
      </c>
      <c r="I803" s="47" t="s">
        <v>6806</v>
      </c>
      <c r="J803" s="10" t="s">
        <v>6808</v>
      </c>
      <c r="K803" s="10" t="s">
        <v>6809</v>
      </c>
    </row>
    <row r="804" spans="3:11" ht="15" customHeight="1" x14ac:dyDescent="0.3">
      <c r="C804" s="44" t="s">
        <v>15095</v>
      </c>
      <c r="D804" s="47" t="s">
        <v>2416</v>
      </c>
      <c r="F804" s="52" t="s">
        <v>11666</v>
      </c>
      <c r="G804" s="10">
        <v>3454</v>
      </c>
      <c r="H804" s="10" t="s">
        <v>6812</v>
      </c>
      <c r="I804" s="47" t="s">
        <v>3686</v>
      </c>
      <c r="J804" s="10" t="s">
        <v>6151</v>
      </c>
      <c r="K804" s="10" t="s">
        <v>6813</v>
      </c>
    </row>
    <row r="805" spans="3:11" ht="15" customHeight="1" x14ac:dyDescent="0.3">
      <c r="C805" s="44" t="s">
        <v>15096</v>
      </c>
      <c r="D805" s="47" t="s">
        <v>889</v>
      </c>
      <c r="F805" s="52" t="s">
        <v>11667</v>
      </c>
      <c r="G805" s="10">
        <v>3455</v>
      </c>
      <c r="H805" s="10" t="s">
        <v>6816</v>
      </c>
      <c r="I805" s="47" t="s">
        <v>3687</v>
      </c>
      <c r="J805" s="10" t="s">
        <v>6817</v>
      </c>
      <c r="K805" s="10" t="s">
        <v>6818</v>
      </c>
    </row>
    <row r="806" spans="3:11" ht="15" customHeight="1" x14ac:dyDescent="0.3">
      <c r="C806" s="44" t="s">
        <v>15097</v>
      </c>
      <c r="D806" s="47" t="s">
        <v>2451</v>
      </c>
      <c r="F806" s="52" t="s">
        <v>11668</v>
      </c>
      <c r="G806" s="10">
        <v>3456</v>
      </c>
      <c r="H806" s="10" t="s">
        <v>95</v>
      </c>
      <c r="I806" s="47" t="s">
        <v>96</v>
      </c>
      <c r="J806" s="10" t="s">
        <v>97</v>
      </c>
      <c r="K806" s="10" t="s">
        <v>6821</v>
      </c>
    </row>
    <row r="807" spans="3:11" ht="15" customHeight="1" x14ac:dyDescent="0.3">
      <c r="C807" s="44" t="s">
        <v>15098</v>
      </c>
      <c r="D807" s="47" t="s">
        <v>2459</v>
      </c>
      <c r="F807" s="52" t="s">
        <v>11669</v>
      </c>
      <c r="G807" s="10">
        <v>338376</v>
      </c>
      <c r="H807" s="10" t="s">
        <v>6827</v>
      </c>
      <c r="I807" s="47" t="s">
        <v>3695</v>
      </c>
      <c r="J807" s="10" t="s">
        <v>6828</v>
      </c>
      <c r="K807" s="10" t="s">
        <v>6829</v>
      </c>
    </row>
    <row r="808" spans="3:11" ht="15" customHeight="1" x14ac:dyDescent="0.3">
      <c r="C808" s="44" t="s">
        <v>15099</v>
      </c>
      <c r="D808" s="47" t="s">
        <v>2467</v>
      </c>
      <c r="F808" s="52" t="s">
        <v>11670</v>
      </c>
      <c r="G808" s="10">
        <v>3458</v>
      </c>
      <c r="H808" s="10" t="s">
        <v>98</v>
      </c>
      <c r="I808" s="47" t="s">
        <v>99</v>
      </c>
      <c r="J808" s="10" t="s">
        <v>100</v>
      </c>
      <c r="K808" s="10" t="s">
        <v>6832</v>
      </c>
    </row>
    <row r="809" spans="3:11" ht="15" customHeight="1" x14ac:dyDescent="0.3">
      <c r="C809" s="44" t="s">
        <v>15100</v>
      </c>
      <c r="D809" s="47" t="s">
        <v>2476</v>
      </c>
      <c r="F809" s="52" t="s">
        <v>11671</v>
      </c>
      <c r="G809" s="10">
        <v>3459</v>
      </c>
      <c r="H809" s="10" t="s">
        <v>6836</v>
      </c>
      <c r="I809" s="47" t="s">
        <v>6835</v>
      </c>
      <c r="J809" s="10" t="s">
        <v>6166</v>
      </c>
      <c r="K809" s="10" t="s">
        <v>6837</v>
      </c>
    </row>
    <row r="810" spans="3:11" ht="15" customHeight="1" x14ac:dyDescent="0.3">
      <c r="C810" s="44" t="s">
        <v>15101</v>
      </c>
      <c r="D810" s="47" t="s">
        <v>2484</v>
      </c>
      <c r="F810" s="52" t="s">
        <v>11672</v>
      </c>
      <c r="G810" s="10">
        <v>3460</v>
      </c>
      <c r="H810" s="10" t="s">
        <v>6844</v>
      </c>
      <c r="I810" s="47" t="s">
        <v>6843</v>
      </c>
      <c r="J810" s="10" t="s">
        <v>6845</v>
      </c>
      <c r="K810" s="10" t="s">
        <v>6846</v>
      </c>
    </row>
    <row r="811" spans="3:11" ht="15" customHeight="1" x14ac:dyDescent="0.3">
      <c r="C811" s="44" t="s">
        <v>15102</v>
      </c>
      <c r="D811" s="47" t="s">
        <v>2495</v>
      </c>
      <c r="F811" s="52" t="s">
        <v>11673</v>
      </c>
      <c r="G811" s="10">
        <v>56832</v>
      </c>
      <c r="H811" s="10" t="s">
        <v>6850</v>
      </c>
      <c r="I811" s="47" t="s">
        <v>6849</v>
      </c>
      <c r="J811" s="10" t="s">
        <v>6851</v>
      </c>
      <c r="K811" s="10" t="s">
        <v>6852</v>
      </c>
    </row>
    <row r="812" spans="3:11" ht="15" customHeight="1" x14ac:dyDescent="0.3">
      <c r="C812" s="44" t="s">
        <v>15103</v>
      </c>
      <c r="D812" s="47" t="s">
        <v>2507</v>
      </c>
      <c r="F812" s="52" t="s">
        <v>11674</v>
      </c>
      <c r="G812" s="10">
        <v>282618</v>
      </c>
      <c r="H812" s="10" t="s">
        <v>6856</v>
      </c>
      <c r="I812" s="47" t="s">
        <v>6855</v>
      </c>
      <c r="J812" s="10" t="s">
        <v>6857</v>
      </c>
      <c r="K812" s="10" t="s">
        <v>6858</v>
      </c>
    </row>
    <row r="813" spans="3:11" ht="15" customHeight="1" x14ac:dyDescent="0.3">
      <c r="C813" s="44" t="s">
        <v>15104</v>
      </c>
      <c r="D813" s="47" t="s">
        <v>2519</v>
      </c>
      <c r="F813" s="52" t="s">
        <v>11675</v>
      </c>
      <c r="G813" s="10">
        <v>163702</v>
      </c>
      <c r="H813" s="10" t="s">
        <v>6864</v>
      </c>
      <c r="I813" s="47" t="s">
        <v>6863</v>
      </c>
      <c r="J813" s="10" t="s">
        <v>6865</v>
      </c>
      <c r="K813" s="10" t="s">
        <v>6866</v>
      </c>
    </row>
    <row r="814" spans="3:11" ht="15" customHeight="1" x14ac:dyDescent="0.3">
      <c r="C814" s="44" t="s">
        <v>15105</v>
      </c>
      <c r="D814" s="47" t="s">
        <v>2527</v>
      </c>
      <c r="F814" s="52" t="s">
        <v>11676</v>
      </c>
      <c r="G814" s="10">
        <v>3467</v>
      </c>
      <c r="H814" s="10" t="s">
        <v>6869</v>
      </c>
      <c r="I814" s="47" t="s">
        <v>3699</v>
      </c>
      <c r="J814" s="10" t="s">
        <v>6870</v>
      </c>
      <c r="K814" s="10" t="s">
        <v>6871</v>
      </c>
    </row>
    <row r="815" spans="3:11" ht="15" customHeight="1" x14ac:dyDescent="0.3">
      <c r="C815" s="44" t="s">
        <v>15106</v>
      </c>
      <c r="D815" s="47" t="s">
        <v>2535</v>
      </c>
      <c r="F815" s="52" t="s">
        <v>23022</v>
      </c>
      <c r="G815" s="10">
        <v>646581</v>
      </c>
      <c r="H815" s="10" t="s">
        <v>21840</v>
      </c>
      <c r="I815" s="47" t="s">
        <v>16609</v>
      </c>
      <c r="J815" s="10" t="s">
        <v>21841</v>
      </c>
      <c r="K815" s="10" t="s">
        <v>21842</v>
      </c>
    </row>
    <row r="816" spans="3:11" ht="15" customHeight="1" x14ac:dyDescent="0.3">
      <c r="C816" s="44" t="s">
        <v>15107</v>
      </c>
      <c r="D816" s="47" t="s">
        <v>2542</v>
      </c>
      <c r="F816" s="52" t="s">
        <v>11677</v>
      </c>
      <c r="G816" s="10">
        <v>55081</v>
      </c>
      <c r="H816" s="10" t="s">
        <v>6879</v>
      </c>
      <c r="I816" s="47" t="s">
        <v>6878</v>
      </c>
      <c r="J816" s="10" t="s">
        <v>6182</v>
      </c>
      <c r="K816" s="10" t="s">
        <v>6880</v>
      </c>
    </row>
    <row r="817" spans="3:11" ht="15" customHeight="1" x14ac:dyDescent="0.3">
      <c r="C817" s="44" t="s">
        <v>15108</v>
      </c>
      <c r="D817" s="47" t="s">
        <v>2615</v>
      </c>
      <c r="F817" s="52" t="s">
        <v>11678</v>
      </c>
      <c r="G817" s="10">
        <v>3480</v>
      </c>
      <c r="H817" s="10" t="s">
        <v>6891</v>
      </c>
      <c r="I817" s="47" t="s">
        <v>1268</v>
      </c>
      <c r="J817" s="10" t="s">
        <v>6190</v>
      </c>
      <c r="K817" s="10" t="s">
        <v>6892</v>
      </c>
    </row>
    <row r="818" spans="3:11" ht="15" customHeight="1" x14ac:dyDescent="0.3">
      <c r="C818" s="44" t="s">
        <v>15109</v>
      </c>
      <c r="D818" s="47" t="s">
        <v>891</v>
      </c>
      <c r="F818" s="52" t="s">
        <v>23023</v>
      </c>
      <c r="G818" s="10">
        <v>3550</v>
      </c>
      <c r="H818" s="10" t="s">
        <v>21843</v>
      </c>
      <c r="I818" s="47" t="s">
        <v>16611</v>
      </c>
      <c r="J818" s="10" t="s">
        <v>21844</v>
      </c>
      <c r="K818" s="10" t="s">
        <v>21845</v>
      </c>
    </row>
    <row r="819" spans="3:11" ht="15" customHeight="1" x14ac:dyDescent="0.3">
      <c r="C819" s="44" t="s">
        <v>15110</v>
      </c>
      <c r="D819" s="47" t="s">
        <v>3010</v>
      </c>
      <c r="F819" s="52" t="s">
        <v>23024</v>
      </c>
      <c r="G819" s="10">
        <v>121457</v>
      </c>
      <c r="H819" s="10" t="s">
        <v>21846</v>
      </c>
      <c r="I819" s="47" t="s">
        <v>15231</v>
      </c>
      <c r="J819" s="10" t="s">
        <v>21847</v>
      </c>
      <c r="K819" s="10" t="s">
        <v>21848</v>
      </c>
    </row>
    <row r="820" spans="3:11" ht="15" customHeight="1" x14ac:dyDescent="0.3">
      <c r="C820" s="44" t="s">
        <v>15111</v>
      </c>
      <c r="D820" s="47" t="s">
        <v>3021</v>
      </c>
      <c r="F820" s="52" t="s">
        <v>11679</v>
      </c>
      <c r="G820" s="10">
        <v>8517</v>
      </c>
      <c r="H820" s="10" t="s">
        <v>6935</v>
      </c>
      <c r="I820" s="47" t="s">
        <v>5315</v>
      </c>
      <c r="J820" s="10" t="s">
        <v>6198</v>
      </c>
      <c r="K820" s="10" t="s">
        <v>6936</v>
      </c>
    </row>
    <row r="821" spans="3:11" ht="15" customHeight="1" x14ac:dyDescent="0.3">
      <c r="C821" s="44" t="s">
        <v>15112</v>
      </c>
      <c r="D821" s="47" t="s">
        <v>3028</v>
      </c>
      <c r="F821" s="52" t="s">
        <v>11680</v>
      </c>
      <c r="G821" s="10">
        <v>3586</v>
      </c>
      <c r="H821" s="10" t="s">
        <v>101</v>
      </c>
      <c r="I821" s="47" t="s">
        <v>102</v>
      </c>
      <c r="J821" s="10" t="s">
        <v>103</v>
      </c>
      <c r="K821" s="10" t="s">
        <v>6948</v>
      </c>
    </row>
    <row r="822" spans="3:11" ht="15" customHeight="1" x14ac:dyDescent="0.3">
      <c r="C822" s="44" t="s">
        <v>15113</v>
      </c>
      <c r="D822" s="47" t="s">
        <v>3042</v>
      </c>
      <c r="F822" s="52" t="s">
        <v>11681</v>
      </c>
      <c r="G822" s="10">
        <v>3587</v>
      </c>
      <c r="H822" s="10" t="s">
        <v>6949</v>
      </c>
      <c r="I822" s="47" t="s">
        <v>2843</v>
      </c>
      <c r="J822" s="10" t="s">
        <v>6207</v>
      </c>
      <c r="K822" s="10" t="s">
        <v>6950</v>
      </c>
    </row>
    <row r="823" spans="3:11" ht="15" customHeight="1" x14ac:dyDescent="0.3">
      <c r="C823" s="44" t="s">
        <v>15114</v>
      </c>
      <c r="D823" s="47" t="s">
        <v>3056</v>
      </c>
      <c r="F823" s="52" t="s">
        <v>11682</v>
      </c>
      <c r="G823" s="10">
        <v>3588</v>
      </c>
      <c r="H823" s="10" t="s">
        <v>6960</v>
      </c>
      <c r="I823" s="47" t="s">
        <v>2847</v>
      </c>
      <c r="J823" s="10" t="s">
        <v>6213</v>
      </c>
      <c r="K823" s="10" t="s">
        <v>6961</v>
      </c>
    </row>
    <row r="824" spans="3:11" ht="15" customHeight="1" x14ac:dyDescent="0.3">
      <c r="C824" s="44" t="s">
        <v>15115</v>
      </c>
      <c r="D824" s="47" t="s">
        <v>57</v>
      </c>
      <c r="F824" s="52" t="s">
        <v>11683</v>
      </c>
      <c r="G824" s="10">
        <v>3589</v>
      </c>
      <c r="H824" s="10" t="s">
        <v>104</v>
      </c>
      <c r="I824" s="47" t="s">
        <v>105</v>
      </c>
      <c r="J824" s="10" t="s">
        <v>106</v>
      </c>
      <c r="K824" s="10" t="s">
        <v>6964</v>
      </c>
    </row>
    <row r="825" spans="3:11" ht="15" customHeight="1" x14ac:dyDescent="0.3">
      <c r="C825" s="44" t="s">
        <v>15116</v>
      </c>
      <c r="D825" s="47" t="s">
        <v>3064</v>
      </c>
      <c r="F825" s="52" t="s">
        <v>11684</v>
      </c>
      <c r="G825" s="10">
        <v>3590</v>
      </c>
      <c r="H825" s="10" t="s">
        <v>6969</v>
      </c>
      <c r="I825" s="47" t="s">
        <v>6968</v>
      </c>
      <c r="J825" s="10" t="s">
        <v>6970</v>
      </c>
      <c r="K825" s="10" t="s">
        <v>6971</v>
      </c>
    </row>
    <row r="826" spans="3:11" ht="15" customHeight="1" x14ac:dyDescent="0.3">
      <c r="C826" s="44" t="s">
        <v>15117</v>
      </c>
      <c r="D826" s="47" t="s">
        <v>60</v>
      </c>
      <c r="F826" s="52" t="s">
        <v>11685</v>
      </c>
      <c r="G826" s="10">
        <v>3592</v>
      </c>
      <c r="H826" s="10" t="s">
        <v>107</v>
      </c>
      <c r="I826" s="47" t="s">
        <v>108</v>
      </c>
      <c r="J826" s="10" t="s">
        <v>109</v>
      </c>
      <c r="K826" s="10" t="s">
        <v>6974</v>
      </c>
    </row>
    <row r="827" spans="3:11" ht="15" customHeight="1" x14ac:dyDescent="0.3">
      <c r="C827" s="44" t="s">
        <v>15118</v>
      </c>
      <c r="D827" s="47" t="s">
        <v>893</v>
      </c>
      <c r="F827" s="52" t="s">
        <v>11686</v>
      </c>
      <c r="G827" s="10">
        <v>3593</v>
      </c>
      <c r="H827" s="10" t="s">
        <v>110</v>
      </c>
      <c r="I827" s="47" t="s">
        <v>111</v>
      </c>
      <c r="J827" s="10" t="s">
        <v>112</v>
      </c>
      <c r="K827" s="10" t="s">
        <v>6977</v>
      </c>
    </row>
    <row r="828" spans="3:11" ht="15" customHeight="1" x14ac:dyDescent="0.3">
      <c r="C828" s="44" t="s">
        <v>15119</v>
      </c>
      <c r="D828" s="47" t="s">
        <v>3211</v>
      </c>
      <c r="F828" s="52" t="s">
        <v>11687</v>
      </c>
      <c r="G828" s="10">
        <v>3594</v>
      </c>
      <c r="H828" s="10" t="s">
        <v>6981</v>
      </c>
      <c r="I828" s="47" t="s">
        <v>6980</v>
      </c>
      <c r="J828" s="10" t="s">
        <v>6236</v>
      </c>
      <c r="K828" s="10" t="s">
        <v>6982</v>
      </c>
    </row>
    <row r="829" spans="3:11" ht="15" customHeight="1" x14ac:dyDescent="0.3">
      <c r="C829" s="44" t="s">
        <v>15120</v>
      </c>
      <c r="D829" s="47" t="s">
        <v>3217</v>
      </c>
      <c r="F829" s="52" t="s">
        <v>11688</v>
      </c>
      <c r="G829" s="10">
        <v>3595</v>
      </c>
      <c r="H829" s="10" t="s">
        <v>6987</v>
      </c>
      <c r="I829" s="47" t="s">
        <v>6986</v>
      </c>
      <c r="J829" s="10" t="s">
        <v>6240</v>
      </c>
      <c r="K829" s="10" t="s">
        <v>6988</v>
      </c>
    </row>
    <row r="830" spans="3:11" ht="15" customHeight="1" x14ac:dyDescent="0.3">
      <c r="C830" s="44" t="s">
        <v>15121</v>
      </c>
      <c r="D830" s="47" t="s">
        <v>15122</v>
      </c>
      <c r="F830" s="52" t="s">
        <v>11689</v>
      </c>
      <c r="G830" s="10">
        <v>3596</v>
      </c>
      <c r="H830" s="10" t="s">
        <v>113</v>
      </c>
      <c r="I830" s="47" t="s">
        <v>114</v>
      </c>
      <c r="J830" s="10" t="s">
        <v>115</v>
      </c>
      <c r="K830" s="10" t="s">
        <v>6991</v>
      </c>
    </row>
    <row r="831" spans="3:11" ht="15" customHeight="1" x14ac:dyDescent="0.3">
      <c r="C831" s="44" t="s">
        <v>15123</v>
      </c>
      <c r="D831" s="47" t="s">
        <v>3248</v>
      </c>
      <c r="F831" s="52" t="s">
        <v>11690</v>
      </c>
      <c r="G831" s="10">
        <v>3597</v>
      </c>
      <c r="H831" s="10" t="s">
        <v>6996</v>
      </c>
      <c r="I831" s="47" t="s">
        <v>6995</v>
      </c>
      <c r="J831" s="10" t="s">
        <v>6247</v>
      </c>
      <c r="K831" s="10" t="s">
        <v>6997</v>
      </c>
    </row>
    <row r="832" spans="3:11" ht="15" customHeight="1" x14ac:dyDescent="0.3">
      <c r="C832" s="44" t="s">
        <v>15124</v>
      </c>
      <c r="D832" s="47" t="s">
        <v>3083</v>
      </c>
      <c r="F832" s="52" t="s">
        <v>11691</v>
      </c>
      <c r="G832" s="10">
        <v>3598</v>
      </c>
      <c r="H832" s="10" t="s">
        <v>7001</v>
      </c>
      <c r="I832" s="47" t="s">
        <v>7000</v>
      </c>
      <c r="J832" s="10" t="s">
        <v>6251</v>
      </c>
      <c r="K832" s="10" t="s">
        <v>7002</v>
      </c>
    </row>
    <row r="833" spans="3:11" ht="15" customHeight="1" x14ac:dyDescent="0.3">
      <c r="C833" s="44" t="s">
        <v>15125</v>
      </c>
      <c r="D833" s="47" t="s">
        <v>901</v>
      </c>
      <c r="F833" s="52" t="s">
        <v>11692</v>
      </c>
      <c r="G833" s="10">
        <v>3600</v>
      </c>
      <c r="H833" s="10" t="s">
        <v>116</v>
      </c>
      <c r="I833" s="47" t="s">
        <v>117</v>
      </c>
      <c r="J833" s="10" t="s">
        <v>118</v>
      </c>
      <c r="K833" s="10" t="s">
        <v>7006</v>
      </c>
    </row>
    <row r="834" spans="3:11" ht="15" customHeight="1" x14ac:dyDescent="0.3">
      <c r="C834" s="44" t="s">
        <v>15126</v>
      </c>
      <c r="D834" s="47" t="s">
        <v>3086</v>
      </c>
      <c r="F834" s="52" t="s">
        <v>23025</v>
      </c>
      <c r="G834" s="10">
        <v>3601</v>
      </c>
      <c r="H834" s="10" t="s">
        <v>21849</v>
      </c>
      <c r="I834" s="47" t="s">
        <v>16626</v>
      </c>
      <c r="J834" s="10" t="s">
        <v>21850</v>
      </c>
      <c r="K834" s="10" t="s">
        <v>21851</v>
      </c>
    </row>
    <row r="835" spans="3:11" ht="15" customHeight="1" x14ac:dyDescent="0.3">
      <c r="C835" s="44" t="s">
        <v>15127</v>
      </c>
      <c r="D835" s="47" t="s">
        <v>3087</v>
      </c>
      <c r="F835" s="52" t="s">
        <v>11693</v>
      </c>
      <c r="G835" s="10">
        <v>3603</v>
      </c>
      <c r="H835" s="10" t="s">
        <v>119</v>
      </c>
      <c r="I835" s="47" t="s">
        <v>120</v>
      </c>
      <c r="J835" s="10" t="s">
        <v>121</v>
      </c>
      <c r="K835" s="10" t="s">
        <v>7009</v>
      </c>
    </row>
    <row r="836" spans="3:11" ht="15" customHeight="1" x14ac:dyDescent="0.3">
      <c r="C836" s="44" t="s">
        <v>15128</v>
      </c>
      <c r="D836" s="47" t="s">
        <v>15129</v>
      </c>
      <c r="F836" s="52" t="s">
        <v>11694</v>
      </c>
      <c r="G836" s="10">
        <v>3605</v>
      </c>
      <c r="H836" s="10" t="s">
        <v>122</v>
      </c>
      <c r="I836" s="47" t="s">
        <v>123</v>
      </c>
      <c r="J836" s="10" t="s">
        <v>124</v>
      </c>
      <c r="K836" s="10" t="s">
        <v>7010</v>
      </c>
    </row>
    <row r="837" spans="3:11" ht="15" customHeight="1" x14ac:dyDescent="0.3">
      <c r="C837" s="44" t="s">
        <v>15130</v>
      </c>
      <c r="D837" s="47" t="s">
        <v>3434</v>
      </c>
      <c r="F837" s="52" t="s">
        <v>11695</v>
      </c>
      <c r="G837" s="10">
        <v>27190</v>
      </c>
      <c r="H837" s="10" t="s">
        <v>125</v>
      </c>
      <c r="I837" s="47" t="s">
        <v>126</v>
      </c>
      <c r="J837" s="10" t="s">
        <v>127</v>
      </c>
      <c r="K837" s="10" t="s">
        <v>7011</v>
      </c>
    </row>
    <row r="838" spans="3:11" ht="15" customHeight="1" x14ac:dyDescent="0.3">
      <c r="C838" s="44" t="s">
        <v>15131</v>
      </c>
      <c r="D838" s="47" t="s">
        <v>3089</v>
      </c>
      <c r="F838" s="52" t="s">
        <v>11696</v>
      </c>
      <c r="G838" s="10">
        <v>27189</v>
      </c>
      <c r="H838" s="10" t="s">
        <v>128</v>
      </c>
      <c r="I838" s="47" t="s">
        <v>129</v>
      </c>
      <c r="J838" s="10" t="s">
        <v>130</v>
      </c>
      <c r="K838" s="10" t="s">
        <v>7012</v>
      </c>
    </row>
    <row r="839" spans="3:11" ht="15" customHeight="1" x14ac:dyDescent="0.3">
      <c r="C839" s="44" t="s">
        <v>15132</v>
      </c>
      <c r="D839" s="47" t="s">
        <v>3676</v>
      </c>
      <c r="F839" s="52" t="s">
        <v>11697</v>
      </c>
      <c r="G839" s="10">
        <v>53342</v>
      </c>
      <c r="H839" s="10" t="s">
        <v>7015</v>
      </c>
      <c r="I839" s="47" t="s">
        <v>7014</v>
      </c>
      <c r="J839" s="10" t="s">
        <v>6272</v>
      </c>
      <c r="K839" s="10" t="s">
        <v>7016</v>
      </c>
    </row>
    <row r="840" spans="3:11" ht="15" customHeight="1" x14ac:dyDescent="0.3">
      <c r="C840" s="44" t="s">
        <v>15133</v>
      </c>
      <c r="D840" s="47" t="s">
        <v>3683</v>
      </c>
      <c r="F840" s="52" t="s">
        <v>11698</v>
      </c>
      <c r="G840" s="10">
        <v>112744</v>
      </c>
      <c r="H840" s="10" t="s">
        <v>7017</v>
      </c>
      <c r="I840" s="47" t="s">
        <v>2866</v>
      </c>
      <c r="J840" s="10" t="s">
        <v>6277</v>
      </c>
      <c r="K840" s="10" t="s">
        <v>7018</v>
      </c>
    </row>
    <row r="841" spans="3:11" ht="15" customHeight="1" x14ac:dyDescent="0.3">
      <c r="C841" s="44" t="s">
        <v>15134</v>
      </c>
      <c r="D841" s="47" t="s">
        <v>3865</v>
      </c>
      <c r="F841" s="52" t="s">
        <v>11699</v>
      </c>
      <c r="G841" s="10">
        <v>23765</v>
      </c>
      <c r="H841" s="10" t="s">
        <v>7020</v>
      </c>
      <c r="I841" s="47" t="s">
        <v>7019</v>
      </c>
      <c r="J841" s="10" t="s">
        <v>6284</v>
      </c>
      <c r="K841" s="10" t="s">
        <v>7021</v>
      </c>
    </row>
    <row r="842" spans="3:11" ht="15" customHeight="1" x14ac:dyDescent="0.3">
      <c r="C842" s="44" t="s">
        <v>15135</v>
      </c>
      <c r="D842" s="47" t="s">
        <v>3868</v>
      </c>
      <c r="F842" s="52" t="s">
        <v>11700</v>
      </c>
      <c r="G842" s="10">
        <v>55540</v>
      </c>
      <c r="H842" s="10" t="s">
        <v>7023</v>
      </c>
      <c r="I842" s="47" t="s">
        <v>7022</v>
      </c>
      <c r="J842" s="10" t="s">
        <v>6292</v>
      </c>
      <c r="K842" s="10" t="s">
        <v>7024</v>
      </c>
    </row>
    <row r="843" spans="3:11" ht="15" customHeight="1" x14ac:dyDescent="0.3">
      <c r="C843" s="44" t="s">
        <v>15136</v>
      </c>
      <c r="D843" s="47" t="s">
        <v>3875</v>
      </c>
      <c r="F843" s="52" t="s">
        <v>11701</v>
      </c>
      <c r="G843" s="10">
        <v>3606</v>
      </c>
      <c r="H843" s="10" t="s">
        <v>131</v>
      </c>
      <c r="I843" s="47" t="s">
        <v>132</v>
      </c>
      <c r="J843" s="10" t="s">
        <v>133</v>
      </c>
      <c r="K843" s="10" t="s">
        <v>7025</v>
      </c>
    </row>
    <row r="844" spans="3:11" ht="15" customHeight="1" x14ac:dyDescent="0.3">
      <c r="C844" s="44" t="s">
        <v>15137</v>
      </c>
      <c r="D844" s="47" t="s">
        <v>3884</v>
      </c>
      <c r="F844" s="52" t="s">
        <v>11702</v>
      </c>
      <c r="G844" s="10">
        <v>8809</v>
      </c>
      <c r="H844" s="10" t="s">
        <v>7027</v>
      </c>
      <c r="I844" s="47" t="s">
        <v>7026</v>
      </c>
      <c r="J844" s="10" t="s">
        <v>6306</v>
      </c>
      <c r="K844" s="10" t="s">
        <v>7028</v>
      </c>
    </row>
    <row r="845" spans="3:11" ht="15" customHeight="1" x14ac:dyDescent="0.3">
      <c r="C845" s="44" t="s">
        <v>15138</v>
      </c>
      <c r="D845" s="47" t="s">
        <v>3890</v>
      </c>
      <c r="F845" s="52" t="s">
        <v>11703</v>
      </c>
      <c r="G845" s="10">
        <v>8807</v>
      </c>
      <c r="H845" s="10" t="s">
        <v>7032</v>
      </c>
      <c r="I845" s="47" t="s">
        <v>7031</v>
      </c>
      <c r="J845" s="10" t="s">
        <v>6312</v>
      </c>
      <c r="K845" s="10" t="s">
        <v>7033</v>
      </c>
    </row>
    <row r="846" spans="3:11" ht="15" customHeight="1" x14ac:dyDescent="0.3">
      <c r="C846" s="44" t="s">
        <v>15139</v>
      </c>
      <c r="D846" s="47" t="s">
        <v>3090</v>
      </c>
      <c r="F846" s="52" t="s">
        <v>11704</v>
      </c>
      <c r="G846" s="10">
        <v>29949</v>
      </c>
      <c r="H846" s="10" t="s">
        <v>134</v>
      </c>
      <c r="I846" s="47" t="s">
        <v>135</v>
      </c>
      <c r="J846" s="10" t="s">
        <v>136</v>
      </c>
      <c r="K846" s="10" t="s">
        <v>7036</v>
      </c>
    </row>
    <row r="847" spans="3:11" ht="15" customHeight="1" x14ac:dyDescent="0.3">
      <c r="C847" s="44" t="s">
        <v>15140</v>
      </c>
      <c r="D847" s="47" t="s">
        <v>15141</v>
      </c>
      <c r="F847" s="52" t="s">
        <v>11705</v>
      </c>
      <c r="G847" s="10">
        <v>3552</v>
      </c>
      <c r="H847" s="10" t="s">
        <v>137</v>
      </c>
      <c r="I847" s="47" t="s">
        <v>138</v>
      </c>
      <c r="J847" s="10" t="s">
        <v>139</v>
      </c>
      <c r="K847" s="10" t="s">
        <v>7039</v>
      </c>
    </row>
    <row r="848" spans="3:11" ht="15" customHeight="1" x14ac:dyDescent="0.3">
      <c r="C848" s="44" t="s">
        <v>15142</v>
      </c>
      <c r="D848" s="47" t="s">
        <v>15143</v>
      </c>
      <c r="F848" s="52" t="s">
        <v>11706</v>
      </c>
      <c r="G848" s="10">
        <v>3553</v>
      </c>
      <c r="H848" s="10" t="s">
        <v>140</v>
      </c>
      <c r="I848" s="47" t="s">
        <v>141</v>
      </c>
      <c r="J848" s="10" t="s">
        <v>142</v>
      </c>
      <c r="K848" s="10" t="s">
        <v>7042</v>
      </c>
    </row>
    <row r="849" spans="3:11" ht="15" customHeight="1" x14ac:dyDescent="0.3">
      <c r="C849" s="44" t="s">
        <v>15144</v>
      </c>
      <c r="D849" s="47" t="s">
        <v>15145</v>
      </c>
      <c r="F849" s="52" t="s">
        <v>23026</v>
      </c>
      <c r="G849" s="10">
        <v>84639</v>
      </c>
      <c r="H849" s="10" t="s">
        <v>21852</v>
      </c>
      <c r="I849" s="47" t="s">
        <v>16642</v>
      </c>
      <c r="J849" s="10" t="s">
        <v>21853</v>
      </c>
      <c r="K849" s="10" t="s">
        <v>21854</v>
      </c>
    </row>
    <row r="850" spans="3:11" ht="15" customHeight="1" x14ac:dyDescent="0.3">
      <c r="C850" s="44" t="s">
        <v>15146</v>
      </c>
      <c r="D850" s="47" t="s">
        <v>3095</v>
      </c>
      <c r="F850" s="52" t="s">
        <v>11707</v>
      </c>
      <c r="G850" s="10">
        <v>3554</v>
      </c>
      <c r="H850" s="10" t="s">
        <v>7043</v>
      </c>
      <c r="I850" s="47" t="s">
        <v>2872</v>
      </c>
      <c r="J850" s="10" t="s">
        <v>6326</v>
      </c>
      <c r="K850" s="10" t="s">
        <v>7044</v>
      </c>
    </row>
    <row r="851" spans="3:11" ht="15" customHeight="1" x14ac:dyDescent="0.3">
      <c r="C851" s="44" t="s">
        <v>15147</v>
      </c>
      <c r="D851" s="47" t="s">
        <v>15148</v>
      </c>
      <c r="F851" s="52" t="s">
        <v>11708</v>
      </c>
      <c r="G851" s="10">
        <v>7850</v>
      </c>
      <c r="H851" s="10" t="s">
        <v>7046</v>
      </c>
      <c r="I851" s="47" t="s">
        <v>7045</v>
      </c>
      <c r="J851" s="10" t="s">
        <v>6334</v>
      </c>
      <c r="K851" s="10" t="s">
        <v>7047</v>
      </c>
    </row>
    <row r="852" spans="3:11" ht="15" customHeight="1" x14ac:dyDescent="0.3">
      <c r="C852" s="44" t="s">
        <v>15149</v>
      </c>
      <c r="D852" s="47" t="s">
        <v>15150</v>
      </c>
      <c r="F852" s="52" t="s">
        <v>11709</v>
      </c>
      <c r="G852" s="10">
        <v>3556</v>
      </c>
      <c r="H852" s="10" t="s">
        <v>7049</v>
      </c>
      <c r="I852" s="47" t="s">
        <v>7048</v>
      </c>
      <c r="J852" s="10" t="s">
        <v>6341</v>
      </c>
      <c r="K852" s="10" t="s">
        <v>7050</v>
      </c>
    </row>
    <row r="853" spans="3:11" ht="15" customHeight="1" x14ac:dyDescent="0.3">
      <c r="C853" s="44" t="s">
        <v>15151</v>
      </c>
      <c r="D853" s="47" t="s">
        <v>4157</v>
      </c>
      <c r="F853" s="52" t="s">
        <v>23027</v>
      </c>
      <c r="G853" s="10">
        <v>26280</v>
      </c>
      <c r="H853" s="10" t="s">
        <v>21855</v>
      </c>
      <c r="I853" s="47" t="s">
        <v>16647</v>
      </c>
      <c r="J853" s="10" t="s">
        <v>21856</v>
      </c>
      <c r="K853" s="10" t="s">
        <v>21857</v>
      </c>
    </row>
    <row r="854" spans="3:11" ht="15" customHeight="1" x14ac:dyDescent="0.3">
      <c r="C854" s="44" t="s">
        <v>15152</v>
      </c>
      <c r="D854" s="47" t="s">
        <v>4163</v>
      </c>
      <c r="F854" s="52" t="s">
        <v>11710</v>
      </c>
      <c r="G854" s="10">
        <v>9173</v>
      </c>
      <c r="H854" s="10" t="s">
        <v>7052</v>
      </c>
      <c r="I854" s="47" t="s">
        <v>7051</v>
      </c>
      <c r="J854" s="10" t="s">
        <v>6347</v>
      </c>
      <c r="K854" s="10" t="s">
        <v>7053</v>
      </c>
    </row>
    <row r="855" spans="3:11" ht="15" customHeight="1" x14ac:dyDescent="0.3">
      <c r="C855" s="44" t="s">
        <v>15153</v>
      </c>
      <c r="D855" s="47" t="s">
        <v>15154</v>
      </c>
      <c r="F855" s="52" t="s">
        <v>23028</v>
      </c>
      <c r="G855" s="10">
        <v>8808</v>
      </c>
      <c r="H855" s="10" t="s">
        <v>21858</v>
      </c>
      <c r="I855" s="47" t="s">
        <v>16650</v>
      </c>
      <c r="J855" s="10" t="s">
        <v>21859</v>
      </c>
      <c r="K855" s="10" t="s">
        <v>21860</v>
      </c>
    </row>
    <row r="856" spans="3:11" ht="15" customHeight="1" x14ac:dyDescent="0.3">
      <c r="C856" s="44" t="s">
        <v>15155</v>
      </c>
      <c r="D856" s="47" t="s">
        <v>4192</v>
      </c>
      <c r="F856" s="52" t="s">
        <v>11711</v>
      </c>
      <c r="G856" s="10">
        <v>3557</v>
      </c>
      <c r="H856" s="10" t="s">
        <v>143</v>
      </c>
      <c r="I856" s="47" t="s">
        <v>144</v>
      </c>
      <c r="J856" s="10" t="s">
        <v>145</v>
      </c>
      <c r="K856" s="10" t="s">
        <v>7054</v>
      </c>
    </row>
    <row r="857" spans="3:11" ht="15" customHeight="1" x14ac:dyDescent="0.3">
      <c r="C857" s="44" t="s">
        <v>15156</v>
      </c>
      <c r="D857" s="47" t="s">
        <v>909</v>
      </c>
      <c r="F857" s="52" t="s">
        <v>11712</v>
      </c>
      <c r="G857" s="10">
        <v>3558</v>
      </c>
      <c r="H857" s="10" t="s">
        <v>146</v>
      </c>
      <c r="I857" s="47" t="s">
        <v>147</v>
      </c>
      <c r="J857" s="10" t="s">
        <v>148</v>
      </c>
      <c r="K857" s="10" t="s">
        <v>7055</v>
      </c>
    </row>
    <row r="858" spans="3:11" ht="15" customHeight="1" x14ac:dyDescent="0.3">
      <c r="C858" s="44" t="s">
        <v>15157</v>
      </c>
      <c r="D858" s="47" t="s">
        <v>15158</v>
      </c>
      <c r="F858" s="52" t="s">
        <v>11713</v>
      </c>
      <c r="G858" s="10">
        <v>50604</v>
      </c>
      <c r="H858" s="10" t="s">
        <v>149</v>
      </c>
      <c r="I858" s="47" t="s">
        <v>150</v>
      </c>
      <c r="J858" s="10" t="s">
        <v>151</v>
      </c>
      <c r="K858" s="10" t="s">
        <v>7056</v>
      </c>
    </row>
    <row r="859" spans="3:11" ht="15" customHeight="1" x14ac:dyDescent="0.3">
      <c r="C859" s="44" t="s">
        <v>15159</v>
      </c>
      <c r="D859" s="47" t="s">
        <v>15160</v>
      </c>
      <c r="F859" s="52" t="s">
        <v>11714</v>
      </c>
      <c r="G859" s="10">
        <v>53832</v>
      </c>
      <c r="H859" s="10" t="s">
        <v>7061</v>
      </c>
      <c r="I859" s="47" t="s">
        <v>7060</v>
      </c>
      <c r="J859" s="10" t="s">
        <v>6365</v>
      </c>
      <c r="K859" s="10" t="s">
        <v>7062</v>
      </c>
    </row>
    <row r="860" spans="3:11" ht="15" customHeight="1" x14ac:dyDescent="0.3">
      <c r="C860" s="44" t="s">
        <v>15161</v>
      </c>
      <c r="D860" s="47" t="s">
        <v>15162</v>
      </c>
      <c r="F860" s="52" t="s">
        <v>11715</v>
      </c>
      <c r="G860" s="10">
        <v>59067</v>
      </c>
      <c r="H860" s="10" t="s">
        <v>152</v>
      </c>
      <c r="I860" s="47" t="s">
        <v>153</v>
      </c>
      <c r="J860" s="10" t="s">
        <v>154</v>
      </c>
      <c r="K860" s="10" t="s">
        <v>7066</v>
      </c>
    </row>
    <row r="861" spans="3:11" ht="15" customHeight="1" x14ac:dyDescent="0.3">
      <c r="C861" s="44" t="s">
        <v>15163</v>
      </c>
      <c r="D861" s="47" t="s">
        <v>4275</v>
      </c>
      <c r="F861" s="52" t="s">
        <v>11716</v>
      </c>
      <c r="G861" s="10">
        <v>50615</v>
      </c>
      <c r="H861" s="10" t="s">
        <v>7068</v>
      </c>
      <c r="I861" s="47" t="s">
        <v>7067</v>
      </c>
      <c r="J861" s="10" t="s">
        <v>6376</v>
      </c>
      <c r="K861" s="10" t="s">
        <v>7069</v>
      </c>
    </row>
    <row r="862" spans="3:11" ht="15" customHeight="1" x14ac:dyDescent="0.3">
      <c r="C862" s="44" t="s">
        <v>15164</v>
      </c>
      <c r="D862" s="47" t="s">
        <v>3096</v>
      </c>
      <c r="F862" s="52" t="s">
        <v>11717</v>
      </c>
      <c r="G862" s="10">
        <v>50616</v>
      </c>
      <c r="H862" s="10" t="s">
        <v>155</v>
      </c>
      <c r="I862" s="47" t="s">
        <v>156</v>
      </c>
      <c r="J862" s="10" t="s">
        <v>157</v>
      </c>
      <c r="K862" s="10" t="s">
        <v>7073</v>
      </c>
    </row>
    <row r="863" spans="3:11" ht="15" customHeight="1" x14ac:dyDescent="0.3">
      <c r="C863" s="44" t="s">
        <v>15165</v>
      </c>
      <c r="D863" s="47" t="s">
        <v>15166</v>
      </c>
      <c r="F863" s="52" t="s">
        <v>23029</v>
      </c>
      <c r="G863" s="10">
        <v>58985</v>
      </c>
      <c r="H863" s="10" t="s">
        <v>21861</v>
      </c>
      <c r="I863" s="47" t="s">
        <v>16659</v>
      </c>
      <c r="J863" s="10" t="s">
        <v>21862</v>
      </c>
      <c r="K863" s="10" t="s">
        <v>21863</v>
      </c>
    </row>
    <row r="864" spans="3:11" ht="15" customHeight="1" x14ac:dyDescent="0.3">
      <c r="C864" s="44" t="s">
        <v>15167</v>
      </c>
      <c r="D864" s="47" t="s">
        <v>15168</v>
      </c>
      <c r="F864" s="52" t="s">
        <v>11718</v>
      </c>
      <c r="G864" s="10">
        <v>116379</v>
      </c>
      <c r="H864" s="10" t="s">
        <v>7075</v>
      </c>
      <c r="I864" s="47" t="s">
        <v>7074</v>
      </c>
      <c r="J864" s="10" t="s">
        <v>6390</v>
      </c>
      <c r="K864" s="10" t="s">
        <v>7076</v>
      </c>
    </row>
    <row r="865" spans="3:11" ht="15" customHeight="1" x14ac:dyDescent="0.3">
      <c r="C865" s="44" t="s">
        <v>15169</v>
      </c>
      <c r="D865" s="47" t="s">
        <v>15170</v>
      </c>
      <c r="F865" s="52" t="s">
        <v>11719</v>
      </c>
      <c r="G865" s="10">
        <v>51561</v>
      </c>
      <c r="H865" s="10" t="s">
        <v>158</v>
      </c>
      <c r="I865" s="47" t="s">
        <v>159</v>
      </c>
      <c r="J865" s="10" t="s">
        <v>160</v>
      </c>
      <c r="K865" s="10" t="s">
        <v>7081</v>
      </c>
    </row>
    <row r="866" spans="3:11" ht="15" customHeight="1" x14ac:dyDescent="0.3">
      <c r="C866" s="44" t="s">
        <v>15171</v>
      </c>
      <c r="D866" s="47" t="s">
        <v>15172</v>
      </c>
      <c r="F866" s="52" t="s">
        <v>11720</v>
      </c>
      <c r="G866" s="10">
        <v>149233</v>
      </c>
      <c r="H866" s="10" t="s">
        <v>7087</v>
      </c>
      <c r="I866" s="47" t="s">
        <v>7086</v>
      </c>
      <c r="J866" s="10" t="s">
        <v>6405</v>
      </c>
      <c r="K866" s="10" t="s">
        <v>7088</v>
      </c>
    </row>
    <row r="867" spans="3:11" ht="15" customHeight="1" x14ac:dyDescent="0.3">
      <c r="C867" s="44" t="s">
        <v>15173</v>
      </c>
      <c r="D867" s="47" t="s">
        <v>4581</v>
      </c>
      <c r="F867" s="52" t="s">
        <v>11721</v>
      </c>
      <c r="G867" s="10">
        <v>11009</v>
      </c>
      <c r="H867" s="10" t="s">
        <v>161</v>
      </c>
      <c r="I867" s="47" t="s">
        <v>162</v>
      </c>
      <c r="J867" s="10" t="s">
        <v>163</v>
      </c>
      <c r="K867" s="10" t="s">
        <v>7089</v>
      </c>
    </row>
    <row r="868" spans="3:11" ht="15" customHeight="1" x14ac:dyDescent="0.3">
      <c r="C868" s="44" t="s">
        <v>15174</v>
      </c>
      <c r="D868" s="47" t="s">
        <v>4616</v>
      </c>
      <c r="F868" s="52" t="s">
        <v>11722</v>
      </c>
      <c r="G868" s="10">
        <v>64806</v>
      </c>
      <c r="H868" s="10" t="s">
        <v>164</v>
      </c>
      <c r="I868" s="47" t="s">
        <v>165</v>
      </c>
      <c r="J868" s="10" t="s">
        <v>166</v>
      </c>
      <c r="K868" s="10" t="s">
        <v>7090</v>
      </c>
    </row>
    <row r="869" spans="3:11" ht="15" customHeight="1" x14ac:dyDescent="0.3">
      <c r="C869" s="44" t="s">
        <v>15175</v>
      </c>
      <c r="D869" s="47" t="s">
        <v>4620</v>
      </c>
      <c r="F869" s="52" t="s">
        <v>23030</v>
      </c>
      <c r="G869" s="10">
        <v>55801</v>
      </c>
      <c r="H869" s="10" t="s">
        <v>21864</v>
      </c>
      <c r="I869" s="47" t="s">
        <v>16666</v>
      </c>
      <c r="J869" s="10" t="s">
        <v>21865</v>
      </c>
      <c r="K869" s="10" t="s">
        <v>21866</v>
      </c>
    </row>
    <row r="870" spans="3:11" ht="15" customHeight="1" x14ac:dyDescent="0.3">
      <c r="C870" s="44" t="s">
        <v>15176</v>
      </c>
      <c r="D870" s="47" t="s">
        <v>15177</v>
      </c>
      <c r="F870" s="52" t="s">
        <v>11723</v>
      </c>
      <c r="G870" s="10">
        <v>246778</v>
      </c>
      <c r="H870" s="10" t="s">
        <v>167</v>
      </c>
      <c r="I870" s="47" t="s">
        <v>168</v>
      </c>
      <c r="J870" s="10" t="s">
        <v>169</v>
      </c>
      <c r="K870" s="10" t="s">
        <v>7091</v>
      </c>
    </row>
    <row r="871" spans="3:11" ht="15" customHeight="1" x14ac:dyDescent="0.3">
      <c r="C871" s="44" t="s">
        <v>15178</v>
      </c>
      <c r="D871" s="47" t="s">
        <v>4804</v>
      </c>
      <c r="F871" s="52" t="s">
        <v>11724</v>
      </c>
      <c r="G871" s="10">
        <v>3559</v>
      </c>
      <c r="H871" s="10" t="s">
        <v>7093</v>
      </c>
      <c r="I871" s="47" t="s">
        <v>7092</v>
      </c>
      <c r="J871" s="10" t="s">
        <v>6441</v>
      </c>
      <c r="K871" s="10" t="s">
        <v>7094</v>
      </c>
    </row>
    <row r="872" spans="3:11" ht="15" customHeight="1" x14ac:dyDescent="0.3">
      <c r="C872" s="44" t="s">
        <v>15179</v>
      </c>
      <c r="D872" s="47" t="s">
        <v>1248</v>
      </c>
      <c r="F872" s="52" t="s">
        <v>11725</v>
      </c>
      <c r="G872" s="10">
        <v>3560</v>
      </c>
      <c r="H872" s="10" t="s">
        <v>7096</v>
      </c>
      <c r="I872" s="47" t="s">
        <v>7095</v>
      </c>
      <c r="J872" s="10" t="s">
        <v>6446</v>
      </c>
      <c r="K872" s="10" t="s">
        <v>7097</v>
      </c>
    </row>
    <row r="873" spans="3:11" ht="15" customHeight="1" x14ac:dyDescent="0.3">
      <c r="C873" s="44" t="s">
        <v>15180</v>
      </c>
      <c r="D873" s="47" t="s">
        <v>4816</v>
      </c>
      <c r="F873" s="52" t="s">
        <v>11726</v>
      </c>
      <c r="G873" s="10">
        <v>3561</v>
      </c>
      <c r="H873" s="10" t="s">
        <v>7099</v>
      </c>
      <c r="I873" s="47" t="s">
        <v>7098</v>
      </c>
      <c r="J873" s="10" t="s">
        <v>6451</v>
      </c>
      <c r="K873" s="10" t="s">
        <v>7100</v>
      </c>
    </row>
    <row r="874" spans="3:11" ht="15" customHeight="1" x14ac:dyDescent="0.3">
      <c r="C874" s="44" t="s">
        <v>15181</v>
      </c>
      <c r="D874" s="47" t="s">
        <v>4823</v>
      </c>
      <c r="F874" s="52" t="s">
        <v>11727</v>
      </c>
      <c r="G874" s="10">
        <v>3562</v>
      </c>
      <c r="H874" s="10" t="s">
        <v>170</v>
      </c>
      <c r="I874" s="47" t="s">
        <v>171</v>
      </c>
      <c r="J874" s="10" t="s">
        <v>172</v>
      </c>
      <c r="K874" s="10" t="s">
        <v>7101</v>
      </c>
    </row>
    <row r="875" spans="3:11" ht="15" customHeight="1" x14ac:dyDescent="0.3">
      <c r="C875" s="44" t="s">
        <v>15182</v>
      </c>
      <c r="D875" s="47" t="s">
        <v>4632</v>
      </c>
      <c r="F875" s="52" t="s">
        <v>11728</v>
      </c>
      <c r="G875" s="10">
        <v>133396</v>
      </c>
      <c r="H875" s="10" t="s">
        <v>7105</v>
      </c>
      <c r="I875" s="47" t="s">
        <v>7104</v>
      </c>
      <c r="J875" s="10" t="s">
        <v>6946</v>
      </c>
      <c r="K875" s="10" t="s">
        <v>7106</v>
      </c>
    </row>
    <row r="876" spans="3:11" ht="15" customHeight="1" x14ac:dyDescent="0.3">
      <c r="C876" s="44" t="s">
        <v>15183</v>
      </c>
      <c r="D876" s="48" t="s">
        <v>3409</v>
      </c>
      <c r="F876" s="52" t="s">
        <v>11729</v>
      </c>
      <c r="G876" s="10">
        <v>9235</v>
      </c>
      <c r="H876" s="10" t="s">
        <v>7108</v>
      </c>
      <c r="I876" s="47" t="s">
        <v>7107</v>
      </c>
      <c r="J876" s="10" t="s">
        <v>7109</v>
      </c>
      <c r="K876" s="10" t="s">
        <v>7110</v>
      </c>
    </row>
    <row r="877" spans="3:11" ht="15" customHeight="1" x14ac:dyDescent="0.3">
      <c r="C877" s="44" t="s">
        <v>15184</v>
      </c>
      <c r="D877" s="48" t="s">
        <v>3101</v>
      </c>
      <c r="F877" s="52" t="s">
        <v>23031</v>
      </c>
      <c r="G877" s="10">
        <v>27179</v>
      </c>
      <c r="H877" s="10" t="s">
        <v>21867</v>
      </c>
      <c r="I877" s="47" t="s">
        <v>16677</v>
      </c>
      <c r="J877" s="10" t="s">
        <v>21868</v>
      </c>
      <c r="K877" s="10" t="s">
        <v>21869</v>
      </c>
    </row>
    <row r="878" spans="3:11" ht="15" customHeight="1" x14ac:dyDescent="0.3">
      <c r="C878" s="44" t="s">
        <v>15185</v>
      </c>
      <c r="D878" s="48" t="s">
        <v>15186</v>
      </c>
      <c r="F878" s="52" t="s">
        <v>23032</v>
      </c>
      <c r="G878" s="10">
        <v>27177</v>
      </c>
      <c r="H878" s="10" t="s">
        <v>21870</v>
      </c>
      <c r="I878" s="47" t="s">
        <v>16679</v>
      </c>
      <c r="J878" s="10" t="s">
        <v>21871</v>
      </c>
      <c r="K878" s="10" t="s">
        <v>21872</v>
      </c>
    </row>
    <row r="879" spans="3:11" ht="15" customHeight="1" x14ac:dyDescent="0.3">
      <c r="C879" s="44" t="s">
        <v>15187</v>
      </c>
      <c r="D879" s="48" t="s">
        <v>15188</v>
      </c>
      <c r="F879" s="52" t="s">
        <v>23033</v>
      </c>
      <c r="G879" s="10">
        <v>56300</v>
      </c>
      <c r="H879" s="10" t="s">
        <v>21873</v>
      </c>
      <c r="I879" s="47" t="s">
        <v>16681</v>
      </c>
      <c r="J879" s="10" t="s">
        <v>21874</v>
      </c>
      <c r="K879" s="10" t="s">
        <v>21875</v>
      </c>
    </row>
    <row r="880" spans="3:11" ht="15" customHeight="1" x14ac:dyDescent="0.3">
      <c r="C880" s="44" t="s">
        <v>15189</v>
      </c>
      <c r="D880" s="48" t="s">
        <v>915</v>
      </c>
      <c r="F880" s="52" t="s">
        <v>23034</v>
      </c>
      <c r="G880" s="10">
        <v>26525</v>
      </c>
      <c r="H880" s="10" t="s">
        <v>21876</v>
      </c>
      <c r="I880" s="47" t="s">
        <v>16683</v>
      </c>
      <c r="J880" s="10" t="s">
        <v>21877</v>
      </c>
      <c r="K880" s="10" t="s">
        <v>21878</v>
      </c>
    </row>
    <row r="881" spans="3:11" ht="15" customHeight="1" x14ac:dyDescent="0.3">
      <c r="C881" s="44" t="s">
        <v>15190</v>
      </c>
      <c r="D881" s="48" t="s">
        <v>72</v>
      </c>
      <c r="F881" s="52" t="s">
        <v>23035</v>
      </c>
      <c r="G881" s="10">
        <v>27178</v>
      </c>
      <c r="H881" s="10" t="s">
        <v>21879</v>
      </c>
      <c r="I881" s="47" t="s">
        <v>16685</v>
      </c>
      <c r="J881" s="10" t="s">
        <v>21880</v>
      </c>
      <c r="K881" s="10" t="s">
        <v>21881</v>
      </c>
    </row>
    <row r="882" spans="3:11" ht="15" customHeight="1" x14ac:dyDescent="0.3">
      <c r="C882" s="44" t="s">
        <v>15191</v>
      </c>
      <c r="D882" s="48" t="s">
        <v>15192</v>
      </c>
      <c r="F882" s="52" t="s">
        <v>11730</v>
      </c>
      <c r="G882" s="10">
        <v>3563</v>
      </c>
      <c r="H882" s="10" t="s">
        <v>7112</v>
      </c>
      <c r="I882" s="47" t="s">
        <v>7111</v>
      </c>
      <c r="J882" s="10" t="s">
        <v>7113</v>
      </c>
      <c r="K882" s="10" t="s">
        <v>7114</v>
      </c>
    </row>
    <row r="883" spans="3:11" ht="15" customHeight="1" x14ac:dyDescent="0.3">
      <c r="C883" s="44" t="s">
        <v>15193</v>
      </c>
      <c r="D883" s="48" t="s">
        <v>5136</v>
      </c>
      <c r="F883" s="52" t="s">
        <v>11731</v>
      </c>
      <c r="G883" s="10">
        <v>3565</v>
      </c>
      <c r="H883" s="10" t="s">
        <v>173</v>
      </c>
      <c r="I883" s="47" t="s">
        <v>174</v>
      </c>
      <c r="J883" s="10" t="s">
        <v>175</v>
      </c>
      <c r="K883" s="10" t="s">
        <v>7119</v>
      </c>
    </row>
    <row r="884" spans="3:11" ht="15" customHeight="1" x14ac:dyDescent="0.3">
      <c r="C884" s="44" t="s">
        <v>15194</v>
      </c>
      <c r="D884" s="48" t="s">
        <v>15195</v>
      </c>
      <c r="F884" s="52" t="s">
        <v>11732</v>
      </c>
      <c r="G884" s="10">
        <v>3566</v>
      </c>
      <c r="H884" s="10" t="s">
        <v>7120</v>
      </c>
      <c r="I884" s="47" t="s">
        <v>5007</v>
      </c>
      <c r="J884" s="10" t="s">
        <v>7121</v>
      </c>
      <c r="K884" s="10" t="s">
        <v>7122</v>
      </c>
    </row>
    <row r="885" spans="3:11" ht="15" customHeight="1" x14ac:dyDescent="0.3">
      <c r="C885" s="44" t="s">
        <v>15196</v>
      </c>
      <c r="D885" s="48" t="s">
        <v>5248</v>
      </c>
      <c r="F885" s="52" t="s">
        <v>11733</v>
      </c>
      <c r="G885" s="10">
        <v>3567</v>
      </c>
      <c r="H885" s="10" t="s">
        <v>176</v>
      </c>
      <c r="I885" s="47" t="s">
        <v>177</v>
      </c>
      <c r="J885" s="10" t="s">
        <v>178</v>
      </c>
      <c r="K885" s="10" t="s">
        <v>7127</v>
      </c>
    </row>
    <row r="886" spans="3:11" ht="15" customHeight="1" x14ac:dyDescent="0.3">
      <c r="C886" s="44" t="s">
        <v>15197</v>
      </c>
      <c r="D886" s="48" t="s">
        <v>5254</v>
      </c>
      <c r="F886" s="52" t="s">
        <v>11734</v>
      </c>
      <c r="G886" s="10">
        <v>3568</v>
      </c>
      <c r="H886" s="10" t="s">
        <v>7132</v>
      </c>
      <c r="I886" s="47" t="s">
        <v>2889</v>
      </c>
      <c r="J886" s="10" t="s">
        <v>6487</v>
      </c>
      <c r="K886" s="10" t="s">
        <v>7133</v>
      </c>
    </row>
    <row r="887" spans="3:11" ht="15" customHeight="1" x14ac:dyDescent="0.3">
      <c r="C887" s="44" t="s">
        <v>15198</v>
      </c>
      <c r="D887" s="48" t="s">
        <v>5525</v>
      </c>
      <c r="F887" s="52" t="s">
        <v>11735</v>
      </c>
      <c r="G887" s="10">
        <v>3569</v>
      </c>
      <c r="H887" s="10" t="s">
        <v>179</v>
      </c>
      <c r="I887" s="47" t="s">
        <v>180</v>
      </c>
      <c r="J887" s="10" t="s">
        <v>181</v>
      </c>
      <c r="K887" s="10" t="s">
        <v>7134</v>
      </c>
    </row>
    <row r="888" spans="3:11" ht="15" customHeight="1" x14ac:dyDescent="0.3">
      <c r="C888" s="44" t="s">
        <v>15199</v>
      </c>
      <c r="D888" s="48" t="s">
        <v>15200</v>
      </c>
      <c r="F888" s="52" t="s">
        <v>11736</v>
      </c>
      <c r="G888" s="10">
        <v>3570</v>
      </c>
      <c r="H888" s="10" t="s">
        <v>7137</v>
      </c>
      <c r="I888" s="47" t="s">
        <v>4022</v>
      </c>
      <c r="J888" s="10" t="s">
        <v>6495</v>
      </c>
      <c r="K888" s="10" t="s">
        <v>7138</v>
      </c>
    </row>
    <row r="889" spans="3:11" ht="15" customHeight="1" x14ac:dyDescent="0.3">
      <c r="C889" s="44" t="s">
        <v>15201</v>
      </c>
      <c r="D889" s="48" t="s">
        <v>15202</v>
      </c>
      <c r="F889" s="52" t="s">
        <v>11737</v>
      </c>
      <c r="G889" s="10">
        <v>3572</v>
      </c>
      <c r="H889" s="10" t="s">
        <v>7143</v>
      </c>
      <c r="I889" s="47" t="s">
        <v>6901</v>
      </c>
      <c r="J889" s="10" t="s">
        <v>7144</v>
      </c>
      <c r="K889" s="10" t="s">
        <v>7145</v>
      </c>
    </row>
    <row r="890" spans="3:11" ht="15" customHeight="1" x14ac:dyDescent="0.3">
      <c r="C890" s="44" t="s">
        <v>15203</v>
      </c>
      <c r="D890" s="48" t="s">
        <v>582</v>
      </c>
      <c r="F890" s="52" t="s">
        <v>11738</v>
      </c>
      <c r="G890" s="10">
        <v>3574</v>
      </c>
      <c r="H890" s="10" t="s">
        <v>182</v>
      </c>
      <c r="I890" s="47" t="s">
        <v>183</v>
      </c>
      <c r="J890" s="10" t="s">
        <v>184</v>
      </c>
      <c r="K890" s="10" t="s">
        <v>7148</v>
      </c>
    </row>
    <row r="891" spans="3:11" ht="15" customHeight="1" x14ac:dyDescent="0.3">
      <c r="C891" s="44" t="s">
        <v>15204</v>
      </c>
      <c r="D891" s="48" t="s">
        <v>5794</v>
      </c>
      <c r="F891" s="52" t="s">
        <v>11739</v>
      </c>
      <c r="G891" s="10">
        <v>3575</v>
      </c>
      <c r="H891" s="10" t="s">
        <v>7152</v>
      </c>
      <c r="I891" s="47" t="s">
        <v>7151</v>
      </c>
      <c r="J891" s="10" t="s">
        <v>6514</v>
      </c>
      <c r="K891" s="10" t="s">
        <v>7153</v>
      </c>
    </row>
    <row r="892" spans="3:11" ht="15" customHeight="1" x14ac:dyDescent="0.3">
      <c r="C892" s="44" t="s">
        <v>15205</v>
      </c>
      <c r="D892" s="48" t="s">
        <v>686</v>
      </c>
      <c r="F892" s="52" t="s">
        <v>11740</v>
      </c>
      <c r="G892" s="10">
        <v>3578</v>
      </c>
      <c r="H892" s="10" t="s">
        <v>187</v>
      </c>
      <c r="I892" s="47" t="s">
        <v>188</v>
      </c>
      <c r="J892" s="10" t="s">
        <v>189</v>
      </c>
      <c r="K892" s="10" t="s">
        <v>7154</v>
      </c>
    </row>
    <row r="893" spans="3:11" ht="15" customHeight="1" x14ac:dyDescent="0.3">
      <c r="C893" s="44" t="s">
        <v>15206</v>
      </c>
      <c r="D893" s="48" t="s">
        <v>15207</v>
      </c>
      <c r="F893" s="52" t="s">
        <v>11741</v>
      </c>
      <c r="G893" s="10">
        <v>3581</v>
      </c>
      <c r="H893" s="10" t="s">
        <v>7155</v>
      </c>
      <c r="I893" s="47" t="s">
        <v>2915</v>
      </c>
      <c r="J893" s="10" t="s">
        <v>6531</v>
      </c>
      <c r="K893" s="10" t="s">
        <v>7156</v>
      </c>
    </row>
    <row r="894" spans="3:11" ht="15" customHeight="1" x14ac:dyDescent="0.3">
      <c r="C894" s="44" t="s">
        <v>15208</v>
      </c>
      <c r="D894" s="48" t="s">
        <v>5827</v>
      </c>
      <c r="F894" s="52" t="s">
        <v>11742</v>
      </c>
      <c r="G894" s="10">
        <v>3623</v>
      </c>
      <c r="H894" s="10" t="s">
        <v>190</v>
      </c>
      <c r="I894" s="47" t="s">
        <v>191</v>
      </c>
      <c r="J894" s="10" t="s">
        <v>192</v>
      </c>
      <c r="K894" s="10" t="s">
        <v>7161</v>
      </c>
    </row>
    <row r="895" spans="3:11" ht="15" customHeight="1" x14ac:dyDescent="0.3">
      <c r="C895" s="44" t="s">
        <v>15209</v>
      </c>
      <c r="D895" s="48" t="s">
        <v>5987</v>
      </c>
      <c r="F895" s="52" t="s">
        <v>11743</v>
      </c>
      <c r="G895" s="10">
        <v>3624</v>
      </c>
      <c r="H895" s="10" t="s">
        <v>193</v>
      </c>
      <c r="I895" s="47" t="s">
        <v>194</v>
      </c>
      <c r="J895" s="10" t="s">
        <v>195</v>
      </c>
      <c r="K895" s="10" t="s">
        <v>7165</v>
      </c>
    </row>
    <row r="896" spans="3:11" ht="15" customHeight="1" x14ac:dyDescent="0.3">
      <c r="C896" s="44" t="s">
        <v>15210</v>
      </c>
      <c r="D896" s="48" t="s">
        <v>6131</v>
      </c>
      <c r="F896" s="52" t="s">
        <v>11744</v>
      </c>
      <c r="G896" s="10">
        <v>3625</v>
      </c>
      <c r="H896" s="10" t="s">
        <v>7167</v>
      </c>
      <c r="I896" s="47" t="s">
        <v>7166</v>
      </c>
      <c r="J896" s="10" t="s">
        <v>7168</v>
      </c>
      <c r="K896" s="10" t="s">
        <v>7169</v>
      </c>
    </row>
    <row r="897" spans="3:11" ht="15" customHeight="1" x14ac:dyDescent="0.3">
      <c r="C897" s="44" t="s">
        <v>15211</v>
      </c>
      <c r="D897" s="48" t="s">
        <v>6134</v>
      </c>
      <c r="F897" s="52" t="s">
        <v>11745</v>
      </c>
      <c r="G897" s="10">
        <v>83729</v>
      </c>
      <c r="H897" s="10" t="s">
        <v>7171</v>
      </c>
      <c r="I897" s="47" t="s">
        <v>7170</v>
      </c>
      <c r="J897" s="10" t="s">
        <v>7172</v>
      </c>
      <c r="K897" s="10" t="s">
        <v>7173</v>
      </c>
    </row>
    <row r="898" spans="3:11" ht="15" customHeight="1" x14ac:dyDescent="0.3">
      <c r="C898" s="44" t="s">
        <v>15212</v>
      </c>
      <c r="D898" s="48" t="s">
        <v>6137</v>
      </c>
      <c r="F898" s="52" t="s">
        <v>11746</v>
      </c>
      <c r="G898" s="10">
        <v>3630</v>
      </c>
      <c r="H898" s="10" t="s">
        <v>7186</v>
      </c>
      <c r="I898" s="47" t="s">
        <v>4026</v>
      </c>
      <c r="J898" s="10" t="s">
        <v>7187</v>
      </c>
      <c r="K898" s="10" t="s">
        <v>7188</v>
      </c>
    </row>
    <row r="899" spans="3:11" ht="15" customHeight="1" x14ac:dyDescent="0.3">
      <c r="C899" s="44" t="s">
        <v>15213</v>
      </c>
      <c r="D899" s="48" t="s">
        <v>4152</v>
      </c>
      <c r="F899" s="52" t="s">
        <v>11747</v>
      </c>
      <c r="G899" s="10">
        <v>3654</v>
      </c>
      <c r="H899" s="10" t="s">
        <v>7198</v>
      </c>
      <c r="I899" s="47" t="s">
        <v>4171</v>
      </c>
      <c r="J899" s="10" t="s">
        <v>6652</v>
      </c>
      <c r="K899" s="10" t="s">
        <v>7199</v>
      </c>
    </row>
    <row r="900" spans="3:11" ht="15" customHeight="1" x14ac:dyDescent="0.3">
      <c r="C900" s="44" t="s">
        <v>15214</v>
      </c>
      <c r="D900" s="48" t="s">
        <v>3107</v>
      </c>
      <c r="F900" s="52" t="s">
        <v>23036</v>
      </c>
      <c r="G900" s="10">
        <v>64207</v>
      </c>
      <c r="H900" s="10" t="s">
        <v>21882</v>
      </c>
      <c r="I900" s="47" t="s">
        <v>15646</v>
      </c>
      <c r="J900" s="10" t="s">
        <v>21883</v>
      </c>
      <c r="K900" s="10" t="s">
        <v>21884</v>
      </c>
    </row>
    <row r="901" spans="3:11" ht="15" customHeight="1" x14ac:dyDescent="0.3">
      <c r="C901" s="44" t="s">
        <v>15215</v>
      </c>
      <c r="D901" s="48" t="s">
        <v>924</v>
      </c>
      <c r="F901" s="52" t="s">
        <v>11748</v>
      </c>
      <c r="G901" s="10">
        <v>3662</v>
      </c>
      <c r="H901" s="10" t="s">
        <v>7208</v>
      </c>
      <c r="I901" s="47" t="s">
        <v>7207</v>
      </c>
      <c r="J901" s="10" t="s">
        <v>6709</v>
      </c>
      <c r="K901" s="10" t="s">
        <v>7209</v>
      </c>
    </row>
    <row r="902" spans="3:11" ht="15" customHeight="1" x14ac:dyDescent="0.3">
      <c r="C902" s="44" t="s">
        <v>15216</v>
      </c>
      <c r="D902" s="48" t="s">
        <v>2009</v>
      </c>
      <c r="F902" s="52" t="s">
        <v>11749</v>
      </c>
      <c r="G902" s="10">
        <v>3665</v>
      </c>
      <c r="H902" s="10" t="s">
        <v>7218</v>
      </c>
      <c r="I902" s="47" t="s">
        <v>3725</v>
      </c>
      <c r="J902" s="10" t="s">
        <v>6724</v>
      </c>
      <c r="K902" s="10" t="s">
        <v>7219</v>
      </c>
    </row>
    <row r="903" spans="3:11" ht="15" customHeight="1" x14ac:dyDescent="0.3">
      <c r="C903" s="44" t="s">
        <v>15217</v>
      </c>
      <c r="D903" s="48" t="s">
        <v>4379</v>
      </c>
      <c r="F903" s="52" t="s">
        <v>11750</v>
      </c>
      <c r="G903" s="10">
        <v>83737</v>
      </c>
      <c r="H903" s="10" t="s">
        <v>7244</v>
      </c>
      <c r="I903" s="47" t="s">
        <v>7243</v>
      </c>
      <c r="J903" s="10" t="s">
        <v>6751</v>
      </c>
      <c r="K903" s="10" t="s">
        <v>7245</v>
      </c>
    </row>
    <row r="904" spans="3:11" ht="15" customHeight="1" x14ac:dyDescent="0.3">
      <c r="C904" s="44" t="s">
        <v>15218</v>
      </c>
      <c r="D904" s="48" t="s">
        <v>4380</v>
      </c>
      <c r="F904" s="52" t="s">
        <v>11751</v>
      </c>
      <c r="G904" s="10">
        <v>3687</v>
      </c>
      <c r="H904" s="10" t="s">
        <v>7264</v>
      </c>
      <c r="I904" s="47" t="s">
        <v>7263</v>
      </c>
      <c r="J904" s="10" t="s">
        <v>7265</v>
      </c>
      <c r="K904" s="10" t="s">
        <v>7266</v>
      </c>
    </row>
    <row r="905" spans="3:11" ht="15" customHeight="1" x14ac:dyDescent="0.3">
      <c r="C905" s="44" t="s">
        <v>15219</v>
      </c>
      <c r="D905" s="48" t="s">
        <v>4388</v>
      </c>
      <c r="F905" s="52" t="s">
        <v>11752</v>
      </c>
      <c r="G905" s="10">
        <v>3689</v>
      </c>
      <c r="H905" s="10" t="s">
        <v>7267</v>
      </c>
      <c r="I905" s="47" t="s">
        <v>3220</v>
      </c>
      <c r="J905" s="10" t="s">
        <v>7268</v>
      </c>
      <c r="K905" s="10" t="s">
        <v>7269</v>
      </c>
    </row>
    <row r="906" spans="3:11" ht="15" customHeight="1" x14ac:dyDescent="0.3">
      <c r="C906" s="44" t="s">
        <v>15220</v>
      </c>
      <c r="D906" s="48" t="s">
        <v>6059</v>
      </c>
      <c r="F906" s="52" t="s">
        <v>23037</v>
      </c>
      <c r="G906" s="10">
        <v>3700</v>
      </c>
      <c r="H906" s="10" t="s">
        <v>21885</v>
      </c>
      <c r="I906" s="47" t="s">
        <v>16707</v>
      </c>
      <c r="J906" s="10" t="s">
        <v>21886</v>
      </c>
      <c r="K906" s="10" t="s">
        <v>21887</v>
      </c>
    </row>
    <row r="907" spans="3:11" ht="15" customHeight="1" x14ac:dyDescent="0.3">
      <c r="C907" s="44" t="s">
        <v>15221</v>
      </c>
      <c r="D907" s="48" t="s">
        <v>6701</v>
      </c>
      <c r="F907" s="52" t="s">
        <v>11753</v>
      </c>
      <c r="G907" s="10">
        <v>182</v>
      </c>
      <c r="H907" s="10" t="s">
        <v>7276</v>
      </c>
      <c r="I907" s="47" t="s">
        <v>3338</v>
      </c>
      <c r="J907" s="10" t="s">
        <v>6825</v>
      </c>
      <c r="K907" s="10" t="s">
        <v>7277</v>
      </c>
    </row>
    <row r="908" spans="3:11" ht="15" customHeight="1" x14ac:dyDescent="0.3">
      <c r="C908" s="44" t="s">
        <v>15222</v>
      </c>
      <c r="D908" s="48" t="s">
        <v>6763</v>
      </c>
      <c r="F908" s="52" t="s">
        <v>11754</v>
      </c>
      <c r="G908" s="10">
        <v>133746</v>
      </c>
      <c r="H908" s="10" t="s">
        <v>7283</v>
      </c>
      <c r="I908" s="47" t="s">
        <v>7282</v>
      </c>
      <c r="J908" s="10" t="s">
        <v>7284</v>
      </c>
      <c r="K908" s="10" t="s">
        <v>7285</v>
      </c>
    </row>
    <row r="909" spans="3:11" ht="15" customHeight="1" x14ac:dyDescent="0.3">
      <c r="C909" s="44" t="s">
        <v>15223</v>
      </c>
      <c r="D909" s="48" t="s">
        <v>3636</v>
      </c>
      <c r="F909" s="52" t="s">
        <v>11755</v>
      </c>
      <c r="G909" s="10">
        <v>57338</v>
      </c>
      <c r="H909" s="10" t="s">
        <v>7288</v>
      </c>
      <c r="I909" s="47" t="s">
        <v>7287</v>
      </c>
      <c r="J909" s="10" t="s">
        <v>7229</v>
      </c>
      <c r="K909" s="10" t="s">
        <v>7289</v>
      </c>
    </row>
    <row r="910" spans="3:11" ht="15" customHeight="1" x14ac:dyDescent="0.3">
      <c r="C910" s="44" t="s">
        <v>15224</v>
      </c>
      <c r="D910" s="48" t="s">
        <v>3647</v>
      </c>
      <c r="F910" s="52" t="s">
        <v>23038</v>
      </c>
      <c r="G910" s="10">
        <v>84078</v>
      </c>
      <c r="H910" s="10" t="s">
        <v>21888</v>
      </c>
      <c r="I910" s="47" t="s">
        <v>15650</v>
      </c>
      <c r="J910" s="10" t="s">
        <v>21889</v>
      </c>
      <c r="K910" s="10" t="s">
        <v>21890</v>
      </c>
    </row>
    <row r="911" spans="3:11" ht="15" customHeight="1" x14ac:dyDescent="0.3">
      <c r="C911" s="44" t="s">
        <v>15225</v>
      </c>
      <c r="D911" s="48" t="s">
        <v>90</v>
      </c>
      <c r="F911" s="52" t="s">
        <v>11756</v>
      </c>
      <c r="G911" s="10">
        <v>30820</v>
      </c>
      <c r="H911" s="10" t="s">
        <v>7325</v>
      </c>
      <c r="I911" s="47" t="s">
        <v>7324</v>
      </c>
      <c r="J911" s="10" t="s">
        <v>7326</v>
      </c>
      <c r="K911" s="10" t="s">
        <v>7327</v>
      </c>
    </row>
    <row r="912" spans="3:11" ht="15" customHeight="1" x14ac:dyDescent="0.3">
      <c r="C912" s="44" t="s">
        <v>15226</v>
      </c>
      <c r="D912" s="48" t="s">
        <v>96</v>
      </c>
      <c r="F912" s="52" t="s">
        <v>23039</v>
      </c>
      <c r="G912" s="10">
        <v>83892</v>
      </c>
      <c r="H912" s="10" t="s">
        <v>21891</v>
      </c>
      <c r="I912" s="47" t="s">
        <v>15652</v>
      </c>
      <c r="J912" s="10" t="s">
        <v>21892</v>
      </c>
      <c r="K912" s="10" t="s">
        <v>21893</v>
      </c>
    </row>
    <row r="913" spans="3:11" ht="15" customHeight="1" x14ac:dyDescent="0.3">
      <c r="C913" s="44" t="s">
        <v>15227</v>
      </c>
      <c r="D913" s="48" t="s">
        <v>99</v>
      </c>
      <c r="F913" s="52" t="s">
        <v>23040</v>
      </c>
      <c r="G913" s="10">
        <v>9817</v>
      </c>
      <c r="H913" s="10" t="s">
        <v>21894</v>
      </c>
      <c r="I913" s="47" t="s">
        <v>15654</v>
      </c>
      <c r="J913" s="10" t="s">
        <v>21895</v>
      </c>
      <c r="K913" s="10" t="s">
        <v>21896</v>
      </c>
    </row>
    <row r="914" spans="3:11" ht="15" customHeight="1" x14ac:dyDescent="0.3">
      <c r="C914" s="44" t="s">
        <v>15228</v>
      </c>
      <c r="D914" s="48" t="s">
        <v>6878</v>
      </c>
      <c r="F914" s="52" t="s">
        <v>23041</v>
      </c>
      <c r="G914" s="10">
        <v>3795</v>
      </c>
      <c r="H914" s="10" t="s">
        <v>21897</v>
      </c>
      <c r="I914" s="47" t="s">
        <v>16303</v>
      </c>
      <c r="J914" s="10" t="s">
        <v>21898</v>
      </c>
      <c r="K914" s="10" t="s">
        <v>21899</v>
      </c>
    </row>
    <row r="915" spans="3:11" ht="15" customHeight="1" x14ac:dyDescent="0.3">
      <c r="C915" s="44" t="s">
        <v>15229</v>
      </c>
      <c r="D915" s="48" t="s">
        <v>1268</v>
      </c>
      <c r="F915" s="52" t="s">
        <v>11757</v>
      </c>
      <c r="G915" s="10">
        <v>84634</v>
      </c>
      <c r="H915" s="10" t="s">
        <v>7381</v>
      </c>
      <c r="I915" s="47" t="s">
        <v>6099</v>
      </c>
      <c r="J915" s="10" t="s">
        <v>7071</v>
      </c>
      <c r="K915" s="10" t="s">
        <v>7382</v>
      </c>
    </row>
    <row r="916" spans="3:11" ht="15" customHeight="1" x14ac:dyDescent="0.3">
      <c r="C916" s="44" t="s">
        <v>15230</v>
      </c>
      <c r="D916" s="48" t="s">
        <v>15231</v>
      </c>
      <c r="F916" s="52" t="s">
        <v>11758</v>
      </c>
      <c r="G916" s="10">
        <v>4254</v>
      </c>
      <c r="H916" s="10" t="s">
        <v>7384</v>
      </c>
      <c r="I916" s="47" t="s">
        <v>7383</v>
      </c>
      <c r="J916" s="10" t="s">
        <v>7079</v>
      </c>
      <c r="K916" s="10" t="s">
        <v>7385</v>
      </c>
    </row>
    <row r="917" spans="3:11" ht="15" customHeight="1" x14ac:dyDescent="0.3">
      <c r="C917" s="44" t="s">
        <v>15232</v>
      </c>
      <c r="D917" s="48" t="s">
        <v>5315</v>
      </c>
      <c r="F917" s="52" t="s">
        <v>11759</v>
      </c>
      <c r="G917" s="10">
        <v>10661</v>
      </c>
      <c r="H917" s="10" t="s">
        <v>7392</v>
      </c>
      <c r="I917" s="47" t="s">
        <v>7391</v>
      </c>
      <c r="J917" s="10" t="s">
        <v>7084</v>
      </c>
      <c r="K917" s="10" t="s">
        <v>7393</v>
      </c>
    </row>
    <row r="918" spans="3:11" ht="15" customHeight="1" x14ac:dyDescent="0.3">
      <c r="C918" s="44" t="s">
        <v>15233</v>
      </c>
      <c r="D918" s="48" t="s">
        <v>102</v>
      </c>
      <c r="F918" s="52" t="s">
        <v>11760</v>
      </c>
      <c r="G918" s="10">
        <v>90293</v>
      </c>
      <c r="H918" s="10" t="s">
        <v>7400</v>
      </c>
      <c r="I918" s="47" t="s">
        <v>7399</v>
      </c>
      <c r="J918" s="10" t="s">
        <v>7336</v>
      </c>
      <c r="K918" s="10" t="s">
        <v>7401</v>
      </c>
    </row>
    <row r="919" spans="3:11" ht="15" customHeight="1" x14ac:dyDescent="0.3">
      <c r="C919" s="44" t="s">
        <v>15234</v>
      </c>
      <c r="D919" s="48" t="s">
        <v>132</v>
      </c>
      <c r="F919" s="52" t="s">
        <v>11761</v>
      </c>
      <c r="G919" s="10">
        <v>11275</v>
      </c>
      <c r="H919" s="10" t="s">
        <v>7403</v>
      </c>
      <c r="I919" s="47" t="s">
        <v>7402</v>
      </c>
      <c r="J919" s="10" t="s">
        <v>7339</v>
      </c>
      <c r="K919" s="10" t="s">
        <v>7404</v>
      </c>
    </row>
    <row r="920" spans="3:11" ht="15" customHeight="1" x14ac:dyDescent="0.3">
      <c r="C920" s="44" t="s">
        <v>15235</v>
      </c>
      <c r="D920" s="48" t="s">
        <v>135</v>
      </c>
      <c r="F920" s="52" t="s">
        <v>23042</v>
      </c>
      <c r="G920" s="10">
        <v>27252</v>
      </c>
      <c r="H920" s="10" t="s">
        <v>21900</v>
      </c>
      <c r="I920" s="47" t="s">
        <v>15658</v>
      </c>
      <c r="J920" s="10" t="s">
        <v>21901</v>
      </c>
      <c r="K920" s="10" t="s">
        <v>21902</v>
      </c>
    </row>
    <row r="921" spans="3:11" ht="15" customHeight="1" x14ac:dyDescent="0.3">
      <c r="C921" s="44" t="s">
        <v>15236</v>
      </c>
      <c r="D921" s="48" t="s">
        <v>138</v>
      </c>
      <c r="F921" s="52" t="s">
        <v>23043</v>
      </c>
      <c r="G921" s="10">
        <v>9903</v>
      </c>
      <c r="H921" s="10" t="s">
        <v>21903</v>
      </c>
      <c r="I921" s="47" t="s">
        <v>15660</v>
      </c>
      <c r="J921" s="10" t="s">
        <v>21904</v>
      </c>
      <c r="K921" s="10" t="s">
        <v>21905</v>
      </c>
    </row>
    <row r="922" spans="3:11" ht="15" customHeight="1" x14ac:dyDescent="0.3">
      <c r="C922" s="44" t="s">
        <v>15237</v>
      </c>
      <c r="D922" s="48" t="s">
        <v>147</v>
      </c>
      <c r="F922" s="52" t="s">
        <v>23044</v>
      </c>
      <c r="G922" s="10">
        <v>84861</v>
      </c>
      <c r="H922" s="10" t="s">
        <v>21906</v>
      </c>
      <c r="I922" s="47" t="s">
        <v>15662</v>
      </c>
      <c r="J922" s="10" t="s">
        <v>21907</v>
      </c>
      <c r="K922" s="10" t="s">
        <v>21908</v>
      </c>
    </row>
    <row r="923" spans="3:11" ht="15" customHeight="1" x14ac:dyDescent="0.3">
      <c r="C923" s="44" t="s">
        <v>15238</v>
      </c>
      <c r="D923" s="48" t="s">
        <v>7104</v>
      </c>
      <c r="F923" s="52" t="s">
        <v>11762</v>
      </c>
      <c r="G923" s="10">
        <v>54800</v>
      </c>
      <c r="H923" s="10" t="s">
        <v>7406</v>
      </c>
      <c r="I923" s="47" t="s">
        <v>7405</v>
      </c>
      <c r="J923" s="10" t="s">
        <v>7130</v>
      </c>
      <c r="K923" s="10" t="s">
        <v>7407</v>
      </c>
    </row>
    <row r="924" spans="3:11" ht="15" customHeight="1" x14ac:dyDescent="0.3">
      <c r="C924" s="44" t="s">
        <v>15239</v>
      </c>
      <c r="D924" s="48" t="s">
        <v>191</v>
      </c>
      <c r="F924" s="52" t="s">
        <v>11763</v>
      </c>
      <c r="G924" s="10">
        <v>10324</v>
      </c>
      <c r="H924" s="10" t="s">
        <v>7412</v>
      </c>
      <c r="I924" s="47" t="s">
        <v>7411</v>
      </c>
      <c r="J924" s="10" t="s">
        <v>7141</v>
      </c>
      <c r="K924" s="10" t="s">
        <v>7413</v>
      </c>
    </row>
    <row r="925" spans="3:11" ht="15" customHeight="1" x14ac:dyDescent="0.3">
      <c r="C925" s="44" t="s">
        <v>15240</v>
      </c>
      <c r="D925" s="48" t="s">
        <v>194</v>
      </c>
      <c r="F925" s="52" t="s">
        <v>23045</v>
      </c>
      <c r="G925" s="10">
        <v>55975</v>
      </c>
      <c r="H925" s="10" t="s">
        <v>21909</v>
      </c>
      <c r="I925" s="47" t="s">
        <v>15665</v>
      </c>
      <c r="J925" s="10" t="s">
        <v>21910</v>
      </c>
      <c r="K925" s="10" t="s">
        <v>21911</v>
      </c>
    </row>
    <row r="926" spans="3:11" ht="15" customHeight="1" x14ac:dyDescent="0.3">
      <c r="C926" s="44" t="s">
        <v>15241</v>
      </c>
      <c r="D926" s="48" t="s">
        <v>7282</v>
      </c>
      <c r="F926" s="52" t="s">
        <v>23046</v>
      </c>
      <c r="G926" s="10">
        <v>55958</v>
      </c>
      <c r="H926" s="10" t="s">
        <v>21912</v>
      </c>
      <c r="I926" s="47" t="s">
        <v>15667</v>
      </c>
      <c r="J926" s="10" t="s">
        <v>21913</v>
      </c>
      <c r="K926" s="10" t="s">
        <v>21914</v>
      </c>
    </row>
    <row r="927" spans="3:11" ht="15" customHeight="1" x14ac:dyDescent="0.3">
      <c r="C927" s="44" t="s">
        <v>15242</v>
      </c>
      <c r="D927" s="48" t="s">
        <v>15243</v>
      </c>
      <c r="F927" s="52" t="s">
        <v>11764</v>
      </c>
      <c r="G927" s="10">
        <v>3827</v>
      </c>
      <c r="H927" s="10" t="s">
        <v>7437</v>
      </c>
      <c r="I927" s="47" t="s">
        <v>7436</v>
      </c>
      <c r="J927" s="10" t="s">
        <v>7159</v>
      </c>
      <c r="K927" s="10" t="s">
        <v>7438</v>
      </c>
    </row>
    <row r="928" spans="3:11" ht="15" customHeight="1" x14ac:dyDescent="0.3">
      <c r="C928" s="44" t="s">
        <v>15244</v>
      </c>
      <c r="D928" s="48" t="s">
        <v>7522</v>
      </c>
      <c r="F928" s="52" t="s">
        <v>23047</v>
      </c>
      <c r="G928" s="10">
        <v>3906</v>
      </c>
      <c r="H928" s="10" t="s">
        <v>21915</v>
      </c>
      <c r="I928" s="47" t="s">
        <v>15243</v>
      </c>
      <c r="J928" s="10" t="s">
        <v>21916</v>
      </c>
      <c r="K928" s="10" t="s">
        <v>21917</v>
      </c>
    </row>
    <row r="929" spans="3:11" ht="15" customHeight="1" x14ac:dyDescent="0.3">
      <c r="C929" s="44" t="s">
        <v>15245</v>
      </c>
      <c r="D929" s="48" t="s">
        <v>1363</v>
      </c>
      <c r="F929" s="52" t="s">
        <v>23048</v>
      </c>
      <c r="G929" s="10">
        <v>10542</v>
      </c>
      <c r="H929" s="10" t="s">
        <v>21918</v>
      </c>
      <c r="I929" s="47" t="s">
        <v>15207</v>
      </c>
      <c r="J929" s="10" t="s">
        <v>21919</v>
      </c>
      <c r="K929" s="10" t="s">
        <v>21920</v>
      </c>
    </row>
    <row r="930" spans="3:11" ht="15" customHeight="1" x14ac:dyDescent="0.3">
      <c r="C930" s="44" t="s">
        <v>15246</v>
      </c>
      <c r="D930" s="48" t="s">
        <v>203</v>
      </c>
      <c r="F930" s="52" t="s">
        <v>11765</v>
      </c>
      <c r="G930" s="10">
        <v>3929</v>
      </c>
      <c r="H930" s="10" t="s">
        <v>7506</v>
      </c>
      <c r="I930" s="47" t="s">
        <v>7505</v>
      </c>
      <c r="J930" s="10" t="s">
        <v>7212</v>
      </c>
      <c r="K930" s="10" t="s">
        <v>7507</v>
      </c>
    </row>
    <row r="931" spans="3:11" ht="15" customHeight="1" x14ac:dyDescent="0.3">
      <c r="C931" s="44" t="s">
        <v>15247</v>
      </c>
      <c r="D931" s="48" t="s">
        <v>206</v>
      </c>
      <c r="F931" s="52" t="s">
        <v>11766</v>
      </c>
      <c r="G931" s="10">
        <v>3932</v>
      </c>
      <c r="H931" s="10" t="s">
        <v>7523</v>
      </c>
      <c r="I931" s="47" t="s">
        <v>7522</v>
      </c>
      <c r="J931" s="10" t="s">
        <v>7216</v>
      </c>
      <c r="K931" s="10" t="s">
        <v>7524</v>
      </c>
    </row>
    <row r="932" spans="3:11" ht="15" customHeight="1" x14ac:dyDescent="0.3">
      <c r="C932" s="44" t="s">
        <v>15248</v>
      </c>
      <c r="D932" s="48" t="s">
        <v>3119</v>
      </c>
      <c r="F932" s="52" t="s">
        <v>11767</v>
      </c>
      <c r="G932" s="10">
        <v>10637</v>
      </c>
      <c r="H932" s="10" t="s">
        <v>7530</v>
      </c>
      <c r="I932" s="47" t="s">
        <v>7529</v>
      </c>
      <c r="J932" s="10" t="s">
        <v>7531</v>
      </c>
      <c r="K932" s="10" t="s">
        <v>7532</v>
      </c>
    </row>
    <row r="933" spans="3:11" ht="15" customHeight="1" x14ac:dyDescent="0.3">
      <c r="C933" s="44" t="s">
        <v>15249</v>
      </c>
      <c r="D933" s="48" t="s">
        <v>7670</v>
      </c>
      <c r="F933" s="52" t="s">
        <v>11768</v>
      </c>
      <c r="G933" s="10">
        <v>7044</v>
      </c>
      <c r="H933" s="10" t="s">
        <v>196</v>
      </c>
      <c r="I933" s="47" t="s">
        <v>197</v>
      </c>
      <c r="J933" s="10" t="s">
        <v>198</v>
      </c>
      <c r="K933" s="10" t="s">
        <v>7533</v>
      </c>
    </row>
    <row r="934" spans="3:11" ht="15" customHeight="1" x14ac:dyDescent="0.3">
      <c r="C934" s="44" t="s">
        <v>15250</v>
      </c>
      <c r="D934" s="48" t="s">
        <v>3738</v>
      </c>
      <c r="F934" s="52" t="s">
        <v>11769</v>
      </c>
      <c r="G934" s="10">
        <v>3953</v>
      </c>
      <c r="H934" s="10" t="s">
        <v>7534</v>
      </c>
      <c r="I934" s="47" t="s">
        <v>4031</v>
      </c>
      <c r="J934" s="10" t="s">
        <v>7238</v>
      </c>
      <c r="K934" s="10" t="s">
        <v>7535</v>
      </c>
    </row>
    <row r="935" spans="3:11" ht="15" customHeight="1" x14ac:dyDescent="0.3">
      <c r="C935" s="44" t="s">
        <v>15251</v>
      </c>
      <c r="D935" s="48" t="s">
        <v>5350</v>
      </c>
      <c r="F935" s="52" t="s">
        <v>11770</v>
      </c>
      <c r="G935" s="10">
        <v>3956</v>
      </c>
      <c r="H935" s="10" t="s">
        <v>7537</v>
      </c>
      <c r="I935" s="47" t="s">
        <v>1363</v>
      </c>
      <c r="J935" s="10" t="s">
        <v>7241</v>
      </c>
      <c r="K935" s="10" t="s">
        <v>7538</v>
      </c>
    </row>
    <row r="936" spans="3:11" ht="15" customHeight="1" x14ac:dyDescent="0.3">
      <c r="C936" s="44" t="s">
        <v>15252</v>
      </c>
      <c r="D936" s="48" t="s">
        <v>7723</v>
      </c>
      <c r="F936" s="52" t="s">
        <v>23049</v>
      </c>
      <c r="G936" s="10">
        <v>55366</v>
      </c>
      <c r="H936" s="10" t="s">
        <v>21921</v>
      </c>
      <c r="I936" s="47" t="s">
        <v>14821</v>
      </c>
      <c r="J936" s="10" t="s">
        <v>21922</v>
      </c>
      <c r="K936" s="10" t="s">
        <v>21923</v>
      </c>
    </row>
    <row r="937" spans="3:11" ht="15" customHeight="1" x14ac:dyDescent="0.3">
      <c r="C937" s="44" t="s">
        <v>15253</v>
      </c>
      <c r="D937" s="48" t="s">
        <v>7742</v>
      </c>
      <c r="F937" s="52" t="s">
        <v>11771</v>
      </c>
      <c r="G937" s="10">
        <v>8549</v>
      </c>
      <c r="H937" s="10" t="s">
        <v>7540</v>
      </c>
      <c r="I937" s="47" t="s">
        <v>7539</v>
      </c>
      <c r="J937" s="10" t="s">
        <v>7541</v>
      </c>
      <c r="K937" s="10" t="s">
        <v>7542</v>
      </c>
    </row>
    <row r="938" spans="3:11" ht="15" customHeight="1" x14ac:dyDescent="0.3">
      <c r="C938" s="44" t="s">
        <v>15254</v>
      </c>
      <c r="D938" s="48" t="s">
        <v>6700</v>
      </c>
      <c r="F938" s="52" t="s">
        <v>11772</v>
      </c>
      <c r="G938" s="10">
        <v>3973</v>
      </c>
      <c r="H938" s="10" t="s">
        <v>7544</v>
      </c>
      <c r="I938" s="47" t="s">
        <v>7543</v>
      </c>
      <c r="J938" s="10" t="s">
        <v>7252</v>
      </c>
      <c r="K938" s="10" t="s">
        <v>7545</v>
      </c>
    </row>
    <row r="939" spans="3:11" ht="15" customHeight="1" x14ac:dyDescent="0.3">
      <c r="C939" s="44" t="s">
        <v>15255</v>
      </c>
      <c r="D939" s="48" t="s">
        <v>4211</v>
      </c>
      <c r="F939" s="52" t="s">
        <v>11773</v>
      </c>
      <c r="G939" s="10">
        <v>3976</v>
      </c>
      <c r="H939" s="10" t="s">
        <v>199</v>
      </c>
      <c r="I939" s="47" t="s">
        <v>200</v>
      </c>
      <c r="J939" s="10" t="s">
        <v>201</v>
      </c>
      <c r="K939" s="10" t="s">
        <v>7553</v>
      </c>
    </row>
    <row r="940" spans="3:11" ht="15" customHeight="1" x14ac:dyDescent="0.3">
      <c r="C940" s="44" t="s">
        <v>15256</v>
      </c>
      <c r="D940" s="48" t="s">
        <v>7783</v>
      </c>
      <c r="F940" s="52" t="s">
        <v>11774</v>
      </c>
      <c r="G940" s="10">
        <v>3977</v>
      </c>
      <c r="H940" s="10" t="s">
        <v>7557</v>
      </c>
      <c r="I940" s="47" t="s">
        <v>6906</v>
      </c>
      <c r="J940" s="10" t="s">
        <v>7258</v>
      </c>
      <c r="K940" s="10" t="s">
        <v>7558</v>
      </c>
    </row>
    <row r="941" spans="3:11" ht="15" customHeight="1" x14ac:dyDescent="0.3">
      <c r="C941" s="44" t="s">
        <v>15257</v>
      </c>
      <c r="D941" s="48" t="s">
        <v>6242</v>
      </c>
      <c r="F941" s="52" t="s">
        <v>11775</v>
      </c>
      <c r="G941" s="10">
        <v>3981</v>
      </c>
      <c r="H941" s="10" t="s">
        <v>7566</v>
      </c>
      <c r="I941" s="47" t="s">
        <v>7364</v>
      </c>
      <c r="J941" s="10" t="s">
        <v>7261</v>
      </c>
      <c r="K941" s="10" t="s">
        <v>7567</v>
      </c>
    </row>
    <row r="942" spans="3:11" ht="15" customHeight="1" x14ac:dyDescent="0.3">
      <c r="C942" s="44" t="s">
        <v>15258</v>
      </c>
      <c r="D942" s="48" t="s">
        <v>958</v>
      </c>
      <c r="F942" s="52" t="s">
        <v>11776</v>
      </c>
      <c r="G942" s="10">
        <v>4000</v>
      </c>
      <c r="H942" s="10" t="s">
        <v>7579</v>
      </c>
      <c r="I942" s="47" t="s">
        <v>7578</v>
      </c>
      <c r="J942" s="10" t="s">
        <v>7580</v>
      </c>
      <c r="K942" s="10" t="s">
        <v>7581</v>
      </c>
    </row>
    <row r="943" spans="3:11" ht="15" customHeight="1" x14ac:dyDescent="0.3">
      <c r="C943" s="44" t="s">
        <v>15259</v>
      </c>
      <c r="D943" s="48" t="s">
        <v>15260</v>
      </c>
      <c r="F943" s="52" t="s">
        <v>11777</v>
      </c>
      <c r="G943" s="10">
        <v>4008</v>
      </c>
      <c r="H943" s="10" t="s">
        <v>7585</v>
      </c>
      <c r="I943" s="47" t="s">
        <v>7584</v>
      </c>
      <c r="J943" s="10" t="s">
        <v>7280</v>
      </c>
      <c r="K943" s="10" t="s">
        <v>7586</v>
      </c>
    </row>
    <row r="944" spans="3:11" ht="15" customHeight="1" x14ac:dyDescent="0.3">
      <c r="C944" s="44" t="s">
        <v>15261</v>
      </c>
      <c r="D944" s="48" t="s">
        <v>15262</v>
      </c>
      <c r="F944" s="52" t="s">
        <v>23050</v>
      </c>
      <c r="G944" s="10">
        <v>84708</v>
      </c>
      <c r="H944" s="10" t="s">
        <v>21924</v>
      </c>
      <c r="I944" s="47" t="s">
        <v>15670</v>
      </c>
      <c r="J944" s="10" t="s">
        <v>21925</v>
      </c>
      <c r="K944" s="10" t="s">
        <v>21926</v>
      </c>
    </row>
    <row r="945" spans="3:11" ht="15" customHeight="1" x14ac:dyDescent="0.3">
      <c r="C945" s="44" t="s">
        <v>15263</v>
      </c>
      <c r="D945" s="48" t="s">
        <v>751</v>
      </c>
      <c r="F945" s="52" t="s">
        <v>23051</v>
      </c>
      <c r="G945" s="10">
        <v>91694</v>
      </c>
      <c r="H945" s="10" t="s">
        <v>21927</v>
      </c>
      <c r="I945" s="47" t="s">
        <v>15672</v>
      </c>
      <c r="J945" s="10" t="s">
        <v>21928</v>
      </c>
      <c r="K945" s="10" t="s">
        <v>21929</v>
      </c>
    </row>
    <row r="946" spans="3:11" ht="15" customHeight="1" x14ac:dyDescent="0.3">
      <c r="C946" s="44" t="s">
        <v>15264</v>
      </c>
      <c r="D946" s="48" t="s">
        <v>8008</v>
      </c>
      <c r="F946" s="52" t="s">
        <v>11778</v>
      </c>
      <c r="G946" s="10">
        <v>1902</v>
      </c>
      <c r="H946" s="10" t="s">
        <v>7599</v>
      </c>
      <c r="I946" s="47" t="s">
        <v>7598</v>
      </c>
      <c r="J946" s="10" t="s">
        <v>7293</v>
      </c>
      <c r="K946" s="10" t="s">
        <v>7600</v>
      </c>
    </row>
    <row r="947" spans="3:11" ht="15" customHeight="1" x14ac:dyDescent="0.3">
      <c r="C947" s="44" t="s">
        <v>15265</v>
      </c>
      <c r="D947" s="48" t="s">
        <v>15266</v>
      </c>
      <c r="F947" s="52" t="s">
        <v>11779</v>
      </c>
      <c r="G947" s="10">
        <v>9170</v>
      </c>
      <c r="H947" s="10" t="s">
        <v>7602</v>
      </c>
      <c r="I947" s="47" t="s">
        <v>7601</v>
      </c>
      <c r="J947" s="10" t="s">
        <v>7297</v>
      </c>
      <c r="K947" s="10" t="s">
        <v>7603</v>
      </c>
    </row>
    <row r="948" spans="3:11" ht="15" customHeight="1" x14ac:dyDescent="0.3">
      <c r="C948" s="44" t="s">
        <v>15267</v>
      </c>
      <c r="D948" s="48" t="s">
        <v>8038</v>
      </c>
      <c r="F948" s="52" t="s">
        <v>23052</v>
      </c>
      <c r="G948" s="10">
        <v>23566</v>
      </c>
      <c r="H948" s="10" t="s">
        <v>21930</v>
      </c>
      <c r="I948" s="47" t="s">
        <v>14827</v>
      </c>
      <c r="J948" s="10" t="s">
        <v>21931</v>
      </c>
      <c r="K948" s="10" t="s">
        <v>21932</v>
      </c>
    </row>
    <row r="949" spans="3:11" ht="15" customHeight="1" x14ac:dyDescent="0.3">
      <c r="C949" s="44" t="s">
        <v>15268</v>
      </c>
      <c r="D949" s="48" t="s">
        <v>3755</v>
      </c>
      <c r="F949" s="52" t="s">
        <v>23053</v>
      </c>
      <c r="G949" s="10">
        <v>2846</v>
      </c>
      <c r="H949" s="10" t="s">
        <v>21933</v>
      </c>
      <c r="I949" s="47" t="s">
        <v>14829</v>
      </c>
      <c r="J949" s="10" t="s">
        <v>21934</v>
      </c>
      <c r="K949" s="10" t="s">
        <v>21935</v>
      </c>
    </row>
    <row r="950" spans="3:11" ht="15" customHeight="1" x14ac:dyDescent="0.3">
      <c r="C950" s="44" t="s">
        <v>15269</v>
      </c>
      <c r="D950" s="48" t="s">
        <v>8089</v>
      </c>
      <c r="F950" s="52" t="s">
        <v>23054</v>
      </c>
      <c r="G950" s="10">
        <v>57121</v>
      </c>
      <c r="H950" s="10" t="s">
        <v>21936</v>
      </c>
      <c r="I950" s="47" t="s">
        <v>14831</v>
      </c>
      <c r="J950" s="10" t="s">
        <v>21937</v>
      </c>
      <c r="K950" s="10" t="s">
        <v>21938</v>
      </c>
    </row>
    <row r="951" spans="3:11" ht="15" customHeight="1" x14ac:dyDescent="0.3">
      <c r="C951" s="44" t="s">
        <v>15270</v>
      </c>
      <c r="D951" s="48" t="s">
        <v>1277</v>
      </c>
      <c r="F951" s="52" t="s">
        <v>11780</v>
      </c>
      <c r="G951" s="10">
        <v>10161</v>
      </c>
      <c r="H951" s="10" t="s">
        <v>7609</v>
      </c>
      <c r="I951" s="47" t="s">
        <v>7608</v>
      </c>
      <c r="J951" s="10" t="s">
        <v>7497</v>
      </c>
      <c r="K951" s="10" t="s">
        <v>7610</v>
      </c>
    </row>
    <row r="952" spans="3:11" ht="15" customHeight="1" x14ac:dyDescent="0.3">
      <c r="C952" s="44" t="s">
        <v>15271</v>
      </c>
      <c r="D952" s="48" t="s">
        <v>15272</v>
      </c>
      <c r="F952" s="52" t="s">
        <v>11781</v>
      </c>
      <c r="G952" s="10">
        <v>4023</v>
      </c>
      <c r="H952" s="10" t="s">
        <v>7615</v>
      </c>
      <c r="I952" s="47" t="s">
        <v>1365</v>
      </c>
      <c r="J952" s="10" t="s">
        <v>7300</v>
      </c>
      <c r="K952" s="10" t="s">
        <v>7616</v>
      </c>
    </row>
    <row r="953" spans="3:11" ht="15" customHeight="1" x14ac:dyDescent="0.3">
      <c r="C953" s="44" t="s">
        <v>15273</v>
      </c>
      <c r="D953" s="48" t="s">
        <v>3120</v>
      </c>
      <c r="F953" s="52" t="s">
        <v>23055</v>
      </c>
      <c r="G953" s="10">
        <v>10489</v>
      </c>
      <c r="H953" s="10" t="s">
        <v>21939</v>
      </c>
      <c r="I953" s="47" t="s">
        <v>15674</v>
      </c>
      <c r="J953" s="10" t="s">
        <v>21940</v>
      </c>
      <c r="K953" s="10" t="s">
        <v>21941</v>
      </c>
    </row>
    <row r="954" spans="3:11" ht="15" customHeight="1" x14ac:dyDescent="0.3">
      <c r="C954" s="44" t="s">
        <v>15274</v>
      </c>
      <c r="D954" s="48" t="s">
        <v>15275</v>
      </c>
      <c r="F954" s="52" t="s">
        <v>23056</v>
      </c>
      <c r="G954" s="10">
        <v>90678</v>
      </c>
      <c r="H954" s="10" t="s">
        <v>21942</v>
      </c>
      <c r="I954" s="47" t="s">
        <v>15676</v>
      </c>
      <c r="J954" s="10" t="s">
        <v>21943</v>
      </c>
      <c r="K954" s="10" t="s">
        <v>21944</v>
      </c>
    </row>
    <row r="955" spans="3:11" ht="15" customHeight="1" x14ac:dyDescent="0.3">
      <c r="C955" s="44" t="s">
        <v>15276</v>
      </c>
      <c r="D955" s="48" t="s">
        <v>1896</v>
      </c>
      <c r="F955" s="52" t="s">
        <v>11782</v>
      </c>
      <c r="G955" s="10">
        <v>4047</v>
      </c>
      <c r="H955" s="10" t="s">
        <v>7647</v>
      </c>
      <c r="I955" s="47" t="s">
        <v>7646</v>
      </c>
      <c r="J955" s="10" t="s">
        <v>7312</v>
      </c>
      <c r="K955" s="10" t="s">
        <v>7648</v>
      </c>
    </row>
    <row r="956" spans="3:11" ht="15" customHeight="1" x14ac:dyDescent="0.3">
      <c r="C956" s="44" t="s">
        <v>15277</v>
      </c>
      <c r="D956" s="48" t="s">
        <v>1286</v>
      </c>
      <c r="F956" s="52" t="s">
        <v>11783</v>
      </c>
      <c r="G956" s="10">
        <v>4049</v>
      </c>
      <c r="H956" s="10" t="s">
        <v>202</v>
      </c>
      <c r="I956" s="47" t="s">
        <v>203</v>
      </c>
      <c r="J956" s="10" t="s">
        <v>204</v>
      </c>
      <c r="K956" s="10" t="s">
        <v>7649</v>
      </c>
    </row>
    <row r="957" spans="3:11" ht="15" customHeight="1" x14ac:dyDescent="0.3">
      <c r="C957" s="44" t="s">
        <v>15278</v>
      </c>
      <c r="D957" s="48" t="s">
        <v>1287</v>
      </c>
      <c r="F957" s="52" t="s">
        <v>11784</v>
      </c>
      <c r="G957" s="10">
        <v>4050</v>
      </c>
      <c r="H957" s="10" t="s">
        <v>205</v>
      </c>
      <c r="I957" s="47" t="s">
        <v>206</v>
      </c>
      <c r="J957" s="10" t="s">
        <v>207</v>
      </c>
      <c r="K957" s="10" t="s">
        <v>7650</v>
      </c>
    </row>
    <row r="958" spans="3:11" ht="15" customHeight="1" x14ac:dyDescent="0.3">
      <c r="C958" s="44" t="s">
        <v>15279</v>
      </c>
      <c r="D958" s="48" t="s">
        <v>6924</v>
      </c>
      <c r="F958" s="52" t="s">
        <v>11785</v>
      </c>
      <c r="G958" s="10">
        <v>1241</v>
      </c>
      <c r="H958" s="10" t="s">
        <v>7652</v>
      </c>
      <c r="I958" s="47" t="s">
        <v>7651</v>
      </c>
      <c r="J958" s="10" t="s">
        <v>7322</v>
      </c>
      <c r="K958" s="10" t="s">
        <v>7653</v>
      </c>
    </row>
    <row r="959" spans="3:11" ht="15" customHeight="1" x14ac:dyDescent="0.3">
      <c r="C959" s="44" t="s">
        <v>15280</v>
      </c>
      <c r="D959" s="48" t="s">
        <v>15281</v>
      </c>
      <c r="F959" s="52" t="s">
        <v>23057</v>
      </c>
      <c r="G959" s="10">
        <v>56413</v>
      </c>
      <c r="H959" s="10" t="s">
        <v>21945</v>
      </c>
      <c r="I959" s="47" t="s">
        <v>14841</v>
      </c>
      <c r="J959" s="10" t="s">
        <v>21946</v>
      </c>
      <c r="K959" s="10" t="s">
        <v>21947</v>
      </c>
    </row>
    <row r="960" spans="3:11" ht="15" customHeight="1" x14ac:dyDescent="0.3">
      <c r="C960" s="44" t="s">
        <v>15282</v>
      </c>
      <c r="D960" s="47" t="s">
        <v>8341</v>
      </c>
      <c r="F960" s="52" t="s">
        <v>11786</v>
      </c>
      <c r="G960" s="10">
        <v>4055</v>
      </c>
      <c r="H960" s="10" t="s">
        <v>7657</v>
      </c>
      <c r="I960" s="47" t="s">
        <v>3119</v>
      </c>
      <c r="J960" s="10" t="s">
        <v>7329</v>
      </c>
      <c r="K960" s="10" t="s">
        <v>7658</v>
      </c>
    </row>
    <row r="961" spans="3:11" ht="15" customHeight="1" x14ac:dyDescent="0.3">
      <c r="C961" s="44" t="s">
        <v>15283</v>
      </c>
      <c r="D961" s="47" t="s">
        <v>8350</v>
      </c>
      <c r="F961" s="52" t="s">
        <v>23058</v>
      </c>
      <c r="G961" s="10">
        <v>26046</v>
      </c>
      <c r="H961" s="10" t="s">
        <v>21948</v>
      </c>
      <c r="I961" s="47" t="s">
        <v>15678</v>
      </c>
      <c r="J961" s="10" t="s">
        <v>21949</v>
      </c>
      <c r="K961" s="10" t="s">
        <v>21950</v>
      </c>
    </row>
    <row r="962" spans="3:11" ht="15" customHeight="1" x14ac:dyDescent="0.3">
      <c r="C962" s="44" t="s">
        <v>15284</v>
      </c>
      <c r="D962" s="47" t="s">
        <v>8354</v>
      </c>
      <c r="F962" s="52" t="s">
        <v>23059</v>
      </c>
      <c r="G962" s="10">
        <v>8581</v>
      </c>
      <c r="H962" s="10" t="s">
        <v>21951</v>
      </c>
      <c r="I962" s="47" t="s">
        <v>16310</v>
      </c>
      <c r="J962" s="10" t="s">
        <v>21952</v>
      </c>
      <c r="K962" s="10" t="s">
        <v>21953</v>
      </c>
    </row>
    <row r="963" spans="3:11" ht="15" customHeight="1" x14ac:dyDescent="0.3">
      <c r="C963" s="44" t="s">
        <v>15285</v>
      </c>
      <c r="D963" s="47" t="s">
        <v>15286</v>
      </c>
      <c r="F963" s="52" t="s">
        <v>23060</v>
      </c>
      <c r="G963" s="10">
        <v>4065</v>
      </c>
      <c r="H963" s="10" t="s">
        <v>21954</v>
      </c>
      <c r="I963" s="47" t="s">
        <v>16720</v>
      </c>
      <c r="J963" s="10" t="s">
        <v>21955</v>
      </c>
      <c r="K963" s="10" t="s">
        <v>21956</v>
      </c>
    </row>
    <row r="964" spans="3:11" ht="15" customHeight="1" x14ac:dyDescent="0.3">
      <c r="C964" s="44" t="s">
        <v>15287</v>
      </c>
      <c r="D964" s="47" t="s">
        <v>8361</v>
      </c>
      <c r="F964" s="52" t="s">
        <v>11787</v>
      </c>
      <c r="G964" s="10">
        <v>9450</v>
      </c>
      <c r="H964" s="10" t="s">
        <v>7659</v>
      </c>
      <c r="I964" s="47" t="s">
        <v>4179</v>
      </c>
      <c r="J964" s="10" t="s">
        <v>7574</v>
      </c>
      <c r="K964" s="10" t="s">
        <v>7660</v>
      </c>
    </row>
    <row r="965" spans="3:11" ht="15" customHeight="1" x14ac:dyDescent="0.3">
      <c r="C965" s="44" t="s">
        <v>15288</v>
      </c>
      <c r="D965" s="47" t="s">
        <v>15289</v>
      </c>
      <c r="F965" s="52" t="s">
        <v>11788</v>
      </c>
      <c r="G965" s="10">
        <v>23643</v>
      </c>
      <c r="H965" s="10" t="s">
        <v>7661</v>
      </c>
      <c r="I965" s="47" t="s">
        <v>4187</v>
      </c>
      <c r="J965" s="10" t="s">
        <v>7332</v>
      </c>
      <c r="K965" s="10" t="s">
        <v>7662</v>
      </c>
    </row>
    <row r="966" spans="3:11" ht="15" customHeight="1" x14ac:dyDescent="0.3">
      <c r="C966" s="44" t="s">
        <v>15290</v>
      </c>
      <c r="D966" s="47" t="s">
        <v>8380</v>
      </c>
      <c r="F966" s="52" t="s">
        <v>11789</v>
      </c>
      <c r="G966" s="10">
        <v>4069</v>
      </c>
      <c r="H966" s="10" t="s">
        <v>7667</v>
      </c>
      <c r="I966" s="47" t="s">
        <v>7666</v>
      </c>
      <c r="J966" s="10" t="s">
        <v>7668</v>
      </c>
      <c r="K966" s="10" t="s">
        <v>7669</v>
      </c>
    </row>
    <row r="967" spans="3:11" ht="15" customHeight="1" x14ac:dyDescent="0.3">
      <c r="C967" s="44" t="s">
        <v>15291</v>
      </c>
      <c r="D967" s="47" t="s">
        <v>3124</v>
      </c>
      <c r="F967" s="52" t="s">
        <v>11790</v>
      </c>
      <c r="G967" s="10">
        <v>8567</v>
      </c>
      <c r="H967" s="10" t="s">
        <v>7671</v>
      </c>
      <c r="I967" s="47" t="s">
        <v>7670</v>
      </c>
      <c r="J967" s="10" t="s">
        <v>7351</v>
      </c>
      <c r="K967" s="10" t="s">
        <v>7672</v>
      </c>
    </row>
    <row r="968" spans="3:11" ht="15" customHeight="1" x14ac:dyDescent="0.3">
      <c r="C968" s="44" t="s">
        <v>15292</v>
      </c>
      <c r="D968" s="47" t="s">
        <v>8403</v>
      </c>
      <c r="F968" s="52" t="s">
        <v>11791</v>
      </c>
      <c r="G968" s="10">
        <v>4099</v>
      </c>
      <c r="H968" s="10" t="s">
        <v>7685</v>
      </c>
      <c r="I968" s="47" t="s">
        <v>7684</v>
      </c>
      <c r="J968" s="10" t="s">
        <v>7686</v>
      </c>
      <c r="K968" s="10" t="s">
        <v>7687</v>
      </c>
    </row>
    <row r="969" spans="3:11" ht="15" customHeight="1" x14ac:dyDescent="0.3">
      <c r="C969" s="44" t="s">
        <v>15293</v>
      </c>
      <c r="D969" s="47" t="s">
        <v>3128</v>
      </c>
      <c r="F969" s="52" t="s">
        <v>11792</v>
      </c>
      <c r="G969" s="10">
        <v>4118</v>
      </c>
      <c r="H969" s="10" t="s">
        <v>7690</v>
      </c>
      <c r="I969" s="47" t="s">
        <v>3738</v>
      </c>
      <c r="J969" s="10" t="s">
        <v>7358</v>
      </c>
      <c r="K969" s="10" t="s">
        <v>7691</v>
      </c>
    </row>
    <row r="970" spans="3:11" ht="15" customHeight="1" x14ac:dyDescent="0.3">
      <c r="C970" s="44" t="s">
        <v>15294</v>
      </c>
      <c r="D970" s="47" t="s">
        <v>8417</v>
      </c>
      <c r="F970" s="52" t="s">
        <v>11793</v>
      </c>
      <c r="G970" s="10">
        <v>10892</v>
      </c>
      <c r="H970" s="10" t="s">
        <v>7696</v>
      </c>
      <c r="I970" s="47" t="s">
        <v>5350</v>
      </c>
      <c r="J970" s="10" t="s">
        <v>7362</v>
      </c>
      <c r="K970" s="10" t="s">
        <v>7697</v>
      </c>
    </row>
    <row r="971" spans="3:11" ht="15" customHeight="1" x14ac:dyDescent="0.3">
      <c r="C971" s="44" t="s">
        <v>15295</v>
      </c>
      <c r="D971" s="47" t="s">
        <v>8434</v>
      </c>
      <c r="F971" s="52" t="s">
        <v>11794</v>
      </c>
      <c r="G971" s="10">
        <v>4126</v>
      </c>
      <c r="H971" s="10" t="s">
        <v>7705</v>
      </c>
      <c r="I971" s="47" t="s">
        <v>7704</v>
      </c>
      <c r="J971" s="10" t="s">
        <v>7369</v>
      </c>
      <c r="K971" s="10" t="s">
        <v>7706</v>
      </c>
    </row>
    <row r="972" spans="3:11" ht="15" customHeight="1" x14ac:dyDescent="0.3">
      <c r="C972" s="44" t="s">
        <v>15296</v>
      </c>
      <c r="D972" s="47" t="s">
        <v>8452</v>
      </c>
      <c r="F972" s="52" t="s">
        <v>11795</v>
      </c>
      <c r="G972" s="10">
        <v>4128</v>
      </c>
      <c r="H972" s="10" t="s">
        <v>7712</v>
      </c>
      <c r="I972" s="47" t="s">
        <v>7711</v>
      </c>
      <c r="J972" s="10" t="s">
        <v>7373</v>
      </c>
      <c r="K972" s="10" t="s">
        <v>7713</v>
      </c>
    </row>
    <row r="973" spans="3:11" ht="15" customHeight="1" x14ac:dyDescent="0.3">
      <c r="C973" s="44" t="s">
        <v>15297</v>
      </c>
      <c r="D973" s="47" t="s">
        <v>6958</v>
      </c>
      <c r="F973" s="52" t="s">
        <v>11796</v>
      </c>
      <c r="G973" s="10">
        <v>4129</v>
      </c>
      <c r="H973" s="10" t="s">
        <v>7715</v>
      </c>
      <c r="I973" s="47" t="s">
        <v>7714</v>
      </c>
      <c r="J973" s="10" t="s">
        <v>7377</v>
      </c>
      <c r="K973" s="10" t="s">
        <v>7716</v>
      </c>
    </row>
    <row r="974" spans="3:11" ht="15" customHeight="1" x14ac:dyDescent="0.3">
      <c r="C974" s="44" t="s">
        <v>15298</v>
      </c>
      <c r="D974" s="47" t="s">
        <v>6967</v>
      </c>
      <c r="F974" s="52" t="s">
        <v>11797</v>
      </c>
      <c r="G974" s="10">
        <v>4214</v>
      </c>
      <c r="H974" s="10" t="s">
        <v>7719</v>
      </c>
      <c r="I974" s="47" t="s">
        <v>4202</v>
      </c>
      <c r="J974" s="10" t="s">
        <v>7641</v>
      </c>
      <c r="K974" s="10" t="s">
        <v>7720</v>
      </c>
    </row>
    <row r="975" spans="3:11" ht="15" customHeight="1" x14ac:dyDescent="0.3">
      <c r="C975" s="44" t="s">
        <v>15299</v>
      </c>
      <c r="D975" s="47" t="s">
        <v>15300</v>
      </c>
      <c r="F975" s="52" t="s">
        <v>11798</v>
      </c>
      <c r="G975" s="10">
        <v>4294</v>
      </c>
      <c r="H975" s="10" t="s">
        <v>7724</v>
      </c>
      <c r="I975" s="47" t="s">
        <v>7723</v>
      </c>
      <c r="J975" s="10" t="s">
        <v>7644</v>
      </c>
      <c r="K975" s="10" t="s">
        <v>7725</v>
      </c>
    </row>
    <row r="976" spans="3:11" ht="15" customHeight="1" x14ac:dyDescent="0.3">
      <c r="C976" s="44" t="s">
        <v>15301</v>
      </c>
      <c r="D976" s="47" t="s">
        <v>15302</v>
      </c>
      <c r="F976" s="52" t="s">
        <v>11799</v>
      </c>
      <c r="G976" s="10">
        <v>4217</v>
      </c>
      <c r="H976" s="10" t="s">
        <v>7743</v>
      </c>
      <c r="I976" s="47" t="s">
        <v>7742</v>
      </c>
      <c r="J976" s="10" t="s">
        <v>7398</v>
      </c>
      <c r="K976" s="10" t="s">
        <v>7744</v>
      </c>
    </row>
    <row r="977" spans="3:11" ht="15" customHeight="1" x14ac:dyDescent="0.3">
      <c r="C977" s="44" t="s">
        <v>15303</v>
      </c>
      <c r="D977" s="47" t="s">
        <v>8603</v>
      </c>
      <c r="F977" s="52" t="s">
        <v>11800</v>
      </c>
      <c r="G977" s="10">
        <v>5594</v>
      </c>
      <c r="H977" s="10" t="s">
        <v>7753</v>
      </c>
      <c r="I977" s="47" t="s">
        <v>6700</v>
      </c>
      <c r="J977" s="10" t="s">
        <v>7664</v>
      </c>
      <c r="K977" s="10" t="s">
        <v>7754</v>
      </c>
    </row>
    <row r="978" spans="3:11" ht="15" customHeight="1" x14ac:dyDescent="0.3">
      <c r="C978" s="44" t="s">
        <v>15304</v>
      </c>
      <c r="D978" s="47" t="s">
        <v>8687</v>
      </c>
      <c r="F978" s="52" t="s">
        <v>11801</v>
      </c>
      <c r="G978" s="10">
        <v>5599</v>
      </c>
      <c r="H978" s="10" t="s">
        <v>7781</v>
      </c>
      <c r="I978" s="47" t="s">
        <v>4211</v>
      </c>
      <c r="J978" s="10" t="s">
        <v>7420</v>
      </c>
      <c r="K978" s="10" t="s">
        <v>7782</v>
      </c>
    </row>
    <row r="979" spans="3:11" ht="15" customHeight="1" x14ac:dyDescent="0.3">
      <c r="C979" s="44" t="s">
        <v>15305</v>
      </c>
      <c r="D979" s="47" t="s">
        <v>8743</v>
      </c>
      <c r="F979" s="52" t="s">
        <v>11802</v>
      </c>
      <c r="G979" s="10">
        <v>23542</v>
      </c>
      <c r="H979" s="10" t="s">
        <v>7784</v>
      </c>
      <c r="I979" s="47" t="s">
        <v>7783</v>
      </c>
      <c r="J979" s="10" t="s">
        <v>7424</v>
      </c>
      <c r="K979" s="10" t="s">
        <v>7785</v>
      </c>
    </row>
    <row r="980" spans="3:11" ht="15" customHeight="1" x14ac:dyDescent="0.3">
      <c r="C980" s="44" t="s">
        <v>15306</v>
      </c>
      <c r="D980" s="47" t="s">
        <v>15307</v>
      </c>
      <c r="F980" s="52" t="s">
        <v>23061</v>
      </c>
      <c r="G980" s="10">
        <v>55016</v>
      </c>
      <c r="H980" s="10" t="s">
        <v>21957</v>
      </c>
      <c r="I980" s="47" t="s">
        <v>15682</v>
      </c>
      <c r="J980" s="10" t="s">
        <v>21958</v>
      </c>
      <c r="K980" s="10" t="s">
        <v>21959</v>
      </c>
    </row>
    <row r="981" spans="3:11" ht="15" customHeight="1" x14ac:dyDescent="0.3">
      <c r="C981" s="44" t="s">
        <v>15308</v>
      </c>
      <c r="D981" s="47" t="s">
        <v>15309</v>
      </c>
      <c r="F981" s="52" t="s">
        <v>23062</v>
      </c>
      <c r="G981" s="10">
        <v>441061</v>
      </c>
      <c r="H981" s="10" t="s">
        <v>21960</v>
      </c>
      <c r="I981" s="47" t="s">
        <v>15684</v>
      </c>
      <c r="J981" s="10" t="s">
        <v>21961</v>
      </c>
      <c r="K981" s="10" t="s">
        <v>21962</v>
      </c>
    </row>
    <row r="982" spans="3:11" ht="15" customHeight="1" x14ac:dyDescent="0.3">
      <c r="C982" s="44" t="s">
        <v>15310</v>
      </c>
      <c r="D982" s="47" t="s">
        <v>8780</v>
      </c>
      <c r="F982" s="52" t="s">
        <v>23063</v>
      </c>
      <c r="G982" s="10">
        <v>51257</v>
      </c>
      <c r="H982" s="10" t="s">
        <v>21963</v>
      </c>
      <c r="I982" s="47" t="s">
        <v>15686</v>
      </c>
      <c r="J982" s="10" t="s">
        <v>21964</v>
      </c>
      <c r="K982" s="10" t="s">
        <v>21965</v>
      </c>
    </row>
    <row r="983" spans="3:11" ht="15" customHeight="1" x14ac:dyDescent="0.3">
      <c r="C983" s="44" t="s">
        <v>15311</v>
      </c>
      <c r="D983" s="47" t="s">
        <v>8839</v>
      </c>
      <c r="F983" s="52" t="s">
        <v>23064</v>
      </c>
      <c r="G983" s="10">
        <v>115123</v>
      </c>
      <c r="H983" s="10" t="s">
        <v>21966</v>
      </c>
      <c r="I983" s="47" t="s">
        <v>15688</v>
      </c>
      <c r="J983" s="10" t="s">
        <v>21967</v>
      </c>
      <c r="K983" s="10" t="s">
        <v>21968</v>
      </c>
    </row>
    <row r="984" spans="3:11" ht="15" customHeight="1" x14ac:dyDescent="0.3">
      <c r="C984" s="44" t="s">
        <v>15312</v>
      </c>
      <c r="D984" s="47" t="s">
        <v>5846</v>
      </c>
      <c r="F984" s="52" t="s">
        <v>11803</v>
      </c>
      <c r="G984" s="10">
        <v>54708</v>
      </c>
      <c r="H984" s="10" t="s">
        <v>7793</v>
      </c>
      <c r="I984" s="47" t="s">
        <v>7792</v>
      </c>
      <c r="J984" s="10" t="s">
        <v>7444</v>
      </c>
      <c r="K984" s="10" t="s">
        <v>7794</v>
      </c>
    </row>
    <row r="985" spans="3:11" ht="15" customHeight="1" x14ac:dyDescent="0.3">
      <c r="C985" s="44" t="s">
        <v>15313</v>
      </c>
      <c r="D985" s="47" t="s">
        <v>6732</v>
      </c>
      <c r="F985" s="52" t="s">
        <v>11804</v>
      </c>
      <c r="G985" s="10">
        <v>10299</v>
      </c>
      <c r="H985" s="10" t="s">
        <v>7796</v>
      </c>
      <c r="I985" s="47" t="s">
        <v>7795</v>
      </c>
      <c r="J985" s="10" t="s">
        <v>7797</v>
      </c>
      <c r="K985" s="10" t="s">
        <v>7798</v>
      </c>
    </row>
    <row r="986" spans="3:11" ht="15" customHeight="1" x14ac:dyDescent="0.3">
      <c r="C986" s="44" t="s">
        <v>15314</v>
      </c>
      <c r="D986" s="47" t="s">
        <v>6739</v>
      </c>
      <c r="F986" s="52" t="s">
        <v>23065</v>
      </c>
      <c r="G986" s="10">
        <v>64844</v>
      </c>
      <c r="H986" s="10" t="s">
        <v>21969</v>
      </c>
      <c r="I986" s="47" t="s">
        <v>15692</v>
      </c>
      <c r="J986" s="10" t="s">
        <v>21970</v>
      </c>
      <c r="K986" s="10" t="s">
        <v>21971</v>
      </c>
    </row>
    <row r="987" spans="3:11" ht="15" customHeight="1" x14ac:dyDescent="0.3">
      <c r="C987" s="44" t="s">
        <v>15315</v>
      </c>
      <c r="D987" s="47" t="s">
        <v>15316</v>
      </c>
      <c r="F987" s="52" t="s">
        <v>23066</v>
      </c>
      <c r="G987" s="10">
        <v>220972</v>
      </c>
      <c r="H987" s="10" t="s">
        <v>21972</v>
      </c>
      <c r="I987" s="47" t="s">
        <v>15694</v>
      </c>
      <c r="J987" s="10" t="s">
        <v>21973</v>
      </c>
      <c r="K987" s="10" t="s">
        <v>21974</v>
      </c>
    </row>
    <row r="988" spans="3:11" ht="15" customHeight="1" x14ac:dyDescent="0.3">
      <c r="C988" s="44" t="s">
        <v>15317</v>
      </c>
      <c r="D988" s="47" t="s">
        <v>15318</v>
      </c>
      <c r="F988" s="52" t="s">
        <v>11805</v>
      </c>
      <c r="G988" s="10">
        <v>4142</v>
      </c>
      <c r="H988" s="10" t="s">
        <v>7806</v>
      </c>
      <c r="I988" s="47" t="s">
        <v>7805</v>
      </c>
      <c r="J988" s="10" t="s">
        <v>7452</v>
      </c>
      <c r="K988" s="10" t="s">
        <v>7807</v>
      </c>
    </row>
    <row r="989" spans="3:11" ht="15" customHeight="1" x14ac:dyDescent="0.3">
      <c r="C989" s="44" t="s">
        <v>15319</v>
      </c>
      <c r="D989" s="47" t="s">
        <v>15320</v>
      </c>
      <c r="F989" s="52" t="s">
        <v>11806</v>
      </c>
      <c r="G989" s="10">
        <v>8930</v>
      </c>
      <c r="H989" s="10" t="s">
        <v>7811</v>
      </c>
      <c r="I989" s="47" t="s">
        <v>6242</v>
      </c>
      <c r="J989" s="10" t="s">
        <v>7462</v>
      </c>
      <c r="K989" s="10" t="s">
        <v>7812</v>
      </c>
    </row>
    <row r="990" spans="3:11" ht="15" customHeight="1" x14ac:dyDescent="0.3">
      <c r="C990" s="44" t="s">
        <v>15321</v>
      </c>
      <c r="D990" s="47" t="s">
        <v>9006</v>
      </c>
      <c r="F990" s="52" t="s">
        <v>11807</v>
      </c>
      <c r="G990" s="10">
        <v>8720</v>
      </c>
      <c r="H990" s="10" t="s">
        <v>7820</v>
      </c>
      <c r="I990" s="47" t="s">
        <v>7819</v>
      </c>
      <c r="J990" s="10" t="s">
        <v>7466</v>
      </c>
      <c r="K990" s="10" t="s">
        <v>7821</v>
      </c>
    </row>
    <row r="991" spans="3:11" ht="15" customHeight="1" x14ac:dyDescent="0.3">
      <c r="C991" s="44" t="s">
        <v>15322</v>
      </c>
      <c r="D991" s="47" t="s">
        <v>3489</v>
      </c>
      <c r="F991" s="52" t="s">
        <v>11808</v>
      </c>
      <c r="G991" s="10">
        <v>51360</v>
      </c>
      <c r="H991" s="10" t="s">
        <v>7823</v>
      </c>
      <c r="I991" s="47" t="s">
        <v>7822</v>
      </c>
      <c r="J991" s="10" t="s">
        <v>7472</v>
      </c>
      <c r="K991" s="10" t="s">
        <v>7824</v>
      </c>
    </row>
    <row r="992" spans="3:11" ht="15" customHeight="1" x14ac:dyDescent="0.3">
      <c r="C992" s="44" t="s">
        <v>15323</v>
      </c>
      <c r="D992" s="47" t="s">
        <v>9014</v>
      </c>
      <c r="F992" s="52" t="s">
        <v>23067</v>
      </c>
      <c r="G992" s="10">
        <v>4157</v>
      </c>
      <c r="H992" s="10" t="s">
        <v>21975</v>
      </c>
      <c r="I992" s="47" t="s">
        <v>14844</v>
      </c>
      <c r="J992" s="10" t="s">
        <v>21976</v>
      </c>
      <c r="K992" s="10" t="s">
        <v>21977</v>
      </c>
    </row>
    <row r="993" spans="3:11" ht="15" customHeight="1" x14ac:dyDescent="0.3">
      <c r="C993" s="44" t="s">
        <v>15324</v>
      </c>
      <c r="D993" s="47" t="s">
        <v>3779</v>
      </c>
      <c r="F993" s="52" t="s">
        <v>11809</v>
      </c>
      <c r="G993" s="10">
        <v>4158</v>
      </c>
      <c r="H993" s="10" t="s">
        <v>7827</v>
      </c>
      <c r="I993" s="47" t="s">
        <v>6911</v>
      </c>
      <c r="J993" s="10" t="s">
        <v>7828</v>
      </c>
      <c r="K993" s="10" t="s">
        <v>7829</v>
      </c>
    </row>
    <row r="994" spans="3:11" ht="15" customHeight="1" x14ac:dyDescent="0.3">
      <c r="C994" s="44" t="s">
        <v>15325</v>
      </c>
      <c r="D994" s="47" t="s">
        <v>9039</v>
      </c>
      <c r="F994" s="52" t="s">
        <v>11810</v>
      </c>
      <c r="G994" s="10">
        <v>4159</v>
      </c>
      <c r="H994" s="10" t="s">
        <v>7830</v>
      </c>
      <c r="I994" s="47" t="s">
        <v>4032</v>
      </c>
      <c r="J994" s="10" t="s">
        <v>7478</v>
      </c>
      <c r="K994" s="10" t="s">
        <v>7831</v>
      </c>
    </row>
    <row r="995" spans="3:11" ht="15" customHeight="1" x14ac:dyDescent="0.3">
      <c r="C995" s="44" t="s">
        <v>15326</v>
      </c>
      <c r="D995" s="47" t="s">
        <v>7379</v>
      </c>
      <c r="F995" s="52" t="s">
        <v>23068</v>
      </c>
      <c r="G995" s="10">
        <v>4160</v>
      </c>
      <c r="H995" s="10" t="s">
        <v>21978</v>
      </c>
      <c r="I995" s="47" t="s">
        <v>14848</v>
      </c>
      <c r="J995" s="10" t="s">
        <v>21979</v>
      </c>
      <c r="K995" s="10" t="s">
        <v>21980</v>
      </c>
    </row>
    <row r="996" spans="3:11" ht="15" customHeight="1" x14ac:dyDescent="0.3">
      <c r="C996" s="44" t="s">
        <v>15327</v>
      </c>
      <c r="D996" s="47" t="s">
        <v>9067</v>
      </c>
      <c r="F996" s="52" t="s">
        <v>23069</v>
      </c>
      <c r="G996" s="10">
        <v>4161</v>
      </c>
      <c r="H996" s="10" t="s">
        <v>21981</v>
      </c>
      <c r="I996" s="47" t="s">
        <v>14850</v>
      </c>
      <c r="J996" s="10" t="s">
        <v>21982</v>
      </c>
      <c r="K996" s="10" t="s">
        <v>21983</v>
      </c>
    </row>
    <row r="997" spans="3:11" ht="15" customHeight="1" x14ac:dyDescent="0.3">
      <c r="C997" s="44" t="s">
        <v>15328</v>
      </c>
      <c r="D997" s="47" t="s">
        <v>9102</v>
      </c>
      <c r="F997" s="52" t="s">
        <v>11811</v>
      </c>
      <c r="G997" s="10">
        <v>2847</v>
      </c>
      <c r="H997" s="10" t="s">
        <v>7836</v>
      </c>
      <c r="I997" s="47" t="s">
        <v>4033</v>
      </c>
      <c r="J997" s="10" t="s">
        <v>7485</v>
      </c>
      <c r="K997" s="10" t="s">
        <v>7837</v>
      </c>
    </row>
    <row r="998" spans="3:11" ht="15" customHeight="1" x14ac:dyDescent="0.3">
      <c r="C998" s="44" t="s">
        <v>15329</v>
      </c>
      <c r="D998" s="47" t="s">
        <v>8370</v>
      </c>
      <c r="F998" s="52" t="s">
        <v>23070</v>
      </c>
      <c r="G998" s="10">
        <v>84539</v>
      </c>
      <c r="H998" s="10" t="s">
        <v>21984</v>
      </c>
      <c r="I998" s="47" t="s">
        <v>14853</v>
      </c>
      <c r="J998" s="10" t="s">
        <v>21985</v>
      </c>
      <c r="K998" s="10" t="s">
        <v>21986</v>
      </c>
    </row>
    <row r="999" spans="3:11" ht="15" customHeight="1" x14ac:dyDescent="0.3">
      <c r="C999" s="44" t="s">
        <v>15330</v>
      </c>
      <c r="D999" s="47" t="s">
        <v>2362</v>
      </c>
      <c r="F999" s="52" t="s">
        <v>11812</v>
      </c>
      <c r="G999" s="10">
        <v>4170</v>
      </c>
      <c r="H999" s="10" t="s">
        <v>7841</v>
      </c>
      <c r="I999" s="47" t="s">
        <v>958</v>
      </c>
      <c r="J999" s="10" t="s">
        <v>7842</v>
      </c>
      <c r="K999" s="10" t="s">
        <v>7843</v>
      </c>
    </row>
    <row r="1000" spans="3:11" ht="15" customHeight="1" x14ac:dyDescent="0.3">
      <c r="C1000" s="44" t="s">
        <v>15331</v>
      </c>
      <c r="D1000" s="47" t="s">
        <v>2364</v>
      </c>
      <c r="F1000" s="52" t="s">
        <v>11813</v>
      </c>
      <c r="G1000" s="10">
        <v>4190</v>
      </c>
      <c r="H1000" s="10" t="s">
        <v>7857</v>
      </c>
      <c r="I1000" s="47" t="s">
        <v>1532</v>
      </c>
      <c r="J1000" s="10" t="s">
        <v>7503</v>
      </c>
      <c r="K1000" s="10" t="s">
        <v>7858</v>
      </c>
    </row>
    <row r="1001" spans="3:11" ht="15" customHeight="1" x14ac:dyDescent="0.3">
      <c r="C1001" s="44" t="s">
        <v>15332</v>
      </c>
      <c r="D1001" s="47" t="s">
        <v>9146</v>
      </c>
      <c r="F1001" s="52" t="s">
        <v>11814</v>
      </c>
      <c r="G1001" s="10">
        <v>130752</v>
      </c>
      <c r="H1001" s="10" t="s">
        <v>7859</v>
      </c>
      <c r="I1001" s="47" t="s">
        <v>1540</v>
      </c>
      <c r="J1001" s="10" t="s">
        <v>7509</v>
      </c>
      <c r="K1001" s="10" t="s">
        <v>7860</v>
      </c>
    </row>
    <row r="1002" spans="3:11" ht="15" customHeight="1" x14ac:dyDescent="0.3">
      <c r="C1002" s="44" t="s">
        <v>15333</v>
      </c>
      <c r="D1002" s="47" t="s">
        <v>1715</v>
      </c>
      <c r="F1002" s="52" t="s">
        <v>11815</v>
      </c>
      <c r="G1002" s="10">
        <v>4191</v>
      </c>
      <c r="H1002" s="10" t="s">
        <v>7861</v>
      </c>
      <c r="I1002" s="47" t="s">
        <v>1542</v>
      </c>
      <c r="J1002" s="10" t="s">
        <v>7513</v>
      </c>
      <c r="K1002" s="10" t="s">
        <v>7862</v>
      </c>
    </row>
    <row r="1003" spans="3:11" ht="15" customHeight="1" x14ac:dyDescent="0.3">
      <c r="C1003" s="44" t="s">
        <v>15334</v>
      </c>
      <c r="D1003" s="47" t="s">
        <v>2369</v>
      </c>
      <c r="F1003" s="52" t="s">
        <v>11816</v>
      </c>
      <c r="G1003" s="10">
        <v>4192</v>
      </c>
      <c r="H1003" s="10" t="s">
        <v>7863</v>
      </c>
      <c r="I1003" s="47" t="s">
        <v>5205</v>
      </c>
      <c r="J1003" s="10" t="s">
        <v>7864</v>
      </c>
      <c r="K1003" s="10" t="s">
        <v>7865</v>
      </c>
    </row>
    <row r="1004" spans="3:11" ht="15" customHeight="1" x14ac:dyDescent="0.3">
      <c r="C1004" s="44" t="s">
        <v>15335</v>
      </c>
      <c r="D1004" s="47" t="s">
        <v>9203</v>
      </c>
      <c r="F1004" s="52" t="s">
        <v>11817</v>
      </c>
      <c r="G1004" s="10">
        <v>4193</v>
      </c>
      <c r="H1004" s="10" t="s">
        <v>7866</v>
      </c>
      <c r="I1004" s="47" t="s">
        <v>4497</v>
      </c>
      <c r="J1004" s="10" t="s">
        <v>7519</v>
      </c>
      <c r="K1004" s="10" t="s">
        <v>7867</v>
      </c>
    </row>
    <row r="1005" spans="3:11" ht="15" customHeight="1" x14ac:dyDescent="0.3">
      <c r="C1005" s="44" t="s">
        <v>15336</v>
      </c>
      <c r="D1005" s="47" t="s">
        <v>3783</v>
      </c>
      <c r="F1005" s="52" t="s">
        <v>11818</v>
      </c>
      <c r="G1005" s="10">
        <v>4194</v>
      </c>
      <c r="H1005" s="10" t="s">
        <v>7868</v>
      </c>
      <c r="I1005" s="47" t="s">
        <v>5840</v>
      </c>
      <c r="J1005" s="10" t="s">
        <v>7526</v>
      </c>
      <c r="K1005" s="10" t="s">
        <v>7869</v>
      </c>
    </row>
    <row r="1006" spans="3:11" ht="15" customHeight="1" x14ac:dyDescent="0.3">
      <c r="C1006" s="44" t="s">
        <v>15337</v>
      </c>
      <c r="D1006" s="47" t="s">
        <v>4223</v>
      </c>
      <c r="F1006" s="52" t="s">
        <v>11819</v>
      </c>
      <c r="G1006" s="10">
        <v>4210</v>
      </c>
      <c r="H1006" s="10" t="s">
        <v>7874</v>
      </c>
      <c r="I1006" s="47" t="s">
        <v>7873</v>
      </c>
      <c r="J1006" s="10" t="s">
        <v>7548</v>
      </c>
      <c r="K1006" s="10" t="s">
        <v>7875</v>
      </c>
    </row>
    <row r="1007" spans="3:11" ht="15" customHeight="1" x14ac:dyDescent="0.3">
      <c r="C1007" s="44" t="s">
        <v>15338</v>
      </c>
      <c r="D1007" s="47" t="s">
        <v>8078</v>
      </c>
      <c r="F1007" s="52" t="s">
        <v>11820</v>
      </c>
      <c r="G1007" s="10">
        <v>10988</v>
      </c>
      <c r="H1007" s="10" t="s">
        <v>7879</v>
      </c>
      <c r="I1007" s="47" t="s">
        <v>6102</v>
      </c>
      <c r="J1007" s="10" t="s">
        <v>7572</v>
      </c>
      <c r="K1007" s="10" t="s">
        <v>7880</v>
      </c>
    </row>
    <row r="1008" spans="3:11" ht="15" customHeight="1" x14ac:dyDescent="0.3">
      <c r="C1008" s="44" t="s">
        <v>15339</v>
      </c>
      <c r="D1008" s="47" t="s">
        <v>9278</v>
      </c>
      <c r="F1008" s="52" t="s">
        <v>23071</v>
      </c>
      <c r="G1008" s="10">
        <v>92312</v>
      </c>
      <c r="H1008" s="10" t="s">
        <v>21987</v>
      </c>
      <c r="I1008" s="47" t="s">
        <v>15698</v>
      </c>
      <c r="J1008" s="10" t="s">
        <v>21988</v>
      </c>
      <c r="K1008" s="10" t="s">
        <v>21989</v>
      </c>
    </row>
    <row r="1009" spans="3:11" ht="15" customHeight="1" x14ac:dyDescent="0.3">
      <c r="C1009" s="44" t="s">
        <v>15340</v>
      </c>
      <c r="D1009" s="47" t="s">
        <v>5224</v>
      </c>
      <c r="F1009" s="52" t="s">
        <v>23072</v>
      </c>
      <c r="G1009" s="10">
        <v>51320</v>
      </c>
      <c r="H1009" s="10" t="s">
        <v>21990</v>
      </c>
      <c r="I1009" s="47" t="s">
        <v>15700</v>
      </c>
      <c r="J1009" s="10" t="s">
        <v>21991</v>
      </c>
      <c r="K1009" s="10" t="s">
        <v>21992</v>
      </c>
    </row>
    <row r="1010" spans="3:11" ht="15" customHeight="1" x14ac:dyDescent="0.3">
      <c r="C1010" s="44" t="s">
        <v>15341</v>
      </c>
      <c r="D1010" s="47" t="s">
        <v>9313</v>
      </c>
      <c r="F1010" s="52" t="s">
        <v>23073</v>
      </c>
      <c r="G1010" s="10">
        <v>399664</v>
      </c>
      <c r="H1010" s="10" t="s">
        <v>21993</v>
      </c>
      <c r="I1010" s="47" t="s">
        <v>15702</v>
      </c>
      <c r="J1010" s="10" t="s">
        <v>21994</v>
      </c>
      <c r="K1010" s="10" t="s">
        <v>21995</v>
      </c>
    </row>
    <row r="1011" spans="3:11" ht="15" customHeight="1" x14ac:dyDescent="0.3">
      <c r="C1011" s="44" t="s">
        <v>15342</v>
      </c>
      <c r="D1011" s="47" t="s">
        <v>15343</v>
      </c>
      <c r="F1011" s="52" t="s">
        <v>11821</v>
      </c>
      <c r="G1011" s="10">
        <v>11343</v>
      </c>
      <c r="H1011" s="10" t="s">
        <v>7886</v>
      </c>
      <c r="I1011" s="47" t="s">
        <v>7885</v>
      </c>
      <c r="J1011" s="10" t="s">
        <v>7591</v>
      </c>
      <c r="K1011" s="10" t="s">
        <v>7887</v>
      </c>
    </row>
    <row r="1012" spans="3:11" ht="15" customHeight="1" x14ac:dyDescent="0.3">
      <c r="C1012" s="44" t="s">
        <v>15344</v>
      </c>
      <c r="D1012" s="47" t="s">
        <v>9179</v>
      </c>
      <c r="F1012" s="52" t="s">
        <v>11822</v>
      </c>
      <c r="G1012" s="10">
        <v>4255</v>
      </c>
      <c r="H1012" s="10" t="s">
        <v>7891</v>
      </c>
      <c r="I1012" s="47" t="s">
        <v>7890</v>
      </c>
      <c r="J1012" s="10" t="s">
        <v>7594</v>
      </c>
      <c r="K1012" s="10" t="s">
        <v>7892</v>
      </c>
    </row>
    <row r="1013" spans="3:11" ht="15" customHeight="1" x14ac:dyDescent="0.3">
      <c r="C1013" s="44" t="s">
        <v>15345</v>
      </c>
      <c r="D1013" s="47" t="s">
        <v>5854</v>
      </c>
      <c r="F1013" s="52" t="s">
        <v>23074</v>
      </c>
      <c r="G1013" s="10">
        <v>23295</v>
      </c>
      <c r="H1013" s="10" t="s">
        <v>21996</v>
      </c>
      <c r="I1013" s="47" t="s">
        <v>15704</v>
      </c>
      <c r="J1013" s="10" t="s">
        <v>21997</v>
      </c>
      <c r="K1013" s="10" t="s">
        <v>21998</v>
      </c>
    </row>
    <row r="1014" spans="3:11" ht="15" customHeight="1" x14ac:dyDescent="0.3">
      <c r="C1014" s="44" t="s">
        <v>15346</v>
      </c>
      <c r="D1014" s="47" t="s">
        <v>9375</v>
      </c>
      <c r="F1014" s="52" t="s">
        <v>11823</v>
      </c>
      <c r="G1014" s="10">
        <v>57534</v>
      </c>
      <c r="H1014" s="10" t="s">
        <v>7896</v>
      </c>
      <c r="I1014" s="47" t="s">
        <v>7895</v>
      </c>
      <c r="J1014" s="10" t="s">
        <v>7606</v>
      </c>
      <c r="K1014" s="10" t="s">
        <v>7897</v>
      </c>
    </row>
    <row r="1015" spans="3:11" ht="15" customHeight="1" x14ac:dyDescent="0.3">
      <c r="C1015" s="44" t="s">
        <v>15347</v>
      </c>
      <c r="D1015" s="47" t="s">
        <v>3129</v>
      </c>
      <c r="F1015" s="52" t="s">
        <v>23075</v>
      </c>
      <c r="G1015" s="10">
        <v>142678</v>
      </c>
      <c r="H1015" s="10" t="s">
        <v>21999</v>
      </c>
      <c r="I1015" s="47" t="s">
        <v>15707</v>
      </c>
      <c r="J1015" s="10" t="s">
        <v>22000</v>
      </c>
      <c r="K1015" s="10" t="s">
        <v>22001</v>
      </c>
    </row>
    <row r="1016" spans="3:11" ht="15" customHeight="1" x14ac:dyDescent="0.3">
      <c r="C1016" s="44" t="s">
        <v>15348</v>
      </c>
      <c r="D1016" s="47" t="s">
        <v>1303</v>
      </c>
      <c r="F1016" s="52" t="s">
        <v>11824</v>
      </c>
      <c r="G1016" s="10">
        <v>4281</v>
      </c>
      <c r="H1016" s="10" t="s">
        <v>7899</v>
      </c>
      <c r="I1016" s="47" t="s">
        <v>7898</v>
      </c>
      <c r="J1016" s="10" t="s">
        <v>7900</v>
      </c>
      <c r="K1016" s="10" t="s">
        <v>7901</v>
      </c>
    </row>
    <row r="1017" spans="3:11" ht="15" customHeight="1" x14ac:dyDescent="0.3">
      <c r="C1017" s="44" t="s">
        <v>15349</v>
      </c>
      <c r="D1017" s="47" t="s">
        <v>8379</v>
      </c>
      <c r="F1017" s="52" t="s">
        <v>23076</v>
      </c>
      <c r="G1017" s="10">
        <v>11043</v>
      </c>
      <c r="H1017" s="10" t="s">
        <v>22002</v>
      </c>
      <c r="I1017" s="47" t="s">
        <v>15710</v>
      </c>
      <c r="J1017" s="10" t="s">
        <v>22003</v>
      </c>
      <c r="K1017" s="10" t="s">
        <v>22004</v>
      </c>
    </row>
    <row r="1018" spans="3:11" ht="15" customHeight="1" x14ac:dyDescent="0.3">
      <c r="C1018" s="44" t="s">
        <v>15350</v>
      </c>
      <c r="D1018" s="47" t="s">
        <v>4224</v>
      </c>
      <c r="F1018" s="52" t="s">
        <v>11825</v>
      </c>
      <c r="G1018" s="10">
        <v>4282</v>
      </c>
      <c r="H1018" s="10" t="s">
        <v>7904</v>
      </c>
      <c r="I1018" s="47" t="s">
        <v>2927</v>
      </c>
      <c r="J1018" s="10" t="s">
        <v>7905</v>
      </c>
      <c r="K1018" s="10" t="s">
        <v>7906</v>
      </c>
    </row>
    <row r="1019" spans="3:11" ht="15" customHeight="1" x14ac:dyDescent="0.3">
      <c r="C1019" s="44" t="s">
        <v>15351</v>
      </c>
      <c r="D1019" s="47" t="s">
        <v>9614</v>
      </c>
      <c r="F1019" s="52" t="s">
        <v>11826</v>
      </c>
      <c r="G1019" s="10">
        <v>4288</v>
      </c>
      <c r="H1019" s="10" t="s">
        <v>7916</v>
      </c>
      <c r="I1019" s="47" t="s">
        <v>4498</v>
      </c>
      <c r="J1019" s="10" t="s">
        <v>7917</v>
      </c>
      <c r="K1019" s="10" t="s">
        <v>7918</v>
      </c>
    </row>
    <row r="1020" spans="3:11" ht="15" customHeight="1" x14ac:dyDescent="0.3">
      <c r="C1020" s="44" t="s">
        <v>15352</v>
      </c>
      <c r="D1020" s="47" t="s">
        <v>1007</v>
      </c>
      <c r="F1020" s="52" t="s">
        <v>23077</v>
      </c>
      <c r="G1020" s="10">
        <v>57591</v>
      </c>
      <c r="H1020" s="10" t="s">
        <v>22005</v>
      </c>
      <c r="I1020" s="47" t="s">
        <v>15260</v>
      </c>
      <c r="J1020" s="10" t="s">
        <v>22006</v>
      </c>
      <c r="K1020" s="10" t="s">
        <v>22007</v>
      </c>
    </row>
    <row r="1021" spans="3:11" ht="15" customHeight="1" x14ac:dyDescent="0.3">
      <c r="C1021" s="44" t="s">
        <v>15353</v>
      </c>
      <c r="D1021" s="47" t="s">
        <v>3130</v>
      </c>
      <c r="F1021" s="52" t="s">
        <v>23078</v>
      </c>
      <c r="G1021" s="10">
        <v>23608</v>
      </c>
      <c r="H1021" s="10" t="s">
        <v>22008</v>
      </c>
      <c r="I1021" s="47" t="s">
        <v>15712</v>
      </c>
      <c r="J1021" s="10" t="s">
        <v>22009</v>
      </c>
      <c r="K1021" s="10" t="s">
        <v>22010</v>
      </c>
    </row>
    <row r="1022" spans="3:11" ht="15" customHeight="1" x14ac:dyDescent="0.3">
      <c r="C1022" s="44" t="s">
        <v>15354</v>
      </c>
      <c r="D1022" s="47" t="s">
        <v>9633</v>
      </c>
      <c r="F1022" s="52" t="s">
        <v>23079</v>
      </c>
      <c r="G1022" s="10">
        <v>23609</v>
      </c>
      <c r="H1022" s="10" t="s">
        <v>22011</v>
      </c>
      <c r="I1022" s="47" t="s">
        <v>15714</v>
      </c>
      <c r="J1022" s="10" t="s">
        <v>22012</v>
      </c>
      <c r="K1022" s="10" t="s">
        <v>22013</v>
      </c>
    </row>
    <row r="1023" spans="3:11" ht="15" customHeight="1" x14ac:dyDescent="0.3">
      <c r="C1023" s="44" t="s">
        <v>15355</v>
      </c>
      <c r="D1023" s="47" t="s">
        <v>9685</v>
      </c>
      <c r="F1023" s="52" t="s">
        <v>11827</v>
      </c>
      <c r="G1023" s="10">
        <v>4292</v>
      </c>
      <c r="H1023" s="10" t="s">
        <v>7925</v>
      </c>
      <c r="I1023" s="47" t="s">
        <v>5841</v>
      </c>
      <c r="J1023" s="10" t="s">
        <v>7926</v>
      </c>
      <c r="K1023" s="10" t="s">
        <v>7927</v>
      </c>
    </row>
    <row r="1024" spans="3:11" ht="15" customHeight="1" x14ac:dyDescent="0.3">
      <c r="C1024" s="44" t="s">
        <v>15356</v>
      </c>
      <c r="D1024" s="47" t="s">
        <v>15357</v>
      </c>
      <c r="F1024" s="52" t="s">
        <v>23080</v>
      </c>
      <c r="G1024" s="10">
        <v>6945</v>
      </c>
      <c r="H1024" s="10" t="s">
        <v>22014</v>
      </c>
      <c r="I1024" s="47" t="s">
        <v>16329</v>
      </c>
      <c r="J1024" s="10" t="s">
        <v>22015</v>
      </c>
      <c r="K1024" s="10" t="s">
        <v>22016</v>
      </c>
    </row>
    <row r="1025" spans="3:11" ht="15" customHeight="1" x14ac:dyDescent="0.3">
      <c r="C1025" s="44" t="s">
        <v>15358</v>
      </c>
      <c r="D1025" s="47" t="s">
        <v>9725</v>
      </c>
      <c r="F1025" s="52" t="s">
        <v>23081</v>
      </c>
      <c r="G1025" s="10">
        <v>64386</v>
      </c>
      <c r="H1025" s="10" t="s">
        <v>22017</v>
      </c>
      <c r="I1025" s="47" t="s">
        <v>16728</v>
      </c>
      <c r="J1025" s="10" t="s">
        <v>22018</v>
      </c>
      <c r="K1025" s="10" t="s">
        <v>22019</v>
      </c>
    </row>
    <row r="1026" spans="3:11" ht="15" customHeight="1" x14ac:dyDescent="0.3">
      <c r="C1026" s="44" t="s">
        <v>15359</v>
      </c>
      <c r="D1026" s="47" t="s">
        <v>9731</v>
      </c>
      <c r="F1026" s="52" t="s">
        <v>11828</v>
      </c>
      <c r="G1026" s="10">
        <v>4331</v>
      </c>
      <c r="H1026" s="10" t="s">
        <v>7955</v>
      </c>
      <c r="I1026" s="47" t="s">
        <v>4500</v>
      </c>
      <c r="J1026" s="10" t="s">
        <v>7956</v>
      </c>
      <c r="K1026" s="10" t="s">
        <v>7957</v>
      </c>
    </row>
    <row r="1027" spans="3:11" ht="15" customHeight="1" x14ac:dyDescent="0.3">
      <c r="C1027" s="44" t="s">
        <v>15360</v>
      </c>
      <c r="D1027" s="47" t="s">
        <v>9760</v>
      </c>
      <c r="F1027" s="52" t="s">
        <v>23082</v>
      </c>
      <c r="G1027" s="10">
        <v>64112</v>
      </c>
      <c r="H1027" s="10" t="s">
        <v>22020</v>
      </c>
      <c r="I1027" s="47" t="s">
        <v>15262</v>
      </c>
      <c r="J1027" s="10" t="s">
        <v>22021</v>
      </c>
      <c r="K1027" s="10" t="s">
        <v>22022</v>
      </c>
    </row>
    <row r="1028" spans="3:11" ht="15" customHeight="1" x14ac:dyDescent="0.3">
      <c r="C1028" s="44" t="s">
        <v>15361</v>
      </c>
      <c r="D1028" s="47" t="s">
        <v>15362</v>
      </c>
      <c r="F1028" s="52" t="s">
        <v>11829</v>
      </c>
      <c r="G1028" s="10">
        <v>4352</v>
      </c>
      <c r="H1028" s="10" t="s">
        <v>7971</v>
      </c>
      <c r="I1028" s="47" t="s">
        <v>7970</v>
      </c>
      <c r="J1028" s="10" t="s">
        <v>7675</v>
      </c>
      <c r="K1028" s="10" t="s">
        <v>7972</v>
      </c>
    </row>
    <row r="1029" spans="3:11" ht="15" customHeight="1" x14ac:dyDescent="0.3">
      <c r="C1029" s="44" t="s">
        <v>15363</v>
      </c>
      <c r="D1029" s="47" t="s">
        <v>2442</v>
      </c>
      <c r="F1029" s="52" t="s">
        <v>11830</v>
      </c>
      <c r="G1029" s="10">
        <v>4353</v>
      </c>
      <c r="H1029" s="10" t="s">
        <v>7979</v>
      </c>
      <c r="I1029" s="47" t="s">
        <v>751</v>
      </c>
      <c r="J1029" s="10" t="s">
        <v>7678</v>
      </c>
      <c r="K1029" s="10" t="s">
        <v>7980</v>
      </c>
    </row>
    <row r="1030" spans="3:11" ht="15" customHeight="1" x14ac:dyDescent="0.3">
      <c r="C1030" s="44" t="s">
        <v>15364</v>
      </c>
      <c r="D1030" s="47" t="s">
        <v>15365</v>
      </c>
      <c r="F1030" s="52" t="s">
        <v>23083</v>
      </c>
      <c r="G1030" s="10">
        <v>116512</v>
      </c>
      <c r="H1030" s="10" t="s">
        <v>22023</v>
      </c>
      <c r="I1030" s="47" t="s">
        <v>14855</v>
      </c>
      <c r="J1030" s="10" t="s">
        <v>22024</v>
      </c>
      <c r="K1030" s="10" t="s">
        <v>22025</v>
      </c>
    </row>
    <row r="1031" spans="3:11" ht="15" customHeight="1" x14ac:dyDescent="0.3">
      <c r="C1031" s="44" t="s">
        <v>15366</v>
      </c>
      <c r="D1031" s="47" t="s">
        <v>15367</v>
      </c>
      <c r="F1031" s="52" t="s">
        <v>23084</v>
      </c>
      <c r="G1031" s="10">
        <v>116534</v>
      </c>
      <c r="H1031" s="10" t="s">
        <v>22026</v>
      </c>
      <c r="I1031" s="47" t="s">
        <v>14857</v>
      </c>
      <c r="J1031" s="10" t="s">
        <v>22027</v>
      </c>
      <c r="K1031" s="10" t="s">
        <v>22028</v>
      </c>
    </row>
    <row r="1032" spans="3:11" ht="15" customHeight="1" x14ac:dyDescent="0.3">
      <c r="C1032" s="44" t="s">
        <v>15368</v>
      </c>
      <c r="D1032" s="47" t="s">
        <v>7380</v>
      </c>
      <c r="F1032" s="52" t="s">
        <v>23085</v>
      </c>
      <c r="G1032" s="10">
        <v>116535</v>
      </c>
      <c r="H1032" s="10" t="s">
        <v>22029</v>
      </c>
      <c r="I1032" s="47" t="s">
        <v>14859</v>
      </c>
      <c r="J1032" s="10" t="s">
        <v>22030</v>
      </c>
      <c r="K1032" s="10" t="s">
        <v>22031</v>
      </c>
    </row>
    <row r="1033" spans="3:11" ht="15" customHeight="1" x14ac:dyDescent="0.3">
      <c r="C1033" s="44" t="s">
        <v>15369</v>
      </c>
      <c r="D1033" s="47" t="s">
        <v>9865</v>
      </c>
      <c r="F1033" s="52" t="s">
        <v>23086</v>
      </c>
      <c r="G1033" s="10">
        <v>386746</v>
      </c>
      <c r="H1033" s="10" t="s">
        <v>22032</v>
      </c>
      <c r="I1033" s="47" t="s">
        <v>14861</v>
      </c>
      <c r="J1033" s="10" t="s">
        <v>22033</v>
      </c>
      <c r="K1033" s="10" t="s">
        <v>22034</v>
      </c>
    </row>
    <row r="1034" spans="3:11" ht="15" customHeight="1" x14ac:dyDescent="0.3">
      <c r="C1034" s="44" t="s">
        <v>15370</v>
      </c>
      <c r="D1034" s="47" t="s">
        <v>9875</v>
      </c>
      <c r="F1034" s="52" t="s">
        <v>23087</v>
      </c>
      <c r="G1034" s="10">
        <v>259249</v>
      </c>
      <c r="H1034" s="10" t="s">
        <v>22035</v>
      </c>
      <c r="I1034" s="47" t="s">
        <v>14863</v>
      </c>
      <c r="J1034" s="10" t="s">
        <v>22036</v>
      </c>
      <c r="K1034" s="10" t="s">
        <v>22037</v>
      </c>
    </row>
    <row r="1035" spans="3:11" ht="15" customHeight="1" x14ac:dyDescent="0.3">
      <c r="C1035" s="44" t="s">
        <v>15371</v>
      </c>
      <c r="D1035" s="47" t="s">
        <v>8728</v>
      </c>
      <c r="F1035" s="52" t="s">
        <v>23088</v>
      </c>
      <c r="G1035" s="10">
        <v>117194</v>
      </c>
      <c r="H1035" s="10" t="s">
        <v>22038</v>
      </c>
      <c r="I1035" s="47" t="s">
        <v>14865</v>
      </c>
      <c r="J1035" s="10" t="s">
        <v>22039</v>
      </c>
      <c r="K1035" s="10" t="s">
        <v>22040</v>
      </c>
    </row>
    <row r="1036" spans="3:11" ht="15" customHeight="1" x14ac:dyDescent="0.3">
      <c r="C1036" s="44" t="s">
        <v>15372</v>
      </c>
      <c r="D1036" s="47" t="s">
        <v>9891</v>
      </c>
      <c r="F1036" s="52" t="s">
        <v>23089</v>
      </c>
      <c r="G1036" s="10">
        <v>117195</v>
      </c>
      <c r="H1036" s="10" t="s">
        <v>22041</v>
      </c>
      <c r="I1036" s="47" t="s">
        <v>14867</v>
      </c>
      <c r="J1036" s="10" t="s">
        <v>22042</v>
      </c>
      <c r="K1036" s="10" t="s">
        <v>22043</v>
      </c>
    </row>
    <row r="1037" spans="3:11" ht="15" customHeight="1" x14ac:dyDescent="0.3">
      <c r="C1037" s="44" t="s">
        <v>15373</v>
      </c>
      <c r="D1037" s="47" t="s">
        <v>15374</v>
      </c>
      <c r="F1037" s="52" t="s">
        <v>23090</v>
      </c>
      <c r="G1037" s="10">
        <v>117196</v>
      </c>
      <c r="H1037" s="10" t="s">
        <v>22044</v>
      </c>
      <c r="I1037" s="47" t="s">
        <v>14869</v>
      </c>
      <c r="J1037" s="10" t="s">
        <v>22045</v>
      </c>
      <c r="K1037" s="10" t="s">
        <v>22046</v>
      </c>
    </row>
    <row r="1038" spans="3:11" ht="15" customHeight="1" x14ac:dyDescent="0.3">
      <c r="C1038" s="44" t="s">
        <v>15375</v>
      </c>
      <c r="D1038" s="47" t="s">
        <v>15376</v>
      </c>
      <c r="F1038" s="52" t="s">
        <v>11831</v>
      </c>
      <c r="G1038" s="10">
        <v>28973</v>
      </c>
      <c r="H1038" s="10" t="s">
        <v>7997</v>
      </c>
      <c r="I1038" s="47" t="s">
        <v>7996</v>
      </c>
      <c r="J1038" s="10" t="s">
        <v>7694</v>
      </c>
      <c r="K1038" s="10" t="s">
        <v>7998</v>
      </c>
    </row>
    <row r="1039" spans="3:11" ht="15" customHeight="1" x14ac:dyDescent="0.3">
      <c r="C1039" s="44" t="s">
        <v>15377</v>
      </c>
      <c r="D1039" s="47" t="s">
        <v>10080</v>
      </c>
      <c r="F1039" s="52" t="s">
        <v>11832</v>
      </c>
      <c r="G1039" s="10">
        <v>4436</v>
      </c>
      <c r="H1039" s="10" t="s">
        <v>8002</v>
      </c>
      <c r="I1039" s="47" t="s">
        <v>1274</v>
      </c>
      <c r="J1039" s="10" t="s">
        <v>8003</v>
      </c>
      <c r="K1039" s="10" t="s">
        <v>8004</v>
      </c>
    </row>
    <row r="1040" spans="3:11" ht="15" customHeight="1" x14ac:dyDescent="0.3">
      <c r="C1040" s="44" t="s">
        <v>15378</v>
      </c>
      <c r="D1040" s="47" t="s">
        <v>8106</v>
      </c>
      <c r="F1040" s="52" t="s">
        <v>11833</v>
      </c>
      <c r="G1040" s="10">
        <v>2956</v>
      </c>
      <c r="H1040" s="10" t="s">
        <v>8009</v>
      </c>
      <c r="I1040" s="47" t="s">
        <v>8008</v>
      </c>
      <c r="J1040" s="10" t="s">
        <v>7914</v>
      </c>
      <c r="K1040" s="10" t="s">
        <v>8010</v>
      </c>
    </row>
    <row r="1041" spans="3:11" ht="15" customHeight="1" x14ac:dyDescent="0.3">
      <c r="C1041" s="44" t="s">
        <v>15379</v>
      </c>
      <c r="D1041" s="47" t="s">
        <v>1455</v>
      </c>
      <c r="F1041" s="52" t="s">
        <v>23091</v>
      </c>
      <c r="G1041" s="10">
        <v>55167</v>
      </c>
      <c r="H1041" s="10" t="s">
        <v>22047</v>
      </c>
      <c r="I1041" s="47" t="s">
        <v>15717</v>
      </c>
      <c r="J1041" s="10" t="s">
        <v>22048</v>
      </c>
      <c r="K1041" s="10" t="s">
        <v>22049</v>
      </c>
    </row>
    <row r="1042" spans="3:11" ht="15" customHeight="1" x14ac:dyDescent="0.3">
      <c r="C1042" s="44" t="s">
        <v>15380</v>
      </c>
      <c r="D1042" s="47" t="s">
        <v>15381</v>
      </c>
      <c r="F1042" s="52" t="s">
        <v>23092</v>
      </c>
      <c r="G1042" s="10">
        <v>6307</v>
      </c>
      <c r="H1042" s="10" t="s">
        <v>22050</v>
      </c>
      <c r="I1042" s="47" t="s">
        <v>16383</v>
      </c>
      <c r="J1042" s="10" t="s">
        <v>22051</v>
      </c>
      <c r="K1042" s="10" t="s">
        <v>22052</v>
      </c>
    </row>
    <row r="1043" spans="3:11" ht="15" customHeight="1" x14ac:dyDescent="0.3">
      <c r="C1043" s="44" t="s">
        <v>15382</v>
      </c>
      <c r="D1043" s="47" t="s">
        <v>3515</v>
      </c>
      <c r="F1043" s="52" t="s">
        <v>11834</v>
      </c>
      <c r="G1043" s="10">
        <v>2660</v>
      </c>
      <c r="H1043" s="10" t="s">
        <v>208</v>
      </c>
      <c r="I1043" s="47" t="s">
        <v>209</v>
      </c>
      <c r="J1043" s="10" t="s">
        <v>210</v>
      </c>
      <c r="K1043" s="10" t="s">
        <v>8020</v>
      </c>
    </row>
    <row r="1044" spans="3:11" ht="15" customHeight="1" x14ac:dyDescent="0.3">
      <c r="C1044" s="44" t="s">
        <v>15383</v>
      </c>
      <c r="D1044" s="47" t="s">
        <v>15384</v>
      </c>
      <c r="F1044" s="52" t="s">
        <v>23093</v>
      </c>
      <c r="G1044" s="10">
        <v>23787</v>
      </c>
      <c r="H1044" s="10" t="s">
        <v>22053</v>
      </c>
      <c r="I1044" s="47" t="s">
        <v>15266</v>
      </c>
      <c r="J1044" s="10" t="s">
        <v>22054</v>
      </c>
      <c r="K1044" s="10" t="s">
        <v>22055</v>
      </c>
    </row>
    <row r="1045" spans="3:11" ht="15" customHeight="1" x14ac:dyDescent="0.3">
      <c r="C1045" s="44" t="s">
        <v>15385</v>
      </c>
      <c r="D1045" s="47" t="s">
        <v>221</v>
      </c>
      <c r="F1045" s="52" t="s">
        <v>11835</v>
      </c>
      <c r="G1045" s="10">
        <v>9633</v>
      </c>
      <c r="H1045" s="10" t="s">
        <v>8039</v>
      </c>
      <c r="I1045" s="47" t="s">
        <v>8038</v>
      </c>
      <c r="J1045" s="10" t="s">
        <v>8040</v>
      </c>
      <c r="K1045" s="10" t="s">
        <v>8041</v>
      </c>
    </row>
    <row r="1046" spans="3:11" ht="15" customHeight="1" x14ac:dyDescent="0.3">
      <c r="C1046" s="44" t="s">
        <v>15386</v>
      </c>
      <c r="D1046" s="47" t="s">
        <v>4111</v>
      </c>
      <c r="F1046" s="52" t="s">
        <v>11836</v>
      </c>
      <c r="G1046" s="10">
        <v>4543</v>
      </c>
      <c r="H1046" s="10" t="s">
        <v>8046</v>
      </c>
      <c r="I1046" s="47" t="s">
        <v>8045</v>
      </c>
      <c r="J1046" s="10" t="s">
        <v>7734</v>
      </c>
      <c r="K1046" s="10" t="s">
        <v>8047</v>
      </c>
    </row>
    <row r="1047" spans="3:11" ht="15" customHeight="1" x14ac:dyDescent="0.3">
      <c r="C1047" s="44" t="s">
        <v>15387</v>
      </c>
      <c r="D1047" s="47" t="s">
        <v>10218</v>
      </c>
      <c r="F1047" s="52" t="s">
        <v>11837</v>
      </c>
      <c r="G1047" s="10">
        <v>4544</v>
      </c>
      <c r="H1047" s="10" t="s">
        <v>8049</v>
      </c>
      <c r="I1047" s="47" t="s">
        <v>8048</v>
      </c>
      <c r="J1047" s="10" t="s">
        <v>7738</v>
      </c>
      <c r="K1047" s="10" t="s">
        <v>8050</v>
      </c>
    </row>
    <row r="1048" spans="3:11" ht="15" customHeight="1" x14ac:dyDescent="0.3">
      <c r="C1048" s="44" t="s">
        <v>15388</v>
      </c>
      <c r="D1048" s="47" t="s">
        <v>10255</v>
      </c>
      <c r="F1048" s="52" t="s">
        <v>23094</v>
      </c>
      <c r="G1048" s="10">
        <v>4547</v>
      </c>
      <c r="H1048" s="10" t="s">
        <v>22056</v>
      </c>
      <c r="I1048" s="47" t="s">
        <v>16334</v>
      </c>
      <c r="J1048" s="10" t="s">
        <v>22057</v>
      </c>
      <c r="K1048" s="10" t="s">
        <v>22058</v>
      </c>
    </row>
    <row r="1049" spans="3:11" ht="15" customHeight="1" x14ac:dyDescent="0.3">
      <c r="C1049" s="44" t="s">
        <v>15389</v>
      </c>
      <c r="D1049" s="47" t="s">
        <v>3357</v>
      </c>
      <c r="F1049" s="52" t="s">
        <v>23095</v>
      </c>
      <c r="G1049" s="10">
        <v>4585</v>
      </c>
      <c r="H1049" s="10" t="s">
        <v>22059</v>
      </c>
      <c r="I1049" s="47" t="s">
        <v>16732</v>
      </c>
      <c r="J1049" s="10" t="s">
        <v>22060</v>
      </c>
      <c r="K1049" s="10" t="s">
        <v>22061</v>
      </c>
    </row>
    <row r="1050" spans="3:11" ht="15" customHeight="1" x14ac:dyDescent="0.3">
      <c r="C1050" s="44" t="s">
        <v>15390</v>
      </c>
      <c r="D1050" s="47" t="s">
        <v>8118</v>
      </c>
      <c r="F1050" s="52" t="s">
        <v>11838</v>
      </c>
      <c r="G1050" s="10">
        <v>4599</v>
      </c>
      <c r="H1050" s="10" t="s">
        <v>8069</v>
      </c>
      <c r="I1050" s="47" t="s">
        <v>3755</v>
      </c>
      <c r="J1050" s="10" t="s">
        <v>8070</v>
      </c>
      <c r="K1050" s="10" t="s">
        <v>8071</v>
      </c>
    </row>
    <row r="1051" spans="3:11" ht="15" customHeight="1" x14ac:dyDescent="0.3">
      <c r="C1051" s="44" t="s">
        <v>15391</v>
      </c>
      <c r="D1051" s="47" t="s">
        <v>8119</v>
      </c>
      <c r="F1051" s="52" t="s">
        <v>11839</v>
      </c>
      <c r="G1051" s="10">
        <v>4605</v>
      </c>
      <c r="H1051" s="10" t="s">
        <v>8090</v>
      </c>
      <c r="I1051" s="47" t="s">
        <v>8089</v>
      </c>
      <c r="J1051" s="10" t="s">
        <v>8091</v>
      </c>
      <c r="K1051" s="10" t="s">
        <v>8092</v>
      </c>
    </row>
    <row r="1052" spans="3:11" ht="15" customHeight="1" x14ac:dyDescent="0.3">
      <c r="C1052" s="44" t="s">
        <v>15392</v>
      </c>
      <c r="D1052" s="47" t="s">
        <v>15393</v>
      </c>
      <c r="F1052" s="52" t="s">
        <v>11840</v>
      </c>
      <c r="G1052" s="10">
        <v>4609</v>
      </c>
      <c r="H1052" s="10" t="s">
        <v>8093</v>
      </c>
      <c r="I1052" s="47" t="s">
        <v>1277</v>
      </c>
      <c r="J1052" s="10" t="s">
        <v>8094</v>
      </c>
      <c r="K1052" s="10" t="s">
        <v>8095</v>
      </c>
    </row>
    <row r="1053" spans="3:11" ht="15" customHeight="1" x14ac:dyDescent="0.3">
      <c r="C1053" s="44" t="s">
        <v>15394</v>
      </c>
      <c r="D1053" s="47" t="s">
        <v>15395</v>
      </c>
      <c r="F1053" s="52" t="s">
        <v>23096</v>
      </c>
      <c r="G1053" s="10">
        <v>23077</v>
      </c>
      <c r="H1053" s="10" t="s">
        <v>22062</v>
      </c>
      <c r="I1053" s="47" t="s">
        <v>15719</v>
      </c>
      <c r="J1053" s="10" t="s">
        <v>22063</v>
      </c>
      <c r="K1053" s="10" t="s">
        <v>22064</v>
      </c>
    </row>
    <row r="1054" spans="3:11" ht="15" customHeight="1" x14ac:dyDescent="0.3">
      <c r="C1054" s="44" t="s">
        <v>15396</v>
      </c>
      <c r="D1054" s="47" t="s">
        <v>15397</v>
      </c>
      <c r="F1054" s="52" t="s">
        <v>11841</v>
      </c>
      <c r="G1054" s="10">
        <v>4615</v>
      </c>
      <c r="H1054" s="10" t="s">
        <v>8099</v>
      </c>
      <c r="I1054" s="47" t="s">
        <v>3763</v>
      </c>
      <c r="J1054" s="10" t="s">
        <v>8100</v>
      </c>
      <c r="K1054" s="10" t="s">
        <v>8101</v>
      </c>
    </row>
    <row r="1055" spans="3:11" ht="15" customHeight="1" x14ac:dyDescent="0.3">
      <c r="C1055" s="44" t="s">
        <v>15398</v>
      </c>
      <c r="D1055" s="47" t="s">
        <v>4228</v>
      </c>
      <c r="F1055" s="52" t="s">
        <v>11842</v>
      </c>
      <c r="G1055" s="10">
        <v>29116</v>
      </c>
      <c r="H1055" s="10" t="s">
        <v>8112</v>
      </c>
      <c r="I1055" s="47" t="s">
        <v>8111</v>
      </c>
      <c r="J1055" s="10" t="s">
        <v>7803</v>
      </c>
      <c r="K1055" s="10" t="s">
        <v>8113</v>
      </c>
    </row>
    <row r="1056" spans="3:11" ht="15" customHeight="1" x14ac:dyDescent="0.3">
      <c r="C1056" s="44" t="s">
        <v>15399</v>
      </c>
      <c r="D1056" s="47" t="s">
        <v>9620</v>
      </c>
      <c r="F1056" s="52" t="s">
        <v>23097</v>
      </c>
      <c r="G1056" s="10">
        <v>399687</v>
      </c>
      <c r="H1056" s="10" t="s">
        <v>22065</v>
      </c>
      <c r="I1056" s="47" t="s">
        <v>15272</v>
      </c>
      <c r="J1056" s="10" t="s">
        <v>22066</v>
      </c>
      <c r="K1056" s="10" t="s">
        <v>22067</v>
      </c>
    </row>
    <row r="1057" spans="3:11" ht="15" customHeight="1" x14ac:dyDescent="0.3">
      <c r="C1057" s="44" t="s">
        <v>15400</v>
      </c>
      <c r="D1057" s="47" t="s">
        <v>10416</v>
      </c>
      <c r="F1057" s="52" t="s">
        <v>11843</v>
      </c>
      <c r="G1057" s="10">
        <v>4671</v>
      </c>
      <c r="H1057" s="10" t="s">
        <v>8132</v>
      </c>
      <c r="I1057" s="47" t="s">
        <v>3120</v>
      </c>
      <c r="J1057" s="10" t="s">
        <v>8133</v>
      </c>
      <c r="K1057" s="10" t="s">
        <v>8134</v>
      </c>
    </row>
    <row r="1058" spans="3:11" ht="15" customHeight="1" x14ac:dyDescent="0.3">
      <c r="C1058" s="44" t="s">
        <v>15401</v>
      </c>
      <c r="D1058" s="47" t="s">
        <v>8536</v>
      </c>
      <c r="F1058" s="52" t="s">
        <v>11844</v>
      </c>
      <c r="G1058" s="10">
        <v>10135</v>
      </c>
      <c r="H1058" s="10" t="s">
        <v>8135</v>
      </c>
      <c r="I1058" s="47" t="s">
        <v>2930</v>
      </c>
      <c r="J1058" s="10" t="s">
        <v>7817</v>
      </c>
      <c r="K1058" s="10" t="s">
        <v>8136</v>
      </c>
    </row>
    <row r="1059" spans="3:11" ht="15" customHeight="1" x14ac:dyDescent="0.3">
      <c r="C1059" s="44" t="s">
        <v>15402</v>
      </c>
      <c r="D1059" s="47" t="s">
        <v>224</v>
      </c>
      <c r="F1059" s="52" t="s">
        <v>23098</v>
      </c>
      <c r="G1059" s="10">
        <v>259197</v>
      </c>
      <c r="H1059" s="10" t="s">
        <v>22068</v>
      </c>
      <c r="I1059" s="47" t="s">
        <v>16736</v>
      </c>
      <c r="J1059" s="10" t="s">
        <v>22069</v>
      </c>
      <c r="K1059" s="10" t="s">
        <v>22070</v>
      </c>
    </row>
    <row r="1060" spans="3:11" ht="15" customHeight="1" x14ac:dyDescent="0.3">
      <c r="C1060" s="44" t="s">
        <v>15403</v>
      </c>
      <c r="D1060" s="47" t="s">
        <v>15404</v>
      </c>
      <c r="F1060" s="52" t="s">
        <v>23099</v>
      </c>
      <c r="G1060" s="10">
        <v>51079</v>
      </c>
      <c r="H1060" s="10" t="s">
        <v>22071</v>
      </c>
      <c r="I1060" s="47" t="s">
        <v>15275</v>
      </c>
      <c r="J1060" s="10" t="s">
        <v>22072</v>
      </c>
      <c r="K1060" s="10" t="s">
        <v>22073</v>
      </c>
    </row>
    <row r="1061" spans="3:11" ht="15" customHeight="1" x14ac:dyDescent="0.3">
      <c r="C1061" s="44" t="s">
        <v>15405</v>
      </c>
      <c r="D1061" s="47" t="s">
        <v>15406</v>
      </c>
      <c r="F1061" s="52" t="s">
        <v>11845</v>
      </c>
      <c r="G1061" s="10">
        <v>4722</v>
      </c>
      <c r="H1061" s="10" t="s">
        <v>8224</v>
      </c>
      <c r="I1061" s="47" t="s">
        <v>1896</v>
      </c>
      <c r="J1061" s="10" t="s">
        <v>8225</v>
      </c>
      <c r="K1061" s="10" t="s">
        <v>8226</v>
      </c>
    </row>
    <row r="1062" spans="3:11" ht="15" customHeight="1" x14ac:dyDescent="0.3">
      <c r="C1062" s="44" t="s">
        <v>15407</v>
      </c>
      <c r="D1062" s="47" t="s">
        <v>15408</v>
      </c>
      <c r="F1062" s="52" t="s">
        <v>23100</v>
      </c>
      <c r="G1062" s="10">
        <v>4734</v>
      </c>
      <c r="H1062" s="10" t="s">
        <v>22074</v>
      </c>
      <c r="I1062" s="47" t="s">
        <v>15722</v>
      </c>
      <c r="J1062" s="10" t="s">
        <v>22075</v>
      </c>
      <c r="K1062" s="10" t="s">
        <v>22076</v>
      </c>
    </row>
    <row r="1063" spans="3:11" ht="15" customHeight="1" x14ac:dyDescent="0.3">
      <c r="C1063" s="44" t="s">
        <v>15409</v>
      </c>
      <c r="D1063" s="47" t="s">
        <v>3264</v>
      </c>
      <c r="F1063" s="52" t="s">
        <v>23101</v>
      </c>
      <c r="G1063" s="10">
        <v>23327</v>
      </c>
      <c r="H1063" s="10" t="s">
        <v>22077</v>
      </c>
      <c r="I1063" s="47" t="s">
        <v>15724</v>
      </c>
      <c r="J1063" s="10" t="s">
        <v>22078</v>
      </c>
      <c r="K1063" s="10" t="s">
        <v>22079</v>
      </c>
    </row>
    <row r="1064" spans="3:11" ht="15" customHeight="1" x14ac:dyDescent="0.3">
      <c r="C1064" s="44" t="s">
        <v>15410</v>
      </c>
      <c r="D1064" s="47" t="s">
        <v>4245</v>
      </c>
      <c r="F1064" s="52" t="s">
        <v>11846</v>
      </c>
      <c r="G1064" s="10">
        <v>9148</v>
      </c>
      <c r="H1064" s="10" t="s">
        <v>8255</v>
      </c>
      <c r="I1064" s="47" t="s">
        <v>8254</v>
      </c>
      <c r="J1064" s="10" t="s">
        <v>7909</v>
      </c>
      <c r="K1064" s="10" t="s">
        <v>8256</v>
      </c>
    </row>
    <row r="1065" spans="3:11" ht="15" customHeight="1" x14ac:dyDescent="0.3">
      <c r="C1065" s="44" t="s">
        <v>15411</v>
      </c>
      <c r="D1065" s="47" t="s">
        <v>15412</v>
      </c>
      <c r="F1065" s="52" t="s">
        <v>23102</v>
      </c>
      <c r="G1065" s="10">
        <v>150372</v>
      </c>
      <c r="H1065" s="10" t="s">
        <v>22080</v>
      </c>
      <c r="I1065" s="47" t="s">
        <v>16738</v>
      </c>
      <c r="J1065" s="10" t="s">
        <v>22081</v>
      </c>
      <c r="K1065" s="10" t="s">
        <v>22082</v>
      </c>
    </row>
    <row r="1066" spans="3:11" ht="15" customHeight="1" x14ac:dyDescent="0.3">
      <c r="C1066" s="44" t="s">
        <v>15413</v>
      </c>
      <c r="D1066" s="47" t="s">
        <v>230</v>
      </c>
      <c r="F1066" s="52" t="s">
        <v>11847</v>
      </c>
      <c r="G1066" s="10">
        <v>4775</v>
      </c>
      <c r="H1066" s="10" t="s">
        <v>8272</v>
      </c>
      <c r="I1066" s="47" t="s">
        <v>8271</v>
      </c>
      <c r="J1066" s="10" t="s">
        <v>7923</v>
      </c>
      <c r="K1066" s="10" t="s">
        <v>8273</v>
      </c>
    </row>
    <row r="1067" spans="3:11" ht="15" customHeight="1" x14ac:dyDescent="0.3">
      <c r="C1067" s="44" t="s">
        <v>15414</v>
      </c>
      <c r="D1067" s="47" t="s">
        <v>5385</v>
      </c>
      <c r="F1067" s="52" t="s">
        <v>11848</v>
      </c>
      <c r="G1067" s="10">
        <v>4776</v>
      </c>
      <c r="H1067" s="10" t="s">
        <v>8275</v>
      </c>
      <c r="I1067" s="47" t="s">
        <v>8274</v>
      </c>
      <c r="J1067" s="10" t="s">
        <v>7930</v>
      </c>
      <c r="K1067" s="10" t="s">
        <v>8276</v>
      </c>
    </row>
    <row r="1068" spans="3:11" ht="15" customHeight="1" x14ac:dyDescent="0.3">
      <c r="C1068" s="44" t="s">
        <v>15415</v>
      </c>
      <c r="D1068" s="47" t="s">
        <v>15416</v>
      </c>
      <c r="F1068" s="52" t="s">
        <v>11849</v>
      </c>
      <c r="G1068" s="10">
        <v>4779</v>
      </c>
      <c r="H1068" s="10" t="s">
        <v>8283</v>
      </c>
      <c r="I1068" s="47" t="s">
        <v>8282</v>
      </c>
      <c r="J1068" s="10" t="s">
        <v>8284</v>
      </c>
      <c r="K1068" s="10" t="s">
        <v>8285</v>
      </c>
    </row>
    <row r="1069" spans="3:11" ht="15" customHeight="1" x14ac:dyDescent="0.3">
      <c r="C1069" s="44" t="s">
        <v>15417</v>
      </c>
      <c r="D1069" s="47" t="s">
        <v>1044</v>
      </c>
      <c r="F1069" s="52" t="s">
        <v>11850</v>
      </c>
      <c r="G1069" s="10">
        <v>4790</v>
      </c>
      <c r="H1069" s="10" t="s">
        <v>8294</v>
      </c>
      <c r="I1069" s="47" t="s">
        <v>1286</v>
      </c>
      <c r="J1069" s="10" t="s">
        <v>7937</v>
      </c>
      <c r="K1069" s="10" t="s">
        <v>8295</v>
      </c>
    </row>
    <row r="1070" spans="3:11" ht="15" customHeight="1" x14ac:dyDescent="0.3">
      <c r="C1070" s="44" t="s">
        <v>15418</v>
      </c>
      <c r="D1070" s="47" t="s">
        <v>1053</v>
      </c>
      <c r="F1070" s="52" t="s">
        <v>11851</v>
      </c>
      <c r="G1070" s="10">
        <v>4791</v>
      </c>
      <c r="H1070" s="10" t="s">
        <v>8296</v>
      </c>
      <c r="I1070" s="47" t="s">
        <v>1287</v>
      </c>
      <c r="J1070" s="10" t="s">
        <v>8297</v>
      </c>
      <c r="K1070" s="10" t="s">
        <v>8298</v>
      </c>
    </row>
    <row r="1071" spans="3:11" ht="15" customHeight="1" x14ac:dyDescent="0.3">
      <c r="C1071" s="44" t="s">
        <v>15419</v>
      </c>
      <c r="D1071" s="47" t="s">
        <v>5883</v>
      </c>
      <c r="F1071" s="52" t="s">
        <v>11852</v>
      </c>
      <c r="G1071" s="10">
        <v>4798</v>
      </c>
      <c r="H1071" s="10" t="s">
        <v>8305</v>
      </c>
      <c r="I1071" s="47" t="s">
        <v>4219</v>
      </c>
      <c r="J1071" s="10" t="s">
        <v>8306</v>
      </c>
      <c r="K1071" s="10" t="s">
        <v>8307</v>
      </c>
    </row>
    <row r="1072" spans="3:11" ht="15" customHeight="1" x14ac:dyDescent="0.3">
      <c r="C1072" s="44" t="s">
        <v>15420</v>
      </c>
      <c r="D1072" s="47" t="s">
        <v>10692</v>
      </c>
      <c r="F1072" s="52" t="s">
        <v>23103</v>
      </c>
      <c r="G1072" s="10">
        <v>4799</v>
      </c>
      <c r="H1072" s="10" t="s">
        <v>22083</v>
      </c>
      <c r="I1072" s="47" t="s">
        <v>15727</v>
      </c>
      <c r="J1072" s="10" t="s">
        <v>22084</v>
      </c>
      <c r="K1072" s="10" t="s">
        <v>22085</v>
      </c>
    </row>
    <row r="1073" spans="3:11" ht="15" customHeight="1" x14ac:dyDescent="0.3">
      <c r="C1073" s="44" t="s">
        <v>15421</v>
      </c>
      <c r="D1073" s="47" t="s">
        <v>10695</v>
      </c>
      <c r="F1073" s="52" t="s">
        <v>23104</v>
      </c>
      <c r="G1073" s="10">
        <v>152518</v>
      </c>
      <c r="H1073" s="10" t="s">
        <v>22086</v>
      </c>
      <c r="I1073" s="47" t="s">
        <v>15729</v>
      </c>
      <c r="J1073" s="10" t="s">
        <v>22087</v>
      </c>
      <c r="K1073" s="10" t="s">
        <v>22088</v>
      </c>
    </row>
    <row r="1074" spans="3:11" ht="15" customHeight="1" x14ac:dyDescent="0.3">
      <c r="C1074" s="44" t="s">
        <v>15422</v>
      </c>
      <c r="D1074" s="47" t="s">
        <v>1064</v>
      </c>
      <c r="F1074" s="52" t="s">
        <v>11853</v>
      </c>
      <c r="G1074" s="10">
        <v>4804</v>
      </c>
      <c r="H1074" s="10" t="s">
        <v>8312</v>
      </c>
      <c r="I1074" s="47" t="s">
        <v>6924</v>
      </c>
      <c r="J1074" s="10" t="s">
        <v>8313</v>
      </c>
      <c r="K1074" s="10" t="s">
        <v>8314</v>
      </c>
    </row>
    <row r="1075" spans="3:11" ht="15" customHeight="1" x14ac:dyDescent="0.3">
      <c r="C1075" s="44" t="s">
        <v>15423</v>
      </c>
      <c r="D1075" s="47" t="s">
        <v>3141</v>
      </c>
      <c r="F1075" s="52" t="s">
        <v>23105</v>
      </c>
      <c r="G1075" s="10">
        <v>378884</v>
      </c>
      <c r="H1075" s="10" t="s">
        <v>22089</v>
      </c>
      <c r="I1075" s="47" t="s">
        <v>15731</v>
      </c>
      <c r="J1075" s="10" t="s">
        <v>22090</v>
      </c>
      <c r="K1075" s="10" t="s">
        <v>22091</v>
      </c>
    </row>
    <row r="1076" spans="3:11" ht="15" customHeight="1" x14ac:dyDescent="0.3">
      <c r="C1076" s="44" t="s">
        <v>15424</v>
      </c>
      <c r="D1076" s="47" t="s">
        <v>3142</v>
      </c>
      <c r="F1076" s="52" t="s">
        <v>23106</v>
      </c>
      <c r="G1076" s="10">
        <v>579</v>
      </c>
      <c r="H1076" s="10" t="s">
        <v>22092</v>
      </c>
      <c r="I1076" s="47" t="s">
        <v>15281</v>
      </c>
      <c r="J1076" s="10" t="s">
        <v>22093</v>
      </c>
      <c r="K1076" s="10" t="s">
        <v>22094</v>
      </c>
    </row>
    <row r="1077" spans="3:11" ht="15" customHeight="1" x14ac:dyDescent="0.3">
      <c r="C1077" s="44" t="s">
        <v>15425</v>
      </c>
      <c r="D1077" s="47" t="s">
        <v>3144</v>
      </c>
      <c r="F1077" s="52" t="s">
        <v>11854</v>
      </c>
      <c r="G1077" s="10">
        <v>58484</v>
      </c>
      <c r="H1077" s="10" t="s">
        <v>8342</v>
      </c>
      <c r="I1077" s="47" t="s">
        <v>8341</v>
      </c>
      <c r="J1077" s="10" t="s">
        <v>7963</v>
      </c>
      <c r="K1077" s="10" t="s">
        <v>8343</v>
      </c>
    </row>
    <row r="1078" spans="3:11" ht="15" customHeight="1" x14ac:dyDescent="0.3">
      <c r="C1078" s="44" t="s">
        <v>15426</v>
      </c>
      <c r="D1078" s="47" t="s">
        <v>10712</v>
      </c>
      <c r="F1078" s="52" t="s">
        <v>11855</v>
      </c>
      <c r="G1078" s="10">
        <v>22861</v>
      </c>
      <c r="H1078" s="10" t="s">
        <v>8351</v>
      </c>
      <c r="I1078" s="47" t="s">
        <v>8350</v>
      </c>
      <c r="J1078" s="10" t="s">
        <v>8352</v>
      </c>
      <c r="K1078" s="10" t="s">
        <v>8353</v>
      </c>
    </row>
    <row r="1079" spans="3:11" ht="15" customHeight="1" x14ac:dyDescent="0.3">
      <c r="C1079" s="44" t="s">
        <v>15427</v>
      </c>
      <c r="D1079" s="47" t="s">
        <v>7528</v>
      </c>
      <c r="F1079" s="52" t="s">
        <v>11856</v>
      </c>
      <c r="G1079" s="10">
        <v>91662</v>
      </c>
      <c r="H1079" s="10" t="s">
        <v>8355</v>
      </c>
      <c r="I1079" s="47" t="s">
        <v>8354</v>
      </c>
      <c r="J1079" s="10" t="s">
        <v>7968</v>
      </c>
      <c r="K1079" s="10" t="s">
        <v>8356</v>
      </c>
    </row>
    <row r="1080" spans="3:11" ht="15" customHeight="1" x14ac:dyDescent="0.3">
      <c r="C1080" s="44" t="s">
        <v>15428</v>
      </c>
      <c r="D1080" s="47" t="s">
        <v>3148</v>
      </c>
      <c r="F1080" s="52" t="s">
        <v>23107</v>
      </c>
      <c r="G1080" s="10">
        <v>55655</v>
      </c>
      <c r="H1080" s="10" t="s">
        <v>22095</v>
      </c>
      <c r="I1080" s="47" t="s">
        <v>15286</v>
      </c>
      <c r="J1080" s="10" t="s">
        <v>22096</v>
      </c>
      <c r="K1080" s="10" t="s">
        <v>22097</v>
      </c>
    </row>
    <row r="1081" spans="3:11" ht="15" customHeight="1" x14ac:dyDescent="0.3">
      <c r="C1081" s="44" t="s">
        <v>15429</v>
      </c>
      <c r="D1081" s="47" t="s">
        <v>236</v>
      </c>
      <c r="F1081" s="52" t="s">
        <v>11857</v>
      </c>
      <c r="G1081" s="10">
        <v>114548</v>
      </c>
      <c r="H1081" s="10" t="s">
        <v>8362</v>
      </c>
      <c r="I1081" s="47" t="s">
        <v>8361</v>
      </c>
      <c r="J1081" s="10" t="s">
        <v>7985</v>
      </c>
      <c r="K1081" s="10" t="s">
        <v>8363</v>
      </c>
    </row>
    <row r="1082" spans="3:11" ht="15" customHeight="1" x14ac:dyDescent="0.3">
      <c r="C1082" s="44" t="s">
        <v>15430</v>
      </c>
      <c r="D1082" s="47" t="s">
        <v>248</v>
      </c>
      <c r="F1082" s="52" t="s">
        <v>11858</v>
      </c>
      <c r="G1082" s="10">
        <v>4829</v>
      </c>
      <c r="H1082" s="10" t="s">
        <v>8375</v>
      </c>
      <c r="I1082" s="47" t="s">
        <v>4041</v>
      </c>
      <c r="J1082" s="10" t="s">
        <v>7991</v>
      </c>
      <c r="K1082" s="10" t="s">
        <v>8376</v>
      </c>
    </row>
    <row r="1083" spans="3:11" ht="15" customHeight="1" x14ac:dyDescent="0.3">
      <c r="C1083" s="44" t="s">
        <v>15431</v>
      </c>
      <c r="D1083" s="47" t="s">
        <v>10729</v>
      </c>
      <c r="F1083" s="52" t="s">
        <v>23108</v>
      </c>
      <c r="G1083" s="10">
        <v>4832</v>
      </c>
      <c r="H1083" s="10" t="s">
        <v>22098</v>
      </c>
      <c r="I1083" s="47" t="s">
        <v>15289</v>
      </c>
      <c r="J1083" s="10" t="s">
        <v>22099</v>
      </c>
      <c r="K1083" s="10" t="s">
        <v>22100</v>
      </c>
    </row>
    <row r="1084" spans="3:11" ht="15" customHeight="1" x14ac:dyDescent="0.3">
      <c r="C1084" s="44" t="s">
        <v>15432</v>
      </c>
      <c r="D1084" s="47" t="s">
        <v>10732</v>
      </c>
      <c r="F1084" s="52" t="s">
        <v>11859</v>
      </c>
      <c r="G1084" s="10">
        <v>8382</v>
      </c>
      <c r="H1084" s="10" t="s">
        <v>8381</v>
      </c>
      <c r="I1084" s="47" t="s">
        <v>8380</v>
      </c>
      <c r="J1084" s="10" t="s">
        <v>8246</v>
      </c>
      <c r="K1084" s="10" t="s">
        <v>8382</v>
      </c>
    </row>
    <row r="1085" spans="3:11" ht="15" customHeight="1" x14ac:dyDescent="0.3">
      <c r="C1085" s="44" t="s">
        <v>15433</v>
      </c>
      <c r="D1085" s="47" t="s">
        <v>254</v>
      </c>
      <c r="F1085" s="52" t="s">
        <v>11860</v>
      </c>
      <c r="G1085" s="10">
        <v>9111</v>
      </c>
      <c r="H1085" s="10" t="s">
        <v>8383</v>
      </c>
      <c r="I1085" s="47" t="s">
        <v>3764</v>
      </c>
      <c r="J1085" s="10" t="s">
        <v>7994</v>
      </c>
      <c r="K1085" s="10" t="s">
        <v>8384</v>
      </c>
    </row>
    <row r="1086" spans="3:11" ht="15" customHeight="1" x14ac:dyDescent="0.3">
      <c r="C1086" s="44" t="s">
        <v>15434</v>
      </c>
      <c r="D1086" s="47" t="s">
        <v>1077</v>
      </c>
      <c r="F1086" s="52" t="s">
        <v>11861</v>
      </c>
      <c r="G1086" s="10">
        <v>10316</v>
      </c>
      <c r="H1086" s="10" t="s">
        <v>8396</v>
      </c>
      <c r="I1086" s="47" t="s">
        <v>4045</v>
      </c>
      <c r="J1086" s="10" t="s">
        <v>8000</v>
      </c>
      <c r="K1086" s="10" t="s">
        <v>8397</v>
      </c>
    </row>
    <row r="1087" spans="3:11" ht="15" customHeight="1" x14ac:dyDescent="0.3">
      <c r="C1087" s="44" t="s">
        <v>15435</v>
      </c>
      <c r="D1087" s="47" t="s">
        <v>3164</v>
      </c>
      <c r="F1087" s="52" t="s">
        <v>23109</v>
      </c>
      <c r="G1087" s="10">
        <v>56923</v>
      </c>
      <c r="H1087" s="10" t="s">
        <v>22101</v>
      </c>
      <c r="I1087" s="47" t="s">
        <v>14875</v>
      </c>
      <c r="J1087" s="10" t="s">
        <v>22102</v>
      </c>
      <c r="K1087" s="10" t="s">
        <v>22103</v>
      </c>
    </row>
    <row r="1088" spans="3:11" ht="15" customHeight="1" x14ac:dyDescent="0.3">
      <c r="C1088" s="44" t="s">
        <v>15436</v>
      </c>
      <c r="D1088" s="47" t="s">
        <v>15437</v>
      </c>
      <c r="F1088" s="52" t="s">
        <v>11862</v>
      </c>
      <c r="G1088" s="10">
        <v>10392</v>
      </c>
      <c r="H1088" s="10" t="s">
        <v>8401</v>
      </c>
      <c r="I1088" s="47" t="s">
        <v>3124</v>
      </c>
      <c r="J1088" s="10" t="s">
        <v>8007</v>
      </c>
      <c r="K1088" s="10" t="s">
        <v>8402</v>
      </c>
    </row>
    <row r="1089" spans="3:11" ht="15" customHeight="1" x14ac:dyDescent="0.3">
      <c r="C1089" s="44" t="s">
        <v>15438</v>
      </c>
      <c r="D1089" s="47" t="s">
        <v>5905</v>
      </c>
      <c r="F1089" s="52" t="s">
        <v>11863</v>
      </c>
      <c r="G1089" s="10">
        <v>64127</v>
      </c>
      <c r="H1089" s="10" t="s">
        <v>8404</v>
      </c>
      <c r="I1089" s="47" t="s">
        <v>8403</v>
      </c>
      <c r="J1089" s="10" t="s">
        <v>8013</v>
      </c>
      <c r="K1089" s="10" t="s">
        <v>8405</v>
      </c>
    </row>
    <row r="1090" spans="3:11" ht="15" customHeight="1" x14ac:dyDescent="0.3">
      <c r="C1090" s="44" t="s">
        <v>15439</v>
      </c>
      <c r="D1090" s="47" t="s">
        <v>3165</v>
      </c>
      <c r="F1090" s="52" t="s">
        <v>11864</v>
      </c>
      <c r="G1090" s="10">
        <v>4838</v>
      </c>
      <c r="H1090" s="10" t="s">
        <v>211</v>
      </c>
      <c r="I1090" s="47" t="s">
        <v>212</v>
      </c>
      <c r="J1090" s="10" t="s">
        <v>213</v>
      </c>
      <c r="K1090" s="10" t="s">
        <v>8406</v>
      </c>
    </row>
    <row r="1091" spans="3:11" ht="15" customHeight="1" x14ac:dyDescent="0.3">
      <c r="C1091" s="44" t="s">
        <v>15440</v>
      </c>
      <c r="D1091" s="47" t="s">
        <v>15441</v>
      </c>
      <c r="F1091" s="52" t="s">
        <v>11865</v>
      </c>
      <c r="G1091" s="10">
        <v>8996</v>
      </c>
      <c r="H1091" s="10" t="s">
        <v>8407</v>
      </c>
      <c r="I1091" s="47" t="s">
        <v>3128</v>
      </c>
      <c r="J1091" s="10" t="s">
        <v>8018</v>
      </c>
      <c r="K1091" s="10" t="s">
        <v>8408</v>
      </c>
    </row>
    <row r="1092" spans="3:11" ht="15" customHeight="1" x14ac:dyDescent="0.3">
      <c r="C1092" s="44" t="s">
        <v>15442</v>
      </c>
      <c r="D1092" s="47" t="s">
        <v>15443</v>
      </c>
      <c r="F1092" s="52" t="s">
        <v>11866</v>
      </c>
      <c r="G1092" s="10">
        <v>4843</v>
      </c>
      <c r="H1092" s="10" t="s">
        <v>8411</v>
      </c>
      <c r="I1092" s="47" t="s">
        <v>3766</v>
      </c>
      <c r="J1092" s="10" t="s">
        <v>8022</v>
      </c>
      <c r="K1092" s="10" t="s">
        <v>8412</v>
      </c>
    </row>
    <row r="1093" spans="3:11" ht="15" customHeight="1" x14ac:dyDescent="0.3">
      <c r="C1093" s="44" t="s">
        <v>15444</v>
      </c>
      <c r="D1093" s="47" t="s">
        <v>3167</v>
      </c>
      <c r="F1093" s="52" t="s">
        <v>11867</v>
      </c>
      <c r="G1093" s="10">
        <v>51070</v>
      </c>
      <c r="H1093" s="10" t="s">
        <v>8413</v>
      </c>
      <c r="I1093" s="47" t="s">
        <v>7872</v>
      </c>
      <c r="J1093" s="10" t="s">
        <v>8025</v>
      </c>
      <c r="K1093" s="10" t="s">
        <v>8414</v>
      </c>
    </row>
    <row r="1094" spans="3:11" ht="15" customHeight="1" x14ac:dyDescent="0.3">
      <c r="C1094" s="44" t="s">
        <v>15445</v>
      </c>
      <c r="D1094" s="47" t="s">
        <v>3168</v>
      </c>
      <c r="F1094" s="52" t="s">
        <v>11868</v>
      </c>
      <c r="G1094" s="10">
        <v>4853</v>
      </c>
      <c r="H1094" s="10" t="s">
        <v>8418</v>
      </c>
      <c r="I1094" s="47" t="s">
        <v>8417</v>
      </c>
      <c r="J1094" s="10" t="s">
        <v>8419</v>
      </c>
      <c r="K1094" s="10" t="s">
        <v>8420</v>
      </c>
    </row>
    <row r="1095" spans="3:11" ht="15" customHeight="1" x14ac:dyDescent="0.3">
      <c r="C1095" s="44" t="s">
        <v>15446</v>
      </c>
      <c r="D1095" s="47" t="s">
        <v>3169</v>
      </c>
      <c r="F1095" s="52" t="s">
        <v>11869</v>
      </c>
      <c r="G1095" s="10">
        <v>79400</v>
      </c>
      <c r="H1095" s="10" t="s">
        <v>8435</v>
      </c>
      <c r="I1095" s="47" t="s">
        <v>8434</v>
      </c>
      <c r="J1095" s="10" t="s">
        <v>8436</v>
      </c>
      <c r="K1095" s="10" t="s">
        <v>8437</v>
      </c>
    </row>
    <row r="1096" spans="3:11" ht="15" customHeight="1" x14ac:dyDescent="0.3">
      <c r="C1096" s="44" t="s">
        <v>15447</v>
      </c>
      <c r="D1096" s="47" t="s">
        <v>15448</v>
      </c>
      <c r="F1096" s="52" t="s">
        <v>23110</v>
      </c>
      <c r="G1096" s="10">
        <v>2831</v>
      </c>
      <c r="H1096" s="10" t="s">
        <v>22104</v>
      </c>
      <c r="I1096" s="47" t="s">
        <v>14877</v>
      </c>
      <c r="J1096" s="10" t="s">
        <v>22105</v>
      </c>
      <c r="K1096" s="10" t="s">
        <v>22106</v>
      </c>
    </row>
    <row r="1097" spans="3:11" ht="15" customHeight="1" x14ac:dyDescent="0.3">
      <c r="C1097" s="44" t="s">
        <v>15449</v>
      </c>
      <c r="D1097" s="47" t="s">
        <v>4271</v>
      </c>
      <c r="F1097" s="52" t="s">
        <v>23111</v>
      </c>
      <c r="G1097" s="10">
        <v>2832</v>
      </c>
      <c r="H1097" s="10" t="s">
        <v>22107</v>
      </c>
      <c r="I1097" s="47" t="s">
        <v>14879</v>
      </c>
      <c r="J1097" s="10" t="s">
        <v>22108</v>
      </c>
      <c r="K1097" s="10" t="s">
        <v>22109</v>
      </c>
    </row>
    <row r="1098" spans="3:11" ht="15" customHeight="1" x14ac:dyDescent="0.3">
      <c r="C1098" s="44" t="s">
        <v>15450</v>
      </c>
      <c r="D1098" s="47" t="s">
        <v>15451</v>
      </c>
      <c r="F1098" s="52" t="s">
        <v>23112</v>
      </c>
      <c r="G1098" s="10">
        <v>64106</v>
      </c>
      <c r="H1098" s="10" t="s">
        <v>22110</v>
      </c>
      <c r="I1098" s="47" t="s">
        <v>14881</v>
      </c>
      <c r="J1098" s="10" t="s">
        <v>22111</v>
      </c>
      <c r="K1098" s="10" t="s">
        <v>22112</v>
      </c>
    </row>
    <row r="1099" spans="3:11" ht="15" customHeight="1" x14ac:dyDescent="0.3">
      <c r="C1099" s="44" t="s">
        <v>15452</v>
      </c>
      <c r="D1099" s="47" t="s">
        <v>15453</v>
      </c>
      <c r="F1099" s="52" t="s">
        <v>11870</v>
      </c>
      <c r="G1099" s="10">
        <v>10886</v>
      </c>
      <c r="H1099" s="10" t="s">
        <v>8441</v>
      </c>
      <c r="I1099" s="47" t="s">
        <v>6931</v>
      </c>
      <c r="J1099" s="10" t="s">
        <v>8043</v>
      </c>
      <c r="K1099" s="10" t="s">
        <v>8442</v>
      </c>
    </row>
    <row r="1100" spans="3:11" ht="15" customHeight="1" x14ac:dyDescent="0.3">
      <c r="C1100" s="44" t="s">
        <v>15454</v>
      </c>
      <c r="D1100" s="47" t="s">
        <v>15455</v>
      </c>
      <c r="F1100" s="52" t="s">
        <v>11871</v>
      </c>
      <c r="G1100" s="10">
        <v>55666</v>
      </c>
      <c r="H1100" s="10" t="s">
        <v>8450</v>
      </c>
      <c r="I1100" s="47" t="s">
        <v>8449</v>
      </c>
      <c r="J1100" s="10" t="s">
        <v>8053</v>
      </c>
      <c r="K1100" s="10" t="s">
        <v>8451</v>
      </c>
    </row>
    <row r="1101" spans="3:11" ht="15" customHeight="1" x14ac:dyDescent="0.3">
      <c r="C1101" s="44" t="s">
        <v>15456</v>
      </c>
      <c r="D1101" s="47" t="s">
        <v>9513</v>
      </c>
      <c r="F1101" s="52" t="s">
        <v>11872</v>
      </c>
      <c r="G1101" s="10">
        <v>4869</v>
      </c>
      <c r="H1101" s="10" t="s">
        <v>8453</v>
      </c>
      <c r="I1101" s="47" t="s">
        <v>8452</v>
      </c>
      <c r="J1101" s="10" t="s">
        <v>8055</v>
      </c>
      <c r="K1101" s="10" t="s">
        <v>8454</v>
      </c>
    </row>
    <row r="1102" spans="3:11" ht="15" customHeight="1" x14ac:dyDescent="0.3">
      <c r="C1102" s="44" t="s">
        <v>15457</v>
      </c>
      <c r="D1102" s="47" t="s">
        <v>15458</v>
      </c>
      <c r="F1102" s="52" t="s">
        <v>11873</v>
      </c>
      <c r="G1102" s="10">
        <v>4881</v>
      </c>
      <c r="H1102" s="10" t="s">
        <v>8455</v>
      </c>
      <c r="I1102" s="47" t="s">
        <v>3482</v>
      </c>
      <c r="J1102" s="10" t="s">
        <v>8057</v>
      </c>
      <c r="K1102" s="10" t="s">
        <v>8456</v>
      </c>
    </row>
    <row r="1103" spans="3:11" ht="15" customHeight="1" x14ac:dyDescent="0.3">
      <c r="C1103" s="44" t="s">
        <v>15459</v>
      </c>
      <c r="D1103" s="47" t="s">
        <v>15460</v>
      </c>
      <c r="F1103" s="52" t="s">
        <v>11874</v>
      </c>
      <c r="G1103" s="10">
        <v>4882</v>
      </c>
      <c r="H1103" s="10" t="s">
        <v>8460</v>
      </c>
      <c r="I1103" s="47" t="s">
        <v>8459</v>
      </c>
      <c r="J1103" s="10" t="s">
        <v>8061</v>
      </c>
      <c r="K1103" s="10" t="s">
        <v>8461</v>
      </c>
    </row>
    <row r="1104" spans="3:11" ht="15" customHeight="1" x14ac:dyDescent="0.3">
      <c r="C1104" s="44" t="s">
        <v>15461</v>
      </c>
      <c r="D1104" s="47" t="s">
        <v>11023</v>
      </c>
      <c r="F1104" s="52" t="s">
        <v>11875</v>
      </c>
      <c r="G1104" s="10">
        <v>4883</v>
      </c>
      <c r="H1104" s="10" t="s">
        <v>8465</v>
      </c>
      <c r="I1104" s="47" t="s">
        <v>8464</v>
      </c>
      <c r="J1104" s="10" t="s">
        <v>8065</v>
      </c>
      <c r="K1104" s="10" t="s">
        <v>8466</v>
      </c>
    </row>
    <row r="1105" spans="3:11" ht="15" customHeight="1" x14ac:dyDescent="0.3">
      <c r="C1105" s="44" t="s">
        <v>15462</v>
      </c>
      <c r="D1105" s="47" t="s">
        <v>257</v>
      </c>
      <c r="F1105" s="52" t="s">
        <v>23113</v>
      </c>
      <c r="G1105" s="10">
        <v>387129</v>
      </c>
      <c r="H1105" s="10" t="s">
        <v>22113</v>
      </c>
      <c r="I1105" s="47" t="s">
        <v>14887</v>
      </c>
      <c r="J1105" s="10" t="s">
        <v>22114</v>
      </c>
      <c r="K1105" s="10" t="s">
        <v>22115</v>
      </c>
    </row>
    <row r="1106" spans="3:11" ht="15" customHeight="1" x14ac:dyDescent="0.3">
      <c r="C1106" s="44" t="s">
        <v>15463</v>
      </c>
      <c r="D1106" s="47" t="s">
        <v>11035</v>
      </c>
      <c r="F1106" s="52" t="s">
        <v>11876</v>
      </c>
      <c r="G1106" s="10">
        <v>4886</v>
      </c>
      <c r="H1106" s="10" t="s">
        <v>8475</v>
      </c>
      <c r="I1106" s="47" t="s">
        <v>4050</v>
      </c>
      <c r="J1106" s="10" t="s">
        <v>8073</v>
      </c>
      <c r="K1106" s="10" t="s">
        <v>8476</v>
      </c>
    </row>
    <row r="1107" spans="3:11" ht="15" customHeight="1" x14ac:dyDescent="0.3">
      <c r="C1107" s="44" t="s">
        <v>15464</v>
      </c>
      <c r="D1107" s="47" t="s">
        <v>3170</v>
      </c>
      <c r="F1107" s="52" t="s">
        <v>11877</v>
      </c>
      <c r="G1107" s="10">
        <v>4887</v>
      </c>
      <c r="H1107" s="10" t="s">
        <v>8480</v>
      </c>
      <c r="I1107" s="47" t="s">
        <v>6943</v>
      </c>
      <c r="J1107" s="10" t="s">
        <v>8076</v>
      </c>
      <c r="K1107" s="10" t="s">
        <v>8481</v>
      </c>
    </row>
    <row r="1108" spans="3:11" ht="15" customHeight="1" x14ac:dyDescent="0.3">
      <c r="C1108" s="44" t="s">
        <v>15465</v>
      </c>
      <c r="D1108" s="47" t="s">
        <v>11071</v>
      </c>
      <c r="F1108" s="52" t="s">
        <v>11878</v>
      </c>
      <c r="G1108" s="10">
        <v>5540</v>
      </c>
      <c r="H1108" s="10" t="s">
        <v>8482</v>
      </c>
      <c r="I1108" s="10" t="s">
        <v>6994</v>
      </c>
      <c r="J1108" s="10" t="s">
        <v>8080</v>
      </c>
      <c r="K1108" s="10" t="s">
        <v>8483</v>
      </c>
    </row>
    <row r="1109" spans="3:11" ht="15" customHeight="1" x14ac:dyDescent="0.3">
      <c r="C1109" s="44" t="s">
        <v>15466</v>
      </c>
      <c r="D1109" s="47" t="s">
        <v>11074</v>
      </c>
      <c r="F1109" s="52" t="s">
        <v>11879</v>
      </c>
      <c r="G1109" s="10">
        <v>4889</v>
      </c>
      <c r="H1109" s="10" t="s">
        <v>8485</v>
      </c>
      <c r="I1109" s="47" t="s">
        <v>8484</v>
      </c>
      <c r="J1109" s="10" t="s">
        <v>8084</v>
      </c>
      <c r="K1109" s="10" t="s">
        <v>8486</v>
      </c>
    </row>
    <row r="1110" spans="3:11" ht="15" customHeight="1" x14ac:dyDescent="0.3">
      <c r="C1110" s="44" t="s">
        <v>15467</v>
      </c>
      <c r="D1110" s="47" t="s">
        <v>15468</v>
      </c>
      <c r="F1110" s="52" t="s">
        <v>11880</v>
      </c>
      <c r="G1110" s="10">
        <v>1728</v>
      </c>
      <c r="H1110" s="10" t="s">
        <v>8487</v>
      </c>
      <c r="I1110" s="47" t="s">
        <v>820</v>
      </c>
      <c r="J1110" s="10" t="s">
        <v>8087</v>
      </c>
      <c r="K1110" s="10" t="s">
        <v>8488</v>
      </c>
    </row>
    <row r="1111" spans="3:11" ht="15" customHeight="1" x14ac:dyDescent="0.3">
      <c r="C1111" s="44" t="s">
        <v>15469</v>
      </c>
      <c r="D1111" s="47" t="s">
        <v>15470</v>
      </c>
      <c r="F1111" s="52" t="s">
        <v>11881</v>
      </c>
      <c r="G1111" s="10">
        <v>8431</v>
      </c>
      <c r="H1111" s="10" t="s">
        <v>8489</v>
      </c>
      <c r="I1111" s="47" t="s">
        <v>1399</v>
      </c>
      <c r="J1111" s="10" t="s">
        <v>8097</v>
      </c>
      <c r="K1111" s="10" t="s">
        <v>8490</v>
      </c>
    </row>
    <row r="1112" spans="3:11" ht="15" customHeight="1" x14ac:dyDescent="0.3">
      <c r="C1112" s="44" t="s">
        <v>15471</v>
      </c>
      <c r="D1112" s="47" t="s">
        <v>1329</v>
      </c>
      <c r="F1112" s="52" t="s">
        <v>11882</v>
      </c>
      <c r="G1112" s="10">
        <v>9971</v>
      </c>
      <c r="H1112" s="10" t="s">
        <v>8492</v>
      </c>
      <c r="I1112" s="47" t="s">
        <v>8491</v>
      </c>
      <c r="J1112" s="10" t="s">
        <v>8104</v>
      </c>
      <c r="K1112" s="10" t="s">
        <v>8493</v>
      </c>
    </row>
    <row r="1113" spans="3:11" ht="15" customHeight="1" x14ac:dyDescent="0.3">
      <c r="C1113" s="44" t="s">
        <v>15472</v>
      </c>
      <c r="D1113" s="47" t="s">
        <v>15473</v>
      </c>
      <c r="F1113" s="52" t="s">
        <v>11883</v>
      </c>
      <c r="G1113" s="10">
        <v>2908</v>
      </c>
      <c r="H1113" s="10" t="s">
        <v>8510</v>
      </c>
      <c r="I1113" s="47" t="s">
        <v>1401</v>
      </c>
      <c r="J1113" s="10" t="s">
        <v>8511</v>
      </c>
      <c r="K1113" s="10" t="s">
        <v>8512</v>
      </c>
    </row>
    <row r="1114" spans="3:11" ht="15" customHeight="1" x14ac:dyDescent="0.3">
      <c r="C1114" s="44" t="s">
        <v>15474</v>
      </c>
      <c r="D1114" s="47" t="s">
        <v>1336</v>
      </c>
      <c r="F1114" s="52" t="s">
        <v>11884</v>
      </c>
      <c r="G1114" s="10">
        <v>2494</v>
      </c>
      <c r="H1114" s="10" t="s">
        <v>8525</v>
      </c>
      <c r="I1114" s="47" t="s">
        <v>1407</v>
      </c>
      <c r="J1114" s="10" t="s">
        <v>8121</v>
      </c>
      <c r="K1114" s="10" t="s">
        <v>8526</v>
      </c>
    </row>
    <row r="1115" spans="3:11" ht="15" customHeight="1" x14ac:dyDescent="0.3">
      <c r="C1115" s="44" t="s">
        <v>15475</v>
      </c>
      <c r="D1115" s="47" t="s">
        <v>15476</v>
      </c>
      <c r="F1115" s="52" t="s">
        <v>11885</v>
      </c>
      <c r="G1115" s="10">
        <v>9542</v>
      </c>
      <c r="H1115" s="10" t="s">
        <v>8550</v>
      </c>
      <c r="I1115" s="47" t="s">
        <v>6958</v>
      </c>
      <c r="J1115" s="10" t="s">
        <v>8130</v>
      </c>
      <c r="K1115" s="10" t="s">
        <v>8551</v>
      </c>
    </row>
    <row r="1116" spans="3:11" ht="15" customHeight="1" x14ac:dyDescent="0.3">
      <c r="C1116" s="44" t="s">
        <v>15477</v>
      </c>
      <c r="D1116" s="47" t="s">
        <v>1342</v>
      </c>
      <c r="F1116" s="52" t="s">
        <v>11886</v>
      </c>
      <c r="G1116" s="10">
        <v>4908</v>
      </c>
      <c r="H1116" s="10" t="s">
        <v>8567</v>
      </c>
      <c r="I1116" s="47" t="s">
        <v>6967</v>
      </c>
      <c r="J1116" s="10" t="s">
        <v>8138</v>
      </c>
      <c r="K1116" s="10" t="s">
        <v>8568</v>
      </c>
    </row>
    <row r="1117" spans="3:11" ht="15" customHeight="1" x14ac:dyDescent="0.3">
      <c r="C1117" s="44" t="s">
        <v>15478</v>
      </c>
      <c r="D1117" s="47" t="s">
        <v>15479</v>
      </c>
      <c r="F1117" s="52" t="s">
        <v>11887</v>
      </c>
      <c r="G1117" s="10">
        <v>4923</v>
      </c>
      <c r="H1117" s="10" t="s">
        <v>8569</v>
      </c>
      <c r="I1117" s="47" t="s">
        <v>4063</v>
      </c>
      <c r="J1117" s="10" t="s">
        <v>8570</v>
      </c>
      <c r="K1117" s="10" t="s">
        <v>8571</v>
      </c>
    </row>
    <row r="1118" spans="3:11" ht="15" customHeight="1" x14ac:dyDescent="0.3">
      <c r="C1118" s="44" t="s">
        <v>15480</v>
      </c>
      <c r="D1118" s="47" t="s">
        <v>15481</v>
      </c>
      <c r="F1118" s="52" t="s">
        <v>11888</v>
      </c>
      <c r="G1118" s="10">
        <v>23620</v>
      </c>
      <c r="H1118" s="10" t="s">
        <v>8573</v>
      </c>
      <c r="I1118" s="47" t="s">
        <v>8572</v>
      </c>
      <c r="J1118" s="10" t="s">
        <v>8148</v>
      </c>
      <c r="K1118" s="10" t="s">
        <v>8574</v>
      </c>
    </row>
    <row r="1119" spans="3:11" ht="15" customHeight="1" x14ac:dyDescent="0.3">
      <c r="C1119" s="44" t="s">
        <v>15482</v>
      </c>
      <c r="D1119" s="47" t="s">
        <v>15483</v>
      </c>
      <c r="F1119" s="52" t="s">
        <v>11889</v>
      </c>
      <c r="G1119" s="10">
        <v>4924</v>
      </c>
      <c r="H1119" s="10" t="s">
        <v>8576</v>
      </c>
      <c r="I1119" s="47" t="s">
        <v>8575</v>
      </c>
      <c r="J1119" s="10" t="s">
        <v>8152</v>
      </c>
      <c r="K1119" s="10" t="s">
        <v>8577</v>
      </c>
    </row>
    <row r="1120" spans="3:11" ht="15" customHeight="1" x14ac:dyDescent="0.3">
      <c r="C1120" s="44" t="s">
        <v>15484</v>
      </c>
      <c r="D1120" s="47" t="s">
        <v>15485</v>
      </c>
      <c r="F1120" s="52" t="s">
        <v>11890</v>
      </c>
      <c r="G1120" s="10">
        <v>4521</v>
      </c>
      <c r="H1120" s="10" t="s">
        <v>8579</v>
      </c>
      <c r="I1120" s="47" t="s">
        <v>8578</v>
      </c>
      <c r="J1120" s="10" t="s">
        <v>8156</v>
      </c>
      <c r="K1120" s="10" t="s">
        <v>8580</v>
      </c>
    </row>
    <row r="1121" spans="3:11" ht="15" customHeight="1" x14ac:dyDescent="0.3">
      <c r="C1121" s="44" t="s">
        <v>15486</v>
      </c>
      <c r="D1121" s="47" t="s">
        <v>15487</v>
      </c>
      <c r="F1121" s="52" t="s">
        <v>11891</v>
      </c>
      <c r="G1121" s="10">
        <v>25961</v>
      </c>
      <c r="H1121" s="10" t="s">
        <v>8582</v>
      </c>
      <c r="I1121" s="47" t="s">
        <v>8581</v>
      </c>
      <c r="J1121" s="10" t="s">
        <v>8471</v>
      </c>
      <c r="K1121" s="10" t="s">
        <v>8583</v>
      </c>
    </row>
    <row r="1122" spans="3:11" ht="15" customHeight="1" x14ac:dyDescent="0.3">
      <c r="C1122" s="44" t="s">
        <v>15488</v>
      </c>
      <c r="D1122" s="47" t="s">
        <v>1534</v>
      </c>
      <c r="F1122" s="52" t="s">
        <v>23114</v>
      </c>
      <c r="G1122" s="10">
        <v>55270</v>
      </c>
      <c r="H1122" s="10" t="s">
        <v>22116</v>
      </c>
      <c r="I1122" s="47" t="s">
        <v>16345</v>
      </c>
      <c r="J1122" s="10" t="s">
        <v>8160</v>
      </c>
      <c r="K1122" s="10" t="s">
        <v>22117</v>
      </c>
    </row>
    <row r="1123" spans="3:11" ht="15" customHeight="1" x14ac:dyDescent="0.3">
      <c r="C1123" s="44" t="s">
        <v>15489</v>
      </c>
      <c r="D1123" s="47" t="s">
        <v>15490</v>
      </c>
      <c r="F1123" s="52" t="s">
        <v>23115</v>
      </c>
      <c r="G1123" s="10">
        <v>318</v>
      </c>
      <c r="H1123" s="10" t="s">
        <v>22118</v>
      </c>
      <c r="I1123" s="47" t="s">
        <v>15300</v>
      </c>
      <c r="J1123" s="10" t="s">
        <v>22119</v>
      </c>
      <c r="K1123" s="10" t="s">
        <v>22120</v>
      </c>
    </row>
    <row r="1124" spans="3:11" ht="15" customHeight="1" x14ac:dyDescent="0.3">
      <c r="C1124" s="44" t="s">
        <v>15491</v>
      </c>
      <c r="D1124" s="47" t="s">
        <v>1575</v>
      </c>
      <c r="F1124" s="52" t="s">
        <v>23116</v>
      </c>
      <c r="G1124" s="10">
        <v>23225</v>
      </c>
      <c r="H1124" s="10" t="s">
        <v>22121</v>
      </c>
      <c r="I1124" s="47" t="s">
        <v>16347</v>
      </c>
      <c r="J1124" s="10" t="s">
        <v>22122</v>
      </c>
      <c r="K1124" s="10" t="s">
        <v>22123</v>
      </c>
    </row>
    <row r="1125" spans="3:11" ht="15" customHeight="1" x14ac:dyDescent="0.3">
      <c r="C1125" s="44" t="s">
        <v>15492</v>
      </c>
      <c r="D1125" s="47" t="s">
        <v>15493</v>
      </c>
      <c r="F1125" s="52" t="s">
        <v>23117</v>
      </c>
      <c r="G1125" s="10">
        <v>26471</v>
      </c>
      <c r="H1125" s="10" t="s">
        <v>22124</v>
      </c>
      <c r="I1125" s="47" t="s">
        <v>15302</v>
      </c>
      <c r="J1125" s="10" t="s">
        <v>22125</v>
      </c>
      <c r="K1125" s="10" t="s">
        <v>22126</v>
      </c>
    </row>
    <row r="1126" spans="3:11" ht="15" customHeight="1" x14ac:dyDescent="0.3">
      <c r="C1126" s="44" t="s">
        <v>15494</v>
      </c>
      <c r="D1126" s="47" t="s">
        <v>1581</v>
      </c>
      <c r="F1126" s="52" t="s">
        <v>11892</v>
      </c>
      <c r="G1126" s="10">
        <v>4967</v>
      </c>
      <c r="H1126" s="10" t="s">
        <v>8590</v>
      </c>
      <c r="I1126" s="47" t="s">
        <v>1544</v>
      </c>
      <c r="J1126" s="10" t="s">
        <v>8591</v>
      </c>
      <c r="K1126" s="10" t="s">
        <v>8592</v>
      </c>
    </row>
    <row r="1127" spans="3:11" ht="15" customHeight="1" x14ac:dyDescent="0.3">
      <c r="C1127" s="44" t="s">
        <v>15495</v>
      </c>
      <c r="D1127" s="47" t="s">
        <v>15496</v>
      </c>
      <c r="F1127" s="52" t="s">
        <v>23118</v>
      </c>
      <c r="G1127" s="10">
        <v>11054</v>
      </c>
      <c r="H1127" s="10" t="s">
        <v>22127</v>
      </c>
      <c r="I1127" s="47" t="s">
        <v>14896</v>
      </c>
      <c r="J1127" s="10" t="s">
        <v>22128</v>
      </c>
      <c r="K1127" s="10" t="s">
        <v>22129</v>
      </c>
    </row>
    <row r="1128" spans="3:11" ht="15" customHeight="1" x14ac:dyDescent="0.3">
      <c r="C1128" s="44" t="s">
        <v>15497</v>
      </c>
      <c r="D1128" s="47" t="s">
        <v>15498</v>
      </c>
      <c r="F1128" s="52" t="s">
        <v>11893</v>
      </c>
      <c r="G1128" s="10">
        <v>4968</v>
      </c>
      <c r="H1128" s="10" t="s">
        <v>8593</v>
      </c>
      <c r="I1128" s="47" t="s">
        <v>6286</v>
      </c>
      <c r="J1128" s="10" t="s">
        <v>8170</v>
      </c>
      <c r="K1128" s="10" t="s">
        <v>8594</v>
      </c>
    </row>
    <row r="1129" spans="3:11" ht="15" customHeight="1" x14ac:dyDescent="0.3">
      <c r="C1129" s="44" t="s">
        <v>15499</v>
      </c>
      <c r="D1129" s="47" t="s">
        <v>1707</v>
      </c>
      <c r="F1129" s="52" t="s">
        <v>11894</v>
      </c>
      <c r="G1129" s="10">
        <v>4973</v>
      </c>
      <c r="H1129" s="10" t="s">
        <v>8598</v>
      </c>
      <c r="I1129" s="47" t="s">
        <v>3343</v>
      </c>
      <c r="J1129" s="10" t="s">
        <v>8179</v>
      </c>
      <c r="K1129" s="10" t="s">
        <v>8599</v>
      </c>
    </row>
    <row r="1130" spans="3:11" ht="15" customHeight="1" x14ac:dyDescent="0.3">
      <c r="C1130" s="44" t="s">
        <v>15500</v>
      </c>
      <c r="D1130" s="47" t="s">
        <v>1808</v>
      </c>
      <c r="F1130" s="52" t="s">
        <v>11895</v>
      </c>
      <c r="G1130" s="10">
        <v>4976</v>
      </c>
      <c r="H1130" s="10" t="s">
        <v>8604</v>
      </c>
      <c r="I1130" s="47" t="s">
        <v>8603</v>
      </c>
      <c r="J1130" s="10" t="s">
        <v>8605</v>
      </c>
      <c r="K1130" s="10" t="s">
        <v>8606</v>
      </c>
    </row>
    <row r="1131" spans="3:11" ht="15" customHeight="1" x14ac:dyDescent="0.3">
      <c r="C1131" s="44" t="s">
        <v>15501</v>
      </c>
      <c r="D1131" s="47" t="s">
        <v>15502</v>
      </c>
      <c r="F1131" s="52" t="s">
        <v>23119</v>
      </c>
      <c r="G1131" s="10">
        <v>611</v>
      </c>
      <c r="H1131" s="10" t="s">
        <v>22130</v>
      </c>
      <c r="I1131" s="47" t="s">
        <v>14898</v>
      </c>
      <c r="J1131" s="10" t="s">
        <v>22131</v>
      </c>
      <c r="K1131" s="10" t="s">
        <v>22132</v>
      </c>
    </row>
    <row r="1132" spans="3:11" ht="15" customHeight="1" x14ac:dyDescent="0.3">
      <c r="C1132" s="44" t="s">
        <v>15503</v>
      </c>
      <c r="D1132" s="47" t="s">
        <v>1981</v>
      </c>
      <c r="F1132" s="52" t="s">
        <v>11896</v>
      </c>
      <c r="G1132" s="10">
        <v>23596</v>
      </c>
      <c r="H1132" s="10" t="s">
        <v>8611</v>
      </c>
      <c r="I1132" s="47" t="s">
        <v>8610</v>
      </c>
      <c r="J1132" s="10" t="s">
        <v>8195</v>
      </c>
      <c r="K1132" s="10" t="s">
        <v>8612</v>
      </c>
    </row>
    <row r="1133" spans="3:11" ht="15" customHeight="1" x14ac:dyDescent="0.3">
      <c r="C1133" s="44" t="s">
        <v>15504</v>
      </c>
      <c r="D1133" s="47" t="s">
        <v>2017</v>
      </c>
      <c r="F1133" s="52" t="s">
        <v>11897</v>
      </c>
      <c r="G1133" s="10">
        <v>94233</v>
      </c>
      <c r="H1133" s="10" t="s">
        <v>8618</v>
      </c>
      <c r="I1133" s="47" t="s">
        <v>8617</v>
      </c>
      <c r="J1133" s="10" t="s">
        <v>8198</v>
      </c>
      <c r="K1133" s="10" t="s">
        <v>8619</v>
      </c>
    </row>
    <row r="1134" spans="3:11" ht="15" customHeight="1" x14ac:dyDescent="0.3">
      <c r="C1134" s="44" t="s">
        <v>15505</v>
      </c>
      <c r="D1134" s="47" t="s">
        <v>2026</v>
      </c>
      <c r="F1134" s="52" t="s">
        <v>23120</v>
      </c>
      <c r="G1134" s="10">
        <v>221391</v>
      </c>
      <c r="H1134" s="10" t="s">
        <v>22133</v>
      </c>
      <c r="I1134" s="47" t="s">
        <v>14902</v>
      </c>
      <c r="J1134" s="10" t="s">
        <v>22134</v>
      </c>
      <c r="K1134" s="10" t="s">
        <v>22135</v>
      </c>
    </row>
    <row r="1135" spans="3:11" ht="15" customHeight="1" x14ac:dyDescent="0.3">
      <c r="C1135" s="44" t="s">
        <v>15506</v>
      </c>
      <c r="D1135" s="47" t="s">
        <v>15071</v>
      </c>
      <c r="F1135" s="52" t="s">
        <v>11898</v>
      </c>
      <c r="G1135" s="10">
        <v>4985</v>
      </c>
      <c r="H1135" s="10" t="s">
        <v>8621</v>
      </c>
      <c r="I1135" s="47" t="s">
        <v>8620</v>
      </c>
      <c r="J1135" s="10" t="s">
        <v>8202</v>
      </c>
      <c r="K1135" s="10" t="s">
        <v>8622</v>
      </c>
    </row>
    <row r="1136" spans="3:11" ht="15" customHeight="1" x14ac:dyDescent="0.3">
      <c r="C1136" s="44" t="s">
        <v>15507</v>
      </c>
      <c r="D1136" s="47" t="s">
        <v>2068</v>
      </c>
      <c r="F1136" s="52" t="s">
        <v>11899</v>
      </c>
      <c r="G1136" s="10">
        <v>4986</v>
      </c>
      <c r="H1136" s="10" t="s">
        <v>8623</v>
      </c>
      <c r="I1136" s="47" t="s">
        <v>4065</v>
      </c>
      <c r="J1136" s="10" t="s">
        <v>8205</v>
      </c>
      <c r="K1136" s="10" t="s">
        <v>8624</v>
      </c>
    </row>
    <row r="1137" spans="3:11" ht="15" customHeight="1" x14ac:dyDescent="0.3">
      <c r="C1137" s="44" t="s">
        <v>15508</v>
      </c>
      <c r="D1137" s="47" t="s">
        <v>15509</v>
      </c>
      <c r="F1137" s="52" t="s">
        <v>23121</v>
      </c>
      <c r="G1137" s="10">
        <v>4987</v>
      </c>
      <c r="H1137" s="10" t="s">
        <v>22136</v>
      </c>
      <c r="I1137" s="47" t="s">
        <v>14906</v>
      </c>
      <c r="J1137" s="10" t="s">
        <v>22137</v>
      </c>
      <c r="K1137" s="10" t="s">
        <v>22138</v>
      </c>
    </row>
    <row r="1138" spans="3:11" ht="15" customHeight="1" x14ac:dyDescent="0.3">
      <c r="C1138" s="44" t="s">
        <v>15510</v>
      </c>
      <c r="D1138" s="47" t="s">
        <v>1162</v>
      </c>
      <c r="F1138" s="52" t="s">
        <v>11900</v>
      </c>
      <c r="G1138" s="10">
        <v>4988</v>
      </c>
      <c r="H1138" s="10" t="s">
        <v>8625</v>
      </c>
      <c r="I1138" s="47" t="s">
        <v>4074</v>
      </c>
      <c r="J1138" s="10" t="s">
        <v>8208</v>
      </c>
      <c r="K1138" s="10" t="s">
        <v>8626</v>
      </c>
    </row>
    <row r="1139" spans="3:11" ht="15" customHeight="1" x14ac:dyDescent="0.3">
      <c r="C1139" s="44" t="s">
        <v>15511</v>
      </c>
      <c r="D1139" s="47" t="s">
        <v>1164</v>
      </c>
      <c r="F1139" s="52" t="s">
        <v>11901</v>
      </c>
      <c r="G1139" s="10">
        <v>441911</v>
      </c>
      <c r="H1139" s="10" t="s">
        <v>8628</v>
      </c>
      <c r="I1139" s="47" t="s">
        <v>8627</v>
      </c>
      <c r="J1139" s="10" t="s">
        <v>8629</v>
      </c>
      <c r="K1139" s="10" t="s">
        <v>8630</v>
      </c>
    </row>
    <row r="1140" spans="3:11" ht="15" customHeight="1" x14ac:dyDescent="0.3">
      <c r="C1140" s="44" t="s">
        <v>15512</v>
      </c>
      <c r="D1140" s="47" t="s">
        <v>2139</v>
      </c>
      <c r="F1140" s="52" t="s">
        <v>11902</v>
      </c>
      <c r="G1140" s="10">
        <v>10956</v>
      </c>
      <c r="H1140" s="10" t="s">
        <v>8632</v>
      </c>
      <c r="I1140" s="47" t="s">
        <v>8631</v>
      </c>
      <c r="J1140" s="10" t="s">
        <v>8633</v>
      </c>
      <c r="K1140" s="10" t="s">
        <v>8634</v>
      </c>
    </row>
    <row r="1141" spans="3:11" ht="15" customHeight="1" x14ac:dyDescent="0.3">
      <c r="C1141" s="44" t="s">
        <v>15513</v>
      </c>
      <c r="D1141" s="47" t="s">
        <v>15514</v>
      </c>
      <c r="F1141" s="52" t="s">
        <v>11903</v>
      </c>
      <c r="G1141" s="10">
        <v>5008</v>
      </c>
      <c r="H1141" s="10" t="s">
        <v>214</v>
      </c>
      <c r="I1141" s="47" t="s">
        <v>215</v>
      </c>
      <c r="J1141" s="10" t="s">
        <v>216</v>
      </c>
      <c r="K1141" s="10" t="s">
        <v>8648</v>
      </c>
    </row>
    <row r="1142" spans="3:11" ht="15" customHeight="1" x14ac:dyDescent="0.3">
      <c r="C1142" s="44" t="s">
        <v>15515</v>
      </c>
      <c r="D1142" s="47" t="s">
        <v>15516</v>
      </c>
      <c r="F1142" s="52" t="s">
        <v>11904</v>
      </c>
      <c r="G1142" s="10">
        <v>9180</v>
      </c>
      <c r="H1142" s="10" t="s">
        <v>8650</v>
      </c>
      <c r="I1142" s="47" t="s">
        <v>8649</v>
      </c>
      <c r="J1142" s="10" t="s">
        <v>8220</v>
      </c>
      <c r="K1142" s="10" t="s">
        <v>8651</v>
      </c>
    </row>
    <row r="1143" spans="3:11" ht="15" customHeight="1" x14ac:dyDescent="0.3">
      <c r="C1143" s="44" t="s">
        <v>15517</v>
      </c>
      <c r="D1143" s="47" t="s">
        <v>2179</v>
      </c>
      <c r="F1143" s="52" t="s">
        <v>23122</v>
      </c>
      <c r="G1143" s="10">
        <v>28962</v>
      </c>
      <c r="H1143" s="10" t="s">
        <v>22139</v>
      </c>
      <c r="I1143" s="47" t="s">
        <v>15734</v>
      </c>
      <c r="J1143" s="10" t="s">
        <v>22140</v>
      </c>
      <c r="K1143" s="10" t="s">
        <v>22141</v>
      </c>
    </row>
    <row r="1144" spans="3:11" ht="15" customHeight="1" x14ac:dyDescent="0.3">
      <c r="C1144" s="44" t="s">
        <v>15518</v>
      </c>
      <c r="D1144" s="47" t="s">
        <v>2580</v>
      </c>
      <c r="F1144" s="52" t="s">
        <v>23123</v>
      </c>
      <c r="G1144" s="10">
        <v>27199</v>
      </c>
      <c r="H1144" s="10" t="s">
        <v>22142</v>
      </c>
      <c r="I1144" s="47" t="s">
        <v>14909</v>
      </c>
      <c r="J1144" s="10" t="s">
        <v>22143</v>
      </c>
      <c r="K1144" s="10" t="s">
        <v>22144</v>
      </c>
    </row>
    <row r="1145" spans="3:11" ht="15" customHeight="1" x14ac:dyDescent="0.3">
      <c r="C1145" s="44" t="s">
        <v>15519</v>
      </c>
      <c r="D1145" s="47" t="s">
        <v>2583</v>
      </c>
      <c r="F1145" s="52" t="s">
        <v>11905</v>
      </c>
      <c r="G1145" s="10">
        <v>5021</v>
      </c>
      <c r="H1145" s="10" t="s">
        <v>8660</v>
      </c>
      <c r="I1145" s="47" t="s">
        <v>8659</v>
      </c>
      <c r="J1145" s="10" t="s">
        <v>8229</v>
      </c>
      <c r="K1145" s="10" t="s">
        <v>8661</v>
      </c>
    </row>
    <row r="1146" spans="3:11" ht="15" customHeight="1" x14ac:dyDescent="0.3">
      <c r="C1146" s="44" t="s">
        <v>15520</v>
      </c>
      <c r="D1146" s="47" t="s">
        <v>15521</v>
      </c>
      <c r="F1146" s="52" t="s">
        <v>11906</v>
      </c>
      <c r="G1146" s="10">
        <v>5028</v>
      </c>
      <c r="H1146" s="10" t="s">
        <v>8674</v>
      </c>
      <c r="I1146" s="47" t="s">
        <v>8673</v>
      </c>
      <c r="J1146" s="10" t="s">
        <v>8233</v>
      </c>
      <c r="K1146" s="10" t="s">
        <v>8675</v>
      </c>
    </row>
    <row r="1147" spans="3:11" ht="15" customHeight="1" x14ac:dyDescent="0.3">
      <c r="C1147" s="44" t="s">
        <v>15522</v>
      </c>
      <c r="D1147" s="47" t="s">
        <v>2586</v>
      </c>
      <c r="F1147" s="52" t="s">
        <v>23124</v>
      </c>
      <c r="G1147" s="10">
        <v>27334</v>
      </c>
      <c r="H1147" s="10" t="s">
        <v>22145</v>
      </c>
      <c r="I1147" s="47" t="s">
        <v>14913</v>
      </c>
      <c r="J1147" s="10" t="s">
        <v>22146</v>
      </c>
      <c r="K1147" s="10" t="s">
        <v>22147</v>
      </c>
    </row>
    <row r="1148" spans="3:11" ht="15" customHeight="1" x14ac:dyDescent="0.3">
      <c r="C1148" s="44" t="s">
        <v>15523</v>
      </c>
      <c r="D1148" s="47" t="s">
        <v>15524</v>
      </c>
      <c r="F1148" s="52" t="s">
        <v>23125</v>
      </c>
      <c r="G1148" s="10">
        <v>5032</v>
      </c>
      <c r="H1148" s="10" t="s">
        <v>22148</v>
      </c>
      <c r="I1148" s="47" t="s">
        <v>14915</v>
      </c>
      <c r="J1148" s="10" t="s">
        <v>22149</v>
      </c>
      <c r="K1148" s="10" t="s">
        <v>22150</v>
      </c>
    </row>
    <row r="1149" spans="3:11" ht="15" customHeight="1" x14ac:dyDescent="0.3">
      <c r="C1149" s="44" t="s">
        <v>15525</v>
      </c>
      <c r="D1149" s="47" t="s">
        <v>2869</v>
      </c>
      <c r="F1149" s="52" t="s">
        <v>23126</v>
      </c>
      <c r="G1149" s="10">
        <v>64805</v>
      </c>
      <c r="H1149" s="10" t="s">
        <v>22151</v>
      </c>
      <c r="I1149" s="47" t="s">
        <v>14917</v>
      </c>
      <c r="J1149" s="10" t="s">
        <v>22152</v>
      </c>
      <c r="K1149" s="10" t="s">
        <v>22153</v>
      </c>
    </row>
    <row r="1150" spans="3:11" ht="15" customHeight="1" x14ac:dyDescent="0.3">
      <c r="C1150" s="44" t="s">
        <v>15526</v>
      </c>
      <c r="D1150" s="47" t="s">
        <v>3121</v>
      </c>
      <c r="F1150" s="52" t="s">
        <v>23127</v>
      </c>
      <c r="G1150" s="10">
        <v>53829</v>
      </c>
      <c r="H1150" s="10" t="s">
        <v>22154</v>
      </c>
      <c r="I1150" s="47" t="s">
        <v>14919</v>
      </c>
      <c r="J1150" s="10" t="s">
        <v>22155</v>
      </c>
      <c r="K1150" s="10" t="s">
        <v>22156</v>
      </c>
    </row>
    <row r="1151" spans="3:11" ht="15" customHeight="1" x14ac:dyDescent="0.3">
      <c r="C1151" s="44" t="s">
        <v>15527</v>
      </c>
      <c r="D1151" s="47" t="s">
        <v>3125</v>
      </c>
      <c r="F1151" s="52" t="s">
        <v>23128</v>
      </c>
      <c r="G1151" s="10">
        <v>9934</v>
      </c>
      <c r="H1151" s="10" t="s">
        <v>22157</v>
      </c>
      <c r="I1151" s="47" t="s">
        <v>14921</v>
      </c>
      <c r="J1151" s="10" t="s">
        <v>22158</v>
      </c>
      <c r="K1151" s="10" t="s">
        <v>22159</v>
      </c>
    </row>
    <row r="1152" spans="3:11" ht="15" customHeight="1" x14ac:dyDescent="0.3">
      <c r="C1152" s="44" t="s">
        <v>15528</v>
      </c>
      <c r="D1152" s="47" t="s">
        <v>15529</v>
      </c>
      <c r="F1152" s="52" t="s">
        <v>23129</v>
      </c>
      <c r="G1152" s="10">
        <v>5029</v>
      </c>
      <c r="H1152" s="10" t="s">
        <v>22160</v>
      </c>
      <c r="I1152" s="47" t="s">
        <v>14923</v>
      </c>
      <c r="J1152" s="10" t="s">
        <v>22161</v>
      </c>
      <c r="K1152" s="10" t="s">
        <v>22162</v>
      </c>
    </row>
    <row r="1153" spans="3:11" ht="15" customHeight="1" x14ac:dyDescent="0.3">
      <c r="C1153" s="44" t="s">
        <v>15530</v>
      </c>
      <c r="D1153" s="47" t="s">
        <v>3132</v>
      </c>
      <c r="F1153" s="52" t="s">
        <v>23130</v>
      </c>
      <c r="G1153" s="10">
        <v>5030</v>
      </c>
      <c r="H1153" s="10" t="s">
        <v>22163</v>
      </c>
      <c r="I1153" s="47" t="s">
        <v>14925</v>
      </c>
      <c r="J1153" s="10" t="s">
        <v>22164</v>
      </c>
      <c r="K1153" s="10" t="s">
        <v>22165</v>
      </c>
    </row>
    <row r="1154" spans="3:11" ht="15" customHeight="1" x14ac:dyDescent="0.3">
      <c r="C1154" s="44" t="s">
        <v>15531</v>
      </c>
      <c r="D1154" s="47" t="s">
        <v>3135</v>
      </c>
      <c r="F1154" s="52" t="s">
        <v>23131</v>
      </c>
      <c r="G1154" s="10">
        <v>5031</v>
      </c>
      <c r="H1154" s="10" t="s">
        <v>22166</v>
      </c>
      <c r="I1154" s="47" t="s">
        <v>14927</v>
      </c>
      <c r="J1154" s="10" t="s">
        <v>22167</v>
      </c>
      <c r="K1154" s="10" t="s">
        <v>22168</v>
      </c>
    </row>
    <row r="1155" spans="3:11" ht="15" customHeight="1" x14ac:dyDescent="0.3">
      <c r="C1155" s="44" t="s">
        <v>15532</v>
      </c>
      <c r="D1155" s="47" t="s">
        <v>3149</v>
      </c>
      <c r="F1155" s="52" t="s">
        <v>23132</v>
      </c>
      <c r="G1155" s="10">
        <v>286530</v>
      </c>
      <c r="H1155" s="10" t="s">
        <v>22169</v>
      </c>
      <c r="I1155" s="47" t="s">
        <v>14929</v>
      </c>
      <c r="J1155" s="10" t="s">
        <v>22170</v>
      </c>
      <c r="K1155" s="10" t="s">
        <v>22171</v>
      </c>
    </row>
    <row r="1156" spans="3:11" ht="15" customHeight="1" x14ac:dyDescent="0.3">
      <c r="C1156" s="44" t="s">
        <v>15533</v>
      </c>
      <c r="D1156" s="47" t="s">
        <v>15534</v>
      </c>
      <c r="F1156" s="52" t="s">
        <v>11907</v>
      </c>
      <c r="G1156" s="10">
        <v>57144</v>
      </c>
      <c r="H1156" s="10" t="s">
        <v>8688</v>
      </c>
      <c r="I1156" s="47" t="s">
        <v>8687</v>
      </c>
      <c r="J1156" s="10" t="s">
        <v>8252</v>
      </c>
      <c r="K1156" s="10" t="s">
        <v>8689</v>
      </c>
    </row>
    <row r="1157" spans="3:11" ht="15" customHeight="1" x14ac:dyDescent="0.3">
      <c r="C1157" s="44" t="s">
        <v>15535</v>
      </c>
      <c r="D1157" s="47" t="s">
        <v>15536</v>
      </c>
      <c r="F1157" s="52" t="s">
        <v>11908</v>
      </c>
      <c r="G1157" s="10">
        <v>5071</v>
      </c>
      <c r="H1157" s="10" t="s">
        <v>8705</v>
      </c>
      <c r="I1157" s="47" t="s">
        <v>8704</v>
      </c>
      <c r="J1157" s="10" t="s">
        <v>8706</v>
      </c>
      <c r="K1157" s="10" t="s">
        <v>8707</v>
      </c>
    </row>
    <row r="1158" spans="3:11" ht="15" customHeight="1" x14ac:dyDescent="0.3">
      <c r="C1158" s="44" t="s">
        <v>15537</v>
      </c>
      <c r="D1158" s="47" t="s">
        <v>15538</v>
      </c>
      <c r="F1158" s="52" t="s">
        <v>11909</v>
      </c>
      <c r="G1158" s="10">
        <v>142</v>
      </c>
      <c r="H1158" s="10" t="s">
        <v>8708</v>
      </c>
      <c r="I1158" s="47" t="s">
        <v>983</v>
      </c>
      <c r="J1158" s="10" t="s">
        <v>8280</v>
      </c>
      <c r="K1158" s="10" t="s">
        <v>8709</v>
      </c>
    </row>
    <row r="1159" spans="3:11" ht="15" customHeight="1" x14ac:dyDescent="0.3">
      <c r="C1159" s="44" t="s">
        <v>15539</v>
      </c>
      <c r="D1159" s="47" t="s">
        <v>15540</v>
      </c>
      <c r="F1159" s="52" t="s">
        <v>11910</v>
      </c>
      <c r="G1159" s="10">
        <v>10038</v>
      </c>
      <c r="H1159" s="10" t="s">
        <v>8710</v>
      </c>
      <c r="I1159" s="47" t="s">
        <v>8595</v>
      </c>
      <c r="J1159" s="10" t="s">
        <v>8287</v>
      </c>
      <c r="K1159" s="10" t="s">
        <v>8711</v>
      </c>
    </row>
    <row r="1160" spans="3:11" ht="15" customHeight="1" x14ac:dyDescent="0.3">
      <c r="C1160" s="44" t="s">
        <v>15541</v>
      </c>
      <c r="D1160" s="47" t="s">
        <v>15542</v>
      </c>
      <c r="F1160" s="52" t="s">
        <v>11911</v>
      </c>
      <c r="G1160" s="10">
        <v>143</v>
      </c>
      <c r="H1160" s="10" t="s">
        <v>8717</v>
      </c>
      <c r="I1160" s="47" t="s">
        <v>8716</v>
      </c>
      <c r="J1160" s="10" t="s">
        <v>8615</v>
      </c>
      <c r="K1160" s="10" t="s">
        <v>8718</v>
      </c>
    </row>
    <row r="1161" spans="3:11" ht="15" customHeight="1" x14ac:dyDescent="0.3">
      <c r="C1161" s="44" t="s">
        <v>15543</v>
      </c>
      <c r="D1161" s="47" t="s">
        <v>3865</v>
      </c>
      <c r="F1161" s="52" t="s">
        <v>11912</v>
      </c>
      <c r="G1161" s="10">
        <v>5080</v>
      </c>
      <c r="H1161" s="10" t="s">
        <v>8741</v>
      </c>
      <c r="I1161" s="47" t="s">
        <v>8740</v>
      </c>
      <c r="J1161" s="10" t="s">
        <v>8301</v>
      </c>
      <c r="K1161" s="10" t="s">
        <v>8742</v>
      </c>
    </row>
    <row r="1162" spans="3:11" ht="15" customHeight="1" x14ac:dyDescent="0.3">
      <c r="C1162" s="44" t="s">
        <v>15544</v>
      </c>
      <c r="D1162" s="47" t="s">
        <v>3868</v>
      </c>
      <c r="F1162" s="52" t="s">
        <v>11913</v>
      </c>
      <c r="G1162" s="10">
        <v>5081</v>
      </c>
      <c r="H1162" s="10" t="s">
        <v>8744</v>
      </c>
      <c r="I1162" s="47" t="s">
        <v>8743</v>
      </c>
      <c r="J1162" s="10" t="s">
        <v>8304</v>
      </c>
      <c r="K1162" s="10" t="s">
        <v>8745</v>
      </c>
    </row>
    <row r="1163" spans="3:11" ht="15" customHeight="1" x14ac:dyDescent="0.3">
      <c r="C1163" s="44" t="s">
        <v>15545</v>
      </c>
      <c r="D1163" s="47" t="s">
        <v>3875</v>
      </c>
      <c r="F1163" s="52" t="s">
        <v>23133</v>
      </c>
      <c r="G1163" s="10">
        <v>57060</v>
      </c>
      <c r="H1163" s="10" t="s">
        <v>22172</v>
      </c>
      <c r="I1163" s="47" t="s">
        <v>15307</v>
      </c>
      <c r="J1163" s="10" t="s">
        <v>22173</v>
      </c>
      <c r="K1163" s="10" t="s">
        <v>22174</v>
      </c>
    </row>
    <row r="1164" spans="3:11" ht="15" customHeight="1" x14ac:dyDescent="0.3">
      <c r="C1164" s="44" t="s">
        <v>15546</v>
      </c>
      <c r="D1164" s="47" t="s">
        <v>3884</v>
      </c>
      <c r="F1164" s="52" t="s">
        <v>11914</v>
      </c>
      <c r="G1164" s="10">
        <v>5095</v>
      </c>
      <c r="H1164" s="10" t="s">
        <v>8760</v>
      </c>
      <c r="I1164" s="47" t="s">
        <v>8759</v>
      </c>
      <c r="J1164" s="10" t="s">
        <v>8761</v>
      </c>
      <c r="K1164" s="10" t="s">
        <v>8762</v>
      </c>
    </row>
    <row r="1165" spans="3:11" ht="15" customHeight="1" x14ac:dyDescent="0.3">
      <c r="C1165" s="44" t="s">
        <v>15547</v>
      </c>
      <c r="D1165" s="47" t="s">
        <v>3887</v>
      </c>
      <c r="F1165" s="52" t="s">
        <v>11915</v>
      </c>
      <c r="G1165" s="10">
        <v>7703</v>
      </c>
      <c r="H1165" s="10" t="s">
        <v>8763</v>
      </c>
      <c r="I1165" s="47" t="s">
        <v>7492</v>
      </c>
      <c r="J1165" s="10" t="s">
        <v>8322</v>
      </c>
      <c r="K1165" s="10" t="s">
        <v>8764</v>
      </c>
    </row>
    <row r="1166" spans="3:11" ht="15" customHeight="1" x14ac:dyDescent="0.3">
      <c r="C1166" s="44" t="s">
        <v>15548</v>
      </c>
      <c r="D1166" s="47" t="s">
        <v>3890</v>
      </c>
      <c r="F1166" s="52" t="s">
        <v>11916</v>
      </c>
      <c r="G1166" s="10">
        <v>10336</v>
      </c>
      <c r="H1166" s="10" t="s">
        <v>8766</v>
      </c>
      <c r="I1166" s="47" t="s">
        <v>8765</v>
      </c>
      <c r="J1166" s="10" t="s">
        <v>8326</v>
      </c>
      <c r="K1166" s="10" t="s">
        <v>8767</v>
      </c>
    </row>
    <row r="1167" spans="3:11" ht="15" customHeight="1" x14ac:dyDescent="0.3">
      <c r="C1167" s="44" t="s">
        <v>15549</v>
      </c>
      <c r="D1167" s="47" t="s">
        <v>3893</v>
      </c>
      <c r="F1167" s="52" t="s">
        <v>11917</v>
      </c>
      <c r="G1167" s="10">
        <v>84333</v>
      </c>
      <c r="H1167" s="10" t="s">
        <v>8769</v>
      </c>
      <c r="I1167" s="47" t="s">
        <v>8768</v>
      </c>
      <c r="J1167" s="10" t="s">
        <v>8668</v>
      </c>
      <c r="K1167" s="10" t="s">
        <v>8770</v>
      </c>
    </row>
    <row r="1168" spans="3:11" ht="15" customHeight="1" x14ac:dyDescent="0.3">
      <c r="C1168" s="44" t="s">
        <v>15550</v>
      </c>
      <c r="D1168" s="47" t="s">
        <v>15551</v>
      </c>
      <c r="F1168" s="52" t="s">
        <v>11918</v>
      </c>
      <c r="G1168" s="10">
        <v>5111</v>
      </c>
      <c r="H1168" s="10" t="s">
        <v>8772</v>
      </c>
      <c r="I1168" s="47" t="s">
        <v>3344</v>
      </c>
      <c r="J1168" s="10" t="s">
        <v>8336</v>
      </c>
      <c r="K1168" s="10" t="s">
        <v>8773</v>
      </c>
    </row>
    <row r="1169" spans="3:11" ht="15" customHeight="1" x14ac:dyDescent="0.3">
      <c r="C1169" s="44" t="s">
        <v>15552</v>
      </c>
      <c r="D1169" s="47" t="s">
        <v>15553</v>
      </c>
      <c r="F1169" s="52" t="s">
        <v>23134</v>
      </c>
      <c r="G1169" s="10">
        <v>9141</v>
      </c>
      <c r="H1169" s="10" t="s">
        <v>22175</v>
      </c>
      <c r="I1169" s="47" t="s">
        <v>15309</v>
      </c>
      <c r="J1169" s="10" t="s">
        <v>22176</v>
      </c>
      <c r="K1169" s="10" t="s">
        <v>22177</v>
      </c>
    </row>
    <row r="1170" spans="3:11" ht="15" customHeight="1" x14ac:dyDescent="0.3">
      <c r="C1170" s="44" t="s">
        <v>15554</v>
      </c>
      <c r="D1170" s="47" t="s">
        <v>4195</v>
      </c>
      <c r="F1170" s="52" t="s">
        <v>11919</v>
      </c>
      <c r="G1170" s="10">
        <v>10016</v>
      </c>
      <c r="H1170" s="10" t="s">
        <v>8781</v>
      </c>
      <c r="I1170" s="47" t="s">
        <v>8780</v>
      </c>
      <c r="J1170" s="10" t="s">
        <v>8359</v>
      </c>
      <c r="K1170" s="10" t="s">
        <v>8782</v>
      </c>
    </row>
    <row r="1171" spans="3:11" ht="15" customHeight="1" x14ac:dyDescent="0.3">
      <c r="C1171" s="44" t="s">
        <v>15555</v>
      </c>
      <c r="D1171" s="47" t="s">
        <v>908</v>
      </c>
      <c r="F1171" s="52" t="s">
        <v>11920</v>
      </c>
      <c r="G1171" s="10">
        <v>5154</v>
      </c>
      <c r="H1171" s="10" t="s">
        <v>217</v>
      </c>
      <c r="I1171" s="47" t="s">
        <v>218</v>
      </c>
      <c r="J1171" s="10" t="s">
        <v>219</v>
      </c>
      <c r="K1171" s="10" t="s">
        <v>8796</v>
      </c>
    </row>
    <row r="1172" spans="3:11" ht="15" customHeight="1" x14ac:dyDescent="0.3">
      <c r="C1172" s="44" t="s">
        <v>15556</v>
      </c>
      <c r="D1172" s="47" t="s">
        <v>4266</v>
      </c>
      <c r="F1172" s="52" t="s">
        <v>11921</v>
      </c>
      <c r="G1172" s="10">
        <v>5155</v>
      </c>
      <c r="H1172" s="10" t="s">
        <v>8797</v>
      </c>
      <c r="I1172" s="47" t="s">
        <v>7637</v>
      </c>
      <c r="J1172" s="10" t="s">
        <v>8798</v>
      </c>
      <c r="K1172" s="10" t="s">
        <v>8799</v>
      </c>
    </row>
    <row r="1173" spans="3:11" ht="15" customHeight="1" x14ac:dyDescent="0.3">
      <c r="C1173" s="44" t="s">
        <v>15557</v>
      </c>
      <c r="D1173" s="47" t="s">
        <v>3096</v>
      </c>
      <c r="F1173" s="52" t="s">
        <v>11922</v>
      </c>
      <c r="G1173" s="10">
        <v>5159</v>
      </c>
      <c r="H1173" s="10" t="s">
        <v>8800</v>
      </c>
      <c r="I1173" s="47" t="s">
        <v>7960</v>
      </c>
      <c r="J1173" s="10" t="s">
        <v>8801</v>
      </c>
      <c r="K1173" s="10" t="s">
        <v>8802</v>
      </c>
    </row>
    <row r="1174" spans="3:11" ht="15" customHeight="1" x14ac:dyDescent="0.3">
      <c r="C1174" s="44" t="s">
        <v>15558</v>
      </c>
      <c r="D1174" s="47" t="s">
        <v>15559</v>
      </c>
      <c r="F1174" s="52" t="s">
        <v>23135</v>
      </c>
      <c r="G1174" s="10">
        <v>5157</v>
      </c>
      <c r="H1174" s="10" t="s">
        <v>22178</v>
      </c>
      <c r="I1174" s="47" t="s">
        <v>14932</v>
      </c>
      <c r="J1174" s="10" t="s">
        <v>22179</v>
      </c>
      <c r="K1174" s="10" t="s">
        <v>22180</v>
      </c>
    </row>
    <row r="1175" spans="3:11" ht="15" customHeight="1" x14ac:dyDescent="0.3">
      <c r="C1175" s="44" t="s">
        <v>15560</v>
      </c>
      <c r="D1175" s="47" t="s">
        <v>15561</v>
      </c>
      <c r="F1175" s="52" t="s">
        <v>11923</v>
      </c>
      <c r="G1175" s="10">
        <v>5173</v>
      </c>
      <c r="H1175" s="10" t="s">
        <v>8830</v>
      </c>
      <c r="I1175" s="47" t="s">
        <v>8829</v>
      </c>
      <c r="J1175" s="10" t="s">
        <v>8423</v>
      </c>
      <c r="K1175" s="10" t="s">
        <v>8831</v>
      </c>
    </row>
    <row r="1176" spans="3:11" ht="15" customHeight="1" x14ac:dyDescent="0.3">
      <c r="C1176" s="44" t="s">
        <v>15562</v>
      </c>
      <c r="D1176" s="47" t="s">
        <v>15563</v>
      </c>
      <c r="F1176" s="52" t="s">
        <v>23136</v>
      </c>
      <c r="G1176" s="10">
        <v>23024</v>
      </c>
      <c r="H1176" s="10" t="s">
        <v>22181</v>
      </c>
      <c r="I1176" s="47" t="s">
        <v>15741</v>
      </c>
      <c r="J1176" s="10" t="s">
        <v>22182</v>
      </c>
      <c r="K1176" s="10" t="s">
        <v>22183</v>
      </c>
    </row>
    <row r="1177" spans="3:11" ht="15" customHeight="1" x14ac:dyDescent="0.3">
      <c r="C1177" s="44" t="s">
        <v>15564</v>
      </c>
      <c r="D1177" s="47" t="s">
        <v>4516</v>
      </c>
      <c r="F1177" s="52" t="s">
        <v>23137</v>
      </c>
      <c r="G1177" s="10">
        <v>29951</v>
      </c>
      <c r="H1177" s="10" t="s">
        <v>22184</v>
      </c>
      <c r="I1177" s="47" t="s">
        <v>15743</v>
      </c>
      <c r="J1177" s="10" t="s">
        <v>22185</v>
      </c>
      <c r="K1177" s="10" t="s">
        <v>22186</v>
      </c>
    </row>
    <row r="1178" spans="3:11" ht="15" customHeight="1" x14ac:dyDescent="0.3">
      <c r="C1178" s="44" t="s">
        <v>15565</v>
      </c>
      <c r="D1178" s="47" t="s">
        <v>15566</v>
      </c>
      <c r="F1178" s="52" t="s">
        <v>11924</v>
      </c>
      <c r="G1178" s="10">
        <v>8682</v>
      </c>
      <c r="H1178" s="10" t="s">
        <v>8840</v>
      </c>
      <c r="I1178" s="47" t="s">
        <v>8839</v>
      </c>
      <c r="J1178" s="10" t="s">
        <v>8841</v>
      </c>
      <c r="K1178" s="10" t="s">
        <v>8842</v>
      </c>
    </row>
    <row r="1179" spans="3:11" ht="15" customHeight="1" x14ac:dyDescent="0.3">
      <c r="C1179" s="44" t="s">
        <v>15567</v>
      </c>
      <c r="D1179" s="47" t="s">
        <v>15568</v>
      </c>
      <c r="F1179" s="52" t="s">
        <v>11925</v>
      </c>
      <c r="G1179" s="10">
        <v>57162</v>
      </c>
      <c r="H1179" s="10" t="s">
        <v>8846</v>
      </c>
      <c r="I1179" s="47" t="s">
        <v>4220</v>
      </c>
      <c r="J1179" s="10" t="s">
        <v>8847</v>
      </c>
      <c r="K1179" s="10" t="s">
        <v>8848</v>
      </c>
    </row>
    <row r="1180" spans="3:11" ht="15" customHeight="1" x14ac:dyDescent="0.3">
      <c r="C1180" s="44" t="s">
        <v>15569</v>
      </c>
      <c r="D1180" s="47" t="s">
        <v>15570</v>
      </c>
      <c r="F1180" s="52" t="s">
        <v>23138</v>
      </c>
      <c r="G1180" s="10">
        <v>57161</v>
      </c>
      <c r="H1180" s="10" t="s">
        <v>22187</v>
      </c>
      <c r="I1180" s="47" t="s">
        <v>15746</v>
      </c>
      <c r="J1180" s="10" t="s">
        <v>22188</v>
      </c>
      <c r="K1180" s="10" t="s">
        <v>22189</v>
      </c>
    </row>
    <row r="1181" spans="3:11" ht="15" customHeight="1" x14ac:dyDescent="0.3">
      <c r="C1181" s="44" t="s">
        <v>15571</v>
      </c>
      <c r="D1181" s="47" t="s">
        <v>5027</v>
      </c>
      <c r="F1181" s="52" t="s">
        <v>23139</v>
      </c>
      <c r="G1181" s="10">
        <v>5193</v>
      </c>
      <c r="H1181" s="10" t="s">
        <v>22190</v>
      </c>
      <c r="I1181" s="47" t="s">
        <v>15748</v>
      </c>
      <c r="J1181" s="10" t="s">
        <v>22191</v>
      </c>
      <c r="K1181" s="10" t="s">
        <v>22192</v>
      </c>
    </row>
    <row r="1182" spans="3:11" ht="15" customHeight="1" x14ac:dyDescent="0.3">
      <c r="C1182" s="44" t="s">
        <v>15572</v>
      </c>
      <c r="D1182" s="47" t="s">
        <v>15573</v>
      </c>
      <c r="F1182" s="52" t="s">
        <v>23140</v>
      </c>
      <c r="G1182" s="10">
        <v>5828</v>
      </c>
      <c r="H1182" s="10" t="s">
        <v>22193</v>
      </c>
      <c r="I1182" s="47" t="s">
        <v>15750</v>
      </c>
      <c r="J1182" s="10" t="s">
        <v>22194</v>
      </c>
      <c r="K1182" s="10" t="s">
        <v>22195</v>
      </c>
    </row>
    <row r="1183" spans="3:11" ht="15" customHeight="1" x14ac:dyDescent="0.3">
      <c r="C1183" s="44" t="s">
        <v>15574</v>
      </c>
      <c r="D1183" s="47" t="s">
        <v>15575</v>
      </c>
      <c r="F1183" s="52" t="s">
        <v>11926</v>
      </c>
      <c r="G1183" s="10">
        <v>5197</v>
      </c>
      <c r="H1183" s="10" t="s">
        <v>8849</v>
      </c>
      <c r="I1183" s="47" t="s">
        <v>4898</v>
      </c>
      <c r="J1183" s="10" t="s">
        <v>8850</v>
      </c>
      <c r="K1183" s="10" t="s">
        <v>8851</v>
      </c>
    </row>
    <row r="1184" spans="3:11" ht="15" customHeight="1" x14ac:dyDescent="0.3">
      <c r="C1184" s="44" t="s">
        <v>15576</v>
      </c>
      <c r="D1184" s="47" t="s">
        <v>15577</v>
      </c>
      <c r="F1184" s="52" t="s">
        <v>11927</v>
      </c>
      <c r="G1184" s="10">
        <v>5204</v>
      </c>
      <c r="H1184" s="10" t="s">
        <v>8853</v>
      </c>
      <c r="I1184" s="47" t="s">
        <v>8852</v>
      </c>
      <c r="J1184" s="10" t="s">
        <v>8445</v>
      </c>
      <c r="K1184" s="10" t="s">
        <v>8854</v>
      </c>
    </row>
    <row r="1185" spans="3:11" ht="15" customHeight="1" x14ac:dyDescent="0.3">
      <c r="C1185" s="44" t="s">
        <v>15578</v>
      </c>
      <c r="D1185" s="47" t="s">
        <v>15579</v>
      </c>
      <c r="F1185" s="52" t="s">
        <v>11928</v>
      </c>
      <c r="G1185" s="10">
        <v>8993</v>
      </c>
      <c r="H1185" s="10" t="s">
        <v>8880</v>
      </c>
      <c r="I1185" s="47" t="s">
        <v>8879</v>
      </c>
      <c r="J1185" s="10" t="s">
        <v>8478</v>
      </c>
      <c r="K1185" s="10" t="s">
        <v>8881</v>
      </c>
    </row>
    <row r="1186" spans="3:11" ht="15" customHeight="1" x14ac:dyDescent="0.3">
      <c r="C1186" s="44" t="s">
        <v>15580</v>
      </c>
      <c r="D1186" s="47" t="s">
        <v>5035</v>
      </c>
      <c r="F1186" s="52" t="s">
        <v>23141</v>
      </c>
      <c r="G1186" s="10">
        <v>55023</v>
      </c>
      <c r="H1186" s="10" t="s">
        <v>22196</v>
      </c>
      <c r="I1186" s="47" t="s">
        <v>15752</v>
      </c>
      <c r="J1186" s="10" t="s">
        <v>22197</v>
      </c>
      <c r="K1186" s="10" t="s">
        <v>22198</v>
      </c>
    </row>
    <row r="1187" spans="3:11" ht="15" customHeight="1" x14ac:dyDescent="0.3">
      <c r="C1187" s="44" t="s">
        <v>15581</v>
      </c>
      <c r="D1187" s="47" t="s">
        <v>15582</v>
      </c>
      <c r="F1187" s="52" t="s">
        <v>23142</v>
      </c>
      <c r="G1187" s="10">
        <v>57661</v>
      </c>
      <c r="H1187" s="10" t="s">
        <v>22199</v>
      </c>
      <c r="I1187" s="47" t="s">
        <v>15754</v>
      </c>
      <c r="J1187" s="10" t="s">
        <v>22200</v>
      </c>
      <c r="K1187" s="10" t="s">
        <v>22201</v>
      </c>
    </row>
    <row r="1188" spans="3:11" ht="15" customHeight="1" x14ac:dyDescent="0.3">
      <c r="C1188" s="44" t="s">
        <v>15583</v>
      </c>
      <c r="D1188" s="47" t="s">
        <v>15584</v>
      </c>
      <c r="F1188" s="52" t="s">
        <v>11929</v>
      </c>
      <c r="G1188" s="10">
        <v>8554</v>
      </c>
      <c r="H1188" s="10" t="s">
        <v>8916</v>
      </c>
      <c r="I1188" s="47" t="s">
        <v>8067</v>
      </c>
      <c r="J1188" s="10" t="s">
        <v>8531</v>
      </c>
      <c r="K1188" s="10" t="s">
        <v>8917</v>
      </c>
    </row>
    <row r="1189" spans="3:11" ht="15" customHeight="1" x14ac:dyDescent="0.3">
      <c r="C1189" s="44" t="s">
        <v>15585</v>
      </c>
      <c r="D1189" s="47" t="s">
        <v>15586</v>
      </c>
      <c r="F1189" s="52" t="s">
        <v>11930</v>
      </c>
      <c r="G1189" s="10">
        <v>9063</v>
      </c>
      <c r="H1189" s="10" t="s">
        <v>8918</v>
      </c>
      <c r="I1189" s="47" t="s">
        <v>8068</v>
      </c>
      <c r="J1189" s="10" t="s">
        <v>8534</v>
      </c>
      <c r="K1189" s="10" t="s">
        <v>8919</v>
      </c>
    </row>
    <row r="1190" spans="3:11" ht="15" customHeight="1" x14ac:dyDescent="0.3">
      <c r="C1190" s="44" t="s">
        <v>15587</v>
      </c>
      <c r="D1190" s="47" t="s">
        <v>15588</v>
      </c>
      <c r="F1190" s="52" t="s">
        <v>23143</v>
      </c>
      <c r="G1190" s="10">
        <v>51588</v>
      </c>
      <c r="H1190" s="10" t="s">
        <v>22202</v>
      </c>
      <c r="I1190" s="47" t="s">
        <v>15758</v>
      </c>
      <c r="J1190" s="10" t="s">
        <v>22203</v>
      </c>
      <c r="K1190" s="10" t="s">
        <v>22204</v>
      </c>
    </row>
    <row r="1191" spans="3:11" ht="15" customHeight="1" x14ac:dyDescent="0.3">
      <c r="C1191" s="44" t="s">
        <v>15589</v>
      </c>
      <c r="D1191" s="47" t="s">
        <v>15590</v>
      </c>
      <c r="F1191" s="52" t="s">
        <v>11931</v>
      </c>
      <c r="G1191" s="10">
        <v>55367</v>
      </c>
      <c r="H1191" s="10" t="s">
        <v>8920</v>
      </c>
      <c r="I1191" s="47" t="s">
        <v>5846</v>
      </c>
      <c r="J1191" s="10" t="s">
        <v>8921</v>
      </c>
      <c r="K1191" s="10" t="s">
        <v>8922</v>
      </c>
    </row>
    <row r="1192" spans="3:11" ht="15" customHeight="1" x14ac:dyDescent="0.3">
      <c r="C1192" s="44" t="s">
        <v>15591</v>
      </c>
      <c r="D1192" s="47" t="s">
        <v>15592</v>
      </c>
      <c r="F1192" s="52" t="s">
        <v>11932</v>
      </c>
      <c r="G1192" s="10">
        <v>5290</v>
      </c>
      <c r="H1192" s="10" t="s">
        <v>8925</v>
      </c>
      <c r="I1192" s="47" t="s">
        <v>6732</v>
      </c>
      <c r="J1192" s="10" t="s">
        <v>8555</v>
      </c>
      <c r="K1192" s="10" t="s">
        <v>8926</v>
      </c>
    </row>
    <row r="1193" spans="3:11" ht="15" customHeight="1" x14ac:dyDescent="0.3">
      <c r="C1193" s="44" t="s">
        <v>15593</v>
      </c>
      <c r="D1193" s="47" t="s">
        <v>15594</v>
      </c>
      <c r="F1193" s="52" t="s">
        <v>11933</v>
      </c>
      <c r="G1193" s="10">
        <v>5296</v>
      </c>
      <c r="H1193" s="10" t="s">
        <v>8929</v>
      </c>
      <c r="I1193" s="47" t="s">
        <v>6739</v>
      </c>
      <c r="J1193" s="10" t="s">
        <v>8558</v>
      </c>
      <c r="K1193" s="10" t="s">
        <v>8930</v>
      </c>
    </row>
    <row r="1194" spans="3:11" ht="15" customHeight="1" x14ac:dyDescent="0.3">
      <c r="C1194" s="44" t="s">
        <v>15595</v>
      </c>
      <c r="D1194" s="47" t="s">
        <v>5040</v>
      </c>
      <c r="F1194" s="52" t="s">
        <v>23144</v>
      </c>
      <c r="G1194" s="10">
        <v>11040</v>
      </c>
      <c r="H1194" s="10" t="s">
        <v>22205</v>
      </c>
      <c r="I1194" s="47" t="s">
        <v>15316</v>
      </c>
      <c r="J1194" s="10" t="s">
        <v>8563</v>
      </c>
      <c r="K1194" s="10" t="s">
        <v>22206</v>
      </c>
    </row>
    <row r="1195" spans="3:11" ht="15" customHeight="1" x14ac:dyDescent="0.3">
      <c r="C1195" s="44" t="s">
        <v>15596</v>
      </c>
      <c r="D1195" s="47" t="s">
        <v>15597</v>
      </c>
      <c r="F1195" s="52" t="s">
        <v>23145</v>
      </c>
      <c r="G1195" s="10">
        <v>64219</v>
      </c>
      <c r="H1195" s="10" t="s">
        <v>22207</v>
      </c>
      <c r="I1195" s="47" t="s">
        <v>15760</v>
      </c>
      <c r="J1195" s="10" t="s">
        <v>22208</v>
      </c>
      <c r="K1195" s="10" t="s">
        <v>22209</v>
      </c>
    </row>
    <row r="1196" spans="3:11" ht="15" customHeight="1" x14ac:dyDescent="0.3">
      <c r="C1196" s="44" t="s">
        <v>15598</v>
      </c>
      <c r="D1196" s="47" t="s">
        <v>5043</v>
      </c>
      <c r="F1196" s="52" t="s">
        <v>23146</v>
      </c>
      <c r="G1196" s="10">
        <v>9867</v>
      </c>
      <c r="H1196" s="10" t="s">
        <v>22210</v>
      </c>
      <c r="I1196" s="47" t="s">
        <v>15762</v>
      </c>
      <c r="J1196" s="10" t="s">
        <v>22211</v>
      </c>
      <c r="K1196" s="10" t="s">
        <v>22212</v>
      </c>
    </row>
    <row r="1197" spans="3:11" ht="15" customHeight="1" x14ac:dyDescent="0.3">
      <c r="C1197" s="44" t="s">
        <v>15599</v>
      </c>
      <c r="D1197" s="47" t="s">
        <v>5047</v>
      </c>
      <c r="F1197" s="52" t="s">
        <v>11934</v>
      </c>
      <c r="G1197" s="10">
        <v>26279</v>
      </c>
      <c r="H1197" s="10" t="s">
        <v>8978</v>
      </c>
      <c r="I1197" s="47" t="s">
        <v>8977</v>
      </c>
      <c r="J1197" s="10" t="s">
        <v>8588</v>
      </c>
      <c r="K1197" s="10" t="s">
        <v>8979</v>
      </c>
    </row>
    <row r="1198" spans="3:11" ht="15" customHeight="1" x14ac:dyDescent="0.3">
      <c r="C1198" s="44" t="s">
        <v>15600</v>
      </c>
      <c r="D1198" s="47" t="s">
        <v>15601</v>
      </c>
      <c r="F1198" s="52" t="s">
        <v>23147</v>
      </c>
      <c r="G1198" s="10">
        <v>7941</v>
      </c>
      <c r="H1198" s="10" t="s">
        <v>22213</v>
      </c>
      <c r="I1198" s="47" t="s">
        <v>16761</v>
      </c>
      <c r="J1198" s="10" t="s">
        <v>22214</v>
      </c>
      <c r="K1198" s="10" t="s">
        <v>22215</v>
      </c>
    </row>
    <row r="1199" spans="3:11" ht="15" customHeight="1" x14ac:dyDescent="0.3">
      <c r="C1199" s="44" t="s">
        <v>15602</v>
      </c>
      <c r="D1199" s="47" t="s">
        <v>5050</v>
      </c>
      <c r="F1199" s="52" t="s">
        <v>23148</v>
      </c>
      <c r="G1199" s="10">
        <v>5325</v>
      </c>
      <c r="H1199" s="10" t="s">
        <v>22216</v>
      </c>
      <c r="I1199" s="47" t="s">
        <v>15318</v>
      </c>
      <c r="J1199" s="10" t="s">
        <v>22217</v>
      </c>
      <c r="K1199" s="10" t="s">
        <v>22218</v>
      </c>
    </row>
    <row r="1200" spans="3:11" ht="15" customHeight="1" x14ac:dyDescent="0.3">
      <c r="C1200" s="44" t="s">
        <v>15603</v>
      </c>
      <c r="D1200" s="47" t="s">
        <v>15604</v>
      </c>
      <c r="F1200" s="52" t="s">
        <v>23149</v>
      </c>
      <c r="G1200" s="10">
        <v>5326</v>
      </c>
      <c r="H1200" s="10" t="s">
        <v>22219</v>
      </c>
      <c r="I1200" s="47" t="s">
        <v>15320</v>
      </c>
      <c r="J1200" s="10" t="s">
        <v>22220</v>
      </c>
      <c r="K1200" s="10" t="s">
        <v>22221</v>
      </c>
    </row>
    <row r="1201" spans="3:11" ht="15" customHeight="1" x14ac:dyDescent="0.3">
      <c r="C1201" s="44" t="s">
        <v>15605</v>
      </c>
      <c r="D1201" s="47" t="s">
        <v>15606</v>
      </c>
      <c r="F1201" s="52" t="s">
        <v>11935</v>
      </c>
      <c r="G1201" s="10">
        <v>79156</v>
      </c>
      <c r="H1201" s="10" t="s">
        <v>9007</v>
      </c>
      <c r="I1201" s="47" t="s">
        <v>9006</v>
      </c>
      <c r="J1201" s="10" t="s">
        <v>8640</v>
      </c>
      <c r="K1201" s="10" t="s">
        <v>9008</v>
      </c>
    </row>
    <row r="1202" spans="3:11" ht="15" customHeight="1" x14ac:dyDescent="0.3">
      <c r="C1202" s="44" t="s">
        <v>15607</v>
      </c>
      <c r="D1202" s="47" t="s">
        <v>5055</v>
      </c>
      <c r="F1202" s="52" t="s">
        <v>11936</v>
      </c>
      <c r="G1202" s="10">
        <v>5340</v>
      </c>
      <c r="H1202" s="10" t="s">
        <v>9009</v>
      </c>
      <c r="I1202" s="47" t="s">
        <v>3489</v>
      </c>
      <c r="J1202" s="10" t="s">
        <v>8646</v>
      </c>
      <c r="K1202" s="10" t="s">
        <v>9010</v>
      </c>
    </row>
    <row r="1203" spans="3:11" ht="15" customHeight="1" x14ac:dyDescent="0.3">
      <c r="C1203" s="44" t="s">
        <v>15608</v>
      </c>
      <c r="D1203" s="47" t="s">
        <v>5059</v>
      </c>
      <c r="F1203" s="52" t="s">
        <v>11937</v>
      </c>
      <c r="G1203" s="10">
        <v>5366</v>
      </c>
      <c r="H1203" s="10" t="s">
        <v>9015</v>
      </c>
      <c r="I1203" s="47" t="s">
        <v>9014</v>
      </c>
      <c r="J1203" s="10" t="s">
        <v>8657</v>
      </c>
      <c r="K1203" s="10" t="s">
        <v>9016</v>
      </c>
    </row>
    <row r="1204" spans="3:11" ht="15" customHeight="1" x14ac:dyDescent="0.3">
      <c r="C1204" s="44" t="s">
        <v>15609</v>
      </c>
      <c r="D1204" s="47" t="s">
        <v>15610</v>
      </c>
      <c r="F1204" s="52" t="s">
        <v>11938</v>
      </c>
      <c r="G1204" s="10">
        <v>5371</v>
      </c>
      <c r="H1204" s="10" t="s">
        <v>9019</v>
      </c>
      <c r="I1204" s="47" t="s">
        <v>3779</v>
      </c>
      <c r="J1204" s="10" t="s">
        <v>8671</v>
      </c>
      <c r="K1204" s="10" t="s">
        <v>9020</v>
      </c>
    </row>
    <row r="1205" spans="3:11" ht="15" customHeight="1" x14ac:dyDescent="0.3">
      <c r="C1205" s="44" t="s">
        <v>15611</v>
      </c>
      <c r="D1205" s="47" t="s">
        <v>5062</v>
      </c>
      <c r="F1205" s="52" t="s">
        <v>11939</v>
      </c>
      <c r="G1205" s="10">
        <v>80339</v>
      </c>
      <c r="H1205" s="10" t="s">
        <v>9036</v>
      </c>
      <c r="I1205" s="47" t="s">
        <v>9035</v>
      </c>
      <c r="J1205" s="10" t="s">
        <v>9037</v>
      </c>
      <c r="K1205" s="10" t="s">
        <v>9038</v>
      </c>
    </row>
    <row r="1206" spans="3:11" ht="15" customHeight="1" x14ac:dyDescent="0.3">
      <c r="C1206" s="44" t="s">
        <v>15612</v>
      </c>
      <c r="D1206" s="47" t="s">
        <v>5067</v>
      </c>
      <c r="F1206" s="52" t="s">
        <v>11940</v>
      </c>
      <c r="G1206" s="10">
        <v>57645</v>
      </c>
      <c r="H1206" s="10" t="s">
        <v>9040</v>
      </c>
      <c r="I1206" s="47" t="s">
        <v>9039</v>
      </c>
      <c r="J1206" s="10" t="s">
        <v>8682</v>
      </c>
      <c r="K1206" s="10" t="s">
        <v>9041</v>
      </c>
    </row>
    <row r="1207" spans="3:11" ht="15" customHeight="1" x14ac:dyDescent="0.3">
      <c r="C1207" s="44" t="s">
        <v>15613</v>
      </c>
      <c r="D1207" s="47" t="s">
        <v>5074</v>
      </c>
      <c r="F1207" s="52" t="s">
        <v>11941</v>
      </c>
      <c r="G1207" s="10">
        <v>5423</v>
      </c>
      <c r="H1207" s="10" t="s">
        <v>9046</v>
      </c>
      <c r="I1207" s="47" t="s">
        <v>7379</v>
      </c>
      <c r="J1207" s="10" t="s">
        <v>8685</v>
      </c>
      <c r="K1207" s="10" t="s">
        <v>9047</v>
      </c>
    </row>
    <row r="1208" spans="3:11" ht="15" customHeight="1" x14ac:dyDescent="0.3">
      <c r="C1208" s="44" t="s">
        <v>15614</v>
      </c>
      <c r="D1208" s="47" t="s">
        <v>15615</v>
      </c>
      <c r="F1208" s="52" t="s">
        <v>11942</v>
      </c>
      <c r="G1208" s="10">
        <v>5444</v>
      </c>
      <c r="H1208" s="10" t="s">
        <v>9048</v>
      </c>
      <c r="I1208" s="47" t="s">
        <v>841</v>
      </c>
      <c r="J1208" s="10" t="s">
        <v>8700</v>
      </c>
      <c r="K1208" s="10" t="s">
        <v>9049</v>
      </c>
    </row>
    <row r="1209" spans="3:11" ht="15" customHeight="1" x14ac:dyDescent="0.3">
      <c r="C1209" s="44" t="s">
        <v>15616</v>
      </c>
      <c r="D1209" s="47" t="s">
        <v>5079</v>
      </c>
      <c r="F1209" s="52" t="s">
        <v>23150</v>
      </c>
      <c r="G1209" s="10">
        <v>5447</v>
      </c>
      <c r="H1209" s="10" t="s">
        <v>22222</v>
      </c>
      <c r="I1209" s="47" t="s">
        <v>16364</v>
      </c>
      <c r="J1209" s="10" t="s">
        <v>22223</v>
      </c>
      <c r="K1209" s="10" t="s">
        <v>22224</v>
      </c>
    </row>
    <row r="1210" spans="3:11" ht="15" customHeight="1" x14ac:dyDescent="0.3">
      <c r="C1210" s="44" t="s">
        <v>15617</v>
      </c>
      <c r="D1210" s="47" t="s">
        <v>5084</v>
      </c>
      <c r="F1210" s="52" t="s">
        <v>11943</v>
      </c>
      <c r="G1210" s="10">
        <v>5455</v>
      </c>
      <c r="H1210" s="10" t="s">
        <v>9063</v>
      </c>
      <c r="I1210" s="47" t="s">
        <v>9062</v>
      </c>
      <c r="J1210" s="10" t="s">
        <v>8714</v>
      </c>
      <c r="K1210" s="10" t="s">
        <v>9064</v>
      </c>
    </row>
    <row r="1211" spans="3:11" ht="15" customHeight="1" x14ac:dyDescent="0.3">
      <c r="C1211" s="44" t="s">
        <v>15618</v>
      </c>
      <c r="D1211" s="47" t="s">
        <v>15619</v>
      </c>
      <c r="F1211" s="52" t="s">
        <v>11944</v>
      </c>
      <c r="G1211" s="10">
        <v>5457</v>
      </c>
      <c r="H1211" s="10" t="s">
        <v>9068</v>
      </c>
      <c r="I1211" s="47" t="s">
        <v>9067</v>
      </c>
      <c r="J1211" s="10" t="s">
        <v>8721</v>
      </c>
      <c r="K1211" s="10" t="s">
        <v>9069</v>
      </c>
    </row>
    <row r="1212" spans="3:11" ht="15" customHeight="1" x14ac:dyDescent="0.3">
      <c r="C1212" s="44" t="s">
        <v>15620</v>
      </c>
      <c r="D1212" s="47" t="s">
        <v>15621</v>
      </c>
      <c r="F1212" s="52" t="s">
        <v>11945</v>
      </c>
      <c r="G1212" s="10">
        <v>5465</v>
      </c>
      <c r="H1212" s="10" t="s">
        <v>9081</v>
      </c>
      <c r="I1212" s="47" t="s">
        <v>1293</v>
      </c>
      <c r="J1212" s="10" t="s">
        <v>9082</v>
      </c>
      <c r="K1212" s="10" t="s">
        <v>9083</v>
      </c>
    </row>
    <row r="1213" spans="3:11" ht="15" customHeight="1" x14ac:dyDescent="0.3">
      <c r="C1213" s="44" t="s">
        <v>15622</v>
      </c>
      <c r="D1213" s="47" t="s">
        <v>5136</v>
      </c>
      <c r="F1213" s="52" t="s">
        <v>11946</v>
      </c>
      <c r="G1213" s="10">
        <v>5473</v>
      </c>
      <c r="H1213" s="10" t="s">
        <v>9086</v>
      </c>
      <c r="I1213" s="47" t="s">
        <v>4903</v>
      </c>
      <c r="J1213" s="10" t="s">
        <v>8747</v>
      </c>
      <c r="K1213" s="10" t="s">
        <v>9087</v>
      </c>
    </row>
    <row r="1214" spans="3:11" ht="15" customHeight="1" x14ac:dyDescent="0.3">
      <c r="C1214" s="44" t="s">
        <v>15623</v>
      </c>
      <c r="D1214" s="47" t="s">
        <v>15624</v>
      </c>
      <c r="F1214" s="52" t="s">
        <v>11947</v>
      </c>
      <c r="G1214" s="10">
        <v>23368</v>
      </c>
      <c r="H1214" s="10" t="s">
        <v>9103</v>
      </c>
      <c r="I1214" s="47" t="s">
        <v>9102</v>
      </c>
      <c r="J1214" s="10" t="s">
        <v>8778</v>
      </c>
      <c r="K1214" s="10" t="s">
        <v>9104</v>
      </c>
    </row>
    <row r="1215" spans="3:11" ht="15" customHeight="1" x14ac:dyDescent="0.3">
      <c r="C1215" s="44" t="s">
        <v>15625</v>
      </c>
      <c r="D1215" s="47" t="s">
        <v>15626</v>
      </c>
      <c r="F1215" s="52" t="s">
        <v>23151</v>
      </c>
      <c r="G1215" s="10">
        <v>84919</v>
      </c>
      <c r="H1215" s="10" t="s">
        <v>22225</v>
      </c>
      <c r="I1215" s="47" t="s">
        <v>16368</v>
      </c>
      <c r="J1215" s="10" t="s">
        <v>22226</v>
      </c>
      <c r="K1215" s="10" t="s">
        <v>22227</v>
      </c>
    </row>
    <row r="1216" spans="3:11" ht="15" customHeight="1" x14ac:dyDescent="0.3">
      <c r="C1216" s="44" t="s">
        <v>15627</v>
      </c>
      <c r="D1216" s="47" t="s">
        <v>15628</v>
      </c>
      <c r="F1216" s="52" t="s">
        <v>11948</v>
      </c>
      <c r="G1216" s="10">
        <v>5515</v>
      </c>
      <c r="H1216" s="10" t="s">
        <v>9109</v>
      </c>
      <c r="I1216" s="47" t="s">
        <v>8370</v>
      </c>
      <c r="J1216" s="10" t="s">
        <v>9110</v>
      </c>
      <c r="K1216" s="10" t="s">
        <v>9111</v>
      </c>
    </row>
    <row r="1217" spans="3:11" ht="15" customHeight="1" x14ac:dyDescent="0.3">
      <c r="C1217" s="44" t="s">
        <v>15629</v>
      </c>
      <c r="D1217" s="47" t="s">
        <v>15630</v>
      </c>
      <c r="F1217" s="52" t="s">
        <v>11949</v>
      </c>
      <c r="G1217" s="10">
        <v>5518</v>
      </c>
      <c r="H1217" s="10" t="s">
        <v>9112</v>
      </c>
      <c r="I1217" s="47" t="s">
        <v>2362</v>
      </c>
      <c r="J1217" s="10" t="s">
        <v>9113</v>
      </c>
      <c r="K1217" s="10" t="s">
        <v>9114</v>
      </c>
    </row>
    <row r="1218" spans="3:11" ht="15" customHeight="1" x14ac:dyDescent="0.3">
      <c r="C1218" s="44" t="s">
        <v>15631</v>
      </c>
      <c r="D1218" s="47" t="s">
        <v>6048</v>
      </c>
      <c r="F1218" s="52" t="s">
        <v>11950</v>
      </c>
      <c r="G1218" s="10">
        <v>5519</v>
      </c>
      <c r="H1218" s="10" t="s">
        <v>9115</v>
      </c>
      <c r="I1218" s="47" t="s">
        <v>2364</v>
      </c>
      <c r="J1218" s="10" t="s">
        <v>9116</v>
      </c>
      <c r="K1218" s="10" t="s">
        <v>9117</v>
      </c>
    </row>
    <row r="1219" spans="3:11" ht="15" customHeight="1" x14ac:dyDescent="0.3">
      <c r="C1219" s="44" t="s">
        <v>15632</v>
      </c>
      <c r="D1219" s="47" t="s">
        <v>15633</v>
      </c>
      <c r="F1219" s="52" t="s">
        <v>11951</v>
      </c>
      <c r="G1219" s="10">
        <v>5052</v>
      </c>
      <c r="H1219" s="10" t="s">
        <v>9144</v>
      </c>
      <c r="I1219" s="47" t="s">
        <v>991</v>
      </c>
      <c r="J1219" s="10" t="s">
        <v>8813</v>
      </c>
      <c r="K1219" s="10" t="s">
        <v>9145</v>
      </c>
    </row>
    <row r="1220" spans="3:11" ht="15" customHeight="1" x14ac:dyDescent="0.3">
      <c r="C1220" s="44" t="s">
        <v>15634</v>
      </c>
      <c r="D1220" s="47" t="s">
        <v>15635</v>
      </c>
      <c r="F1220" s="52" t="s">
        <v>11952</v>
      </c>
      <c r="G1220" s="10">
        <v>7001</v>
      </c>
      <c r="H1220" s="10" t="s">
        <v>9147</v>
      </c>
      <c r="I1220" s="47" t="s">
        <v>9146</v>
      </c>
      <c r="J1220" s="10" t="s">
        <v>8816</v>
      </c>
      <c r="K1220" s="10" t="s">
        <v>9148</v>
      </c>
    </row>
    <row r="1221" spans="3:11" ht="15" customHeight="1" x14ac:dyDescent="0.3">
      <c r="C1221" s="44" t="s">
        <v>15636</v>
      </c>
      <c r="D1221" s="47" t="s">
        <v>6072</v>
      </c>
      <c r="F1221" s="52" t="s">
        <v>11953</v>
      </c>
      <c r="G1221" s="10">
        <v>25824</v>
      </c>
      <c r="H1221" s="10" t="s">
        <v>9152</v>
      </c>
      <c r="I1221" s="47" t="s">
        <v>9151</v>
      </c>
      <c r="J1221" s="10" t="s">
        <v>8823</v>
      </c>
      <c r="K1221" s="10" t="s">
        <v>9153</v>
      </c>
    </row>
    <row r="1222" spans="3:11" ht="15" customHeight="1" x14ac:dyDescent="0.3">
      <c r="C1222" s="44" t="s">
        <v>15637</v>
      </c>
      <c r="D1222" s="47" t="s">
        <v>15638</v>
      </c>
      <c r="F1222" s="52" t="s">
        <v>11954</v>
      </c>
      <c r="G1222" s="10">
        <v>9588</v>
      </c>
      <c r="H1222" s="10" t="s">
        <v>9155</v>
      </c>
      <c r="I1222" s="47" t="s">
        <v>9154</v>
      </c>
      <c r="J1222" s="10" t="s">
        <v>8827</v>
      </c>
      <c r="K1222" s="10" t="s">
        <v>9156</v>
      </c>
    </row>
    <row r="1223" spans="3:11" ht="15" customHeight="1" x14ac:dyDescent="0.3">
      <c r="C1223" s="44" t="s">
        <v>15639</v>
      </c>
      <c r="D1223" s="47" t="s">
        <v>6081</v>
      </c>
      <c r="F1223" s="52" t="s">
        <v>11955</v>
      </c>
      <c r="G1223" s="10">
        <v>57580</v>
      </c>
      <c r="H1223" s="10" t="s">
        <v>9162</v>
      </c>
      <c r="I1223" s="47" t="s">
        <v>9161</v>
      </c>
      <c r="J1223" s="10" t="s">
        <v>9163</v>
      </c>
      <c r="K1223" s="10" t="s">
        <v>9164</v>
      </c>
    </row>
    <row r="1224" spans="3:11" ht="15" customHeight="1" x14ac:dyDescent="0.3">
      <c r="C1224" s="44" t="s">
        <v>15640</v>
      </c>
      <c r="D1224" s="47" t="s">
        <v>15641</v>
      </c>
      <c r="F1224" s="52" t="s">
        <v>11956</v>
      </c>
      <c r="G1224" s="10">
        <v>5553</v>
      </c>
      <c r="H1224" s="10" t="s">
        <v>9166</v>
      </c>
      <c r="I1224" s="47" t="s">
        <v>9165</v>
      </c>
      <c r="J1224" s="10" t="s">
        <v>9167</v>
      </c>
      <c r="K1224" s="10" t="s">
        <v>9168</v>
      </c>
    </row>
    <row r="1225" spans="3:11" ht="15" customHeight="1" x14ac:dyDescent="0.3">
      <c r="C1225" s="44" t="s">
        <v>15642</v>
      </c>
      <c r="D1225" s="47" t="s">
        <v>6176</v>
      </c>
      <c r="F1225" s="52" t="s">
        <v>11957</v>
      </c>
      <c r="G1225" s="10">
        <v>10394</v>
      </c>
      <c r="H1225" s="10" t="s">
        <v>9170</v>
      </c>
      <c r="I1225" s="47" t="s">
        <v>9169</v>
      </c>
      <c r="J1225" s="10" t="s">
        <v>9171</v>
      </c>
      <c r="K1225" s="10" t="s">
        <v>9172</v>
      </c>
    </row>
    <row r="1226" spans="3:11" ht="15" customHeight="1" x14ac:dyDescent="0.3">
      <c r="C1226" s="44" t="s">
        <v>15643</v>
      </c>
      <c r="D1226" s="47" t="s">
        <v>6713</v>
      </c>
      <c r="F1226" s="52" t="s">
        <v>11958</v>
      </c>
      <c r="G1226" s="10">
        <v>5562</v>
      </c>
      <c r="H1226" s="10" t="s">
        <v>9173</v>
      </c>
      <c r="I1226" s="47" t="s">
        <v>1715</v>
      </c>
      <c r="J1226" s="10" t="s">
        <v>8844</v>
      </c>
      <c r="K1226" s="10" t="s">
        <v>9174</v>
      </c>
    </row>
    <row r="1227" spans="3:11" ht="15" customHeight="1" x14ac:dyDescent="0.3">
      <c r="C1227" s="44" t="s">
        <v>15644</v>
      </c>
      <c r="D1227" s="47" t="s">
        <v>4171</v>
      </c>
      <c r="F1227" s="52" t="s">
        <v>11959</v>
      </c>
      <c r="G1227" s="10">
        <v>5578</v>
      </c>
      <c r="H1227" s="10" t="s">
        <v>9201</v>
      </c>
      <c r="I1227" s="47" t="s">
        <v>2369</v>
      </c>
      <c r="J1227" s="10" t="s">
        <v>8856</v>
      </c>
      <c r="K1227" s="10" t="s">
        <v>9202</v>
      </c>
    </row>
    <row r="1228" spans="3:11" ht="15" customHeight="1" x14ac:dyDescent="0.3">
      <c r="C1228" s="44" t="s">
        <v>15645</v>
      </c>
      <c r="D1228" s="47" t="s">
        <v>15646</v>
      </c>
      <c r="F1228" s="52" t="s">
        <v>11960</v>
      </c>
      <c r="G1228" s="10">
        <v>5581</v>
      </c>
      <c r="H1228" s="10" t="s">
        <v>9204</v>
      </c>
      <c r="I1228" s="47" t="s">
        <v>9203</v>
      </c>
      <c r="J1228" s="10" t="s">
        <v>8860</v>
      </c>
      <c r="K1228" s="10" t="s">
        <v>9205</v>
      </c>
    </row>
    <row r="1229" spans="3:11" ht="15" customHeight="1" x14ac:dyDescent="0.3">
      <c r="C1229" s="44" t="s">
        <v>15647</v>
      </c>
      <c r="D1229" s="47" t="s">
        <v>7243</v>
      </c>
      <c r="F1229" s="52" t="s">
        <v>11961</v>
      </c>
      <c r="G1229" s="10">
        <v>5590</v>
      </c>
      <c r="H1229" s="10" t="s">
        <v>9222</v>
      </c>
      <c r="I1229" s="47" t="s">
        <v>3783</v>
      </c>
      <c r="J1229" s="10" t="s">
        <v>8866</v>
      </c>
      <c r="K1229" s="10" t="s">
        <v>9223</v>
      </c>
    </row>
    <row r="1230" spans="3:11" ht="15" customHeight="1" x14ac:dyDescent="0.3">
      <c r="C1230" s="44" t="s">
        <v>15648</v>
      </c>
      <c r="D1230" s="47" t="s">
        <v>7411</v>
      </c>
      <c r="F1230" s="52" t="s">
        <v>11962</v>
      </c>
      <c r="G1230" s="10">
        <v>5591</v>
      </c>
      <c r="H1230" s="10" t="s">
        <v>9227</v>
      </c>
      <c r="I1230" s="47" t="s">
        <v>2380</v>
      </c>
      <c r="J1230" s="10" t="s">
        <v>9228</v>
      </c>
      <c r="K1230" s="10" t="s">
        <v>9229</v>
      </c>
    </row>
    <row r="1231" spans="3:11" ht="15" customHeight="1" x14ac:dyDescent="0.3">
      <c r="C1231" s="44" t="s">
        <v>15649</v>
      </c>
      <c r="D1231" s="47" t="s">
        <v>15650</v>
      </c>
      <c r="F1231" s="52" t="s">
        <v>11963</v>
      </c>
      <c r="G1231" s="10">
        <v>8575</v>
      </c>
      <c r="H1231" s="10" t="s">
        <v>9234</v>
      </c>
      <c r="I1231" s="47" t="s">
        <v>4223</v>
      </c>
      <c r="J1231" s="10" t="s">
        <v>9235</v>
      </c>
      <c r="K1231" s="10" t="s">
        <v>9236</v>
      </c>
    </row>
    <row r="1232" spans="3:11" ht="15" customHeight="1" x14ac:dyDescent="0.3">
      <c r="C1232" s="44" t="s">
        <v>15651</v>
      </c>
      <c r="D1232" s="47" t="s">
        <v>15652</v>
      </c>
      <c r="F1232" s="52" t="s">
        <v>11964</v>
      </c>
      <c r="G1232" s="10">
        <v>5617</v>
      </c>
      <c r="H1232" s="10" t="s">
        <v>9237</v>
      </c>
      <c r="I1232" s="47" t="s">
        <v>6742</v>
      </c>
      <c r="J1232" s="10" t="s">
        <v>8872</v>
      </c>
      <c r="K1232" s="10" t="s">
        <v>9238</v>
      </c>
    </row>
    <row r="1233" spans="3:11" ht="15" customHeight="1" x14ac:dyDescent="0.3">
      <c r="C1233" s="44" t="s">
        <v>15653</v>
      </c>
      <c r="D1233" s="47" t="s">
        <v>15654</v>
      </c>
      <c r="F1233" s="52" t="s">
        <v>11965</v>
      </c>
      <c r="G1233" s="10">
        <v>2834</v>
      </c>
      <c r="H1233" s="10" t="s">
        <v>9241</v>
      </c>
      <c r="I1233" s="47" t="s">
        <v>4095</v>
      </c>
      <c r="J1233" s="10" t="s">
        <v>8877</v>
      </c>
      <c r="K1233" s="10" t="s">
        <v>9242</v>
      </c>
    </row>
    <row r="1234" spans="3:11" ht="15" customHeight="1" x14ac:dyDescent="0.3">
      <c r="C1234" s="44" t="s">
        <v>15655</v>
      </c>
      <c r="D1234" s="47" t="s">
        <v>7399</v>
      </c>
      <c r="F1234" s="52" t="s">
        <v>11966</v>
      </c>
      <c r="G1234" s="10">
        <v>5618</v>
      </c>
      <c r="H1234" s="10" t="s">
        <v>9247</v>
      </c>
      <c r="I1234" s="47" t="s">
        <v>8078</v>
      </c>
      <c r="J1234" s="10" t="s">
        <v>8883</v>
      </c>
      <c r="K1234" s="10" t="s">
        <v>9248</v>
      </c>
    </row>
    <row r="1235" spans="3:11" ht="15" customHeight="1" x14ac:dyDescent="0.3">
      <c r="C1235" s="44" t="s">
        <v>15656</v>
      </c>
      <c r="D1235" s="47" t="s">
        <v>7402</v>
      </c>
      <c r="F1235" s="52" t="s">
        <v>11967</v>
      </c>
      <c r="G1235" s="10">
        <v>10544</v>
      </c>
      <c r="H1235" s="10" t="s">
        <v>9272</v>
      </c>
      <c r="I1235" s="47" t="s">
        <v>3490</v>
      </c>
      <c r="J1235" s="10" t="s">
        <v>8890</v>
      </c>
      <c r="K1235" s="10" t="s">
        <v>9273</v>
      </c>
    </row>
    <row r="1236" spans="3:11" ht="15" customHeight="1" x14ac:dyDescent="0.3">
      <c r="C1236" s="44" t="s">
        <v>15657</v>
      </c>
      <c r="D1236" s="47" t="s">
        <v>15658</v>
      </c>
      <c r="F1236" s="52" t="s">
        <v>11968</v>
      </c>
      <c r="G1236" s="10">
        <v>5625</v>
      </c>
      <c r="H1236" s="10" t="s">
        <v>9279</v>
      </c>
      <c r="I1236" s="47" t="s">
        <v>9278</v>
      </c>
      <c r="J1236" s="10" t="s">
        <v>9280</v>
      </c>
      <c r="K1236" s="10" t="s">
        <v>9281</v>
      </c>
    </row>
    <row r="1237" spans="3:11" ht="15" customHeight="1" x14ac:dyDescent="0.3">
      <c r="C1237" s="44" t="s">
        <v>15659</v>
      </c>
      <c r="D1237" s="47" t="s">
        <v>15660</v>
      </c>
      <c r="F1237" s="52" t="s">
        <v>11969</v>
      </c>
      <c r="G1237" s="10">
        <v>60675</v>
      </c>
      <c r="H1237" s="10" t="s">
        <v>9294</v>
      </c>
      <c r="I1237" s="47" t="s">
        <v>5224</v>
      </c>
      <c r="J1237" s="10" t="s">
        <v>8898</v>
      </c>
      <c r="K1237" s="10" t="s">
        <v>9295</v>
      </c>
    </row>
    <row r="1238" spans="3:11" ht="15" customHeight="1" x14ac:dyDescent="0.3">
      <c r="C1238" s="44" t="s">
        <v>15661</v>
      </c>
      <c r="D1238" s="47" t="s">
        <v>15662</v>
      </c>
      <c r="F1238" s="52" t="s">
        <v>23152</v>
      </c>
      <c r="G1238" s="10">
        <v>10887</v>
      </c>
      <c r="H1238" s="10" t="s">
        <v>22228</v>
      </c>
      <c r="I1238" s="47" t="s">
        <v>14936</v>
      </c>
      <c r="J1238" s="10" t="s">
        <v>22229</v>
      </c>
      <c r="K1238" s="10" t="s">
        <v>22230</v>
      </c>
    </row>
    <row r="1239" spans="3:11" ht="15" customHeight="1" x14ac:dyDescent="0.3">
      <c r="C1239" s="44" t="s">
        <v>15663</v>
      </c>
      <c r="D1239" s="47" t="s">
        <v>7405</v>
      </c>
      <c r="F1239" s="52" t="s">
        <v>11970</v>
      </c>
      <c r="G1239" s="10">
        <v>128674</v>
      </c>
      <c r="H1239" s="10" t="s">
        <v>9301</v>
      </c>
      <c r="I1239" s="47" t="s">
        <v>9300</v>
      </c>
      <c r="J1239" s="10" t="s">
        <v>8903</v>
      </c>
      <c r="K1239" s="10" t="s">
        <v>9302</v>
      </c>
    </row>
    <row r="1240" spans="3:11" ht="15" customHeight="1" x14ac:dyDescent="0.3">
      <c r="C1240" s="44" t="s">
        <v>15664</v>
      </c>
      <c r="D1240" s="47" t="s">
        <v>15665</v>
      </c>
      <c r="F1240" s="52" t="s">
        <v>11971</v>
      </c>
      <c r="G1240" s="10">
        <v>5626</v>
      </c>
      <c r="H1240" s="10" t="s">
        <v>9314</v>
      </c>
      <c r="I1240" s="47" t="s">
        <v>9313</v>
      </c>
      <c r="J1240" s="10" t="s">
        <v>8907</v>
      </c>
      <c r="K1240" s="10" t="s">
        <v>9315</v>
      </c>
    </row>
    <row r="1241" spans="3:11" ht="15" customHeight="1" x14ac:dyDescent="0.3">
      <c r="C1241" s="44" t="s">
        <v>15666</v>
      </c>
      <c r="D1241" s="47" t="s">
        <v>15667</v>
      </c>
      <c r="F1241" s="52" t="s">
        <v>23153</v>
      </c>
      <c r="G1241" s="10">
        <v>158471</v>
      </c>
      <c r="H1241" s="10" t="s">
        <v>22231</v>
      </c>
      <c r="I1241" s="47" t="s">
        <v>15343</v>
      </c>
      <c r="J1241" s="10" t="s">
        <v>22232</v>
      </c>
      <c r="K1241" s="10" t="s">
        <v>22233</v>
      </c>
    </row>
    <row r="1242" spans="3:11" ht="15" customHeight="1" x14ac:dyDescent="0.3">
      <c r="C1242" s="44" t="s">
        <v>15668</v>
      </c>
      <c r="D1242" s="47" t="s">
        <v>7584</v>
      </c>
      <c r="F1242" s="52" t="s">
        <v>11972</v>
      </c>
      <c r="G1242" s="10">
        <v>5663</v>
      </c>
      <c r="H1242" s="10" t="s">
        <v>9325</v>
      </c>
      <c r="I1242" s="47" t="s">
        <v>9179</v>
      </c>
      <c r="J1242" s="10" t="s">
        <v>8914</v>
      </c>
      <c r="K1242" s="10" t="s">
        <v>9326</v>
      </c>
    </row>
    <row r="1243" spans="3:11" ht="15" customHeight="1" x14ac:dyDescent="0.3">
      <c r="C1243" s="44" t="s">
        <v>15669</v>
      </c>
      <c r="D1243" s="47" t="s">
        <v>15670</v>
      </c>
      <c r="F1243" s="52" t="s">
        <v>23154</v>
      </c>
      <c r="G1243" s="10">
        <v>5724</v>
      </c>
      <c r="H1243" s="10" t="s">
        <v>22234</v>
      </c>
      <c r="I1243" s="47" t="s">
        <v>14939</v>
      </c>
      <c r="J1243" s="10" t="s">
        <v>22235</v>
      </c>
      <c r="K1243" s="10" t="s">
        <v>22236</v>
      </c>
    </row>
    <row r="1244" spans="3:11" ht="15" customHeight="1" x14ac:dyDescent="0.3">
      <c r="C1244" s="44" t="s">
        <v>15671</v>
      </c>
      <c r="D1244" s="47" t="s">
        <v>15672</v>
      </c>
      <c r="F1244" s="52" t="s">
        <v>11973</v>
      </c>
      <c r="G1244" s="10">
        <v>5728</v>
      </c>
      <c r="H1244" s="10" t="s">
        <v>9342</v>
      </c>
      <c r="I1244" s="47" t="s">
        <v>5854</v>
      </c>
      <c r="J1244" s="10" t="s">
        <v>8932</v>
      </c>
      <c r="K1244" s="10" t="s">
        <v>9343</v>
      </c>
    </row>
    <row r="1245" spans="3:11" ht="15" customHeight="1" x14ac:dyDescent="0.3">
      <c r="C1245" s="44" t="s">
        <v>15673</v>
      </c>
      <c r="D1245" s="47" t="s">
        <v>15674</v>
      </c>
      <c r="F1245" s="52" t="s">
        <v>11974</v>
      </c>
      <c r="G1245" s="10">
        <v>5729</v>
      </c>
      <c r="H1245" s="10" t="s">
        <v>9345</v>
      </c>
      <c r="I1245" s="47" t="s">
        <v>9344</v>
      </c>
      <c r="J1245" s="10" t="s">
        <v>9346</v>
      </c>
      <c r="K1245" s="10" t="s">
        <v>9347</v>
      </c>
    </row>
    <row r="1246" spans="3:11" ht="15" customHeight="1" x14ac:dyDescent="0.3">
      <c r="C1246" s="44" t="s">
        <v>15675</v>
      </c>
      <c r="D1246" s="47" t="s">
        <v>15676</v>
      </c>
      <c r="F1246" s="52" t="s">
        <v>11975</v>
      </c>
      <c r="G1246" s="10">
        <v>11251</v>
      </c>
      <c r="H1246" s="10" t="s">
        <v>9348</v>
      </c>
      <c r="I1246" s="47" t="s">
        <v>7433</v>
      </c>
      <c r="J1246" s="10" t="s">
        <v>9349</v>
      </c>
      <c r="K1246" s="10" t="s">
        <v>9350</v>
      </c>
    </row>
    <row r="1247" spans="3:11" ht="15" customHeight="1" x14ac:dyDescent="0.3">
      <c r="C1247" s="44" t="s">
        <v>15677</v>
      </c>
      <c r="D1247" s="47" t="s">
        <v>15678</v>
      </c>
      <c r="F1247" s="52" t="s">
        <v>11976</v>
      </c>
      <c r="G1247" s="10">
        <v>5731</v>
      </c>
      <c r="H1247" s="10" t="s">
        <v>9352</v>
      </c>
      <c r="I1247" s="47" t="s">
        <v>9351</v>
      </c>
      <c r="J1247" s="10" t="s">
        <v>9353</v>
      </c>
      <c r="K1247" s="10" t="s">
        <v>9354</v>
      </c>
    </row>
    <row r="1248" spans="3:11" ht="15" customHeight="1" x14ac:dyDescent="0.3">
      <c r="C1248" s="44" t="s">
        <v>15679</v>
      </c>
      <c r="D1248" s="47" t="s">
        <v>5350</v>
      </c>
      <c r="F1248" s="52" t="s">
        <v>11977</v>
      </c>
      <c r="G1248" s="10">
        <v>5732</v>
      </c>
      <c r="H1248" s="10" t="s">
        <v>9355</v>
      </c>
      <c r="I1248" s="47" t="s">
        <v>7005</v>
      </c>
      <c r="J1248" s="10" t="s">
        <v>9356</v>
      </c>
      <c r="K1248" s="10" t="s">
        <v>9357</v>
      </c>
    </row>
    <row r="1249" spans="3:11" ht="15" customHeight="1" x14ac:dyDescent="0.3">
      <c r="C1249" s="44" t="s">
        <v>15680</v>
      </c>
      <c r="D1249" s="47" t="s">
        <v>4202</v>
      </c>
      <c r="F1249" s="52" t="s">
        <v>11978</v>
      </c>
      <c r="G1249" s="10">
        <v>5733</v>
      </c>
      <c r="H1249" s="10" t="s">
        <v>9361</v>
      </c>
      <c r="I1249" s="47" t="s">
        <v>9360</v>
      </c>
      <c r="J1249" s="10" t="s">
        <v>8947</v>
      </c>
      <c r="K1249" s="10" t="s">
        <v>9362</v>
      </c>
    </row>
    <row r="1250" spans="3:11" ht="15" customHeight="1" x14ac:dyDescent="0.3">
      <c r="C1250" s="44" t="s">
        <v>15681</v>
      </c>
      <c r="D1250" s="47" t="s">
        <v>15682</v>
      </c>
      <c r="F1250" s="52" t="s">
        <v>11979</v>
      </c>
      <c r="G1250" s="10">
        <v>5734</v>
      </c>
      <c r="H1250" s="10" t="s">
        <v>9364</v>
      </c>
      <c r="I1250" s="47" t="s">
        <v>9363</v>
      </c>
      <c r="J1250" s="10" t="s">
        <v>8953</v>
      </c>
      <c r="K1250" s="10" t="s">
        <v>9365</v>
      </c>
    </row>
    <row r="1251" spans="3:11" ht="15" customHeight="1" x14ac:dyDescent="0.3">
      <c r="C1251" s="44" t="s">
        <v>15683</v>
      </c>
      <c r="D1251" s="47" t="s">
        <v>15684</v>
      </c>
      <c r="F1251" s="52" t="s">
        <v>23155</v>
      </c>
      <c r="G1251" s="10">
        <v>5737</v>
      </c>
      <c r="H1251" s="10" t="s">
        <v>22237</v>
      </c>
      <c r="I1251" s="47" t="s">
        <v>14946</v>
      </c>
      <c r="J1251" s="10" t="s">
        <v>22238</v>
      </c>
      <c r="K1251" s="10" t="s">
        <v>22239</v>
      </c>
    </row>
    <row r="1252" spans="3:11" ht="15" customHeight="1" x14ac:dyDescent="0.3">
      <c r="C1252" s="44" t="s">
        <v>15685</v>
      </c>
      <c r="D1252" s="47" t="s">
        <v>15686</v>
      </c>
      <c r="F1252" s="52" t="s">
        <v>11980</v>
      </c>
      <c r="G1252" s="10">
        <v>5739</v>
      </c>
      <c r="H1252" s="10" t="s">
        <v>9366</v>
      </c>
      <c r="I1252" s="47" t="s">
        <v>7876</v>
      </c>
      <c r="J1252" s="10" t="s">
        <v>8958</v>
      </c>
      <c r="K1252" s="10" t="s">
        <v>9367</v>
      </c>
    </row>
    <row r="1253" spans="3:11" ht="15" customHeight="1" x14ac:dyDescent="0.3">
      <c r="C1253" s="44" t="s">
        <v>15687</v>
      </c>
      <c r="D1253" s="47" t="s">
        <v>15688</v>
      </c>
      <c r="F1253" s="52" t="s">
        <v>11981</v>
      </c>
      <c r="G1253" s="10">
        <v>5743</v>
      </c>
      <c r="H1253" s="10" t="s">
        <v>9372</v>
      </c>
      <c r="I1253" s="47" t="s">
        <v>1433</v>
      </c>
      <c r="J1253" s="10" t="s">
        <v>9373</v>
      </c>
      <c r="K1253" s="10" t="s">
        <v>9374</v>
      </c>
    </row>
    <row r="1254" spans="3:11" ht="15" customHeight="1" x14ac:dyDescent="0.3">
      <c r="C1254" s="44" t="s">
        <v>15689</v>
      </c>
      <c r="D1254" s="47" t="s">
        <v>7792</v>
      </c>
      <c r="F1254" s="52" t="s">
        <v>11982</v>
      </c>
      <c r="G1254" s="10">
        <v>5741</v>
      </c>
      <c r="H1254" s="10" t="s">
        <v>9376</v>
      </c>
      <c r="I1254" s="47" t="s">
        <v>9375</v>
      </c>
      <c r="J1254" s="10" t="s">
        <v>8965</v>
      </c>
      <c r="K1254" s="10" t="s">
        <v>9377</v>
      </c>
    </row>
    <row r="1255" spans="3:11" ht="15" customHeight="1" x14ac:dyDescent="0.3">
      <c r="C1255" s="44" t="s">
        <v>15690</v>
      </c>
      <c r="D1255" s="47" t="s">
        <v>7795</v>
      </c>
      <c r="F1255" s="52" t="s">
        <v>11983</v>
      </c>
      <c r="G1255" s="10">
        <v>5745</v>
      </c>
      <c r="H1255" s="10" t="s">
        <v>9379</v>
      </c>
      <c r="I1255" s="47" t="s">
        <v>9378</v>
      </c>
      <c r="J1255" s="10" t="s">
        <v>8969</v>
      </c>
      <c r="K1255" s="10" t="s">
        <v>9380</v>
      </c>
    </row>
    <row r="1256" spans="3:11" ht="15" customHeight="1" x14ac:dyDescent="0.3">
      <c r="C1256" s="44" t="s">
        <v>15691</v>
      </c>
      <c r="D1256" s="47" t="s">
        <v>15692</v>
      </c>
      <c r="F1256" s="52" t="s">
        <v>23156</v>
      </c>
      <c r="G1256" s="10">
        <v>5746</v>
      </c>
      <c r="H1256" s="10" t="s">
        <v>22240</v>
      </c>
      <c r="I1256" s="47" t="s">
        <v>14950</v>
      </c>
      <c r="J1256" s="10" t="s">
        <v>22241</v>
      </c>
      <c r="K1256" s="10" t="s">
        <v>22242</v>
      </c>
    </row>
    <row r="1257" spans="3:11" ht="15" customHeight="1" x14ac:dyDescent="0.3">
      <c r="C1257" s="44" t="s">
        <v>15693</v>
      </c>
      <c r="D1257" s="47" t="s">
        <v>15694</v>
      </c>
      <c r="F1257" s="52" t="s">
        <v>11984</v>
      </c>
      <c r="G1257" s="10">
        <v>5764</v>
      </c>
      <c r="H1257" s="10" t="s">
        <v>9387</v>
      </c>
      <c r="I1257" s="47" t="s">
        <v>8524</v>
      </c>
      <c r="J1257" s="10" t="s">
        <v>8975</v>
      </c>
      <c r="K1257" s="10" t="s">
        <v>9388</v>
      </c>
    </row>
    <row r="1258" spans="3:11" ht="15" customHeight="1" x14ac:dyDescent="0.3">
      <c r="C1258" s="44" t="s">
        <v>15695</v>
      </c>
      <c r="D1258" s="47" t="s">
        <v>4497</v>
      </c>
      <c r="F1258" s="52" t="s">
        <v>11985</v>
      </c>
      <c r="G1258" s="10">
        <v>5786</v>
      </c>
      <c r="H1258" s="10" t="s">
        <v>9409</v>
      </c>
      <c r="I1258" s="47" t="s">
        <v>8983</v>
      </c>
      <c r="J1258" s="10" t="s">
        <v>8991</v>
      </c>
      <c r="K1258" s="10" t="s">
        <v>9410</v>
      </c>
    </row>
    <row r="1259" spans="3:11" ht="15" customHeight="1" x14ac:dyDescent="0.3">
      <c r="C1259" s="44" t="s">
        <v>15696</v>
      </c>
      <c r="D1259" s="47" t="s">
        <v>5840</v>
      </c>
      <c r="F1259" s="52" t="s">
        <v>11986</v>
      </c>
      <c r="G1259" s="10">
        <v>5788</v>
      </c>
      <c r="H1259" s="10" t="s">
        <v>9418</v>
      </c>
      <c r="I1259" s="47" t="s">
        <v>7495</v>
      </c>
      <c r="J1259" s="10" t="s">
        <v>8997</v>
      </c>
      <c r="K1259" s="10" t="s">
        <v>9419</v>
      </c>
    </row>
    <row r="1260" spans="3:11" ht="15" customHeight="1" x14ac:dyDescent="0.3">
      <c r="C1260" s="44" t="s">
        <v>15697</v>
      </c>
      <c r="D1260" s="47" t="s">
        <v>15698</v>
      </c>
      <c r="F1260" s="52" t="s">
        <v>11987</v>
      </c>
      <c r="G1260" s="10">
        <v>5806</v>
      </c>
      <c r="H1260" s="10" t="s">
        <v>9435</v>
      </c>
      <c r="I1260" s="47" t="s">
        <v>9434</v>
      </c>
      <c r="J1260" s="10" t="s">
        <v>9436</v>
      </c>
      <c r="K1260" s="10" t="s">
        <v>9437</v>
      </c>
    </row>
    <row r="1261" spans="3:11" ht="15" customHeight="1" x14ac:dyDescent="0.3">
      <c r="C1261" s="44" t="s">
        <v>15699</v>
      </c>
      <c r="D1261" s="47" t="s">
        <v>15700</v>
      </c>
      <c r="F1261" s="52" t="s">
        <v>11988</v>
      </c>
      <c r="G1261" s="10">
        <v>5817</v>
      </c>
      <c r="H1261" s="10" t="s">
        <v>9442</v>
      </c>
      <c r="I1261" s="47" t="s">
        <v>994</v>
      </c>
      <c r="J1261" s="10" t="s">
        <v>9012</v>
      </c>
      <c r="K1261" s="10" t="s">
        <v>9443</v>
      </c>
    </row>
    <row r="1262" spans="3:11" ht="15" customHeight="1" x14ac:dyDescent="0.3">
      <c r="C1262" s="44" t="s">
        <v>15701</v>
      </c>
      <c r="D1262" s="47" t="s">
        <v>15702</v>
      </c>
      <c r="F1262" s="52" t="s">
        <v>23157</v>
      </c>
      <c r="G1262" s="10">
        <v>5827</v>
      </c>
      <c r="H1262" s="10" t="s">
        <v>22243</v>
      </c>
      <c r="I1262" s="47" t="s">
        <v>16777</v>
      </c>
      <c r="J1262" s="10" t="s">
        <v>22244</v>
      </c>
      <c r="K1262" s="10" t="s">
        <v>22245</v>
      </c>
    </row>
    <row r="1263" spans="3:11" ht="15" customHeight="1" x14ac:dyDescent="0.3">
      <c r="C1263" s="44" t="s">
        <v>15703</v>
      </c>
      <c r="D1263" s="47" t="s">
        <v>15704</v>
      </c>
      <c r="F1263" s="52" t="s">
        <v>11989</v>
      </c>
      <c r="G1263" s="10">
        <v>29108</v>
      </c>
      <c r="H1263" s="10" t="s">
        <v>9448</v>
      </c>
      <c r="I1263" s="47" t="s">
        <v>3129</v>
      </c>
      <c r="J1263" s="10" t="s">
        <v>9022</v>
      </c>
      <c r="K1263" s="10" t="s">
        <v>9449</v>
      </c>
    </row>
    <row r="1264" spans="3:11" ht="15" customHeight="1" x14ac:dyDescent="0.3">
      <c r="C1264" s="44" t="s">
        <v>15705</v>
      </c>
      <c r="D1264" s="47" t="s">
        <v>7895</v>
      </c>
      <c r="F1264" s="52" t="s">
        <v>23158</v>
      </c>
      <c r="G1264" s="10">
        <v>84109</v>
      </c>
      <c r="H1264" s="10" t="s">
        <v>22246</v>
      </c>
      <c r="I1264" s="47" t="s">
        <v>14952</v>
      </c>
      <c r="J1264" s="10" t="s">
        <v>22247</v>
      </c>
      <c r="K1264" s="10" t="s">
        <v>22248</v>
      </c>
    </row>
    <row r="1265" spans="3:11" ht="15" customHeight="1" x14ac:dyDescent="0.3">
      <c r="C1265" s="44" t="s">
        <v>15706</v>
      </c>
      <c r="D1265" s="47" t="s">
        <v>15707</v>
      </c>
      <c r="F1265" s="52" t="s">
        <v>11990</v>
      </c>
      <c r="G1265" s="10">
        <v>57111</v>
      </c>
      <c r="H1265" s="10" t="s">
        <v>9471</v>
      </c>
      <c r="I1265" s="47" t="s">
        <v>9470</v>
      </c>
      <c r="J1265" s="10" t="s">
        <v>9044</v>
      </c>
      <c r="K1265" s="10" t="s">
        <v>9472</v>
      </c>
    </row>
    <row r="1266" spans="3:11" ht="15" customHeight="1" x14ac:dyDescent="0.3">
      <c r="C1266" s="44" t="s">
        <v>15708</v>
      </c>
      <c r="D1266" s="47" t="s">
        <v>7898</v>
      </c>
      <c r="F1266" s="52" t="s">
        <v>11991</v>
      </c>
      <c r="G1266" s="10">
        <v>56852</v>
      </c>
      <c r="H1266" s="10" t="s">
        <v>9488</v>
      </c>
      <c r="I1266" s="47" t="s">
        <v>6336</v>
      </c>
      <c r="J1266" s="10" t="s">
        <v>9051</v>
      </c>
      <c r="K1266" s="10" t="s">
        <v>9489</v>
      </c>
    </row>
    <row r="1267" spans="3:11" ht="15" customHeight="1" x14ac:dyDescent="0.3">
      <c r="C1267" s="44" t="s">
        <v>15709</v>
      </c>
      <c r="D1267" s="47" t="s">
        <v>15710</v>
      </c>
      <c r="F1267" s="52" t="s">
        <v>11992</v>
      </c>
      <c r="G1267" s="10">
        <v>5888</v>
      </c>
      <c r="H1267" s="10" t="s">
        <v>9506</v>
      </c>
      <c r="I1267" s="47" t="s">
        <v>996</v>
      </c>
      <c r="J1267" s="10" t="s">
        <v>9390</v>
      </c>
      <c r="K1267" s="10" t="s">
        <v>9507</v>
      </c>
    </row>
    <row r="1268" spans="3:11" ht="15" customHeight="1" x14ac:dyDescent="0.3">
      <c r="C1268" s="44" t="s">
        <v>15711</v>
      </c>
      <c r="D1268" s="47" t="s">
        <v>15712</v>
      </c>
      <c r="F1268" s="52" t="s">
        <v>11993</v>
      </c>
      <c r="G1268" s="10">
        <v>5903</v>
      </c>
      <c r="H1268" s="10" t="s">
        <v>9520</v>
      </c>
      <c r="I1268" s="47" t="s">
        <v>9519</v>
      </c>
      <c r="J1268" s="10" t="s">
        <v>9085</v>
      </c>
      <c r="K1268" s="10" t="s">
        <v>9521</v>
      </c>
    </row>
    <row r="1269" spans="3:11" ht="15" customHeight="1" x14ac:dyDescent="0.3">
      <c r="C1269" s="44" t="s">
        <v>15713</v>
      </c>
      <c r="D1269" s="47" t="s">
        <v>15714</v>
      </c>
      <c r="F1269" s="52" t="s">
        <v>11994</v>
      </c>
      <c r="G1269" s="10">
        <v>5916</v>
      </c>
      <c r="H1269" s="10" t="s">
        <v>9531</v>
      </c>
      <c r="I1269" s="47" t="s">
        <v>1303</v>
      </c>
      <c r="J1269" s="10" t="s">
        <v>9426</v>
      </c>
      <c r="K1269" s="10" t="s">
        <v>9532</v>
      </c>
    </row>
    <row r="1270" spans="3:11" ht="15" customHeight="1" x14ac:dyDescent="0.3">
      <c r="C1270" s="44" t="s">
        <v>15715</v>
      </c>
      <c r="D1270" s="47" t="s">
        <v>4500</v>
      </c>
      <c r="F1270" s="52" t="s">
        <v>11995</v>
      </c>
      <c r="G1270" s="10">
        <v>5921</v>
      </c>
      <c r="H1270" s="10" t="s">
        <v>9539</v>
      </c>
      <c r="I1270" s="47" t="s">
        <v>8379</v>
      </c>
      <c r="J1270" s="10" t="s">
        <v>9091</v>
      </c>
      <c r="K1270" s="10" t="s">
        <v>9540</v>
      </c>
    </row>
    <row r="1271" spans="3:11" ht="15" customHeight="1" x14ac:dyDescent="0.3">
      <c r="C1271" s="44" t="s">
        <v>15716</v>
      </c>
      <c r="D1271" s="47" t="s">
        <v>15717</v>
      </c>
      <c r="F1271" s="52" t="s">
        <v>23159</v>
      </c>
      <c r="G1271" s="10">
        <v>5930</v>
      </c>
      <c r="H1271" s="10" t="s">
        <v>22249</v>
      </c>
      <c r="I1271" s="47" t="s">
        <v>15768</v>
      </c>
      <c r="J1271" s="10" t="s">
        <v>22250</v>
      </c>
      <c r="K1271" s="10" t="s">
        <v>22251</v>
      </c>
    </row>
    <row r="1272" spans="3:11" ht="15" customHeight="1" x14ac:dyDescent="0.3">
      <c r="C1272" s="44" t="s">
        <v>15718</v>
      </c>
      <c r="D1272" s="47" t="s">
        <v>15719</v>
      </c>
      <c r="F1272" s="52" t="s">
        <v>23160</v>
      </c>
      <c r="G1272" s="10">
        <v>10616</v>
      </c>
      <c r="H1272" s="10" t="s">
        <v>22252</v>
      </c>
      <c r="I1272" s="47" t="s">
        <v>15770</v>
      </c>
      <c r="J1272" s="10" t="s">
        <v>22253</v>
      </c>
      <c r="K1272" s="10" t="s">
        <v>22254</v>
      </c>
    </row>
    <row r="1273" spans="3:11" ht="15" customHeight="1" x14ac:dyDescent="0.3">
      <c r="C1273" s="44" t="s">
        <v>15720</v>
      </c>
      <c r="D1273" s="47" t="s">
        <v>8111</v>
      </c>
      <c r="F1273" s="52" t="s">
        <v>23161</v>
      </c>
      <c r="G1273" s="10">
        <v>9978</v>
      </c>
      <c r="H1273" s="10" t="s">
        <v>22255</v>
      </c>
      <c r="I1273" s="47" t="s">
        <v>15772</v>
      </c>
      <c r="J1273" s="10" t="s">
        <v>22256</v>
      </c>
      <c r="K1273" s="10" t="s">
        <v>22257</v>
      </c>
    </row>
    <row r="1274" spans="3:11" ht="15" customHeight="1" x14ac:dyDescent="0.3">
      <c r="C1274" s="44" t="s">
        <v>15721</v>
      </c>
      <c r="D1274" s="47" t="s">
        <v>15722</v>
      </c>
      <c r="F1274" s="52" t="s">
        <v>23162</v>
      </c>
      <c r="G1274" s="10">
        <v>149041</v>
      </c>
      <c r="H1274" s="10" t="s">
        <v>22258</v>
      </c>
      <c r="I1274" s="47" t="s">
        <v>15774</v>
      </c>
      <c r="J1274" s="10" t="s">
        <v>22259</v>
      </c>
      <c r="K1274" s="10" t="s">
        <v>22260</v>
      </c>
    </row>
    <row r="1275" spans="3:11" ht="15" customHeight="1" x14ac:dyDescent="0.3">
      <c r="C1275" s="44" t="s">
        <v>15723</v>
      </c>
      <c r="D1275" s="47" t="s">
        <v>15724</v>
      </c>
      <c r="F1275" s="52" t="s">
        <v>23163</v>
      </c>
      <c r="G1275" s="10">
        <v>54542</v>
      </c>
      <c r="H1275" s="10" t="s">
        <v>22261</v>
      </c>
      <c r="I1275" s="47" t="s">
        <v>15776</v>
      </c>
      <c r="J1275" s="10" t="s">
        <v>22262</v>
      </c>
      <c r="K1275" s="10" t="s">
        <v>22263</v>
      </c>
    </row>
    <row r="1276" spans="3:11" ht="15" customHeight="1" x14ac:dyDescent="0.3">
      <c r="C1276" s="44" t="s">
        <v>15725</v>
      </c>
      <c r="D1276" s="47" t="s">
        <v>8254</v>
      </c>
      <c r="F1276" s="52" t="s">
        <v>23164</v>
      </c>
      <c r="G1276" s="10">
        <v>25898</v>
      </c>
      <c r="H1276" s="10" t="s">
        <v>22264</v>
      </c>
      <c r="I1276" s="47" t="s">
        <v>15778</v>
      </c>
      <c r="J1276" s="10" t="s">
        <v>22265</v>
      </c>
      <c r="K1276" s="10" t="s">
        <v>22266</v>
      </c>
    </row>
    <row r="1277" spans="3:11" ht="15" customHeight="1" x14ac:dyDescent="0.3">
      <c r="C1277" s="44" t="s">
        <v>15726</v>
      </c>
      <c r="D1277" s="47" t="s">
        <v>15727</v>
      </c>
      <c r="F1277" s="52" t="s">
        <v>11996</v>
      </c>
      <c r="G1277" s="10">
        <v>5962</v>
      </c>
      <c r="H1277" s="10" t="s">
        <v>9593</v>
      </c>
      <c r="I1277" s="47" t="s">
        <v>9592</v>
      </c>
      <c r="J1277" s="10" t="s">
        <v>9131</v>
      </c>
      <c r="K1277" s="10" t="s">
        <v>9594</v>
      </c>
    </row>
    <row r="1278" spans="3:11" ht="15" customHeight="1" x14ac:dyDescent="0.3">
      <c r="C1278" s="44" t="s">
        <v>15728</v>
      </c>
      <c r="D1278" s="47" t="s">
        <v>15729</v>
      </c>
      <c r="F1278" s="52" t="s">
        <v>23165</v>
      </c>
      <c r="G1278" s="10">
        <v>5068</v>
      </c>
      <c r="H1278" s="10" t="s">
        <v>22267</v>
      </c>
      <c r="I1278" s="10" t="s">
        <v>16779</v>
      </c>
      <c r="J1278" s="10" t="s">
        <v>22268</v>
      </c>
      <c r="K1278" s="10" t="s">
        <v>22269</v>
      </c>
    </row>
    <row r="1279" spans="3:11" ht="15" customHeight="1" x14ac:dyDescent="0.3">
      <c r="C1279" s="44" t="s">
        <v>15730</v>
      </c>
      <c r="D1279" s="47" t="s">
        <v>15731</v>
      </c>
      <c r="F1279" s="52" t="s">
        <v>11997</v>
      </c>
      <c r="G1279" s="10">
        <v>130120</v>
      </c>
      <c r="H1279" s="10" t="s">
        <v>9596</v>
      </c>
      <c r="I1279" s="47" t="s">
        <v>9595</v>
      </c>
      <c r="J1279" s="10" t="s">
        <v>9597</v>
      </c>
      <c r="K1279" s="10" t="s">
        <v>9598</v>
      </c>
    </row>
    <row r="1280" spans="3:11" ht="15" customHeight="1" x14ac:dyDescent="0.3">
      <c r="C1280" s="44" t="s">
        <v>15732</v>
      </c>
      <c r="D1280" s="47" t="s">
        <v>7872</v>
      </c>
      <c r="F1280" s="52" t="s">
        <v>11998</v>
      </c>
      <c r="G1280" s="10">
        <v>5970</v>
      </c>
      <c r="H1280" s="10" t="s">
        <v>9599</v>
      </c>
      <c r="I1280" s="47" t="s">
        <v>4224</v>
      </c>
      <c r="J1280" s="10" t="s">
        <v>9137</v>
      </c>
      <c r="K1280" s="10" t="s">
        <v>9600</v>
      </c>
    </row>
    <row r="1281" spans="3:11" ht="15" customHeight="1" x14ac:dyDescent="0.3">
      <c r="C1281" s="44" t="s">
        <v>15733</v>
      </c>
      <c r="D1281" s="47" t="s">
        <v>15734</v>
      </c>
      <c r="F1281" s="52" t="s">
        <v>11999</v>
      </c>
      <c r="G1281" s="10">
        <v>56729</v>
      </c>
      <c r="H1281" s="10" t="s">
        <v>9612</v>
      </c>
      <c r="I1281" s="47" t="s">
        <v>5073</v>
      </c>
      <c r="J1281" s="10" t="s">
        <v>9142</v>
      </c>
      <c r="K1281" s="10" t="s">
        <v>9613</v>
      </c>
    </row>
    <row r="1282" spans="3:11" ht="15" customHeight="1" x14ac:dyDescent="0.3">
      <c r="C1282" s="44" t="s">
        <v>15735</v>
      </c>
      <c r="D1282" s="47" t="s">
        <v>8704</v>
      </c>
      <c r="F1282" s="52" t="s">
        <v>23166</v>
      </c>
      <c r="G1282" s="10">
        <v>10738</v>
      </c>
      <c r="H1282" s="10" t="s">
        <v>22270</v>
      </c>
      <c r="I1282" s="47" t="s">
        <v>15780</v>
      </c>
      <c r="J1282" s="10" t="s">
        <v>22271</v>
      </c>
      <c r="K1282" s="10" t="s">
        <v>22272</v>
      </c>
    </row>
    <row r="1283" spans="3:11" ht="15" customHeight="1" x14ac:dyDescent="0.3">
      <c r="C1283" s="44" t="s">
        <v>15736</v>
      </c>
      <c r="D1283" s="47" t="s">
        <v>8740</v>
      </c>
      <c r="F1283" s="52" t="s">
        <v>12000</v>
      </c>
      <c r="G1283" s="10">
        <v>64326</v>
      </c>
      <c r="H1283" s="10" t="s">
        <v>9615</v>
      </c>
      <c r="I1283" s="47" t="s">
        <v>9614</v>
      </c>
      <c r="J1283" s="10" t="s">
        <v>9150</v>
      </c>
      <c r="K1283" s="10" t="s">
        <v>9616</v>
      </c>
    </row>
    <row r="1284" spans="3:11" ht="15" customHeight="1" x14ac:dyDescent="0.3">
      <c r="C1284" s="44" t="s">
        <v>15737</v>
      </c>
      <c r="D1284" s="47" t="s">
        <v>7492</v>
      </c>
      <c r="F1284" s="52" t="s">
        <v>23167</v>
      </c>
      <c r="G1284" s="10">
        <v>5995</v>
      </c>
      <c r="H1284" s="10" t="s">
        <v>22273</v>
      </c>
      <c r="I1284" s="47" t="s">
        <v>14954</v>
      </c>
      <c r="J1284" s="10" t="s">
        <v>22274</v>
      </c>
      <c r="K1284" s="10" t="s">
        <v>22275</v>
      </c>
    </row>
    <row r="1285" spans="3:11" ht="15" customHeight="1" x14ac:dyDescent="0.3">
      <c r="C1285" s="44" t="s">
        <v>15738</v>
      </c>
      <c r="D1285" s="47" t="s">
        <v>8765</v>
      </c>
      <c r="F1285" s="52" t="s">
        <v>12001</v>
      </c>
      <c r="G1285" s="10">
        <v>6010</v>
      </c>
      <c r="H1285" s="10" t="s">
        <v>9618</v>
      </c>
      <c r="I1285" s="47" t="s">
        <v>9617</v>
      </c>
      <c r="J1285" s="10" t="s">
        <v>9190</v>
      </c>
      <c r="K1285" s="10" t="s">
        <v>9619</v>
      </c>
    </row>
    <row r="1286" spans="3:11" ht="15" customHeight="1" x14ac:dyDescent="0.3">
      <c r="C1286" s="44" t="s">
        <v>15739</v>
      </c>
      <c r="D1286" s="47" t="s">
        <v>8768</v>
      </c>
      <c r="F1286" s="52" t="s">
        <v>23168</v>
      </c>
      <c r="G1286" s="10">
        <v>9886</v>
      </c>
      <c r="H1286" s="10" t="s">
        <v>22276</v>
      </c>
      <c r="I1286" s="47" t="s">
        <v>15783</v>
      </c>
      <c r="J1286" s="10" t="s">
        <v>22277</v>
      </c>
      <c r="K1286" s="10" t="s">
        <v>22278</v>
      </c>
    </row>
    <row r="1287" spans="3:11" ht="15" customHeight="1" x14ac:dyDescent="0.3">
      <c r="C1287" s="44" t="s">
        <v>15740</v>
      </c>
      <c r="D1287" s="47" t="s">
        <v>15741</v>
      </c>
      <c r="F1287" s="52" t="s">
        <v>23169</v>
      </c>
      <c r="G1287" s="10">
        <v>22836</v>
      </c>
      <c r="H1287" s="10" t="s">
        <v>22279</v>
      </c>
      <c r="I1287" s="47" t="s">
        <v>15785</v>
      </c>
      <c r="J1287" s="10" t="s">
        <v>22280</v>
      </c>
      <c r="K1287" s="10" t="s">
        <v>22281</v>
      </c>
    </row>
    <row r="1288" spans="3:11" ht="15" customHeight="1" x14ac:dyDescent="0.3">
      <c r="C1288" s="44" t="s">
        <v>15742</v>
      </c>
      <c r="D1288" s="47" t="s">
        <v>15743</v>
      </c>
      <c r="F1288" s="52" t="s">
        <v>12002</v>
      </c>
      <c r="G1288" s="10">
        <v>6015</v>
      </c>
      <c r="H1288" s="10" t="s">
        <v>9627</v>
      </c>
      <c r="I1288" s="47" t="s">
        <v>9626</v>
      </c>
      <c r="J1288" s="10" t="s">
        <v>9215</v>
      </c>
      <c r="K1288" s="10" t="s">
        <v>9628</v>
      </c>
    </row>
    <row r="1289" spans="3:11" ht="15" customHeight="1" x14ac:dyDescent="0.3">
      <c r="C1289" s="44" t="s">
        <v>15744</v>
      </c>
      <c r="D1289" s="47" t="s">
        <v>4220</v>
      </c>
      <c r="F1289" s="52" t="s">
        <v>12003</v>
      </c>
      <c r="G1289" s="10">
        <v>8737</v>
      </c>
      <c r="H1289" s="10" t="s">
        <v>9629</v>
      </c>
      <c r="I1289" s="47" t="s">
        <v>1007</v>
      </c>
      <c r="J1289" s="10" t="s">
        <v>9220</v>
      </c>
      <c r="K1289" s="10" t="s">
        <v>9630</v>
      </c>
    </row>
    <row r="1290" spans="3:11" ht="15" customHeight="1" x14ac:dyDescent="0.3">
      <c r="C1290" s="44" t="s">
        <v>15745</v>
      </c>
      <c r="D1290" s="47" t="s">
        <v>15746</v>
      </c>
      <c r="F1290" s="52" t="s">
        <v>12004</v>
      </c>
      <c r="G1290" s="10">
        <v>8767</v>
      </c>
      <c r="H1290" s="10" t="s">
        <v>9631</v>
      </c>
      <c r="I1290" s="47" t="s">
        <v>3130</v>
      </c>
      <c r="J1290" s="10" t="s">
        <v>9225</v>
      </c>
      <c r="K1290" s="10" t="s">
        <v>9632</v>
      </c>
    </row>
    <row r="1291" spans="3:11" ht="15" customHeight="1" x14ac:dyDescent="0.3">
      <c r="C1291" s="44" t="s">
        <v>15747</v>
      </c>
      <c r="D1291" s="47" t="s">
        <v>15748</v>
      </c>
      <c r="F1291" s="52" t="s">
        <v>12005</v>
      </c>
      <c r="G1291" s="10">
        <v>11035</v>
      </c>
      <c r="H1291" s="10" t="s">
        <v>9634</v>
      </c>
      <c r="I1291" s="47" t="s">
        <v>9633</v>
      </c>
      <c r="J1291" s="10" t="s">
        <v>9231</v>
      </c>
      <c r="K1291" s="10" t="s">
        <v>9635</v>
      </c>
    </row>
    <row r="1292" spans="3:11" ht="15" customHeight="1" x14ac:dyDescent="0.3">
      <c r="C1292" s="44" t="s">
        <v>15749</v>
      </c>
      <c r="D1292" s="47" t="s">
        <v>15750</v>
      </c>
      <c r="F1292" s="52" t="s">
        <v>23170</v>
      </c>
      <c r="G1292" s="10">
        <v>9921</v>
      </c>
      <c r="H1292" s="10" t="s">
        <v>22282</v>
      </c>
      <c r="I1292" s="47" t="s">
        <v>15788</v>
      </c>
      <c r="J1292" s="10" t="s">
        <v>22283</v>
      </c>
      <c r="K1292" s="10" t="s">
        <v>22284</v>
      </c>
    </row>
    <row r="1293" spans="3:11" ht="15" customHeight="1" x14ac:dyDescent="0.3">
      <c r="C1293" s="44" t="s">
        <v>15751</v>
      </c>
      <c r="D1293" s="47" t="s">
        <v>15752</v>
      </c>
      <c r="F1293" s="52" t="s">
        <v>23171</v>
      </c>
      <c r="G1293" s="10">
        <v>7844</v>
      </c>
      <c r="H1293" s="10" t="s">
        <v>22285</v>
      </c>
      <c r="I1293" s="47" t="s">
        <v>15790</v>
      </c>
      <c r="J1293" s="10" t="s">
        <v>22286</v>
      </c>
      <c r="K1293" s="10" t="s">
        <v>22287</v>
      </c>
    </row>
    <row r="1294" spans="3:11" ht="15" customHeight="1" x14ac:dyDescent="0.3">
      <c r="C1294" s="44" t="s">
        <v>15753</v>
      </c>
      <c r="D1294" s="47" t="s">
        <v>15754</v>
      </c>
      <c r="F1294" s="52" t="s">
        <v>23172</v>
      </c>
      <c r="G1294" s="10">
        <v>26994</v>
      </c>
      <c r="H1294" s="10" t="s">
        <v>22288</v>
      </c>
      <c r="I1294" s="47" t="s">
        <v>15792</v>
      </c>
      <c r="J1294" s="10" t="s">
        <v>22289</v>
      </c>
      <c r="K1294" s="10" t="s">
        <v>22290</v>
      </c>
    </row>
    <row r="1295" spans="3:11" ht="15" customHeight="1" x14ac:dyDescent="0.3">
      <c r="C1295" s="44" t="s">
        <v>15755</v>
      </c>
      <c r="D1295" s="47" t="s">
        <v>8067</v>
      </c>
      <c r="F1295" s="52" t="s">
        <v>23173</v>
      </c>
      <c r="G1295" s="10">
        <v>54778</v>
      </c>
      <c r="H1295" s="10" t="s">
        <v>22291</v>
      </c>
      <c r="I1295" s="47" t="s">
        <v>15794</v>
      </c>
      <c r="J1295" s="10" t="s">
        <v>22292</v>
      </c>
      <c r="K1295" s="10" t="s">
        <v>22293</v>
      </c>
    </row>
    <row r="1296" spans="3:11" ht="15" customHeight="1" x14ac:dyDescent="0.3">
      <c r="C1296" s="44" t="s">
        <v>15756</v>
      </c>
      <c r="D1296" s="47" t="s">
        <v>8068</v>
      </c>
      <c r="F1296" s="52" t="s">
        <v>23174</v>
      </c>
      <c r="G1296" s="10">
        <v>7737</v>
      </c>
      <c r="H1296" s="10" t="s">
        <v>22294</v>
      </c>
      <c r="I1296" s="47" t="s">
        <v>15796</v>
      </c>
      <c r="J1296" s="10" t="s">
        <v>22295</v>
      </c>
      <c r="K1296" s="10" t="s">
        <v>22296</v>
      </c>
    </row>
    <row r="1297" spans="3:11" ht="15" customHeight="1" x14ac:dyDescent="0.3">
      <c r="C1297" s="44" t="s">
        <v>15757</v>
      </c>
      <c r="D1297" s="47" t="s">
        <v>15758</v>
      </c>
      <c r="F1297" s="52" t="s">
        <v>23175</v>
      </c>
      <c r="G1297" s="10">
        <v>55905</v>
      </c>
      <c r="H1297" s="10" t="s">
        <v>22297</v>
      </c>
      <c r="I1297" s="47" t="s">
        <v>15798</v>
      </c>
      <c r="J1297" s="10" t="s">
        <v>22298</v>
      </c>
      <c r="K1297" s="10" t="s">
        <v>22299</v>
      </c>
    </row>
    <row r="1298" spans="3:11" ht="15" customHeight="1" x14ac:dyDescent="0.3">
      <c r="C1298" s="44" t="s">
        <v>15759</v>
      </c>
      <c r="D1298" s="47" t="s">
        <v>15760</v>
      </c>
      <c r="F1298" s="52" t="s">
        <v>23176</v>
      </c>
      <c r="G1298" s="10">
        <v>27246</v>
      </c>
      <c r="H1298" s="10" t="s">
        <v>22300</v>
      </c>
      <c r="I1298" s="47" t="s">
        <v>15800</v>
      </c>
      <c r="J1298" s="10" t="s">
        <v>22301</v>
      </c>
      <c r="K1298" s="10" t="s">
        <v>22302</v>
      </c>
    </row>
    <row r="1299" spans="3:11" ht="15" customHeight="1" x14ac:dyDescent="0.3">
      <c r="C1299" s="44" t="s">
        <v>15761</v>
      </c>
      <c r="D1299" s="47" t="s">
        <v>15762</v>
      </c>
      <c r="F1299" s="52" t="s">
        <v>23177</v>
      </c>
      <c r="G1299" s="10">
        <v>55298</v>
      </c>
      <c r="H1299" s="10" t="s">
        <v>22303</v>
      </c>
      <c r="I1299" s="47" t="s">
        <v>15802</v>
      </c>
      <c r="J1299" s="10" t="s">
        <v>22304</v>
      </c>
      <c r="K1299" s="10" t="s">
        <v>22305</v>
      </c>
    </row>
    <row r="1300" spans="3:11" ht="15" customHeight="1" x14ac:dyDescent="0.3">
      <c r="C1300" s="44" t="s">
        <v>15763</v>
      </c>
      <c r="D1300" s="47" t="s">
        <v>3779</v>
      </c>
      <c r="F1300" s="52" t="s">
        <v>12006</v>
      </c>
      <c r="G1300" s="10">
        <v>63891</v>
      </c>
      <c r="H1300" s="10" t="s">
        <v>9647</v>
      </c>
      <c r="I1300" s="47" t="s">
        <v>9646</v>
      </c>
      <c r="J1300" s="10" t="s">
        <v>9543</v>
      </c>
      <c r="K1300" s="10" t="s">
        <v>9648</v>
      </c>
    </row>
    <row r="1301" spans="3:11" ht="15" customHeight="1" x14ac:dyDescent="0.3">
      <c r="C1301" s="44" t="s">
        <v>15764</v>
      </c>
      <c r="D1301" s="47" t="s">
        <v>6336</v>
      </c>
      <c r="F1301" s="52" t="s">
        <v>23178</v>
      </c>
      <c r="G1301" s="10">
        <v>54941</v>
      </c>
      <c r="H1301" s="10" t="s">
        <v>22306</v>
      </c>
      <c r="I1301" s="47" t="s">
        <v>15805</v>
      </c>
      <c r="J1301" s="10" t="s">
        <v>22307</v>
      </c>
      <c r="K1301" s="10" t="s">
        <v>22308</v>
      </c>
    </row>
    <row r="1302" spans="3:11" ht="15" customHeight="1" x14ac:dyDescent="0.3">
      <c r="C1302" s="44" t="s">
        <v>15765</v>
      </c>
      <c r="D1302" s="47" t="s">
        <v>996</v>
      </c>
      <c r="F1302" s="52" t="s">
        <v>23179</v>
      </c>
      <c r="G1302" s="10">
        <v>55658</v>
      </c>
      <c r="H1302" s="10" t="s">
        <v>22309</v>
      </c>
      <c r="I1302" s="47" t="s">
        <v>15807</v>
      </c>
      <c r="J1302" s="10" t="s">
        <v>22310</v>
      </c>
      <c r="K1302" s="10" t="s">
        <v>22311</v>
      </c>
    </row>
    <row r="1303" spans="3:11" ht="15" customHeight="1" x14ac:dyDescent="0.3">
      <c r="C1303" s="44" t="s">
        <v>15766</v>
      </c>
      <c r="D1303" s="47" t="s">
        <v>9519</v>
      </c>
      <c r="F1303" s="52" t="s">
        <v>12007</v>
      </c>
      <c r="G1303" s="10">
        <v>79589</v>
      </c>
      <c r="H1303" s="10" t="s">
        <v>9652</v>
      </c>
      <c r="I1303" s="47" t="s">
        <v>9651</v>
      </c>
      <c r="J1303" s="10" t="s">
        <v>9547</v>
      </c>
      <c r="K1303" s="10" t="s">
        <v>9653</v>
      </c>
    </row>
    <row r="1304" spans="3:11" ht="15" customHeight="1" x14ac:dyDescent="0.3">
      <c r="C1304" s="44" t="s">
        <v>15767</v>
      </c>
      <c r="D1304" s="47" t="s">
        <v>15768</v>
      </c>
      <c r="F1304" s="52" t="s">
        <v>23180</v>
      </c>
      <c r="G1304" s="10">
        <v>11342</v>
      </c>
      <c r="H1304" s="10" t="s">
        <v>22312</v>
      </c>
      <c r="I1304" s="47" t="s">
        <v>15810</v>
      </c>
      <c r="J1304" s="10" t="s">
        <v>22313</v>
      </c>
      <c r="K1304" s="10" t="s">
        <v>22314</v>
      </c>
    </row>
    <row r="1305" spans="3:11" ht="15" customHeight="1" x14ac:dyDescent="0.3">
      <c r="C1305" s="44" t="s">
        <v>15769</v>
      </c>
      <c r="D1305" s="47" t="s">
        <v>15770</v>
      </c>
      <c r="F1305" s="52" t="s">
        <v>23181</v>
      </c>
      <c r="G1305" s="10">
        <v>55819</v>
      </c>
      <c r="H1305" s="10" t="s">
        <v>22315</v>
      </c>
      <c r="I1305" s="47" t="s">
        <v>15812</v>
      </c>
      <c r="J1305" s="10" t="s">
        <v>22316</v>
      </c>
      <c r="K1305" s="10" t="s">
        <v>22317</v>
      </c>
    </row>
    <row r="1306" spans="3:11" ht="15" customHeight="1" x14ac:dyDescent="0.3">
      <c r="C1306" s="44" t="s">
        <v>15771</v>
      </c>
      <c r="D1306" s="47" t="s">
        <v>15772</v>
      </c>
      <c r="F1306" s="52" t="s">
        <v>23182</v>
      </c>
      <c r="G1306" s="10">
        <v>84282</v>
      </c>
      <c r="H1306" s="10" t="s">
        <v>22318</v>
      </c>
      <c r="I1306" s="47" t="s">
        <v>15814</v>
      </c>
      <c r="J1306" s="10" t="s">
        <v>9251</v>
      </c>
      <c r="K1306" s="10" t="s">
        <v>22319</v>
      </c>
    </row>
    <row r="1307" spans="3:11" ht="15" customHeight="1" x14ac:dyDescent="0.3">
      <c r="C1307" s="44" t="s">
        <v>15773</v>
      </c>
      <c r="D1307" s="47" t="s">
        <v>15774</v>
      </c>
      <c r="F1307" s="52" t="s">
        <v>23183</v>
      </c>
      <c r="G1307" s="10">
        <v>51444</v>
      </c>
      <c r="H1307" s="10" t="s">
        <v>22320</v>
      </c>
      <c r="I1307" s="47" t="s">
        <v>15816</v>
      </c>
      <c r="J1307" s="10" t="s">
        <v>9254</v>
      </c>
      <c r="K1307" s="10" t="s">
        <v>22321</v>
      </c>
    </row>
    <row r="1308" spans="3:11" ht="15" customHeight="1" x14ac:dyDescent="0.3">
      <c r="C1308" s="44" t="s">
        <v>15775</v>
      </c>
      <c r="D1308" s="47" t="s">
        <v>15776</v>
      </c>
      <c r="F1308" s="52" t="s">
        <v>12008</v>
      </c>
      <c r="G1308" s="10">
        <v>11236</v>
      </c>
      <c r="H1308" s="10" t="s">
        <v>9657</v>
      </c>
      <c r="I1308" s="47" t="s">
        <v>9656</v>
      </c>
      <c r="J1308" s="10" t="s">
        <v>9258</v>
      </c>
      <c r="K1308" s="10" t="s">
        <v>9658</v>
      </c>
    </row>
    <row r="1309" spans="3:11" ht="15" customHeight="1" x14ac:dyDescent="0.3">
      <c r="C1309" s="44" t="s">
        <v>15777</v>
      </c>
      <c r="D1309" s="47" t="s">
        <v>15778</v>
      </c>
      <c r="F1309" s="52" t="s">
        <v>23184</v>
      </c>
      <c r="G1309" s="10">
        <v>9604</v>
      </c>
      <c r="H1309" s="10" t="s">
        <v>22322</v>
      </c>
      <c r="I1309" s="47" t="s">
        <v>15819</v>
      </c>
      <c r="J1309" s="10" t="s">
        <v>22323</v>
      </c>
      <c r="K1309" s="10" t="s">
        <v>22324</v>
      </c>
    </row>
    <row r="1310" spans="3:11" ht="15" customHeight="1" x14ac:dyDescent="0.3">
      <c r="C1310" s="44" t="s">
        <v>15779</v>
      </c>
      <c r="D1310" s="47" t="s">
        <v>15780</v>
      </c>
      <c r="F1310" s="52" t="s">
        <v>23185</v>
      </c>
      <c r="G1310" s="10">
        <v>9781</v>
      </c>
      <c r="H1310" s="10" t="s">
        <v>22325</v>
      </c>
      <c r="I1310" s="47" t="s">
        <v>15821</v>
      </c>
      <c r="J1310" s="10" t="s">
        <v>22326</v>
      </c>
      <c r="K1310" s="10" t="s">
        <v>22327</v>
      </c>
    </row>
    <row r="1311" spans="3:11" ht="15" customHeight="1" x14ac:dyDescent="0.3">
      <c r="C1311" s="44" t="s">
        <v>15781</v>
      </c>
      <c r="D1311" s="47" t="s">
        <v>9614</v>
      </c>
      <c r="F1311" s="52" t="s">
        <v>12009</v>
      </c>
      <c r="G1311" s="10">
        <v>255488</v>
      </c>
      <c r="H1311" s="10" t="s">
        <v>9662</v>
      </c>
      <c r="I1311" s="47" t="s">
        <v>9661</v>
      </c>
      <c r="J1311" s="10" t="s">
        <v>9262</v>
      </c>
      <c r="K1311" s="10" t="s">
        <v>9663</v>
      </c>
    </row>
    <row r="1312" spans="3:11" ht="15" customHeight="1" x14ac:dyDescent="0.3">
      <c r="C1312" s="44" t="s">
        <v>15782</v>
      </c>
      <c r="D1312" s="47" t="s">
        <v>15783</v>
      </c>
      <c r="F1312" s="52" t="s">
        <v>23186</v>
      </c>
      <c r="G1312" s="10">
        <v>153830</v>
      </c>
      <c r="H1312" s="10" t="s">
        <v>22328</v>
      </c>
      <c r="I1312" s="47" t="s">
        <v>15824</v>
      </c>
      <c r="J1312" s="10" t="s">
        <v>22329</v>
      </c>
      <c r="K1312" s="10" t="s">
        <v>22330</v>
      </c>
    </row>
    <row r="1313" spans="3:11" ht="15" customHeight="1" x14ac:dyDescent="0.3">
      <c r="C1313" s="44" t="s">
        <v>15784</v>
      </c>
      <c r="D1313" s="47" t="s">
        <v>15785</v>
      </c>
      <c r="F1313" s="52" t="s">
        <v>23187</v>
      </c>
      <c r="G1313" s="10">
        <v>81847</v>
      </c>
      <c r="H1313" s="10" t="s">
        <v>22331</v>
      </c>
      <c r="I1313" s="47" t="s">
        <v>15826</v>
      </c>
      <c r="J1313" s="10" t="s">
        <v>22332</v>
      </c>
      <c r="K1313" s="10" t="s">
        <v>22333</v>
      </c>
    </row>
    <row r="1314" spans="3:11" ht="15" customHeight="1" x14ac:dyDescent="0.3">
      <c r="C1314" s="44" t="s">
        <v>15786</v>
      </c>
      <c r="D1314" s="47" t="s">
        <v>9626</v>
      </c>
      <c r="F1314" s="52" t="s">
        <v>12010</v>
      </c>
      <c r="G1314" s="10">
        <v>57484</v>
      </c>
      <c r="H1314" s="10" t="s">
        <v>9665</v>
      </c>
      <c r="I1314" s="47" t="s">
        <v>9664</v>
      </c>
      <c r="J1314" s="10" t="s">
        <v>9266</v>
      </c>
      <c r="K1314" s="10" t="s">
        <v>9666</v>
      </c>
    </row>
    <row r="1315" spans="3:11" ht="15" customHeight="1" x14ac:dyDescent="0.3">
      <c r="C1315" s="44" t="s">
        <v>15787</v>
      </c>
      <c r="D1315" s="47" t="s">
        <v>15788</v>
      </c>
      <c r="F1315" s="52" t="s">
        <v>23188</v>
      </c>
      <c r="G1315" s="10">
        <v>220441</v>
      </c>
      <c r="H1315" s="10" t="s">
        <v>22334</v>
      </c>
      <c r="I1315" s="47" t="s">
        <v>15829</v>
      </c>
      <c r="J1315" s="10" t="s">
        <v>22335</v>
      </c>
      <c r="K1315" s="10" t="s">
        <v>22336</v>
      </c>
    </row>
    <row r="1316" spans="3:11" ht="15" customHeight="1" x14ac:dyDescent="0.3">
      <c r="C1316" s="44" t="s">
        <v>15789</v>
      </c>
      <c r="D1316" s="47" t="s">
        <v>15790</v>
      </c>
      <c r="F1316" s="52" t="s">
        <v>23189</v>
      </c>
      <c r="G1316" s="10">
        <v>115992</v>
      </c>
      <c r="H1316" s="10" t="s">
        <v>22337</v>
      </c>
      <c r="I1316" s="47" t="s">
        <v>15831</v>
      </c>
      <c r="J1316" s="10" t="s">
        <v>22338</v>
      </c>
      <c r="K1316" s="10" t="s">
        <v>22339</v>
      </c>
    </row>
    <row r="1317" spans="3:11" ht="15" customHeight="1" x14ac:dyDescent="0.3">
      <c r="C1317" s="44" t="s">
        <v>15791</v>
      </c>
      <c r="D1317" s="47" t="s">
        <v>15792</v>
      </c>
      <c r="F1317" s="52" t="s">
        <v>23190</v>
      </c>
      <c r="G1317" s="10">
        <v>26001</v>
      </c>
      <c r="H1317" s="10" t="s">
        <v>22340</v>
      </c>
      <c r="I1317" s="47" t="s">
        <v>15833</v>
      </c>
      <c r="J1317" s="10" t="s">
        <v>9270</v>
      </c>
      <c r="K1317" s="10" t="s">
        <v>22341</v>
      </c>
    </row>
    <row r="1318" spans="3:11" ht="15" customHeight="1" x14ac:dyDescent="0.3">
      <c r="C1318" s="44" t="s">
        <v>15793</v>
      </c>
      <c r="D1318" s="47" t="s">
        <v>15794</v>
      </c>
      <c r="F1318" s="52" t="s">
        <v>12011</v>
      </c>
      <c r="G1318" s="10">
        <v>165918</v>
      </c>
      <c r="H1318" s="10" t="s">
        <v>9667</v>
      </c>
      <c r="I1318" s="47" t="s">
        <v>6378</v>
      </c>
      <c r="J1318" s="10" t="s">
        <v>9668</v>
      </c>
      <c r="K1318" s="10" t="s">
        <v>9669</v>
      </c>
    </row>
    <row r="1319" spans="3:11" ht="15" customHeight="1" x14ac:dyDescent="0.3">
      <c r="C1319" s="44" t="s">
        <v>15795</v>
      </c>
      <c r="D1319" s="47" t="s">
        <v>15796</v>
      </c>
      <c r="F1319" s="52" t="s">
        <v>23191</v>
      </c>
      <c r="G1319" s="10">
        <v>81790</v>
      </c>
      <c r="H1319" s="10" t="s">
        <v>22342</v>
      </c>
      <c r="I1319" s="47" t="s">
        <v>15836</v>
      </c>
      <c r="J1319" s="10" t="s">
        <v>22343</v>
      </c>
      <c r="K1319" s="10" t="s">
        <v>22344</v>
      </c>
    </row>
    <row r="1320" spans="3:11" ht="15" customHeight="1" x14ac:dyDescent="0.3">
      <c r="C1320" s="44" t="s">
        <v>15797</v>
      </c>
      <c r="D1320" s="47" t="s">
        <v>15798</v>
      </c>
      <c r="F1320" s="52" t="s">
        <v>23192</v>
      </c>
      <c r="G1320" s="10">
        <v>285533</v>
      </c>
      <c r="H1320" s="10" t="s">
        <v>22345</v>
      </c>
      <c r="I1320" s="47" t="s">
        <v>15838</v>
      </c>
      <c r="J1320" s="10" t="s">
        <v>22346</v>
      </c>
      <c r="K1320" s="10" t="s">
        <v>22347</v>
      </c>
    </row>
    <row r="1321" spans="3:11" ht="15" customHeight="1" x14ac:dyDescent="0.3">
      <c r="C1321" s="44" t="s">
        <v>15799</v>
      </c>
      <c r="D1321" s="47" t="s">
        <v>15800</v>
      </c>
      <c r="F1321" s="52" t="s">
        <v>23193</v>
      </c>
      <c r="G1321" s="10">
        <v>51255</v>
      </c>
      <c r="H1321" s="10" t="s">
        <v>22348</v>
      </c>
      <c r="I1321" s="47" t="s">
        <v>15840</v>
      </c>
      <c r="J1321" s="10" t="s">
        <v>22349</v>
      </c>
      <c r="K1321" s="10" t="s">
        <v>22350</v>
      </c>
    </row>
    <row r="1322" spans="3:11" ht="15" customHeight="1" x14ac:dyDescent="0.3">
      <c r="C1322" s="44" t="s">
        <v>15801</v>
      </c>
      <c r="D1322" s="47" t="s">
        <v>15802</v>
      </c>
      <c r="F1322" s="52" t="s">
        <v>23194</v>
      </c>
      <c r="G1322" s="10">
        <v>149603</v>
      </c>
      <c r="H1322" s="10" t="s">
        <v>22351</v>
      </c>
      <c r="I1322" s="47" t="s">
        <v>15842</v>
      </c>
      <c r="J1322" s="10" t="s">
        <v>22352</v>
      </c>
      <c r="K1322" s="10" t="s">
        <v>22353</v>
      </c>
    </row>
    <row r="1323" spans="3:11" ht="15" customHeight="1" x14ac:dyDescent="0.3">
      <c r="C1323" s="44" t="s">
        <v>15803</v>
      </c>
      <c r="D1323" s="47" t="s">
        <v>9646</v>
      </c>
      <c r="F1323" s="52" t="s">
        <v>23195</v>
      </c>
      <c r="G1323" s="10">
        <v>25897</v>
      </c>
      <c r="H1323" s="10" t="s">
        <v>22354</v>
      </c>
      <c r="I1323" s="47" t="s">
        <v>15844</v>
      </c>
      <c r="J1323" s="10" t="s">
        <v>22355</v>
      </c>
      <c r="K1323" s="10" t="s">
        <v>22356</v>
      </c>
    </row>
    <row r="1324" spans="3:11" ht="15" customHeight="1" x14ac:dyDescent="0.3">
      <c r="C1324" s="44" t="s">
        <v>15804</v>
      </c>
      <c r="D1324" s="47" t="s">
        <v>15805</v>
      </c>
      <c r="F1324" s="52" t="s">
        <v>23196</v>
      </c>
      <c r="G1324" s="10">
        <v>127544</v>
      </c>
      <c r="H1324" s="10" t="s">
        <v>22357</v>
      </c>
      <c r="I1324" s="47" t="s">
        <v>15846</v>
      </c>
      <c r="J1324" s="10" t="s">
        <v>22358</v>
      </c>
      <c r="K1324" s="10" t="s">
        <v>22359</v>
      </c>
    </row>
    <row r="1325" spans="3:11" ht="15" customHeight="1" x14ac:dyDescent="0.3">
      <c r="C1325" s="44" t="s">
        <v>15806</v>
      </c>
      <c r="D1325" s="47" t="s">
        <v>15807</v>
      </c>
      <c r="F1325" s="52" t="s">
        <v>12012</v>
      </c>
      <c r="G1325" s="10">
        <v>6045</v>
      </c>
      <c r="H1325" s="10" t="s">
        <v>9671</v>
      </c>
      <c r="I1325" s="47" t="s">
        <v>9670</v>
      </c>
      <c r="J1325" s="10" t="s">
        <v>9284</v>
      </c>
      <c r="K1325" s="10" t="s">
        <v>9672</v>
      </c>
    </row>
    <row r="1326" spans="3:11" ht="15" customHeight="1" x14ac:dyDescent="0.3">
      <c r="C1326" s="44" t="s">
        <v>15808</v>
      </c>
      <c r="D1326" s="47" t="s">
        <v>9651</v>
      </c>
      <c r="F1326" s="52" t="s">
        <v>12013</v>
      </c>
      <c r="G1326" s="10">
        <v>56254</v>
      </c>
      <c r="H1326" s="10" t="s">
        <v>9674</v>
      </c>
      <c r="I1326" s="47" t="s">
        <v>9673</v>
      </c>
      <c r="J1326" s="10" t="s">
        <v>9288</v>
      </c>
      <c r="K1326" s="10" t="s">
        <v>9675</v>
      </c>
    </row>
    <row r="1327" spans="3:11" ht="15" customHeight="1" x14ac:dyDescent="0.3">
      <c r="C1327" s="44" t="s">
        <v>15809</v>
      </c>
      <c r="D1327" s="47" t="s">
        <v>15810</v>
      </c>
      <c r="F1327" s="52" t="s">
        <v>23197</v>
      </c>
      <c r="G1327" s="10">
        <v>388591</v>
      </c>
      <c r="H1327" s="10" t="s">
        <v>22360</v>
      </c>
      <c r="I1327" s="47" t="s">
        <v>15850</v>
      </c>
      <c r="J1327" s="10" t="s">
        <v>22361</v>
      </c>
      <c r="K1327" s="10" t="s">
        <v>22362</v>
      </c>
    </row>
    <row r="1328" spans="3:11" ht="15" customHeight="1" x14ac:dyDescent="0.3">
      <c r="C1328" s="44" t="s">
        <v>15811</v>
      </c>
      <c r="D1328" s="47" t="s">
        <v>15812</v>
      </c>
      <c r="F1328" s="52" t="s">
        <v>23198</v>
      </c>
      <c r="G1328" s="10">
        <v>727800</v>
      </c>
      <c r="H1328" s="10" t="s">
        <v>22363</v>
      </c>
      <c r="I1328" s="47" t="s">
        <v>15852</v>
      </c>
      <c r="J1328" s="10" t="s">
        <v>22364</v>
      </c>
      <c r="K1328" s="10" t="s">
        <v>22365</v>
      </c>
    </row>
    <row r="1329" spans="3:11" ht="15" customHeight="1" x14ac:dyDescent="0.3">
      <c r="C1329" s="44" t="s">
        <v>15813</v>
      </c>
      <c r="D1329" s="47" t="s">
        <v>15814</v>
      </c>
      <c r="F1329" s="52" t="s">
        <v>23199</v>
      </c>
      <c r="G1329" s="10">
        <v>285498</v>
      </c>
      <c r="H1329" s="10" t="s">
        <v>22366</v>
      </c>
      <c r="I1329" s="47" t="s">
        <v>15854</v>
      </c>
      <c r="J1329" s="10" t="s">
        <v>22367</v>
      </c>
      <c r="K1329" s="10" t="s">
        <v>22368</v>
      </c>
    </row>
    <row r="1330" spans="3:11" ht="15" customHeight="1" x14ac:dyDescent="0.3">
      <c r="C1330" s="44" t="s">
        <v>15815</v>
      </c>
      <c r="D1330" s="47" t="s">
        <v>15816</v>
      </c>
      <c r="F1330" s="52" t="s">
        <v>23200</v>
      </c>
      <c r="G1330" s="10">
        <v>200312</v>
      </c>
      <c r="H1330" s="10" t="s">
        <v>22369</v>
      </c>
      <c r="I1330" s="47" t="s">
        <v>15856</v>
      </c>
      <c r="J1330" s="10" t="s">
        <v>22370</v>
      </c>
      <c r="K1330" s="10" t="s">
        <v>22371</v>
      </c>
    </row>
    <row r="1331" spans="3:11" ht="15" customHeight="1" x14ac:dyDescent="0.3">
      <c r="C1331" s="44" t="s">
        <v>15817</v>
      </c>
      <c r="D1331" s="47" t="s">
        <v>9656</v>
      </c>
      <c r="F1331" s="52" t="s">
        <v>23201</v>
      </c>
      <c r="G1331" s="10">
        <v>54476</v>
      </c>
      <c r="H1331" s="10" t="s">
        <v>22372</v>
      </c>
      <c r="I1331" s="47" t="s">
        <v>15858</v>
      </c>
      <c r="J1331" s="10" t="s">
        <v>22373</v>
      </c>
      <c r="K1331" s="10" t="s">
        <v>22374</v>
      </c>
    </row>
    <row r="1332" spans="3:11" ht="15" customHeight="1" x14ac:dyDescent="0.3">
      <c r="C1332" s="44" t="s">
        <v>15818</v>
      </c>
      <c r="D1332" s="47" t="s">
        <v>15819</v>
      </c>
      <c r="F1332" s="52" t="s">
        <v>23202</v>
      </c>
      <c r="G1332" s="10">
        <v>79596</v>
      </c>
      <c r="H1332" s="10" t="s">
        <v>22375</v>
      </c>
      <c r="I1332" s="47" t="s">
        <v>15860</v>
      </c>
      <c r="J1332" s="10" t="s">
        <v>22376</v>
      </c>
      <c r="K1332" s="10" t="s">
        <v>22377</v>
      </c>
    </row>
    <row r="1333" spans="3:11" ht="15" customHeight="1" x14ac:dyDescent="0.3">
      <c r="C1333" s="44" t="s">
        <v>15820</v>
      </c>
      <c r="D1333" s="47" t="s">
        <v>15821</v>
      </c>
      <c r="F1333" s="52" t="s">
        <v>23203</v>
      </c>
      <c r="G1333" s="10">
        <v>55182</v>
      </c>
      <c r="H1333" s="10" t="s">
        <v>22378</v>
      </c>
      <c r="I1333" s="47" t="s">
        <v>15862</v>
      </c>
      <c r="J1333" s="10" t="s">
        <v>22379</v>
      </c>
      <c r="K1333" s="10" t="s">
        <v>22380</v>
      </c>
    </row>
    <row r="1334" spans="3:11" ht="15" customHeight="1" x14ac:dyDescent="0.3">
      <c r="C1334" s="44" t="s">
        <v>15822</v>
      </c>
      <c r="D1334" s="47" t="s">
        <v>9661</v>
      </c>
      <c r="F1334" s="52" t="s">
        <v>23204</v>
      </c>
      <c r="G1334" s="10">
        <v>11237</v>
      </c>
      <c r="H1334" s="10" t="s">
        <v>22381</v>
      </c>
      <c r="I1334" s="47" t="s">
        <v>15864</v>
      </c>
      <c r="J1334" s="10" t="s">
        <v>22382</v>
      </c>
      <c r="K1334" s="10" t="s">
        <v>22383</v>
      </c>
    </row>
    <row r="1335" spans="3:11" ht="15" customHeight="1" x14ac:dyDescent="0.3">
      <c r="C1335" s="44" t="s">
        <v>15823</v>
      </c>
      <c r="D1335" s="47" t="s">
        <v>15824</v>
      </c>
      <c r="F1335" s="52" t="s">
        <v>23205</v>
      </c>
      <c r="G1335" s="10">
        <v>79102</v>
      </c>
      <c r="H1335" s="10" t="s">
        <v>22384</v>
      </c>
      <c r="I1335" s="47" t="s">
        <v>15866</v>
      </c>
      <c r="J1335" s="10" t="s">
        <v>22385</v>
      </c>
      <c r="K1335" s="10" t="s">
        <v>22386</v>
      </c>
    </row>
    <row r="1336" spans="3:11" ht="15" customHeight="1" x14ac:dyDescent="0.3">
      <c r="C1336" s="44" t="s">
        <v>15825</v>
      </c>
      <c r="D1336" s="47" t="s">
        <v>15826</v>
      </c>
      <c r="F1336" s="52" t="s">
        <v>23206</v>
      </c>
      <c r="G1336" s="10">
        <v>55072</v>
      </c>
      <c r="H1336" s="10" t="s">
        <v>22387</v>
      </c>
      <c r="I1336" s="47" t="s">
        <v>15868</v>
      </c>
      <c r="J1336" s="10" t="s">
        <v>22388</v>
      </c>
      <c r="K1336" s="10" t="s">
        <v>22389</v>
      </c>
    </row>
    <row r="1337" spans="3:11" ht="15" customHeight="1" x14ac:dyDescent="0.3">
      <c r="C1337" s="44" t="s">
        <v>15827</v>
      </c>
      <c r="D1337" s="47" t="s">
        <v>9664</v>
      </c>
      <c r="F1337" s="52" t="s">
        <v>23207</v>
      </c>
      <c r="G1337" s="10">
        <v>80196</v>
      </c>
      <c r="H1337" s="10" t="s">
        <v>22390</v>
      </c>
      <c r="I1337" s="47" t="s">
        <v>15870</v>
      </c>
      <c r="J1337" s="10" t="s">
        <v>9292</v>
      </c>
      <c r="K1337" s="10" t="s">
        <v>22391</v>
      </c>
    </row>
    <row r="1338" spans="3:11" ht="15" customHeight="1" x14ac:dyDescent="0.3">
      <c r="C1338" s="44" t="s">
        <v>15828</v>
      </c>
      <c r="D1338" s="47" t="s">
        <v>15829</v>
      </c>
      <c r="F1338" s="52" t="s">
        <v>23208</v>
      </c>
      <c r="G1338" s="10">
        <v>152006</v>
      </c>
      <c r="H1338" s="10" t="s">
        <v>22392</v>
      </c>
      <c r="I1338" s="47" t="s">
        <v>15872</v>
      </c>
      <c r="J1338" s="10" t="s">
        <v>22393</v>
      </c>
      <c r="K1338" s="10" t="s">
        <v>22394</v>
      </c>
    </row>
    <row r="1339" spans="3:11" ht="15" customHeight="1" x14ac:dyDescent="0.3">
      <c r="C1339" s="44" t="s">
        <v>15830</v>
      </c>
      <c r="D1339" s="47" t="s">
        <v>15831</v>
      </c>
      <c r="F1339" s="52" t="s">
        <v>12014</v>
      </c>
      <c r="G1339" s="10">
        <v>6047</v>
      </c>
      <c r="H1339" s="10" t="s">
        <v>9677</v>
      </c>
      <c r="I1339" s="47" t="s">
        <v>9676</v>
      </c>
      <c r="J1339" s="10" t="s">
        <v>9298</v>
      </c>
      <c r="K1339" s="10" t="s">
        <v>9678</v>
      </c>
    </row>
    <row r="1340" spans="3:11" ht="15" customHeight="1" x14ac:dyDescent="0.3">
      <c r="C1340" s="44" t="s">
        <v>15832</v>
      </c>
      <c r="D1340" s="47" t="s">
        <v>15833</v>
      </c>
      <c r="F1340" s="52" t="s">
        <v>23209</v>
      </c>
      <c r="G1340" s="10">
        <v>9810</v>
      </c>
      <c r="H1340" s="10" t="s">
        <v>22395</v>
      </c>
      <c r="I1340" s="47" t="s">
        <v>15875</v>
      </c>
      <c r="J1340" s="10" t="s">
        <v>9307</v>
      </c>
      <c r="K1340" s="10" t="s">
        <v>22396</v>
      </c>
    </row>
    <row r="1341" spans="3:11" ht="15" customHeight="1" x14ac:dyDescent="0.3">
      <c r="C1341" s="44" t="s">
        <v>15834</v>
      </c>
      <c r="D1341" s="47" t="s">
        <v>6378</v>
      </c>
      <c r="F1341" s="52" t="s">
        <v>23210</v>
      </c>
      <c r="G1341" s="10">
        <v>10193</v>
      </c>
      <c r="H1341" s="10" t="s">
        <v>22397</v>
      </c>
      <c r="I1341" s="47" t="s">
        <v>15877</v>
      </c>
      <c r="J1341" s="10" t="s">
        <v>22398</v>
      </c>
      <c r="K1341" s="10" t="s">
        <v>22399</v>
      </c>
    </row>
    <row r="1342" spans="3:11" ht="15" customHeight="1" x14ac:dyDescent="0.3">
      <c r="C1342" s="44" t="s">
        <v>15835</v>
      </c>
      <c r="D1342" s="47" t="s">
        <v>15836</v>
      </c>
      <c r="F1342" s="52" t="s">
        <v>23211</v>
      </c>
      <c r="G1342" s="10">
        <v>54894</v>
      </c>
      <c r="H1342" s="10" t="s">
        <v>22400</v>
      </c>
      <c r="I1342" s="47" t="s">
        <v>15879</v>
      </c>
      <c r="J1342" s="10" t="s">
        <v>22401</v>
      </c>
      <c r="K1342" s="10" t="s">
        <v>22402</v>
      </c>
    </row>
    <row r="1343" spans="3:11" ht="15" customHeight="1" x14ac:dyDescent="0.3">
      <c r="C1343" s="44" t="s">
        <v>15837</v>
      </c>
      <c r="D1343" s="47" t="s">
        <v>15838</v>
      </c>
      <c r="F1343" s="52" t="s">
        <v>12015</v>
      </c>
      <c r="G1343" s="10">
        <v>22838</v>
      </c>
      <c r="H1343" s="10" t="s">
        <v>9680</v>
      </c>
      <c r="I1343" s="47" t="s">
        <v>9679</v>
      </c>
      <c r="J1343" s="10" t="s">
        <v>9311</v>
      </c>
      <c r="K1343" s="10" t="s">
        <v>9681</v>
      </c>
    </row>
    <row r="1344" spans="3:11" ht="15" customHeight="1" x14ac:dyDescent="0.3">
      <c r="C1344" s="44" t="s">
        <v>15839</v>
      </c>
      <c r="D1344" s="47" t="s">
        <v>15840</v>
      </c>
      <c r="F1344" s="52" t="s">
        <v>12016</v>
      </c>
      <c r="G1344" s="10">
        <v>6048</v>
      </c>
      <c r="H1344" s="10" t="s">
        <v>9683</v>
      </c>
      <c r="I1344" s="47" t="s">
        <v>9682</v>
      </c>
      <c r="J1344" s="10" t="s">
        <v>9568</v>
      </c>
      <c r="K1344" s="10" t="s">
        <v>9684</v>
      </c>
    </row>
    <row r="1345" spans="3:11" ht="15" customHeight="1" x14ac:dyDescent="0.3">
      <c r="C1345" s="44" t="s">
        <v>15841</v>
      </c>
      <c r="D1345" s="47" t="s">
        <v>15842</v>
      </c>
      <c r="F1345" s="52" t="s">
        <v>23212</v>
      </c>
      <c r="G1345" s="10">
        <v>6049</v>
      </c>
      <c r="H1345" s="10" t="s">
        <v>22403</v>
      </c>
      <c r="I1345" s="47" t="s">
        <v>15883</v>
      </c>
      <c r="J1345" s="10" t="s">
        <v>9320</v>
      </c>
      <c r="K1345" s="10" t="s">
        <v>22404</v>
      </c>
    </row>
    <row r="1346" spans="3:11" ht="15" customHeight="1" x14ac:dyDescent="0.3">
      <c r="C1346" s="44" t="s">
        <v>15843</v>
      </c>
      <c r="D1346" s="47" t="s">
        <v>15844</v>
      </c>
      <c r="F1346" s="52" t="s">
        <v>12017</v>
      </c>
      <c r="G1346" s="10">
        <v>9616</v>
      </c>
      <c r="H1346" s="10" t="s">
        <v>9686</v>
      </c>
      <c r="I1346" s="47" t="s">
        <v>9685</v>
      </c>
      <c r="J1346" s="10" t="s">
        <v>9687</v>
      </c>
      <c r="K1346" s="10" t="s">
        <v>9688</v>
      </c>
    </row>
    <row r="1347" spans="3:11" ht="15" customHeight="1" x14ac:dyDescent="0.3">
      <c r="C1347" s="44" t="s">
        <v>15845</v>
      </c>
      <c r="D1347" s="47" t="s">
        <v>15846</v>
      </c>
      <c r="F1347" s="52" t="s">
        <v>12018</v>
      </c>
      <c r="G1347" s="10">
        <v>9025</v>
      </c>
      <c r="H1347" s="10" t="s">
        <v>9692</v>
      </c>
      <c r="I1347" s="47" t="s">
        <v>6385</v>
      </c>
      <c r="J1347" s="10" t="s">
        <v>9323</v>
      </c>
      <c r="K1347" s="10" t="s">
        <v>9693</v>
      </c>
    </row>
    <row r="1348" spans="3:11" ht="15" customHeight="1" x14ac:dyDescent="0.3">
      <c r="C1348" s="44" t="s">
        <v>15847</v>
      </c>
      <c r="D1348" s="47" t="s">
        <v>9670</v>
      </c>
      <c r="F1348" s="52" t="s">
        <v>12019</v>
      </c>
      <c r="G1348" s="10">
        <v>6175</v>
      </c>
      <c r="H1348" s="10" t="s">
        <v>265</v>
      </c>
      <c r="I1348" s="47" t="s">
        <v>266</v>
      </c>
      <c r="J1348" s="10" t="s">
        <v>267</v>
      </c>
      <c r="K1348" s="10" t="s">
        <v>9699</v>
      </c>
    </row>
    <row r="1349" spans="3:11" ht="15" customHeight="1" x14ac:dyDescent="0.3">
      <c r="C1349" s="44" t="s">
        <v>15848</v>
      </c>
      <c r="D1349" s="47" t="s">
        <v>9673</v>
      </c>
      <c r="F1349" s="52" t="s">
        <v>23213</v>
      </c>
      <c r="G1349" s="10">
        <v>6189</v>
      </c>
      <c r="H1349" s="10" t="s">
        <v>22405</v>
      </c>
      <c r="I1349" s="47" t="s">
        <v>15357</v>
      </c>
      <c r="J1349" s="10" t="s">
        <v>22406</v>
      </c>
      <c r="K1349" s="10" t="s">
        <v>22407</v>
      </c>
    </row>
    <row r="1350" spans="3:11" ht="15" customHeight="1" x14ac:dyDescent="0.3">
      <c r="C1350" s="44" t="s">
        <v>15849</v>
      </c>
      <c r="D1350" s="47" t="s">
        <v>15850</v>
      </c>
      <c r="F1350" s="52" t="s">
        <v>23214</v>
      </c>
      <c r="G1350" s="10">
        <v>10692</v>
      </c>
      <c r="H1350" s="10" t="s">
        <v>22408</v>
      </c>
      <c r="I1350" s="47" t="s">
        <v>14957</v>
      </c>
      <c r="J1350" s="10" t="s">
        <v>22409</v>
      </c>
      <c r="K1350" s="10" t="s">
        <v>22410</v>
      </c>
    </row>
    <row r="1351" spans="3:11" ht="15" customHeight="1" x14ac:dyDescent="0.3">
      <c r="C1351" s="44" t="s">
        <v>15851</v>
      </c>
      <c r="D1351" s="47" t="s">
        <v>15852</v>
      </c>
      <c r="F1351" s="52" t="s">
        <v>23215</v>
      </c>
      <c r="G1351" s="10">
        <v>89970</v>
      </c>
      <c r="H1351" s="10" t="s">
        <v>22411</v>
      </c>
      <c r="I1351" s="47" t="s">
        <v>15887</v>
      </c>
      <c r="J1351" s="10" t="s">
        <v>22412</v>
      </c>
      <c r="K1351" s="10" t="s">
        <v>22413</v>
      </c>
    </row>
    <row r="1352" spans="3:11" ht="15" customHeight="1" x14ac:dyDescent="0.3">
      <c r="C1352" s="44" t="s">
        <v>15853</v>
      </c>
      <c r="D1352" s="47" t="s">
        <v>15854</v>
      </c>
      <c r="F1352" s="52" t="s">
        <v>12020</v>
      </c>
      <c r="G1352" s="10">
        <v>57142</v>
      </c>
      <c r="H1352" s="10" t="s">
        <v>9726</v>
      </c>
      <c r="I1352" s="47" t="s">
        <v>9725</v>
      </c>
      <c r="J1352" s="10" t="s">
        <v>9385</v>
      </c>
      <c r="K1352" s="10" t="s">
        <v>9727</v>
      </c>
    </row>
    <row r="1353" spans="3:11" ht="15" customHeight="1" x14ac:dyDescent="0.3">
      <c r="C1353" s="44" t="s">
        <v>15855</v>
      </c>
      <c r="D1353" s="47" t="s">
        <v>15856</v>
      </c>
      <c r="F1353" s="52" t="s">
        <v>12021</v>
      </c>
      <c r="G1353" s="10">
        <v>864</v>
      </c>
      <c r="H1353" s="10" t="s">
        <v>9732</v>
      </c>
      <c r="I1353" s="10" t="s">
        <v>9731</v>
      </c>
      <c r="J1353" s="10" t="s">
        <v>9394</v>
      </c>
      <c r="K1353" s="10" t="s">
        <v>9733</v>
      </c>
    </row>
    <row r="1354" spans="3:11" ht="15" customHeight="1" x14ac:dyDescent="0.3">
      <c r="C1354" s="44" t="s">
        <v>15857</v>
      </c>
      <c r="D1354" s="47" t="s">
        <v>15858</v>
      </c>
      <c r="F1354" s="52" t="s">
        <v>23216</v>
      </c>
      <c r="G1354" s="10">
        <v>59350</v>
      </c>
      <c r="H1354" s="10" t="s">
        <v>22414</v>
      </c>
      <c r="I1354" s="47" t="s">
        <v>14959</v>
      </c>
      <c r="J1354" s="10" t="s">
        <v>22415</v>
      </c>
      <c r="K1354" s="10" t="s">
        <v>22416</v>
      </c>
    </row>
    <row r="1355" spans="3:11" ht="15" customHeight="1" x14ac:dyDescent="0.3">
      <c r="C1355" s="44" t="s">
        <v>15859</v>
      </c>
      <c r="D1355" s="47" t="s">
        <v>15860</v>
      </c>
      <c r="F1355" s="52" t="s">
        <v>23217</v>
      </c>
      <c r="G1355" s="10">
        <v>122042</v>
      </c>
      <c r="H1355" s="10" t="s">
        <v>22417</v>
      </c>
      <c r="I1355" s="47" t="s">
        <v>14961</v>
      </c>
      <c r="J1355" s="10" t="s">
        <v>22418</v>
      </c>
      <c r="K1355" s="10" t="s">
        <v>22419</v>
      </c>
    </row>
    <row r="1356" spans="3:11" ht="15" customHeight="1" x14ac:dyDescent="0.3">
      <c r="C1356" s="44" t="s">
        <v>15861</v>
      </c>
      <c r="D1356" s="47" t="s">
        <v>15862</v>
      </c>
      <c r="F1356" s="52" t="s">
        <v>23218</v>
      </c>
      <c r="G1356" s="10">
        <v>51289</v>
      </c>
      <c r="H1356" s="10" t="s">
        <v>22420</v>
      </c>
      <c r="I1356" s="47" t="s">
        <v>14963</v>
      </c>
      <c r="J1356" s="10" t="s">
        <v>22421</v>
      </c>
      <c r="K1356" s="10" t="s">
        <v>22422</v>
      </c>
    </row>
    <row r="1357" spans="3:11" ht="15" customHeight="1" x14ac:dyDescent="0.3">
      <c r="C1357" s="44" t="s">
        <v>15863</v>
      </c>
      <c r="D1357" s="47" t="s">
        <v>15864</v>
      </c>
      <c r="F1357" s="52" t="s">
        <v>23219</v>
      </c>
      <c r="G1357" s="10">
        <v>339403</v>
      </c>
      <c r="H1357" s="10" t="s">
        <v>22423</v>
      </c>
      <c r="I1357" s="47" t="s">
        <v>14965</v>
      </c>
      <c r="J1357" s="10" t="s">
        <v>22424</v>
      </c>
      <c r="K1357" s="10" t="s">
        <v>22425</v>
      </c>
    </row>
    <row r="1358" spans="3:11" ht="15" customHeight="1" x14ac:dyDescent="0.3">
      <c r="C1358" s="44" t="s">
        <v>15865</v>
      </c>
      <c r="D1358" s="47" t="s">
        <v>15866</v>
      </c>
      <c r="F1358" s="52" t="s">
        <v>12022</v>
      </c>
      <c r="G1358" s="10">
        <v>6283</v>
      </c>
      <c r="H1358" s="10" t="s">
        <v>9747</v>
      </c>
      <c r="I1358" s="47" t="s">
        <v>9746</v>
      </c>
      <c r="J1358" s="10" t="s">
        <v>9748</v>
      </c>
      <c r="K1358" s="10" t="s">
        <v>9749</v>
      </c>
    </row>
    <row r="1359" spans="3:11" ht="15" customHeight="1" x14ac:dyDescent="0.3">
      <c r="C1359" s="44" t="s">
        <v>15867</v>
      </c>
      <c r="D1359" s="47" t="s">
        <v>15868</v>
      </c>
      <c r="F1359" s="52" t="s">
        <v>12023</v>
      </c>
      <c r="G1359" s="10">
        <v>338324</v>
      </c>
      <c r="H1359" s="10" t="s">
        <v>9751</v>
      </c>
      <c r="I1359" s="47" t="s">
        <v>9750</v>
      </c>
      <c r="J1359" s="10" t="s">
        <v>9638</v>
      </c>
      <c r="K1359" s="10" t="s">
        <v>9752</v>
      </c>
    </row>
    <row r="1360" spans="3:11" ht="15" customHeight="1" x14ac:dyDescent="0.3">
      <c r="C1360" s="44" t="s">
        <v>15869</v>
      </c>
      <c r="D1360" s="47" t="s">
        <v>15870</v>
      </c>
      <c r="F1360" s="52" t="s">
        <v>12024</v>
      </c>
      <c r="G1360" s="10">
        <v>6279</v>
      </c>
      <c r="H1360" s="10" t="s">
        <v>9758</v>
      </c>
      <c r="I1360" s="47" t="s">
        <v>9757</v>
      </c>
      <c r="J1360" s="10" t="s">
        <v>9403</v>
      </c>
      <c r="K1360" s="10" t="s">
        <v>9759</v>
      </c>
    </row>
    <row r="1361" spans="3:11" ht="15" customHeight="1" x14ac:dyDescent="0.3">
      <c r="C1361" s="44" t="s">
        <v>15871</v>
      </c>
      <c r="D1361" s="47" t="s">
        <v>15872</v>
      </c>
      <c r="F1361" s="52" t="s">
        <v>12025</v>
      </c>
      <c r="G1361" s="10">
        <v>6285</v>
      </c>
      <c r="H1361" s="10" t="s">
        <v>9761</v>
      </c>
      <c r="I1361" s="47" t="s">
        <v>9760</v>
      </c>
      <c r="J1361" s="10" t="s">
        <v>9407</v>
      </c>
      <c r="K1361" s="10" t="s">
        <v>9762</v>
      </c>
    </row>
    <row r="1362" spans="3:11" ht="15" customHeight="1" x14ac:dyDescent="0.3">
      <c r="C1362" s="44" t="s">
        <v>15873</v>
      </c>
      <c r="D1362" s="47" t="s">
        <v>9676</v>
      </c>
      <c r="F1362" s="52" t="s">
        <v>12026</v>
      </c>
      <c r="G1362" s="10">
        <v>1901</v>
      </c>
      <c r="H1362" s="10" t="s">
        <v>9763</v>
      </c>
      <c r="I1362" s="47" t="s">
        <v>5228</v>
      </c>
      <c r="J1362" s="10" t="s">
        <v>9412</v>
      </c>
      <c r="K1362" s="10" t="s">
        <v>9764</v>
      </c>
    </row>
    <row r="1363" spans="3:11" ht="15" customHeight="1" x14ac:dyDescent="0.3">
      <c r="C1363" s="44" t="s">
        <v>15874</v>
      </c>
      <c r="D1363" s="47" t="s">
        <v>15875</v>
      </c>
      <c r="F1363" s="52" t="s">
        <v>12027</v>
      </c>
      <c r="G1363" s="10">
        <v>9294</v>
      </c>
      <c r="H1363" s="10" t="s">
        <v>9766</v>
      </c>
      <c r="I1363" s="47" t="s">
        <v>9765</v>
      </c>
      <c r="J1363" s="10" t="s">
        <v>9416</v>
      </c>
      <c r="K1363" s="10" t="s">
        <v>9767</v>
      </c>
    </row>
    <row r="1364" spans="3:11" ht="15" customHeight="1" x14ac:dyDescent="0.3">
      <c r="C1364" s="44" t="s">
        <v>15876</v>
      </c>
      <c r="D1364" s="47" t="s">
        <v>15877</v>
      </c>
      <c r="F1364" s="52" t="s">
        <v>12028</v>
      </c>
      <c r="G1364" s="10">
        <v>1903</v>
      </c>
      <c r="H1364" s="10" t="s">
        <v>9769</v>
      </c>
      <c r="I1364" s="47" t="s">
        <v>9768</v>
      </c>
      <c r="J1364" s="10" t="s">
        <v>9422</v>
      </c>
      <c r="K1364" s="10" t="s">
        <v>9770</v>
      </c>
    </row>
    <row r="1365" spans="3:11" ht="15" customHeight="1" x14ac:dyDescent="0.3">
      <c r="C1365" s="44" t="s">
        <v>15878</v>
      </c>
      <c r="D1365" s="47" t="s">
        <v>15879</v>
      </c>
      <c r="F1365" s="52" t="s">
        <v>23220</v>
      </c>
      <c r="G1365" s="10">
        <v>8698</v>
      </c>
      <c r="H1365" s="10" t="s">
        <v>22426</v>
      </c>
      <c r="I1365" s="47" t="s">
        <v>14970</v>
      </c>
      <c r="J1365" s="10" t="s">
        <v>22427</v>
      </c>
      <c r="K1365" s="10" t="s">
        <v>22428</v>
      </c>
    </row>
    <row r="1366" spans="3:11" ht="15" customHeight="1" x14ac:dyDescent="0.3">
      <c r="C1366" s="44" t="s">
        <v>15880</v>
      </c>
      <c r="D1366" s="47" t="s">
        <v>9679</v>
      </c>
      <c r="F1366" s="52" t="s">
        <v>23221</v>
      </c>
      <c r="G1366" s="10">
        <v>53637</v>
      </c>
      <c r="H1366" s="10" t="s">
        <v>22429</v>
      </c>
      <c r="I1366" s="47" t="s">
        <v>14972</v>
      </c>
      <c r="J1366" s="10" t="s">
        <v>22430</v>
      </c>
      <c r="K1366" s="10" t="s">
        <v>22431</v>
      </c>
    </row>
    <row r="1367" spans="3:11" ht="15" customHeight="1" x14ac:dyDescent="0.3">
      <c r="C1367" s="44" t="s">
        <v>15881</v>
      </c>
      <c r="D1367" s="47" t="s">
        <v>9682</v>
      </c>
      <c r="F1367" s="52" t="s">
        <v>23222</v>
      </c>
      <c r="G1367" s="10">
        <v>6291</v>
      </c>
      <c r="H1367" s="10" t="s">
        <v>22432</v>
      </c>
      <c r="I1367" s="47" t="s">
        <v>16786</v>
      </c>
      <c r="J1367" s="10" t="s">
        <v>22433</v>
      </c>
      <c r="K1367" s="10" t="s">
        <v>22434</v>
      </c>
    </row>
    <row r="1368" spans="3:11" ht="15" customHeight="1" x14ac:dyDescent="0.3">
      <c r="C1368" s="44" t="s">
        <v>15882</v>
      </c>
      <c r="D1368" s="47" t="s">
        <v>15883</v>
      </c>
      <c r="F1368" s="52" t="s">
        <v>23223</v>
      </c>
      <c r="G1368" s="10">
        <v>29115</v>
      </c>
      <c r="H1368" s="10" t="s">
        <v>22435</v>
      </c>
      <c r="I1368" s="47" t="s">
        <v>15362</v>
      </c>
      <c r="J1368" s="10" t="s">
        <v>22436</v>
      </c>
      <c r="K1368" s="10" t="s">
        <v>22437</v>
      </c>
    </row>
    <row r="1369" spans="3:11" ht="15" customHeight="1" x14ac:dyDescent="0.3">
      <c r="C1369" s="44" t="s">
        <v>15884</v>
      </c>
      <c r="D1369" s="47" t="s">
        <v>9685</v>
      </c>
      <c r="F1369" s="52" t="s">
        <v>12029</v>
      </c>
      <c r="G1369" s="10">
        <v>9092</v>
      </c>
      <c r="H1369" s="10" t="s">
        <v>9773</v>
      </c>
      <c r="I1369" s="47" t="s">
        <v>2442</v>
      </c>
      <c r="J1369" s="10" t="s">
        <v>9432</v>
      </c>
      <c r="K1369" s="10" t="s">
        <v>9774</v>
      </c>
    </row>
    <row r="1370" spans="3:11" ht="15" customHeight="1" x14ac:dyDescent="0.3">
      <c r="C1370" s="44" t="s">
        <v>15885</v>
      </c>
      <c r="D1370" s="47" t="s">
        <v>6385</v>
      </c>
      <c r="F1370" s="52" t="s">
        <v>12030</v>
      </c>
      <c r="G1370" s="10">
        <v>6319</v>
      </c>
      <c r="H1370" s="10" t="s">
        <v>9781</v>
      </c>
      <c r="I1370" s="47" t="s">
        <v>9780</v>
      </c>
      <c r="J1370" s="10" t="s">
        <v>9782</v>
      </c>
      <c r="K1370" s="10" t="s">
        <v>9783</v>
      </c>
    </row>
    <row r="1371" spans="3:11" ht="15" customHeight="1" x14ac:dyDescent="0.3">
      <c r="C1371" s="44" t="s">
        <v>15886</v>
      </c>
      <c r="D1371" s="47" t="s">
        <v>15887</v>
      </c>
      <c r="F1371" s="52" t="s">
        <v>12031</v>
      </c>
      <c r="G1371" s="10">
        <v>6344</v>
      </c>
      <c r="H1371" s="10" t="s">
        <v>9806</v>
      </c>
      <c r="I1371" s="47" t="s">
        <v>9805</v>
      </c>
      <c r="J1371" s="10" t="s">
        <v>9454</v>
      </c>
      <c r="K1371" s="10" t="s">
        <v>9807</v>
      </c>
    </row>
    <row r="1372" spans="3:11" ht="15" customHeight="1" x14ac:dyDescent="0.3">
      <c r="C1372" s="44" t="s">
        <v>15888</v>
      </c>
      <c r="D1372" s="47" t="s">
        <v>15889</v>
      </c>
      <c r="F1372" s="52" t="s">
        <v>23224</v>
      </c>
      <c r="G1372" s="10">
        <v>80274</v>
      </c>
      <c r="H1372" s="10" t="s">
        <v>22438</v>
      </c>
      <c r="I1372" s="47" t="s">
        <v>16788</v>
      </c>
      <c r="J1372" s="10" t="s">
        <v>22439</v>
      </c>
      <c r="K1372" s="10" t="s">
        <v>22440</v>
      </c>
    </row>
    <row r="1373" spans="3:11" ht="15" customHeight="1" x14ac:dyDescent="0.3">
      <c r="C1373" s="44" t="s">
        <v>15890</v>
      </c>
      <c r="D1373" s="47" t="s">
        <v>5873</v>
      </c>
      <c r="F1373" s="52" t="s">
        <v>23225</v>
      </c>
      <c r="G1373" s="10">
        <v>6386</v>
      </c>
      <c r="H1373" s="10" t="s">
        <v>22441</v>
      </c>
      <c r="I1373" s="47" t="s">
        <v>16790</v>
      </c>
      <c r="J1373" s="10" t="s">
        <v>22442</v>
      </c>
      <c r="K1373" s="10" t="s">
        <v>22443</v>
      </c>
    </row>
    <row r="1374" spans="3:11" ht="15" customHeight="1" x14ac:dyDescent="0.3">
      <c r="C1374" s="44" t="s">
        <v>15891</v>
      </c>
      <c r="D1374" s="47" t="s">
        <v>15892</v>
      </c>
      <c r="F1374" s="52" t="s">
        <v>12032</v>
      </c>
      <c r="G1374" s="10">
        <v>6389</v>
      </c>
      <c r="H1374" s="10" t="s">
        <v>9808</v>
      </c>
      <c r="I1374" s="47" t="s">
        <v>1591</v>
      </c>
      <c r="J1374" s="10" t="s">
        <v>9457</v>
      </c>
      <c r="K1374" s="10" t="s">
        <v>9809</v>
      </c>
    </row>
    <row r="1375" spans="3:11" ht="15" customHeight="1" x14ac:dyDescent="0.3">
      <c r="C1375" s="44" t="s">
        <v>15893</v>
      </c>
      <c r="D1375" s="47" t="s">
        <v>9924</v>
      </c>
      <c r="F1375" s="52" t="s">
        <v>12033</v>
      </c>
      <c r="G1375" s="10">
        <v>6390</v>
      </c>
      <c r="H1375" s="10" t="s">
        <v>9810</v>
      </c>
      <c r="I1375" s="47" t="s">
        <v>1593</v>
      </c>
      <c r="J1375" s="10" t="s">
        <v>9462</v>
      </c>
      <c r="K1375" s="10" t="s">
        <v>9811</v>
      </c>
    </row>
    <row r="1376" spans="3:11" ht="15" customHeight="1" x14ac:dyDescent="0.3">
      <c r="C1376" s="44" t="s">
        <v>15894</v>
      </c>
      <c r="D1376" s="47" t="s">
        <v>4514</v>
      </c>
      <c r="F1376" s="52" t="s">
        <v>12034</v>
      </c>
      <c r="G1376" s="10">
        <v>6391</v>
      </c>
      <c r="H1376" s="10" t="s">
        <v>9812</v>
      </c>
      <c r="I1376" s="47" t="s">
        <v>1595</v>
      </c>
      <c r="J1376" s="10" t="s">
        <v>9813</v>
      </c>
      <c r="K1376" s="10" t="s">
        <v>9814</v>
      </c>
    </row>
    <row r="1377" spans="3:11" ht="15" customHeight="1" x14ac:dyDescent="0.3">
      <c r="C1377" s="44" t="s">
        <v>15895</v>
      </c>
      <c r="D1377" s="47" t="s">
        <v>7639</v>
      </c>
      <c r="F1377" s="52" t="s">
        <v>12035</v>
      </c>
      <c r="G1377" s="10">
        <v>6392</v>
      </c>
      <c r="H1377" s="10" t="s">
        <v>9815</v>
      </c>
      <c r="I1377" s="47" t="s">
        <v>1599</v>
      </c>
      <c r="J1377" s="10" t="s">
        <v>9468</v>
      </c>
      <c r="K1377" s="10" t="s">
        <v>9816</v>
      </c>
    </row>
    <row r="1378" spans="3:11" ht="15" customHeight="1" x14ac:dyDescent="0.3">
      <c r="C1378" s="44" t="s">
        <v>15896</v>
      </c>
      <c r="D1378" s="47" t="s">
        <v>10069</v>
      </c>
      <c r="F1378" s="52" t="s">
        <v>12036</v>
      </c>
      <c r="G1378" s="10">
        <v>7095</v>
      </c>
      <c r="H1378" s="10" t="s">
        <v>9818</v>
      </c>
      <c r="I1378" s="47" t="s">
        <v>9817</v>
      </c>
      <c r="J1378" s="10" t="s">
        <v>9475</v>
      </c>
      <c r="K1378" s="10" t="s">
        <v>9819</v>
      </c>
    </row>
    <row r="1379" spans="3:11" ht="15" customHeight="1" x14ac:dyDescent="0.3">
      <c r="C1379" s="44" t="s">
        <v>15897</v>
      </c>
      <c r="D1379" s="47" t="s">
        <v>3804</v>
      </c>
      <c r="F1379" s="52" t="s">
        <v>23226</v>
      </c>
      <c r="G1379" s="10">
        <v>6398</v>
      </c>
      <c r="H1379" s="10" t="s">
        <v>22444</v>
      </c>
      <c r="I1379" s="47" t="s">
        <v>16792</v>
      </c>
      <c r="J1379" s="10" t="s">
        <v>22445</v>
      </c>
      <c r="K1379" s="10" t="s">
        <v>22446</v>
      </c>
    </row>
    <row r="1380" spans="3:11" ht="15" customHeight="1" x14ac:dyDescent="0.3">
      <c r="C1380" s="44" t="s">
        <v>15898</v>
      </c>
      <c r="D1380" s="47" t="s">
        <v>8106</v>
      </c>
      <c r="F1380" s="52" t="s">
        <v>12037</v>
      </c>
      <c r="G1380" s="10">
        <v>6400</v>
      </c>
      <c r="H1380" s="10" t="s">
        <v>9821</v>
      </c>
      <c r="I1380" s="47" t="s">
        <v>9820</v>
      </c>
      <c r="J1380" s="10" t="s">
        <v>9479</v>
      </c>
      <c r="K1380" s="10" t="s">
        <v>9822</v>
      </c>
    </row>
    <row r="1381" spans="3:11" ht="15" customHeight="1" x14ac:dyDescent="0.3">
      <c r="C1381" s="44" t="s">
        <v>15899</v>
      </c>
      <c r="D1381" s="47" t="s">
        <v>1455</v>
      </c>
      <c r="F1381" s="52" t="s">
        <v>12038</v>
      </c>
      <c r="G1381" s="10">
        <v>6401</v>
      </c>
      <c r="H1381" s="10" t="s">
        <v>9823</v>
      </c>
      <c r="I1381" s="47" t="s">
        <v>3259</v>
      </c>
      <c r="J1381" s="10" t="s">
        <v>9482</v>
      </c>
      <c r="K1381" s="10" t="s">
        <v>9824</v>
      </c>
    </row>
    <row r="1382" spans="3:11" ht="15" customHeight="1" x14ac:dyDescent="0.3">
      <c r="C1382" s="44" t="s">
        <v>15900</v>
      </c>
      <c r="D1382" s="47" t="s">
        <v>8107</v>
      </c>
      <c r="F1382" s="52" t="s">
        <v>23227</v>
      </c>
      <c r="G1382" s="10">
        <v>10507</v>
      </c>
      <c r="H1382" s="10" t="s">
        <v>22447</v>
      </c>
      <c r="I1382" s="47" t="s">
        <v>15365</v>
      </c>
      <c r="J1382" s="10" t="s">
        <v>22448</v>
      </c>
      <c r="K1382" s="10" t="s">
        <v>22449</v>
      </c>
    </row>
    <row r="1383" spans="3:11" ht="15" customHeight="1" x14ac:dyDescent="0.3">
      <c r="C1383" s="44" t="s">
        <v>15901</v>
      </c>
      <c r="D1383" s="47" t="s">
        <v>7511</v>
      </c>
      <c r="F1383" s="52" t="s">
        <v>23228</v>
      </c>
      <c r="G1383" s="10">
        <v>10955</v>
      </c>
      <c r="H1383" s="10" t="s">
        <v>22450</v>
      </c>
      <c r="I1383" s="47" t="s">
        <v>15367</v>
      </c>
      <c r="J1383" s="10" t="s">
        <v>22451</v>
      </c>
      <c r="K1383" s="10" t="s">
        <v>22452</v>
      </c>
    </row>
    <row r="1384" spans="3:11" ht="15" customHeight="1" x14ac:dyDescent="0.3">
      <c r="C1384" s="44" t="s">
        <v>15902</v>
      </c>
      <c r="D1384" s="47" t="s">
        <v>15903</v>
      </c>
      <c r="F1384" s="52" t="s">
        <v>12039</v>
      </c>
      <c r="G1384" s="10">
        <v>27230</v>
      </c>
      <c r="H1384" s="10" t="s">
        <v>9855</v>
      </c>
      <c r="I1384" s="47" t="s">
        <v>9854</v>
      </c>
      <c r="J1384" s="10" t="s">
        <v>9492</v>
      </c>
      <c r="K1384" s="10" t="s">
        <v>9856</v>
      </c>
    </row>
    <row r="1385" spans="3:11" ht="15" customHeight="1" x14ac:dyDescent="0.3">
      <c r="C1385" s="44" t="s">
        <v>15904</v>
      </c>
      <c r="D1385" s="47" t="s">
        <v>15905</v>
      </c>
      <c r="F1385" s="52" t="s">
        <v>12040</v>
      </c>
      <c r="G1385" s="10">
        <v>5265</v>
      </c>
      <c r="H1385" s="10" t="s">
        <v>9857</v>
      </c>
      <c r="I1385" s="47" t="s">
        <v>9715</v>
      </c>
      <c r="J1385" s="10" t="s">
        <v>9496</v>
      </c>
      <c r="K1385" s="10" t="s">
        <v>9858</v>
      </c>
    </row>
    <row r="1386" spans="3:11" ht="15" customHeight="1" x14ac:dyDescent="0.3">
      <c r="C1386" s="44" t="s">
        <v>15906</v>
      </c>
      <c r="D1386" s="47" t="s">
        <v>10160</v>
      </c>
      <c r="F1386" s="52" t="s">
        <v>12041</v>
      </c>
      <c r="G1386" s="10">
        <v>12</v>
      </c>
      <c r="H1386" s="10" t="s">
        <v>9860</v>
      </c>
      <c r="I1386" s="47" t="s">
        <v>9859</v>
      </c>
      <c r="J1386" s="10" t="s">
        <v>9861</v>
      </c>
      <c r="K1386" s="10" t="s">
        <v>9862</v>
      </c>
    </row>
    <row r="1387" spans="3:11" ht="15" customHeight="1" x14ac:dyDescent="0.3">
      <c r="C1387" s="44" t="s">
        <v>15907</v>
      </c>
      <c r="D1387" s="47" t="s">
        <v>15908</v>
      </c>
      <c r="F1387" s="52" t="s">
        <v>12042</v>
      </c>
      <c r="G1387" s="10">
        <v>5055</v>
      </c>
      <c r="H1387" s="10" t="s">
        <v>9863</v>
      </c>
      <c r="I1387" s="47" t="s">
        <v>7380</v>
      </c>
      <c r="J1387" s="10" t="s">
        <v>9511</v>
      </c>
      <c r="K1387" s="10" t="s">
        <v>9864</v>
      </c>
    </row>
    <row r="1388" spans="3:11" ht="15" customHeight="1" x14ac:dyDescent="0.3">
      <c r="C1388" s="44" t="s">
        <v>15909</v>
      </c>
      <c r="D1388" s="47" t="s">
        <v>15910</v>
      </c>
      <c r="F1388" s="52" t="s">
        <v>12043</v>
      </c>
      <c r="G1388" s="10">
        <v>5272</v>
      </c>
      <c r="H1388" s="10" t="s">
        <v>9866</v>
      </c>
      <c r="I1388" s="47" t="s">
        <v>9865</v>
      </c>
      <c r="J1388" s="10" t="s">
        <v>9516</v>
      </c>
      <c r="K1388" s="10" t="s">
        <v>9867</v>
      </c>
    </row>
    <row r="1389" spans="3:11" ht="15" customHeight="1" x14ac:dyDescent="0.3">
      <c r="C1389" s="44" t="s">
        <v>15911</v>
      </c>
      <c r="D1389" s="47" t="s">
        <v>8123</v>
      </c>
      <c r="F1389" s="52" t="s">
        <v>23229</v>
      </c>
      <c r="G1389" s="10">
        <v>5345</v>
      </c>
      <c r="H1389" s="10" t="s">
        <v>22453</v>
      </c>
      <c r="I1389" s="47" t="s">
        <v>16797</v>
      </c>
      <c r="J1389" s="10" t="s">
        <v>22454</v>
      </c>
      <c r="K1389" s="10" t="s">
        <v>22455</v>
      </c>
    </row>
    <row r="1390" spans="3:11" ht="15" customHeight="1" x14ac:dyDescent="0.3">
      <c r="C1390" s="44" t="s">
        <v>15912</v>
      </c>
      <c r="D1390" s="47" t="s">
        <v>10380</v>
      </c>
      <c r="F1390" s="52" t="s">
        <v>12044</v>
      </c>
      <c r="G1390" s="10">
        <v>2810</v>
      </c>
      <c r="H1390" s="10" t="s">
        <v>9876</v>
      </c>
      <c r="I1390" s="47" t="s">
        <v>9875</v>
      </c>
      <c r="J1390" s="10" t="s">
        <v>9534</v>
      </c>
      <c r="K1390" s="10" t="s">
        <v>9877</v>
      </c>
    </row>
    <row r="1391" spans="3:11" ht="15" customHeight="1" x14ac:dyDescent="0.3">
      <c r="C1391" s="44" t="s">
        <v>15913</v>
      </c>
      <c r="D1391" s="47" t="s">
        <v>10419</v>
      </c>
      <c r="F1391" s="52" t="s">
        <v>12045</v>
      </c>
      <c r="G1391" s="10">
        <v>6422</v>
      </c>
      <c r="H1391" s="10" t="s">
        <v>9878</v>
      </c>
      <c r="I1391" s="47" t="s">
        <v>8728</v>
      </c>
      <c r="J1391" s="10" t="s">
        <v>9537</v>
      </c>
      <c r="K1391" s="10" t="s">
        <v>9879</v>
      </c>
    </row>
    <row r="1392" spans="3:11" ht="15" customHeight="1" x14ac:dyDescent="0.3">
      <c r="C1392" s="44" t="s">
        <v>15914</v>
      </c>
      <c r="D1392" s="47" t="s">
        <v>10423</v>
      </c>
      <c r="F1392" s="52" t="s">
        <v>12046</v>
      </c>
      <c r="G1392" s="10">
        <v>6441</v>
      </c>
      <c r="H1392" s="10" t="s">
        <v>9886</v>
      </c>
      <c r="I1392" s="47" t="s">
        <v>7499</v>
      </c>
      <c r="J1392" s="10" t="s">
        <v>9552</v>
      </c>
      <c r="K1392" s="10" t="s">
        <v>9887</v>
      </c>
    </row>
    <row r="1393" spans="3:11" ht="15" customHeight="1" x14ac:dyDescent="0.3">
      <c r="C1393" s="44" t="s">
        <v>15915</v>
      </c>
      <c r="D1393" s="47" t="s">
        <v>15916</v>
      </c>
      <c r="F1393" s="52" t="s">
        <v>12047</v>
      </c>
      <c r="G1393" s="10">
        <v>51100</v>
      </c>
      <c r="H1393" s="10" t="s">
        <v>9892</v>
      </c>
      <c r="I1393" s="47" t="s">
        <v>9891</v>
      </c>
      <c r="J1393" s="10" t="s">
        <v>9574</v>
      </c>
      <c r="K1393" s="10" t="s">
        <v>9893</v>
      </c>
    </row>
    <row r="1394" spans="3:11" ht="15" customHeight="1" x14ac:dyDescent="0.3">
      <c r="C1394" s="44" t="s">
        <v>15917</v>
      </c>
      <c r="D1394" s="47" t="s">
        <v>5385</v>
      </c>
      <c r="F1394" s="52" t="s">
        <v>23230</v>
      </c>
      <c r="G1394" s="10">
        <v>257218</v>
      </c>
      <c r="H1394" s="10" t="s">
        <v>22456</v>
      </c>
      <c r="I1394" s="47" t="s">
        <v>15889</v>
      </c>
      <c r="J1394" s="10" t="s">
        <v>9585</v>
      </c>
      <c r="K1394" s="10" t="s">
        <v>22457</v>
      </c>
    </row>
    <row r="1395" spans="3:11" ht="15" customHeight="1" x14ac:dyDescent="0.3">
      <c r="C1395" s="44" t="s">
        <v>15918</v>
      </c>
      <c r="D1395" s="47" t="s">
        <v>10770</v>
      </c>
      <c r="F1395" s="52" t="s">
        <v>12048</v>
      </c>
      <c r="G1395" s="10">
        <v>6477</v>
      </c>
      <c r="H1395" s="10" t="s">
        <v>9897</v>
      </c>
      <c r="I1395" s="47" t="s">
        <v>5873</v>
      </c>
      <c r="J1395" s="10" t="s">
        <v>9898</v>
      </c>
      <c r="K1395" s="10" t="s">
        <v>9899</v>
      </c>
    </row>
    <row r="1396" spans="3:11" ht="15" customHeight="1" x14ac:dyDescent="0.3">
      <c r="C1396" s="44" t="s">
        <v>15919</v>
      </c>
      <c r="D1396" s="47" t="s">
        <v>3168</v>
      </c>
      <c r="F1396" s="52" t="s">
        <v>23231</v>
      </c>
      <c r="G1396" s="10">
        <v>6478</v>
      </c>
      <c r="H1396" s="10" t="s">
        <v>22458</v>
      </c>
      <c r="I1396" s="47" t="s">
        <v>15892</v>
      </c>
      <c r="J1396" s="10" t="s">
        <v>22459</v>
      </c>
      <c r="K1396" s="10" t="s">
        <v>22460</v>
      </c>
    </row>
    <row r="1397" spans="3:11" ht="15" customHeight="1" x14ac:dyDescent="0.3">
      <c r="C1397" s="44" t="s">
        <v>15920</v>
      </c>
      <c r="D1397" s="47" t="s">
        <v>3169</v>
      </c>
      <c r="F1397" s="52" t="s">
        <v>12049</v>
      </c>
      <c r="G1397" s="10">
        <v>59307</v>
      </c>
      <c r="H1397" s="10" t="s">
        <v>9903</v>
      </c>
      <c r="I1397" s="47" t="s">
        <v>4227</v>
      </c>
      <c r="J1397" s="10" t="s">
        <v>9904</v>
      </c>
      <c r="K1397" s="10" t="s">
        <v>9905</v>
      </c>
    </row>
    <row r="1398" spans="3:11" ht="15" customHeight="1" x14ac:dyDescent="0.3">
      <c r="C1398" s="44" t="s">
        <v>15921</v>
      </c>
      <c r="D1398" s="47" t="s">
        <v>10821</v>
      </c>
      <c r="F1398" s="52" t="s">
        <v>12050</v>
      </c>
      <c r="G1398" s="10">
        <v>6614</v>
      </c>
      <c r="H1398" s="10" t="s">
        <v>9910</v>
      </c>
      <c r="I1398" s="47" t="s">
        <v>9909</v>
      </c>
      <c r="J1398" s="10" t="s">
        <v>9588</v>
      </c>
      <c r="K1398" s="10" t="s">
        <v>9911</v>
      </c>
    </row>
    <row r="1399" spans="3:11" ht="15" customHeight="1" x14ac:dyDescent="0.3">
      <c r="C1399" s="44" t="s">
        <v>15922</v>
      </c>
      <c r="D1399" s="47" t="s">
        <v>15448</v>
      </c>
      <c r="F1399" s="52" t="s">
        <v>12051</v>
      </c>
      <c r="G1399" s="10">
        <v>10280</v>
      </c>
      <c r="H1399" s="10" t="s">
        <v>9920</v>
      </c>
      <c r="I1399" s="47" t="s">
        <v>4106</v>
      </c>
      <c r="J1399" s="10" t="s">
        <v>9590</v>
      </c>
      <c r="K1399" s="10" t="s">
        <v>9921</v>
      </c>
    </row>
    <row r="1400" spans="3:11" ht="15" customHeight="1" x14ac:dyDescent="0.3">
      <c r="C1400" s="44" t="s">
        <v>15923</v>
      </c>
      <c r="D1400" s="47" t="s">
        <v>4271</v>
      </c>
      <c r="F1400" s="52" t="s">
        <v>23232</v>
      </c>
      <c r="G1400" s="10">
        <v>6494</v>
      </c>
      <c r="H1400" s="10" t="s">
        <v>22461</v>
      </c>
      <c r="I1400" s="47" t="s">
        <v>15374</v>
      </c>
      <c r="J1400" s="10" t="s">
        <v>22462</v>
      </c>
      <c r="K1400" s="10" t="s">
        <v>22463</v>
      </c>
    </row>
    <row r="1401" spans="3:11" ht="15" customHeight="1" x14ac:dyDescent="0.3">
      <c r="C1401" s="44" t="s">
        <v>15924</v>
      </c>
      <c r="D1401" s="47" t="s">
        <v>15451</v>
      </c>
      <c r="F1401" s="52" t="s">
        <v>12052</v>
      </c>
      <c r="G1401" s="10">
        <v>6500</v>
      </c>
      <c r="H1401" s="10" t="s">
        <v>9925</v>
      </c>
      <c r="I1401" s="47" t="s">
        <v>9924</v>
      </c>
      <c r="J1401" s="10" t="s">
        <v>9603</v>
      </c>
      <c r="K1401" s="10" t="s">
        <v>9926</v>
      </c>
    </row>
    <row r="1402" spans="3:11" ht="15" customHeight="1" x14ac:dyDescent="0.3">
      <c r="C1402" s="44" t="s">
        <v>15925</v>
      </c>
      <c r="D1402" s="47" t="s">
        <v>15453</v>
      </c>
      <c r="F1402" s="52" t="s">
        <v>12053</v>
      </c>
      <c r="G1402" s="10">
        <v>6502</v>
      </c>
      <c r="H1402" s="10" t="s">
        <v>9927</v>
      </c>
      <c r="I1402" s="47" t="s">
        <v>4514</v>
      </c>
      <c r="J1402" s="10" t="s">
        <v>9606</v>
      </c>
      <c r="K1402" s="10" t="s">
        <v>9928</v>
      </c>
    </row>
    <row r="1403" spans="3:11" ht="15" customHeight="1" x14ac:dyDescent="0.3">
      <c r="C1403" s="44" t="s">
        <v>15926</v>
      </c>
      <c r="D1403" s="47" t="s">
        <v>10059</v>
      </c>
      <c r="F1403" s="52" t="s">
        <v>12054</v>
      </c>
      <c r="G1403" s="10">
        <v>6554</v>
      </c>
      <c r="H1403" s="10" t="s">
        <v>9930</v>
      </c>
      <c r="I1403" s="47" t="s">
        <v>9929</v>
      </c>
      <c r="J1403" s="10" t="s">
        <v>9610</v>
      </c>
      <c r="K1403" s="10" t="s">
        <v>9931</v>
      </c>
    </row>
    <row r="1404" spans="3:11" ht="15" customHeight="1" x14ac:dyDescent="0.3">
      <c r="C1404" s="44" t="s">
        <v>15927</v>
      </c>
      <c r="D1404" s="47" t="s">
        <v>15928</v>
      </c>
      <c r="F1404" s="52" t="s">
        <v>12055</v>
      </c>
      <c r="G1404" s="10">
        <v>6515</v>
      </c>
      <c r="H1404" s="10" t="s">
        <v>9996</v>
      </c>
      <c r="I1404" s="47" t="s">
        <v>7200</v>
      </c>
      <c r="J1404" s="10" t="s">
        <v>9701</v>
      </c>
      <c r="K1404" s="10" t="s">
        <v>9997</v>
      </c>
    </row>
    <row r="1405" spans="3:11" ht="15" customHeight="1" x14ac:dyDescent="0.3">
      <c r="C1405" s="44" t="s">
        <v>15929</v>
      </c>
      <c r="D1405" s="47" t="s">
        <v>15930</v>
      </c>
      <c r="F1405" s="52" t="s">
        <v>12056</v>
      </c>
      <c r="G1405" s="10">
        <v>200931</v>
      </c>
      <c r="H1405" s="10" t="s">
        <v>10020</v>
      </c>
      <c r="I1405" s="47" t="s">
        <v>10019</v>
      </c>
      <c r="J1405" s="10" t="s">
        <v>9723</v>
      </c>
      <c r="K1405" s="10" t="s">
        <v>10021</v>
      </c>
    </row>
    <row r="1406" spans="3:11" ht="15" customHeight="1" x14ac:dyDescent="0.3">
      <c r="C1406" s="44" t="s">
        <v>15931</v>
      </c>
      <c r="D1406" s="47" t="s">
        <v>15932</v>
      </c>
      <c r="F1406" s="52" t="s">
        <v>23233</v>
      </c>
      <c r="G1406" s="10">
        <v>123264</v>
      </c>
      <c r="H1406" s="10" t="s">
        <v>22464</v>
      </c>
      <c r="I1406" s="47" t="s">
        <v>16354</v>
      </c>
      <c r="J1406" s="10" t="s">
        <v>22465</v>
      </c>
      <c r="K1406" s="10" t="s">
        <v>22466</v>
      </c>
    </row>
    <row r="1407" spans="3:11" ht="15" customHeight="1" x14ac:dyDescent="0.3">
      <c r="C1407" s="44" t="s">
        <v>15933</v>
      </c>
      <c r="D1407" s="47" t="s">
        <v>15934</v>
      </c>
      <c r="F1407" s="52" t="s">
        <v>12057</v>
      </c>
      <c r="G1407" s="10">
        <v>6579</v>
      </c>
      <c r="H1407" s="10" t="s">
        <v>10041</v>
      </c>
      <c r="I1407" s="47" t="s">
        <v>8529</v>
      </c>
      <c r="J1407" s="10" t="s">
        <v>10042</v>
      </c>
      <c r="K1407" s="10" t="s">
        <v>10043</v>
      </c>
    </row>
    <row r="1408" spans="3:11" ht="15" customHeight="1" x14ac:dyDescent="0.3">
      <c r="C1408" s="44" t="s">
        <v>15935</v>
      </c>
      <c r="D1408" s="47" t="s">
        <v>15936</v>
      </c>
      <c r="F1408" s="52" t="s">
        <v>23234</v>
      </c>
      <c r="G1408" s="10">
        <v>57152</v>
      </c>
      <c r="H1408" s="10" t="s">
        <v>22467</v>
      </c>
      <c r="I1408" s="47" t="s">
        <v>16803</v>
      </c>
      <c r="J1408" s="10" t="s">
        <v>22468</v>
      </c>
      <c r="K1408" s="10" t="s">
        <v>22469</v>
      </c>
    </row>
    <row r="1409" spans="3:11" ht="15" customHeight="1" x14ac:dyDescent="0.3">
      <c r="C1409" s="44" t="s">
        <v>15937</v>
      </c>
      <c r="D1409" s="47" t="s">
        <v>15938</v>
      </c>
      <c r="F1409" s="52" t="s">
        <v>23235</v>
      </c>
      <c r="G1409" s="10">
        <v>10285</v>
      </c>
      <c r="H1409" s="10" t="s">
        <v>22470</v>
      </c>
      <c r="I1409" s="47" t="s">
        <v>15376</v>
      </c>
      <c r="J1409" s="10" t="s">
        <v>22471</v>
      </c>
      <c r="K1409" s="10" t="s">
        <v>22472</v>
      </c>
    </row>
    <row r="1410" spans="3:11" ht="15" customHeight="1" x14ac:dyDescent="0.3">
      <c r="C1410" s="44" t="s">
        <v>15939</v>
      </c>
      <c r="D1410" s="47" t="s">
        <v>15940</v>
      </c>
      <c r="F1410" s="52" t="s">
        <v>12058</v>
      </c>
      <c r="G1410" s="10">
        <v>6608</v>
      </c>
      <c r="H1410" s="10" t="s">
        <v>10060</v>
      </c>
      <c r="I1410" s="47" t="s">
        <v>9233</v>
      </c>
      <c r="J1410" s="10" t="s">
        <v>10061</v>
      </c>
      <c r="K1410" s="10" t="s">
        <v>10062</v>
      </c>
    </row>
    <row r="1411" spans="3:11" ht="15" customHeight="1" x14ac:dyDescent="0.3">
      <c r="C1411" s="44" t="s">
        <v>15941</v>
      </c>
      <c r="D1411" s="47" t="s">
        <v>10837</v>
      </c>
      <c r="F1411" s="52" t="s">
        <v>23236</v>
      </c>
      <c r="G1411" s="10">
        <v>6609</v>
      </c>
      <c r="H1411" s="10" t="s">
        <v>22473</v>
      </c>
      <c r="I1411" s="47" t="s">
        <v>16398</v>
      </c>
      <c r="J1411" s="10" t="s">
        <v>22474</v>
      </c>
      <c r="K1411" s="10" t="s">
        <v>22475</v>
      </c>
    </row>
    <row r="1412" spans="3:11" ht="15" customHeight="1" x14ac:dyDescent="0.3">
      <c r="C1412" s="44" t="s">
        <v>15942</v>
      </c>
      <c r="D1412" s="47" t="s">
        <v>15943</v>
      </c>
      <c r="F1412" s="52" t="s">
        <v>12059</v>
      </c>
      <c r="G1412" s="10">
        <v>57154</v>
      </c>
      <c r="H1412" s="10" t="s">
        <v>10065</v>
      </c>
      <c r="I1412" s="47" t="s">
        <v>7639</v>
      </c>
      <c r="J1412" s="10" t="s">
        <v>9971</v>
      </c>
      <c r="K1412" s="10" t="s">
        <v>10066</v>
      </c>
    </row>
    <row r="1413" spans="3:11" ht="15" customHeight="1" x14ac:dyDescent="0.3">
      <c r="C1413" s="44" t="s">
        <v>15944</v>
      </c>
      <c r="D1413" s="47" t="s">
        <v>10841</v>
      </c>
      <c r="F1413" s="52" t="s">
        <v>12060</v>
      </c>
      <c r="G1413" s="10">
        <v>64750</v>
      </c>
      <c r="H1413" s="10" t="s">
        <v>10070</v>
      </c>
      <c r="I1413" s="47" t="s">
        <v>10069</v>
      </c>
      <c r="J1413" s="10" t="s">
        <v>9795</v>
      </c>
      <c r="K1413" s="10" t="s">
        <v>10071</v>
      </c>
    </row>
    <row r="1414" spans="3:11" ht="15" customHeight="1" x14ac:dyDescent="0.3">
      <c r="C1414" s="44" t="s">
        <v>15945</v>
      </c>
      <c r="D1414" s="47" t="s">
        <v>10845</v>
      </c>
      <c r="F1414" s="52" t="s">
        <v>12061</v>
      </c>
      <c r="G1414" s="10">
        <v>6622</v>
      </c>
      <c r="H1414" s="10" t="s">
        <v>10081</v>
      </c>
      <c r="I1414" s="47" t="s">
        <v>10080</v>
      </c>
      <c r="J1414" s="10" t="s">
        <v>9803</v>
      </c>
      <c r="K1414" s="10" t="s">
        <v>10082</v>
      </c>
    </row>
    <row r="1415" spans="3:11" ht="15" customHeight="1" x14ac:dyDescent="0.3">
      <c r="C1415" s="44" t="s">
        <v>15946</v>
      </c>
      <c r="D1415" s="47" t="s">
        <v>15947</v>
      </c>
      <c r="F1415" s="52" t="s">
        <v>12062</v>
      </c>
      <c r="G1415" s="10">
        <v>8651</v>
      </c>
      <c r="H1415" s="10" t="s">
        <v>10089</v>
      </c>
      <c r="I1415" s="47" t="s">
        <v>3804</v>
      </c>
      <c r="J1415" s="10" t="s">
        <v>9826</v>
      </c>
      <c r="K1415" s="10" t="s">
        <v>10090</v>
      </c>
    </row>
    <row r="1416" spans="3:11" ht="15" customHeight="1" x14ac:dyDescent="0.3">
      <c r="C1416" s="44" t="s">
        <v>15948</v>
      </c>
      <c r="D1416" s="47" t="s">
        <v>15949</v>
      </c>
      <c r="F1416" s="52" t="s">
        <v>12063</v>
      </c>
      <c r="G1416" s="10">
        <v>8835</v>
      </c>
      <c r="H1416" s="10" t="s">
        <v>10091</v>
      </c>
      <c r="I1416" s="47" t="s">
        <v>8106</v>
      </c>
      <c r="J1416" s="10" t="s">
        <v>9829</v>
      </c>
      <c r="K1416" s="10" t="s">
        <v>10092</v>
      </c>
    </row>
    <row r="1417" spans="3:11" ht="15" customHeight="1" x14ac:dyDescent="0.3">
      <c r="C1417" s="44" t="s">
        <v>15950</v>
      </c>
      <c r="D1417" s="47" t="s">
        <v>15951</v>
      </c>
      <c r="F1417" s="52" t="s">
        <v>12064</v>
      </c>
      <c r="G1417" s="10">
        <v>9021</v>
      </c>
      <c r="H1417" s="10" t="s">
        <v>10093</v>
      </c>
      <c r="I1417" s="47" t="s">
        <v>1455</v>
      </c>
      <c r="J1417" s="10" t="s">
        <v>9832</v>
      </c>
      <c r="K1417" s="10" t="s">
        <v>10094</v>
      </c>
    </row>
    <row r="1418" spans="3:11" ht="15" customHeight="1" x14ac:dyDescent="0.3">
      <c r="C1418" s="44" t="s">
        <v>15952</v>
      </c>
      <c r="D1418" s="47" t="s">
        <v>15953</v>
      </c>
      <c r="F1418" s="52" t="s">
        <v>12065</v>
      </c>
      <c r="G1418" s="10">
        <v>122809</v>
      </c>
      <c r="H1418" s="10" t="s">
        <v>10095</v>
      </c>
      <c r="I1418" s="47" t="s">
        <v>8107</v>
      </c>
      <c r="J1418" s="10" t="s">
        <v>9839</v>
      </c>
      <c r="K1418" s="10" t="s">
        <v>10096</v>
      </c>
    </row>
    <row r="1419" spans="3:11" ht="15" customHeight="1" x14ac:dyDescent="0.3">
      <c r="C1419" s="44" t="s">
        <v>15954</v>
      </c>
      <c r="D1419" s="47" t="s">
        <v>10852</v>
      </c>
      <c r="F1419" s="52" t="s">
        <v>12066</v>
      </c>
      <c r="G1419" s="10">
        <v>9655</v>
      </c>
      <c r="H1419" s="10" t="s">
        <v>10099</v>
      </c>
      <c r="I1419" s="47" t="s">
        <v>7511</v>
      </c>
      <c r="J1419" s="10" t="s">
        <v>9844</v>
      </c>
      <c r="K1419" s="10" t="s">
        <v>10100</v>
      </c>
    </row>
    <row r="1420" spans="3:11" ht="15" customHeight="1" x14ac:dyDescent="0.3">
      <c r="C1420" s="44" t="s">
        <v>15955</v>
      </c>
      <c r="D1420" s="47" t="s">
        <v>15956</v>
      </c>
      <c r="F1420" s="52" t="s">
        <v>23237</v>
      </c>
      <c r="G1420" s="10">
        <v>9306</v>
      </c>
      <c r="H1420" s="10" t="s">
        <v>22476</v>
      </c>
      <c r="I1420" s="47" t="s">
        <v>15903</v>
      </c>
      <c r="J1420" s="10" t="s">
        <v>22477</v>
      </c>
      <c r="K1420" s="10" t="s">
        <v>22478</v>
      </c>
    </row>
    <row r="1421" spans="3:11" ht="15" customHeight="1" x14ac:dyDescent="0.3">
      <c r="C1421" s="44" t="s">
        <v>15957</v>
      </c>
      <c r="D1421" s="47" t="s">
        <v>15958</v>
      </c>
      <c r="F1421" s="52" t="s">
        <v>12067</v>
      </c>
      <c r="G1421" s="10">
        <v>6647</v>
      </c>
      <c r="H1421" s="10" t="s">
        <v>10101</v>
      </c>
      <c r="I1421" s="47" t="s">
        <v>1310</v>
      </c>
      <c r="J1421" s="10" t="s">
        <v>9849</v>
      </c>
      <c r="K1421" s="10" t="s">
        <v>10102</v>
      </c>
    </row>
    <row r="1422" spans="3:11" ht="15" customHeight="1" x14ac:dyDescent="0.3">
      <c r="C1422" s="44" t="s">
        <v>15959</v>
      </c>
      <c r="D1422" s="47" t="s">
        <v>15960</v>
      </c>
      <c r="F1422" s="52" t="s">
        <v>23238</v>
      </c>
      <c r="G1422" s="10">
        <v>6651</v>
      </c>
      <c r="H1422" s="10" t="s">
        <v>22479</v>
      </c>
      <c r="I1422" s="47" t="s">
        <v>15381</v>
      </c>
      <c r="J1422" s="10" t="s">
        <v>22480</v>
      </c>
      <c r="K1422" s="10" t="s">
        <v>22481</v>
      </c>
    </row>
    <row r="1423" spans="3:11" ht="15" customHeight="1" x14ac:dyDescent="0.3">
      <c r="C1423" s="44" t="s">
        <v>15961</v>
      </c>
      <c r="D1423" s="47" t="s">
        <v>15962</v>
      </c>
      <c r="F1423" s="52" t="s">
        <v>23239</v>
      </c>
      <c r="G1423" s="10">
        <v>114815</v>
      </c>
      <c r="H1423" s="10" t="s">
        <v>22482</v>
      </c>
      <c r="I1423" s="47" t="s">
        <v>14977</v>
      </c>
      <c r="J1423" s="10" t="s">
        <v>22483</v>
      </c>
      <c r="K1423" s="10" t="s">
        <v>22484</v>
      </c>
    </row>
    <row r="1424" spans="3:11" ht="15" customHeight="1" x14ac:dyDescent="0.3">
      <c r="C1424" s="44" t="s">
        <v>15963</v>
      </c>
      <c r="D1424" s="47" t="s">
        <v>15964</v>
      </c>
      <c r="F1424" s="52" t="s">
        <v>23240</v>
      </c>
      <c r="G1424" s="10">
        <v>57537</v>
      </c>
      <c r="H1424" s="10" t="s">
        <v>22485</v>
      </c>
      <c r="I1424" s="47" t="s">
        <v>14979</v>
      </c>
      <c r="J1424" s="10" t="s">
        <v>22486</v>
      </c>
      <c r="K1424" s="10" t="s">
        <v>22487</v>
      </c>
    </row>
    <row r="1425" spans="3:11" ht="15" customHeight="1" x14ac:dyDescent="0.3">
      <c r="C1425" s="44" t="s">
        <v>15965</v>
      </c>
      <c r="D1425" s="47" t="s">
        <v>15966</v>
      </c>
      <c r="F1425" s="52" t="s">
        <v>23241</v>
      </c>
      <c r="G1425" s="10">
        <v>22986</v>
      </c>
      <c r="H1425" s="10" t="s">
        <v>22488</v>
      </c>
      <c r="I1425" s="47" t="s">
        <v>14981</v>
      </c>
      <c r="J1425" s="10" t="s">
        <v>22489</v>
      </c>
      <c r="K1425" s="10" t="s">
        <v>22490</v>
      </c>
    </row>
    <row r="1426" spans="3:11" ht="15" customHeight="1" x14ac:dyDescent="0.3">
      <c r="C1426" s="44" t="s">
        <v>15967</v>
      </c>
      <c r="D1426" s="47" t="s">
        <v>15968</v>
      </c>
      <c r="F1426" s="52" t="s">
        <v>23242</v>
      </c>
      <c r="G1426" s="10">
        <v>124912</v>
      </c>
      <c r="H1426" s="10" t="s">
        <v>22491</v>
      </c>
      <c r="I1426" s="47" t="s">
        <v>16806</v>
      </c>
      <c r="J1426" s="10" t="s">
        <v>22492</v>
      </c>
      <c r="K1426" s="10" t="s">
        <v>22493</v>
      </c>
    </row>
    <row r="1427" spans="3:11" ht="15" customHeight="1" x14ac:dyDescent="0.3">
      <c r="C1427" s="44" t="s">
        <v>15969</v>
      </c>
      <c r="D1427" s="47" t="s">
        <v>15970</v>
      </c>
      <c r="F1427" s="52" t="s">
        <v>12068</v>
      </c>
      <c r="G1427" s="10">
        <v>9825</v>
      </c>
      <c r="H1427" s="10" t="s">
        <v>10128</v>
      </c>
      <c r="I1427" s="47" t="s">
        <v>10127</v>
      </c>
      <c r="J1427" s="10" t="s">
        <v>9870</v>
      </c>
      <c r="K1427" s="10" t="s">
        <v>10129</v>
      </c>
    </row>
    <row r="1428" spans="3:11" ht="15" customHeight="1" x14ac:dyDescent="0.3">
      <c r="C1428" s="44" t="s">
        <v>15971</v>
      </c>
      <c r="D1428" s="47" t="s">
        <v>15972</v>
      </c>
      <c r="F1428" s="52" t="s">
        <v>12069</v>
      </c>
      <c r="G1428" s="10">
        <v>8877</v>
      </c>
      <c r="H1428" s="10" t="s">
        <v>10148</v>
      </c>
      <c r="I1428" s="47" t="s">
        <v>3515</v>
      </c>
      <c r="J1428" s="10" t="s">
        <v>9873</v>
      </c>
      <c r="K1428" s="10" t="s">
        <v>10149</v>
      </c>
    </row>
    <row r="1429" spans="3:11" ht="15" customHeight="1" x14ac:dyDescent="0.3">
      <c r="C1429" s="44" t="s">
        <v>15973</v>
      </c>
      <c r="D1429" s="47" t="s">
        <v>9728</v>
      </c>
      <c r="F1429" s="52" t="s">
        <v>23243</v>
      </c>
      <c r="G1429" s="10">
        <v>6693</v>
      </c>
      <c r="H1429" s="10" t="s">
        <v>22494</v>
      </c>
      <c r="I1429" s="47" t="s">
        <v>15384</v>
      </c>
      <c r="J1429" s="10" t="s">
        <v>22495</v>
      </c>
      <c r="K1429" s="10" t="s">
        <v>22496</v>
      </c>
    </row>
    <row r="1430" spans="3:11" ht="15" customHeight="1" x14ac:dyDescent="0.3">
      <c r="C1430" s="44" t="s">
        <v>15974</v>
      </c>
      <c r="D1430" s="47" t="s">
        <v>15975</v>
      </c>
      <c r="F1430" s="52" t="s">
        <v>23244</v>
      </c>
      <c r="G1430" s="10">
        <v>8405</v>
      </c>
      <c r="H1430" s="10" t="s">
        <v>22497</v>
      </c>
      <c r="I1430" s="47" t="s">
        <v>15905</v>
      </c>
      <c r="J1430" s="10" t="s">
        <v>22498</v>
      </c>
      <c r="K1430" s="10" t="s">
        <v>22499</v>
      </c>
    </row>
    <row r="1431" spans="3:11" ht="15" customHeight="1" x14ac:dyDescent="0.3">
      <c r="C1431" s="44" t="s">
        <v>15976</v>
      </c>
      <c r="D1431" s="47" t="s">
        <v>15977</v>
      </c>
      <c r="F1431" s="52" t="s">
        <v>12070</v>
      </c>
      <c r="G1431" s="10">
        <v>6696</v>
      </c>
      <c r="H1431" s="10" t="s">
        <v>220</v>
      </c>
      <c r="I1431" s="47" t="s">
        <v>221</v>
      </c>
      <c r="J1431" s="10" t="s">
        <v>222</v>
      </c>
      <c r="K1431" s="10" t="s">
        <v>10159</v>
      </c>
    </row>
    <row r="1432" spans="3:11" ht="15" customHeight="1" x14ac:dyDescent="0.3">
      <c r="C1432" s="44" t="s">
        <v>15978</v>
      </c>
      <c r="D1432" s="47" t="s">
        <v>15979</v>
      </c>
      <c r="F1432" s="52" t="s">
        <v>23245</v>
      </c>
      <c r="G1432" s="10">
        <v>161742</v>
      </c>
      <c r="H1432" s="10" t="s">
        <v>22500</v>
      </c>
      <c r="I1432" s="47" t="s">
        <v>16809</v>
      </c>
      <c r="J1432" s="10" t="s">
        <v>22501</v>
      </c>
      <c r="K1432" s="10" t="s">
        <v>22502</v>
      </c>
    </row>
    <row r="1433" spans="3:11" ht="15" customHeight="1" x14ac:dyDescent="0.3">
      <c r="C1433" s="44" t="s">
        <v>15980</v>
      </c>
      <c r="D1433" s="47" t="s">
        <v>15981</v>
      </c>
      <c r="F1433" s="52" t="s">
        <v>12071</v>
      </c>
      <c r="G1433" s="10">
        <v>80176</v>
      </c>
      <c r="H1433" s="10" t="s">
        <v>10161</v>
      </c>
      <c r="I1433" s="47" t="s">
        <v>10160</v>
      </c>
      <c r="J1433" s="10" t="s">
        <v>9884</v>
      </c>
      <c r="K1433" s="10" t="s">
        <v>10162</v>
      </c>
    </row>
    <row r="1434" spans="3:11" ht="15" customHeight="1" x14ac:dyDescent="0.3">
      <c r="C1434" s="44" t="s">
        <v>15982</v>
      </c>
      <c r="D1434" s="47" t="s">
        <v>15983</v>
      </c>
      <c r="F1434" s="52" t="s">
        <v>23246</v>
      </c>
      <c r="G1434" s="10">
        <v>84727</v>
      </c>
      <c r="H1434" s="10" t="s">
        <v>22503</v>
      </c>
      <c r="I1434" s="47" t="s">
        <v>15908</v>
      </c>
      <c r="J1434" s="10" t="s">
        <v>22504</v>
      </c>
      <c r="K1434" s="10" t="s">
        <v>22505</v>
      </c>
    </row>
    <row r="1435" spans="3:11" ht="15" customHeight="1" x14ac:dyDescent="0.3">
      <c r="C1435" s="44" t="s">
        <v>15984</v>
      </c>
      <c r="D1435" s="47" t="s">
        <v>10859</v>
      </c>
      <c r="F1435" s="52" t="s">
        <v>23247</v>
      </c>
      <c r="G1435" s="10">
        <v>92369</v>
      </c>
      <c r="H1435" s="10" t="s">
        <v>22506</v>
      </c>
      <c r="I1435" s="47" t="s">
        <v>15910</v>
      </c>
      <c r="J1435" s="10" t="s">
        <v>22507</v>
      </c>
      <c r="K1435" s="10" t="s">
        <v>22508</v>
      </c>
    </row>
    <row r="1436" spans="3:11" ht="15" customHeight="1" x14ac:dyDescent="0.3">
      <c r="C1436" s="44" t="s">
        <v>15985</v>
      </c>
      <c r="D1436" s="47" t="s">
        <v>15986</v>
      </c>
      <c r="F1436" s="52" t="s">
        <v>12072</v>
      </c>
      <c r="G1436" s="10">
        <v>6720</v>
      </c>
      <c r="H1436" s="10" t="s">
        <v>10167</v>
      </c>
      <c r="I1436" s="47" t="s">
        <v>5106</v>
      </c>
      <c r="J1436" s="10" t="s">
        <v>9889</v>
      </c>
      <c r="K1436" s="10" t="s">
        <v>10168</v>
      </c>
    </row>
    <row r="1437" spans="3:11" ht="15" customHeight="1" x14ac:dyDescent="0.3">
      <c r="C1437" s="44" t="s">
        <v>15987</v>
      </c>
      <c r="D1437" s="47" t="s">
        <v>10863</v>
      </c>
      <c r="F1437" s="52" t="s">
        <v>23248</v>
      </c>
      <c r="G1437" s="10">
        <v>57522</v>
      </c>
      <c r="H1437" s="10" t="s">
        <v>22509</v>
      </c>
      <c r="I1437" s="47" t="s">
        <v>16811</v>
      </c>
      <c r="J1437" s="10" t="s">
        <v>22510</v>
      </c>
      <c r="K1437" s="10" t="s">
        <v>22511</v>
      </c>
    </row>
    <row r="1438" spans="3:11" ht="15" customHeight="1" x14ac:dyDescent="0.3">
      <c r="C1438" s="44" t="s">
        <v>15988</v>
      </c>
      <c r="D1438" s="47" t="s">
        <v>15989</v>
      </c>
      <c r="F1438" s="52" t="s">
        <v>12073</v>
      </c>
      <c r="G1438" s="10">
        <v>6750</v>
      </c>
      <c r="H1438" s="10" t="s">
        <v>10202</v>
      </c>
      <c r="I1438" s="47" t="s">
        <v>4111</v>
      </c>
      <c r="J1438" s="10" t="s">
        <v>9895</v>
      </c>
      <c r="K1438" s="10" t="s">
        <v>10203</v>
      </c>
    </row>
    <row r="1439" spans="3:11" ht="15" customHeight="1" x14ac:dyDescent="0.3">
      <c r="C1439" s="44" t="s">
        <v>15990</v>
      </c>
      <c r="D1439" s="47" t="s">
        <v>10867</v>
      </c>
      <c r="F1439" s="52" t="s">
        <v>12074</v>
      </c>
      <c r="G1439" s="10">
        <v>6751</v>
      </c>
      <c r="H1439" s="10" t="s">
        <v>10208</v>
      </c>
      <c r="I1439" s="47" t="s">
        <v>10207</v>
      </c>
      <c r="J1439" s="10" t="s">
        <v>9901</v>
      </c>
      <c r="K1439" s="10" t="s">
        <v>10209</v>
      </c>
    </row>
    <row r="1440" spans="3:11" ht="15" customHeight="1" x14ac:dyDescent="0.3">
      <c r="C1440" s="44" t="s">
        <v>15991</v>
      </c>
      <c r="D1440" s="47" t="s">
        <v>15992</v>
      </c>
      <c r="F1440" s="52" t="s">
        <v>12075</v>
      </c>
      <c r="G1440" s="10">
        <v>6752</v>
      </c>
      <c r="H1440" s="10" t="s">
        <v>10214</v>
      </c>
      <c r="I1440" s="47" t="s">
        <v>4112</v>
      </c>
      <c r="J1440" s="10" t="s">
        <v>9907</v>
      </c>
      <c r="K1440" s="10" t="s">
        <v>10215</v>
      </c>
    </row>
    <row r="1441" spans="3:11" ht="15" customHeight="1" x14ac:dyDescent="0.3">
      <c r="C1441" s="44" t="s">
        <v>15993</v>
      </c>
      <c r="D1441" s="47" t="s">
        <v>15994</v>
      </c>
      <c r="F1441" s="52" t="s">
        <v>12076</v>
      </c>
      <c r="G1441" s="10">
        <v>6753</v>
      </c>
      <c r="H1441" s="10" t="s">
        <v>10219</v>
      </c>
      <c r="I1441" s="47" t="s">
        <v>10218</v>
      </c>
      <c r="J1441" s="10" t="s">
        <v>9914</v>
      </c>
      <c r="K1441" s="10" t="s">
        <v>10220</v>
      </c>
    </row>
    <row r="1442" spans="3:11" ht="15" customHeight="1" x14ac:dyDescent="0.3">
      <c r="C1442" s="44" t="s">
        <v>15995</v>
      </c>
      <c r="D1442" s="47" t="s">
        <v>15996</v>
      </c>
      <c r="F1442" s="52" t="s">
        <v>12077</v>
      </c>
      <c r="G1442" s="10">
        <v>6754</v>
      </c>
      <c r="H1442" s="10" t="s">
        <v>10226</v>
      </c>
      <c r="I1442" s="47" t="s">
        <v>10225</v>
      </c>
      <c r="J1442" s="10" t="s">
        <v>9918</v>
      </c>
      <c r="K1442" s="10" t="s">
        <v>10227</v>
      </c>
    </row>
    <row r="1443" spans="3:11" ht="15" customHeight="1" x14ac:dyDescent="0.3">
      <c r="C1443" s="44" t="s">
        <v>15997</v>
      </c>
      <c r="D1443" s="47" t="s">
        <v>15998</v>
      </c>
      <c r="F1443" s="52" t="s">
        <v>23249</v>
      </c>
      <c r="G1443" s="10">
        <v>6755</v>
      </c>
      <c r="H1443" s="10" t="s">
        <v>22512</v>
      </c>
      <c r="I1443" s="47" t="s">
        <v>14987</v>
      </c>
      <c r="J1443" s="10" t="s">
        <v>22513</v>
      </c>
      <c r="K1443" s="10" t="s">
        <v>22514</v>
      </c>
    </row>
    <row r="1444" spans="3:11" ht="15" customHeight="1" x14ac:dyDescent="0.3">
      <c r="C1444" s="44" t="s">
        <v>15999</v>
      </c>
      <c r="D1444" s="47" t="s">
        <v>16000</v>
      </c>
      <c r="F1444" s="52" t="s">
        <v>12078</v>
      </c>
      <c r="G1444" s="10">
        <v>23166</v>
      </c>
      <c r="H1444" s="10" t="s">
        <v>10253</v>
      </c>
      <c r="I1444" s="47" t="s">
        <v>10252</v>
      </c>
      <c r="J1444" s="10" t="s">
        <v>10087</v>
      </c>
      <c r="K1444" s="10" t="s">
        <v>10254</v>
      </c>
    </row>
    <row r="1445" spans="3:11" ht="15" customHeight="1" x14ac:dyDescent="0.3">
      <c r="C1445" s="44" t="s">
        <v>16001</v>
      </c>
      <c r="D1445" s="47" t="s">
        <v>10873</v>
      </c>
      <c r="F1445" s="52" t="s">
        <v>12079</v>
      </c>
      <c r="G1445" s="10">
        <v>10617</v>
      </c>
      <c r="H1445" s="10" t="s">
        <v>10256</v>
      </c>
      <c r="I1445" s="47" t="s">
        <v>10255</v>
      </c>
      <c r="J1445" s="10" t="s">
        <v>10257</v>
      </c>
      <c r="K1445" s="10" t="s">
        <v>10258</v>
      </c>
    </row>
    <row r="1446" spans="3:11" ht="15" customHeight="1" x14ac:dyDescent="0.3">
      <c r="C1446" s="44" t="s">
        <v>16002</v>
      </c>
      <c r="D1446" s="47" t="s">
        <v>16003</v>
      </c>
      <c r="F1446" s="52" t="s">
        <v>12080</v>
      </c>
      <c r="G1446" s="10">
        <v>6772</v>
      </c>
      <c r="H1446" s="10" t="s">
        <v>10261</v>
      </c>
      <c r="I1446" s="47" t="s">
        <v>3357</v>
      </c>
      <c r="J1446" s="10" t="s">
        <v>10262</v>
      </c>
      <c r="K1446" s="10" t="s">
        <v>10263</v>
      </c>
    </row>
    <row r="1447" spans="3:11" ht="15" customHeight="1" x14ac:dyDescent="0.3">
      <c r="C1447" s="44" t="s">
        <v>16004</v>
      </c>
      <c r="D1447" s="47" t="s">
        <v>16005</v>
      </c>
      <c r="F1447" s="52" t="s">
        <v>12081</v>
      </c>
      <c r="G1447" s="10">
        <v>6774</v>
      </c>
      <c r="H1447" s="10" t="s">
        <v>10264</v>
      </c>
      <c r="I1447" s="47" t="s">
        <v>3814</v>
      </c>
      <c r="J1447" s="10" t="s">
        <v>10265</v>
      </c>
      <c r="K1447" s="10" t="s">
        <v>10266</v>
      </c>
    </row>
    <row r="1448" spans="3:11" ht="15" customHeight="1" x14ac:dyDescent="0.3">
      <c r="C1448" s="44" t="s">
        <v>16006</v>
      </c>
      <c r="D1448" s="47" t="s">
        <v>16007</v>
      </c>
      <c r="F1448" s="52" t="s">
        <v>12082</v>
      </c>
      <c r="G1448" s="10">
        <v>6776</v>
      </c>
      <c r="H1448" s="10" t="s">
        <v>10267</v>
      </c>
      <c r="I1448" s="47" t="s">
        <v>8118</v>
      </c>
      <c r="J1448" s="10" t="s">
        <v>9941</v>
      </c>
      <c r="K1448" s="10" t="s">
        <v>10268</v>
      </c>
    </row>
    <row r="1449" spans="3:11" ht="15" customHeight="1" x14ac:dyDescent="0.3">
      <c r="C1449" s="44" t="s">
        <v>16008</v>
      </c>
      <c r="D1449" s="47" t="s">
        <v>16009</v>
      </c>
      <c r="F1449" s="52" t="s">
        <v>12083</v>
      </c>
      <c r="G1449" s="10">
        <v>6777</v>
      </c>
      <c r="H1449" s="10" t="s">
        <v>10269</v>
      </c>
      <c r="I1449" s="47" t="s">
        <v>8119</v>
      </c>
      <c r="J1449" s="10" t="s">
        <v>9944</v>
      </c>
      <c r="K1449" s="10" t="s">
        <v>10270</v>
      </c>
    </row>
    <row r="1450" spans="3:11" ht="15" customHeight="1" x14ac:dyDescent="0.3">
      <c r="C1450" s="44" t="s">
        <v>16010</v>
      </c>
      <c r="D1450" s="47" t="s">
        <v>10927</v>
      </c>
      <c r="F1450" s="52" t="s">
        <v>23250</v>
      </c>
      <c r="G1450" s="10">
        <v>8987</v>
      </c>
      <c r="H1450" s="10" t="s">
        <v>22515</v>
      </c>
      <c r="I1450" s="47" t="s">
        <v>16403</v>
      </c>
      <c r="J1450" s="10" t="s">
        <v>22516</v>
      </c>
      <c r="K1450" s="10" t="s">
        <v>22517</v>
      </c>
    </row>
    <row r="1451" spans="3:11" ht="15" customHeight="1" x14ac:dyDescent="0.3">
      <c r="C1451" s="44" t="s">
        <v>16011</v>
      </c>
      <c r="D1451" s="47" t="s">
        <v>14450</v>
      </c>
      <c r="F1451" s="52" t="s">
        <v>23251</v>
      </c>
      <c r="G1451" s="10">
        <v>9263</v>
      </c>
      <c r="H1451" s="10" t="s">
        <v>22518</v>
      </c>
      <c r="I1451" s="47" t="s">
        <v>15393</v>
      </c>
      <c r="J1451" s="10" t="s">
        <v>22519</v>
      </c>
      <c r="K1451" s="10" t="s">
        <v>22520</v>
      </c>
    </row>
    <row r="1452" spans="3:11" ht="15" customHeight="1" x14ac:dyDescent="0.3">
      <c r="C1452" s="44" t="s">
        <v>16012</v>
      </c>
      <c r="D1452" s="47" t="s">
        <v>16013</v>
      </c>
      <c r="F1452" s="52" t="s">
        <v>23252</v>
      </c>
      <c r="G1452" s="10">
        <v>9262</v>
      </c>
      <c r="H1452" s="10" t="s">
        <v>22521</v>
      </c>
      <c r="I1452" s="47" t="s">
        <v>15395</v>
      </c>
      <c r="J1452" s="10" t="s">
        <v>22522</v>
      </c>
      <c r="K1452" s="10" t="s">
        <v>22523</v>
      </c>
    </row>
    <row r="1453" spans="3:11" ht="15" customHeight="1" x14ac:dyDescent="0.3">
      <c r="C1453" s="44" t="s">
        <v>16014</v>
      </c>
      <c r="D1453" s="47" t="s">
        <v>16015</v>
      </c>
      <c r="F1453" s="52" t="s">
        <v>12084</v>
      </c>
      <c r="G1453" s="10">
        <v>10273</v>
      </c>
      <c r="H1453" s="10" t="s">
        <v>10301</v>
      </c>
      <c r="I1453" s="47" t="s">
        <v>8123</v>
      </c>
      <c r="J1453" s="10" t="s">
        <v>10302</v>
      </c>
      <c r="K1453" s="10" t="s">
        <v>10303</v>
      </c>
    </row>
    <row r="1454" spans="3:11" ht="15" customHeight="1" x14ac:dyDescent="0.3">
      <c r="C1454" s="44" t="s">
        <v>16016</v>
      </c>
      <c r="D1454" s="47" t="s">
        <v>10951</v>
      </c>
      <c r="F1454" s="52" t="s">
        <v>12085</v>
      </c>
      <c r="G1454" s="10">
        <v>8803</v>
      </c>
      <c r="H1454" s="10" t="s">
        <v>10308</v>
      </c>
      <c r="I1454" s="47" t="s">
        <v>1601</v>
      </c>
      <c r="J1454" s="10" t="s">
        <v>9953</v>
      </c>
      <c r="K1454" s="10" t="s">
        <v>10309</v>
      </c>
    </row>
    <row r="1455" spans="3:11" ht="15" customHeight="1" x14ac:dyDescent="0.3">
      <c r="C1455" s="44" t="s">
        <v>16017</v>
      </c>
      <c r="D1455" s="47" t="s">
        <v>10954</v>
      </c>
      <c r="F1455" s="52" t="s">
        <v>12086</v>
      </c>
      <c r="G1455" s="10">
        <v>8802</v>
      </c>
      <c r="H1455" s="10" t="s">
        <v>10310</v>
      </c>
      <c r="I1455" s="47" t="s">
        <v>1607</v>
      </c>
      <c r="J1455" s="10" t="s">
        <v>9956</v>
      </c>
      <c r="K1455" s="10" t="s">
        <v>10311</v>
      </c>
    </row>
    <row r="1456" spans="3:11" ht="15" customHeight="1" x14ac:dyDescent="0.3">
      <c r="C1456" s="44" t="s">
        <v>16018</v>
      </c>
      <c r="D1456" s="47" t="s">
        <v>10958</v>
      </c>
      <c r="F1456" s="52" t="s">
        <v>12087</v>
      </c>
      <c r="G1456" s="10">
        <v>8801</v>
      </c>
      <c r="H1456" s="10" t="s">
        <v>10312</v>
      </c>
      <c r="I1456" s="47" t="s">
        <v>1609</v>
      </c>
      <c r="J1456" s="10" t="s">
        <v>9959</v>
      </c>
      <c r="K1456" s="10" t="s">
        <v>10313</v>
      </c>
    </row>
    <row r="1457" spans="3:11" ht="15" customHeight="1" x14ac:dyDescent="0.3">
      <c r="C1457" s="44" t="s">
        <v>16019</v>
      </c>
      <c r="D1457" s="47" t="s">
        <v>10962</v>
      </c>
      <c r="F1457" s="52" t="s">
        <v>23253</v>
      </c>
      <c r="G1457" s="10">
        <v>56670</v>
      </c>
      <c r="H1457" s="10" t="s">
        <v>22524</v>
      </c>
      <c r="I1457" s="47" t="s">
        <v>14989</v>
      </c>
      <c r="J1457" s="10" t="s">
        <v>22525</v>
      </c>
      <c r="K1457" s="10" t="s">
        <v>22526</v>
      </c>
    </row>
    <row r="1458" spans="3:11" ht="15" customHeight="1" x14ac:dyDescent="0.3">
      <c r="C1458" s="44" t="s">
        <v>16020</v>
      </c>
      <c r="D1458" s="47" t="s">
        <v>10965</v>
      </c>
      <c r="F1458" s="52" t="s">
        <v>12088</v>
      </c>
      <c r="G1458" s="10">
        <v>10388</v>
      </c>
      <c r="H1458" s="10" t="s">
        <v>10365</v>
      </c>
      <c r="I1458" s="47" t="s">
        <v>10364</v>
      </c>
      <c r="J1458" s="10" t="s">
        <v>9963</v>
      </c>
      <c r="K1458" s="10" t="s">
        <v>10366</v>
      </c>
    </row>
    <row r="1459" spans="3:11" ht="15" customHeight="1" x14ac:dyDescent="0.3">
      <c r="C1459" s="44" t="s">
        <v>16021</v>
      </c>
      <c r="D1459" s="47" t="s">
        <v>16022</v>
      </c>
      <c r="F1459" s="52" t="s">
        <v>12089</v>
      </c>
      <c r="G1459" s="10">
        <v>6850</v>
      </c>
      <c r="H1459" s="10" t="s">
        <v>10371</v>
      </c>
      <c r="I1459" s="47" t="s">
        <v>6149</v>
      </c>
      <c r="J1459" s="10" t="s">
        <v>9966</v>
      </c>
      <c r="K1459" s="10" t="s">
        <v>10372</v>
      </c>
    </row>
    <row r="1460" spans="3:11" ht="15" customHeight="1" x14ac:dyDescent="0.3">
      <c r="C1460" s="44" t="s">
        <v>16023</v>
      </c>
      <c r="D1460" s="47" t="s">
        <v>16024</v>
      </c>
      <c r="F1460" s="52" t="s">
        <v>12090</v>
      </c>
      <c r="G1460" s="10">
        <v>6857</v>
      </c>
      <c r="H1460" s="10" t="s">
        <v>10378</v>
      </c>
      <c r="I1460" s="47" t="s">
        <v>10377</v>
      </c>
      <c r="J1460" s="10" t="s">
        <v>9974</v>
      </c>
      <c r="K1460" s="10" t="s">
        <v>10379</v>
      </c>
    </row>
    <row r="1461" spans="3:11" ht="15" customHeight="1" x14ac:dyDescent="0.3">
      <c r="C1461" s="44" t="s">
        <v>16025</v>
      </c>
      <c r="D1461" s="47" t="s">
        <v>16026</v>
      </c>
      <c r="F1461" s="52" t="s">
        <v>12091</v>
      </c>
      <c r="G1461" s="10">
        <v>84447</v>
      </c>
      <c r="H1461" s="10" t="s">
        <v>10381</v>
      </c>
      <c r="I1461" s="47" t="s">
        <v>10380</v>
      </c>
      <c r="J1461" s="10" t="s">
        <v>9980</v>
      </c>
      <c r="K1461" s="10" t="s">
        <v>10382</v>
      </c>
    </row>
    <row r="1462" spans="3:11" ht="15" customHeight="1" x14ac:dyDescent="0.3">
      <c r="C1462" s="44" t="s">
        <v>16027</v>
      </c>
      <c r="D1462" s="47" t="s">
        <v>16028</v>
      </c>
      <c r="F1462" s="52" t="s">
        <v>23254</v>
      </c>
      <c r="G1462" s="10">
        <v>134864</v>
      </c>
      <c r="H1462" s="10" t="s">
        <v>22527</v>
      </c>
      <c r="I1462" s="47" t="s">
        <v>14991</v>
      </c>
      <c r="J1462" s="10" t="s">
        <v>22528</v>
      </c>
      <c r="K1462" s="10" t="s">
        <v>22529</v>
      </c>
    </row>
    <row r="1463" spans="3:11" ht="15" customHeight="1" x14ac:dyDescent="0.3">
      <c r="C1463" s="44" t="s">
        <v>16029</v>
      </c>
      <c r="D1463" s="47" t="s">
        <v>10996</v>
      </c>
      <c r="F1463" s="52" t="s">
        <v>23255</v>
      </c>
      <c r="G1463" s="10">
        <v>9287</v>
      </c>
      <c r="H1463" s="10" t="s">
        <v>22530</v>
      </c>
      <c r="I1463" s="47" t="s">
        <v>14993</v>
      </c>
      <c r="J1463" s="10" t="s">
        <v>22531</v>
      </c>
      <c r="K1463" s="10" t="s">
        <v>22532</v>
      </c>
    </row>
    <row r="1464" spans="3:11" ht="15" customHeight="1" x14ac:dyDescent="0.3">
      <c r="C1464" s="44" t="s">
        <v>16030</v>
      </c>
      <c r="D1464" s="47" t="s">
        <v>16031</v>
      </c>
      <c r="F1464" s="52" t="s">
        <v>23256</v>
      </c>
      <c r="G1464" s="10">
        <v>9038</v>
      </c>
      <c r="H1464" s="10" t="s">
        <v>22533</v>
      </c>
      <c r="I1464" s="47" t="s">
        <v>14995</v>
      </c>
      <c r="J1464" s="10" t="s">
        <v>22534</v>
      </c>
      <c r="K1464" s="10" t="s">
        <v>22535</v>
      </c>
    </row>
    <row r="1465" spans="3:11" ht="15" customHeight="1" x14ac:dyDescent="0.3">
      <c r="C1465" s="44" t="s">
        <v>16032</v>
      </c>
      <c r="D1465" s="47" t="s">
        <v>11035</v>
      </c>
      <c r="F1465" s="52" t="s">
        <v>23257</v>
      </c>
      <c r="G1465" s="10">
        <v>319100</v>
      </c>
      <c r="H1465" s="10" t="s">
        <v>22536</v>
      </c>
      <c r="I1465" s="47" t="s">
        <v>14997</v>
      </c>
      <c r="J1465" s="10" t="s">
        <v>22537</v>
      </c>
      <c r="K1465" s="10" t="s">
        <v>22538</v>
      </c>
    </row>
    <row r="1466" spans="3:11" ht="15" customHeight="1" x14ac:dyDescent="0.3">
      <c r="C1466" s="44" t="s">
        <v>16033</v>
      </c>
      <c r="D1466" s="47" t="s">
        <v>16034</v>
      </c>
      <c r="F1466" s="52" t="s">
        <v>23258</v>
      </c>
      <c r="G1466" s="10">
        <v>134860</v>
      </c>
      <c r="H1466" s="10" t="s">
        <v>22539</v>
      </c>
      <c r="I1466" s="47" t="s">
        <v>14999</v>
      </c>
      <c r="J1466" s="10" t="s">
        <v>22540</v>
      </c>
      <c r="K1466" s="10" t="s">
        <v>22541</v>
      </c>
    </row>
    <row r="1467" spans="3:11" ht="15" customHeight="1" x14ac:dyDescent="0.3">
      <c r="C1467" s="44" t="s">
        <v>16035</v>
      </c>
      <c r="D1467" s="47" t="s">
        <v>16036</v>
      </c>
      <c r="F1467" s="52" t="s">
        <v>12092</v>
      </c>
      <c r="G1467" s="10">
        <v>6869</v>
      </c>
      <c r="H1467" s="10" t="s">
        <v>10385</v>
      </c>
      <c r="I1467" s="47" t="s">
        <v>7013</v>
      </c>
      <c r="J1467" s="10" t="s">
        <v>9983</v>
      </c>
      <c r="K1467" s="10" t="s">
        <v>10386</v>
      </c>
    </row>
    <row r="1468" spans="3:11" ht="15" customHeight="1" x14ac:dyDescent="0.3">
      <c r="C1468" s="44" t="s">
        <v>16037</v>
      </c>
      <c r="D1468" s="47" t="s">
        <v>16038</v>
      </c>
      <c r="F1468" s="52" t="s">
        <v>12093</v>
      </c>
      <c r="G1468" s="10">
        <v>6865</v>
      </c>
      <c r="H1468" s="10" t="s">
        <v>10388</v>
      </c>
      <c r="I1468" s="47" t="s">
        <v>10387</v>
      </c>
      <c r="J1468" s="10" t="s">
        <v>9990</v>
      </c>
      <c r="K1468" s="10" t="s">
        <v>10389</v>
      </c>
    </row>
    <row r="1469" spans="3:11" ht="15" customHeight="1" x14ac:dyDescent="0.3">
      <c r="C1469" s="44" t="s">
        <v>16039</v>
      </c>
      <c r="D1469" s="47" t="s">
        <v>16040</v>
      </c>
      <c r="F1469" s="52" t="s">
        <v>12094</v>
      </c>
      <c r="G1469" s="10">
        <v>6870</v>
      </c>
      <c r="H1469" s="10" t="s">
        <v>10391</v>
      </c>
      <c r="I1469" s="47" t="s">
        <v>10390</v>
      </c>
      <c r="J1469" s="10" t="s">
        <v>9994</v>
      </c>
      <c r="K1469" s="10" t="s">
        <v>10392</v>
      </c>
    </row>
    <row r="1470" spans="3:11" ht="15" customHeight="1" x14ac:dyDescent="0.3">
      <c r="C1470" s="44" t="s">
        <v>16041</v>
      </c>
      <c r="D1470" s="47" t="s">
        <v>16042</v>
      </c>
      <c r="F1470" s="52" t="s">
        <v>12095</v>
      </c>
      <c r="G1470" s="10">
        <v>6876</v>
      </c>
      <c r="H1470" s="10" t="s">
        <v>10396</v>
      </c>
      <c r="I1470" s="47" t="s">
        <v>9396</v>
      </c>
      <c r="J1470" s="10" t="s">
        <v>9999</v>
      </c>
      <c r="K1470" s="10" t="s">
        <v>10397</v>
      </c>
    </row>
    <row r="1471" spans="3:11" ht="15" customHeight="1" x14ac:dyDescent="0.3">
      <c r="C1471" s="44" t="s">
        <v>16043</v>
      </c>
      <c r="D1471" s="47" t="s">
        <v>16044</v>
      </c>
      <c r="F1471" s="52" t="s">
        <v>23259</v>
      </c>
      <c r="G1471" s="10">
        <v>8887</v>
      </c>
      <c r="H1471" s="10" t="s">
        <v>22542</v>
      </c>
      <c r="I1471" s="47" t="s">
        <v>15397</v>
      </c>
      <c r="J1471" s="10" t="s">
        <v>22543</v>
      </c>
      <c r="K1471" s="10" t="s">
        <v>22544</v>
      </c>
    </row>
    <row r="1472" spans="3:11" ht="15" customHeight="1" x14ac:dyDescent="0.3">
      <c r="C1472" s="44" t="s">
        <v>16045</v>
      </c>
      <c r="D1472" s="47" t="s">
        <v>11044</v>
      </c>
      <c r="F1472" s="52" t="s">
        <v>12096</v>
      </c>
      <c r="G1472" s="10">
        <v>29110</v>
      </c>
      <c r="H1472" s="10" t="s">
        <v>10407</v>
      </c>
      <c r="I1472" s="47" t="s">
        <v>4228</v>
      </c>
      <c r="J1472" s="10" t="s">
        <v>10023</v>
      </c>
      <c r="K1472" s="10" t="s">
        <v>10408</v>
      </c>
    </row>
    <row r="1473" spans="3:11" ht="15" customHeight="1" x14ac:dyDescent="0.3">
      <c r="C1473" s="44" t="s">
        <v>16046</v>
      </c>
      <c r="D1473" s="47" t="s">
        <v>16047</v>
      </c>
      <c r="F1473" s="52" t="s">
        <v>12097</v>
      </c>
      <c r="G1473" s="10">
        <v>6926</v>
      </c>
      <c r="H1473" s="10" t="s">
        <v>10412</v>
      </c>
      <c r="I1473" s="47" t="s">
        <v>9620</v>
      </c>
      <c r="J1473" s="10" t="s">
        <v>10026</v>
      </c>
      <c r="K1473" s="10" t="s">
        <v>10413</v>
      </c>
    </row>
    <row r="1474" spans="3:11" ht="15" customHeight="1" x14ac:dyDescent="0.3">
      <c r="C1474" s="44" t="s">
        <v>16048</v>
      </c>
      <c r="D1474" s="47" t="s">
        <v>11051</v>
      </c>
      <c r="F1474" s="52" t="s">
        <v>12098</v>
      </c>
      <c r="G1474" s="10">
        <v>6910</v>
      </c>
      <c r="H1474" s="10" t="s">
        <v>10417</v>
      </c>
      <c r="I1474" s="47" t="s">
        <v>10416</v>
      </c>
      <c r="J1474" s="10" t="s">
        <v>10030</v>
      </c>
      <c r="K1474" s="10" t="s">
        <v>10418</v>
      </c>
    </row>
    <row r="1475" spans="3:11" ht="15" customHeight="1" x14ac:dyDescent="0.3">
      <c r="C1475" s="44" t="s">
        <v>16049</v>
      </c>
      <c r="D1475" s="47" t="s">
        <v>3170</v>
      </c>
      <c r="F1475" s="52" t="s">
        <v>23260</v>
      </c>
      <c r="G1475" s="10">
        <v>6915</v>
      </c>
      <c r="H1475" s="10" t="s">
        <v>22545</v>
      </c>
      <c r="I1475" s="47" t="s">
        <v>15004</v>
      </c>
      <c r="J1475" s="10" t="s">
        <v>22546</v>
      </c>
      <c r="K1475" s="10" t="s">
        <v>22547</v>
      </c>
    </row>
    <row r="1476" spans="3:11" ht="15" customHeight="1" x14ac:dyDescent="0.3">
      <c r="C1476" s="44" t="s">
        <v>16050</v>
      </c>
      <c r="D1476" s="47" t="s">
        <v>11078</v>
      </c>
      <c r="F1476" s="52" t="s">
        <v>12099</v>
      </c>
      <c r="G1476" s="10">
        <v>6921</v>
      </c>
      <c r="H1476" s="10" t="s">
        <v>10420</v>
      </c>
      <c r="I1476" s="47" t="s">
        <v>10419</v>
      </c>
      <c r="J1476" s="10" t="s">
        <v>10421</v>
      </c>
      <c r="K1476" s="10" t="s">
        <v>10422</v>
      </c>
    </row>
    <row r="1477" spans="3:11" ht="15" customHeight="1" x14ac:dyDescent="0.3">
      <c r="C1477" s="44" t="s">
        <v>16051</v>
      </c>
      <c r="D1477" s="47" t="s">
        <v>16052</v>
      </c>
      <c r="F1477" s="52" t="s">
        <v>12100</v>
      </c>
      <c r="G1477" s="10">
        <v>6923</v>
      </c>
      <c r="H1477" s="10" t="s">
        <v>10424</v>
      </c>
      <c r="I1477" s="47" t="s">
        <v>10423</v>
      </c>
      <c r="J1477" s="10" t="s">
        <v>10425</v>
      </c>
      <c r="K1477" s="10" t="s">
        <v>10426</v>
      </c>
    </row>
    <row r="1478" spans="3:11" ht="15" customHeight="1" x14ac:dyDescent="0.3">
      <c r="C1478" s="44" t="s">
        <v>16053</v>
      </c>
      <c r="D1478" s="47" t="s">
        <v>16054</v>
      </c>
      <c r="F1478" s="52" t="s">
        <v>12101</v>
      </c>
      <c r="G1478" s="10">
        <v>6950</v>
      </c>
      <c r="H1478" s="10" t="s">
        <v>10449</v>
      </c>
      <c r="I1478" s="47" t="s">
        <v>4400</v>
      </c>
      <c r="J1478" s="10" t="s">
        <v>10037</v>
      </c>
      <c r="K1478" s="10" t="s">
        <v>10450</v>
      </c>
    </row>
    <row r="1479" spans="3:11" ht="15" customHeight="1" x14ac:dyDescent="0.3">
      <c r="C1479" s="44" t="s">
        <v>16055</v>
      </c>
      <c r="D1479" s="47" t="s">
        <v>16056</v>
      </c>
      <c r="F1479" s="52" t="s">
        <v>12102</v>
      </c>
      <c r="G1479" s="10">
        <v>6997</v>
      </c>
      <c r="H1479" s="10" t="s">
        <v>10457</v>
      </c>
      <c r="I1479" s="47" t="s">
        <v>8536</v>
      </c>
      <c r="J1479" s="10" t="s">
        <v>10045</v>
      </c>
      <c r="K1479" s="10" t="s">
        <v>10458</v>
      </c>
    </row>
    <row r="1480" spans="3:11" ht="15" customHeight="1" x14ac:dyDescent="0.3">
      <c r="C1480" s="44" t="s">
        <v>16057</v>
      </c>
      <c r="D1480" s="47" t="s">
        <v>16058</v>
      </c>
      <c r="F1480" s="52" t="s">
        <v>12103</v>
      </c>
      <c r="G1480" s="10">
        <v>7033</v>
      </c>
      <c r="H1480" s="10" t="s">
        <v>10489</v>
      </c>
      <c r="I1480" s="47" t="s">
        <v>10488</v>
      </c>
      <c r="J1480" s="10" t="s">
        <v>10490</v>
      </c>
      <c r="K1480" s="10" t="s">
        <v>10491</v>
      </c>
    </row>
    <row r="1481" spans="3:11" ht="15" customHeight="1" x14ac:dyDescent="0.3">
      <c r="C1481" s="44" t="s">
        <v>16059</v>
      </c>
      <c r="D1481" s="47" t="s">
        <v>16060</v>
      </c>
      <c r="F1481" s="52" t="s">
        <v>12104</v>
      </c>
      <c r="G1481" s="10">
        <v>7040</v>
      </c>
      <c r="H1481" s="10" t="s">
        <v>223</v>
      </c>
      <c r="I1481" s="47" t="s">
        <v>224</v>
      </c>
      <c r="J1481" s="10" t="s">
        <v>225</v>
      </c>
      <c r="K1481" s="10" t="s">
        <v>10505</v>
      </c>
    </row>
    <row r="1482" spans="3:11" ht="15" customHeight="1" x14ac:dyDescent="0.3">
      <c r="C1482" s="44" t="s">
        <v>16061</v>
      </c>
      <c r="D1482" s="47" t="s">
        <v>453</v>
      </c>
      <c r="F1482" s="52" t="s">
        <v>12105</v>
      </c>
      <c r="G1482" s="10">
        <v>7066</v>
      </c>
      <c r="H1482" s="10" t="s">
        <v>226</v>
      </c>
      <c r="I1482" s="47" t="s">
        <v>227</v>
      </c>
      <c r="J1482" s="10" t="s">
        <v>228</v>
      </c>
      <c r="K1482" s="10" t="s">
        <v>10559</v>
      </c>
    </row>
    <row r="1483" spans="3:11" ht="15" customHeight="1" x14ac:dyDescent="0.3">
      <c r="C1483" s="44" t="s">
        <v>16062</v>
      </c>
      <c r="D1483" s="47" t="s">
        <v>430</v>
      </c>
      <c r="F1483" s="52" t="s">
        <v>23261</v>
      </c>
      <c r="G1483" s="10">
        <v>7072</v>
      </c>
      <c r="H1483" s="10" t="s">
        <v>22548</v>
      </c>
      <c r="I1483" s="47" t="s">
        <v>15404</v>
      </c>
      <c r="J1483" s="10" t="s">
        <v>22549</v>
      </c>
      <c r="K1483" s="10" t="s">
        <v>22550</v>
      </c>
    </row>
    <row r="1484" spans="3:11" ht="15" customHeight="1" x14ac:dyDescent="0.3">
      <c r="C1484" s="44" t="s">
        <v>16063</v>
      </c>
      <c r="D1484" s="47" t="s">
        <v>483</v>
      </c>
      <c r="F1484" s="52" t="s">
        <v>23262</v>
      </c>
      <c r="G1484" s="10">
        <v>9220</v>
      </c>
      <c r="H1484" s="10" t="s">
        <v>22551</v>
      </c>
      <c r="I1484" s="47" t="s">
        <v>15406</v>
      </c>
      <c r="J1484" s="10" t="s">
        <v>22552</v>
      </c>
      <c r="K1484" s="10" t="s">
        <v>22553</v>
      </c>
    </row>
    <row r="1485" spans="3:11" ht="15" customHeight="1" x14ac:dyDescent="0.3">
      <c r="C1485" s="44" t="s">
        <v>16064</v>
      </c>
      <c r="D1485" s="47" t="s">
        <v>433</v>
      </c>
      <c r="F1485" s="52" t="s">
        <v>23263</v>
      </c>
      <c r="G1485" s="10">
        <v>7073</v>
      </c>
      <c r="H1485" s="10" t="s">
        <v>22554</v>
      </c>
      <c r="I1485" s="47" t="s">
        <v>15408</v>
      </c>
      <c r="J1485" s="10" t="s">
        <v>22555</v>
      </c>
      <c r="K1485" s="10" t="s">
        <v>22556</v>
      </c>
    </row>
    <row r="1486" spans="3:11" ht="15" customHeight="1" x14ac:dyDescent="0.3">
      <c r="C1486" s="44" t="s">
        <v>16065</v>
      </c>
      <c r="D1486" s="47" t="s">
        <v>512</v>
      </c>
      <c r="F1486" s="52" t="s">
        <v>12106</v>
      </c>
      <c r="G1486" s="10">
        <v>26515</v>
      </c>
      <c r="H1486" s="10" t="s">
        <v>10577</v>
      </c>
      <c r="I1486" s="47" t="s">
        <v>10576</v>
      </c>
      <c r="J1486" s="10" t="s">
        <v>10578</v>
      </c>
      <c r="K1486" s="10" t="s">
        <v>10579</v>
      </c>
    </row>
    <row r="1487" spans="3:11" ht="15" customHeight="1" x14ac:dyDescent="0.3">
      <c r="C1487" s="44" t="s">
        <v>16066</v>
      </c>
      <c r="D1487" s="47" t="s">
        <v>520</v>
      </c>
      <c r="F1487" s="52" t="s">
        <v>12107</v>
      </c>
      <c r="G1487" s="10">
        <v>7078</v>
      </c>
      <c r="H1487" s="10" t="s">
        <v>10582</v>
      </c>
      <c r="I1487" s="47" t="s">
        <v>3264</v>
      </c>
      <c r="J1487" s="10" t="s">
        <v>10114</v>
      </c>
      <c r="K1487" s="10" t="s">
        <v>10583</v>
      </c>
    </row>
    <row r="1488" spans="3:11" ht="15" customHeight="1" x14ac:dyDescent="0.3">
      <c r="C1488" s="44" t="s">
        <v>16067</v>
      </c>
      <c r="D1488" s="47" t="s">
        <v>547</v>
      </c>
      <c r="F1488" s="52" t="s">
        <v>12108</v>
      </c>
      <c r="G1488" s="10">
        <v>114609</v>
      </c>
      <c r="H1488" s="10" t="s">
        <v>10586</v>
      </c>
      <c r="I1488" s="47" t="s">
        <v>4237</v>
      </c>
      <c r="J1488" s="10" t="s">
        <v>10587</v>
      </c>
      <c r="K1488" s="10" t="s">
        <v>10588</v>
      </c>
    </row>
    <row r="1489" spans="3:11" ht="15" customHeight="1" x14ac:dyDescent="0.3">
      <c r="C1489" s="44" t="s">
        <v>16068</v>
      </c>
      <c r="D1489" s="47" t="s">
        <v>555</v>
      </c>
      <c r="F1489" s="52" t="s">
        <v>12109</v>
      </c>
      <c r="G1489" s="10">
        <v>7096</v>
      </c>
      <c r="H1489" s="10" t="s">
        <v>10594</v>
      </c>
      <c r="I1489" s="47" t="s">
        <v>4241</v>
      </c>
      <c r="J1489" s="10" t="s">
        <v>10122</v>
      </c>
      <c r="K1489" s="10" t="s">
        <v>10595</v>
      </c>
    </row>
    <row r="1490" spans="3:11" ht="15" customHeight="1" x14ac:dyDescent="0.3">
      <c r="C1490" s="44" t="s">
        <v>16069</v>
      </c>
      <c r="D1490" s="47" t="s">
        <v>565</v>
      </c>
      <c r="F1490" s="52" t="s">
        <v>12110</v>
      </c>
      <c r="G1490" s="10">
        <v>81793</v>
      </c>
      <c r="H1490" s="10" t="s">
        <v>10596</v>
      </c>
      <c r="I1490" s="47" t="s">
        <v>4243</v>
      </c>
      <c r="J1490" s="10" t="s">
        <v>10597</v>
      </c>
      <c r="K1490" s="10" t="s">
        <v>10598</v>
      </c>
    </row>
    <row r="1491" spans="3:11" ht="15" customHeight="1" x14ac:dyDescent="0.3">
      <c r="C1491" s="44" t="s">
        <v>16070</v>
      </c>
      <c r="D1491" s="47" t="s">
        <v>574</v>
      </c>
      <c r="F1491" s="52" t="s">
        <v>12111</v>
      </c>
      <c r="G1491" s="10">
        <v>7097</v>
      </c>
      <c r="H1491" s="10" t="s">
        <v>10599</v>
      </c>
      <c r="I1491" s="47" t="s">
        <v>4245</v>
      </c>
      <c r="J1491" s="10" t="s">
        <v>10125</v>
      </c>
      <c r="K1491" s="10" t="s">
        <v>10600</v>
      </c>
    </row>
    <row r="1492" spans="3:11" ht="15" customHeight="1" x14ac:dyDescent="0.3">
      <c r="C1492" s="44" t="s">
        <v>16071</v>
      </c>
      <c r="D1492" s="47" t="s">
        <v>591</v>
      </c>
      <c r="F1492" s="52" t="s">
        <v>12112</v>
      </c>
      <c r="G1492" s="10">
        <v>7098</v>
      </c>
      <c r="H1492" s="10" t="s">
        <v>10601</v>
      </c>
      <c r="I1492" s="47" t="s">
        <v>3823</v>
      </c>
      <c r="J1492" s="10" t="s">
        <v>10131</v>
      </c>
      <c r="K1492" s="10" t="s">
        <v>10602</v>
      </c>
    </row>
    <row r="1493" spans="3:11" ht="15" customHeight="1" x14ac:dyDescent="0.3">
      <c r="C1493" s="44" t="s">
        <v>16072</v>
      </c>
      <c r="D1493" s="47" t="s">
        <v>603</v>
      </c>
      <c r="F1493" s="52" t="s">
        <v>12113</v>
      </c>
      <c r="G1493" s="10">
        <v>7099</v>
      </c>
      <c r="H1493" s="10" t="s">
        <v>10603</v>
      </c>
      <c r="I1493" s="47" t="s">
        <v>1033</v>
      </c>
      <c r="J1493" s="10" t="s">
        <v>10134</v>
      </c>
      <c r="K1493" s="10" t="s">
        <v>10604</v>
      </c>
    </row>
    <row r="1494" spans="3:11" ht="15" customHeight="1" x14ac:dyDescent="0.3">
      <c r="C1494" s="44" t="s">
        <v>16073</v>
      </c>
      <c r="D1494" s="47" t="s">
        <v>615</v>
      </c>
      <c r="F1494" s="52" t="s">
        <v>12114</v>
      </c>
      <c r="G1494" s="10">
        <v>7100</v>
      </c>
      <c r="H1494" s="10" t="s">
        <v>10605</v>
      </c>
      <c r="I1494" s="47" t="s">
        <v>4259</v>
      </c>
      <c r="J1494" s="10" t="s">
        <v>10137</v>
      </c>
      <c r="K1494" s="10" t="s">
        <v>10606</v>
      </c>
    </row>
    <row r="1495" spans="3:11" ht="15" customHeight="1" x14ac:dyDescent="0.3">
      <c r="C1495" s="44" t="s">
        <v>16074</v>
      </c>
      <c r="D1495" s="47" t="s">
        <v>628</v>
      </c>
      <c r="F1495" s="52" t="s">
        <v>12115</v>
      </c>
      <c r="G1495" s="10">
        <v>10333</v>
      </c>
      <c r="H1495" s="10" t="s">
        <v>10609</v>
      </c>
      <c r="I1495" s="47" t="s">
        <v>4260</v>
      </c>
      <c r="J1495" s="10" t="s">
        <v>10140</v>
      </c>
      <c r="K1495" s="10" t="s">
        <v>10610</v>
      </c>
    </row>
    <row r="1496" spans="3:11" ht="15" customHeight="1" x14ac:dyDescent="0.3">
      <c r="C1496" s="44" t="s">
        <v>16075</v>
      </c>
      <c r="D1496" s="47" t="s">
        <v>636</v>
      </c>
      <c r="F1496" s="52" t="s">
        <v>12116</v>
      </c>
      <c r="G1496" s="10">
        <v>51284</v>
      </c>
      <c r="H1496" s="10" t="s">
        <v>10611</v>
      </c>
      <c r="I1496" s="47" t="s">
        <v>3826</v>
      </c>
      <c r="J1496" s="10" t="s">
        <v>10143</v>
      </c>
      <c r="K1496" s="10" t="s">
        <v>10612</v>
      </c>
    </row>
    <row r="1497" spans="3:11" ht="15" customHeight="1" x14ac:dyDescent="0.3">
      <c r="C1497" s="44" t="s">
        <v>16076</v>
      </c>
      <c r="D1497" s="47" t="s">
        <v>645</v>
      </c>
      <c r="F1497" s="52" t="s">
        <v>12117</v>
      </c>
      <c r="G1497" s="10">
        <v>51311</v>
      </c>
      <c r="H1497" s="10" t="s">
        <v>10615</v>
      </c>
      <c r="I1497" s="47" t="s">
        <v>3833</v>
      </c>
      <c r="J1497" s="10" t="s">
        <v>10460</v>
      </c>
      <c r="K1497" s="10" t="s">
        <v>10616</v>
      </c>
    </row>
    <row r="1498" spans="3:11" ht="15" customHeight="1" x14ac:dyDescent="0.3">
      <c r="C1498" s="44" t="s">
        <v>16077</v>
      </c>
      <c r="D1498" s="47" t="s">
        <v>655</v>
      </c>
      <c r="F1498" s="52" t="s">
        <v>12118</v>
      </c>
      <c r="G1498" s="10">
        <v>54106</v>
      </c>
      <c r="H1498" s="10" t="s">
        <v>10619</v>
      </c>
      <c r="I1498" s="47" t="s">
        <v>3841</v>
      </c>
      <c r="J1498" s="10" t="s">
        <v>10146</v>
      </c>
      <c r="K1498" s="10" t="s">
        <v>10620</v>
      </c>
    </row>
    <row r="1499" spans="3:11" ht="15" customHeight="1" x14ac:dyDescent="0.3">
      <c r="C1499" s="44" t="s">
        <v>16078</v>
      </c>
      <c r="D1499" s="47" t="s">
        <v>668</v>
      </c>
      <c r="F1499" s="52" t="s">
        <v>23264</v>
      </c>
      <c r="G1499" s="10">
        <v>83941</v>
      </c>
      <c r="H1499" s="10" t="s">
        <v>22557</v>
      </c>
      <c r="I1499" s="47" t="s">
        <v>15006</v>
      </c>
      <c r="J1499" s="10" t="s">
        <v>22558</v>
      </c>
      <c r="K1499" s="10" t="s">
        <v>22559</v>
      </c>
    </row>
    <row r="1500" spans="3:11" ht="15" customHeight="1" x14ac:dyDescent="0.3">
      <c r="C1500" s="44" t="s">
        <v>16079</v>
      </c>
      <c r="D1500" s="47" t="s">
        <v>679</v>
      </c>
      <c r="F1500" s="52" t="s">
        <v>12119</v>
      </c>
      <c r="G1500" s="10">
        <v>55219</v>
      </c>
      <c r="H1500" s="10" t="s">
        <v>10662</v>
      </c>
      <c r="I1500" s="47" t="s">
        <v>10661</v>
      </c>
      <c r="J1500" s="10" t="s">
        <v>10165</v>
      </c>
      <c r="K1500" s="10" t="s">
        <v>10663</v>
      </c>
    </row>
    <row r="1501" spans="3:11" ht="15" customHeight="1" x14ac:dyDescent="0.3">
      <c r="C1501" s="44" t="s">
        <v>16080</v>
      </c>
      <c r="D1501" s="47" t="s">
        <v>728</v>
      </c>
      <c r="F1501" s="52" t="s">
        <v>23265</v>
      </c>
      <c r="G1501" s="10">
        <v>81542</v>
      </c>
      <c r="H1501" s="10" t="s">
        <v>22560</v>
      </c>
      <c r="I1501" s="47" t="s">
        <v>15412</v>
      </c>
      <c r="J1501" s="10" t="s">
        <v>22561</v>
      </c>
      <c r="K1501" s="10" t="s">
        <v>22562</v>
      </c>
    </row>
    <row r="1502" spans="3:11" ht="15" customHeight="1" x14ac:dyDescent="0.3">
      <c r="C1502" s="44" t="s">
        <v>16081</v>
      </c>
      <c r="D1502" s="47" t="s">
        <v>742</v>
      </c>
      <c r="F1502" s="52" t="s">
        <v>12120</v>
      </c>
      <c r="G1502" s="10">
        <v>7124</v>
      </c>
      <c r="H1502" s="10" t="s">
        <v>229</v>
      </c>
      <c r="I1502" s="47" t="s">
        <v>230</v>
      </c>
      <c r="J1502" s="10" t="s">
        <v>231</v>
      </c>
      <c r="K1502" s="10" t="s">
        <v>10674</v>
      </c>
    </row>
    <row r="1503" spans="3:11" ht="15" customHeight="1" x14ac:dyDescent="0.3">
      <c r="C1503" s="44" t="s">
        <v>16082</v>
      </c>
      <c r="D1503" s="47" t="s">
        <v>753</v>
      </c>
      <c r="F1503" s="52" t="s">
        <v>23266</v>
      </c>
      <c r="G1503" s="10">
        <v>7126</v>
      </c>
      <c r="H1503" s="10" t="s">
        <v>22563</v>
      </c>
      <c r="I1503" s="47" t="s">
        <v>15916</v>
      </c>
      <c r="J1503" s="10" t="s">
        <v>22564</v>
      </c>
      <c r="K1503" s="10" t="s">
        <v>22565</v>
      </c>
    </row>
    <row r="1504" spans="3:11" ht="15" customHeight="1" x14ac:dyDescent="0.3">
      <c r="C1504" s="44" t="s">
        <v>16083</v>
      </c>
      <c r="D1504" s="47" t="s">
        <v>762</v>
      </c>
      <c r="F1504" s="52" t="s">
        <v>12121</v>
      </c>
      <c r="G1504" s="10">
        <v>7128</v>
      </c>
      <c r="H1504" s="10" t="s">
        <v>10678</v>
      </c>
      <c r="I1504" s="47" t="s">
        <v>5385</v>
      </c>
      <c r="J1504" s="10" t="s">
        <v>10484</v>
      </c>
      <c r="K1504" s="10" t="s">
        <v>10679</v>
      </c>
    </row>
    <row r="1505" spans="3:11" ht="15" customHeight="1" x14ac:dyDescent="0.3">
      <c r="C1505" s="44" t="s">
        <v>16084</v>
      </c>
      <c r="D1505" s="47" t="s">
        <v>773</v>
      </c>
      <c r="F1505" s="52" t="s">
        <v>23267</v>
      </c>
      <c r="G1505" s="10">
        <v>7130</v>
      </c>
      <c r="H1505" s="10" t="s">
        <v>22566</v>
      </c>
      <c r="I1505" s="47" t="s">
        <v>16830</v>
      </c>
      <c r="J1505" s="10" t="s">
        <v>22567</v>
      </c>
      <c r="K1505" s="10" t="s">
        <v>22568</v>
      </c>
    </row>
    <row r="1506" spans="3:11" ht="15" customHeight="1" x14ac:dyDescent="0.3">
      <c r="C1506" s="44" t="s">
        <v>16085</v>
      </c>
      <c r="D1506" s="47" t="s">
        <v>782</v>
      </c>
      <c r="F1506" s="52" t="s">
        <v>23268</v>
      </c>
      <c r="G1506" s="10">
        <v>25816</v>
      </c>
      <c r="H1506" s="10" t="s">
        <v>22569</v>
      </c>
      <c r="I1506" s="47" t="s">
        <v>15416</v>
      </c>
      <c r="J1506" s="10" t="s">
        <v>22570</v>
      </c>
      <c r="K1506" s="10" t="s">
        <v>22571</v>
      </c>
    </row>
    <row r="1507" spans="3:11" ht="15" customHeight="1" x14ac:dyDescent="0.3">
      <c r="C1507" s="44" t="s">
        <v>16086</v>
      </c>
      <c r="D1507" s="47" t="s">
        <v>791</v>
      </c>
      <c r="F1507" s="52" t="s">
        <v>23269</v>
      </c>
      <c r="G1507" s="10">
        <v>126282</v>
      </c>
      <c r="H1507" s="10" t="s">
        <v>22572</v>
      </c>
      <c r="I1507" s="47" t="s">
        <v>16417</v>
      </c>
      <c r="J1507" s="10" t="s">
        <v>22573</v>
      </c>
      <c r="K1507" s="10" t="s">
        <v>22574</v>
      </c>
    </row>
    <row r="1508" spans="3:11" ht="15" customHeight="1" x14ac:dyDescent="0.3">
      <c r="C1508" s="44" t="s">
        <v>16087</v>
      </c>
      <c r="D1508" s="47" t="s">
        <v>801</v>
      </c>
      <c r="F1508" s="52" t="s">
        <v>12122</v>
      </c>
      <c r="G1508" s="10">
        <v>8797</v>
      </c>
      <c r="H1508" s="10" t="s">
        <v>10683</v>
      </c>
      <c r="I1508" s="47" t="s">
        <v>1044</v>
      </c>
      <c r="J1508" s="10" t="s">
        <v>10684</v>
      </c>
      <c r="K1508" s="10" t="s">
        <v>10685</v>
      </c>
    </row>
    <row r="1509" spans="3:11" ht="15" customHeight="1" x14ac:dyDescent="0.3">
      <c r="C1509" s="44" t="s">
        <v>16088</v>
      </c>
      <c r="D1509" s="47" t="s">
        <v>811</v>
      </c>
      <c r="F1509" s="52" t="s">
        <v>12123</v>
      </c>
      <c r="G1509" s="10">
        <v>8795</v>
      </c>
      <c r="H1509" s="10" t="s">
        <v>10686</v>
      </c>
      <c r="I1509" s="47" t="s">
        <v>1053</v>
      </c>
      <c r="J1509" s="10" t="s">
        <v>10177</v>
      </c>
      <c r="K1509" s="10" t="s">
        <v>10687</v>
      </c>
    </row>
    <row r="1510" spans="3:11" ht="15" customHeight="1" x14ac:dyDescent="0.3">
      <c r="C1510" s="44" t="s">
        <v>16089</v>
      </c>
      <c r="D1510" s="47" t="s">
        <v>821</v>
      </c>
      <c r="F1510" s="52" t="s">
        <v>12124</v>
      </c>
      <c r="G1510" s="10">
        <v>8793</v>
      </c>
      <c r="H1510" s="10" t="s">
        <v>10688</v>
      </c>
      <c r="I1510" s="47" t="s">
        <v>5883</v>
      </c>
      <c r="J1510" s="10" t="s">
        <v>10689</v>
      </c>
      <c r="K1510" s="10" t="s">
        <v>10690</v>
      </c>
    </row>
    <row r="1511" spans="3:11" ht="15" customHeight="1" x14ac:dyDescent="0.3">
      <c r="C1511" s="44" t="s">
        <v>16090</v>
      </c>
      <c r="D1511" s="47" t="s">
        <v>827</v>
      </c>
      <c r="F1511" s="52" t="s">
        <v>12125</v>
      </c>
      <c r="G1511" s="10">
        <v>4982</v>
      </c>
      <c r="H1511" s="10" t="s">
        <v>232</v>
      </c>
      <c r="I1511" s="47" t="s">
        <v>233</v>
      </c>
      <c r="J1511" s="10" t="s">
        <v>234</v>
      </c>
      <c r="K1511" s="10" t="s">
        <v>10691</v>
      </c>
    </row>
    <row r="1512" spans="3:11" ht="15" customHeight="1" x14ac:dyDescent="0.3">
      <c r="C1512" s="44" t="s">
        <v>16091</v>
      </c>
      <c r="D1512" s="47" t="s">
        <v>834</v>
      </c>
      <c r="F1512" s="52" t="s">
        <v>12126</v>
      </c>
      <c r="G1512" s="10">
        <v>8784</v>
      </c>
      <c r="H1512" s="10" t="s">
        <v>10693</v>
      </c>
      <c r="I1512" s="47" t="s">
        <v>10692</v>
      </c>
      <c r="J1512" s="10" t="s">
        <v>10503</v>
      </c>
      <c r="K1512" s="10" t="s">
        <v>10694</v>
      </c>
    </row>
    <row r="1513" spans="3:11" ht="15" customHeight="1" x14ac:dyDescent="0.3">
      <c r="C1513" s="44" t="s">
        <v>16092</v>
      </c>
      <c r="D1513" s="47" t="s">
        <v>446</v>
      </c>
      <c r="F1513" s="52" t="s">
        <v>12127</v>
      </c>
      <c r="G1513" s="10">
        <v>55504</v>
      </c>
      <c r="H1513" s="10" t="s">
        <v>10696</v>
      </c>
      <c r="I1513" s="47" t="s">
        <v>10695</v>
      </c>
      <c r="J1513" s="10" t="s">
        <v>10508</v>
      </c>
      <c r="K1513" s="10" t="s">
        <v>10697</v>
      </c>
    </row>
    <row r="1514" spans="3:11" ht="15" customHeight="1" x14ac:dyDescent="0.3">
      <c r="C1514" s="44" t="s">
        <v>16093</v>
      </c>
      <c r="D1514" s="47" t="s">
        <v>1020</v>
      </c>
      <c r="F1514" s="52" t="s">
        <v>12128</v>
      </c>
      <c r="G1514" s="10">
        <v>7132</v>
      </c>
      <c r="H1514" s="10" t="s">
        <v>10698</v>
      </c>
      <c r="I1514" s="47" t="s">
        <v>1064</v>
      </c>
      <c r="J1514" s="10" t="s">
        <v>10699</v>
      </c>
      <c r="K1514" s="10" t="s">
        <v>10700</v>
      </c>
    </row>
    <row r="1515" spans="3:11" ht="15" customHeight="1" x14ac:dyDescent="0.3">
      <c r="C1515" s="44" t="s">
        <v>16094</v>
      </c>
      <c r="D1515" s="47" t="s">
        <v>460</v>
      </c>
      <c r="F1515" s="52" t="s">
        <v>12129</v>
      </c>
      <c r="G1515" s="10">
        <v>7133</v>
      </c>
      <c r="H1515" s="10" t="s">
        <v>10701</v>
      </c>
      <c r="I1515" s="47" t="s">
        <v>3141</v>
      </c>
      <c r="J1515" s="10" t="s">
        <v>10702</v>
      </c>
      <c r="K1515" s="10" t="s">
        <v>10703</v>
      </c>
    </row>
    <row r="1516" spans="3:11" ht="15" customHeight="1" x14ac:dyDescent="0.3">
      <c r="C1516" s="44" t="s">
        <v>16095</v>
      </c>
      <c r="D1516" s="47" t="s">
        <v>1213</v>
      </c>
      <c r="F1516" s="52" t="s">
        <v>12130</v>
      </c>
      <c r="G1516" s="10">
        <v>27242</v>
      </c>
      <c r="H1516" s="10" t="s">
        <v>10708</v>
      </c>
      <c r="I1516" s="47" t="s">
        <v>3142</v>
      </c>
      <c r="J1516" s="10" t="s">
        <v>10193</v>
      </c>
      <c r="K1516" s="10" t="s">
        <v>10709</v>
      </c>
    </row>
    <row r="1517" spans="3:11" ht="15" customHeight="1" x14ac:dyDescent="0.3">
      <c r="C1517" s="44" t="s">
        <v>16096</v>
      </c>
      <c r="D1517" s="47" t="s">
        <v>13</v>
      </c>
      <c r="F1517" s="52" t="s">
        <v>12131</v>
      </c>
      <c r="G1517" s="10">
        <v>8718</v>
      </c>
      <c r="H1517" s="10" t="s">
        <v>10710</v>
      </c>
      <c r="I1517" s="47" t="s">
        <v>3144</v>
      </c>
      <c r="J1517" s="10" t="s">
        <v>10197</v>
      </c>
      <c r="K1517" s="10" t="s">
        <v>10711</v>
      </c>
    </row>
    <row r="1518" spans="3:11" ht="15" customHeight="1" x14ac:dyDescent="0.3">
      <c r="C1518" s="44" t="s">
        <v>16097</v>
      </c>
      <c r="D1518" s="47" t="s">
        <v>1290</v>
      </c>
      <c r="F1518" s="52" t="s">
        <v>12132</v>
      </c>
      <c r="G1518" s="10">
        <v>8771</v>
      </c>
      <c r="H1518" s="10" t="s">
        <v>10713</v>
      </c>
      <c r="I1518" s="47" t="s">
        <v>10712</v>
      </c>
      <c r="J1518" s="10" t="s">
        <v>10714</v>
      </c>
      <c r="K1518" s="10" t="s">
        <v>10715</v>
      </c>
    </row>
    <row r="1519" spans="3:11" ht="15" customHeight="1" x14ac:dyDescent="0.3">
      <c r="C1519" s="44" t="s">
        <v>16098</v>
      </c>
      <c r="D1519" s="47" t="s">
        <v>462</v>
      </c>
      <c r="F1519" s="52" t="s">
        <v>12133</v>
      </c>
      <c r="G1519" s="10">
        <v>943</v>
      </c>
      <c r="H1519" s="10" t="s">
        <v>10716</v>
      </c>
      <c r="I1519" s="47" t="s">
        <v>7528</v>
      </c>
      <c r="J1519" s="10" t="s">
        <v>10205</v>
      </c>
      <c r="K1519" s="10" t="s">
        <v>10717</v>
      </c>
    </row>
    <row r="1520" spans="3:11" ht="15" customHeight="1" x14ac:dyDescent="0.3">
      <c r="C1520" s="44" t="s">
        <v>16099</v>
      </c>
      <c r="D1520" s="47" t="s">
        <v>1304</v>
      </c>
      <c r="F1520" s="52" t="s">
        <v>12134</v>
      </c>
      <c r="G1520" s="10">
        <v>3604</v>
      </c>
      <c r="H1520" s="10" t="s">
        <v>10720</v>
      </c>
      <c r="I1520" s="47" t="s">
        <v>3148</v>
      </c>
      <c r="J1520" s="10" t="s">
        <v>10212</v>
      </c>
      <c r="K1520" s="10" t="s">
        <v>10721</v>
      </c>
    </row>
    <row r="1521" spans="3:11" ht="15" customHeight="1" x14ac:dyDescent="0.3">
      <c r="C1521" s="44" t="s">
        <v>16100</v>
      </c>
      <c r="D1521" s="47" t="s">
        <v>1329</v>
      </c>
      <c r="F1521" s="52" t="s">
        <v>12135</v>
      </c>
      <c r="G1521" s="10">
        <v>8743</v>
      </c>
      <c r="H1521" s="10" t="s">
        <v>235</v>
      </c>
      <c r="I1521" s="47" t="s">
        <v>236</v>
      </c>
      <c r="J1521" s="10" t="s">
        <v>237</v>
      </c>
      <c r="K1521" s="10" t="s">
        <v>10722</v>
      </c>
    </row>
    <row r="1522" spans="3:11" ht="15" customHeight="1" x14ac:dyDescent="0.3">
      <c r="C1522" s="44" t="s">
        <v>16101</v>
      </c>
      <c r="D1522" s="47" t="s">
        <v>1396</v>
      </c>
      <c r="F1522" s="52" t="s">
        <v>12136</v>
      </c>
      <c r="G1522" s="10">
        <v>8600</v>
      </c>
      <c r="H1522" s="10" t="s">
        <v>238</v>
      </c>
      <c r="I1522" s="47" t="s">
        <v>239</v>
      </c>
      <c r="J1522" s="10" t="s">
        <v>240</v>
      </c>
      <c r="K1522" s="10" t="s">
        <v>10723</v>
      </c>
    </row>
    <row r="1523" spans="3:11" ht="15" customHeight="1" x14ac:dyDescent="0.3">
      <c r="C1523" s="44" t="s">
        <v>16102</v>
      </c>
      <c r="D1523" s="47" t="s">
        <v>1418</v>
      </c>
      <c r="F1523" s="52" t="s">
        <v>12137</v>
      </c>
      <c r="G1523" s="10">
        <v>8741</v>
      </c>
      <c r="H1523" s="10" t="s">
        <v>241</v>
      </c>
      <c r="I1523" s="47" t="s">
        <v>242</v>
      </c>
      <c r="J1523" s="10" t="s">
        <v>243</v>
      </c>
      <c r="K1523" s="10" t="s">
        <v>10726</v>
      </c>
    </row>
    <row r="1524" spans="3:11" ht="15" customHeight="1" x14ac:dyDescent="0.3">
      <c r="C1524" s="44" t="s">
        <v>16103</v>
      </c>
      <c r="D1524" s="47" t="s">
        <v>1452</v>
      </c>
      <c r="F1524" s="52" t="s">
        <v>12138</v>
      </c>
      <c r="G1524" s="10">
        <v>10673</v>
      </c>
      <c r="H1524" s="10" t="s">
        <v>244</v>
      </c>
      <c r="I1524" s="47" t="s">
        <v>245</v>
      </c>
      <c r="J1524" s="10" t="s">
        <v>246</v>
      </c>
      <c r="K1524" s="10" t="s">
        <v>10727</v>
      </c>
    </row>
    <row r="1525" spans="3:11" ht="15" customHeight="1" x14ac:dyDescent="0.3">
      <c r="C1525" s="44" t="s">
        <v>16104</v>
      </c>
      <c r="D1525" s="47" t="s">
        <v>468</v>
      </c>
      <c r="F1525" s="52" t="s">
        <v>12139</v>
      </c>
      <c r="G1525" s="10">
        <v>8740</v>
      </c>
      <c r="H1525" s="10" t="s">
        <v>247</v>
      </c>
      <c r="I1525" s="47" t="s">
        <v>248</v>
      </c>
      <c r="J1525" s="10" t="s">
        <v>249</v>
      </c>
      <c r="K1525" s="10" t="s">
        <v>10728</v>
      </c>
    </row>
    <row r="1526" spans="3:11" ht="15" customHeight="1" x14ac:dyDescent="0.3">
      <c r="C1526" s="44" t="s">
        <v>16105</v>
      </c>
      <c r="D1526" s="47" t="s">
        <v>1467</v>
      </c>
      <c r="F1526" s="52" t="s">
        <v>12140</v>
      </c>
      <c r="G1526" s="10">
        <v>9966</v>
      </c>
      <c r="H1526" s="10" t="s">
        <v>10730</v>
      </c>
      <c r="I1526" s="47" t="s">
        <v>10729</v>
      </c>
      <c r="J1526" s="10" t="s">
        <v>10242</v>
      </c>
      <c r="K1526" s="10" t="s">
        <v>10731</v>
      </c>
    </row>
    <row r="1527" spans="3:11" ht="15" customHeight="1" x14ac:dyDescent="0.3">
      <c r="C1527" s="44" t="s">
        <v>16106</v>
      </c>
      <c r="D1527" s="47" t="s">
        <v>859</v>
      </c>
      <c r="F1527" s="52" t="s">
        <v>12141</v>
      </c>
      <c r="G1527" s="10">
        <v>8995</v>
      </c>
      <c r="H1527" s="10" t="s">
        <v>10733</v>
      </c>
      <c r="I1527" s="47" t="s">
        <v>10732</v>
      </c>
      <c r="J1527" s="10" t="s">
        <v>10245</v>
      </c>
      <c r="K1527" s="10" t="s">
        <v>10734</v>
      </c>
    </row>
    <row r="1528" spans="3:11" ht="15" customHeight="1" x14ac:dyDescent="0.3">
      <c r="C1528" s="44" t="s">
        <v>16107</v>
      </c>
      <c r="D1528" s="47" t="s">
        <v>1566</v>
      </c>
      <c r="F1528" s="52" t="s">
        <v>12142</v>
      </c>
      <c r="G1528" s="10">
        <v>7292</v>
      </c>
      <c r="H1528" s="10" t="s">
        <v>250</v>
      </c>
      <c r="I1528" s="47" t="s">
        <v>251</v>
      </c>
      <c r="J1528" s="10" t="s">
        <v>252</v>
      </c>
      <c r="K1528" s="10" t="s">
        <v>10735</v>
      </c>
    </row>
    <row r="1529" spans="3:11" ht="15" customHeight="1" x14ac:dyDescent="0.3">
      <c r="C1529" s="44" t="s">
        <v>16108</v>
      </c>
      <c r="D1529" s="47" t="s">
        <v>1603</v>
      </c>
      <c r="F1529" s="52" t="s">
        <v>12143</v>
      </c>
      <c r="G1529" s="10">
        <v>944</v>
      </c>
      <c r="H1529" s="10" t="s">
        <v>253</v>
      </c>
      <c r="I1529" s="47" t="s">
        <v>254</v>
      </c>
      <c r="J1529" s="10" t="s">
        <v>255</v>
      </c>
      <c r="K1529" s="10" t="s">
        <v>10736</v>
      </c>
    </row>
    <row r="1530" spans="3:11" ht="15" customHeight="1" x14ac:dyDescent="0.3">
      <c r="C1530" s="44" t="s">
        <v>16109</v>
      </c>
      <c r="D1530" s="47" t="s">
        <v>861</v>
      </c>
      <c r="F1530" s="52" t="s">
        <v>12144</v>
      </c>
      <c r="G1530" s="10">
        <v>8744</v>
      </c>
      <c r="H1530" s="10" t="s">
        <v>10738</v>
      </c>
      <c r="I1530" s="47" t="s">
        <v>10737</v>
      </c>
      <c r="J1530" s="10" t="s">
        <v>10250</v>
      </c>
      <c r="K1530" s="10" t="s">
        <v>10739</v>
      </c>
    </row>
    <row r="1531" spans="3:11" ht="15" customHeight="1" x14ac:dyDescent="0.3">
      <c r="C1531" s="44" t="s">
        <v>16110</v>
      </c>
      <c r="D1531" s="47" t="s">
        <v>863</v>
      </c>
      <c r="F1531" s="52" t="s">
        <v>12145</v>
      </c>
      <c r="G1531" s="10">
        <v>54472</v>
      </c>
      <c r="H1531" s="10" t="s">
        <v>10750</v>
      </c>
      <c r="I1531" s="47" t="s">
        <v>4270</v>
      </c>
      <c r="J1531" s="10" t="s">
        <v>10272</v>
      </c>
      <c r="K1531" s="10" t="s">
        <v>10751</v>
      </c>
    </row>
    <row r="1532" spans="3:11" ht="15" customHeight="1" x14ac:dyDescent="0.3">
      <c r="C1532" s="44" t="s">
        <v>16111</v>
      </c>
      <c r="D1532" s="47" t="s">
        <v>869</v>
      </c>
      <c r="F1532" s="52" t="s">
        <v>12146</v>
      </c>
      <c r="G1532" s="10">
        <v>10210</v>
      </c>
      <c r="H1532" s="10" t="s">
        <v>10771</v>
      </c>
      <c r="I1532" s="47" t="s">
        <v>10770</v>
      </c>
      <c r="J1532" s="10" t="s">
        <v>10772</v>
      </c>
      <c r="K1532" s="10" t="s">
        <v>10773</v>
      </c>
    </row>
    <row r="1533" spans="3:11" ht="15" customHeight="1" x14ac:dyDescent="0.3">
      <c r="C1533" s="44" t="s">
        <v>16112</v>
      </c>
      <c r="D1533" s="47" t="s">
        <v>1683</v>
      </c>
      <c r="F1533" s="52" t="s">
        <v>12147</v>
      </c>
      <c r="G1533" s="10">
        <v>7157</v>
      </c>
      <c r="H1533" s="10" t="s">
        <v>10778</v>
      </c>
      <c r="I1533" s="47" t="s">
        <v>1077</v>
      </c>
      <c r="J1533" s="10" t="s">
        <v>10288</v>
      </c>
      <c r="K1533" s="10" t="s">
        <v>10779</v>
      </c>
    </row>
    <row r="1534" spans="3:11" ht="15" customHeight="1" x14ac:dyDescent="0.3">
      <c r="C1534" s="44" t="s">
        <v>16113</v>
      </c>
      <c r="D1534" s="47" t="s">
        <v>1700</v>
      </c>
      <c r="F1534" s="52" t="s">
        <v>12148</v>
      </c>
      <c r="G1534" s="10">
        <v>7159</v>
      </c>
      <c r="H1534" s="10" t="s">
        <v>10782</v>
      </c>
      <c r="I1534" s="47" t="s">
        <v>3164</v>
      </c>
      <c r="J1534" s="10" t="s">
        <v>10291</v>
      </c>
      <c r="K1534" s="10" t="s">
        <v>10783</v>
      </c>
    </row>
    <row r="1535" spans="3:11" ht="15" customHeight="1" x14ac:dyDescent="0.3">
      <c r="C1535" s="44" t="s">
        <v>16114</v>
      </c>
      <c r="D1535" s="47" t="s">
        <v>872</v>
      </c>
      <c r="F1535" s="52" t="s">
        <v>23270</v>
      </c>
      <c r="G1535" s="10">
        <v>9540</v>
      </c>
      <c r="H1535" s="10" t="s">
        <v>22575</v>
      </c>
      <c r="I1535" s="47" t="s">
        <v>15437</v>
      </c>
      <c r="J1535" s="10" t="s">
        <v>22576</v>
      </c>
      <c r="K1535" s="10" t="s">
        <v>22577</v>
      </c>
    </row>
    <row r="1536" spans="3:11" ht="15" customHeight="1" x14ac:dyDescent="0.3">
      <c r="C1536" s="44" t="s">
        <v>16115</v>
      </c>
      <c r="D1536" s="47" t="s">
        <v>1770</v>
      </c>
      <c r="F1536" s="52" t="s">
        <v>12149</v>
      </c>
      <c r="G1536" s="10">
        <v>8626</v>
      </c>
      <c r="H1536" s="10" t="s">
        <v>10786</v>
      </c>
      <c r="I1536" s="47" t="s">
        <v>5905</v>
      </c>
      <c r="J1536" s="10" t="s">
        <v>10296</v>
      </c>
      <c r="K1536" s="10" t="s">
        <v>10787</v>
      </c>
    </row>
    <row r="1537" spans="3:11" ht="15" customHeight="1" x14ac:dyDescent="0.3">
      <c r="C1537" s="44" t="s">
        <v>16116</v>
      </c>
      <c r="D1537" s="47" t="s">
        <v>1792</v>
      </c>
      <c r="F1537" s="52" t="s">
        <v>12150</v>
      </c>
      <c r="G1537" s="10">
        <v>7161</v>
      </c>
      <c r="H1537" s="10" t="s">
        <v>10788</v>
      </c>
      <c r="I1537" s="47" t="s">
        <v>3165</v>
      </c>
      <c r="J1537" s="10" t="s">
        <v>10299</v>
      </c>
      <c r="K1537" s="10" t="s">
        <v>10789</v>
      </c>
    </row>
    <row r="1538" spans="3:11" ht="15" customHeight="1" x14ac:dyDescent="0.3">
      <c r="C1538" s="44" t="s">
        <v>16117</v>
      </c>
      <c r="D1538" s="47" t="s">
        <v>1141</v>
      </c>
      <c r="F1538" s="52" t="s">
        <v>23271</v>
      </c>
      <c r="G1538" s="10">
        <v>7164</v>
      </c>
      <c r="H1538" s="10" t="s">
        <v>22578</v>
      </c>
      <c r="I1538" s="47" t="s">
        <v>15441</v>
      </c>
      <c r="J1538" s="10" t="s">
        <v>22579</v>
      </c>
      <c r="K1538" s="10" t="s">
        <v>22580</v>
      </c>
    </row>
    <row r="1539" spans="3:11" ht="15" customHeight="1" x14ac:dyDescent="0.3">
      <c r="C1539" s="44" t="s">
        <v>16118</v>
      </c>
      <c r="D1539" s="47" t="s">
        <v>1146</v>
      </c>
      <c r="F1539" s="52" t="s">
        <v>12151</v>
      </c>
      <c r="G1539" s="10">
        <v>7173</v>
      </c>
      <c r="H1539" s="10" t="s">
        <v>10801</v>
      </c>
      <c r="I1539" s="47" t="s">
        <v>10800</v>
      </c>
      <c r="J1539" s="10" t="s">
        <v>10306</v>
      </c>
      <c r="K1539" s="10" t="s">
        <v>10802</v>
      </c>
    </row>
    <row r="1540" spans="3:11" ht="15" customHeight="1" x14ac:dyDescent="0.3">
      <c r="C1540" s="44" t="s">
        <v>16119</v>
      </c>
      <c r="D1540" s="47" t="s">
        <v>1151</v>
      </c>
      <c r="F1540" s="52" t="s">
        <v>23272</v>
      </c>
      <c r="G1540" s="10">
        <v>8460</v>
      </c>
      <c r="H1540" s="10" t="s">
        <v>22581</v>
      </c>
      <c r="I1540" s="47" t="s">
        <v>16844</v>
      </c>
      <c r="J1540" s="10" t="s">
        <v>22582</v>
      </c>
      <c r="K1540" s="10" t="s">
        <v>22583</v>
      </c>
    </row>
    <row r="1541" spans="3:11" ht="15" customHeight="1" x14ac:dyDescent="0.3">
      <c r="C1541" s="44" t="s">
        <v>16120</v>
      </c>
      <c r="D1541" s="47" t="s">
        <v>1919</v>
      </c>
      <c r="F1541" s="52" t="s">
        <v>23273</v>
      </c>
      <c r="G1541" s="10">
        <v>7178</v>
      </c>
      <c r="H1541" s="10" t="s">
        <v>22584</v>
      </c>
      <c r="I1541" s="10" t="s">
        <v>15443</v>
      </c>
      <c r="J1541" s="10" t="s">
        <v>22585</v>
      </c>
      <c r="K1541" s="10" t="s">
        <v>22586</v>
      </c>
    </row>
    <row r="1542" spans="3:11" ht="15" customHeight="1" x14ac:dyDescent="0.3">
      <c r="C1542" s="44" t="s">
        <v>16121</v>
      </c>
      <c r="D1542" s="47" t="s">
        <v>1636</v>
      </c>
      <c r="F1542" s="52" t="s">
        <v>12152</v>
      </c>
      <c r="G1542" s="10">
        <v>8717</v>
      </c>
      <c r="H1542" s="10" t="s">
        <v>10813</v>
      </c>
      <c r="I1542" s="10" t="s">
        <v>3167</v>
      </c>
      <c r="J1542" s="10" t="s">
        <v>10315</v>
      </c>
      <c r="K1542" s="10" t="s">
        <v>10814</v>
      </c>
    </row>
    <row r="1543" spans="3:11" ht="15" customHeight="1" x14ac:dyDescent="0.3">
      <c r="C1543" s="44" t="s">
        <v>16122</v>
      </c>
      <c r="D1543" s="47" t="s">
        <v>877</v>
      </c>
      <c r="F1543" s="52" t="s">
        <v>12153</v>
      </c>
      <c r="G1543" s="10">
        <v>7186</v>
      </c>
      <c r="H1543" s="10" t="s">
        <v>10815</v>
      </c>
      <c r="I1543" s="47" t="s">
        <v>3168</v>
      </c>
      <c r="J1543" s="10" t="s">
        <v>10816</v>
      </c>
      <c r="K1543" s="10" t="s">
        <v>10817</v>
      </c>
    </row>
    <row r="1544" spans="3:11" ht="15" customHeight="1" x14ac:dyDescent="0.3">
      <c r="C1544" s="44" t="s">
        <v>16123</v>
      </c>
      <c r="D1544" s="47" t="s">
        <v>2026</v>
      </c>
      <c r="F1544" s="52" t="s">
        <v>12154</v>
      </c>
      <c r="G1544" s="10">
        <v>7187</v>
      </c>
      <c r="H1544" s="10" t="s">
        <v>10818</v>
      </c>
      <c r="I1544" s="47" t="s">
        <v>3169</v>
      </c>
      <c r="J1544" s="10" t="s">
        <v>10819</v>
      </c>
      <c r="K1544" s="10" t="s">
        <v>10820</v>
      </c>
    </row>
    <row r="1545" spans="3:11" ht="15" customHeight="1" x14ac:dyDescent="0.3">
      <c r="C1545" s="44" t="s">
        <v>16124</v>
      </c>
      <c r="D1545" s="47" t="s">
        <v>2065</v>
      </c>
      <c r="F1545" s="52" t="s">
        <v>12155</v>
      </c>
      <c r="G1545" s="10">
        <v>9618</v>
      </c>
      <c r="H1545" s="10" t="s">
        <v>10822</v>
      </c>
      <c r="I1545" s="47" t="s">
        <v>10821</v>
      </c>
      <c r="J1545" s="10" t="s">
        <v>10823</v>
      </c>
      <c r="K1545" s="10" t="s">
        <v>10824</v>
      </c>
    </row>
    <row r="1546" spans="3:11" ht="15" customHeight="1" x14ac:dyDescent="0.3">
      <c r="C1546" s="44" t="s">
        <v>16125</v>
      </c>
      <c r="D1546" s="47" t="s">
        <v>1162</v>
      </c>
      <c r="F1546" s="52" t="s">
        <v>23274</v>
      </c>
      <c r="G1546" s="10">
        <v>7188</v>
      </c>
      <c r="H1546" s="10" t="s">
        <v>22587</v>
      </c>
      <c r="I1546" s="47" t="s">
        <v>15448</v>
      </c>
      <c r="J1546" s="10" t="s">
        <v>22588</v>
      </c>
      <c r="K1546" s="10" t="s">
        <v>22589</v>
      </c>
    </row>
    <row r="1547" spans="3:11" ht="15" customHeight="1" x14ac:dyDescent="0.3">
      <c r="C1547" s="44" t="s">
        <v>16126</v>
      </c>
      <c r="D1547" s="47" t="s">
        <v>1164</v>
      </c>
      <c r="F1547" s="52" t="s">
        <v>12156</v>
      </c>
      <c r="G1547" s="10">
        <v>7189</v>
      </c>
      <c r="H1547" s="10" t="s">
        <v>10825</v>
      </c>
      <c r="I1547" s="47" t="s">
        <v>4271</v>
      </c>
      <c r="J1547" s="10" t="s">
        <v>10826</v>
      </c>
      <c r="K1547" s="10" t="s">
        <v>10827</v>
      </c>
    </row>
    <row r="1548" spans="3:11" ht="15" customHeight="1" x14ac:dyDescent="0.3">
      <c r="C1548" s="44" t="s">
        <v>16127</v>
      </c>
      <c r="D1548" s="47" t="s">
        <v>1324</v>
      </c>
      <c r="F1548" s="52" t="s">
        <v>23275</v>
      </c>
      <c r="G1548" s="10">
        <v>84231</v>
      </c>
      <c r="H1548" s="10" t="s">
        <v>22590</v>
      </c>
      <c r="I1548" s="47" t="s">
        <v>15451</v>
      </c>
      <c r="J1548" s="10" t="s">
        <v>22591</v>
      </c>
      <c r="K1548" s="10" t="s">
        <v>22592</v>
      </c>
    </row>
    <row r="1549" spans="3:11" ht="15" customHeight="1" x14ac:dyDescent="0.3">
      <c r="C1549" s="44" t="s">
        <v>16128</v>
      </c>
      <c r="D1549" s="47" t="s">
        <v>2159</v>
      </c>
      <c r="F1549" s="52" t="s">
        <v>23276</v>
      </c>
      <c r="G1549" s="10">
        <v>10293</v>
      </c>
      <c r="H1549" s="10" t="s">
        <v>22593</v>
      </c>
      <c r="I1549" s="47" t="s">
        <v>15453</v>
      </c>
      <c r="J1549" s="10" t="s">
        <v>22594</v>
      </c>
      <c r="K1549" s="10" t="s">
        <v>22595</v>
      </c>
    </row>
    <row r="1550" spans="3:11" ht="15" customHeight="1" x14ac:dyDescent="0.3">
      <c r="C1550" s="44" t="s">
        <v>16129</v>
      </c>
      <c r="D1550" s="47" t="s">
        <v>889</v>
      </c>
      <c r="F1550" s="52" t="s">
        <v>23277</v>
      </c>
      <c r="G1550" s="10">
        <v>10131</v>
      </c>
      <c r="H1550" s="10" t="s">
        <v>22596</v>
      </c>
      <c r="I1550" s="47" t="s">
        <v>16846</v>
      </c>
      <c r="J1550" s="10" t="s">
        <v>22597</v>
      </c>
      <c r="K1550" s="10" t="s">
        <v>22598</v>
      </c>
    </row>
    <row r="1551" spans="3:11" ht="15" customHeight="1" x14ac:dyDescent="0.3">
      <c r="C1551" s="44" t="s">
        <v>16130</v>
      </c>
      <c r="D1551" s="47" t="s">
        <v>2476</v>
      </c>
      <c r="F1551" s="52" t="s">
        <v>23278</v>
      </c>
      <c r="G1551" s="10">
        <v>7201</v>
      </c>
      <c r="H1551" s="10" t="s">
        <v>22599</v>
      </c>
      <c r="I1551" s="47" t="s">
        <v>15008</v>
      </c>
      <c r="J1551" s="10" t="s">
        <v>22600</v>
      </c>
      <c r="K1551" s="10" t="s">
        <v>22601</v>
      </c>
    </row>
    <row r="1552" spans="3:11" ht="15" customHeight="1" x14ac:dyDescent="0.3">
      <c r="C1552" s="44" t="s">
        <v>16131</v>
      </c>
      <c r="D1552" s="47" t="s">
        <v>2519</v>
      </c>
      <c r="F1552" s="52" t="s">
        <v>23279</v>
      </c>
      <c r="G1552" s="10">
        <v>51499</v>
      </c>
      <c r="H1552" s="10" t="s">
        <v>22602</v>
      </c>
      <c r="I1552" s="47" t="s">
        <v>15455</v>
      </c>
      <c r="J1552" s="10" t="s">
        <v>22603</v>
      </c>
      <c r="K1552" s="10" t="s">
        <v>22604</v>
      </c>
    </row>
    <row r="1553" spans="3:11" ht="15" customHeight="1" x14ac:dyDescent="0.3">
      <c r="C1553" s="44" t="s">
        <v>16132</v>
      </c>
      <c r="D1553" s="47" t="s">
        <v>2527</v>
      </c>
      <c r="F1553" s="52" t="s">
        <v>12157</v>
      </c>
      <c r="G1553" s="10">
        <v>10107</v>
      </c>
      <c r="H1553" s="10" t="s">
        <v>10834</v>
      </c>
      <c r="I1553" s="47" t="s">
        <v>10059</v>
      </c>
      <c r="J1553" s="10" t="s">
        <v>10835</v>
      </c>
      <c r="K1553" s="10" t="s">
        <v>10836</v>
      </c>
    </row>
    <row r="1554" spans="3:11" ht="15" customHeight="1" x14ac:dyDescent="0.3">
      <c r="C1554" s="44" t="s">
        <v>16133</v>
      </c>
      <c r="D1554" s="47" t="s">
        <v>2542</v>
      </c>
      <c r="F1554" s="52" t="s">
        <v>23280</v>
      </c>
      <c r="G1554" s="10">
        <v>81559</v>
      </c>
      <c r="H1554" s="10" t="s">
        <v>22605</v>
      </c>
      <c r="I1554" s="47" t="s">
        <v>15928</v>
      </c>
      <c r="J1554" s="10" t="s">
        <v>22606</v>
      </c>
      <c r="K1554" s="10" t="s">
        <v>22607</v>
      </c>
    </row>
    <row r="1555" spans="3:11" ht="15" customHeight="1" x14ac:dyDescent="0.3">
      <c r="C1555" s="44" t="s">
        <v>16134</v>
      </c>
      <c r="D1555" s="47" t="s">
        <v>2565</v>
      </c>
      <c r="F1555" s="52" t="s">
        <v>23281</v>
      </c>
      <c r="G1555" s="10">
        <v>10206</v>
      </c>
      <c r="H1555" s="10" t="s">
        <v>22608</v>
      </c>
      <c r="I1555" s="47" t="s">
        <v>15930</v>
      </c>
      <c r="J1555" s="10" t="s">
        <v>22609</v>
      </c>
      <c r="K1555" s="10" t="s">
        <v>22610</v>
      </c>
    </row>
    <row r="1556" spans="3:11" ht="15" customHeight="1" x14ac:dyDescent="0.3">
      <c r="C1556" s="44" t="s">
        <v>16135</v>
      </c>
      <c r="D1556" s="47" t="s">
        <v>2667</v>
      </c>
      <c r="F1556" s="52" t="s">
        <v>23282</v>
      </c>
      <c r="G1556" s="10">
        <v>51127</v>
      </c>
      <c r="H1556" s="10" t="s">
        <v>22611</v>
      </c>
      <c r="I1556" s="47" t="s">
        <v>15932</v>
      </c>
      <c r="J1556" s="10" t="s">
        <v>22612</v>
      </c>
      <c r="K1556" s="10" t="s">
        <v>22613</v>
      </c>
    </row>
    <row r="1557" spans="3:11" ht="15" customHeight="1" x14ac:dyDescent="0.3">
      <c r="C1557" s="44" t="s">
        <v>16136</v>
      </c>
      <c r="D1557" s="47" t="s">
        <v>2999</v>
      </c>
      <c r="F1557" s="52" t="s">
        <v>23283</v>
      </c>
      <c r="G1557" s="10">
        <v>23321</v>
      </c>
      <c r="H1557" s="10" t="s">
        <v>22614</v>
      </c>
      <c r="I1557" s="47" t="s">
        <v>15934</v>
      </c>
      <c r="J1557" s="10" t="s">
        <v>22615</v>
      </c>
      <c r="K1557" s="10" t="s">
        <v>22616</v>
      </c>
    </row>
    <row r="1558" spans="3:11" ht="15" customHeight="1" x14ac:dyDescent="0.3">
      <c r="C1558" s="44" t="s">
        <v>16137</v>
      </c>
      <c r="D1558" s="47" t="s">
        <v>16138</v>
      </c>
      <c r="F1558" s="52" t="s">
        <v>23284</v>
      </c>
      <c r="G1558" s="10">
        <v>10346</v>
      </c>
      <c r="H1558" s="10" t="s">
        <v>22617</v>
      </c>
      <c r="I1558" s="47" t="s">
        <v>15936</v>
      </c>
      <c r="J1558" s="10" t="s">
        <v>22618</v>
      </c>
      <c r="K1558" s="10" t="s">
        <v>22619</v>
      </c>
    </row>
    <row r="1559" spans="3:11" ht="15" customHeight="1" x14ac:dyDescent="0.3">
      <c r="C1559" s="44" t="s">
        <v>16139</v>
      </c>
      <c r="D1559" s="47" t="s">
        <v>3035</v>
      </c>
      <c r="F1559" s="52" t="s">
        <v>23285</v>
      </c>
      <c r="G1559" s="10">
        <v>373</v>
      </c>
      <c r="H1559" s="10" t="s">
        <v>22620</v>
      </c>
      <c r="I1559" s="47" t="s">
        <v>15938</v>
      </c>
      <c r="J1559" s="10" t="s">
        <v>22621</v>
      </c>
      <c r="K1559" s="10" t="s">
        <v>22622</v>
      </c>
    </row>
    <row r="1560" spans="3:11" ht="15" customHeight="1" x14ac:dyDescent="0.3">
      <c r="C1560" s="44" t="s">
        <v>16140</v>
      </c>
      <c r="D1560" s="47" t="s">
        <v>3049</v>
      </c>
      <c r="F1560" s="52" t="s">
        <v>23286</v>
      </c>
      <c r="G1560" s="10">
        <v>8805</v>
      </c>
      <c r="H1560" s="10" t="s">
        <v>22623</v>
      </c>
      <c r="I1560" s="47" t="s">
        <v>15940</v>
      </c>
      <c r="J1560" s="10" t="s">
        <v>22624</v>
      </c>
      <c r="K1560" s="10" t="s">
        <v>22625</v>
      </c>
    </row>
    <row r="1561" spans="3:11" ht="15" customHeight="1" x14ac:dyDescent="0.3">
      <c r="C1561" s="44" t="s">
        <v>16141</v>
      </c>
      <c r="D1561" s="47" t="s">
        <v>3056</v>
      </c>
      <c r="F1561" s="52" t="s">
        <v>12158</v>
      </c>
      <c r="G1561" s="10">
        <v>7706</v>
      </c>
      <c r="H1561" s="10" t="s">
        <v>10838</v>
      </c>
      <c r="I1561" s="47" t="s">
        <v>10837</v>
      </c>
      <c r="J1561" s="10" t="s">
        <v>10839</v>
      </c>
      <c r="K1561" s="10" t="s">
        <v>10840</v>
      </c>
    </row>
    <row r="1562" spans="3:11" ht="15" customHeight="1" x14ac:dyDescent="0.3">
      <c r="C1562" s="44" t="s">
        <v>16142</v>
      </c>
      <c r="D1562" s="47" t="s">
        <v>57</v>
      </c>
      <c r="F1562" s="52" t="s">
        <v>23287</v>
      </c>
      <c r="G1562" s="10">
        <v>7726</v>
      </c>
      <c r="H1562" s="10" t="s">
        <v>22626</v>
      </c>
      <c r="I1562" s="47" t="s">
        <v>15943</v>
      </c>
      <c r="J1562" s="10" t="s">
        <v>22627</v>
      </c>
      <c r="K1562" s="10" t="s">
        <v>22628</v>
      </c>
    </row>
    <row r="1563" spans="3:11" ht="15" customHeight="1" x14ac:dyDescent="0.3">
      <c r="C1563" s="44" t="s">
        <v>16143</v>
      </c>
      <c r="D1563" s="47" t="s">
        <v>3060</v>
      </c>
      <c r="F1563" s="52" t="s">
        <v>12159</v>
      </c>
      <c r="G1563" s="10">
        <v>5987</v>
      </c>
      <c r="H1563" s="10" t="s">
        <v>10842</v>
      </c>
      <c r="I1563" s="47" t="s">
        <v>10841</v>
      </c>
      <c r="J1563" s="10" t="s">
        <v>10843</v>
      </c>
      <c r="K1563" s="10" t="s">
        <v>10844</v>
      </c>
    </row>
    <row r="1564" spans="3:11" ht="15" customHeight="1" x14ac:dyDescent="0.3">
      <c r="C1564" s="44" t="s">
        <v>16144</v>
      </c>
      <c r="D1564" s="47" t="s">
        <v>3097</v>
      </c>
      <c r="F1564" s="52" t="s">
        <v>12160</v>
      </c>
      <c r="G1564" s="10">
        <v>10155</v>
      </c>
      <c r="H1564" s="10" t="s">
        <v>10846</v>
      </c>
      <c r="I1564" s="47" t="s">
        <v>10845</v>
      </c>
      <c r="J1564" s="10" t="s">
        <v>10847</v>
      </c>
      <c r="K1564" s="10" t="s">
        <v>10848</v>
      </c>
    </row>
    <row r="1565" spans="3:11" ht="15" customHeight="1" x14ac:dyDescent="0.3">
      <c r="C1565" s="44" t="s">
        <v>16145</v>
      </c>
      <c r="D1565" s="47" t="s">
        <v>3104</v>
      </c>
      <c r="F1565" s="52" t="s">
        <v>23288</v>
      </c>
      <c r="G1565" s="10">
        <v>10612</v>
      </c>
      <c r="H1565" s="10" t="s">
        <v>22629</v>
      </c>
      <c r="I1565" s="47" t="s">
        <v>15947</v>
      </c>
      <c r="J1565" s="10" t="s">
        <v>22630</v>
      </c>
      <c r="K1565" s="10" t="s">
        <v>22631</v>
      </c>
    </row>
    <row r="1566" spans="3:11" ht="15" customHeight="1" x14ac:dyDescent="0.3">
      <c r="C1566" s="44" t="s">
        <v>16146</v>
      </c>
      <c r="D1566" s="47" t="s">
        <v>3108</v>
      </c>
      <c r="F1566" s="52" t="s">
        <v>23289</v>
      </c>
      <c r="G1566" s="10">
        <v>11074</v>
      </c>
      <c r="H1566" s="10" t="s">
        <v>22632</v>
      </c>
      <c r="I1566" s="47" t="s">
        <v>15949</v>
      </c>
      <c r="J1566" s="10" t="s">
        <v>22633</v>
      </c>
      <c r="K1566" s="10" t="s">
        <v>22634</v>
      </c>
    </row>
    <row r="1567" spans="3:11" ht="15" customHeight="1" x14ac:dyDescent="0.3">
      <c r="C1567" s="44" t="s">
        <v>16147</v>
      </c>
      <c r="D1567" s="47" t="s">
        <v>893</v>
      </c>
      <c r="F1567" s="52" t="s">
        <v>23290</v>
      </c>
      <c r="G1567" s="10">
        <v>22954</v>
      </c>
      <c r="H1567" s="10" t="s">
        <v>22635</v>
      </c>
      <c r="I1567" s="47" t="s">
        <v>15951</v>
      </c>
      <c r="J1567" s="10" t="s">
        <v>22636</v>
      </c>
      <c r="K1567" s="10" t="s">
        <v>22637</v>
      </c>
    </row>
    <row r="1568" spans="3:11" ht="15" customHeight="1" x14ac:dyDescent="0.3">
      <c r="C1568" s="44" t="s">
        <v>16148</v>
      </c>
      <c r="D1568" s="47" t="s">
        <v>490</v>
      </c>
      <c r="F1568" s="52" t="s">
        <v>23291</v>
      </c>
      <c r="G1568" s="10">
        <v>51592</v>
      </c>
      <c r="H1568" s="10" t="s">
        <v>22638</v>
      </c>
      <c r="I1568" s="47" t="s">
        <v>15953</v>
      </c>
      <c r="J1568" s="10" t="s">
        <v>22639</v>
      </c>
      <c r="K1568" s="10" t="s">
        <v>22640</v>
      </c>
    </row>
    <row r="1569" spans="3:11" ht="15" customHeight="1" x14ac:dyDescent="0.3">
      <c r="C1569" s="44" t="s">
        <v>16149</v>
      </c>
      <c r="D1569" s="47" t="s">
        <v>3083</v>
      </c>
      <c r="F1569" s="52" t="s">
        <v>12161</v>
      </c>
      <c r="G1569" s="10">
        <v>55521</v>
      </c>
      <c r="H1569" s="10" t="s">
        <v>10853</v>
      </c>
      <c r="I1569" s="47" t="s">
        <v>10852</v>
      </c>
      <c r="J1569" s="10" t="s">
        <v>10854</v>
      </c>
      <c r="K1569" s="10" t="s">
        <v>10855</v>
      </c>
    </row>
    <row r="1570" spans="3:11" ht="15" customHeight="1" x14ac:dyDescent="0.3">
      <c r="C1570" s="44" t="s">
        <v>16150</v>
      </c>
      <c r="D1570" s="47" t="s">
        <v>899</v>
      </c>
      <c r="F1570" s="52" t="s">
        <v>23292</v>
      </c>
      <c r="G1570" s="10">
        <v>4591</v>
      </c>
      <c r="H1570" s="10" t="s">
        <v>22641</v>
      </c>
      <c r="I1570" s="47" t="s">
        <v>15956</v>
      </c>
      <c r="J1570" s="10" t="s">
        <v>22642</v>
      </c>
      <c r="K1570" s="10" t="s">
        <v>22643</v>
      </c>
    </row>
    <row r="1571" spans="3:11" ht="15" customHeight="1" x14ac:dyDescent="0.3">
      <c r="C1571" s="44" t="s">
        <v>16151</v>
      </c>
      <c r="D1571" s="47" t="s">
        <v>901</v>
      </c>
      <c r="F1571" s="52" t="s">
        <v>23293</v>
      </c>
      <c r="G1571" s="10">
        <v>10475</v>
      </c>
      <c r="H1571" s="10" t="s">
        <v>22644</v>
      </c>
      <c r="I1571" s="47" t="s">
        <v>15958</v>
      </c>
      <c r="J1571" s="10" t="s">
        <v>22645</v>
      </c>
      <c r="K1571" s="10" t="s">
        <v>22646</v>
      </c>
    </row>
    <row r="1572" spans="3:11" ht="15" customHeight="1" x14ac:dyDescent="0.3">
      <c r="C1572" s="44" t="s">
        <v>16152</v>
      </c>
      <c r="D1572" s="47" t="s">
        <v>16153</v>
      </c>
      <c r="F1572" s="52" t="s">
        <v>23294</v>
      </c>
      <c r="G1572" s="10">
        <v>56658</v>
      </c>
      <c r="H1572" s="10" t="s">
        <v>22647</v>
      </c>
      <c r="I1572" s="47" t="s">
        <v>15960</v>
      </c>
      <c r="J1572" s="10" t="s">
        <v>22648</v>
      </c>
      <c r="K1572" s="10" t="s">
        <v>22649</v>
      </c>
    </row>
    <row r="1573" spans="3:11" ht="15" customHeight="1" x14ac:dyDescent="0.3">
      <c r="C1573" s="44" t="s">
        <v>16154</v>
      </c>
      <c r="D1573" s="47" t="s">
        <v>3468</v>
      </c>
      <c r="F1573" s="52" t="s">
        <v>23295</v>
      </c>
      <c r="G1573" s="10">
        <v>89122</v>
      </c>
      <c r="H1573" s="10" t="s">
        <v>22650</v>
      </c>
      <c r="I1573" s="47" t="s">
        <v>15962</v>
      </c>
      <c r="J1573" s="10" t="s">
        <v>22651</v>
      </c>
      <c r="K1573" s="10" t="s">
        <v>22652</v>
      </c>
    </row>
    <row r="1574" spans="3:11" ht="15" customHeight="1" x14ac:dyDescent="0.3">
      <c r="C1574" s="44" t="s">
        <v>16155</v>
      </c>
      <c r="D1574" s="47" t="s">
        <v>498</v>
      </c>
      <c r="F1574" s="52" t="s">
        <v>23296</v>
      </c>
      <c r="G1574" s="10">
        <v>135644</v>
      </c>
      <c r="H1574" s="10" t="s">
        <v>22653</v>
      </c>
      <c r="I1574" s="47" t="s">
        <v>15964</v>
      </c>
      <c r="J1574" s="10" t="s">
        <v>22654</v>
      </c>
      <c r="K1574" s="10" t="s">
        <v>22655</v>
      </c>
    </row>
    <row r="1575" spans="3:11" ht="15" customHeight="1" x14ac:dyDescent="0.3">
      <c r="C1575" s="44" t="s">
        <v>16156</v>
      </c>
      <c r="D1575" s="47" t="s">
        <v>1791</v>
      </c>
      <c r="F1575" s="52" t="s">
        <v>23297</v>
      </c>
      <c r="G1575" s="10">
        <v>90933</v>
      </c>
      <c r="H1575" s="10" t="s">
        <v>22656</v>
      </c>
      <c r="I1575" s="47" t="s">
        <v>15966</v>
      </c>
      <c r="J1575" s="10" t="s">
        <v>22657</v>
      </c>
      <c r="K1575" s="10" t="s">
        <v>22658</v>
      </c>
    </row>
    <row r="1576" spans="3:11" ht="15" customHeight="1" x14ac:dyDescent="0.3">
      <c r="C1576" s="44" t="s">
        <v>16157</v>
      </c>
      <c r="D1576" s="47" t="s">
        <v>1807</v>
      </c>
      <c r="F1576" s="52" t="s">
        <v>23298</v>
      </c>
      <c r="G1576" s="10">
        <v>54765</v>
      </c>
      <c r="H1576" s="10" t="s">
        <v>22659</v>
      </c>
      <c r="I1576" s="47" t="s">
        <v>15968</v>
      </c>
      <c r="J1576" s="10" t="s">
        <v>22660</v>
      </c>
      <c r="K1576" s="10" t="s">
        <v>22661</v>
      </c>
    </row>
    <row r="1577" spans="3:11" ht="15" customHeight="1" x14ac:dyDescent="0.3">
      <c r="C1577" s="44" t="s">
        <v>16158</v>
      </c>
      <c r="D1577" s="47" t="s">
        <v>1637</v>
      </c>
      <c r="F1577" s="52" t="s">
        <v>23299</v>
      </c>
      <c r="G1577" s="10">
        <v>80263</v>
      </c>
      <c r="H1577" s="10" t="s">
        <v>22662</v>
      </c>
      <c r="I1577" s="47" t="s">
        <v>15970</v>
      </c>
      <c r="J1577" s="10" t="s">
        <v>22663</v>
      </c>
      <c r="K1577" s="10" t="s">
        <v>22664</v>
      </c>
    </row>
    <row r="1578" spans="3:11" ht="15" customHeight="1" x14ac:dyDescent="0.3">
      <c r="C1578" s="44" t="s">
        <v>16159</v>
      </c>
      <c r="D1578" s="47" t="s">
        <v>1638</v>
      </c>
      <c r="F1578" s="52" t="s">
        <v>23300</v>
      </c>
      <c r="G1578" s="10">
        <v>79097</v>
      </c>
      <c r="H1578" s="10" t="s">
        <v>22665</v>
      </c>
      <c r="I1578" s="47" t="s">
        <v>15972</v>
      </c>
      <c r="J1578" s="10" t="s">
        <v>22666</v>
      </c>
      <c r="K1578" s="10" t="s">
        <v>22667</v>
      </c>
    </row>
    <row r="1579" spans="3:11" ht="15" customHeight="1" x14ac:dyDescent="0.3">
      <c r="C1579" s="44" t="s">
        <v>16160</v>
      </c>
      <c r="D1579" s="47" t="s">
        <v>1645</v>
      </c>
      <c r="F1579" s="52" t="s">
        <v>12162</v>
      </c>
      <c r="G1579" s="10">
        <v>85363</v>
      </c>
      <c r="H1579" s="10" t="s">
        <v>10856</v>
      </c>
      <c r="I1579" s="47" t="s">
        <v>9728</v>
      </c>
      <c r="J1579" s="10" t="s">
        <v>10857</v>
      </c>
      <c r="K1579" s="10" t="s">
        <v>10858</v>
      </c>
    </row>
    <row r="1580" spans="3:11" ht="15" customHeight="1" x14ac:dyDescent="0.3">
      <c r="C1580" s="44" t="s">
        <v>16161</v>
      </c>
      <c r="D1580" s="47" t="s">
        <v>1646</v>
      </c>
      <c r="F1580" s="52" t="s">
        <v>23301</v>
      </c>
      <c r="G1580" s="10">
        <v>84851</v>
      </c>
      <c r="H1580" s="10" t="s">
        <v>22668</v>
      </c>
      <c r="I1580" s="47" t="s">
        <v>15975</v>
      </c>
      <c r="J1580" s="10" t="s">
        <v>22669</v>
      </c>
      <c r="K1580" s="10" t="s">
        <v>22670</v>
      </c>
    </row>
    <row r="1581" spans="3:11" ht="15" customHeight="1" x14ac:dyDescent="0.3">
      <c r="C1581" s="44" t="s">
        <v>16162</v>
      </c>
      <c r="D1581" s="47" t="s">
        <v>1652</v>
      </c>
      <c r="F1581" s="52" t="s">
        <v>23302</v>
      </c>
      <c r="G1581" s="10">
        <v>57159</v>
      </c>
      <c r="H1581" s="10" t="s">
        <v>22671</v>
      </c>
      <c r="I1581" s="47" t="s">
        <v>15977</v>
      </c>
      <c r="J1581" s="10" t="s">
        <v>22672</v>
      </c>
      <c r="K1581" s="10" t="s">
        <v>22673</v>
      </c>
    </row>
    <row r="1582" spans="3:11" ht="15" customHeight="1" x14ac:dyDescent="0.3">
      <c r="C1582" s="44" t="s">
        <v>16163</v>
      </c>
      <c r="D1582" s="47" t="s">
        <v>3676</v>
      </c>
      <c r="F1582" s="52" t="s">
        <v>23303</v>
      </c>
      <c r="G1582" s="10">
        <v>81844</v>
      </c>
      <c r="H1582" s="10" t="s">
        <v>22674</v>
      </c>
      <c r="I1582" s="47" t="s">
        <v>15979</v>
      </c>
      <c r="J1582" s="10" t="s">
        <v>22675</v>
      </c>
      <c r="K1582" s="10" t="s">
        <v>22676</v>
      </c>
    </row>
    <row r="1583" spans="3:11" ht="15" customHeight="1" x14ac:dyDescent="0.3">
      <c r="C1583" s="44" t="s">
        <v>16164</v>
      </c>
      <c r="D1583" s="47" t="s">
        <v>3683</v>
      </c>
      <c r="F1583" s="52" t="s">
        <v>23304</v>
      </c>
      <c r="G1583" s="10">
        <v>391712</v>
      </c>
      <c r="H1583" s="10" t="s">
        <v>22677</v>
      </c>
      <c r="I1583" s="47" t="s">
        <v>15981</v>
      </c>
      <c r="J1583" s="10" t="s">
        <v>22678</v>
      </c>
      <c r="K1583" s="10" t="s">
        <v>22679</v>
      </c>
    </row>
    <row r="1584" spans="3:11" ht="15" customHeight="1" x14ac:dyDescent="0.3">
      <c r="C1584" s="44" t="s">
        <v>16165</v>
      </c>
      <c r="D1584" s="47" t="s">
        <v>1500</v>
      </c>
      <c r="F1584" s="52" t="s">
        <v>23305</v>
      </c>
      <c r="G1584" s="10">
        <v>55223</v>
      </c>
      <c r="H1584" s="10" t="s">
        <v>22680</v>
      </c>
      <c r="I1584" s="47" t="s">
        <v>15983</v>
      </c>
      <c r="J1584" s="10" t="s">
        <v>22681</v>
      </c>
      <c r="K1584" s="10" t="s">
        <v>22682</v>
      </c>
    </row>
    <row r="1585" spans="3:11" ht="15" customHeight="1" x14ac:dyDescent="0.3">
      <c r="C1585" s="44" t="s">
        <v>16166</v>
      </c>
      <c r="D1585" s="47" t="s">
        <v>3842</v>
      </c>
      <c r="F1585" s="52" t="s">
        <v>12163</v>
      </c>
      <c r="G1585" s="10">
        <v>84676</v>
      </c>
      <c r="H1585" s="10" t="s">
        <v>10860</v>
      </c>
      <c r="I1585" s="47" t="s">
        <v>10859</v>
      </c>
      <c r="J1585" s="10" t="s">
        <v>10861</v>
      </c>
      <c r="K1585" s="10" t="s">
        <v>10862</v>
      </c>
    </row>
    <row r="1586" spans="3:11" ht="15" customHeight="1" x14ac:dyDescent="0.3">
      <c r="C1586" s="44" t="s">
        <v>16167</v>
      </c>
      <c r="D1586" s="47" t="s">
        <v>3851</v>
      </c>
      <c r="F1586" s="52" t="s">
        <v>23306</v>
      </c>
      <c r="G1586" s="10">
        <v>120146</v>
      </c>
      <c r="H1586" s="10" t="s">
        <v>22683</v>
      </c>
      <c r="I1586" s="47" t="s">
        <v>15986</v>
      </c>
      <c r="J1586" s="10" t="s">
        <v>22684</v>
      </c>
      <c r="K1586" s="10" t="s">
        <v>22685</v>
      </c>
    </row>
    <row r="1587" spans="3:11" ht="15" customHeight="1" x14ac:dyDescent="0.3">
      <c r="C1587" s="44" t="s">
        <v>16168</v>
      </c>
      <c r="D1587" s="47" t="s">
        <v>1815</v>
      </c>
      <c r="F1587" s="52" t="s">
        <v>12164</v>
      </c>
      <c r="G1587" s="10">
        <v>440730</v>
      </c>
      <c r="H1587" s="10" t="s">
        <v>10864</v>
      </c>
      <c r="I1587" s="47" t="s">
        <v>10863</v>
      </c>
      <c r="J1587" s="10" t="s">
        <v>10865</v>
      </c>
      <c r="K1587" s="10" t="s">
        <v>10866</v>
      </c>
    </row>
    <row r="1588" spans="3:11" ht="15" customHeight="1" x14ac:dyDescent="0.3">
      <c r="C1588" s="44" t="s">
        <v>16169</v>
      </c>
      <c r="D1588" s="47" t="s">
        <v>4023</v>
      </c>
      <c r="F1588" s="52" t="s">
        <v>23307</v>
      </c>
      <c r="G1588" s="10">
        <v>55128</v>
      </c>
      <c r="H1588" s="10" t="s">
        <v>22686</v>
      </c>
      <c r="I1588" s="47" t="s">
        <v>15989</v>
      </c>
      <c r="J1588" s="10" t="s">
        <v>22687</v>
      </c>
      <c r="K1588" s="10" t="s">
        <v>22688</v>
      </c>
    </row>
    <row r="1589" spans="3:11" ht="15" customHeight="1" x14ac:dyDescent="0.3">
      <c r="C1589" s="44" t="s">
        <v>16170</v>
      </c>
      <c r="D1589" s="47" t="s">
        <v>524</v>
      </c>
      <c r="F1589" s="52" t="s">
        <v>12165</v>
      </c>
      <c r="G1589" s="10">
        <v>131405</v>
      </c>
      <c r="H1589" s="10" t="s">
        <v>10868</v>
      </c>
      <c r="I1589" s="47" t="s">
        <v>10867</v>
      </c>
      <c r="J1589" s="10" t="s">
        <v>10869</v>
      </c>
      <c r="K1589" s="10" t="s">
        <v>10870</v>
      </c>
    </row>
    <row r="1590" spans="3:11" ht="15" customHeight="1" x14ac:dyDescent="0.3">
      <c r="C1590" s="44" t="s">
        <v>16171</v>
      </c>
      <c r="D1590" s="47" t="s">
        <v>1199</v>
      </c>
      <c r="F1590" s="52" t="s">
        <v>23308</v>
      </c>
      <c r="G1590" s="10">
        <v>493829</v>
      </c>
      <c r="H1590" s="10" t="s">
        <v>22689</v>
      </c>
      <c r="I1590" s="47" t="s">
        <v>15992</v>
      </c>
      <c r="J1590" s="10" t="s">
        <v>22690</v>
      </c>
      <c r="K1590" s="10" t="s">
        <v>22691</v>
      </c>
    </row>
    <row r="1591" spans="3:11" ht="15" customHeight="1" x14ac:dyDescent="0.3">
      <c r="C1591" s="44" t="s">
        <v>16172</v>
      </c>
      <c r="D1591" s="47" t="s">
        <v>527</v>
      </c>
      <c r="F1591" s="52" t="s">
        <v>23309</v>
      </c>
      <c r="G1591" s="10">
        <v>375593</v>
      </c>
      <c r="H1591" s="10" t="s">
        <v>22692</v>
      </c>
      <c r="I1591" s="47" t="s">
        <v>15994</v>
      </c>
      <c r="J1591" s="10" t="s">
        <v>22693</v>
      </c>
      <c r="K1591" s="10" t="s">
        <v>22694</v>
      </c>
    </row>
    <row r="1592" spans="3:11" ht="15" customHeight="1" x14ac:dyDescent="0.3">
      <c r="C1592" s="44" t="s">
        <v>16173</v>
      </c>
      <c r="D1592" s="47" t="s">
        <v>528</v>
      </c>
      <c r="F1592" s="52" t="s">
        <v>23310</v>
      </c>
      <c r="G1592" s="10">
        <v>378108</v>
      </c>
      <c r="H1592" s="10" t="s">
        <v>22695</v>
      </c>
      <c r="I1592" s="47" t="s">
        <v>15996</v>
      </c>
      <c r="J1592" s="10" t="s">
        <v>22696</v>
      </c>
      <c r="K1592" s="10" t="s">
        <v>22697</v>
      </c>
    </row>
    <row r="1593" spans="3:11" ht="15" customHeight="1" x14ac:dyDescent="0.3">
      <c r="C1593" s="44" t="s">
        <v>16174</v>
      </c>
      <c r="D1593" s="47" t="s">
        <v>532</v>
      </c>
      <c r="F1593" s="52" t="s">
        <v>23311</v>
      </c>
      <c r="G1593" s="10">
        <v>391714</v>
      </c>
      <c r="H1593" s="10" t="s">
        <v>22698</v>
      </c>
      <c r="I1593" s="47" t="s">
        <v>15998</v>
      </c>
      <c r="J1593" s="10" t="s">
        <v>22699</v>
      </c>
      <c r="K1593" s="10" t="s">
        <v>22700</v>
      </c>
    </row>
    <row r="1594" spans="3:11" ht="15" customHeight="1" x14ac:dyDescent="0.3">
      <c r="C1594" s="44" t="s">
        <v>16175</v>
      </c>
      <c r="D1594" s="47" t="s">
        <v>536</v>
      </c>
      <c r="F1594" s="52" t="s">
        <v>23312</v>
      </c>
      <c r="G1594" s="10">
        <v>81603</v>
      </c>
      <c r="H1594" s="10" t="s">
        <v>22701</v>
      </c>
      <c r="I1594" s="47" t="s">
        <v>16000</v>
      </c>
      <c r="J1594" s="10" t="s">
        <v>22702</v>
      </c>
      <c r="K1594" s="10" t="s">
        <v>22703</v>
      </c>
    </row>
    <row r="1595" spans="3:11" ht="15" customHeight="1" x14ac:dyDescent="0.3">
      <c r="C1595" s="44" t="s">
        <v>16176</v>
      </c>
      <c r="D1595" s="47" t="s">
        <v>537</v>
      </c>
      <c r="F1595" s="52" t="s">
        <v>12166</v>
      </c>
      <c r="G1595" s="10">
        <v>114088</v>
      </c>
      <c r="H1595" s="10" t="s">
        <v>10874</v>
      </c>
      <c r="I1595" s="47" t="s">
        <v>10873</v>
      </c>
      <c r="J1595" s="10" t="s">
        <v>10875</v>
      </c>
      <c r="K1595" s="10" t="s">
        <v>10876</v>
      </c>
    </row>
    <row r="1596" spans="3:11" ht="15" customHeight="1" x14ac:dyDescent="0.3">
      <c r="C1596" s="44" t="s">
        <v>16177</v>
      </c>
      <c r="D1596" s="47" t="s">
        <v>541</v>
      </c>
      <c r="F1596" s="52" t="s">
        <v>23313</v>
      </c>
      <c r="G1596" s="10">
        <v>339976</v>
      </c>
      <c r="H1596" s="10" t="s">
        <v>22704</v>
      </c>
      <c r="I1596" s="47" t="s">
        <v>16003</v>
      </c>
      <c r="J1596" s="10" t="s">
        <v>22705</v>
      </c>
      <c r="K1596" s="10" t="s">
        <v>22706</v>
      </c>
    </row>
    <row r="1597" spans="3:11" ht="15" customHeight="1" x14ac:dyDescent="0.3">
      <c r="C1597" s="44" t="s">
        <v>16178</v>
      </c>
      <c r="D1597" s="47" t="s">
        <v>4133</v>
      </c>
      <c r="F1597" s="52" t="s">
        <v>23314</v>
      </c>
      <c r="G1597" s="10">
        <v>9320</v>
      </c>
      <c r="H1597" s="10" t="s">
        <v>22707</v>
      </c>
      <c r="I1597" s="47" t="s">
        <v>16005</v>
      </c>
      <c r="J1597" s="10" t="s">
        <v>22708</v>
      </c>
      <c r="K1597" s="10" t="s">
        <v>22709</v>
      </c>
    </row>
    <row r="1598" spans="3:11" ht="15" customHeight="1" x14ac:dyDescent="0.3">
      <c r="C1598" s="44" t="s">
        <v>16179</v>
      </c>
      <c r="D1598" s="47" t="s">
        <v>4137</v>
      </c>
      <c r="F1598" s="52" t="s">
        <v>12167</v>
      </c>
      <c r="G1598" s="10">
        <v>1831</v>
      </c>
      <c r="H1598" s="10" t="s">
        <v>10902</v>
      </c>
      <c r="I1598" s="47" t="s">
        <v>9513</v>
      </c>
      <c r="J1598" s="10" t="s">
        <v>10394</v>
      </c>
      <c r="K1598" s="10" t="s">
        <v>10903</v>
      </c>
    </row>
    <row r="1599" spans="3:11" ht="15" customHeight="1" x14ac:dyDescent="0.3">
      <c r="C1599" s="44" t="s">
        <v>16180</v>
      </c>
      <c r="D1599" s="47" t="s">
        <v>909</v>
      </c>
      <c r="F1599" s="52" t="s">
        <v>12168</v>
      </c>
      <c r="G1599" s="10">
        <v>7253</v>
      </c>
      <c r="H1599" s="10" t="s">
        <v>10906</v>
      </c>
      <c r="I1599" s="47" t="s">
        <v>6179</v>
      </c>
      <c r="J1599" s="10" t="s">
        <v>10399</v>
      </c>
      <c r="K1599" s="10" t="s">
        <v>10907</v>
      </c>
    </row>
    <row r="1600" spans="3:11" ht="15" customHeight="1" x14ac:dyDescent="0.3">
      <c r="C1600" s="44" t="s">
        <v>16181</v>
      </c>
      <c r="D1600" s="47" t="s">
        <v>1654</v>
      </c>
      <c r="F1600" s="52" t="s">
        <v>23315</v>
      </c>
      <c r="G1600" s="10">
        <v>26262</v>
      </c>
      <c r="H1600" s="10" t="s">
        <v>22710</v>
      </c>
      <c r="I1600" s="47" t="s">
        <v>16007</v>
      </c>
      <c r="J1600" s="10" t="s">
        <v>22711</v>
      </c>
      <c r="K1600" s="10" t="s">
        <v>22712</v>
      </c>
    </row>
    <row r="1601" spans="3:11" ht="15" customHeight="1" x14ac:dyDescent="0.3">
      <c r="C1601" s="44" t="s">
        <v>16182</v>
      </c>
      <c r="D1601" s="47" t="s">
        <v>4230</v>
      </c>
      <c r="F1601" s="52" t="s">
        <v>23316</v>
      </c>
      <c r="G1601" s="10">
        <v>7267</v>
      </c>
      <c r="H1601" s="10" t="s">
        <v>22713</v>
      </c>
      <c r="I1601" s="47" t="s">
        <v>16009</v>
      </c>
      <c r="J1601" s="10" t="s">
        <v>22714</v>
      </c>
      <c r="K1601" s="10" t="s">
        <v>22715</v>
      </c>
    </row>
    <row r="1602" spans="3:11" ht="15" customHeight="1" x14ac:dyDescent="0.3">
      <c r="C1602" s="44" t="s">
        <v>16183</v>
      </c>
      <c r="D1602" s="47" t="s">
        <v>4247</v>
      </c>
      <c r="F1602" s="52" t="s">
        <v>12169</v>
      </c>
      <c r="G1602" s="10">
        <v>7273</v>
      </c>
      <c r="H1602" s="10" t="s">
        <v>10914</v>
      </c>
      <c r="I1602" s="47" t="s">
        <v>10913</v>
      </c>
      <c r="J1602" s="10" t="s">
        <v>10405</v>
      </c>
      <c r="K1602" s="10" t="s">
        <v>10915</v>
      </c>
    </row>
    <row r="1603" spans="3:11" ht="15" customHeight="1" x14ac:dyDescent="0.3">
      <c r="C1603" s="44" t="s">
        <v>16184</v>
      </c>
      <c r="D1603" s="47" t="s">
        <v>4275</v>
      </c>
      <c r="F1603" s="52" t="s">
        <v>12170</v>
      </c>
      <c r="G1603" s="10">
        <v>10628</v>
      </c>
      <c r="H1603" s="10" t="s">
        <v>10918</v>
      </c>
      <c r="I1603" s="47" t="s">
        <v>7184</v>
      </c>
      <c r="J1603" s="10" t="s">
        <v>10428</v>
      </c>
      <c r="K1603" s="10" t="s">
        <v>10919</v>
      </c>
    </row>
    <row r="1604" spans="3:11" ht="15" customHeight="1" x14ac:dyDescent="0.3">
      <c r="C1604" s="44" t="s">
        <v>16185</v>
      </c>
      <c r="D1604" s="47" t="s">
        <v>1502</v>
      </c>
      <c r="F1604" s="52" t="s">
        <v>12171</v>
      </c>
      <c r="G1604" s="10">
        <v>54957</v>
      </c>
      <c r="H1604" s="10" t="s">
        <v>10920</v>
      </c>
      <c r="I1604" s="47" t="s">
        <v>1090</v>
      </c>
      <c r="J1604" s="10" t="s">
        <v>10431</v>
      </c>
      <c r="K1604" s="10" t="s">
        <v>10921</v>
      </c>
    </row>
    <row r="1605" spans="3:11" ht="15" customHeight="1" x14ac:dyDescent="0.3">
      <c r="C1605" s="44" t="s">
        <v>16186</v>
      </c>
      <c r="D1605" s="47" t="s">
        <v>1504</v>
      </c>
      <c r="F1605" s="52" t="s">
        <v>12172</v>
      </c>
      <c r="G1605" s="10">
        <v>10587</v>
      </c>
      <c r="H1605" s="10" t="s">
        <v>10923</v>
      </c>
      <c r="I1605" s="47" t="s">
        <v>10922</v>
      </c>
      <c r="J1605" s="10" t="s">
        <v>10439</v>
      </c>
      <c r="K1605" s="10" t="s">
        <v>10924</v>
      </c>
    </row>
    <row r="1606" spans="3:11" ht="15" customHeight="1" x14ac:dyDescent="0.3">
      <c r="C1606" s="44" t="s">
        <v>16187</v>
      </c>
      <c r="D1606" s="47" t="s">
        <v>1506</v>
      </c>
      <c r="F1606" s="52" t="s">
        <v>12173</v>
      </c>
      <c r="G1606" s="10">
        <v>1890</v>
      </c>
      <c r="H1606" s="10" t="s">
        <v>10925</v>
      </c>
      <c r="I1606" s="47" t="s">
        <v>3539</v>
      </c>
      <c r="J1606" s="10" t="s">
        <v>10447</v>
      </c>
      <c r="K1606" s="10" t="s">
        <v>10926</v>
      </c>
    </row>
    <row r="1607" spans="3:11" ht="15" customHeight="1" x14ac:dyDescent="0.3">
      <c r="C1607" s="44" t="s">
        <v>16188</v>
      </c>
      <c r="D1607" s="47" t="s">
        <v>4321</v>
      </c>
      <c r="F1607" s="52" t="s">
        <v>12174</v>
      </c>
      <c r="G1607" s="10">
        <v>7314</v>
      </c>
      <c r="H1607" s="10" t="s">
        <v>10928</v>
      </c>
      <c r="I1607" s="47" t="s">
        <v>10927</v>
      </c>
      <c r="J1607" s="10" t="s">
        <v>10466</v>
      </c>
      <c r="K1607" s="10" t="s">
        <v>10929</v>
      </c>
    </row>
    <row r="1608" spans="3:11" ht="15" customHeight="1" x14ac:dyDescent="0.3">
      <c r="C1608" s="44" t="s">
        <v>16189</v>
      </c>
      <c r="D1608" s="47" t="s">
        <v>4322</v>
      </c>
      <c r="F1608" s="52" t="s">
        <v>23317</v>
      </c>
      <c r="G1608" s="10">
        <v>7316</v>
      </c>
      <c r="H1608" s="10" t="s">
        <v>22716</v>
      </c>
      <c r="I1608" s="47" t="s">
        <v>14450</v>
      </c>
      <c r="J1608" s="10" t="s">
        <v>10469</v>
      </c>
      <c r="K1608" s="10" t="s">
        <v>22717</v>
      </c>
    </row>
    <row r="1609" spans="3:11" ht="15" customHeight="1" x14ac:dyDescent="0.3">
      <c r="C1609" s="44" t="s">
        <v>16190</v>
      </c>
      <c r="D1609" s="47" t="s">
        <v>4327</v>
      </c>
      <c r="F1609" s="52" t="s">
        <v>12175</v>
      </c>
      <c r="G1609" s="10">
        <v>7327</v>
      </c>
      <c r="H1609" s="10" t="s">
        <v>10938</v>
      </c>
      <c r="I1609" s="47" t="s">
        <v>10937</v>
      </c>
      <c r="J1609" s="10" t="s">
        <v>10829</v>
      </c>
      <c r="K1609" s="10" t="s">
        <v>10939</v>
      </c>
    </row>
    <row r="1610" spans="3:11" ht="15" customHeight="1" x14ac:dyDescent="0.3">
      <c r="C1610" s="44" t="s">
        <v>16191</v>
      </c>
      <c r="D1610" s="47" t="s">
        <v>1992</v>
      </c>
      <c r="F1610" s="52" t="s">
        <v>12176</v>
      </c>
      <c r="G1610" s="10">
        <v>118424</v>
      </c>
      <c r="H1610" s="10" t="s">
        <v>10941</v>
      </c>
      <c r="I1610" s="47" t="s">
        <v>10940</v>
      </c>
      <c r="J1610" s="10" t="s">
        <v>10942</v>
      </c>
      <c r="K1610" s="10" t="s">
        <v>10943</v>
      </c>
    </row>
    <row r="1611" spans="3:11" ht="15" customHeight="1" x14ac:dyDescent="0.3">
      <c r="C1611" s="44" t="s">
        <v>16192</v>
      </c>
      <c r="D1611" s="47" t="s">
        <v>4339</v>
      </c>
      <c r="F1611" s="52" t="s">
        <v>23318</v>
      </c>
      <c r="G1611" s="10">
        <v>7337</v>
      </c>
      <c r="H1611" s="10" t="s">
        <v>22718</v>
      </c>
      <c r="I1611" s="47" t="s">
        <v>16013</v>
      </c>
      <c r="J1611" s="10" t="s">
        <v>22719</v>
      </c>
      <c r="K1611" s="10" t="s">
        <v>22720</v>
      </c>
    </row>
    <row r="1612" spans="3:11" ht="15" customHeight="1" x14ac:dyDescent="0.3">
      <c r="C1612" s="44" t="s">
        <v>16193</v>
      </c>
      <c r="D1612" s="47" t="s">
        <v>911</v>
      </c>
      <c r="F1612" s="52" t="s">
        <v>23319</v>
      </c>
      <c r="G1612" s="10">
        <v>89910</v>
      </c>
      <c r="H1612" s="10" t="s">
        <v>22721</v>
      </c>
      <c r="I1612" s="47" t="s">
        <v>16015</v>
      </c>
      <c r="J1612" s="10" t="s">
        <v>22722</v>
      </c>
      <c r="K1612" s="10" t="s">
        <v>22723</v>
      </c>
    </row>
    <row r="1613" spans="3:11" ht="15" customHeight="1" x14ac:dyDescent="0.3">
      <c r="C1613" s="44" t="s">
        <v>16194</v>
      </c>
      <c r="D1613" s="47" t="s">
        <v>4341</v>
      </c>
      <c r="F1613" s="52" t="s">
        <v>12177</v>
      </c>
      <c r="G1613" s="10">
        <v>9690</v>
      </c>
      <c r="H1613" s="10" t="s">
        <v>10952</v>
      </c>
      <c r="I1613" s="47" t="s">
        <v>10951</v>
      </c>
      <c r="J1613" s="10" t="s">
        <v>10496</v>
      </c>
      <c r="K1613" s="10" t="s">
        <v>10953</v>
      </c>
    </row>
    <row r="1614" spans="3:11" ht="15" customHeight="1" x14ac:dyDescent="0.3">
      <c r="C1614" s="44" t="s">
        <v>16195</v>
      </c>
      <c r="D1614" s="47" t="s">
        <v>4345</v>
      </c>
      <c r="F1614" s="52" t="s">
        <v>12178</v>
      </c>
      <c r="G1614" s="10">
        <v>9354</v>
      </c>
      <c r="H1614" s="10" t="s">
        <v>10955</v>
      </c>
      <c r="I1614" s="47" t="s">
        <v>10954</v>
      </c>
      <c r="J1614" s="10" t="s">
        <v>10956</v>
      </c>
      <c r="K1614" s="10" t="s">
        <v>10957</v>
      </c>
    </row>
    <row r="1615" spans="3:11" ht="15" customHeight="1" x14ac:dyDescent="0.3">
      <c r="C1615" s="44" t="s">
        <v>16196</v>
      </c>
      <c r="D1615" s="47" t="s">
        <v>4419</v>
      </c>
      <c r="F1615" s="52" t="s">
        <v>12179</v>
      </c>
      <c r="G1615" s="10">
        <v>10277</v>
      </c>
      <c r="H1615" s="10" t="s">
        <v>10959</v>
      </c>
      <c r="I1615" s="47" t="s">
        <v>10958</v>
      </c>
      <c r="J1615" s="10" t="s">
        <v>10960</v>
      </c>
      <c r="K1615" s="10" t="s">
        <v>10961</v>
      </c>
    </row>
    <row r="1616" spans="3:11" ht="15" customHeight="1" x14ac:dyDescent="0.3">
      <c r="C1616" s="44" t="s">
        <v>16197</v>
      </c>
      <c r="D1616" s="47" t="s">
        <v>4440</v>
      </c>
      <c r="F1616" s="52" t="s">
        <v>23320</v>
      </c>
      <c r="G1616" s="10">
        <v>29978</v>
      </c>
      <c r="H1616" s="10" t="s">
        <v>22724</v>
      </c>
      <c r="I1616" s="47" t="s">
        <v>16431</v>
      </c>
      <c r="J1616" s="10" t="s">
        <v>22725</v>
      </c>
      <c r="K1616" s="10" t="s">
        <v>22726</v>
      </c>
    </row>
    <row r="1617" spans="3:11" ht="15" customHeight="1" x14ac:dyDescent="0.3">
      <c r="C1617" s="44" t="s">
        <v>16198</v>
      </c>
      <c r="D1617" s="47" t="s">
        <v>4476</v>
      </c>
      <c r="F1617" s="52" t="s">
        <v>12180</v>
      </c>
      <c r="G1617" s="10">
        <v>197131</v>
      </c>
      <c r="H1617" s="10" t="s">
        <v>10963</v>
      </c>
      <c r="I1617" s="47" t="s">
        <v>10962</v>
      </c>
      <c r="J1617" s="10" t="s">
        <v>10886</v>
      </c>
      <c r="K1617" s="10" t="s">
        <v>10964</v>
      </c>
    </row>
    <row r="1618" spans="3:11" ht="15" customHeight="1" x14ac:dyDescent="0.3">
      <c r="C1618" s="44" t="s">
        <v>16199</v>
      </c>
      <c r="D1618" s="47" t="s">
        <v>4479</v>
      </c>
      <c r="F1618" s="52" t="s">
        <v>12181</v>
      </c>
      <c r="G1618" s="10">
        <v>23304</v>
      </c>
      <c r="H1618" s="10" t="s">
        <v>10966</v>
      </c>
      <c r="I1618" s="47" t="s">
        <v>10965</v>
      </c>
      <c r="J1618" s="10" t="s">
        <v>10890</v>
      </c>
      <c r="K1618" s="10" t="s">
        <v>10967</v>
      </c>
    </row>
    <row r="1619" spans="3:11" ht="15" customHeight="1" x14ac:dyDescent="0.3">
      <c r="C1619" s="44" t="s">
        <v>16200</v>
      </c>
      <c r="D1619" s="47" t="s">
        <v>1656</v>
      </c>
      <c r="F1619" s="52" t="s">
        <v>23321</v>
      </c>
      <c r="G1619" s="10">
        <v>130507</v>
      </c>
      <c r="H1619" s="10" t="s">
        <v>22727</v>
      </c>
      <c r="I1619" s="47" t="s">
        <v>16022</v>
      </c>
      <c r="J1619" s="10" t="s">
        <v>22728</v>
      </c>
      <c r="K1619" s="10" t="s">
        <v>22729</v>
      </c>
    </row>
    <row r="1620" spans="3:11" ht="15" customHeight="1" x14ac:dyDescent="0.3">
      <c r="C1620" s="44" t="s">
        <v>16201</v>
      </c>
      <c r="D1620" s="47" t="s">
        <v>4547</v>
      </c>
      <c r="F1620" s="52" t="s">
        <v>23322</v>
      </c>
      <c r="G1620" s="10">
        <v>23352</v>
      </c>
      <c r="H1620" s="10" t="s">
        <v>22730</v>
      </c>
      <c r="I1620" s="47" t="s">
        <v>16024</v>
      </c>
      <c r="J1620" s="10" t="s">
        <v>22731</v>
      </c>
      <c r="K1620" s="10" t="s">
        <v>22732</v>
      </c>
    </row>
    <row r="1621" spans="3:11" ht="15" customHeight="1" x14ac:dyDescent="0.3">
      <c r="C1621" s="44" t="s">
        <v>16202</v>
      </c>
      <c r="D1621" s="47" t="s">
        <v>4555</v>
      </c>
      <c r="F1621" s="52" t="s">
        <v>23323</v>
      </c>
      <c r="G1621" s="10">
        <v>51366</v>
      </c>
      <c r="H1621" s="10" t="s">
        <v>22733</v>
      </c>
      <c r="I1621" s="47" t="s">
        <v>16026</v>
      </c>
      <c r="J1621" s="10" t="s">
        <v>22734</v>
      </c>
      <c r="K1621" s="10" t="s">
        <v>22735</v>
      </c>
    </row>
    <row r="1622" spans="3:11" ht="15" customHeight="1" x14ac:dyDescent="0.3">
      <c r="C1622" s="44" t="s">
        <v>16203</v>
      </c>
      <c r="D1622" s="47" t="s">
        <v>1658</v>
      </c>
      <c r="F1622" s="52" t="s">
        <v>23324</v>
      </c>
      <c r="G1622" s="10">
        <v>55148</v>
      </c>
      <c r="H1622" s="10" t="s">
        <v>22736</v>
      </c>
      <c r="I1622" s="47" t="s">
        <v>16028</v>
      </c>
      <c r="J1622" s="10" t="s">
        <v>22737</v>
      </c>
      <c r="K1622" s="10" t="s">
        <v>22738</v>
      </c>
    </row>
    <row r="1623" spans="3:11" ht="15" customHeight="1" x14ac:dyDescent="0.3">
      <c r="C1623" s="44" t="s">
        <v>16204</v>
      </c>
      <c r="D1623" s="47" t="s">
        <v>4620</v>
      </c>
      <c r="F1623" s="52" t="s">
        <v>12182</v>
      </c>
      <c r="G1623" s="10">
        <v>23190</v>
      </c>
      <c r="H1623" s="10" t="s">
        <v>10969</v>
      </c>
      <c r="I1623" s="47" t="s">
        <v>10968</v>
      </c>
      <c r="J1623" s="10" t="s">
        <v>10516</v>
      </c>
      <c r="K1623" s="10" t="s">
        <v>10970</v>
      </c>
    </row>
    <row r="1624" spans="3:11" ht="15" customHeight="1" x14ac:dyDescent="0.3">
      <c r="C1624" s="44" t="s">
        <v>16205</v>
      </c>
      <c r="D1624" s="47" t="s">
        <v>4651</v>
      </c>
      <c r="F1624" s="52" t="s">
        <v>12183</v>
      </c>
      <c r="G1624" s="10">
        <v>7350</v>
      </c>
      <c r="H1624" s="10" t="s">
        <v>10971</v>
      </c>
      <c r="I1624" s="47" t="s">
        <v>4122</v>
      </c>
      <c r="J1624" s="10" t="s">
        <v>10531</v>
      </c>
      <c r="K1624" s="10" t="s">
        <v>10972</v>
      </c>
    </row>
    <row r="1625" spans="3:11" ht="15" customHeight="1" x14ac:dyDescent="0.3">
      <c r="C1625" s="44" t="s">
        <v>16206</v>
      </c>
      <c r="D1625" s="47" t="s">
        <v>1508</v>
      </c>
      <c r="F1625" s="52" t="s">
        <v>12184</v>
      </c>
      <c r="G1625" s="10">
        <v>7351</v>
      </c>
      <c r="H1625" s="10" t="s">
        <v>10974</v>
      </c>
      <c r="I1625" s="47" t="s">
        <v>10973</v>
      </c>
      <c r="J1625" s="10" t="s">
        <v>10534</v>
      </c>
      <c r="K1625" s="10" t="s">
        <v>10975</v>
      </c>
    </row>
    <row r="1626" spans="3:11" ht="15" customHeight="1" x14ac:dyDescent="0.3">
      <c r="C1626" s="44" t="s">
        <v>16207</v>
      </c>
      <c r="D1626" s="47" t="s">
        <v>4702</v>
      </c>
      <c r="F1626" s="52" t="s">
        <v>12185</v>
      </c>
      <c r="G1626" s="10">
        <v>7352</v>
      </c>
      <c r="H1626" s="10" t="s">
        <v>10977</v>
      </c>
      <c r="I1626" s="47" t="s">
        <v>10976</v>
      </c>
      <c r="J1626" s="10" t="s">
        <v>10539</v>
      </c>
      <c r="K1626" s="10" t="s">
        <v>10978</v>
      </c>
    </row>
    <row r="1627" spans="3:11" ht="15" customHeight="1" x14ac:dyDescent="0.3">
      <c r="C1627" s="44" t="s">
        <v>16208</v>
      </c>
      <c r="D1627" s="47" t="s">
        <v>546</v>
      </c>
      <c r="F1627" s="52" t="s">
        <v>12186</v>
      </c>
      <c r="G1627" s="10">
        <v>54658</v>
      </c>
      <c r="H1627" s="10" t="s">
        <v>10984</v>
      </c>
      <c r="I1627" s="47" t="s">
        <v>10983</v>
      </c>
      <c r="J1627" s="10" t="s">
        <v>10553</v>
      </c>
      <c r="K1627" s="10" t="s">
        <v>10985</v>
      </c>
    </row>
    <row r="1628" spans="3:11" ht="15" customHeight="1" x14ac:dyDescent="0.3">
      <c r="C1628" s="44" t="s">
        <v>16209</v>
      </c>
      <c r="D1628" s="47" t="s">
        <v>4782</v>
      </c>
      <c r="F1628" s="52" t="s">
        <v>12187</v>
      </c>
      <c r="G1628" s="10">
        <v>10941</v>
      </c>
      <c r="H1628" s="10" t="s">
        <v>10989</v>
      </c>
      <c r="I1628" s="47" t="s">
        <v>10988</v>
      </c>
      <c r="J1628" s="10" t="s">
        <v>10990</v>
      </c>
      <c r="K1628" s="10" t="s">
        <v>10991</v>
      </c>
    </row>
    <row r="1629" spans="3:11" ht="15" customHeight="1" x14ac:dyDescent="0.3">
      <c r="C1629" s="44" t="s">
        <v>16210</v>
      </c>
      <c r="D1629" s="47" t="s">
        <v>2249</v>
      </c>
      <c r="F1629" s="52" t="s">
        <v>12188</v>
      </c>
      <c r="G1629" s="10">
        <v>7363</v>
      </c>
      <c r="H1629" s="10" t="s">
        <v>10993</v>
      </c>
      <c r="I1629" s="47" t="s">
        <v>10992</v>
      </c>
      <c r="J1629" s="10" t="s">
        <v>10994</v>
      </c>
      <c r="K1629" s="10" t="s">
        <v>10995</v>
      </c>
    </row>
    <row r="1630" spans="3:11" ht="15" customHeight="1" x14ac:dyDescent="0.3">
      <c r="C1630" s="44" t="s">
        <v>16211</v>
      </c>
      <c r="D1630" s="47" t="s">
        <v>4804</v>
      </c>
      <c r="F1630" s="52" t="s">
        <v>12189</v>
      </c>
      <c r="G1630" s="10">
        <v>115426</v>
      </c>
      <c r="H1630" s="10" t="s">
        <v>10997</v>
      </c>
      <c r="I1630" s="47" t="s">
        <v>10996</v>
      </c>
      <c r="J1630" s="10" t="s">
        <v>10574</v>
      </c>
      <c r="K1630" s="10" t="s">
        <v>10998</v>
      </c>
    </row>
    <row r="1631" spans="3:11" ht="15" customHeight="1" x14ac:dyDescent="0.3">
      <c r="C1631" s="44" t="s">
        <v>16212</v>
      </c>
      <c r="D1631" s="47" t="s">
        <v>1248</v>
      </c>
      <c r="F1631" s="52" t="s">
        <v>23325</v>
      </c>
      <c r="G1631" s="10">
        <v>10497</v>
      </c>
      <c r="H1631" s="10" t="s">
        <v>22739</v>
      </c>
      <c r="I1631" s="47" t="s">
        <v>15458</v>
      </c>
      <c r="J1631" s="10" t="s">
        <v>22740</v>
      </c>
      <c r="K1631" s="10" t="s">
        <v>22741</v>
      </c>
    </row>
    <row r="1632" spans="3:11" ht="15" customHeight="1" x14ac:dyDescent="0.3">
      <c r="C1632" s="44" t="s">
        <v>16213</v>
      </c>
      <c r="D1632" s="47" t="s">
        <v>4810</v>
      </c>
      <c r="F1632" s="52" t="s">
        <v>23326</v>
      </c>
      <c r="G1632" s="10">
        <v>85451</v>
      </c>
      <c r="H1632" s="10" t="s">
        <v>22742</v>
      </c>
      <c r="I1632" s="47" t="s">
        <v>16031</v>
      </c>
      <c r="J1632" s="10" t="s">
        <v>22743</v>
      </c>
      <c r="K1632" s="10" t="s">
        <v>22744</v>
      </c>
    </row>
    <row r="1633" spans="3:11" ht="15" customHeight="1" x14ac:dyDescent="0.3">
      <c r="C1633" s="44" t="s">
        <v>16214</v>
      </c>
      <c r="D1633" s="47" t="s">
        <v>4813</v>
      </c>
      <c r="F1633" s="52" t="s">
        <v>23327</v>
      </c>
      <c r="G1633" s="10">
        <v>51118</v>
      </c>
      <c r="H1633" s="10" t="s">
        <v>22745</v>
      </c>
      <c r="I1633" s="47" t="s">
        <v>15460</v>
      </c>
      <c r="J1633" s="10" t="s">
        <v>22746</v>
      </c>
      <c r="K1633" s="10" t="s">
        <v>22747</v>
      </c>
    </row>
    <row r="1634" spans="3:11" ht="15" customHeight="1" x14ac:dyDescent="0.3">
      <c r="C1634" s="44" t="s">
        <v>16215</v>
      </c>
      <c r="D1634" s="47" t="s">
        <v>4823</v>
      </c>
      <c r="F1634" s="52" t="s">
        <v>12190</v>
      </c>
      <c r="G1634" s="10">
        <v>2837</v>
      </c>
      <c r="H1634" s="10" t="s">
        <v>11017</v>
      </c>
      <c r="I1634" s="47" t="s">
        <v>7884</v>
      </c>
      <c r="J1634" s="10" t="s">
        <v>10590</v>
      </c>
      <c r="K1634" s="10" t="s">
        <v>11018</v>
      </c>
    </row>
    <row r="1635" spans="3:11" ht="15" customHeight="1" x14ac:dyDescent="0.3">
      <c r="C1635" s="44" t="s">
        <v>16216</v>
      </c>
      <c r="D1635" s="47" t="s">
        <v>4828</v>
      </c>
      <c r="F1635" s="52" t="s">
        <v>12191</v>
      </c>
      <c r="G1635" s="10">
        <v>7415</v>
      </c>
      <c r="H1635" s="10" t="s">
        <v>11024</v>
      </c>
      <c r="I1635" s="47" t="s">
        <v>11023</v>
      </c>
      <c r="J1635" s="10" t="s">
        <v>10931</v>
      </c>
      <c r="K1635" s="10" t="s">
        <v>11025</v>
      </c>
    </row>
    <row r="1636" spans="3:11" ht="15" customHeight="1" x14ac:dyDescent="0.3">
      <c r="C1636" s="44" t="s">
        <v>16217</v>
      </c>
      <c r="D1636" s="47" t="s">
        <v>4831</v>
      </c>
      <c r="F1636" s="52" t="s">
        <v>12192</v>
      </c>
      <c r="G1636" s="10">
        <v>7422</v>
      </c>
      <c r="H1636" s="10" t="s">
        <v>256</v>
      </c>
      <c r="I1636" s="47" t="s">
        <v>257</v>
      </c>
      <c r="J1636" s="10" t="s">
        <v>258</v>
      </c>
      <c r="K1636" s="10" t="s">
        <v>11032</v>
      </c>
    </row>
    <row r="1637" spans="3:11" ht="15" customHeight="1" x14ac:dyDescent="0.3">
      <c r="C1637" s="44" t="s">
        <v>16218</v>
      </c>
      <c r="D1637" s="47" t="s">
        <v>4851</v>
      </c>
      <c r="F1637" s="52" t="s">
        <v>12193</v>
      </c>
      <c r="G1637" s="10">
        <v>7423</v>
      </c>
      <c r="H1637" s="10" t="s">
        <v>11033</v>
      </c>
      <c r="I1637" s="47" t="s">
        <v>5260</v>
      </c>
      <c r="J1637" s="10" t="s">
        <v>10635</v>
      </c>
      <c r="K1637" s="10" t="s">
        <v>11034</v>
      </c>
    </row>
    <row r="1638" spans="3:11" ht="15" customHeight="1" x14ac:dyDescent="0.3">
      <c r="C1638" s="44" t="s">
        <v>16219</v>
      </c>
      <c r="D1638" s="47" t="s">
        <v>1253</v>
      </c>
      <c r="F1638" s="52" t="s">
        <v>12194</v>
      </c>
      <c r="G1638" s="10">
        <v>7428</v>
      </c>
      <c r="H1638" s="10" t="s">
        <v>11036</v>
      </c>
      <c r="I1638" s="47" t="s">
        <v>11035</v>
      </c>
      <c r="J1638" s="10" t="s">
        <v>10645</v>
      </c>
      <c r="K1638" s="10" t="s">
        <v>11037</v>
      </c>
    </row>
    <row r="1639" spans="3:11" ht="15" customHeight="1" x14ac:dyDescent="0.3">
      <c r="C1639" s="44" t="s">
        <v>16220</v>
      </c>
      <c r="D1639" s="47" t="s">
        <v>4632</v>
      </c>
      <c r="F1639" s="52" t="s">
        <v>12195</v>
      </c>
      <c r="G1639" s="10">
        <v>55829</v>
      </c>
      <c r="H1639" s="10" t="s">
        <v>11039</v>
      </c>
      <c r="I1639" s="47" t="s">
        <v>11038</v>
      </c>
      <c r="J1639" s="10" t="s">
        <v>10653</v>
      </c>
      <c r="K1639" s="10" t="s">
        <v>11040</v>
      </c>
    </row>
    <row r="1640" spans="3:11" ht="15" customHeight="1" x14ac:dyDescent="0.3">
      <c r="C1640" s="44" t="s">
        <v>16221</v>
      </c>
      <c r="D1640" s="47" t="s">
        <v>1659</v>
      </c>
      <c r="F1640" s="52" t="s">
        <v>12196</v>
      </c>
      <c r="G1640" s="10">
        <v>7433</v>
      </c>
      <c r="H1640" s="10" t="s">
        <v>11042</v>
      </c>
      <c r="I1640" s="47" t="s">
        <v>11041</v>
      </c>
      <c r="J1640" s="10" t="s">
        <v>10659</v>
      </c>
      <c r="K1640" s="10" t="s">
        <v>11043</v>
      </c>
    </row>
    <row r="1641" spans="3:11" ht="15" customHeight="1" x14ac:dyDescent="0.3">
      <c r="C1641" s="44" t="s">
        <v>16222</v>
      </c>
      <c r="D1641" s="47" t="s">
        <v>3101</v>
      </c>
      <c r="F1641" s="52" t="s">
        <v>23328</v>
      </c>
      <c r="G1641" s="10">
        <v>7434</v>
      </c>
      <c r="H1641" s="10" t="s">
        <v>22748</v>
      </c>
      <c r="I1641" s="47" t="s">
        <v>15013</v>
      </c>
      <c r="J1641" s="10" t="s">
        <v>22749</v>
      </c>
      <c r="K1641" s="10" t="s">
        <v>22750</v>
      </c>
    </row>
    <row r="1642" spans="3:11" ht="15" customHeight="1" x14ac:dyDescent="0.3">
      <c r="C1642" s="44" t="s">
        <v>16223</v>
      </c>
      <c r="D1642" s="47" t="s">
        <v>915</v>
      </c>
      <c r="F1642" s="52" t="s">
        <v>23329</v>
      </c>
      <c r="G1642" s="10">
        <v>9730</v>
      </c>
      <c r="H1642" s="10" t="s">
        <v>22751</v>
      </c>
      <c r="I1642" s="47" t="s">
        <v>16034</v>
      </c>
      <c r="J1642" s="10" t="s">
        <v>22752</v>
      </c>
      <c r="K1642" s="10" t="s">
        <v>22753</v>
      </c>
    </row>
    <row r="1643" spans="3:11" ht="15" customHeight="1" x14ac:dyDescent="0.3">
      <c r="C1643" s="44" t="s">
        <v>16224</v>
      </c>
      <c r="D1643" s="47" t="s">
        <v>72</v>
      </c>
      <c r="F1643" s="52" t="s">
        <v>23330</v>
      </c>
      <c r="G1643" s="10">
        <v>55823</v>
      </c>
      <c r="H1643" s="10" t="s">
        <v>22754</v>
      </c>
      <c r="I1643" s="47" t="s">
        <v>16036</v>
      </c>
      <c r="J1643" s="10" t="s">
        <v>22755</v>
      </c>
      <c r="K1643" s="10" t="s">
        <v>22756</v>
      </c>
    </row>
    <row r="1644" spans="3:11" ht="15" customHeight="1" x14ac:dyDescent="0.3">
      <c r="C1644" s="44" t="s">
        <v>16225</v>
      </c>
      <c r="D1644" s="47" t="s">
        <v>1680</v>
      </c>
      <c r="F1644" s="52" t="s">
        <v>23331</v>
      </c>
      <c r="G1644" s="10">
        <v>57617</v>
      </c>
      <c r="H1644" s="10" t="s">
        <v>22757</v>
      </c>
      <c r="I1644" s="47" t="s">
        <v>16038</v>
      </c>
      <c r="J1644" s="10" t="s">
        <v>22758</v>
      </c>
      <c r="K1644" s="10" t="s">
        <v>22759</v>
      </c>
    </row>
    <row r="1645" spans="3:11" ht="15" customHeight="1" x14ac:dyDescent="0.3">
      <c r="C1645" s="44" t="s">
        <v>16226</v>
      </c>
      <c r="D1645" s="47" t="s">
        <v>5059</v>
      </c>
      <c r="F1645" s="52" t="s">
        <v>23332</v>
      </c>
      <c r="G1645" s="10">
        <v>27072</v>
      </c>
      <c r="H1645" s="10" t="s">
        <v>22760</v>
      </c>
      <c r="I1645" s="47" t="s">
        <v>16040</v>
      </c>
      <c r="J1645" s="10" t="s">
        <v>22761</v>
      </c>
      <c r="K1645" s="10" t="s">
        <v>22762</v>
      </c>
    </row>
    <row r="1646" spans="3:11" ht="15" customHeight="1" x14ac:dyDescent="0.3">
      <c r="C1646" s="44" t="s">
        <v>16227</v>
      </c>
      <c r="D1646" s="47" t="s">
        <v>1515</v>
      </c>
      <c r="F1646" s="52" t="s">
        <v>23333</v>
      </c>
      <c r="G1646" s="10">
        <v>11311</v>
      </c>
      <c r="H1646" s="10" t="s">
        <v>22763</v>
      </c>
      <c r="I1646" s="47" t="s">
        <v>16852</v>
      </c>
      <c r="J1646" s="10" t="s">
        <v>22764</v>
      </c>
      <c r="K1646" s="10" t="s">
        <v>22765</v>
      </c>
    </row>
    <row r="1647" spans="3:11" ht="15" customHeight="1" x14ac:dyDescent="0.3">
      <c r="C1647" s="44" t="s">
        <v>16228</v>
      </c>
      <c r="D1647" s="47" t="s">
        <v>5211</v>
      </c>
      <c r="F1647" s="52" t="s">
        <v>23334</v>
      </c>
      <c r="G1647" s="10">
        <v>23355</v>
      </c>
      <c r="H1647" s="10" t="s">
        <v>22766</v>
      </c>
      <c r="I1647" s="47" t="s">
        <v>16042</v>
      </c>
      <c r="J1647" s="10" t="s">
        <v>22767</v>
      </c>
      <c r="K1647" s="10" t="s">
        <v>22768</v>
      </c>
    </row>
    <row r="1648" spans="3:11" ht="15" customHeight="1" x14ac:dyDescent="0.3">
      <c r="C1648" s="44" t="s">
        <v>16229</v>
      </c>
      <c r="D1648" s="47" t="s">
        <v>5215</v>
      </c>
      <c r="F1648" s="52" t="s">
        <v>23335</v>
      </c>
      <c r="G1648" s="10">
        <v>151525</v>
      </c>
      <c r="H1648" s="10" t="s">
        <v>22769</v>
      </c>
      <c r="I1648" s="47" t="s">
        <v>16044</v>
      </c>
      <c r="J1648" s="10" t="s">
        <v>22770</v>
      </c>
      <c r="K1648" s="10" t="s">
        <v>22771</v>
      </c>
    </row>
    <row r="1649" spans="3:11" ht="15" customHeight="1" x14ac:dyDescent="0.3">
      <c r="C1649" s="44" t="s">
        <v>16230</v>
      </c>
      <c r="D1649" s="47" t="s">
        <v>4356</v>
      </c>
      <c r="F1649" s="52" t="s">
        <v>12197</v>
      </c>
      <c r="G1649" s="10">
        <v>7468</v>
      </c>
      <c r="H1649" s="10" t="s">
        <v>11045</v>
      </c>
      <c r="I1649" s="47" t="s">
        <v>11044</v>
      </c>
      <c r="J1649" s="10" t="s">
        <v>11046</v>
      </c>
      <c r="K1649" s="10" t="s">
        <v>11047</v>
      </c>
    </row>
    <row r="1650" spans="3:11" ht="15" customHeight="1" x14ac:dyDescent="0.3">
      <c r="C1650" s="44" t="s">
        <v>16231</v>
      </c>
      <c r="D1650" s="47" t="s">
        <v>4360</v>
      </c>
      <c r="F1650" s="52" t="s">
        <v>12198</v>
      </c>
      <c r="G1650" s="10">
        <v>55062</v>
      </c>
      <c r="H1650" s="10" t="s">
        <v>11049</v>
      </c>
      <c r="I1650" s="47" t="s">
        <v>11048</v>
      </c>
      <c r="J1650" s="10" t="s">
        <v>10706</v>
      </c>
      <c r="K1650" s="10" t="s">
        <v>11050</v>
      </c>
    </row>
    <row r="1651" spans="3:11" ht="15" customHeight="1" x14ac:dyDescent="0.3">
      <c r="C1651" s="44" t="s">
        <v>16232</v>
      </c>
      <c r="D1651" s="47" t="s">
        <v>5235</v>
      </c>
      <c r="F1651" s="52" t="s">
        <v>23336</v>
      </c>
      <c r="G1651" s="10">
        <v>26118</v>
      </c>
      <c r="H1651" s="10" t="s">
        <v>22772</v>
      </c>
      <c r="I1651" s="47" t="s">
        <v>16047</v>
      </c>
      <c r="J1651" s="10" t="s">
        <v>22773</v>
      </c>
      <c r="K1651" s="10" t="s">
        <v>22774</v>
      </c>
    </row>
    <row r="1652" spans="3:11" ht="15" customHeight="1" x14ac:dyDescent="0.3">
      <c r="C1652" s="44" t="s">
        <v>16233</v>
      </c>
      <c r="D1652" s="47" t="s">
        <v>10576</v>
      </c>
      <c r="F1652" s="52" t="s">
        <v>12199</v>
      </c>
      <c r="G1652" s="10">
        <v>11059</v>
      </c>
      <c r="H1652" s="10" t="s">
        <v>11052</v>
      </c>
      <c r="I1652" s="47" t="s">
        <v>11051</v>
      </c>
      <c r="J1652" s="10" t="s">
        <v>10748</v>
      </c>
      <c r="K1652" s="10" t="s">
        <v>11053</v>
      </c>
    </row>
    <row r="1653" spans="3:11" ht="15" customHeight="1" x14ac:dyDescent="0.3">
      <c r="C1653" s="44" t="s">
        <v>16234</v>
      </c>
      <c r="D1653" s="47" t="s">
        <v>916</v>
      </c>
      <c r="F1653" s="52" t="s">
        <v>12200</v>
      </c>
      <c r="G1653" s="10">
        <v>7494</v>
      </c>
      <c r="H1653" s="10" t="s">
        <v>11054</v>
      </c>
      <c r="I1653" s="47" t="s">
        <v>1481</v>
      </c>
      <c r="J1653" s="10" t="s">
        <v>10753</v>
      </c>
      <c r="K1653" s="10" t="s">
        <v>11055</v>
      </c>
    </row>
    <row r="1654" spans="3:11" ht="15" customHeight="1" x14ac:dyDescent="0.3">
      <c r="C1654" s="44" t="s">
        <v>16235</v>
      </c>
      <c r="D1654" s="47" t="s">
        <v>5388</v>
      </c>
      <c r="F1654" s="52" t="s">
        <v>12201</v>
      </c>
      <c r="G1654" s="10">
        <v>6375</v>
      </c>
      <c r="H1654" s="10" t="s">
        <v>11056</v>
      </c>
      <c r="I1654" s="47" t="s">
        <v>4908</v>
      </c>
      <c r="J1654" s="10" t="s">
        <v>10756</v>
      </c>
      <c r="K1654" s="10" t="s">
        <v>11057</v>
      </c>
    </row>
    <row r="1655" spans="3:11" ht="15" customHeight="1" x14ac:dyDescent="0.3">
      <c r="C1655" s="44" t="s">
        <v>16236</v>
      </c>
      <c r="D1655" s="47" t="s">
        <v>1681</v>
      </c>
      <c r="F1655" s="52" t="s">
        <v>12202</v>
      </c>
      <c r="G1655" s="10">
        <v>2829</v>
      </c>
      <c r="H1655" s="10" t="s">
        <v>11058</v>
      </c>
      <c r="I1655" s="47" t="s">
        <v>4909</v>
      </c>
      <c r="J1655" s="10" t="s">
        <v>11006</v>
      </c>
      <c r="K1655" s="10" t="s">
        <v>11059</v>
      </c>
    </row>
    <row r="1656" spans="3:11" ht="15" customHeight="1" x14ac:dyDescent="0.3">
      <c r="C1656" s="44" t="s">
        <v>16237</v>
      </c>
      <c r="D1656" s="47" t="s">
        <v>1691</v>
      </c>
      <c r="F1656" s="52" t="s">
        <v>12203</v>
      </c>
      <c r="G1656" s="10">
        <v>331</v>
      </c>
      <c r="H1656" s="10" t="s">
        <v>11060</v>
      </c>
      <c r="I1656" s="47" t="s">
        <v>3170</v>
      </c>
      <c r="J1656" s="10" t="s">
        <v>10759</v>
      </c>
      <c r="K1656" s="10" t="s">
        <v>11061</v>
      </c>
    </row>
    <row r="1657" spans="3:11" ht="15" customHeight="1" x14ac:dyDescent="0.3">
      <c r="C1657" s="44" t="s">
        <v>16238</v>
      </c>
      <c r="D1657" s="47" t="s">
        <v>5715</v>
      </c>
      <c r="F1657" s="52" t="s">
        <v>12204</v>
      </c>
      <c r="G1657" s="10">
        <v>7507</v>
      </c>
      <c r="H1657" s="10" t="s">
        <v>11062</v>
      </c>
      <c r="I1657" s="47" t="s">
        <v>1315</v>
      </c>
      <c r="J1657" s="10" t="s">
        <v>11011</v>
      </c>
      <c r="K1657" s="10" t="s">
        <v>11063</v>
      </c>
    </row>
    <row r="1658" spans="3:11" ht="15" customHeight="1" x14ac:dyDescent="0.3">
      <c r="C1658" s="44" t="s">
        <v>16239</v>
      </c>
      <c r="D1658" s="47" t="s">
        <v>582</v>
      </c>
      <c r="F1658" s="52" t="s">
        <v>12205</v>
      </c>
      <c r="G1658" s="10">
        <v>7508</v>
      </c>
      <c r="H1658" s="10" t="s">
        <v>11064</v>
      </c>
      <c r="I1658" s="47" t="s">
        <v>1117</v>
      </c>
      <c r="J1658" s="10" t="s">
        <v>10762</v>
      </c>
      <c r="K1658" s="10" t="s">
        <v>11065</v>
      </c>
    </row>
    <row r="1659" spans="3:11" ht="15" customHeight="1" x14ac:dyDescent="0.3">
      <c r="C1659" s="44" t="s">
        <v>16240</v>
      </c>
      <c r="D1659" s="47" t="s">
        <v>588</v>
      </c>
      <c r="F1659" s="52" t="s">
        <v>23337</v>
      </c>
      <c r="G1659" s="10">
        <v>9213</v>
      </c>
      <c r="H1659" s="10" t="s">
        <v>22775</v>
      </c>
      <c r="I1659" s="47" t="s">
        <v>15016</v>
      </c>
      <c r="J1659" s="10" t="s">
        <v>22776</v>
      </c>
      <c r="K1659" s="10" t="s">
        <v>22777</v>
      </c>
    </row>
    <row r="1660" spans="3:11" ht="15" customHeight="1" x14ac:dyDescent="0.3">
      <c r="C1660" s="44" t="s">
        <v>16241</v>
      </c>
      <c r="D1660" s="47" t="s">
        <v>602</v>
      </c>
      <c r="F1660" s="52" t="s">
        <v>12206</v>
      </c>
      <c r="G1660" s="10">
        <v>7515</v>
      </c>
      <c r="H1660" s="10" t="s">
        <v>11066</v>
      </c>
      <c r="I1660" s="47" t="s">
        <v>6461</v>
      </c>
      <c r="J1660" s="10" t="s">
        <v>10765</v>
      </c>
      <c r="K1660" s="10" t="s">
        <v>11067</v>
      </c>
    </row>
    <row r="1661" spans="3:11" ht="15" customHeight="1" x14ac:dyDescent="0.3">
      <c r="C1661" s="44" t="s">
        <v>16242</v>
      </c>
      <c r="D1661" s="47" t="s">
        <v>614</v>
      </c>
      <c r="F1661" s="52" t="s">
        <v>12207</v>
      </c>
      <c r="G1661" s="10">
        <v>7520</v>
      </c>
      <c r="H1661" s="10" t="s">
        <v>11068</v>
      </c>
      <c r="I1661" s="47" t="s">
        <v>2578</v>
      </c>
      <c r="J1661" s="10" t="s">
        <v>11069</v>
      </c>
      <c r="K1661" s="10" t="s">
        <v>11070</v>
      </c>
    </row>
    <row r="1662" spans="3:11" ht="15" customHeight="1" x14ac:dyDescent="0.3">
      <c r="C1662" s="44" t="s">
        <v>16243</v>
      </c>
      <c r="D1662" s="47" t="s">
        <v>626</v>
      </c>
      <c r="F1662" s="52" t="s">
        <v>23338</v>
      </c>
      <c r="G1662" s="10">
        <v>8565</v>
      </c>
      <c r="H1662" s="10" t="s">
        <v>22778</v>
      </c>
      <c r="I1662" s="47" t="s">
        <v>16856</v>
      </c>
      <c r="J1662" s="10" t="s">
        <v>22779</v>
      </c>
      <c r="K1662" s="10" t="s">
        <v>22780</v>
      </c>
    </row>
    <row r="1663" spans="3:11" ht="15" customHeight="1" x14ac:dyDescent="0.3">
      <c r="C1663" s="44" t="s">
        <v>16244</v>
      </c>
      <c r="D1663" s="47" t="s">
        <v>5740</v>
      </c>
      <c r="F1663" s="52" t="s">
        <v>12208</v>
      </c>
      <c r="G1663" s="10">
        <v>7534</v>
      </c>
      <c r="H1663" s="10" t="s">
        <v>11072</v>
      </c>
      <c r="I1663" s="47" t="s">
        <v>11071</v>
      </c>
      <c r="J1663" s="10" t="s">
        <v>10792</v>
      </c>
      <c r="K1663" s="10" t="s">
        <v>11073</v>
      </c>
    </row>
    <row r="1664" spans="3:11" ht="15" customHeight="1" x14ac:dyDescent="0.3">
      <c r="C1664" s="44" t="s">
        <v>16245</v>
      </c>
      <c r="D1664" s="47" t="s">
        <v>5744</v>
      </c>
      <c r="F1664" s="52" t="s">
        <v>12209</v>
      </c>
      <c r="G1664" s="10">
        <v>51776</v>
      </c>
      <c r="H1664" s="10" t="s">
        <v>11075</v>
      </c>
      <c r="I1664" s="47" t="s">
        <v>11074</v>
      </c>
      <c r="J1664" s="10" t="s">
        <v>11076</v>
      </c>
      <c r="K1664" s="10" t="s">
        <v>11077</v>
      </c>
    </row>
    <row r="1665" spans="3:11" ht="15" customHeight="1" x14ac:dyDescent="0.3">
      <c r="C1665" s="44" t="s">
        <v>16246</v>
      </c>
      <c r="D1665" s="47" t="s">
        <v>918</v>
      </c>
      <c r="F1665" s="52" t="s">
        <v>12210</v>
      </c>
      <c r="G1665" s="10">
        <v>7704</v>
      </c>
      <c r="H1665" s="10" t="s">
        <v>11079</v>
      </c>
      <c r="I1665" s="47" t="s">
        <v>11078</v>
      </c>
      <c r="J1665" s="10" t="s">
        <v>10798</v>
      </c>
      <c r="K1665" s="10" t="s">
        <v>11080</v>
      </c>
    </row>
    <row r="1666" spans="3:11" ht="15" customHeight="1" x14ac:dyDescent="0.3">
      <c r="C1666" s="44" t="s">
        <v>16247</v>
      </c>
      <c r="D1666" s="47" t="s">
        <v>644</v>
      </c>
      <c r="F1666" s="52" t="s">
        <v>23339</v>
      </c>
      <c r="G1666" s="10">
        <v>51530</v>
      </c>
      <c r="H1666" s="10" t="s">
        <v>22781</v>
      </c>
      <c r="I1666" s="47" t="s">
        <v>15468</v>
      </c>
      <c r="J1666" s="10" t="s">
        <v>22782</v>
      </c>
      <c r="K1666" s="10" t="s">
        <v>22783</v>
      </c>
    </row>
    <row r="1667" spans="3:11" ht="15" customHeight="1" x14ac:dyDescent="0.3">
      <c r="C1667" s="44" t="s">
        <v>16248</v>
      </c>
      <c r="D1667" s="47" t="s">
        <v>5831</v>
      </c>
      <c r="F1667" s="52" t="s">
        <v>23340</v>
      </c>
      <c r="G1667" s="10">
        <v>10444</v>
      </c>
      <c r="H1667" s="10" t="s">
        <v>22784</v>
      </c>
      <c r="I1667" s="47" t="s">
        <v>16052</v>
      </c>
      <c r="J1667" s="10" t="s">
        <v>22785</v>
      </c>
      <c r="K1667" s="10" t="s">
        <v>22786</v>
      </c>
    </row>
    <row r="1668" spans="3:11" ht="15" customHeight="1" x14ac:dyDescent="0.3">
      <c r="C1668" s="44" t="s">
        <v>16249</v>
      </c>
      <c r="D1668" s="47" t="s">
        <v>5878</v>
      </c>
      <c r="F1668" s="52" t="s">
        <v>23341</v>
      </c>
      <c r="G1668" s="10">
        <v>10224</v>
      </c>
      <c r="H1668" s="10" t="s">
        <v>22787</v>
      </c>
      <c r="I1668" s="47" t="s">
        <v>15470</v>
      </c>
      <c r="J1668" s="10" t="s">
        <v>22788</v>
      </c>
      <c r="K1668" s="10" t="s">
        <v>22789</v>
      </c>
    </row>
    <row r="1669" spans="3:11" ht="15" customHeight="1" x14ac:dyDescent="0.3">
      <c r="C1669" s="44" t="s">
        <v>16250</v>
      </c>
      <c r="D1669" s="47" t="s">
        <v>1698</v>
      </c>
      <c r="F1669" s="52" t="s">
        <v>23342</v>
      </c>
      <c r="G1669" s="10">
        <v>158506</v>
      </c>
      <c r="H1669" s="10" t="s">
        <v>22790</v>
      </c>
      <c r="I1669" s="47" t="s">
        <v>16054</v>
      </c>
      <c r="J1669" s="10" t="s">
        <v>22791</v>
      </c>
      <c r="K1669" s="10" t="s">
        <v>22792</v>
      </c>
    </row>
    <row r="1670" spans="3:11" ht="15" customHeight="1" x14ac:dyDescent="0.3">
      <c r="C1670" s="44" t="s">
        <v>16251</v>
      </c>
      <c r="D1670" s="47" t="s">
        <v>5889</v>
      </c>
      <c r="F1670" s="52" t="s">
        <v>23343</v>
      </c>
      <c r="G1670" s="10">
        <v>84937</v>
      </c>
      <c r="H1670" s="10" t="s">
        <v>22793</v>
      </c>
      <c r="I1670" s="47" t="s">
        <v>16056</v>
      </c>
      <c r="J1670" s="10" t="s">
        <v>22794</v>
      </c>
      <c r="K1670" s="10" t="s">
        <v>22795</v>
      </c>
    </row>
    <row r="1671" spans="3:11" ht="15" customHeight="1" x14ac:dyDescent="0.3">
      <c r="C1671" s="44" t="s">
        <v>16252</v>
      </c>
      <c r="D1671" s="47" t="s">
        <v>3326</v>
      </c>
      <c r="F1671" s="52" t="s">
        <v>23344</v>
      </c>
      <c r="G1671" s="10">
        <v>223082</v>
      </c>
      <c r="H1671" s="10" t="s">
        <v>22796</v>
      </c>
      <c r="I1671" s="47" t="s">
        <v>16058</v>
      </c>
      <c r="J1671" s="10" t="s">
        <v>22797</v>
      </c>
      <c r="K1671" s="10" t="s">
        <v>22798</v>
      </c>
    </row>
    <row r="1672" spans="3:11" ht="15" customHeight="1" x14ac:dyDescent="0.3">
      <c r="C1672" s="44" t="s">
        <v>16253</v>
      </c>
      <c r="D1672" s="47" t="s">
        <v>6160</v>
      </c>
      <c r="F1672" s="52" t="s">
        <v>23345</v>
      </c>
      <c r="G1672" s="10">
        <v>79699</v>
      </c>
      <c r="H1672" s="10" t="s">
        <v>22799</v>
      </c>
      <c r="I1672" s="47" t="s">
        <v>16060</v>
      </c>
      <c r="J1672" s="10" t="s">
        <v>22800</v>
      </c>
      <c r="K1672" s="10" t="s">
        <v>22801</v>
      </c>
    </row>
    <row r="1673" spans="3:11" ht="15" customHeight="1" x14ac:dyDescent="0.3">
      <c r="C1673" s="44" t="s">
        <v>16254</v>
      </c>
      <c r="D1673" s="47" t="s">
        <v>6215</v>
      </c>
      <c r="F1673" s="52" t="s">
        <v>12211</v>
      </c>
      <c r="G1673" s="10">
        <v>230996</v>
      </c>
      <c r="H1673" s="10" t="s">
        <v>441</v>
      </c>
      <c r="I1673" s="47" t="s">
        <v>440</v>
      </c>
      <c r="J1673" s="10" t="s">
        <v>442</v>
      </c>
      <c r="K1673" s="10" t="s">
        <v>443</v>
      </c>
    </row>
    <row r="1674" spans="3:11" ht="15" customHeight="1" x14ac:dyDescent="0.3">
      <c r="C1674" s="44" t="s">
        <v>16255</v>
      </c>
      <c r="D1674" s="47" t="s">
        <v>6371</v>
      </c>
      <c r="F1674" s="52" t="s">
        <v>12212</v>
      </c>
      <c r="G1674" s="10">
        <v>30956</v>
      </c>
      <c r="H1674" s="10" t="s">
        <v>466</v>
      </c>
      <c r="I1674" s="47" t="s">
        <v>457</v>
      </c>
      <c r="J1674" s="10" t="s">
        <v>455</v>
      </c>
      <c r="K1674" s="10" t="s">
        <v>467</v>
      </c>
    </row>
    <row r="1675" spans="3:11" ht="15" customHeight="1" x14ac:dyDescent="0.3">
      <c r="C1675" s="44" t="s">
        <v>16256</v>
      </c>
      <c r="D1675" s="47" t="s">
        <v>6393</v>
      </c>
      <c r="F1675" s="52" t="s">
        <v>23346</v>
      </c>
      <c r="G1675" s="10">
        <v>56321</v>
      </c>
      <c r="H1675" s="10" t="s">
        <v>23347</v>
      </c>
      <c r="I1675" s="47" t="s">
        <v>17409</v>
      </c>
      <c r="J1675" s="10" t="s">
        <v>21194</v>
      </c>
      <c r="K1675" s="10" t="s">
        <v>23348</v>
      </c>
    </row>
    <row r="1676" spans="3:11" ht="15" customHeight="1" x14ac:dyDescent="0.3">
      <c r="C1676" s="44" t="s">
        <v>16257</v>
      </c>
      <c r="D1676" s="47" t="s">
        <v>6411</v>
      </c>
      <c r="F1676" s="52" t="s">
        <v>12213</v>
      </c>
      <c r="G1676" s="10">
        <v>18671</v>
      </c>
      <c r="H1676" s="10" t="s">
        <v>499</v>
      </c>
      <c r="I1676" s="47" t="s">
        <v>431</v>
      </c>
      <c r="J1676" s="10" t="s">
        <v>477</v>
      </c>
      <c r="K1676" s="10" t="s">
        <v>500</v>
      </c>
    </row>
    <row r="1677" spans="3:11" ht="15" customHeight="1" x14ac:dyDescent="0.3">
      <c r="C1677" s="44" t="s">
        <v>16258</v>
      </c>
      <c r="D1677" s="47" t="s">
        <v>6497</v>
      </c>
      <c r="F1677" s="52" t="s">
        <v>12214</v>
      </c>
      <c r="G1677" s="10">
        <v>18669</v>
      </c>
      <c r="H1677" s="10" t="s">
        <v>502</v>
      </c>
      <c r="I1677" s="47" t="s">
        <v>434</v>
      </c>
      <c r="J1677" s="10" t="s">
        <v>503</v>
      </c>
      <c r="K1677" s="10" t="s">
        <v>504</v>
      </c>
    </row>
    <row r="1678" spans="3:11" ht="15" customHeight="1" x14ac:dyDescent="0.3">
      <c r="C1678" s="44" t="s">
        <v>16259</v>
      </c>
      <c r="D1678" s="47" t="s">
        <v>6505</v>
      </c>
      <c r="F1678" s="52" t="s">
        <v>12215</v>
      </c>
      <c r="G1678" s="10">
        <v>18670</v>
      </c>
      <c r="H1678" s="10" t="s">
        <v>506</v>
      </c>
      <c r="I1678" s="47" t="s">
        <v>436</v>
      </c>
      <c r="J1678" s="10" t="s">
        <v>485</v>
      </c>
      <c r="K1678" s="10" t="s">
        <v>507</v>
      </c>
    </row>
    <row r="1679" spans="3:11" ht="15" customHeight="1" x14ac:dyDescent="0.3">
      <c r="C1679" s="44" t="s">
        <v>16260</v>
      </c>
      <c r="D1679" s="47" t="s">
        <v>922</v>
      </c>
      <c r="F1679" s="52" t="s">
        <v>12216</v>
      </c>
      <c r="G1679" s="10">
        <v>17250</v>
      </c>
      <c r="H1679" s="10" t="s">
        <v>525</v>
      </c>
      <c r="I1679" s="47" t="s">
        <v>439</v>
      </c>
      <c r="J1679" s="10" t="s">
        <v>493</v>
      </c>
      <c r="K1679" s="10" t="s">
        <v>526</v>
      </c>
    </row>
    <row r="1680" spans="3:11" ht="15" customHeight="1" x14ac:dyDescent="0.3">
      <c r="C1680" s="44" t="s">
        <v>16261</v>
      </c>
      <c r="D1680" s="47" t="s">
        <v>6525</v>
      </c>
      <c r="F1680" s="52" t="s">
        <v>12217</v>
      </c>
      <c r="G1680" s="10">
        <v>12780</v>
      </c>
      <c r="H1680" s="10" t="s">
        <v>530</v>
      </c>
      <c r="I1680" s="47" t="s">
        <v>508</v>
      </c>
      <c r="J1680" s="10" t="s">
        <v>514</v>
      </c>
      <c r="K1680" s="10" t="s">
        <v>531</v>
      </c>
    </row>
    <row r="1681" spans="3:11" ht="15" customHeight="1" x14ac:dyDescent="0.3">
      <c r="C1681" s="44" t="s">
        <v>16262</v>
      </c>
      <c r="D1681" s="47" t="s">
        <v>924</v>
      </c>
      <c r="F1681" s="52" t="s">
        <v>12218</v>
      </c>
      <c r="G1681" s="10">
        <v>76408</v>
      </c>
      <c r="H1681" s="10" t="s">
        <v>534</v>
      </c>
      <c r="I1681" s="47" t="s">
        <v>516</v>
      </c>
      <c r="J1681" s="10" t="s">
        <v>522</v>
      </c>
      <c r="K1681" s="10" t="s">
        <v>535</v>
      </c>
    </row>
    <row r="1682" spans="3:11" ht="15" customHeight="1" x14ac:dyDescent="0.3">
      <c r="C1682" s="44" t="s">
        <v>16263</v>
      </c>
      <c r="D1682" s="47" t="s">
        <v>2003</v>
      </c>
      <c r="F1682" s="52" t="s">
        <v>12219</v>
      </c>
      <c r="G1682" s="10">
        <v>11350</v>
      </c>
      <c r="H1682" s="10" t="s">
        <v>578</v>
      </c>
      <c r="I1682" s="47" t="s">
        <v>542</v>
      </c>
      <c r="J1682" s="10" t="s">
        <v>549</v>
      </c>
      <c r="K1682" s="10" t="s">
        <v>579</v>
      </c>
    </row>
    <row r="1683" spans="3:11" ht="15" customHeight="1" x14ac:dyDescent="0.3">
      <c r="C1683" s="44" t="s">
        <v>16264</v>
      </c>
      <c r="D1683" s="47" t="s">
        <v>2009</v>
      </c>
      <c r="F1683" s="52" t="s">
        <v>12220</v>
      </c>
      <c r="G1683" s="10">
        <v>113868</v>
      </c>
      <c r="H1683" s="10" t="s">
        <v>596</v>
      </c>
      <c r="I1683" s="47" t="s">
        <v>595</v>
      </c>
      <c r="J1683" s="10" t="s">
        <v>553</v>
      </c>
      <c r="K1683" s="10" t="s">
        <v>597</v>
      </c>
    </row>
    <row r="1684" spans="3:11" ht="15" customHeight="1" x14ac:dyDescent="0.3">
      <c r="C1684" s="44" t="s">
        <v>16265</v>
      </c>
      <c r="D1684" s="47" t="s">
        <v>2277</v>
      </c>
      <c r="F1684" s="52" t="s">
        <v>12221</v>
      </c>
      <c r="G1684" s="10">
        <v>52538</v>
      </c>
      <c r="H1684" s="10" t="s">
        <v>607</v>
      </c>
      <c r="I1684" s="47" t="s">
        <v>559</v>
      </c>
      <c r="J1684" s="10" t="s">
        <v>608</v>
      </c>
      <c r="K1684" s="10" t="s">
        <v>609</v>
      </c>
    </row>
    <row r="1685" spans="3:11" ht="15" customHeight="1" x14ac:dyDescent="0.3">
      <c r="C1685" s="44" t="s">
        <v>16266</v>
      </c>
      <c r="D1685" s="47" t="s">
        <v>4374</v>
      </c>
      <c r="F1685" s="52" t="s">
        <v>12222</v>
      </c>
      <c r="G1685" s="10">
        <v>107476</v>
      </c>
      <c r="H1685" s="10" t="s">
        <v>619</v>
      </c>
      <c r="I1685" s="47" t="s">
        <v>569</v>
      </c>
      <c r="J1685" s="10" t="s">
        <v>620</v>
      </c>
      <c r="K1685" s="10" t="s">
        <v>621</v>
      </c>
    </row>
    <row r="1686" spans="3:11" ht="15" customHeight="1" x14ac:dyDescent="0.3">
      <c r="C1686" s="44" t="s">
        <v>16267</v>
      </c>
      <c r="D1686" s="47" t="s">
        <v>925</v>
      </c>
      <c r="F1686" s="52" t="s">
        <v>12223</v>
      </c>
      <c r="G1686" s="10">
        <v>102632</v>
      </c>
      <c r="H1686" s="10" t="s">
        <v>649</v>
      </c>
      <c r="I1686" s="47" t="s">
        <v>584</v>
      </c>
      <c r="J1686" s="10" t="s">
        <v>586</v>
      </c>
      <c r="K1686" s="10" t="s">
        <v>650</v>
      </c>
    </row>
    <row r="1687" spans="3:11" ht="15" customHeight="1" x14ac:dyDescent="0.3">
      <c r="C1687" s="44" t="s">
        <v>16268</v>
      </c>
      <c r="D1687" s="47" t="s">
        <v>927</v>
      </c>
      <c r="F1687" s="52" t="s">
        <v>12224</v>
      </c>
      <c r="G1687" s="10">
        <v>229211</v>
      </c>
      <c r="H1687" s="10" t="s">
        <v>659</v>
      </c>
      <c r="I1687" s="47" t="s">
        <v>598</v>
      </c>
      <c r="J1687" s="10" t="s">
        <v>600</v>
      </c>
      <c r="K1687" s="10" t="s">
        <v>660</v>
      </c>
    </row>
    <row r="1688" spans="3:11" ht="15" customHeight="1" x14ac:dyDescent="0.3">
      <c r="C1688" s="44" t="s">
        <v>16269</v>
      </c>
      <c r="D1688" s="47" t="s">
        <v>4378</v>
      </c>
      <c r="F1688" s="52" t="s">
        <v>12225</v>
      </c>
      <c r="G1688" s="10">
        <v>11363</v>
      </c>
      <c r="H1688" s="10" t="s">
        <v>661</v>
      </c>
      <c r="I1688" s="47" t="s">
        <v>610</v>
      </c>
      <c r="J1688" s="10" t="s">
        <v>612</v>
      </c>
      <c r="K1688" s="10" t="s">
        <v>662</v>
      </c>
    </row>
    <row r="1689" spans="3:11" ht="15" customHeight="1" x14ac:dyDescent="0.3">
      <c r="C1689" s="44" t="s">
        <v>16270</v>
      </c>
      <c r="D1689" s="47" t="s">
        <v>4379</v>
      </c>
      <c r="F1689" s="52" t="s">
        <v>12226</v>
      </c>
      <c r="G1689" s="10">
        <v>11364</v>
      </c>
      <c r="H1689" s="10" t="s">
        <v>672</v>
      </c>
      <c r="I1689" s="47" t="s">
        <v>622</v>
      </c>
      <c r="J1689" s="10" t="s">
        <v>673</v>
      </c>
      <c r="K1689" s="10" t="s">
        <v>674</v>
      </c>
    </row>
    <row r="1690" spans="3:11" ht="15" customHeight="1" x14ac:dyDescent="0.3">
      <c r="C1690" s="44" t="s">
        <v>16271</v>
      </c>
      <c r="D1690" s="47" t="s">
        <v>4380</v>
      </c>
      <c r="F1690" s="52" t="s">
        <v>12227</v>
      </c>
      <c r="G1690" s="10">
        <v>11409</v>
      </c>
      <c r="H1690" s="10" t="s">
        <v>683</v>
      </c>
      <c r="I1690" s="47" t="s">
        <v>632</v>
      </c>
      <c r="J1690" s="10" t="s">
        <v>684</v>
      </c>
      <c r="K1690" s="10" t="s">
        <v>685</v>
      </c>
    </row>
    <row r="1691" spans="3:11" ht="15" customHeight="1" x14ac:dyDescent="0.3">
      <c r="C1691" s="44" t="s">
        <v>16272</v>
      </c>
      <c r="D1691" s="47" t="s">
        <v>4382</v>
      </c>
      <c r="F1691" s="52" t="s">
        <v>12228</v>
      </c>
      <c r="G1691" s="10">
        <v>66885</v>
      </c>
      <c r="H1691" s="10" t="s">
        <v>688</v>
      </c>
      <c r="I1691" s="47" t="s">
        <v>640</v>
      </c>
      <c r="J1691" s="10" t="s">
        <v>642</v>
      </c>
      <c r="K1691" s="10" t="s">
        <v>689</v>
      </c>
    </row>
    <row r="1692" spans="3:11" ht="15" customHeight="1" x14ac:dyDescent="0.3">
      <c r="C1692" s="44" t="s">
        <v>16273</v>
      </c>
      <c r="D1692" s="47" t="s">
        <v>6590</v>
      </c>
      <c r="F1692" s="52" t="s">
        <v>12229</v>
      </c>
      <c r="G1692" s="10">
        <v>11370</v>
      </c>
      <c r="H1692" s="10" t="s">
        <v>690</v>
      </c>
      <c r="I1692" s="47" t="s">
        <v>651</v>
      </c>
      <c r="J1692" s="10" t="s">
        <v>653</v>
      </c>
      <c r="K1692" s="10" t="s">
        <v>691</v>
      </c>
    </row>
    <row r="1693" spans="3:11" ht="15" customHeight="1" x14ac:dyDescent="0.3">
      <c r="C1693" s="44" t="s">
        <v>16274</v>
      </c>
      <c r="D1693" s="47" t="s">
        <v>6596</v>
      </c>
      <c r="F1693" s="52" t="s">
        <v>12230</v>
      </c>
      <c r="G1693" s="10">
        <v>110446</v>
      </c>
      <c r="H1693" s="10" t="s">
        <v>692</v>
      </c>
      <c r="I1693" s="47" t="s">
        <v>663</v>
      </c>
      <c r="J1693" s="10" t="s">
        <v>693</v>
      </c>
      <c r="K1693" s="10" t="s">
        <v>694</v>
      </c>
    </row>
    <row r="1694" spans="3:11" ht="15" customHeight="1" x14ac:dyDescent="0.3">
      <c r="C1694" s="44" t="s">
        <v>16275</v>
      </c>
      <c r="D1694" s="47" t="s">
        <v>6603</v>
      </c>
      <c r="F1694" s="52" t="s">
        <v>12231</v>
      </c>
      <c r="G1694" s="10">
        <v>110460</v>
      </c>
      <c r="H1694" s="10" t="s">
        <v>703</v>
      </c>
      <c r="I1694" s="47" t="s">
        <v>675</v>
      </c>
      <c r="J1694" s="10" t="s">
        <v>704</v>
      </c>
      <c r="K1694" s="10" t="s">
        <v>705</v>
      </c>
    </row>
    <row r="1695" spans="3:11" ht="15" customHeight="1" x14ac:dyDescent="0.3">
      <c r="C1695" s="44" t="s">
        <v>16276</v>
      </c>
      <c r="D1695" s="47" t="s">
        <v>4153</v>
      </c>
      <c r="F1695" s="52" t="s">
        <v>12232</v>
      </c>
      <c r="G1695" s="10">
        <v>13349</v>
      </c>
      <c r="H1695" s="10" t="s">
        <v>736</v>
      </c>
      <c r="I1695" s="47" t="s">
        <v>735</v>
      </c>
      <c r="J1695" s="10" t="s">
        <v>701</v>
      </c>
      <c r="K1695" s="10" t="s">
        <v>737</v>
      </c>
    </row>
    <row r="1696" spans="3:11" ht="15" customHeight="1" x14ac:dyDescent="0.3">
      <c r="C1696" s="44" t="s">
        <v>16277</v>
      </c>
      <c r="D1696" s="47" t="s">
        <v>4388</v>
      </c>
      <c r="F1696" s="52" t="s">
        <v>12233</v>
      </c>
      <c r="G1696" s="10">
        <v>59289</v>
      </c>
      <c r="H1696" s="10" t="s">
        <v>745</v>
      </c>
      <c r="I1696" s="47" t="s">
        <v>695</v>
      </c>
      <c r="J1696" s="10" t="s">
        <v>697</v>
      </c>
      <c r="K1696" s="10" t="s">
        <v>746</v>
      </c>
    </row>
    <row r="1697" spans="3:11" ht="15" customHeight="1" x14ac:dyDescent="0.3">
      <c r="C1697" s="44" t="s">
        <v>16278</v>
      </c>
      <c r="D1697" s="47" t="s">
        <v>6618</v>
      </c>
      <c r="F1697" s="52" t="s">
        <v>12234</v>
      </c>
      <c r="G1697" s="10">
        <v>12778</v>
      </c>
      <c r="H1697" s="10" t="s">
        <v>756</v>
      </c>
      <c r="I1697" s="47" t="s">
        <v>706</v>
      </c>
      <c r="J1697" s="10" t="s">
        <v>708</v>
      </c>
      <c r="K1697" s="10" t="s">
        <v>757</v>
      </c>
    </row>
    <row r="1698" spans="3:11" ht="15" customHeight="1" x14ac:dyDescent="0.3">
      <c r="C1698" s="44" t="s">
        <v>16279</v>
      </c>
      <c r="D1698" s="47" t="s">
        <v>6687</v>
      </c>
      <c r="F1698" s="52" t="s">
        <v>12235</v>
      </c>
      <c r="G1698" s="10">
        <v>252837</v>
      </c>
      <c r="H1698" s="10" t="s">
        <v>767</v>
      </c>
      <c r="I1698" s="47" t="s">
        <v>766</v>
      </c>
      <c r="J1698" s="10" t="s">
        <v>722</v>
      </c>
      <c r="K1698" s="10" t="s">
        <v>768</v>
      </c>
    </row>
    <row r="1699" spans="3:11" ht="15" customHeight="1" x14ac:dyDescent="0.3">
      <c r="C1699" s="44" t="s">
        <v>16280</v>
      </c>
      <c r="D1699" s="47" t="s">
        <v>6694</v>
      </c>
      <c r="F1699" s="52" t="s">
        <v>12236</v>
      </c>
      <c r="G1699" s="10">
        <v>104112</v>
      </c>
      <c r="H1699" s="10" t="s">
        <v>776</v>
      </c>
      <c r="I1699" s="47" t="s">
        <v>713</v>
      </c>
      <c r="J1699" s="10" t="s">
        <v>715</v>
      </c>
      <c r="K1699" s="10" t="s">
        <v>777</v>
      </c>
    </row>
    <row r="1700" spans="3:11" ht="15" customHeight="1" x14ac:dyDescent="0.3">
      <c r="C1700" s="44" t="s">
        <v>16281</v>
      </c>
      <c r="D1700" s="47" t="s">
        <v>3203</v>
      </c>
      <c r="F1700" s="52" t="s">
        <v>12237</v>
      </c>
      <c r="G1700" s="10">
        <v>11428</v>
      </c>
      <c r="H1700" s="10" t="s">
        <v>794</v>
      </c>
      <c r="I1700" s="47" t="s">
        <v>724</v>
      </c>
      <c r="J1700" s="10" t="s">
        <v>795</v>
      </c>
      <c r="K1700" s="10" t="s">
        <v>796</v>
      </c>
    </row>
    <row r="1701" spans="3:11" ht="15" customHeight="1" x14ac:dyDescent="0.3">
      <c r="C1701" s="44" t="s">
        <v>16282</v>
      </c>
      <c r="D1701" s="47" t="s">
        <v>1523</v>
      </c>
      <c r="F1701" s="52" t="s">
        <v>12238</v>
      </c>
      <c r="G1701" s="10">
        <v>11429</v>
      </c>
      <c r="H1701" s="10" t="s">
        <v>804</v>
      </c>
      <c r="I1701" s="47" t="s">
        <v>731</v>
      </c>
      <c r="J1701" s="10" t="s">
        <v>733</v>
      </c>
      <c r="K1701" s="10" t="s">
        <v>805</v>
      </c>
    </row>
    <row r="1702" spans="3:11" ht="15" customHeight="1" x14ac:dyDescent="0.3">
      <c r="C1702" s="44" t="s">
        <v>16283</v>
      </c>
      <c r="D1702" s="47" t="s">
        <v>1524</v>
      </c>
      <c r="F1702" s="52" t="s">
        <v>12239</v>
      </c>
      <c r="G1702" s="10">
        <v>74156</v>
      </c>
      <c r="H1702" s="10" t="s">
        <v>814</v>
      </c>
      <c r="I1702" s="47" t="s">
        <v>738</v>
      </c>
      <c r="J1702" s="10" t="s">
        <v>740</v>
      </c>
      <c r="K1702" s="10" t="s">
        <v>815</v>
      </c>
    </row>
    <row r="1703" spans="3:11" ht="15" customHeight="1" x14ac:dyDescent="0.3">
      <c r="C1703" s="44" t="s">
        <v>16284</v>
      </c>
      <c r="D1703" s="47" t="s">
        <v>1526</v>
      </c>
      <c r="F1703" s="52" t="s">
        <v>12240</v>
      </c>
      <c r="G1703" s="10">
        <v>171210</v>
      </c>
      <c r="H1703" s="10" t="s">
        <v>825</v>
      </c>
      <c r="I1703" s="47" t="s">
        <v>747</v>
      </c>
      <c r="J1703" s="10" t="s">
        <v>749</v>
      </c>
      <c r="K1703" s="10" t="s">
        <v>826</v>
      </c>
    </row>
    <row r="1704" spans="3:11" ht="15" customHeight="1" x14ac:dyDescent="0.3">
      <c r="C1704" s="44" t="s">
        <v>16285</v>
      </c>
      <c r="D1704" s="47" t="s">
        <v>1528</v>
      </c>
      <c r="F1704" s="52" t="s">
        <v>12241</v>
      </c>
      <c r="G1704" s="10">
        <v>171281</v>
      </c>
      <c r="H1704" s="10" t="s">
        <v>831</v>
      </c>
      <c r="I1704" s="47" t="s">
        <v>758</v>
      </c>
      <c r="J1704" s="10" t="s">
        <v>760</v>
      </c>
      <c r="K1704" s="10" t="s">
        <v>832</v>
      </c>
    </row>
    <row r="1705" spans="3:11" ht="15" customHeight="1" x14ac:dyDescent="0.3">
      <c r="C1705" s="44" t="s">
        <v>16286</v>
      </c>
      <c r="D1705" s="47" t="s">
        <v>1530</v>
      </c>
      <c r="F1705" s="52" t="s">
        <v>12242</v>
      </c>
      <c r="G1705" s="10">
        <v>217700</v>
      </c>
      <c r="H1705" s="10" t="s">
        <v>839</v>
      </c>
      <c r="I1705" s="47" t="s">
        <v>838</v>
      </c>
      <c r="J1705" s="10" t="s">
        <v>784</v>
      </c>
      <c r="K1705" s="10" t="s">
        <v>840</v>
      </c>
    </row>
    <row r="1706" spans="3:11" ht="15" customHeight="1" x14ac:dyDescent="0.3">
      <c r="C1706" s="44" t="s">
        <v>16287</v>
      </c>
      <c r="D1706" s="47" t="s">
        <v>87</v>
      </c>
      <c r="F1706" s="52" t="s">
        <v>12243</v>
      </c>
      <c r="G1706" s="10">
        <v>70025</v>
      </c>
      <c r="H1706" s="10" t="s">
        <v>842</v>
      </c>
      <c r="I1706" s="47" t="s">
        <v>769</v>
      </c>
      <c r="J1706" s="10" t="s">
        <v>771</v>
      </c>
      <c r="K1706" s="10" t="s">
        <v>843</v>
      </c>
    </row>
    <row r="1707" spans="3:11" ht="15" customHeight="1" x14ac:dyDescent="0.3">
      <c r="C1707" s="44" t="s">
        <v>16288</v>
      </c>
      <c r="D1707" s="47" t="s">
        <v>99</v>
      </c>
      <c r="F1707" s="52" t="s">
        <v>12244</v>
      </c>
      <c r="G1707" s="10">
        <v>170789</v>
      </c>
      <c r="H1707" s="10" t="s">
        <v>844</v>
      </c>
      <c r="I1707" s="47" t="s">
        <v>778</v>
      </c>
      <c r="J1707" s="10" t="s">
        <v>780</v>
      </c>
      <c r="K1707" s="10" t="s">
        <v>845</v>
      </c>
    </row>
    <row r="1708" spans="3:11" ht="15" customHeight="1" x14ac:dyDescent="0.3">
      <c r="C1708" s="44" t="s">
        <v>16289</v>
      </c>
      <c r="D1708" s="47" t="s">
        <v>102</v>
      </c>
      <c r="F1708" s="52" t="s">
        <v>12245</v>
      </c>
      <c r="G1708" s="10">
        <v>56360</v>
      </c>
      <c r="H1708" s="10" t="s">
        <v>846</v>
      </c>
      <c r="I1708" s="47" t="s">
        <v>786</v>
      </c>
      <c r="J1708" s="10" t="s">
        <v>788</v>
      </c>
      <c r="K1708" s="10" t="s">
        <v>847</v>
      </c>
    </row>
    <row r="1709" spans="3:11" ht="15" customHeight="1" x14ac:dyDescent="0.3">
      <c r="C1709" s="44" t="s">
        <v>16290</v>
      </c>
      <c r="D1709" s="47" t="s">
        <v>114</v>
      </c>
      <c r="F1709" s="52" t="s">
        <v>12246</v>
      </c>
      <c r="G1709" s="10">
        <v>11430</v>
      </c>
      <c r="H1709" s="10" t="s">
        <v>852</v>
      </c>
      <c r="I1709" s="47" t="s">
        <v>797</v>
      </c>
      <c r="J1709" s="10" t="s">
        <v>799</v>
      </c>
      <c r="K1709" s="10" t="s">
        <v>853</v>
      </c>
    </row>
    <row r="1710" spans="3:11" ht="15" customHeight="1" x14ac:dyDescent="0.3">
      <c r="C1710" s="44" t="s">
        <v>16291</v>
      </c>
      <c r="D1710" s="47" t="s">
        <v>138</v>
      </c>
      <c r="F1710" s="52" t="s">
        <v>12247</v>
      </c>
      <c r="G1710" s="10">
        <v>93732</v>
      </c>
      <c r="H1710" s="10" t="s">
        <v>854</v>
      </c>
      <c r="I1710" s="47" t="s">
        <v>806</v>
      </c>
      <c r="J1710" s="10" t="s">
        <v>808</v>
      </c>
      <c r="K1710" s="10" t="s">
        <v>855</v>
      </c>
    </row>
    <row r="1711" spans="3:11" ht="15" customHeight="1" x14ac:dyDescent="0.3">
      <c r="C1711" s="44" t="s">
        <v>16292</v>
      </c>
      <c r="D1711" s="47" t="s">
        <v>141</v>
      </c>
      <c r="F1711" s="52" t="s">
        <v>12248</v>
      </c>
      <c r="G1711" s="10">
        <v>80911</v>
      </c>
      <c r="H1711" s="10" t="s">
        <v>856</v>
      </c>
      <c r="I1711" s="47" t="s">
        <v>816</v>
      </c>
      <c r="J1711" s="10" t="s">
        <v>818</v>
      </c>
      <c r="K1711" s="10" t="s">
        <v>857</v>
      </c>
    </row>
    <row r="1712" spans="3:11" ht="15" customHeight="1" x14ac:dyDescent="0.3">
      <c r="C1712" s="44" t="s">
        <v>16293</v>
      </c>
      <c r="D1712" s="47" t="s">
        <v>147</v>
      </c>
      <c r="F1712" s="52" t="s">
        <v>12249</v>
      </c>
      <c r="G1712" s="10">
        <v>11461</v>
      </c>
      <c r="H1712" s="10" t="s">
        <v>885</v>
      </c>
      <c r="I1712" s="47" t="s">
        <v>432</v>
      </c>
      <c r="J1712" s="10" t="s">
        <v>21</v>
      </c>
      <c r="K1712" s="10" t="s">
        <v>886</v>
      </c>
    </row>
    <row r="1713" spans="3:11" ht="15" customHeight="1" x14ac:dyDescent="0.3">
      <c r="C1713" s="44" t="s">
        <v>16294</v>
      </c>
      <c r="D1713" s="47" t="s">
        <v>174</v>
      </c>
      <c r="F1713" s="52" t="s">
        <v>12250</v>
      </c>
      <c r="G1713" s="10">
        <v>11479</v>
      </c>
      <c r="H1713" s="10" t="s">
        <v>905</v>
      </c>
      <c r="I1713" s="47" t="s">
        <v>879</v>
      </c>
      <c r="J1713" s="10" t="s">
        <v>906</v>
      </c>
      <c r="K1713" s="10" t="s">
        <v>907</v>
      </c>
    </row>
    <row r="1714" spans="3:11" ht="15" customHeight="1" x14ac:dyDescent="0.3">
      <c r="C1714" s="44" t="s">
        <v>16295</v>
      </c>
      <c r="D1714" s="47" t="s">
        <v>177</v>
      </c>
      <c r="F1714" s="52" t="s">
        <v>12251</v>
      </c>
      <c r="G1714" s="10">
        <v>11517</v>
      </c>
      <c r="H1714" s="10" t="s">
        <v>971</v>
      </c>
      <c r="I1714" s="47" t="s">
        <v>930</v>
      </c>
      <c r="J1714" s="10" t="s">
        <v>932</v>
      </c>
      <c r="K1714" s="10" t="s">
        <v>972</v>
      </c>
    </row>
    <row r="1715" spans="3:11" ht="15" customHeight="1" x14ac:dyDescent="0.3">
      <c r="C1715" s="44" t="s">
        <v>16296</v>
      </c>
      <c r="D1715" s="47" t="s">
        <v>180</v>
      </c>
      <c r="F1715" s="52" t="s">
        <v>23349</v>
      </c>
      <c r="G1715" s="10">
        <v>52389</v>
      </c>
      <c r="H1715" s="10" t="s">
        <v>23350</v>
      </c>
      <c r="I1715" s="47" t="s">
        <v>17021</v>
      </c>
      <c r="J1715" s="10" t="s">
        <v>21197</v>
      </c>
      <c r="K1715" s="10" t="s">
        <v>23351</v>
      </c>
    </row>
    <row r="1716" spans="3:11" ht="15" customHeight="1" x14ac:dyDescent="0.3">
      <c r="C1716" s="44" t="s">
        <v>16297</v>
      </c>
      <c r="D1716" s="47" t="s">
        <v>7170</v>
      </c>
      <c r="F1716" s="52" t="s">
        <v>23352</v>
      </c>
      <c r="G1716" s="10">
        <v>70693</v>
      </c>
      <c r="H1716" s="10" t="s">
        <v>23353</v>
      </c>
      <c r="I1716" s="47" t="s">
        <v>17025</v>
      </c>
      <c r="J1716" s="10" t="s">
        <v>21203</v>
      </c>
      <c r="K1716" s="10" t="s">
        <v>23354</v>
      </c>
    </row>
    <row r="1717" spans="3:11" ht="15" customHeight="1" x14ac:dyDescent="0.3">
      <c r="C1717" s="44" t="s">
        <v>16298</v>
      </c>
      <c r="D1717" s="47" t="s">
        <v>7263</v>
      </c>
      <c r="F1717" s="52" t="s">
        <v>23355</v>
      </c>
      <c r="G1717" s="10">
        <v>78560</v>
      </c>
      <c r="H1717" s="10" t="s">
        <v>23356</v>
      </c>
      <c r="I1717" s="47" t="s">
        <v>17023</v>
      </c>
      <c r="J1717" s="10" t="s">
        <v>21200</v>
      </c>
      <c r="K1717" s="10" t="s">
        <v>23357</v>
      </c>
    </row>
    <row r="1718" spans="3:11" ht="15" customHeight="1" x14ac:dyDescent="0.3">
      <c r="C1718" s="44" t="s">
        <v>16299</v>
      </c>
      <c r="D1718" s="47" t="s">
        <v>3338</v>
      </c>
      <c r="F1718" s="52" t="s">
        <v>12252</v>
      </c>
      <c r="G1718" s="10">
        <v>107831</v>
      </c>
      <c r="H1718" s="10" t="s">
        <v>974</v>
      </c>
      <c r="I1718" s="47" t="s">
        <v>935</v>
      </c>
      <c r="J1718" s="10" t="s">
        <v>937</v>
      </c>
      <c r="K1718" s="10" t="s">
        <v>975</v>
      </c>
    </row>
    <row r="1719" spans="3:11" ht="15" customHeight="1" x14ac:dyDescent="0.3">
      <c r="C1719" s="44" t="s">
        <v>16300</v>
      </c>
      <c r="D1719" s="47" t="s">
        <v>7287</v>
      </c>
      <c r="F1719" s="52" t="s">
        <v>23358</v>
      </c>
      <c r="G1719" s="10">
        <v>230775</v>
      </c>
      <c r="H1719" s="10" t="s">
        <v>23359</v>
      </c>
      <c r="I1719" s="47" t="s">
        <v>16882</v>
      </c>
      <c r="J1719" s="10" t="s">
        <v>21206</v>
      </c>
      <c r="K1719" s="10" t="s">
        <v>23360</v>
      </c>
    </row>
    <row r="1720" spans="3:11" ht="15" customHeight="1" x14ac:dyDescent="0.3">
      <c r="C1720" s="44" t="s">
        <v>16301</v>
      </c>
      <c r="D1720" s="47" t="s">
        <v>7324</v>
      </c>
      <c r="F1720" s="52" t="s">
        <v>23361</v>
      </c>
      <c r="G1720" s="10">
        <v>210933</v>
      </c>
      <c r="H1720" s="10" t="s">
        <v>23362</v>
      </c>
      <c r="I1720" s="47" t="s">
        <v>16884</v>
      </c>
      <c r="J1720" s="10" t="s">
        <v>21209</v>
      </c>
      <c r="K1720" s="10" t="s">
        <v>23363</v>
      </c>
    </row>
    <row r="1721" spans="3:11" ht="15" customHeight="1" x14ac:dyDescent="0.3">
      <c r="C1721" s="44" t="s">
        <v>16302</v>
      </c>
      <c r="D1721" s="47" t="s">
        <v>16303</v>
      </c>
      <c r="F1721" s="52" t="s">
        <v>23364</v>
      </c>
      <c r="G1721" s="10">
        <v>243277</v>
      </c>
      <c r="H1721" s="10" t="s">
        <v>23365</v>
      </c>
      <c r="I1721" s="47" t="s">
        <v>17032</v>
      </c>
      <c r="J1721" s="10" t="s">
        <v>21212</v>
      </c>
      <c r="K1721" s="10" t="s">
        <v>23366</v>
      </c>
    </row>
    <row r="1722" spans="3:11" ht="15" customHeight="1" x14ac:dyDescent="0.3">
      <c r="C1722" s="44" t="s">
        <v>16304</v>
      </c>
      <c r="D1722" s="47" t="s">
        <v>7391</v>
      </c>
      <c r="F1722" s="52" t="s">
        <v>23367</v>
      </c>
      <c r="G1722" s="10">
        <v>674251</v>
      </c>
      <c r="H1722" s="10" t="s">
        <v>23368</v>
      </c>
      <c r="I1722" s="47" t="s">
        <v>17044</v>
      </c>
      <c r="J1722" s="10" t="s">
        <v>23369</v>
      </c>
      <c r="K1722" s="10" t="s">
        <v>23370</v>
      </c>
    </row>
    <row r="1723" spans="3:11" ht="15" customHeight="1" x14ac:dyDescent="0.3">
      <c r="C1723" s="44" t="s">
        <v>16305</v>
      </c>
      <c r="D1723" s="47" t="s">
        <v>7364</v>
      </c>
      <c r="F1723" s="52" t="s">
        <v>12253</v>
      </c>
      <c r="G1723" s="10">
        <v>13733</v>
      </c>
      <c r="H1723" s="10" t="s">
        <v>980</v>
      </c>
      <c r="I1723" s="47" t="s">
        <v>940</v>
      </c>
      <c r="J1723" s="10" t="s">
        <v>981</v>
      </c>
      <c r="K1723" s="10" t="s">
        <v>982</v>
      </c>
    </row>
    <row r="1724" spans="3:11" ht="15" customHeight="1" x14ac:dyDescent="0.3">
      <c r="C1724" s="44" t="s">
        <v>16306</v>
      </c>
      <c r="D1724" s="47" t="s">
        <v>7578</v>
      </c>
      <c r="F1724" s="52" t="s">
        <v>23371</v>
      </c>
      <c r="G1724" s="10">
        <v>52614</v>
      </c>
      <c r="H1724" s="10" t="s">
        <v>23372</v>
      </c>
      <c r="I1724" s="47" t="s">
        <v>16952</v>
      </c>
      <c r="J1724" s="10" t="s">
        <v>23373</v>
      </c>
      <c r="K1724" s="10" t="s">
        <v>23374</v>
      </c>
    </row>
    <row r="1725" spans="3:11" ht="15" customHeight="1" x14ac:dyDescent="0.3">
      <c r="C1725" s="44" t="s">
        <v>16307</v>
      </c>
      <c r="D1725" s="47" t="s">
        <v>1365</v>
      </c>
      <c r="F1725" s="52" t="s">
        <v>23375</v>
      </c>
      <c r="G1725" s="10">
        <v>26364</v>
      </c>
      <c r="H1725" s="10" t="s">
        <v>23376</v>
      </c>
      <c r="I1725" s="47" t="s">
        <v>16909</v>
      </c>
      <c r="J1725" s="10" t="s">
        <v>23377</v>
      </c>
      <c r="K1725" s="10" t="s">
        <v>23378</v>
      </c>
    </row>
    <row r="1726" spans="3:11" ht="15" customHeight="1" x14ac:dyDescent="0.3">
      <c r="C1726" s="44" t="s">
        <v>16308</v>
      </c>
      <c r="D1726" s="47" t="s">
        <v>7646</v>
      </c>
      <c r="F1726" s="52" t="s">
        <v>23379</v>
      </c>
      <c r="G1726" s="10">
        <v>77596</v>
      </c>
      <c r="H1726" s="10" t="s">
        <v>23380</v>
      </c>
      <c r="I1726" s="47" t="s">
        <v>17003</v>
      </c>
      <c r="J1726" s="10" t="s">
        <v>21221</v>
      </c>
      <c r="K1726" s="10" t="s">
        <v>23381</v>
      </c>
    </row>
    <row r="1727" spans="3:11" ht="15" customHeight="1" x14ac:dyDescent="0.3">
      <c r="C1727" s="44" t="s">
        <v>16309</v>
      </c>
      <c r="D1727" s="47" t="s">
        <v>16310</v>
      </c>
      <c r="F1727" s="52" t="s">
        <v>23382</v>
      </c>
      <c r="G1727" s="10">
        <v>435529</v>
      </c>
      <c r="H1727" s="10" t="s">
        <v>23383</v>
      </c>
      <c r="I1727" s="47" t="s">
        <v>17005</v>
      </c>
      <c r="J1727" s="10" t="s">
        <v>21224</v>
      </c>
      <c r="K1727" s="10" t="s">
        <v>23384</v>
      </c>
    </row>
    <row r="1728" spans="3:11" ht="15" customHeight="1" x14ac:dyDescent="0.3">
      <c r="C1728" s="44" t="s">
        <v>16311</v>
      </c>
      <c r="D1728" s="47" t="s">
        <v>7666</v>
      </c>
      <c r="F1728" s="52" t="s">
        <v>23385</v>
      </c>
      <c r="G1728" s="10">
        <v>381628</v>
      </c>
      <c r="H1728" s="10" t="s">
        <v>23386</v>
      </c>
      <c r="I1728" s="47" t="s">
        <v>17009</v>
      </c>
      <c r="J1728" s="10" t="s">
        <v>21227</v>
      </c>
      <c r="K1728" s="10" t="s">
        <v>23387</v>
      </c>
    </row>
    <row r="1729" spans="3:11" ht="15" customHeight="1" x14ac:dyDescent="0.3">
      <c r="C1729" s="44" t="s">
        <v>16312</v>
      </c>
      <c r="D1729" s="47" t="s">
        <v>7684</v>
      </c>
      <c r="F1729" s="52" t="s">
        <v>23388</v>
      </c>
      <c r="G1729" s="10">
        <v>78249</v>
      </c>
      <c r="H1729" s="10" t="s">
        <v>23389</v>
      </c>
      <c r="I1729" s="47" t="s">
        <v>17013</v>
      </c>
      <c r="J1729" s="10" t="s">
        <v>21230</v>
      </c>
      <c r="K1729" s="10" t="s">
        <v>23390</v>
      </c>
    </row>
    <row r="1730" spans="3:11" ht="15" customHeight="1" x14ac:dyDescent="0.3">
      <c r="C1730" s="44" t="s">
        <v>16313</v>
      </c>
      <c r="D1730" s="47" t="s">
        <v>7704</v>
      </c>
      <c r="F1730" s="52" t="s">
        <v>23391</v>
      </c>
      <c r="G1730" s="10">
        <v>224792</v>
      </c>
      <c r="H1730" s="10" t="s">
        <v>23392</v>
      </c>
      <c r="I1730" s="47" t="s">
        <v>17015</v>
      </c>
      <c r="J1730" s="10" t="s">
        <v>21233</v>
      </c>
      <c r="K1730" s="10" t="s">
        <v>23393</v>
      </c>
    </row>
    <row r="1731" spans="3:11" ht="15" customHeight="1" x14ac:dyDescent="0.3">
      <c r="C1731" s="44" t="s">
        <v>16314</v>
      </c>
      <c r="D1731" s="47" t="s">
        <v>7711</v>
      </c>
      <c r="F1731" s="52" t="s">
        <v>23394</v>
      </c>
      <c r="G1731" s="10">
        <v>14766</v>
      </c>
      <c r="H1731" s="10" t="s">
        <v>23395</v>
      </c>
      <c r="I1731" s="47" t="s">
        <v>17120</v>
      </c>
      <c r="J1731" s="10" t="s">
        <v>21236</v>
      </c>
      <c r="K1731" s="10" t="s">
        <v>23396</v>
      </c>
    </row>
    <row r="1732" spans="3:11" ht="15" customHeight="1" x14ac:dyDescent="0.3">
      <c r="C1732" s="44" t="s">
        <v>16315</v>
      </c>
      <c r="D1732" s="47" t="s">
        <v>7714</v>
      </c>
      <c r="F1732" s="52" t="s">
        <v>12254</v>
      </c>
      <c r="G1732" s="10">
        <v>237175</v>
      </c>
      <c r="H1732" s="10" t="s">
        <v>985</v>
      </c>
      <c r="I1732" s="47" t="s">
        <v>944</v>
      </c>
      <c r="J1732" s="10" t="s">
        <v>946</v>
      </c>
      <c r="K1732" s="10" t="s">
        <v>986</v>
      </c>
    </row>
    <row r="1733" spans="3:11" ht="15" customHeight="1" x14ac:dyDescent="0.3">
      <c r="C1733" s="44" t="s">
        <v>16316</v>
      </c>
      <c r="D1733" s="47" t="s">
        <v>4211</v>
      </c>
      <c r="F1733" s="52" t="s">
        <v>23397</v>
      </c>
      <c r="G1733" s="10">
        <v>54672</v>
      </c>
      <c r="H1733" s="10" t="s">
        <v>23398</v>
      </c>
      <c r="I1733" s="47" t="s">
        <v>17153</v>
      </c>
      <c r="J1733" s="10" t="s">
        <v>21239</v>
      </c>
      <c r="K1733" s="10" t="s">
        <v>23399</v>
      </c>
    </row>
    <row r="1734" spans="3:11" ht="15" customHeight="1" x14ac:dyDescent="0.3">
      <c r="C1734" s="44" t="s">
        <v>16317</v>
      </c>
      <c r="D1734" s="47" t="s">
        <v>7819</v>
      </c>
      <c r="F1734" s="52" t="s">
        <v>23400</v>
      </c>
      <c r="G1734" s="10">
        <v>236798</v>
      </c>
      <c r="H1734" s="10" t="s">
        <v>23401</v>
      </c>
      <c r="I1734" s="47" t="s">
        <v>17007</v>
      </c>
      <c r="J1734" s="10" t="s">
        <v>21242</v>
      </c>
      <c r="K1734" s="10" t="s">
        <v>23402</v>
      </c>
    </row>
    <row r="1735" spans="3:11" ht="15" customHeight="1" x14ac:dyDescent="0.3">
      <c r="C1735" s="44" t="s">
        <v>16318</v>
      </c>
      <c r="D1735" s="47" t="s">
        <v>7822</v>
      </c>
      <c r="F1735" s="52" t="s">
        <v>23403</v>
      </c>
      <c r="G1735" s="10">
        <v>382045</v>
      </c>
      <c r="H1735" s="10" t="s">
        <v>23404</v>
      </c>
      <c r="I1735" s="47" t="s">
        <v>17011</v>
      </c>
      <c r="J1735" s="10" t="s">
        <v>21245</v>
      </c>
      <c r="K1735" s="10" t="s">
        <v>23405</v>
      </c>
    </row>
    <row r="1736" spans="3:11" ht="15" customHeight="1" x14ac:dyDescent="0.3">
      <c r="C1736" s="44" t="s">
        <v>16319</v>
      </c>
      <c r="D1736" s="47" t="s">
        <v>958</v>
      </c>
      <c r="F1736" s="52" t="s">
        <v>23406</v>
      </c>
      <c r="G1736" s="10">
        <v>215798</v>
      </c>
      <c r="H1736" s="10" t="s">
        <v>23407</v>
      </c>
      <c r="I1736" s="47" t="s">
        <v>17027</v>
      </c>
      <c r="J1736" s="10" t="s">
        <v>21248</v>
      </c>
      <c r="K1736" s="10" t="s">
        <v>23408</v>
      </c>
    </row>
    <row r="1737" spans="3:11" ht="15" customHeight="1" x14ac:dyDescent="0.3">
      <c r="C1737" s="44" t="s">
        <v>16320</v>
      </c>
      <c r="D1737" s="47" t="s">
        <v>1532</v>
      </c>
      <c r="F1737" s="52" t="s">
        <v>23409</v>
      </c>
      <c r="G1737" s="10">
        <v>239853</v>
      </c>
      <c r="H1737" s="10" t="s">
        <v>23410</v>
      </c>
      <c r="I1737" s="47" t="s">
        <v>17029</v>
      </c>
      <c r="J1737" s="10" t="s">
        <v>21251</v>
      </c>
      <c r="K1737" s="10" t="s">
        <v>23411</v>
      </c>
    </row>
    <row r="1738" spans="3:11" ht="15" customHeight="1" x14ac:dyDescent="0.3">
      <c r="C1738" s="44" t="s">
        <v>16321</v>
      </c>
      <c r="D1738" s="47" t="s">
        <v>1540</v>
      </c>
      <c r="F1738" s="52" t="s">
        <v>23412</v>
      </c>
      <c r="G1738" s="10">
        <v>330814</v>
      </c>
      <c r="H1738" s="10" t="s">
        <v>23413</v>
      </c>
      <c r="I1738" s="47" t="s">
        <v>17216</v>
      </c>
      <c r="J1738" s="10" t="s">
        <v>21254</v>
      </c>
      <c r="K1738" s="10" t="s">
        <v>23414</v>
      </c>
    </row>
    <row r="1739" spans="3:11" ht="15" customHeight="1" x14ac:dyDescent="0.3">
      <c r="C1739" s="44" t="s">
        <v>16322</v>
      </c>
      <c r="D1739" s="47" t="s">
        <v>1542</v>
      </c>
      <c r="F1739" s="52" t="s">
        <v>23415</v>
      </c>
      <c r="G1739" s="10">
        <v>99633</v>
      </c>
      <c r="H1739" s="10" t="s">
        <v>23416</v>
      </c>
      <c r="I1739" s="47" t="s">
        <v>17218</v>
      </c>
      <c r="J1739" s="10" t="s">
        <v>21257</v>
      </c>
      <c r="K1739" s="10" t="s">
        <v>23417</v>
      </c>
    </row>
    <row r="1740" spans="3:11" ht="15" customHeight="1" x14ac:dyDescent="0.3">
      <c r="C1740" s="44" t="s">
        <v>16323</v>
      </c>
      <c r="D1740" s="47" t="s">
        <v>4497</v>
      </c>
      <c r="F1740" s="52" t="s">
        <v>23418</v>
      </c>
      <c r="G1740" s="10">
        <v>319387</v>
      </c>
      <c r="H1740" s="10" t="s">
        <v>23419</v>
      </c>
      <c r="I1740" s="47" t="s">
        <v>17220</v>
      </c>
      <c r="J1740" s="10" t="s">
        <v>21260</v>
      </c>
      <c r="K1740" s="10" t="s">
        <v>23420</v>
      </c>
    </row>
    <row r="1741" spans="3:11" ht="15" customHeight="1" x14ac:dyDescent="0.3">
      <c r="C1741" s="44" t="s">
        <v>16324</v>
      </c>
      <c r="D1741" s="47" t="s">
        <v>6102</v>
      </c>
      <c r="F1741" s="52" t="s">
        <v>23421</v>
      </c>
      <c r="G1741" s="10">
        <v>170757</v>
      </c>
      <c r="H1741" s="10" t="s">
        <v>23422</v>
      </c>
      <c r="I1741" s="47" t="s">
        <v>16949</v>
      </c>
      <c r="J1741" s="10" t="s">
        <v>23423</v>
      </c>
      <c r="K1741" s="10" t="s">
        <v>23424</v>
      </c>
    </row>
    <row r="1742" spans="3:11" ht="15" customHeight="1" x14ac:dyDescent="0.3">
      <c r="C1742" s="44" t="s">
        <v>16325</v>
      </c>
      <c r="D1742" s="47" t="s">
        <v>7890</v>
      </c>
      <c r="F1742" s="52" t="s">
        <v>23425</v>
      </c>
      <c r="G1742" s="10">
        <v>110789</v>
      </c>
      <c r="H1742" s="10" t="s">
        <v>23426</v>
      </c>
      <c r="I1742" s="47" t="s">
        <v>17155</v>
      </c>
      <c r="J1742" s="10" t="s">
        <v>21266</v>
      </c>
      <c r="K1742" s="10" t="s">
        <v>23427</v>
      </c>
    </row>
    <row r="1743" spans="3:11" ht="15" customHeight="1" x14ac:dyDescent="0.3">
      <c r="C1743" s="44" t="s">
        <v>16326</v>
      </c>
      <c r="D1743" s="47" t="s">
        <v>4498</v>
      </c>
      <c r="F1743" s="52" t="s">
        <v>12255</v>
      </c>
      <c r="G1743" s="10">
        <v>11522</v>
      </c>
      <c r="H1743" s="10" t="s">
        <v>992</v>
      </c>
      <c r="I1743" s="47" t="s">
        <v>449</v>
      </c>
      <c r="J1743" s="10" t="s">
        <v>950</v>
      </c>
      <c r="K1743" s="10" t="s">
        <v>993</v>
      </c>
    </row>
    <row r="1744" spans="3:11" ht="15" customHeight="1" x14ac:dyDescent="0.3">
      <c r="C1744" s="44" t="s">
        <v>16327</v>
      </c>
      <c r="D1744" s="47" t="s">
        <v>5841</v>
      </c>
      <c r="F1744" s="52" t="s">
        <v>12256</v>
      </c>
      <c r="G1744" s="10">
        <v>11534</v>
      </c>
      <c r="H1744" s="10" t="s">
        <v>1027</v>
      </c>
      <c r="I1744" s="47" t="s">
        <v>987</v>
      </c>
      <c r="J1744" s="10" t="s">
        <v>989</v>
      </c>
      <c r="K1744" s="10" t="s">
        <v>1028</v>
      </c>
    </row>
    <row r="1745" spans="3:11" ht="15" customHeight="1" x14ac:dyDescent="0.3">
      <c r="C1745" s="44" t="s">
        <v>16328</v>
      </c>
      <c r="D1745" s="47" t="s">
        <v>16329</v>
      </c>
      <c r="F1745" s="52" t="s">
        <v>12257</v>
      </c>
      <c r="G1745" s="10">
        <v>11539</v>
      </c>
      <c r="H1745" s="10" t="s">
        <v>1058</v>
      </c>
      <c r="I1745" s="47" t="s">
        <v>998</v>
      </c>
      <c r="J1745" s="10" t="s">
        <v>1000</v>
      </c>
      <c r="K1745" s="10" t="s">
        <v>1059</v>
      </c>
    </row>
    <row r="1746" spans="3:11" ht="15" customHeight="1" x14ac:dyDescent="0.3">
      <c r="C1746" s="44" t="s">
        <v>16330</v>
      </c>
      <c r="D1746" s="47" t="s">
        <v>751</v>
      </c>
      <c r="F1746" s="52" t="s">
        <v>12258</v>
      </c>
      <c r="G1746" s="10">
        <v>11540</v>
      </c>
      <c r="H1746" s="10" t="s">
        <v>1071</v>
      </c>
      <c r="I1746" s="47" t="s">
        <v>1003</v>
      </c>
      <c r="J1746" s="10" t="s">
        <v>1005</v>
      </c>
      <c r="K1746" s="10" t="s">
        <v>1072</v>
      </c>
    </row>
    <row r="1747" spans="3:11" ht="15" customHeight="1" x14ac:dyDescent="0.3">
      <c r="C1747" s="44" t="s">
        <v>16331</v>
      </c>
      <c r="D1747" s="47" t="s">
        <v>7996</v>
      </c>
      <c r="F1747" s="52" t="s">
        <v>12259</v>
      </c>
      <c r="G1747" s="10">
        <v>11541</v>
      </c>
      <c r="H1747" s="10" t="s">
        <v>1081</v>
      </c>
      <c r="I1747" s="47" t="s">
        <v>1008</v>
      </c>
      <c r="J1747" s="10" t="s">
        <v>1069</v>
      </c>
      <c r="K1747" s="10" t="s">
        <v>1082</v>
      </c>
    </row>
    <row r="1748" spans="3:11" ht="15" customHeight="1" x14ac:dyDescent="0.3">
      <c r="C1748" s="44" t="s">
        <v>16332</v>
      </c>
      <c r="D1748" s="47" t="s">
        <v>1274</v>
      </c>
      <c r="F1748" s="52" t="s">
        <v>23428</v>
      </c>
      <c r="G1748" s="10">
        <v>11542</v>
      </c>
      <c r="H1748" s="10" t="s">
        <v>23429</v>
      </c>
      <c r="I1748" s="47" t="s">
        <v>16862</v>
      </c>
      <c r="J1748" s="10" t="s">
        <v>21269</v>
      </c>
      <c r="K1748" s="10" t="s">
        <v>23430</v>
      </c>
    </row>
    <row r="1749" spans="3:11" ht="15" customHeight="1" x14ac:dyDescent="0.3">
      <c r="C1749" s="44" t="s">
        <v>16333</v>
      </c>
      <c r="D1749" s="47" t="s">
        <v>16334</v>
      </c>
      <c r="F1749" s="52" t="s">
        <v>12260</v>
      </c>
      <c r="G1749" s="10">
        <v>11549</v>
      </c>
      <c r="H1749" s="10" t="s">
        <v>1087</v>
      </c>
      <c r="I1749" s="47" t="s">
        <v>1012</v>
      </c>
      <c r="J1749" s="10" t="s">
        <v>1088</v>
      </c>
      <c r="K1749" s="10" t="s">
        <v>1089</v>
      </c>
    </row>
    <row r="1750" spans="3:11" ht="15" customHeight="1" x14ac:dyDescent="0.3">
      <c r="C1750" s="44" t="s">
        <v>16335</v>
      </c>
      <c r="D1750" s="47" t="s">
        <v>1286</v>
      </c>
      <c r="F1750" s="52" t="s">
        <v>12261</v>
      </c>
      <c r="G1750" s="10">
        <v>11548</v>
      </c>
      <c r="H1750" s="10" t="s">
        <v>1094</v>
      </c>
      <c r="I1750" s="47" t="s">
        <v>1016</v>
      </c>
      <c r="J1750" s="10" t="s">
        <v>1095</v>
      </c>
      <c r="K1750" s="10" t="s">
        <v>1096</v>
      </c>
    </row>
    <row r="1751" spans="3:11" ht="15" customHeight="1" x14ac:dyDescent="0.3">
      <c r="C1751" s="44" t="s">
        <v>16336</v>
      </c>
      <c r="D1751" s="47" t="s">
        <v>8449</v>
      </c>
      <c r="F1751" s="52" t="s">
        <v>12262</v>
      </c>
      <c r="G1751" s="10">
        <v>11550</v>
      </c>
      <c r="H1751" s="10" t="s">
        <v>1100</v>
      </c>
      <c r="I1751" s="47" t="s">
        <v>1023</v>
      </c>
      <c r="J1751" s="10" t="s">
        <v>1101</v>
      </c>
      <c r="K1751" s="10" t="s">
        <v>1102</v>
      </c>
    </row>
    <row r="1752" spans="3:11" ht="15" customHeight="1" x14ac:dyDescent="0.3">
      <c r="C1752" s="44" t="s">
        <v>16337</v>
      </c>
      <c r="D1752" s="47" t="s">
        <v>820</v>
      </c>
      <c r="F1752" s="52" t="s">
        <v>12263</v>
      </c>
      <c r="G1752" s="10">
        <v>11551</v>
      </c>
      <c r="H1752" s="10" t="s">
        <v>1107</v>
      </c>
      <c r="I1752" s="47" t="s">
        <v>1029</v>
      </c>
      <c r="J1752" s="10" t="s">
        <v>1108</v>
      </c>
      <c r="K1752" s="10" t="s">
        <v>1109</v>
      </c>
    </row>
    <row r="1753" spans="3:11" ht="15" customHeight="1" x14ac:dyDescent="0.3">
      <c r="C1753" s="44" t="s">
        <v>16338</v>
      </c>
      <c r="D1753" s="47" t="s">
        <v>1399</v>
      </c>
      <c r="F1753" s="52" t="s">
        <v>12264</v>
      </c>
      <c r="G1753" s="10">
        <v>11552</v>
      </c>
      <c r="H1753" s="10" t="s">
        <v>1114</v>
      </c>
      <c r="I1753" s="10" t="s">
        <v>1035</v>
      </c>
      <c r="J1753" s="10" t="s">
        <v>1115</v>
      </c>
      <c r="K1753" s="10" t="s">
        <v>1116</v>
      </c>
    </row>
    <row r="1754" spans="3:11" ht="15" customHeight="1" x14ac:dyDescent="0.3">
      <c r="C1754" s="44" t="s">
        <v>16339</v>
      </c>
      <c r="D1754" s="47" t="s">
        <v>8491</v>
      </c>
      <c r="F1754" s="52" t="s">
        <v>12265</v>
      </c>
      <c r="G1754" s="10">
        <v>11553</v>
      </c>
      <c r="H1754" s="10" t="s">
        <v>1122</v>
      </c>
      <c r="I1754" s="47" t="s">
        <v>1040</v>
      </c>
      <c r="J1754" s="10" t="s">
        <v>1123</v>
      </c>
      <c r="K1754" s="10" t="s">
        <v>1124</v>
      </c>
    </row>
    <row r="1755" spans="3:11" ht="15" customHeight="1" x14ac:dyDescent="0.3">
      <c r="C1755" s="44" t="s">
        <v>16340</v>
      </c>
      <c r="D1755" s="47" t="s">
        <v>1407</v>
      </c>
      <c r="F1755" s="52" t="s">
        <v>12266</v>
      </c>
      <c r="G1755" s="10">
        <v>11554</v>
      </c>
      <c r="H1755" s="10" t="s">
        <v>1128</v>
      </c>
      <c r="I1755" s="47" t="s">
        <v>1049</v>
      </c>
      <c r="J1755" s="10" t="s">
        <v>1129</v>
      </c>
      <c r="K1755" s="10" t="s">
        <v>1130</v>
      </c>
    </row>
    <row r="1756" spans="3:11" ht="15" customHeight="1" x14ac:dyDescent="0.3">
      <c r="C1756" s="44" t="s">
        <v>16341</v>
      </c>
      <c r="D1756" s="47" t="s">
        <v>8575</v>
      </c>
      <c r="F1756" s="52" t="s">
        <v>12267</v>
      </c>
      <c r="G1756" s="10">
        <v>11555</v>
      </c>
      <c r="H1756" s="10" t="s">
        <v>1134</v>
      </c>
      <c r="I1756" s="47" t="s">
        <v>1060</v>
      </c>
      <c r="J1756" s="10" t="s">
        <v>1135</v>
      </c>
      <c r="K1756" s="10" t="s">
        <v>1136</v>
      </c>
    </row>
    <row r="1757" spans="3:11" ht="15" customHeight="1" x14ac:dyDescent="0.3">
      <c r="C1757" s="44" t="s">
        <v>16342</v>
      </c>
      <c r="D1757" s="47" t="s">
        <v>8578</v>
      </c>
      <c r="F1757" s="52" t="s">
        <v>12268</v>
      </c>
      <c r="G1757" s="10">
        <v>11556</v>
      </c>
      <c r="H1757" s="10" t="s">
        <v>1137</v>
      </c>
      <c r="I1757" s="47" t="s">
        <v>1073</v>
      </c>
      <c r="J1757" s="10" t="s">
        <v>1138</v>
      </c>
      <c r="K1757" s="10" t="s">
        <v>1139</v>
      </c>
    </row>
    <row r="1758" spans="3:11" ht="15" customHeight="1" x14ac:dyDescent="0.3">
      <c r="C1758" s="44" t="s">
        <v>16343</v>
      </c>
      <c r="D1758" s="47" t="s">
        <v>8581</v>
      </c>
      <c r="F1758" s="52" t="s">
        <v>12269</v>
      </c>
      <c r="G1758" s="10">
        <v>11606</v>
      </c>
      <c r="H1758" s="10" t="s">
        <v>1167</v>
      </c>
      <c r="I1758" s="47" t="s">
        <v>1142</v>
      </c>
      <c r="J1758" s="10" t="s">
        <v>1144</v>
      </c>
      <c r="K1758" s="10" t="s">
        <v>1168</v>
      </c>
    </row>
    <row r="1759" spans="3:11" ht="15" customHeight="1" x14ac:dyDescent="0.3">
      <c r="C1759" s="44" t="s">
        <v>16344</v>
      </c>
      <c r="D1759" s="47" t="s">
        <v>16345</v>
      </c>
      <c r="F1759" s="52" t="s">
        <v>12270</v>
      </c>
      <c r="G1759" s="10">
        <v>11607</v>
      </c>
      <c r="H1759" s="10" t="s">
        <v>1176</v>
      </c>
      <c r="I1759" s="47" t="s">
        <v>1147</v>
      </c>
      <c r="J1759" s="10" t="s">
        <v>1149</v>
      </c>
      <c r="K1759" s="10" t="s">
        <v>1177</v>
      </c>
    </row>
    <row r="1760" spans="3:11" ht="15" customHeight="1" x14ac:dyDescent="0.3">
      <c r="C1760" s="44" t="s">
        <v>16346</v>
      </c>
      <c r="D1760" s="47" t="s">
        <v>16347</v>
      </c>
      <c r="F1760" s="52" t="s">
        <v>12271</v>
      </c>
      <c r="G1760" s="10">
        <v>11608</v>
      </c>
      <c r="H1760" s="10" t="s">
        <v>1185</v>
      </c>
      <c r="I1760" s="47" t="s">
        <v>1153</v>
      </c>
      <c r="J1760" s="10" t="s">
        <v>1155</v>
      </c>
      <c r="K1760" s="10" t="s">
        <v>1186</v>
      </c>
    </row>
    <row r="1761" spans="3:11" ht="15" customHeight="1" x14ac:dyDescent="0.3">
      <c r="C1761" s="44" t="s">
        <v>16348</v>
      </c>
      <c r="D1761" s="47" t="s">
        <v>1544</v>
      </c>
      <c r="F1761" s="52" t="s">
        <v>12272</v>
      </c>
      <c r="G1761" s="10">
        <v>11609</v>
      </c>
      <c r="H1761" s="10" t="s">
        <v>1188</v>
      </c>
      <c r="I1761" s="47" t="s">
        <v>1158</v>
      </c>
      <c r="J1761" s="10" t="s">
        <v>1160</v>
      </c>
      <c r="K1761" s="10" t="s">
        <v>1189</v>
      </c>
    </row>
    <row r="1762" spans="3:11" ht="15" customHeight="1" x14ac:dyDescent="0.3">
      <c r="C1762" s="44" t="s">
        <v>16349</v>
      </c>
      <c r="D1762" s="47" t="s">
        <v>6286</v>
      </c>
      <c r="F1762" s="52" t="s">
        <v>12273</v>
      </c>
      <c r="G1762" s="10">
        <v>11622</v>
      </c>
      <c r="H1762" s="10" t="s">
        <v>1209</v>
      </c>
      <c r="I1762" s="47" t="s">
        <v>452</v>
      </c>
      <c r="J1762" s="10" t="s">
        <v>1210</v>
      </c>
      <c r="K1762" s="10" t="s">
        <v>1211</v>
      </c>
    </row>
    <row r="1763" spans="3:11" ht="15" customHeight="1" x14ac:dyDescent="0.3">
      <c r="C1763" s="44" t="s">
        <v>16350</v>
      </c>
      <c r="D1763" s="47" t="s">
        <v>8627</v>
      </c>
      <c r="F1763" s="52" t="s">
        <v>12274</v>
      </c>
      <c r="G1763" s="10">
        <v>11625</v>
      </c>
      <c r="H1763" s="10" t="s">
        <v>1217</v>
      </c>
      <c r="I1763" s="47" t="s">
        <v>1178</v>
      </c>
      <c r="J1763" s="10" t="s">
        <v>1180</v>
      </c>
      <c r="K1763" s="10" t="s">
        <v>1218</v>
      </c>
    </row>
    <row r="1764" spans="3:11" ht="15" customHeight="1" x14ac:dyDescent="0.3">
      <c r="C1764" s="44" t="s">
        <v>16351</v>
      </c>
      <c r="D1764" s="47" t="s">
        <v>8631</v>
      </c>
      <c r="F1764" s="52" t="s">
        <v>23431</v>
      </c>
      <c r="G1764" s="10">
        <v>11629</v>
      </c>
      <c r="H1764" s="10" t="s">
        <v>23432</v>
      </c>
      <c r="I1764" s="47" t="s">
        <v>18818</v>
      </c>
      <c r="J1764" s="10" t="s">
        <v>21272</v>
      </c>
      <c r="K1764" s="10" t="s">
        <v>23433</v>
      </c>
    </row>
    <row r="1765" spans="3:11" ht="15" customHeight="1" x14ac:dyDescent="0.3">
      <c r="C1765" s="44" t="s">
        <v>16352</v>
      </c>
      <c r="D1765" s="47" t="s">
        <v>10019</v>
      </c>
      <c r="F1765" s="52" t="s">
        <v>12275</v>
      </c>
      <c r="G1765" s="10">
        <v>26926</v>
      </c>
      <c r="H1765" s="10" t="s">
        <v>1232</v>
      </c>
      <c r="I1765" s="47" t="s">
        <v>1191</v>
      </c>
      <c r="J1765" s="10" t="s">
        <v>1193</v>
      </c>
      <c r="K1765" s="10" t="s">
        <v>1233</v>
      </c>
    </row>
    <row r="1766" spans="3:11" ht="15" customHeight="1" x14ac:dyDescent="0.3">
      <c r="C1766" s="44" t="s">
        <v>16353</v>
      </c>
      <c r="D1766" s="47" t="s">
        <v>16354</v>
      </c>
      <c r="F1766" s="52" t="s">
        <v>12276</v>
      </c>
      <c r="G1766" s="10">
        <v>71361</v>
      </c>
      <c r="H1766" s="10" t="s">
        <v>1234</v>
      </c>
      <c r="I1766" s="47" t="s">
        <v>1195</v>
      </c>
      <c r="J1766" s="10" t="s">
        <v>1197</v>
      </c>
      <c r="K1766" s="10" t="s">
        <v>1235</v>
      </c>
    </row>
    <row r="1767" spans="3:11" ht="15" customHeight="1" x14ac:dyDescent="0.3">
      <c r="C1767" s="44" t="s">
        <v>16355</v>
      </c>
      <c r="D1767" s="47" t="s">
        <v>983</v>
      </c>
      <c r="F1767" s="52" t="s">
        <v>12277</v>
      </c>
      <c r="G1767" s="10">
        <v>72168</v>
      </c>
      <c r="H1767" s="10" t="s">
        <v>1240</v>
      </c>
      <c r="I1767" s="47" t="s">
        <v>1200</v>
      </c>
      <c r="J1767" s="10" t="s">
        <v>1201</v>
      </c>
      <c r="K1767" s="10" t="s">
        <v>1241</v>
      </c>
    </row>
    <row r="1768" spans="3:11" ht="15" customHeight="1" x14ac:dyDescent="0.3">
      <c r="C1768" s="44" t="s">
        <v>16356</v>
      </c>
      <c r="D1768" s="47" t="s">
        <v>8595</v>
      </c>
      <c r="F1768" s="52" t="s">
        <v>12278</v>
      </c>
      <c r="G1768" s="10">
        <v>13722</v>
      </c>
      <c r="H1768" s="10" t="s">
        <v>1245</v>
      </c>
      <c r="I1768" s="47" t="s">
        <v>1202</v>
      </c>
      <c r="J1768" s="10" t="s">
        <v>1204</v>
      </c>
      <c r="K1768" s="10" t="s">
        <v>1246</v>
      </c>
    </row>
    <row r="1769" spans="3:11" ht="15" customHeight="1" x14ac:dyDescent="0.3">
      <c r="C1769" s="44" t="s">
        <v>16357</v>
      </c>
      <c r="D1769" s="47" t="s">
        <v>8759</v>
      </c>
      <c r="F1769" s="52" t="s">
        <v>23434</v>
      </c>
      <c r="G1769" s="10">
        <v>11634</v>
      </c>
      <c r="H1769" s="10" t="s">
        <v>23435</v>
      </c>
      <c r="I1769" s="47" t="s">
        <v>17853</v>
      </c>
      <c r="J1769" s="10" t="s">
        <v>23436</v>
      </c>
      <c r="K1769" s="10" t="s">
        <v>23437</v>
      </c>
    </row>
    <row r="1770" spans="3:11" ht="15" customHeight="1" x14ac:dyDescent="0.3">
      <c r="C1770" s="44" t="s">
        <v>16358</v>
      </c>
      <c r="D1770" s="47" t="s">
        <v>3344</v>
      </c>
      <c r="F1770" s="52" t="s">
        <v>12279</v>
      </c>
      <c r="G1770" s="10">
        <v>11651</v>
      </c>
      <c r="H1770" s="10" t="s">
        <v>1283</v>
      </c>
      <c r="I1770" s="47" t="s">
        <v>1250</v>
      </c>
      <c r="J1770" s="10" t="s">
        <v>1284</v>
      </c>
      <c r="K1770" s="10" t="s">
        <v>1285</v>
      </c>
    </row>
    <row r="1771" spans="3:11" ht="15" customHeight="1" x14ac:dyDescent="0.3">
      <c r="C1771" s="44" t="s">
        <v>16359</v>
      </c>
      <c r="D1771" s="47" t="s">
        <v>8829</v>
      </c>
      <c r="F1771" s="52" t="s">
        <v>12280</v>
      </c>
      <c r="G1771" s="10">
        <v>11657</v>
      </c>
      <c r="H1771" s="10" t="s">
        <v>1295</v>
      </c>
      <c r="I1771" s="47" t="s">
        <v>1263</v>
      </c>
      <c r="J1771" s="10" t="s">
        <v>1265</v>
      </c>
      <c r="K1771" s="10" t="s">
        <v>1296</v>
      </c>
    </row>
    <row r="1772" spans="3:11" ht="15" customHeight="1" x14ac:dyDescent="0.3">
      <c r="C1772" s="44" t="s">
        <v>16360</v>
      </c>
      <c r="D1772" s="47" t="s">
        <v>8852</v>
      </c>
      <c r="F1772" s="52" t="s">
        <v>12281</v>
      </c>
      <c r="G1772" s="10">
        <v>11668</v>
      </c>
      <c r="H1772" s="10" t="s">
        <v>1300</v>
      </c>
      <c r="I1772" s="47" t="s">
        <v>461</v>
      </c>
      <c r="J1772" s="10" t="s">
        <v>1301</v>
      </c>
      <c r="K1772" s="10" t="s">
        <v>1302</v>
      </c>
    </row>
    <row r="1773" spans="3:11" ht="15" customHeight="1" x14ac:dyDescent="0.3">
      <c r="C1773" s="44" t="s">
        <v>16361</v>
      </c>
      <c r="D1773" s="47" t="s">
        <v>9035</v>
      </c>
      <c r="F1773" s="52" t="s">
        <v>12282</v>
      </c>
      <c r="G1773" s="10">
        <v>11669</v>
      </c>
      <c r="H1773" s="10" t="s">
        <v>1307</v>
      </c>
      <c r="I1773" s="47" t="s">
        <v>1278</v>
      </c>
      <c r="J1773" s="10" t="s">
        <v>1308</v>
      </c>
      <c r="K1773" s="10" t="s">
        <v>1309</v>
      </c>
    </row>
    <row r="1774" spans="3:11" ht="15" customHeight="1" x14ac:dyDescent="0.3">
      <c r="C1774" s="44" t="s">
        <v>16362</v>
      </c>
      <c r="D1774" s="47" t="s">
        <v>841</v>
      </c>
      <c r="F1774" s="52" t="s">
        <v>12283</v>
      </c>
      <c r="G1774" s="10">
        <v>11684</v>
      </c>
      <c r="H1774" s="10" t="s">
        <v>1320</v>
      </c>
      <c r="I1774" s="47" t="s">
        <v>464</v>
      </c>
      <c r="J1774" s="10" t="s">
        <v>1313</v>
      </c>
      <c r="K1774" s="10" t="s">
        <v>1321</v>
      </c>
    </row>
    <row r="1775" spans="3:11" ht="15" customHeight="1" x14ac:dyDescent="0.3">
      <c r="C1775" s="44" t="s">
        <v>16363</v>
      </c>
      <c r="D1775" s="47" t="s">
        <v>16364</v>
      </c>
      <c r="F1775" s="52" t="s">
        <v>23438</v>
      </c>
      <c r="G1775" s="10">
        <v>11688</v>
      </c>
      <c r="H1775" s="10" t="s">
        <v>23439</v>
      </c>
      <c r="I1775" s="47" t="s">
        <v>17420</v>
      </c>
      <c r="J1775" s="10" t="s">
        <v>23440</v>
      </c>
      <c r="K1775" s="10" t="s">
        <v>23441</v>
      </c>
    </row>
    <row r="1776" spans="3:11" ht="15" customHeight="1" x14ac:dyDescent="0.3">
      <c r="C1776" s="44" t="s">
        <v>16365</v>
      </c>
      <c r="D1776" s="47" t="s">
        <v>9062</v>
      </c>
      <c r="F1776" s="52" t="s">
        <v>12284</v>
      </c>
      <c r="G1776" s="10">
        <v>23802</v>
      </c>
      <c r="H1776" s="10" t="s">
        <v>1334</v>
      </c>
      <c r="I1776" s="47" t="s">
        <v>1333</v>
      </c>
      <c r="J1776" s="10" t="s">
        <v>1331</v>
      </c>
      <c r="K1776" s="10" t="s">
        <v>1335</v>
      </c>
    </row>
    <row r="1777" spans="3:11" ht="15" customHeight="1" x14ac:dyDescent="0.3">
      <c r="C1777" s="44" t="s">
        <v>16366</v>
      </c>
      <c r="D1777" s="47" t="s">
        <v>1293</v>
      </c>
      <c r="F1777" s="52" t="s">
        <v>23442</v>
      </c>
      <c r="G1777" s="10">
        <v>68999</v>
      </c>
      <c r="H1777" s="10" t="s">
        <v>23443</v>
      </c>
      <c r="I1777" s="47" t="s">
        <v>17856</v>
      </c>
      <c r="J1777" s="10" t="s">
        <v>21278</v>
      </c>
      <c r="K1777" s="10" t="s">
        <v>23444</v>
      </c>
    </row>
    <row r="1778" spans="3:11" ht="15" customHeight="1" x14ac:dyDescent="0.3">
      <c r="C1778" s="44" t="s">
        <v>16367</v>
      </c>
      <c r="D1778" s="47" t="s">
        <v>16368</v>
      </c>
      <c r="F1778" s="52" t="s">
        <v>12285</v>
      </c>
      <c r="G1778" s="10">
        <v>66156</v>
      </c>
      <c r="H1778" s="10" t="s">
        <v>1346</v>
      </c>
      <c r="I1778" s="47" t="s">
        <v>1345</v>
      </c>
      <c r="J1778" s="10" t="s">
        <v>1338</v>
      </c>
      <c r="K1778" s="10" t="s">
        <v>1347</v>
      </c>
    </row>
    <row r="1779" spans="3:11" ht="15" customHeight="1" x14ac:dyDescent="0.3">
      <c r="C1779" s="44" t="s">
        <v>16369</v>
      </c>
      <c r="D1779" s="47" t="s">
        <v>991</v>
      </c>
      <c r="F1779" s="52" t="s">
        <v>23445</v>
      </c>
      <c r="G1779" s="10">
        <v>69010</v>
      </c>
      <c r="H1779" s="10" t="s">
        <v>23446</v>
      </c>
      <c r="I1779" s="47" t="s">
        <v>17859</v>
      </c>
      <c r="J1779" s="10" t="s">
        <v>21281</v>
      </c>
      <c r="K1779" s="10" t="s">
        <v>23447</v>
      </c>
    </row>
    <row r="1780" spans="3:11" ht="15" customHeight="1" x14ac:dyDescent="0.3">
      <c r="C1780" s="44" t="s">
        <v>16370</v>
      </c>
      <c r="D1780" s="47" t="s">
        <v>9146</v>
      </c>
      <c r="F1780" s="52" t="s">
        <v>12286</v>
      </c>
      <c r="G1780" s="10">
        <v>99152</v>
      </c>
      <c r="H1780" s="10" t="s">
        <v>1348</v>
      </c>
      <c r="I1780" s="47" t="s">
        <v>1325</v>
      </c>
      <c r="J1780" s="10" t="s">
        <v>1327</v>
      </c>
      <c r="K1780" s="10" t="s">
        <v>1349</v>
      </c>
    </row>
    <row r="1781" spans="3:11" ht="15" customHeight="1" x14ac:dyDescent="0.3">
      <c r="C1781" s="44" t="s">
        <v>16371</v>
      </c>
      <c r="D1781" s="47" t="s">
        <v>9154</v>
      </c>
      <c r="F1781" s="52" t="s">
        <v>23448</v>
      </c>
      <c r="G1781" s="10">
        <v>52206</v>
      </c>
      <c r="H1781" s="10" t="s">
        <v>23449</v>
      </c>
      <c r="I1781" s="47" t="s">
        <v>17862</v>
      </c>
      <c r="J1781" s="10" t="s">
        <v>21284</v>
      </c>
      <c r="K1781" s="10" t="s">
        <v>23450</v>
      </c>
    </row>
    <row r="1782" spans="3:11" ht="15" customHeight="1" x14ac:dyDescent="0.3">
      <c r="C1782" s="44" t="s">
        <v>16372</v>
      </c>
      <c r="D1782" s="47" t="s">
        <v>2380</v>
      </c>
      <c r="F1782" s="52" t="s">
        <v>23451</v>
      </c>
      <c r="G1782" s="10">
        <v>59008</v>
      </c>
      <c r="H1782" s="10" t="s">
        <v>23452</v>
      </c>
      <c r="I1782" s="47" t="s">
        <v>17864</v>
      </c>
      <c r="J1782" s="10" t="s">
        <v>23453</v>
      </c>
      <c r="K1782" s="10" t="s">
        <v>23454</v>
      </c>
    </row>
    <row r="1783" spans="3:11" ht="15" customHeight="1" x14ac:dyDescent="0.3">
      <c r="C1783" s="44" t="s">
        <v>16373</v>
      </c>
      <c r="D1783" s="47" t="s">
        <v>1433</v>
      </c>
      <c r="F1783" s="52" t="s">
        <v>23455</v>
      </c>
      <c r="G1783" s="10">
        <v>56317</v>
      </c>
      <c r="H1783" s="10" t="s">
        <v>23456</v>
      </c>
      <c r="I1783" s="47" t="s">
        <v>17866</v>
      </c>
      <c r="J1783" s="10" t="s">
        <v>21290</v>
      </c>
      <c r="K1783" s="10" t="s">
        <v>23457</v>
      </c>
    </row>
    <row r="1784" spans="3:11" ht="15" customHeight="1" x14ac:dyDescent="0.3">
      <c r="C1784" s="44" t="s">
        <v>16374</v>
      </c>
      <c r="D1784" s="47" t="s">
        <v>7495</v>
      </c>
      <c r="F1784" s="52" t="s">
        <v>12287</v>
      </c>
      <c r="G1784" s="10">
        <v>70797</v>
      </c>
      <c r="H1784" s="10" t="s">
        <v>1361</v>
      </c>
      <c r="I1784" s="47" t="s">
        <v>1340</v>
      </c>
      <c r="J1784" s="10" t="s">
        <v>1341</v>
      </c>
      <c r="K1784" s="10" t="s">
        <v>1362</v>
      </c>
    </row>
    <row r="1785" spans="3:11" ht="15" customHeight="1" x14ac:dyDescent="0.3">
      <c r="C1785" s="44" t="s">
        <v>16375</v>
      </c>
      <c r="D1785" s="47" t="s">
        <v>994</v>
      </c>
      <c r="F1785" s="52" t="s">
        <v>12288</v>
      </c>
      <c r="G1785" s="10">
        <v>16952</v>
      </c>
      <c r="H1785" s="10" t="s">
        <v>1377</v>
      </c>
      <c r="I1785" s="47" t="s">
        <v>1352</v>
      </c>
      <c r="J1785" s="10" t="s">
        <v>1354</v>
      </c>
      <c r="K1785" s="10" t="s">
        <v>1378</v>
      </c>
    </row>
    <row r="1786" spans="3:11" ht="15" customHeight="1" x14ac:dyDescent="0.3">
      <c r="C1786" s="44" t="s">
        <v>16376</v>
      </c>
      <c r="D1786" s="47" t="s">
        <v>9470</v>
      </c>
      <c r="F1786" s="52" t="s">
        <v>12289</v>
      </c>
      <c r="G1786" s="10">
        <v>11746</v>
      </c>
      <c r="H1786" s="10" t="s">
        <v>1382</v>
      </c>
      <c r="I1786" s="47" t="s">
        <v>1357</v>
      </c>
      <c r="J1786" s="10" t="s">
        <v>1359</v>
      </c>
      <c r="K1786" s="10" t="s">
        <v>1383</v>
      </c>
    </row>
    <row r="1787" spans="3:11" ht="15" customHeight="1" x14ac:dyDescent="0.3">
      <c r="C1787" s="44" t="s">
        <v>16377</v>
      </c>
      <c r="D1787" s="47" t="s">
        <v>996</v>
      </c>
      <c r="F1787" s="52" t="s">
        <v>12290</v>
      </c>
      <c r="G1787" s="10">
        <v>11783</v>
      </c>
      <c r="H1787" s="10" t="s">
        <v>1409</v>
      </c>
      <c r="I1787" s="47" t="s">
        <v>1370</v>
      </c>
      <c r="J1787" s="10" t="s">
        <v>1372</v>
      </c>
      <c r="K1787" s="10" t="s">
        <v>1410</v>
      </c>
    </row>
    <row r="1788" spans="3:11" ht="15" customHeight="1" x14ac:dyDescent="0.3">
      <c r="C1788" s="44" t="s">
        <v>16378</v>
      </c>
      <c r="D1788" s="47" t="s">
        <v>9592</v>
      </c>
      <c r="F1788" s="52" t="s">
        <v>12291</v>
      </c>
      <c r="G1788" s="10">
        <v>11789</v>
      </c>
      <c r="H1788" s="10" t="s">
        <v>1421</v>
      </c>
      <c r="I1788" s="47" t="s">
        <v>1140</v>
      </c>
      <c r="J1788" s="10" t="s">
        <v>1422</v>
      </c>
      <c r="K1788" s="10" t="s">
        <v>1423</v>
      </c>
    </row>
    <row r="1789" spans="3:11" ht="15" customHeight="1" x14ac:dyDescent="0.3">
      <c r="C1789" s="44" t="s">
        <v>16379</v>
      </c>
      <c r="D1789" s="47" t="s">
        <v>5073</v>
      </c>
      <c r="F1789" s="52" t="s">
        <v>23458</v>
      </c>
      <c r="G1789" s="10">
        <v>23805</v>
      </c>
      <c r="H1789" s="10" t="s">
        <v>23459</v>
      </c>
      <c r="I1789" s="47" t="s">
        <v>17869</v>
      </c>
      <c r="J1789" s="10" t="s">
        <v>21295</v>
      </c>
      <c r="K1789" s="10" t="s">
        <v>23460</v>
      </c>
    </row>
    <row r="1790" spans="3:11" ht="15" customHeight="1" x14ac:dyDescent="0.3">
      <c r="C1790" s="44" t="s">
        <v>16380</v>
      </c>
      <c r="D1790" s="47" t="s">
        <v>9750</v>
      </c>
      <c r="F1790" s="52" t="s">
        <v>12292</v>
      </c>
      <c r="G1790" s="10">
        <v>20219</v>
      </c>
      <c r="H1790" s="10" t="s">
        <v>1424</v>
      </c>
      <c r="I1790" s="47" t="s">
        <v>1384</v>
      </c>
      <c r="J1790" s="10" t="s">
        <v>1425</v>
      </c>
      <c r="K1790" s="10" t="s">
        <v>1426</v>
      </c>
    </row>
    <row r="1791" spans="3:11" ht="15" customHeight="1" x14ac:dyDescent="0.3">
      <c r="C1791" s="44" t="s">
        <v>16381</v>
      </c>
      <c r="D1791" s="47" t="s">
        <v>9757</v>
      </c>
      <c r="F1791" s="52" t="s">
        <v>12293</v>
      </c>
      <c r="G1791" s="10">
        <v>11792</v>
      </c>
      <c r="H1791" s="10" t="s">
        <v>1427</v>
      </c>
      <c r="I1791" s="47" t="s">
        <v>1388</v>
      </c>
      <c r="J1791" s="10" t="s">
        <v>1428</v>
      </c>
      <c r="K1791" s="10" t="s">
        <v>1429</v>
      </c>
    </row>
    <row r="1792" spans="3:11" ht="15" customHeight="1" x14ac:dyDescent="0.3">
      <c r="C1792" s="44" t="s">
        <v>16382</v>
      </c>
      <c r="D1792" s="47" t="s">
        <v>16383</v>
      </c>
      <c r="F1792" s="52" t="s">
        <v>12294</v>
      </c>
      <c r="G1792" s="10">
        <v>11800</v>
      </c>
      <c r="H1792" s="10" t="s">
        <v>1439</v>
      </c>
      <c r="I1792" s="47" t="s">
        <v>1392</v>
      </c>
      <c r="J1792" s="10" t="s">
        <v>1394</v>
      </c>
      <c r="K1792" s="10" t="s">
        <v>1440</v>
      </c>
    </row>
    <row r="1793" spans="3:11" ht="15" customHeight="1" x14ac:dyDescent="0.3">
      <c r="C1793" s="44" t="s">
        <v>16384</v>
      </c>
      <c r="D1793" s="47" t="s">
        <v>9780</v>
      </c>
      <c r="F1793" s="52" t="s">
        <v>23461</v>
      </c>
      <c r="G1793" s="10">
        <v>23796</v>
      </c>
      <c r="H1793" s="10" t="s">
        <v>23462</v>
      </c>
      <c r="I1793" s="10" t="s">
        <v>16876</v>
      </c>
      <c r="J1793" s="10" t="s">
        <v>21300</v>
      </c>
      <c r="K1793" s="10" t="s">
        <v>23463</v>
      </c>
    </row>
    <row r="1794" spans="3:11" ht="15" customHeight="1" x14ac:dyDescent="0.3">
      <c r="C1794" s="44" t="s">
        <v>16385</v>
      </c>
      <c r="D1794" s="47" t="s">
        <v>1591</v>
      </c>
      <c r="F1794" s="52" t="s">
        <v>12295</v>
      </c>
      <c r="G1794" s="10">
        <v>11807</v>
      </c>
      <c r="H1794" s="10" t="s">
        <v>1458</v>
      </c>
      <c r="I1794" s="47" t="s">
        <v>1403</v>
      </c>
      <c r="J1794" s="10" t="s">
        <v>1405</v>
      </c>
      <c r="K1794" s="10" t="s">
        <v>1459</v>
      </c>
    </row>
    <row r="1795" spans="3:11" ht="15" customHeight="1" x14ac:dyDescent="0.3">
      <c r="C1795" s="44" t="s">
        <v>16386</v>
      </c>
      <c r="D1795" s="47" t="s">
        <v>1593</v>
      </c>
      <c r="F1795" s="52" t="s">
        <v>12296</v>
      </c>
      <c r="G1795" s="10">
        <v>66113</v>
      </c>
      <c r="H1795" s="10" t="s">
        <v>1465</v>
      </c>
      <c r="I1795" s="47" t="s">
        <v>1411</v>
      </c>
      <c r="J1795" s="10" t="s">
        <v>1413</v>
      </c>
      <c r="K1795" s="10" t="s">
        <v>1466</v>
      </c>
    </row>
    <row r="1796" spans="3:11" ht="15" customHeight="1" x14ac:dyDescent="0.3">
      <c r="C1796" s="44" t="s">
        <v>16387</v>
      </c>
      <c r="D1796" s="47" t="s">
        <v>1595</v>
      </c>
      <c r="F1796" s="52" t="s">
        <v>12297</v>
      </c>
      <c r="G1796" s="10">
        <v>11816</v>
      </c>
      <c r="H1796" s="10" t="s">
        <v>1473</v>
      </c>
      <c r="I1796" s="47" t="s">
        <v>465</v>
      </c>
      <c r="J1796" s="10" t="s">
        <v>1431</v>
      </c>
      <c r="K1796" s="10" t="s">
        <v>1474</v>
      </c>
    </row>
    <row r="1797" spans="3:11" ht="15" customHeight="1" x14ac:dyDescent="0.3">
      <c r="C1797" s="44" t="s">
        <v>16388</v>
      </c>
      <c r="D1797" s="47" t="s">
        <v>1599</v>
      </c>
      <c r="F1797" s="52" t="s">
        <v>12298</v>
      </c>
      <c r="G1797" s="10">
        <v>103161</v>
      </c>
      <c r="H1797" s="10" t="s">
        <v>1479</v>
      </c>
      <c r="I1797" s="47" t="s">
        <v>1435</v>
      </c>
      <c r="J1797" s="10" t="s">
        <v>1437</v>
      </c>
      <c r="K1797" s="10" t="s">
        <v>1480</v>
      </c>
    </row>
    <row r="1798" spans="3:11" ht="15" customHeight="1" x14ac:dyDescent="0.3">
      <c r="C1798" s="44" t="s">
        <v>16389</v>
      </c>
      <c r="D1798" s="47" t="s">
        <v>9817</v>
      </c>
      <c r="F1798" s="52" t="s">
        <v>12299</v>
      </c>
      <c r="G1798" s="10">
        <v>75761</v>
      </c>
      <c r="H1798" s="10" t="s">
        <v>1483</v>
      </c>
      <c r="I1798" s="47" t="s">
        <v>1482</v>
      </c>
      <c r="J1798" s="10" t="s">
        <v>1484</v>
      </c>
      <c r="K1798" s="10" t="s">
        <v>1485</v>
      </c>
    </row>
    <row r="1799" spans="3:11" ht="15" customHeight="1" x14ac:dyDescent="0.3">
      <c r="C1799" s="44" t="s">
        <v>16390</v>
      </c>
      <c r="D1799" s="47" t="s">
        <v>9820</v>
      </c>
      <c r="F1799" s="52" t="s">
        <v>12300</v>
      </c>
      <c r="G1799" s="10">
        <v>239552</v>
      </c>
      <c r="H1799" s="10" t="s">
        <v>1487</v>
      </c>
      <c r="I1799" s="47" t="s">
        <v>1486</v>
      </c>
      <c r="J1799" s="10" t="s">
        <v>1488</v>
      </c>
      <c r="K1799" s="10" t="s">
        <v>1489</v>
      </c>
    </row>
    <row r="1800" spans="3:11" ht="15" customHeight="1" x14ac:dyDescent="0.3">
      <c r="C1800" s="44" t="s">
        <v>16391</v>
      </c>
      <c r="D1800" s="47" t="s">
        <v>11038</v>
      </c>
      <c r="F1800" s="52" t="s">
        <v>12301</v>
      </c>
      <c r="G1800" s="10">
        <v>11820</v>
      </c>
      <c r="H1800" s="10" t="s">
        <v>1494</v>
      </c>
      <c r="I1800" s="47" t="s">
        <v>1448</v>
      </c>
      <c r="J1800" s="10" t="s">
        <v>1450</v>
      </c>
      <c r="K1800" s="10" t="s">
        <v>1495</v>
      </c>
    </row>
    <row r="1801" spans="3:11" ht="15" customHeight="1" x14ac:dyDescent="0.3">
      <c r="C1801" s="44" t="s">
        <v>16392</v>
      </c>
      <c r="D1801" s="47" t="s">
        <v>9854</v>
      </c>
      <c r="F1801" s="52" t="s">
        <v>12302</v>
      </c>
      <c r="G1801" s="10">
        <v>11829</v>
      </c>
      <c r="H1801" s="10" t="s">
        <v>1498</v>
      </c>
      <c r="I1801" s="47" t="s">
        <v>858</v>
      </c>
      <c r="J1801" s="10" t="s">
        <v>1461</v>
      </c>
      <c r="K1801" s="10" t="s">
        <v>1499</v>
      </c>
    </row>
    <row r="1802" spans="3:11" ht="15" customHeight="1" x14ac:dyDescent="0.3">
      <c r="C1802" s="44" t="s">
        <v>16393</v>
      </c>
      <c r="D1802" s="47" t="s">
        <v>9859</v>
      </c>
      <c r="F1802" s="52" t="s">
        <v>12303</v>
      </c>
      <c r="G1802" s="10">
        <v>11839</v>
      </c>
      <c r="H1802" s="10" t="s">
        <v>1513</v>
      </c>
      <c r="I1802" s="47" t="s">
        <v>1490</v>
      </c>
      <c r="J1802" s="10" t="s">
        <v>1492</v>
      </c>
      <c r="K1802" s="10" t="s">
        <v>1514</v>
      </c>
    </row>
    <row r="1803" spans="3:11" ht="15" customHeight="1" x14ac:dyDescent="0.3">
      <c r="C1803" s="44" t="s">
        <v>16394</v>
      </c>
      <c r="D1803" s="47" t="s">
        <v>9929</v>
      </c>
      <c r="F1803" s="52" t="s">
        <v>12304</v>
      </c>
      <c r="G1803" s="10">
        <v>23806</v>
      </c>
      <c r="H1803" s="10" t="s">
        <v>1538</v>
      </c>
      <c r="I1803" s="47" t="s">
        <v>1518</v>
      </c>
      <c r="J1803" s="10" t="s">
        <v>1520</v>
      </c>
      <c r="K1803" s="10" t="s">
        <v>1539</v>
      </c>
    </row>
    <row r="1804" spans="3:11" ht="15" customHeight="1" x14ac:dyDescent="0.3">
      <c r="C1804" s="44" t="s">
        <v>16395</v>
      </c>
      <c r="D1804" s="47" t="s">
        <v>7200</v>
      </c>
      <c r="F1804" s="52" t="s">
        <v>23464</v>
      </c>
      <c r="G1804" s="10">
        <v>23807</v>
      </c>
      <c r="H1804" s="10" t="s">
        <v>23465</v>
      </c>
      <c r="I1804" s="47" t="s">
        <v>17872</v>
      </c>
      <c r="J1804" s="10" t="s">
        <v>21303</v>
      </c>
      <c r="K1804" s="10" t="s">
        <v>23466</v>
      </c>
    </row>
    <row r="1805" spans="3:11" ht="15" customHeight="1" x14ac:dyDescent="0.3">
      <c r="C1805" s="44" t="s">
        <v>16396</v>
      </c>
      <c r="D1805" s="47" t="s">
        <v>8529</v>
      </c>
      <c r="F1805" s="52" t="s">
        <v>12305</v>
      </c>
      <c r="G1805" s="10">
        <v>11886</v>
      </c>
      <c r="H1805" s="10" t="s">
        <v>1563</v>
      </c>
      <c r="I1805" s="47" t="s">
        <v>1547</v>
      </c>
      <c r="J1805" s="10" t="s">
        <v>1564</v>
      </c>
      <c r="K1805" s="10" t="s">
        <v>1565</v>
      </c>
    </row>
    <row r="1806" spans="3:11" ht="15" customHeight="1" x14ac:dyDescent="0.3">
      <c r="C1806" s="44" t="s">
        <v>16397</v>
      </c>
      <c r="D1806" s="47" t="s">
        <v>16398</v>
      </c>
      <c r="F1806" s="52" t="s">
        <v>12306</v>
      </c>
      <c r="G1806" s="10">
        <v>65247</v>
      </c>
      <c r="H1806" s="10" t="s">
        <v>1569</v>
      </c>
      <c r="I1806" s="47" t="s">
        <v>1551</v>
      </c>
      <c r="J1806" s="10" t="s">
        <v>1553</v>
      </c>
      <c r="K1806" s="10" t="s">
        <v>1570</v>
      </c>
    </row>
    <row r="1807" spans="3:11" ht="15" customHeight="1" x14ac:dyDescent="0.3">
      <c r="C1807" s="44" t="s">
        <v>16399</v>
      </c>
      <c r="D1807" s="47" t="s">
        <v>1310</v>
      </c>
      <c r="F1807" s="52" t="s">
        <v>23467</v>
      </c>
      <c r="G1807" s="10">
        <v>68854</v>
      </c>
      <c r="H1807" s="10" t="s">
        <v>23468</v>
      </c>
      <c r="I1807" s="47" t="s">
        <v>17875</v>
      </c>
      <c r="J1807" s="10" t="s">
        <v>23469</v>
      </c>
      <c r="K1807" s="10" t="s">
        <v>23470</v>
      </c>
    </row>
    <row r="1808" spans="3:11" ht="15" customHeight="1" x14ac:dyDescent="0.3">
      <c r="C1808" s="44" t="s">
        <v>16400</v>
      </c>
      <c r="D1808" s="47" t="s">
        <v>10127</v>
      </c>
      <c r="F1808" s="52" t="s">
        <v>23471</v>
      </c>
      <c r="G1808" s="10">
        <v>208372</v>
      </c>
      <c r="H1808" s="10" t="s">
        <v>23472</v>
      </c>
      <c r="I1808" s="47" t="s">
        <v>17877</v>
      </c>
      <c r="J1808" s="10" t="s">
        <v>23473</v>
      </c>
      <c r="K1808" s="10" t="s">
        <v>23474</v>
      </c>
    </row>
    <row r="1809" spans="3:11" ht="15" customHeight="1" x14ac:dyDescent="0.3">
      <c r="C1809" s="44" t="s">
        <v>16401</v>
      </c>
      <c r="D1809" s="47" t="s">
        <v>5106</v>
      </c>
      <c r="F1809" s="52" t="s">
        <v>12307</v>
      </c>
      <c r="G1809" s="10">
        <v>65256</v>
      </c>
      <c r="H1809" s="10" t="s">
        <v>1579</v>
      </c>
      <c r="I1809" s="47" t="s">
        <v>1559</v>
      </c>
      <c r="J1809" s="10" t="s">
        <v>1561</v>
      </c>
      <c r="K1809" s="10" t="s">
        <v>1580</v>
      </c>
    </row>
    <row r="1810" spans="3:11" ht="15" customHeight="1" x14ac:dyDescent="0.3">
      <c r="C1810" s="44" t="s">
        <v>16402</v>
      </c>
      <c r="D1810" s="47" t="s">
        <v>16403</v>
      </c>
      <c r="F1810" s="52" t="s">
        <v>23475</v>
      </c>
      <c r="G1810" s="10">
        <v>65257</v>
      </c>
      <c r="H1810" s="10" t="s">
        <v>23476</v>
      </c>
      <c r="I1810" s="47" t="s">
        <v>17880</v>
      </c>
      <c r="J1810" s="10" t="s">
        <v>23477</v>
      </c>
      <c r="K1810" s="10" t="s">
        <v>23478</v>
      </c>
    </row>
    <row r="1811" spans="3:11" ht="15" customHeight="1" x14ac:dyDescent="0.3">
      <c r="C1811" s="44" t="s">
        <v>16404</v>
      </c>
      <c r="D1811" s="47" t="s">
        <v>1601</v>
      </c>
      <c r="F1811" s="52" t="s">
        <v>23479</v>
      </c>
      <c r="G1811" s="10">
        <v>69299</v>
      </c>
      <c r="H1811" s="10" t="s">
        <v>23480</v>
      </c>
      <c r="I1811" s="47" t="s">
        <v>17882</v>
      </c>
      <c r="J1811" s="10" t="s">
        <v>23481</v>
      </c>
      <c r="K1811" s="10" t="s">
        <v>23482</v>
      </c>
    </row>
    <row r="1812" spans="3:11" ht="15" customHeight="1" x14ac:dyDescent="0.3">
      <c r="C1812" s="44" t="s">
        <v>16405</v>
      </c>
      <c r="D1812" s="47" t="s">
        <v>1607</v>
      </c>
      <c r="F1812" s="52" t="s">
        <v>12308</v>
      </c>
      <c r="G1812" s="10">
        <v>27053</v>
      </c>
      <c r="H1812" s="10" t="s">
        <v>1597</v>
      </c>
      <c r="I1812" s="47" t="s">
        <v>1571</v>
      </c>
      <c r="J1812" s="10" t="s">
        <v>1573</v>
      </c>
      <c r="K1812" s="10" t="s">
        <v>1598</v>
      </c>
    </row>
    <row r="1813" spans="3:11" ht="15" customHeight="1" x14ac:dyDescent="0.3">
      <c r="C1813" s="44" t="s">
        <v>16406</v>
      </c>
      <c r="D1813" s="47" t="s">
        <v>1609</v>
      </c>
      <c r="F1813" s="52" t="s">
        <v>12309</v>
      </c>
      <c r="G1813" s="10">
        <v>11911</v>
      </c>
      <c r="H1813" s="10" t="s">
        <v>1614</v>
      </c>
      <c r="I1813" s="47" t="s">
        <v>860</v>
      </c>
      <c r="J1813" s="10" t="s">
        <v>1615</v>
      </c>
      <c r="K1813" s="10" t="s">
        <v>1616</v>
      </c>
    </row>
    <row r="1814" spans="3:11" ht="15" customHeight="1" x14ac:dyDescent="0.3">
      <c r="C1814" s="44" t="s">
        <v>16407</v>
      </c>
      <c r="D1814" s="47" t="s">
        <v>10364</v>
      </c>
      <c r="F1814" s="52" t="s">
        <v>12310</v>
      </c>
      <c r="G1814" s="10">
        <v>107503</v>
      </c>
      <c r="H1814" s="10" t="s">
        <v>1618</v>
      </c>
      <c r="I1814" s="47" t="s">
        <v>1617</v>
      </c>
      <c r="J1814" s="10" t="s">
        <v>1619</v>
      </c>
      <c r="K1814" s="10" t="s">
        <v>1620</v>
      </c>
    </row>
    <row r="1815" spans="3:11" ht="15" customHeight="1" x14ac:dyDescent="0.3">
      <c r="C1815" s="44" t="s">
        <v>16408</v>
      </c>
      <c r="D1815" s="47" t="s">
        <v>10377</v>
      </c>
      <c r="F1815" s="52" t="s">
        <v>12311</v>
      </c>
      <c r="G1815" s="10">
        <v>226641</v>
      </c>
      <c r="H1815" s="10" t="s">
        <v>1623</v>
      </c>
      <c r="I1815" s="47" t="s">
        <v>862</v>
      </c>
      <c r="J1815" s="10" t="s">
        <v>1589</v>
      </c>
      <c r="K1815" s="10" t="s">
        <v>1624</v>
      </c>
    </row>
    <row r="1816" spans="3:11" ht="15" customHeight="1" x14ac:dyDescent="0.3">
      <c r="C1816" s="44" t="s">
        <v>16409</v>
      </c>
      <c r="D1816" s="47" t="s">
        <v>10380</v>
      </c>
      <c r="F1816" s="52" t="s">
        <v>12312</v>
      </c>
      <c r="G1816" s="10">
        <v>11920</v>
      </c>
      <c r="H1816" s="10" t="s">
        <v>1627</v>
      </c>
      <c r="I1816" s="47" t="s">
        <v>866</v>
      </c>
      <c r="J1816" s="10" t="s">
        <v>1612</v>
      </c>
      <c r="K1816" s="10" t="s">
        <v>1628</v>
      </c>
    </row>
    <row r="1817" spans="3:11" ht="15" customHeight="1" x14ac:dyDescent="0.3">
      <c r="C1817" s="44" t="s">
        <v>16410</v>
      </c>
      <c r="D1817" s="47" t="s">
        <v>9396</v>
      </c>
      <c r="F1817" s="52" t="s">
        <v>12313</v>
      </c>
      <c r="G1817" s="10">
        <v>66237</v>
      </c>
      <c r="H1817" s="10" t="s">
        <v>1670</v>
      </c>
      <c r="I1817" s="47" t="s">
        <v>1632</v>
      </c>
      <c r="J1817" s="10" t="s">
        <v>1634</v>
      </c>
      <c r="K1817" s="10" t="s">
        <v>1671</v>
      </c>
    </row>
    <row r="1818" spans="3:11" ht="15" customHeight="1" x14ac:dyDescent="0.3">
      <c r="C1818" s="44" t="s">
        <v>16411</v>
      </c>
      <c r="D1818" s="47" t="s">
        <v>4400</v>
      </c>
      <c r="F1818" s="52" t="s">
        <v>12314</v>
      </c>
      <c r="G1818" s="10">
        <v>54670</v>
      </c>
      <c r="H1818" s="10" t="s">
        <v>1687</v>
      </c>
      <c r="I1818" s="47" t="s">
        <v>1641</v>
      </c>
      <c r="J1818" s="10" t="s">
        <v>1688</v>
      </c>
      <c r="K1818" s="10" t="s">
        <v>1689</v>
      </c>
    </row>
    <row r="1819" spans="3:11" ht="15" customHeight="1" x14ac:dyDescent="0.3">
      <c r="C1819" s="44" t="s">
        <v>16412</v>
      </c>
      <c r="D1819" s="47" t="s">
        <v>10488</v>
      </c>
      <c r="F1819" s="52" t="s">
        <v>12315</v>
      </c>
      <c r="G1819" s="10">
        <v>22589</v>
      </c>
      <c r="H1819" s="10" t="s">
        <v>1692</v>
      </c>
      <c r="I1819" s="47" t="s">
        <v>1648</v>
      </c>
      <c r="J1819" s="10" t="s">
        <v>1693</v>
      </c>
      <c r="K1819" s="10" t="s">
        <v>1694</v>
      </c>
    </row>
    <row r="1820" spans="3:11" ht="15" customHeight="1" x14ac:dyDescent="0.3">
      <c r="C1820" s="44" t="s">
        <v>16413</v>
      </c>
      <c r="D1820" s="47" t="s">
        <v>224</v>
      </c>
      <c r="F1820" s="52" t="s">
        <v>23483</v>
      </c>
      <c r="G1820" s="10">
        <v>74268</v>
      </c>
      <c r="H1820" s="10" t="s">
        <v>23484</v>
      </c>
      <c r="I1820" s="47" t="s">
        <v>1662</v>
      </c>
      <c r="J1820" s="10" t="s">
        <v>1664</v>
      </c>
      <c r="K1820" s="10" t="s">
        <v>23485</v>
      </c>
    </row>
    <row r="1821" spans="3:11" ht="15" customHeight="1" x14ac:dyDescent="0.3">
      <c r="C1821" s="44" t="s">
        <v>16414</v>
      </c>
      <c r="D1821" s="47" t="s">
        <v>10661</v>
      </c>
      <c r="F1821" s="52" t="s">
        <v>12316</v>
      </c>
      <c r="G1821" s="10">
        <v>54140</v>
      </c>
      <c r="H1821" s="10" t="s">
        <v>1711</v>
      </c>
      <c r="I1821" s="47" t="s">
        <v>1666</v>
      </c>
      <c r="J1821" s="10" t="s">
        <v>1668</v>
      </c>
      <c r="K1821" s="10" t="s">
        <v>1712</v>
      </c>
    </row>
    <row r="1822" spans="3:11" ht="15" customHeight="1" x14ac:dyDescent="0.3">
      <c r="C1822" s="44" t="s">
        <v>16415</v>
      </c>
      <c r="D1822" s="47" t="s">
        <v>230</v>
      </c>
      <c r="F1822" s="52" t="s">
        <v>12317</v>
      </c>
      <c r="G1822" s="10">
        <v>26361</v>
      </c>
      <c r="H1822" s="10" t="s">
        <v>1713</v>
      </c>
      <c r="I1822" s="47" t="s">
        <v>1672</v>
      </c>
      <c r="J1822" s="10" t="s">
        <v>1674</v>
      </c>
      <c r="K1822" s="10" t="s">
        <v>1714</v>
      </c>
    </row>
    <row r="1823" spans="3:11" ht="15" customHeight="1" x14ac:dyDescent="0.3">
      <c r="C1823" s="44" t="s">
        <v>16416</v>
      </c>
      <c r="D1823" s="47" t="s">
        <v>16417</v>
      </c>
      <c r="F1823" s="52" t="s">
        <v>12318</v>
      </c>
      <c r="G1823" s="10">
        <v>12000</v>
      </c>
      <c r="H1823" s="10" t="s">
        <v>1717</v>
      </c>
      <c r="I1823" s="47" t="s">
        <v>1676</v>
      </c>
      <c r="J1823" s="10" t="s">
        <v>1678</v>
      </c>
      <c r="K1823" s="10" t="s">
        <v>1718</v>
      </c>
    </row>
    <row r="1824" spans="3:11" ht="15" customHeight="1" x14ac:dyDescent="0.3">
      <c r="C1824" s="44" t="s">
        <v>16418</v>
      </c>
      <c r="D1824" s="47" t="s">
        <v>1044</v>
      </c>
      <c r="F1824" s="52" t="s">
        <v>12319</v>
      </c>
      <c r="G1824" s="10">
        <v>12010</v>
      </c>
      <c r="H1824" s="10" t="s">
        <v>1744</v>
      </c>
      <c r="I1824" s="47" t="s">
        <v>435</v>
      </c>
      <c r="J1824" s="10" t="s">
        <v>1696</v>
      </c>
      <c r="K1824" s="10" t="s">
        <v>1745</v>
      </c>
    </row>
    <row r="1825" spans="3:11" ht="15" customHeight="1" x14ac:dyDescent="0.3">
      <c r="C1825" s="44" t="s">
        <v>16419</v>
      </c>
      <c r="D1825" s="47" t="s">
        <v>1053</v>
      </c>
      <c r="F1825" s="52" t="s">
        <v>12320</v>
      </c>
      <c r="G1825" s="10">
        <v>12015</v>
      </c>
      <c r="H1825" s="10" t="s">
        <v>1761</v>
      </c>
      <c r="I1825" s="47" t="s">
        <v>1719</v>
      </c>
      <c r="J1825" s="10" t="s">
        <v>1721</v>
      </c>
      <c r="K1825" s="10" t="s">
        <v>1762</v>
      </c>
    </row>
    <row r="1826" spans="3:11" ht="15" customHeight="1" x14ac:dyDescent="0.3">
      <c r="C1826" s="44" t="s">
        <v>16420</v>
      </c>
      <c r="D1826" s="47" t="s">
        <v>1064</v>
      </c>
      <c r="F1826" s="52" t="s">
        <v>12321</v>
      </c>
      <c r="G1826" s="10">
        <v>12017</v>
      </c>
      <c r="H1826" s="10" t="s">
        <v>1763</v>
      </c>
      <c r="I1826" s="47" t="s">
        <v>1726</v>
      </c>
      <c r="J1826" s="10" t="s">
        <v>1764</v>
      </c>
      <c r="K1826" s="10" t="s">
        <v>1765</v>
      </c>
    </row>
    <row r="1827" spans="3:11" ht="15" customHeight="1" x14ac:dyDescent="0.3">
      <c r="C1827" s="44" t="s">
        <v>16421</v>
      </c>
      <c r="D1827" s="47" t="s">
        <v>236</v>
      </c>
      <c r="F1827" s="52" t="s">
        <v>12322</v>
      </c>
      <c r="G1827" s="10">
        <v>29810</v>
      </c>
      <c r="H1827" s="10" t="s">
        <v>1766</v>
      </c>
      <c r="I1827" s="47" t="s">
        <v>1733</v>
      </c>
      <c r="J1827" s="10" t="s">
        <v>1735</v>
      </c>
      <c r="K1827" s="10" t="s">
        <v>1767</v>
      </c>
    </row>
    <row r="1828" spans="3:11" ht="15" customHeight="1" x14ac:dyDescent="0.3">
      <c r="C1828" s="44" t="s">
        <v>16422</v>
      </c>
      <c r="D1828" s="47" t="s">
        <v>1077</v>
      </c>
      <c r="F1828" s="52" t="s">
        <v>12323</v>
      </c>
      <c r="G1828" s="10">
        <v>67384</v>
      </c>
      <c r="H1828" s="10" t="s">
        <v>1768</v>
      </c>
      <c r="I1828" s="47" t="s">
        <v>1740</v>
      </c>
      <c r="J1828" s="10" t="s">
        <v>1742</v>
      </c>
      <c r="K1828" s="10" t="s">
        <v>1769</v>
      </c>
    </row>
    <row r="1829" spans="3:11" ht="15" customHeight="1" x14ac:dyDescent="0.3">
      <c r="C1829" s="44" t="s">
        <v>16423</v>
      </c>
      <c r="D1829" s="47" t="s">
        <v>10800</v>
      </c>
      <c r="F1829" s="52" t="s">
        <v>12324</v>
      </c>
      <c r="G1829" s="10">
        <v>12018</v>
      </c>
      <c r="H1829" s="10" t="s">
        <v>1780</v>
      </c>
      <c r="I1829" s="47" t="s">
        <v>1746</v>
      </c>
      <c r="J1829" s="10" t="s">
        <v>1748</v>
      </c>
      <c r="K1829" s="10" t="s">
        <v>1781</v>
      </c>
    </row>
    <row r="1830" spans="3:11" ht="15" customHeight="1" x14ac:dyDescent="0.3">
      <c r="C1830" s="44" t="s">
        <v>16424</v>
      </c>
      <c r="D1830" s="47" t="s">
        <v>10059</v>
      </c>
      <c r="F1830" s="52" t="s">
        <v>12325</v>
      </c>
      <c r="G1830" s="10">
        <v>12021</v>
      </c>
      <c r="H1830" s="10" t="s">
        <v>1785</v>
      </c>
      <c r="I1830" s="47" t="s">
        <v>1751</v>
      </c>
      <c r="J1830" s="10" t="s">
        <v>1753</v>
      </c>
      <c r="K1830" s="10" t="s">
        <v>1786</v>
      </c>
    </row>
    <row r="1831" spans="3:11" ht="15" customHeight="1" x14ac:dyDescent="0.3">
      <c r="C1831" s="44" t="s">
        <v>16425</v>
      </c>
      <c r="D1831" s="47" t="s">
        <v>7184</v>
      </c>
      <c r="F1831" s="52" t="s">
        <v>12326</v>
      </c>
      <c r="G1831" s="10">
        <v>12028</v>
      </c>
      <c r="H1831" s="10" t="s">
        <v>1795</v>
      </c>
      <c r="I1831" s="47" t="s">
        <v>1152</v>
      </c>
      <c r="J1831" s="10" t="s">
        <v>1756</v>
      </c>
      <c r="K1831" s="10" t="s">
        <v>1796</v>
      </c>
    </row>
    <row r="1832" spans="3:11" ht="15" customHeight="1" x14ac:dyDescent="0.3">
      <c r="C1832" s="44" t="s">
        <v>16426</v>
      </c>
      <c r="D1832" s="47" t="s">
        <v>1090</v>
      </c>
      <c r="F1832" s="52" t="s">
        <v>12327</v>
      </c>
      <c r="G1832" s="10">
        <v>170770</v>
      </c>
      <c r="H1832" s="10" t="s">
        <v>1820</v>
      </c>
      <c r="I1832" s="47" t="s">
        <v>867</v>
      </c>
      <c r="J1832" s="10" t="s">
        <v>1821</v>
      </c>
      <c r="K1832" s="10" t="s">
        <v>1822</v>
      </c>
    </row>
    <row r="1833" spans="3:11" ht="15" customHeight="1" x14ac:dyDescent="0.3">
      <c r="C1833" s="44" t="s">
        <v>16427</v>
      </c>
      <c r="D1833" s="47" t="s">
        <v>10922</v>
      </c>
      <c r="F1833" s="52" t="s">
        <v>12328</v>
      </c>
      <c r="G1833" s="10">
        <v>12042</v>
      </c>
      <c r="H1833" s="10" t="s">
        <v>1854</v>
      </c>
      <c r="I1833" s="47" t="s">
        <v>1787</v>
      </c>
      <c r="J1833" s="10" t="s">
        <v>1855</v>
      </c>
      <c r="K1833" s="10" t="s">
        <v>1856</v>
      </c>
    </row>
    <row r="1834" spans="3:11" ht="15" customHeight="1" x14ac:dyDescent="0.3">
      <c r="C1834" s="44" t="s">
        <v>16428</v>
      </c>
      <c r="D1834" s="47" t="s">
        <v>10937</v>
      </c>
      <c r="F1834" s="52" t="s">
        <v>12329</v>
      </c>
      <c r="G1834" s="10">
        <v>12043</v>
      </c>
      <c r="H1834" s="10" t="s">
        <v>1860</v>
      </c>
      <c r="I1834" s="47" t="s">
        <v>1157</v>
      </c>
      <c r="J1834" s="10" t="s">
        <v>1861</v>
      </c>
      <c r="K1834" s="10" t="s">
        <v>1862</v>
      </c>
    </row>
    <row r="1835" spans="3:11" ht="15" customHeight="1" x14ac:dyDescent="0.3">
      <c r="C1835" s="44" t="s">
        <v>16429</v>
      </c>
      <c r="D1835" s="47" t="s">
        <v>10940</v>
      </c>
      <c r="F1835" s="52" t="s">
        <v>12330</v>
      </c>
      <c r="G1835" s="10">
        <v>12044</v>
      </c>
      <c r="H1835" s="10" t="s">
        <v>1864</v>
      </c>
      <c r="I1835" s="47" t="s">
        <v>1863</v>
      </c>
      <c r="J1835" s="10" t="s">
        <v>1865</v>
      </c>
      <c r="K1835" s="10" t="s">
        <v>1866</v>
      </c>
    </row>
    <row r="1836" spans="3:11" ht="15" customHeight="1" x14ac:dyDescent="0.3">
      <c r="C1836" s="44" t="s">
        <v>16430</v>
      </c>
      <c r="D1836" s="47" t="s">
        <v>16431</v>
      </c>
      <c r="F1836" s="52" t="s">
        <v>12331</v>
      </c>
      <c r="G1836" s="10">
        <v>12048</v>
      </c>
      <c r="H1836" s="10" t="s">
        <v>1867</v>
      </c>
      <c r="I1836" s="47" t="s">
        <v>1163</v>
      </c>
      <c r="J1836" s="10" t="s">
        <v>1805</v>
      </c>
      <c r="K1836" s="10" t="s">
        <v>1868</v>
      </c>
    </row>
    <row r="1837" spans="3:11" ht="15" customHeight="1" x14ac:dyDescent="0.3">
      <c r="C1837" s="44" t="s">
        <v>16432</v>
      </c>
      <c r="D1837" s="47" t="s">
        <v>10968</v>
      </c>
      <c r="F1837" s="52" t="s">
        <v>12332</v>
      </c>
      <c r="G1837" s="10">
        <v>12049</v>
      </c>
      <c r="H1837" s="10" t="s">
        <v>1873</v>
      </c>
      <c r="I1837" s="47" t="s">
        <v>1872</v>
      </c>
      <c r="J1837" s="10" t="s">
        <v>1874</v>
      </c>
      <c r="K1837" s="10" t="s">
        <v>1875</v>
      </c>
    </row>
    <row r="1838" spans="3:11" ht="15" customHeight="1" x14ac:dyDescent="0.3">
      <c r="C1838" s="44" t="s">
        <v>16433</v>
      </c>
      <c r="D1838" s="47" t="s">
        <v>4122</v>
      </c>
      <c r="F1838" s="52" t="s">
        <v>12333</v>
      </c>
      <c r="G1838" s="10">
        <v>12125</v>
      </c>
      <c r="H1838" s="10" t="s">
        <v>1876</v>
      </c>
      <c r="I1838" s="47" t="s">
        <v>1811</v>
      </c>
      <c r="J1838" s="10" t="s">
        <v>1813</v>
      </c>
      <c r="K1838" s="10" t="s">
        <v>1877</v>
      </c>
    </row>
    <row r="1839" spans="3:11" ht="15" customHeight="1" x14ac:dyDescent="0.3">
      <c r="C1839" s="44" t="s">
        <v>16434</v>
      </c>
      <c r="D1839" s="47" t="s">
        <v>10973</v>
      </c>
      <c r="F1839" s="52" t="s">
        <v>23486</v>
      </c>
      <c r="G1839" s="10">
        <v>94044</v>
      </c>
      <c r="H1839" s="10" t="s">
        <v>23487</v>
      </c>
      <c r="I1839" s="47" t="s">
        <v>17446</v>
      </c>
      <c r="J1839" s="10" t="s">
        <v>21322</v>
      </c>
      <c r="K1839" s="10" t="s">
        <v>23488</v>
      </c>
    </row>
    <row r="1840" spans="3:11" ht="15" customHeight="1" x14ac:dyDescent="0.3">
      <c r="C1840" s="44" t="s">
        <v>16435</v>
      </c>
      <c r="D1840" s="47" t="s">
        <v>10976</v>
      </c>
      <c r="F1840" s="52" t="s">
        <v>12334</v>
      </c>
      <c r="G1840" s="10">
        <v>12050</v>
      </c>
      <c r="H1840" s="10" t="s">
        <v>1881</v>
      </c>
      <c r="I1840" s="47" t="s">
        <v>1816</v>
      </c>
      <c r="J1840" s="10" t="s">
        <v>1818</v>
      </c>
      <c r="K1840" s="10" t="s">
        <v>1882</v>
      </c>
    </row>
    <row r="1841" spans="3:11" ht="15" customHeight="1" x14ac:dyDescent="0.3">
      <c r="C1841" s="44" t="s">
        <v>16436</v>
      </c>
      <c r="D1841" s="47" t="s">
        <v>10983</v>
      </c>
      <c r="F1841" s="52" t="s">
        <v>12335</v>
      </c>
      <c r="G1841" s="10">
        <v>12051</v>
      </c>
      <c r="H1841" s="10" t="s">
        <v>1889</v>
      </c>
      <c r="I1841" s="47" t="s">
        <v>1823</v>
      </c>
      <c r="J1841" s="10" t="s">
        <v>1890</v>
      </c>
      <c r="K1841" s="10" t="s">
        <v>1891</v>
      </c>
    </row>
    <row r="1842" spans="3:11" ht="15" customHeight="1" x14ac:dyDescent="0.3">
      <c r="C1842" s="44" t="s">
        <v>16437</v>
      </c>
      <c r="D1842" s="47" t="s">
        <v>10988</v>
      </c>
      <c r="F1842" s="52" t="s">
        <v>12336</v>
      </c>
      <c r="G1842" s="10">
        <v>12053</v>
      </c>
      <c r="H1842" s="10" t="s">
        <v>1901</v>
      </c>
      <c r="I1842" s="47" t="s">
        <v>1828</v>
      </c>
      <c r="J1842" s="10" t="s">
        <v>1902</v>
      </c>
      <c r="K1842" s="10" t="s">
        <v>1903</v>
      </c>
    </row>
    <row r="1843" spans="3:11" ht="15" customHeight="1" x14ac:dyDescent="0.3">
      <c r="C1843" s="44" t="s">
        <v>16438</v>
      </c>
      <c r="D1843" s="47" t="s">
        <v>10992</v>
      </c>
      <c r="F1843" s="52" t="s">
        <v>23489</v>
      </c>
      <c r="G1843" s="10">
        <v>72567</v>
      </c>
      <c r="H1843" s="10" t="s">
        <v>23490</v>
      </c>
      <c r="I1843" s="47" t="s">
        <v>17451</v>
      </c>
      <c r="J1843" s="10" t="s">
        <v>21325</v>
      </c>
      <c r="K1843" s="10" t="s">
        <v>23491</v>
      </c>
    </row>
    <row r="1844" spans="3:11" ht="15" customHeight="1" x14ac:dyDescent="0.3">
      <c r="C1844" s="44" t="s">
        <v>16439</v>
      </c>
      <c r="D1844" s="47" t="s">
        <v>11023</v>
      </c>
      <c r="F1844" s="52" t="s">
        <v>23492</v>
      </c>
      <c r="G1844" s="10">
        <v>71458</v>
      </c>
      <c r="H1844" s="10" t="s">
        <v>23493</v>
      </c>
      <c r="I1844" s="47" t="s">
        <v>1833</v>
      </c>
      <c r="J1844" s="10" t="s">
        <v>23494</v>
      </c>
      <c r="K1844" s="10" t="s">
        <v>23495</v>
      </c>
    </row>
    <row r="1845" spans="3:11" ht="15" customHeight="1" x14ac:dyDescent="0.3">
      <c r="C1845" s="44" t="s">
        <v>16440</v>
      </c>
      <c r="D1845" s="47" t="s">
        <v>11048</v>
      </c>
      <c r="F1845" s="52" t="s">
        <v>12337</v>
      </c>
      <c r="G1845" s="10">
        <v>12061</v>
      </c>
      <c r="H1845" s="10" t="s">
        <v>1936</v>
      </c>
      <c r="I1845" s="47" t="s">
        <v>1842</v>
      </c>
      <c r="J1845" s="10" t="s">
        <v>1937</v>
      </c>
      <c r="K1845" s="10" t="s">
        <v>1938</v>
      </c>
    </row>
    <row r="1846" spans="3:11" ht="15" customHeight="1" x14ac:dyDescent="0.3">
      <c r="C1846" s="44" t="s">
        <v>16441</v>
      </c>
      <c r="D1846" s="47" t="s">
        <v>1481</v>
      </c>
      <c r="F1846" s="52" t="s">
        <v>12338</v>
      </c>
      <c r="G1846" s="10">
        <v>12062</v>
      </c>
      <c r="H1846" s="10" t="s">
        <v>1943</v>
      </c>
      <c r="I1846" s="47" t="s">
        <v>1847</v>
      </c>
      <c r="J1846" s="10" t="s">
        <v>1944</v>
      </c>
      <c r="K1846" s="10" t="s">
        <v>1945</v>
      </c>
    </row>
    <row r="1847" spans="3:11" ht="15" customHeight="1" x14ac:dyDescent="0.3">
      <c r="C1847" s="44" t="s">
        <v>16442</v>
      </c>
      <c r="D1847" s="47" t="s">
        <v>3170</v>
      </c>
      <c r="F1847" s="52" t="s">
        <v>12339</v>
      </c>
      <c r="G1847" s="10">
        <v>12064</v>
      </c>
      <c r="H1847" s="10" t="s">
        <v>1951</v>
      </c>
      <c r="I1847" s="47" t="s">
        <v>1322</v>
      </c>
      <c r="J1847" s="10" t="s">
        <v>1952</v>
      </c>
      <c r="K1847" s="10" t="s">
        <v>1953</v>
      </c>
    </row>
    <row r="1848" spans="3:11" ht="15" customHeight="1" x14ac:dyDescent="0.3">
      <c r="C1848" s="44" t="s">
        <v>16443</v>
      </c>
      <c r="D1848" s="47" t="s">
        <v>1315</v>
      </c>
      <c r="F1848" s="52" t="s">
        <v>12340</v>
      </c>
      <c r="G1848" s="10">
        <v>56208</v>
      </c>
      <c r="H1848" s="10" t="s">
        <v>1957</v>
      </c>
      <c r="I1848" s="47" t="s">
        <v>868</v>
      </c>
      <c r="J1848" s="10" t="s">
        <v>1858</v>
      </c>
      <c r="K1848" s="10" t="s">
        <v>1958</v>
      </c>
    </row>
    <row r="1849" spans="3:11" ht="15" customHeight="1" x14ac:dyDescent="0.3">
      <c r="C1849" s="44" t="s">
        <v>16444</v>
      </c>
      <c r="D1849" s="47" t="s">
        <v>1117</v>
      </c>
      <c r="F1849" s="52" t="s">
        <v>23496</v>
      </c>
      <c r="G1849" s="10">
        <v>67118</v>
      </c>
      <c r="H1849" s="10" t="s">
        <v>23497</v>
      </c>
      <c r="I1849" s="47" t="s">
        <v>17455</v>
      </c>
      <c r="J1849" s="10" t="s">
        <v>1983</v>
      </c>
      <c r="K1849" s="10" t="s">
        <v>23498</v>
      </c>
    </row>
    <row r="1850" spans="3:11" ht="15" customHeight="1" x14ac:dyDescent="0.3">
      <c r="C1850" s="44" t="s">
        <v>16445</v>
      </c>
      <c r="D1850" s="47" t="s">
        <v>6461</v>
      </c>
      <c r="F1850" s="52" t="s">
        <v>12341</v>
      </c>
      <c r="G1850" s="10">
        <v>12122</v>
      </c>
      <c r="H1850" s="10" t="s">
        <v>1979</v>
      </c>
      <c r="I1850" s="47" t="s">
        <v>870</v>
      </c>
      <c r="J1850" s="10" t="s">
        <v>1879</v>
      </c>
      <c r="K1850" s="10" t="s">
        <v>1980</v>
      </c>
    </row>
    <row r="1851" spans="3:11" ht="15" customHeight="1" x14ac:dyDescent="0.3">
      <c r="C1851" s="44" t="s">
        <v>16446</v>
      </c>
      <c r="D1851" s="47" t="s">
        <v>2578</v>
      </c>
      <c r="F1851" s="52" t="s">
        <v>12342</v>
      </c>
      <c r="G1851" s="10">
        <v>12124</v>
      </c>
      <c r="H1851" s="10" t="s">
        <v>1985</v>
      </c>
      <c r="I1851" s="47" t="s">
        <v>1883</v>
      </c>
      <c r="J1851" s="10" t="s">
        <v>1986</v>
      </c>
      <c r="K1851" s="10" t="s">
        <v>1987</v>
      </c>
    </row>
    <row r="1852" spans="3:11" ht="15" customHeight="1" x14ac:dyDescent="0.3">
      <c r="C1852" s="44" t="s">
        <v>16447</v>
      </c>
      <c r="D1852" s="47" t="s">
        <v>1046</v>
      </c>
      <c r="F1852" s="52" t="s">
        <v>12343</v>
      </c>
      <c r="G1852" s="10">
        <v>11797</v>
      </c>
      <c r="H1852" s="10" t="s">
        <v>1988</v>
      </c>
      <c r="I1852" s="47" t="s">
        <v>1892</v>
      </c>
      <c r="J1852" s="10" t="s">
        <v>1894</v>
      </c>
      <c r="K1852" s="10" t="s">
        <v>1989</v>
      </c>
    </row>
    <row r="1853" spans="3:11" ht="15" customHeight="1" x14ac:dyDescent="0.3">
      <c r="C1853" s="44" t="s">
        <v>16448</v>
      </c>
      <c r="D1853" s="47" t="s">
        <v>1213</v>
      </c>
      <c r="F1853" s="52" t="s">
        <v>12344</v>
      </c>
      <c r="G1853" s="10">
        <v>11796</v>
      </c>
      <c r="H1853" s="10" t="s">
        <v>1990</v>
      </c>
      <c r="I1853" s="47" t="s">
        <v>1904</v>
      </c>
      <c r="J1853" s="10" t="s">
        <v>1906</v>
      </c>
      <c r="K1853" s="10" t="s">
        <v>1991</v>
      </c>
    </row>
    <row r="1854" spans="3:11" ht="15" customHeight="1" x14ac:dyDescent="0.3">
      <c r="C1854" s="44" t="s">
        <v>16449</v>
      </c>
      <c r="D1854" s="47" t="s">
        <v>16450</v>
      </c>
      <c r="F1854" s="52" t="s">
        <v>12345</v>
      </c>
      <c r="G1854" s="10">
        <v>11799</v>
      </c>
      <c r="H1854" s="10" t="s">
        <v>1993</v>
      </c>
      <c r="I1854" s="47" t="s">
        <v>1911</v>
      </c>
      <c r="J1854" s="10" t="s">
        <v>1913</v>
      </c>
      <c r="K1854" s="10" t="s">
        <v>1994</v>
      </c>
    </row>
    <row r="1855" spans="3:11" ht="15" customHeight="1" x14ac:dyDescent="0.3">
      <c r="C1855" s="44" t="s">
        <v>16451</v>
      </c>
      <c r="D1855" s="47" t="s">
        <v>1237</v>
      </c>
      <c r="F1855" s="52" t="s">
        <v>23499</v>
      </c>
      <c r="G1855" s="10">
        <v>12211</v>
      </c>
      <c r="H1855" s="10" t="s">
        <v>23500</v>
      </c>
      <c r="I1855" s="47" t="s">
        <v>17462</v>
      </c>
      <c r="J1855" s="10" t="s">
        <v>23501</v>
      </c>
      <c r="K1855" s="10" t="s">
        <v>23502</v>
      </c>
    </row>
    <row r="1856" spans="3:11" ht="15" customHeight="1" x14ac:dyDescent="0.3">
      <c r="C1856" s="44" t="s">
        <v>16452</v>
      </c>
      <c r="D1856" s="47" t="s">
        <v>1415</v>
      </c>
      <c r="F1856" s="52" t="s">
        <v>23503</v>
      </c>
      <c r="G1856" s="10">
        <v>329581</v>
      </c>
      <c r="H1856" s="10" t="s">
        <v>23504</v>
      </c>
      <c r="I1856" s="47" t="s">
        <v>17464</v>
      </c>
      <c r="J1856" s="10" t="s">
        <v>23505</v>
      </c>
      <c r="K1856" s="10" t="s">
        <v>23506</v>
      </c>
    </row>
    <row r="1857" spans="3:11" ht="15" customHeight="1" x14ac:dyDescent="0.3">
      <c r="C1857" s="44" t="s">
        <v>16453</v>
      </c>
      <c r="D1857" s="47" t="s">
        <v>1445</v>
      </c>
      <c r="F1857" s="52" t="s">
        <v>12346</v>
      </c>
      <c r="G1857" s="10">
        <v>17060</v>
      </c>
      <c r="H1857" s="10" t="s">
        <v>2014</v>
      </c>
      <c r="I1857" s="47" t="s">
        <v>1929</v>
      </c>
      <c r="J1857" s="10" t="s">
        <v>1931</v>
      </c>
      <c r="K1857" s="10" t="s">
        <v>2015</v>
      </c>
    </row>
    <row r="1858" spans="3:11" ht="15" customHeight="1" x14ac:dyDescent="0.3">
      <c r="C1858" s="44" t="s">
        <v>16454</v>
      </c>
      <c r="D1858" s="47" t="s">
        <v>1470</v>
      </c>
      <c r="F1858" s="52" t="s">
        <v>12347</v>
      </c>
      <c r="G1858" s="10">
        <v>171543</v>
      </c>
      <c r="H1858" s="10" t="s">
        <v>2034</v>
      </c>
      <c r="I1858" s="47" t="s">
        <v>1939</v>
      </c>
      <c r="J1858" s="10" t="s">
        <v>1941</v>
      </c>
      <c r="K1858" s="10" t="s">
        <v>2035</v>
      </c>
    </row>
    <row r="1859" spans="3:11" ht="15" customHeight="1" x14ac:dyDescent="0.3">
      <c r="C1859" s="44" t="s">
        <v>16455</v>
      </c>
      <c r="D1859" s="47" t="s">
        <v>1475</v>
      </c>
      <c r="F1859" s="52" t="s">
        <v>12348</v>
      </c>
      <c r="G1859" s="10">
        <v>12151</v>
      </c>
      <c r="H1859" s="10" t="s">
        <v>2040</v>
      </c>
      <c r="I1859" s="47" t="s">
        <v>1946</v>
      </c>
      <c r="J1859" s="10" t="s">
        <v>1948</v>
      </c>
      <c r="K1859" s="10" t="s">
        <v>2041</v>
      </c>
    </row>
    <row r="1860" spans="3:11" ht="15" customHeight="1" x14ac:dyDescent="0.3">
      <c r="C1860" s="44" t="s">
        <v>16456</v>
      </c>
      <c r="D1860" s="47" t="s">
        <v>1510</v>
      </c>
      <c r="F1860" s="52" t="s">
        <v>12349</v>
      </c>
      <c r="G1860" s="10">
        <v>12153</v>
      </c>
      <c r="H1860" s="10" t="s">
        <v>2042</v>
      </c>
      <c r="I1860" s="47" t="s">
        <v>1954</v>
      </c>
      <c r="J1860" s="10" t="s">
        <v>46</v>
      </c>
      <c r="K1860" s="10" t="s">
        <v>2043</v>
      </c>
    </row>
    <row r="1861" spans="3:11" ht="15" customHeight="1" x14ac:dyDescent="0.3">
      <c r="C1861" s="44" t="s">
        <v>16457</v>
      </c>
      <c r="D1861" s="47" t="s">
        <v>15040</v>
      </c>
      <c r="F1861" s="52" t="s">
        <v>12350</v>
      </c>
      <c r="G1861" s="10">
        <v>12156</v>
      </c>
      <c r="H1861" s="10" t="s">
        <v>2051</v>
      </c>
      <c r="I1861" s="47" t="s">
        <v>1959</v>
      </c>
      <c r="J1861" s="10" t="s">
        <v>49</v>
      </c>
      <c r="K1861" s="10" t="s">
        <v>2052</v>
      </c>
    </row>
    <row r="1862" spans="3:11" ht="15" customHeight="1" x14ac:dyDescent="0.3">
      <c r="C1862" s="44" t="s">
        <v>16458</v>
      </c>
      <c r="D1862" s="47" t="s">
        <v>1933</v>
      </c>
      <c r="F1862" s="52" t="s">
        <v>12351</v>
      </c>
      <c r="G1862" s="10">
        <v>110075</v>
      </c>
      <c r="H1862" s="10" t="s">
        <v>2063</v>
      </c>
      <c r="I1862" s="47" t="s">
        <v>1967</v>
      </c>
      <c r="J1862" s="10" t="s">
        <v>52</v>
      </c>
      <c r="K1862" s="10" t="s">
        <v>2064</v>
      </c>
    </row>
    <row r="1863" spans="3:11" ht="15" customHeight="1" x14ac:dyDescent="0.3">
      <c r="C1863" s="44" t="s">
        <v>16459</v>
      </c>
      <c r="D1863" s="47" t="s">
        <v>2056</v>
      </c>
      <c r="F1863" s="52" t="s">
        <v>12352</v>
      </c>
      <c r="G1863" s="10">
        <v>12162</v>
      </c>
      <c r="H1863" s="10" t="s">
        <v>2073</v>
      </c>
      <c r="I1863" s="47" t="s">
        <v>1323</v>
      </c>
      <c r="J1863" s="10" t="s">
        <v>55</v>
      </c>
      <c r="K1863" s="10" t="s">
        <v>2074</v>
      </c>
    </row>
    <row r="1864" spans="3:11" ht="15" customHeight="1" x14ac:dyDescent="0.3">
      <c r="C1864" s="44" t="s">
        <v>16460</v>
      </c>
      <c r="D1864" s="47" t="s">
        <v>45</v>
      </c>
      <c r="F1864" s="52" t="s">
        <v>23507</v>
      </c>
      <c r="G1864" s="10">
        <v>224630</v>
      </c>
      <c r="H1864" s="10" t="s">
        <v>23508</v>
      </c>
      <c r="I1864" s="47" t="s">
        <v>17466</v>
      </c>
      <c r="J1864" s="10" t="s">
        <v>23509</v>
      </c>
      <c r="K1864" s="10" t="s">
        <v>23510</v>
      </c>
    </row>
    <row r="1865" spans="3:11" ht="15" customHeight="1" x14ac:dyDescent="0.3">
      <c r="C1865" s="44" t="s">
        <v>16461</v>
      </c>
      <c r="D1865" s="47" t="s">
        <v>48</v>
      </c>
      <c r="F1865" s="52" t="s">
        <v>12353</v>
      </c>
      <c r="G1865" s="10">
        <v>12175</v>
      </c>
      <c r="H1865" s="10" t="s">
        <v>2077</v>
      </c>
      <c r="I1865" s="47" t="s">
        <v>1995</v>
      </c>
      <c r="J1865" s="10" t="s">
        <v>1997</v>
      </c>
      <c r="K1865" s="10" t="s">
        <v>2078</v>
      </c>
    </row>
    <row r="1866" spans="3:11" ht="15" customHeight="1" x14ac:dyDescent="0.3">
      <c r="C1866" s="44" t="s">
        <v>16462</v>
      </c>
      <c r="D1866" s="47" t="s">
        <v>51</v>
      </c>
      <c r="F1866" s="52" t="s">
        <v>12354</v>
      </c>
      <c r="G1866" s="10">
        <v>12176</v>
      </c>
      <c r="H1866" s="10" t="s">
        <v>2084</v>
      </c>
      <c r="I1866" s="47" t="s">
        <v>1999</v>
      </c>
      <c r="J1866" s="10" t="s">
        <v>2001</v>
      </c>
      <c r="K1866" s="10" t="s">
        <v>2085</v>
      </c>
    </row>
    <row r="1867" spans="3:11" ht="15" customHeight="1" x14ac:dyDescent="0.3">
      <c r="C1867" s="44" t="s">
        <v>16463</v>
      </c>
      <c r="D1867" s="47" t="s">
        <v>54</v>
      </c>
      <c r="F1867" s="52" t="s">
        <v>12355</v>
      </c>
      <c r="G1867" s="10">
        <v>12177</v>
      </c>
      <c r="H1867" s="10" t="s">
        <v>2090</v>
      </c>
      <c r="I1867" s="47" t="s">
        <v>873</v>
      </c>
      <c r="J1867" s="10" t="s">
        <v>2007</v>
      </c>
      <c r="K1867" s="10" t="s">
        <v>2091</v>
      </c>
    </row>
    <row r="1868" spans="3:11" ht="15" customHeight="1" x14ac:dyDescent="0.3">
      <c r="C1868" s="44" t="s">
        <v>16464</v>
      </c>
      <c r="D1868" s="47" t="s">
        <v>1324</v>
      </c>
      <c r="F1868" s="52" t="s">
        <v>12356</v>
      </c>
      <c r="G1868" s="10">
        <v>51800</v>
      </c>
      <c r="H1868" s="10" t="s">
        <v>2094</v>
      </c>
      <c r="I1868" s="47" t="s">
        <v>2021</v>
      </c>
      <c r="J1868" s="10" t="s">
        <v>2095</v>
      </c>
      <c r="K1868" s="10" t="s">
        <v>2096</v>
      </c>
    </row>
    <row r="1869" spans="3:11" ht="15" customHeight="1" x14ac:dyDescent="0.3">
      <c r="C1869" s="44" t="s">
        <v>16465</v>
      </c>
      <c r="D1869" s="47" t="s">
        <v>2207</v>
      </c>
      <c r="F1869" s="52" t="s">
        <v>12357</v>
      </c>
      <c r="G1869" s="10">
        <v>109880</v>
      </c>
      <c r="H1869" s="10" t="s">
        <v>2112</v>
      </c>
      <c r="I1869" s="47" t="s">
        <v>2044</v>
      </c>
      <c r="J1869" s="10" t="s">
        <v>2113</v>
      </c>
      <c r="K1869" s="10" t="s">
        <v>2114</v>
      </c>
    </row>
    <row r="1870" spans="3:11" ht="15" customHeight="1" x14ac:dyDescent="0.3">
      <c r="C1870" s="44" t="s">
        <v>16466</v>
      </c>
      <c r="D1870" s="47" t="s">
        <v>2398</v>
      </c>
      <c r="F1870" s="52" t="s">
        <v>23511</v>
      </c>
      <c r="G1870" s="10">
        <v>72399</v>
      </c>
      <c r="H1870" s="10" t="s">
        <v>23512</v>
      </c>
      <c r="I1870" s="47" t="s">
        <v>17892</v>
      </c>
      <c r="J1870" s="10" t="s">
        <v>21342</v>
      </c>
      <c r="K1870" s="10" t="s">
        <v>23513</v>
      </c>
    </row>
    <row r="1871" spans="3:11" ht="15" customHeight="1" x14ac:dyDescent="0.3">
      <c r="C1871" s="44" t="s">
        <v>16467</v>
      </c>
      <c r="D1871" s="47" t="s">
        <v>2555</v>
      </c>
      <c r="F1871" s="52" t="s">
        <v>12358</v>
      </c>
      <c r="G1871" s="10">
        <v>12189</v>
      </c>
      <c r="H1871" s="10" t="s">
        <v>2119</v>
      </c>
      <c r="I1871" s="47" t="s">
        <v>1165</v>
      </c>
      <c r="J1871" s="10" t="s">
        <v>2049</v>
      </c>
      <c r="K1871" s="10" t="s">
        <v>2120</v>
      </c>
    </row>
    <row r="1872" spans="3:11" ht="15" customHeight="1" x14ac:dyDescent="0.3">
      <c r="C1872" s="44" t="s">
        <v>16468</v>
      </c>
      <c r="D1872" s="47" t="s">
        <v>2597</v>
      </c>
      <c r="F1872" s="52" t="s">
        <v>12359</v>
      </c>
      <c r="G1872" s="10">
        <v>12190</v>
      </c>
      <c r="H1872" s="10" t="s">
        <v>2126</v>
      </c>
      <c r="I1872" s="47" t="s">
        <v>1166</v>
      </c>
      <c r="J1872" s="10" t="s">
        <v>2054</v>
      </c>
      <c r="K1872" s="10" t="s">
        <v>2127</v>
      </c>
    </row>
    <row r="1873" spans="3:11" ht="15" customHeight="1" x14ac:dyDescent="0.3">
      <c r="C1873" s="44" t="s">
        <v>16469</v>
      </c>
      <c r="D1873" s="47" t="s">
        <v>2600</v>
      </c>
      <c r="F1873" s="52" t="s">
        <v>12360</v>
      </c>
      <c r="G1873" s="10">
        <v>210766</v>
      </c>
      <c r="H1873" s="10" t="s">
        <v>2128</v>
      </c>
      <c r="I1873" s="47" t="s">
        <v>2059</v>
      </c>
      <c r="J1873" s="10" t="s">
        <v>2061</v>
      </c>
      <c r="K1873" s="10" t="s">
        <v>2129</v>
      </c>
    </row>
    <row r="1874" spans="3:11" ht="15" customHeight="1" x14ac:dyDescent="0.3">
      <c r="C1874" s="44" t="s">
        <v>16470</v>
      </c>
      <c r="D1874" s="47" t="s">
        <v>2603</v>
      </c>
      <c r="F1874" s="52" t="s">
        <v>23514</v>
      </c>
      <c r="G1874" s="10">
        <v>107976</v>
      </c>
      <c r="H1874" s="10" t="s">
        <v>23515</v>
      </c>
      <c r="I1874" s="47" t="s">
        <v>17474</v>
      </c>
      <c r="J1874" s="10" t="s">
        <v>23516</v>
      </c>
      <c r="K1874" s="10" t="s">
        <v>23517</v>
      </c>
    </row>
    <row r="1875" spans="3:11" ht="15" customHeight="1" x14ac:dyDescent="0.3">
      <c r="C1875" s="44" t="s">
        <v>16471</v>
      </c>
      <c r="D1875" s="47" t="s">
        <v>2614</v>
      </c>
      <c r="F1875" s="52" t="s">
        <v>12361</v>
      </c>
      <c r="G1875" s="10">
        <v>12209</v>
      </c>
      <c r="H1875" s="10" t="s">
        <v>2153</v>
      </c>
      <c r="I1875" s="47" t="s">
        <v>2079</v>
      </c>
      <c r="J1875" s="10" t="s">
        <v>2081</v>
      </c>
      <c r="K1875" s="10" t="s">
        <v>2154</v>
      </c>
    </row>
    <row r="1876" spans="3:11" ht="15" customHeight="1" x14ac:dyDescent="0.3">
      <c r="C1876" s="44" t="s">
        <v>16472</v>
      </c>
      <c r="D1876" s="47" t="s">
        <v>2625</v>
      </c>
      <c r="F1876" s="52" t="s">
        <v>23518</v>
      </c>
      <c r="G1876" s="10">
        <v>208198</v>
      </c>
      <c r="H1876" s="10" t="s">
        <v>23519</v>
      </c>
      <c r="I1876" s="47" t="s">
        <v>17897</v>
      </c>
      <c r="J1876" s="10" t="s">
        <v>21351</v>
      </c>
      <c r="K1876" s="10" t="s">
        <v>23520</v>
      </c>
    </row>
    <row r="1877" spans="3:11" ht="15" customHeight="1" x14ac:dyDescent="0.3">
      <c r="C1877" s="44" t="s">
        <v>16473</v>
      </c>
      <c r="D1877" s="47" t="s">
        <v>2726</v>
      </c>
      <c r="F1877" s="52" t="s">
        <v>12362</v>
      </c>
      <c r="G1877" s="10">
        <v>12229</v>
      </c>
      <c r="H1877" s="10" t="s">
        <v>2169</v>
      </c>
      <c r="I1877" s="47" t="s">
        <v>2108</v>
      </c>
      <c r="J1877" s="10" t="s">
        <v>2110</v>
      </c>
      <c r="K1877" s="10" t="s">
        <v>2170</v>
      </c>
    </row>
    <row r="1878" spans="3:11" ht="15" customHeight="1" x14ac:dyDescent="0.3">
      <c r="C1878" s="44" t="s">
        <v>16474</v>
      </c>
      <c r="D1878" s="47" t="s">
        <v>2730</v>
      </c>
      <c r="F1878" s="52" t="s">
        <v>12363</v>
      </c>
      <c r="G1878" s="10">
        <v>12234</v>
      </c>
      <c r="H1878" s="10" t="s">
        <v>2172</v>
      </c>
      <c r="I1878" s="47" t="s">
        <v>2121</v>
      </c>
      <c r="J1878" s="10" t="s">
        <v>2173</v>
      </c>
      <c r="K1878" s="10" t="s">
        <v>2174</v>
      </c>
    </row>
    <row r="1879" spans="3:11" ht="15" customHeight="1" x14ac:dyDescent="0.3">
      <c r="C1879" s="44" t="s">
        <v>16475</v>
      </c>
      <c r="D1879" s="47" t="s">
        <v>891</v>
      </c>
      <c r="F1879" s="52" t="s">
        <v>12364</v>
      </c>
      <c r="G1879" s="10">
        <v>12266</v>
      </c>
      <c r="H1879" s="10" t="s">
        <v>2183</v>
      </c>
      <c r="I1879" s="47" t="s">
        <v>1324</v>
      </c>
      <c r="J1879" s="10" t="s">
        <v>2143</v>
      </c>
      <c r="K1879" s="10" t="s">
        <v>2184</v>
      </c>
    </row>
    <row r="1880" spans="3:11" ht="15" customHeight="1" x14ac:dyDescent="0.3">
      <c r="C1880" s="44" t="s">
        <v>16476</v>
      </c>
      <c r="D1880" s="47" t="s">
        <v>2636</v>
      </c>
      <c r="F1880" s="52" t="s">
        <v>12365</v>
      </c>
      <c r="G1880" s="10">
        <v>12267</v>
      </c>
      <c r="H1880" s="10" t="s">
        <v>2185</v>
      </c>
      <c r="I1880" s="47" t="s">
        <v>2145</v>
      </c>
      <c r="J1880" s="10" t="s">
        <v>2147</v>
      </c>
      <c r="K1880" s="10" t="s">
        <v>2186</v>
      </c>
    </row>
    <row r="1881" spans="3:11" ht="15" customHeight="1" x14ac:dyDescent="0.3">
      <c r="C1881" s="44" t="s">
        <v>16477</v>
      </c>
      <c r="D1881" s="47" t="s">
        <v>2747</v>
      </c>
      <c r="F1881" s="52" t="s">
        <v>12366</v>
      </c>
      <c r="G1881" s="10">
        <v>625018</v>
      </c>
      <c r="H1881" s="10" t="s">
        <v>2187</v>
      </c>
      <c r="I1881" s="47" t="s">
        <v>2149</v>
      </c>
      <c r="J1881" s="10" t="s">
        <v>2151</v>
      </c>
      <c r="K1881" s="10" t="s">
        <v>2188</v>
      </c>
    </row>
    <row r="1882" spans="3:11" ht="15" customHeight="1" x14ac:dyDescent="0.3">
      <c r="C1882" s="44" t="s">
        <v>16478</v>
      </c>
      <c r="D1882" s="47" t="s">
        <v>2642</v>
      </c>
      <c r="F1882" s="52" t="s">
        <v>12367</v>
      </c>
      <c r="G1882" s="10">
        <v>12273</v>
      </c>
      <c r="H1882" s="10" t="s">
        <v>2193</v>
      </c>
      <c r="I1882" s="47" t="s">
        <v>2155</v>
      </c>
      <c r="J1882" s="10" t="s">
        <v>2157</v>
      </c>
      <c r="K1882" s="10" t="s">
        <v>2194</v>
      </c>
    </row>
    <row r="1883" spans="3:11" ht="15" customHeight="1" x14ac:dyDescent="0.3">
      <c r="C1883" s="44" t="s">
        <v>16479</v>
      </c>
      <c r="D1883" s="47" t="s">
        <v>2648</v>
      </c>
      <c r="F1883" s="52" t="s">
        <v>23521</v>
      </c>
      <c r="G1883" s="10">
        <v>319430</v>
      </c>
      <c r="H1883" s="10" t="s">
        <v>23522</v>
      </c>
      <c r="I1883" s="47" t="s">
        <v>17137</v>
      </c>
      <c r="J1883" s="10" t="s">
        <v>21354</v>
      </c>
      <c r="K1883" s="10" t="s">
        <v>23523</v>
      </c>
    </row>
    <row r="1884" spans="3:11" ht="15" customHeight="1" x14ac:dyDescent="0.3">
      <c r="C1884" s="44" t="s">
        <v>16480</v>
      </c>
      <c r="D1884" s="47" t="s">
        <v>2654</v>
      </c>
      <c r="F1884" s="52" t="s">
        <v>12368</v>
      </c>
      <c r="G1884" s="10">
        <v>12279</v>
      </c>
      <c r="H1884" s="10" t="s">
        <v>2199</v>
      </c>
      <c r="I1884" s="47" t="s">
        <v>2159</v>
      </c>
      <c r="J1884" s="10" t="s">
        <v>2161</v>
      </c>
      <c r="K1884" s="10" t="s">
        <v>2200</v>
      </c>
    </row>
    <row r="1885" spans="3:11" ht="15" customHeight="1" x14ac:dyDescent="0.3">
      <c r="C1885" s="44" t="s">
        <v>16481</v>
      </c>
      <c r="D1885" s="47" t="s">
        <v>2767</v>
      </c>
      <c r="F1885" s="52" t="s">
        <v>12369</v>
      </c>
      <c r="G1885" s="10">
        <v>12311</v>
      </c>
      <c r="H1885" s="10" t="s">
        <v>2221</v>
      </c>
      <c r="I1885" s="47" t="s">
        <v>2189</v>
      </c>
      <c r="J1885" s="10" t="s">
        <v>2191</v>
      </c>
      <c r="K1885" s="10" t="s">
        <v>2222</v>
      </c>
    </row>
    <row r="1886" spans="3:11" ht="15" customHeight="1" x14ac:dyDescent="0.3">
      <c r="C1886" s="44" t="s">
        <v>16482</v>
      </c>
      <c r="D1886" s="47" t="s">
        <v>2660</v>
      </c>
      <c r="F1886" s="52" t="s">
        <v>12370</v>
      </c>
      <c r="G1886" s="10">
        <v>54598</v>
      </c>
      <c r="H1886" s="10" t="s">
        <v>2224</v>
      </c>
      <c r="I1886" s="47" t="s">
        <v>2195</v>
      </c>
      <c r="J1886" s="10" t="s">
        <v>2197</v>
      </c>
      <c r="K1886" s="10" t="s">
        <v>2225</v>
      </c>
    </row>
    <row r="1887" spans="3:11" ht="15" customHeight="1" x14ac:dyDescent="0.3">
      <c r="C1887" s="44" t="s">
        <v>16483</v>
      </c>
      <c r="D1887" s="47" t="s">
        <v>2775</v>
      </c>
      <c r="F1887" s="52" t="s">
        <v>12371</v>
      </c>
      <c r="G1887" s="10">
        <v>105844</v>
      </c>
      <c r="H1887" s="10" t="s">
        <v>2330</v>
      </c>
      <c r="I1887" s="47" t="s">
        <v>2228</v>
      </c>
      <c r="J1887" s="10" t="s">
        <v>2230</v>
      </c>
      <c r="K1887" s="10" t="s">
        <v>2331</v>
      </c>
    </row>
    <row r="1888" spans="3:11" ht="15" customHeight="1" x14ac:dyDescent="0.3">
      <c r="C1888" s="44" t="s">
        <v>16484</v>
      </c>
      <c r="D1888" s="47" t="s">
        <v>2783</v>
      </c>
      <c r="F1888" s="52" t="s">
        <v>12372</v>
      </c>
      <c r="G1888" s="10">
        <v>108723</v>
      </c>
      <c r="H1888" s="10" t="s">
        <v>2334</v>
      </c>
      <c r="I1888" s="47" t="s">
        <v>2233</v>
      </c>
      <c r="J1888" s="10" t="s">
        <v>2235</v>
      </c>
      <c r="K1888" s="10" t="s">
        <v>2335</v>
      </c>
    </row>
    <row r="1889" spans="3:11" ht="15" customHeight="1" x14ac:dyDescent="0.3">
      <c r="C1889" s="44" t="s">
        <v>16485</v>
      </c>
      <c r="D1889" s="47" t="s">
        <v>2666</v>
      </c>
      <c r="F1889" s="52" t="s">
        <v>23524</v>
      </c>
      <c r="G1889" s="10">
        <v>170720</v>
      </c>
      <c r="H1889" s="10" t="s">
        <v>23525</v>
      </c>
      <c r="I1889" s="47" t="s">
        <v>17479</v>
      </c>
      <c r="J1889" s="10" t="s">
        <v>21359</v>
      </c>
      <c r="K1889" s="10" t="s">
        <v>23526</v>
      </c>
    </row>
    <row r="1890" spans="3:11" ht="15" customHeight="1" x14ac:dyDescent="0.3">
      <c r="C1890" s="44" t="s">
        <v>16486</v>
      </c>
      <c r="D1890" s="47" t="s">
        <v>2676</v>
      </c>
      <c r="F1890" s="52" t="s">
        <v>12373</v>
      </c>
      <c r="G1890" s="10">
        <v>239319</v>
      </c>
      <c r="H1890" s="10" t="s">
        <v>2338</v>
      </c>
      <c r="I1890" s="47" t="s">
        <v>2238</v>
      </c>
      <c r="J1890" s="10" t="s">
        <v>2240</v>
      </c>
      <c r="K1890" s="10" t="s">
        <v>2339</v>
      </c>
    </row>
    <row r="1891" spans="3:11" ht="15" customHeight="1" x14ac:dyDescent="0.3">
      <c r="C1891" s="44" t="s">
        <v>16487</v>
      </c>
      <c r="D1891" s="47" t="s">
        <v>2683</v>
      </c>
      <c r="F1891" s="52" t="s">
        <v>12374</v>
      </c>
      <c r="G1891" s="10">
        <v>332579</v>
      </c>
      <c r="H1891" s="10" t="s">
        <v>2345</v>
      </c>
      <c r="I1891" s="47" t="s">
        <v>2243</v>
      </c>
      <c r="J1891" s="10" t="s">
        <v>2245</v>
      </c>
      <c r="K1891" s="10" t="s">
        <v>2346</v>
      </c>
    </row>
    <row r="1892" spans="3:11" ht="15" customHeight="1" x14ac:dyDescent="0.3">
      <c r="C1892" s="44" t="s">
        <v>16488</v>
      </c>
      <c r="D1892" s="47" t="s">
        <v>2686</v>
      </c>
      <c r="F1892" s="52" t="s">
        <v>12375</v>
      </c>
      <c r="G1892" s="10">
        <v>12362</v>
      </c>
      <c r="H1892" s="10" t="s">
        <v>2360</v>
      </c>
      <c r="I1892" s="47" t="s">
        <v>878</v>
      </c>
      <c r="J1892" s="10" t="s">
        <v>2254</v>
      </c>
      <c r="K1892" s="10" t="s">
        <v>2361</v>
      </c>
    </row>
    <row r="1893" spans="3:11" ht="15" customHeight="1" x14ac:dyDescent="0.3">
      <c r="C1893" s="44" t="s">
        <v>16489</v>
      </c>
      <c r="D1893" s="47" t="s">
        <v>2689</v>
      </c>
      <c r="F1893" s="52" t="s">
        <v>12376</v>
      </c>
      <c r="G1893" s="10">
        <v>12365</v>
      </c>
      <c r="H1893" s="10" t="s">
        <v>2367</v>
      </c>
      <c r="I1893" s="47" t="s">
        <v>2258</v>
      </c>
      <c r="J1893" s="10" t="s">
        <v>2260</v>
      </c>
      <c r="K1893" s="10" t="s">
        <v>2368</v>
      </c>
    </row>
    <row r="1894" spans="3:11" ht="15" customHeight="1" x14ac:dyDescent="0.3">
      <c r="C1894" s="44" t="s">
        <v>16490</v>
      </c>
      <c r="D1894" s="47" t="s">
        <v>2695</v>
      </c>
      <c r="F1894" s="52" t="s">
        <v>12377</v>
      </c>
      <c r="G1894" s="10">
        <v>12366</v>
      </c>
      <c r="H1894" s="10" t="s">
        <v>2371</v>
      </c>
      <c r="I1894" s="47" t="s">
        <v>2263</v>
      </c>
      <c r="J1894" s="10" t="s">
        <v>2265</v>
      </c>
      <c r="K1894" s="10" t="s">
        <v>2372</v>
      </c>
    </row>
    <row r="1895" spans="3:11" ht="15" customHeight="1" x14ac:dyDescent="0.3">
      <c r="C1895" s="44" t="s">
        <v>16491</v>
      </c>
      <c r="D1895" s="47" t="s">
        <v>2891</v>
      </c>
      <c r="F1895" s="52" t="s">
        <v>12378</v>
      </c>
      <c r="G1895" s="10">
        <v>12367</v>
      </c>
      <c r="H1895" s="10" t="s">
        <v>2374</v>
      </c>
      <c r="I1895" s="10" t="s">
        <v>2268</v>
      </c>
      <c r="J1895" s="10" t="s">
        <v>2270</v>
      </c>
      <c r="K1895" s="10" t="s">
        <v>2375</v>
      </c>
    </row>
    <row r="1896" spans="3:11" ht="15" customHeight="1" x14ac:dyDescent="0.3">
      <c r="C1896" s="44" t="s">
        <v>16492</v>
      </c>
      <c r="D1896" s="47" t="s">
        <v>2702</v>
      </c>
      <c r="F1896" s="52" t="s">
        <v>12379</v>
      </c>
      <c r="G1896" s="10">
        <v>12363</v>
      </c>
      <c r="H1896" s="10" t="s">
        <v>2382</v>
      </c>
      <c r="I1896" s="47" t="s">
        <v>2273</v>
      </c>
      <c r="J1896" s="10" t="s">
        <v>2275</v>
      </c>
      <c r="K1896" s="10" t="s">
        <v>2383</v>
      </c>
    </row>
    <row r="1897" spans="3:11" ht="15" customHeight="1" x14ac:dyDescent="0.3">
      <c r="C1897" s="44" t="s">
        <v>16493</v>
      </c>
      <c r="D1897" s="47" t="s">
        <v>2707</v>
      </c>
      <c r="F1897" s="52" t="s">
        <v>12380</v>
      </c>
      <c r="G1897" s="10">
        <v>12368</v>
      </c>
      <c r="H1897" s="10" t="s">
        <v>2385</v>
      </c>
      <c r="I1897" s="47" t="s">
        <v>2279</v>
      </c>
      <c r="J1897" s="10" t="s">
        <v>2281</v>
      </c>
      <c r="K1897" s="10" t="s">
        <v>2386</v>
      </c>
    </row>
    <row r="1898" spans="3:11" ht="15" customHeight="1" x14ac:dyDescent="0.3">
      <c r="C1898" s="44" t="s">
        <v>16494</v>
      </c>
      <c r="D1898" s="47" t="s">
        <v>2710</v>
      </c>
      <c r="F1898" s="52" t="s">
        <v>12381</v>
      </c>
      <c r="G1898" s="10">
        <v>12369</v>
      </c>
      <c r="H1898" s="10" t="s">
        <v>2387</v>
      </c>
      <c r="I1898" s="47" t="s">
        <v>884</v>
      </c>
      <c r="J1898" s="10" t="s">
        <v>2285</v>
      </c>
      <c r="K1898" s="10" t="s">
        <v>2388</v>
      </c>
    </row>
    <row r="1899" spans="3:11" ht="15" customHeight="1" x14ac:dyDescent="0.3">
      <c r="C1899" s="44" t="s">
        <v>16495</v>
      </c>
      <c r="D1899" s="47" t="s">
        <v>2714</v>
      </c>
      <c r="F1899" s="52" t="s">
        <v>12382</v>
      </c>
      <c r="G1899" s="10">
        <v>12370</v>
      </c>
      <c r="H1899" s="10" t="s">
        <v>2389</v>
      </c>
      <c r="I1899" s="47" t="s">
        <v>2287</v>
      </c>
      <c r="J1899" s="10" t="s">
        <v>2289</v>
      </c>
      <c r="K1899" s="10" t="s">
        <v>2390</v>
      </c>
    </row>
    <row r="1900" spans="3:11" ht="15" customHeight="1" x14ac:dyDescent="0.3">
      <c r="C1900" s="44" t="s">
        <v>16496</v>
      </c>
      <c r="D1900" s="47" t="s">
        <v>2715</v>
      </c>
      <c r="F1900" s="52" t="s">
        <v>12383</v>
      </c>
      <c r="G1900" s="10">
        <v>26885</v>
      </c>
      <c r="H1900" s="10" t="s">
        <v>2395</v>
      </c>
      <c r="I1900" s="47" t="s">
        <v>2296</v>
      </c>
      <c r="J1900" s="10" t="s">
        <v>2298</v>
      </c>
      <c r="K1900" s="10" t="s">
        <v>2396</v>
      </c>
    </row>
    <row r="1901" spans="3:11" ht="15" customHeight="1" x14ac:dyDescent="0.3">
      <c r="C1901" s="44" t="s">
        <v>16497</v>
      </c>
      <c r="D1901" s="47" t="s">
        <v>2920</v>
      </c>
      <c r="F1901" s="52" t="s">
        <v>12384</v>
      </c>
      <c r="G1901" s="10">
        <v>12371</v>
      </c>
      <c r="H1901" s="10" t="s">
        <v>2402</v>
      </c>
      <c r="I1901" s="47" t="s">
        <v>2304</v>
      </c>
      <c r="J1901" s="10" t="s">
        <v>2403</v>
      </c>
      <c r="K1901" s="10" t="s">
        <v>2404</v>
      </c>
    </row>
    <row r="1902" spans="3:11" ht="15" customHeight="1" x14ac:dyDescent="0.3">
      <c r="C1902" s="44" t="s">
        <v>16498</v>
      </c>
      <c r="D1902" s="47" t="s">
        <v>2716</v>
      </c>
      <c r="F1902" s="52" t="s">
        <v>12385</v>
      </c>
      <c r="G1902" s="10">
        <v>12374</v>
      </c>
      <c r="H1902" s="10" t="s">
        <v>2409</v>
      </c>
      <c r="I1902" s="47" t="s">
        <v>2309</v>
      </c>
      <c r="J1902" s="10" t="s">
        <v>2311</v>
      </c>
      <c r="K1902" s="10" t="s">
        <v>2410</v>
      </c>
    </row>
    <row r="1903" spans="3:11" ht="15" customHeight="1" x14ac:dyDescent="0.3">
      <c r="C1903" s="44" t="s">
        <v>16499</v>
      </c>
      <c r="D1903" s="47" t="s">
        <v>2932</v>
      </c>
      <c r="F1903" s="52" t="s">
        <v>12386</v>
      </c>
      <c r="G1903" s="10">
        <v>12380</v>
      </c>
      <c r="H1903" s="10" t="s">
        <v>2419</v>
      </c>
      <c r="I1903" s="47" t="s">
        <v>2314</v>
      </c>
      <c r="J1903" s="10" t="s">
        <v>2316</v>
      </c>
      <c r="K1903" s="10" t="s">
        <v>2420</v>
      </c>
    </row>
    <row r="1904" spans="3:11" ht="15" customHeight="1" x14ac:dyDescent="0.3">
      <c r="C1904" s="44" t="s">
        <v>16500</v>
      </c>
      <c r="D1904" s="47" t="s">
        <v>720</v>
      </c>
      <c r="F1904" s="52" t="s">
        <v>12387</v>
      </c>
      <c r="G1904" s="10">
        <v>12359</v>
      </c>
      <c r="H1904" s="10" t="s">
        <v>2430</v>
      </c>
      <c r="I1904" s="47" t="s">
        <v>2319</v>
      </c>
      <c r="J1904" s="10" t="s">
        <v>2321</v>
      </c>
      <c r="K1904" s="10" t="s">
        <v>2431</v>
      </c>
    </row>
    <row r="1905" spans="3:11" ht="15" customHeight="1" x14ac:dyDescent="0.3">
      <c r="C1905" s="44" t="s">
        <v>16501</v>
      </c>
      <c r="D1905" s="47" t="s">
        <v>2935</v>
      </c>
      <c r="F1905" s="52" t="s">
        <v>12388</v>
      </c>
      <c r="G1905" s="10">
        <v>12402</v>
      </c>
      <c r="H1905" s="10" t="s">
        <v>2487</v>
      </c>
      <c r="I1905" s="47" t="s">
        <v>2340</v>
      </c>
      <c r="J1905" s="10" t="s">
        <v>2488</v>
      </c>
      <c r="K1905" s="10" t="s">
        <v>2489</v>
      </c>
    </row>
    <row r="1906" spans="3:11" ht="15" customHeight="1" x14ac:dyDescent="0.3">
      <c r="C1906" s="44" t="s">
        <v>16502</v>
      </c>
      <c r="D1906" s="47" t="s">
        <v>2978</v>
      </c>
      <c r="F1906" s="52" t="s">
        <v>12389</v>
      </c>
      <c r="G1906" s="10">
        <v>208650</v>
      </c>
      <c r="H1906" s="10" t="s">
        <v>2499</v>
      </c>
      <c r="I1906" s="47" t="s">
        <v>2347</v>
      </c>
      <c r="J1906" s="10" t="s">
        <v>2500</v>
      </c>
      <c r="K1906" s="10" t="s">
        <v>2501</v>
      </c>
    </row>
    <row r="1907" spans="3:11" ht="15" customHeight="1" x14ac:dyDescent="0.3">
      <c r="C1907" s="44" t="s">
        <v>16503</v>
      </c>
      <c r="D1907" s="47" t="s">
        <v>2989</v>
      </c>
      <c r="F1907" s="52" t="s">
        <v>23527</v>
      </c>
      <c r="G1907" s="10">
        <v>80794</v>
      </c>
      <c r="H1907" s="10" t="s">
        <v>23528</v>
      </c>
      <c r="I1907" s="47" t="s">
        <v>17902</v>
      </c>
      <c r="J1907" s="10" t="s">
        <v>23529</v>
      </c>
      <c r="K1907" s="10" t="s">
        <v>23530</v>
      </c>
    </row>
    <row r="1908" spans="3:11" ht="15" customHeight="1" x14ac:dyDescent="0.3">
      <c r="C1908" s="44" t="s">
        <v>16504</v>
      </c>
      <c r="D1908" s="47" t="s">
        <v>3021</v>
      </c>
      <c r="F1908" s="52" t="s">
        <v>12390</v>
      </c>
      <c r="G1908" s="10">
        <v>104836</v>
      </c>
      <c r="H1908" s="10" t="s">
        <v>2511</v>
      </c>
      <c r="I1908" s="47" t="s">
        <v>2352</v>
      </c>
      <c r="J1908" s="10" t="s">
        <v>2512</v>
      </c>
      <c r="K1908" s="10" t="s">
        <v>2513</v>
      </c>
    </row>
    <row r="1909" spans="3:11" ht="15" customHeight="1" x14ac:dyDescent="0.3">
      <c r="C1909" s="44" t="s">
        <v>16505</v>
      </c>
      <c r="D1909" s="47" t="s">
        <v>3028</v>
      </c>
      <c r="F1909" s="52" t="s">
        <v>12391</v>
      </c>
      <c r="G1909" s="10">
        <v>12418</v>
      </c>
      <c r="H1909" s="10" t="s">
        <v>2559</v>
      </c>
      <c r="I1909" s="47" t="s">
        <v>2558</v>
      </c>
      <c r="J1909" s="10" t="s">
        <v>2560</v>
      </c>
      <c r="K1909" s="10" t="s">
        <v>2561</v>
      </c>
    </row>
    <row r="1910" spans="3:11" ht="15" customHeight="1" x14ac:dyDescent="0.3">
      <c r="C1910" s="44" t="s">
        <v>16506</v>
      </c>
      <c r="D1910" s="47" t="s">
        <v>3049</v>
      </c>
      <c r="F1910" s="52" t="s">
        <v>12392</v>
      </c>
      <c r="G1910" s="10">
        <v>30951</v>
      </c>
      <c r="H1910" s="10" t="s">
        <v>2570</v>
      </c>
      <c r="I1910" s="47" t="s">
        <v>2376</v>
      </c>
      <c r="J1910" s="10" t="s">
        <v>2571</v>
      </c>
      <c r="K1910" s="10" t="s">
        <v>2572</v>
      </c>
    </row>
    <row r="1911" spans="3:11" ht="15" customHeight="1" x14ac:dyDescent="0.3">
      <c r="C1911" s="44" t="s">
        <v>16507</v>
      </c>
      <c r="D1911" s="47" t="s">
        <v>3056</v>
      </c>
      <c r="F1911" s="52" t="s">
        <v>12393</v>
      </c>
      <c r="G1911" s="10">
        <v>12425</v>
      </c>
      <c r="H1911" s="10" t="s">
        <v>2589</v>
      </c>
      <c r="I1911" s="47" t="s">
        <v>2411</v>
      </c>
      <c r="J1911" s="10" t="s">
        <v>2413</v>
      </c>
      <c r="K1911" s="10" t="s">
        <v>2590</v>
      </c>
    </row>
    <row r="1912" spans="3:11" ht="15" customHeight="1" x14ac:dyDescent="0.3">
      <c r="C1912" s="44" t="s">
        <v>16508</v>
      </c>
      <c r="D1912" s="47" t="s">
        <v>57</v>
      </c>
      <c r="F1912" s="52" t="s">
        <v>12394</v>
      </c>
      <c r="G1912" s="10">
        <v>12426</v>
      </c>
      <c r="H1912" s="10" t="s">
        <v>2595</v>
      </c>
      <c r="I1912" s="47" t="s">
        <v>2421</v>
      </c>
      <c r="J1912" s="10" t="s">
        <v>2423</v>
      </c>
      <c r="K1912" s="10" t="s">
        <v>2596</v>
      </c>
    </row>
    <row r="1913" spans="3:11" ht="15" customHeight="1" x14ac:dyDescent="0.3">
      <c r="C1913" s="44" t="s">
        <v>16509</v>
      </c>
      <c r="D1913" s="47" t="s">
        <v>60</v>
      </c>
      <c r="F1913" s="52" t="s">
        <v>12395</v>
      </c>
      <c r="G1913" s="10">
        <v>20290</v>
      </c>
      <c r="H1913" s="10" t="s">
        <v>2598</v>
      </c>
      <c r="I1913" s="47" t="s">
        <v>2216</v>
      </c>
      <c r="J1913" s="10" t="s">
        <v>2427</v>
      </c>
      <c r="K1913" s="10" t="s">
        <v>2599</v>
      </c>
    </row>
    <row r="1914" spans="3:11" ht="15" customHeight="1" x14ac:dyDescent="0.3">
      <c r="C1914" s="44" t="s">
        <v>16510</v>
      </c>
      <c r="D1914" s="47" t="s">
        <v>3091</v>
      </c>
      <c r="F1914" s="52" t="s">
        <v>12396</v>
      </c>
      <c r="G1914" s="10">
        <v>20292</v>
      </c>
      <c r="H1914" s="10" t="s">
        <v>2601</v>
      </c>
      <c r="I1914" s="47" t="s">
        <v>2217</v>
      </c>
      <c r="J1914" s="10" t="s">
        <v>2433</v>
      </c>
      <c r="K1914" s="10" t="s">
        <v>2602</v>
      </c>
    </row>
    <row r="1915" spans="3:11" ht="15" customHeight="1" x14ac:dyDescent="0.3">
      <c r="C1915" s="44" t="s">
        <v>16511</v>
      </c>
      <c r="D1915" s="47" t="s">
        <v>3104</v>
      </c>
      <c r="F1915" s="52" t="s">
        <v>12397</v>
      </c>
      <c r="G1915" s="10">
        <v>20293</v>
      </c>
      <c r="H1915" s="10" t="s">
        <v>2604</v>
      </c>
      <c r="I1915" s="47" t="s">
        <v>887</v>
      </c>
      <c r="J1915" s="10" t="s">
        <v>2437</v>
      </c>
      <c r="K1915" s="10" t="s">
        <v>2605</v>
      </c>
    </row>
    <row r="1916" spans="3:11" ht="15" customHeight="1" x14ac:dyDescent="0.3">
      <c r="C1916" s="44" t="s">
        <v>16512</v>
      </c>
      <c r="D1916" s="47" t="s">
        <v>14515</v>
      </c>
      <c r="F1916" s="52" t="s">
        <v>12398</v>
      </c>
      <c r="G1916" s="10">
        <v>20295</v>
      </c>
      <c r="H1916" s="10" t="s">
        <v>2609</v>
      </c>
      <c r="I1916" s="47" t="s">
        <v>2218</v>
      </c>
      <c r="J1916" s="10" t="s">
        <v>2440</v>
      </c>
      <c r="K1916" s="10" t="s">
        <v>2610</v>
      </c>
    </row>
    <row r="1917" spans="3:11" ht="15" customHeight="1" x14ac:dyDescent="0.3">
      <c r="C1917" s="44" t="s">
        <v>16513</v>
      </c>
      <c r="D1917" s="47" t="s">
        <v>3211</v>
      </c>
      <c r="F1917" s="52" t="s">
        <v>12399</v>
      </c>
      <c r="G1917" s="10">
        <v>24047</v>
      </c>
      <c r="H1917" s="10" t="s">
        <v>2619</v>
      </c>
      <c r="I1917" s="47" t="s">
        <v>2219</v>
      </c>
      <c r="J1917" s="10" t="s">
        <v>2448</v>
      </c>
      <c r="K1917" s="10" t="s">
        <v>2620</v>
      </c>
    </row>
    <row r="1918" spans="3:11" ht="15" customHeight="1" x14ac:dyDescent="0.3">
      <c r="C1918" s="44" t="s">
        <v>16514</v>
      </c>
      <c r="D1918" s="47" t="s">
        <v>3316</v>
      </c>
      <c r="F1918" s="52" t="s">
        <v>12400</v>
      </c>
      <c r="G1918" s="10">
        <v>20296</v>
      </c>
      <c r="H1918" s="10" t="s">
        <v>2626</v>
      </c>
      <c r="I1918" s="47" t="s">
        <v>2220</v>
      </c>
      <c r="J1918" s="10" t="s">
        <v>2456</v>
      </c>
      <c r="K1918" s="10" t="s">
        <v>2627</v>
      </c>
    </row>
    <row r="1919" spans="3:11" ht="15" customHeight="1" x14ac:dyDescent="0.3">
      <c r="C1919" s="44" t="s">
        <v>16515</v>
      </c>
      <c r="D1919" s="47" t="s">
        <v>3322</v>
      </c>
      <c r="F1919" s="52" t="s">
        <v>12401</v>
      </c>
      <c r="G1919" s="10">
        <v>20297</v>
      </c>
      <c r="H1919" s="10" t="s">
        <v>2631</v>
      </c>
      <c r="I1919" s="47" t="s">
        <v>2223</v>
      </c>
      <c r="J1919" s="10" t="s">
        <v>2464</v>
      </c>
      <c r="K1919" s="10" t="s">
        <v>2632</v>
      </c>
    </row>
    <row r="1920" spans="3:11" ht="15" customHeight="1" x14ac:dyDescent="0.3">
      <c r="C1920" s="44" t="s">
        <v>16516</v>
      </c>
      <c r="D1920" s="47" t="s">
        <v>3374</v>
      </c>
      <c r="F1920" s="52" t="s">
        <v>12402</v>
      </c>
      <c r="G1920" s="10">
        <v>20299</v>
      </c>
      <c r="H1920" s="10" t="s">
        <v>2637</v>
      </c>
      <c r="I1920" s="47" t="s">
        <v>2226</v>
      </c>
      <c r="J1920" s="10" t="s">
        <v>2481</v>
      </c>
      <c r="K1920" s="10" t="s">
        <v>2638</v>
      </c>
    </row>
    <row r="1921" spans="3:11" ht="15" customHeight="1" x14ac:dyDescent="0.3">
      <c r="C1921" s="44" t="s">
        <v>16517</v>
      </c>
      <c r="D1921" s="47" t="s">
        <v>3378</v>
      </c>
      <c r="F1921" s="52" t="s">
        <v>12403</v>
      </c>
      <c r="G1921" s="10">
        <v>56221</v>
      </c>
      <c r="H1921" s="10" t="s">
        <v>2643</v>
      </c>
      <c r="I1921" s="47" t="s">
        <v>2227</v>
      </c>
      <c r="J1921" s="10" t="s">
        <v>2491</v>
      </c>
      <c r="K1921" s="10" t="s">
        <v>2644</v>
      </c>
    </row>
    <row r="1922" spans="3:11" ht="15" customHeight="1" x14ac:dyDescent="0.3">
      <c r="C1922" s="44" t="s">
        <v>16518</v>
      </c>
      <c r="D1922" s="47" t="s">
        <v>3397</v>
      </c>
      <c r="F1922" s="52" t="s">
        <v>12404</v>
      </c>
      <c r="G1922" s="10">
        <v>20300</v>
      </c>
      <c r="H1922" s="10" t="s">
        <v>2649</v>
      </c>
      <c r="I1922" s="47" t="s">
        <v>2502</v>
      </c>
      <c r="J1922" s="10" t="s">
        <v>2504</v>
      </c>
      <c r="K1922" s="10" t="s">
        <v>2650</v>
      </c>
    </row>
    <row r="1923" spans="3:11" ht="15" customHeight="1" x14ac:dyDescent="0.3">
      <c r="C1923" s="44" t="s">
        <v>16519</v>
      </c>
      <c r="D1923" s="47" t="s">
        <v>903</v>
      </c>
      <c r="F1923" s="52" t="s">
        <v>12405</v>
      </c>
      <c r="G1923" s="10">
        <v>56838</v>
      </c>
      <c r="H1923" s="10" t="s">
        <v>2661</v>
      </c>
      <c r="I1923" s="47" t="s">
        <v>2514</v>
      </c>
      <c r="J1923" s="10" t="s">
        <v>2516</v>
      </c>
      <c r="K1923" s="10" t="s">
        <v>2662</v>
      </c>
    </row>
    <row r="1924" spans="3:11" ht="15" customHeight="1" x14ac:dyDescent="0.3">
      <c r="C1924" s="44" t="s">
        <v>16520</v>
      </c>
      <c r="D1924" s="47" t="s">
        <v>63</v>
      </c>
      <c r="F1924" s="52" t="s">
        <v>12406</v>
      </c>
      <c r="G1924" s="10">
        <v>20302</v>
      </c>
      <c r="H1924" s="10" t="s">
        <v>2670</v>
      </c>
      <c r="I1924" s="47" t="s">
        <v>2232</v>
      </c>
      <c r="J1924" s="10" t="s">
        <v>2524</v>
      </c>
      <c r="K1924" s="10" t="s">
        <v>2671</v>
      </c>
    </row>
    <row r="1925" spans="3:11" ht="15" customHeight="1" x14ac:dyDescent="0.3">
      <c r="C1925" s="44" t="s">
        <v>16521</v>
      </c>
      <c r="D1925" s="47" t="s">
        <v>66</v>
      </c>
      <c r="F1925" s="52" t="s">
        <v>12407</v>
      </c>
      <c r="G1925" s="10">
        <v>20303</v>
      </c>
      <c r="H1925" s="10" t="s">
        <v>2677</v>
      </c>
      <c r="I1925" s="47" t="s">
        <v>2237</v>
      </c>
      <c r="J1925" s="10" t="s">
        <v>2532</v>
      </c>
      <c r="K1925" s="10" t="s">
        <v>2678</v>
      </c>
    </row>
    <row r="1926" spans="3:11" ht="15" customHeight="1" x14ac:dyDescent="0.3">
      <c r="C1926" s="44" t="s">
        <v>16522</v>
      </c>
      <c r="D1926" s="47" t="s">
        <v>3709</v>
      </c>
      <c r="F1926" s="52" t="s">
        <v>12408</v>
      </c>
      <c r="G1926" s="10">
        <v>20304</v>
      </c>
      <c r="H1926" s="10" t="s">
        <v>2684</v>
      </c>
      <c r="I1926" s="47" t="s">
        <v>2242</v>
      </c>
      <c r="J1926" s="10" t="s">
        <v>2539</v>
      </c>
      <c r="K1926" s="10" t="s">
        <v>2685</v>
      </c>
    </row>
    <row r="1927" spans="3:11" ht="15" customHeight="1" x14ac:dyDescent="0.3">
      <c r="C1927" s="44" t="s">
        <v>16523</v>
      </c>
      <c r="D1927" s="47" t="s">
        <v>3716</v>
      </c>
      <c r="F1927" s="52" t="s">
        <v>12409</v>
      </c>
      <c r="G1927" s="10">
        <v>20305</v>
      </c>
      <c r="H1927" s="10" t="s">
        <v>2687</v>
      </c>
      <c r="I1927" s="47" t="s">
        <v>2247</v>
      </c>
      <c r="J1927" s="10" t="s">
        <v>2546</v>
      </c>
      <c r="K1927" s="10" t="s">
        <v>2688</v>
      </c>
    </row>
    <row r="1928" spans="3:11" ht="15" customHeight="1" x14ac:dyDescent="0.3">
      <c r="C1928" s="44" t="s">
        <v>16524</v>
      </c>
      <c r="D1928" s="47" t="s">
        <v>69</v>
      </c>
      <c r="F1928" s="52" t="s">
        <v>12410</v>
      </c>
      <c r="G1928" s="10">
        <v>20306</v>
      </c>
      <c r="H1928" s="10" t="s">
        <v>2693</v>
      </c>
      <c r="I1928" s="47" t="s">
        <v>2248</v>
      </c>
      <c r="J1928" s="10" t="s">
        <v>2553</v>
      </c>
      <c r="K1928" s="10" t="s">
        <v>2694</v>
      </c>
    </row>
    <row r="1929" spans="3:11" ht="15" customHeight="1" x14ac:dyDescent="0.3">
      <c r="C1929" s="44" t="s">
        <v>16525</v>
      </c>
      <c r="D1929" s="47" t="s">
        <v>3722</v>
      </c>
      <c r="F1929" s="52" t="s">
        <v>12411</v>
      </c>
      <c r="G1929" s="10">
        <v>20307</v>
      </c>
      <c r="H1929" s="10" t="s">
        <v>2699</v>
      </c>
      <c r="I1929" s="47" t="s">
        <v>2251</v>
      </c>
      <c r="J1929" s="10" t="s">
        <v>2700</v>
      </c>
      <c r="K1929" s="10" t="s">
        <v>2701</v>
      </c>
    </row>
    <row r="1930" spans="3:11" ht="15" customHeight="1" x14ac:dyDescent="0.3">
      <c r="C1930" s="44" t="s">
        <v>16526</v>
      </c>
      <c r="D1930" s="47" t="s">
        <v>3791</v>
      </c>
      <c r="F1930" s="52" t="s">
        <v>12412</v>
      </c>
      <c r="G1930" s="10">
        <v>20308</v>
      </c>
      <c r="H1930" s="10" t="s">
        <v>2705</v>
      </c>
      <c r="I1930" s="47" t="s">
        <v>2250</v>
      </c>
      <c r="J1930" s="10" t="s">
        <v>2563</v>
      </c>
      <c r="K1930" s="10" t="s">
        <v>2706</v>
      </c>
    </row>
    <row r="1931" spans="3:11" ht="15" customHeight="1" x14ac:dyDescent="0.3">
      <c r="C1931" s="44" t="s">
        <v>16527</v>
      </c>
      <c r="D1931" s="47" t="s">
        <v>2739</v>
      </c>
      <c r="F1931" s="52" t="s">
        <v>23531</v>
      </c>
      <c r="G1931" s="10">
        <v>239083</v>
      </c>
      <c r="H1931" s="10" t="s">
        <v>23532</v>
      </c>
      <c r="I1931" s="47" t="s">
        <v>17906</v>
      </c>
      <c r="J1931" s="10" t="s">
        <v>23533</v>
      </c>
      <c r="K1931" s="10" t="s">
        <v>23534</v>
      </c>
    </row>
    <row r="1932" spans="3:11" ht="15" customHeight="1" x14ac:dyDescent="0.3">
      <c r="C1932" s="44" t="s">
        <v>16528</v>
      </c>
      <c r="D1932" s="47" t="s">
        <v>2746</v>
      </c>
      <c r="F1932" s="52" t="s">
        <v>12413</v>
      </c>
      <c r="G1932" s="10">
        <v>12449</v>
      </c>
      <c r="H1932" s="10" t="s">
        <v>2753</v>
      </c>
      <c r="I1932" s="47" t="s">
        <v>2591</v>
      </c>
      <c r="J1932" s="10" t="s">
        <v>2593</v>
      </c>
      <c r="K1932" s="10" t="s">
        <v>2754</v>
      </c>
    </row>
    <row r="1933" spans="3:11" ht="15" customHeight="1" x14ac:dyDescent="0.3">
      <c r="C1933" s="44" t="s">
        <v>16529</v>
      </c>
      <c r="D1933" s="47" t="s">
        <v>2750</v>
      </c>
      <c r="F1933" s="52" t="s">
        <v>12414</v>
      </c>
      <c r="G1933" s="10">
        <v>12768</v>
      </c>
      <c r="H1933" s="10" t="s">
        <v>2779</v>
      </c>
      <c r="I1933" s="47" t="s">
        <v>2252</v>
      </c>
      <c r="J1933" s="10" t="s">
        <v>2607</v>
      </c>
      <c r="K1933" s="10" t="s">
        <v>2780</v>
      </c>
    </row>
    <row r="1934" spans="3:11" ht="15" customHeight="1" x14ac:dyDescent="0.3">
      <c r="C1934" s="44" t="s">
        <v>16530</v>
      </c>
      <c r="D1934" s="47" t="s">
        <v>2759</v>
      </c>
      <c r="F1934" s="52" t="s">
        <v>12415</v>
      </c>
      <c r="G1934" s="10">
        <v>12777</v>
      </c>
      <c r="H1934" s="10" t="s">
        <v>2786</v>
      </c>
      <c r="I1934" s="47" t="s">
        <v>2256</v>
      </c>
      <c r="J1934" s="10" t="s">
        <v>2612</v>
      </c>
      <c r="K1934" s="10" t="s">
        <v>2787</v>
      </c>
    </row>
    <row r="1935" spans="3:11" ht="15" customHeight="1" x14ac:dyDescent="0.3">
      <c r="C1935" s="44" t="s">
        <v>16531</v>
      </c>
      <c r="D1935" s="47" t="s">
        <v>2763</v>
      </c>
      <c r="F1935" s="52" t="s">
        <v>12416</v>
      </c>
      <c r="G1935" s="10">
        <v>12772</v>
      </c>
      <c r="H1935" s="10" t="s">
        <v>2799</v>
      </c>
      <c r="I1935" s="47" t="s">
        <v>2257</v>
      </c>
      <c r="J1935" s="10" t="s">
        <v>2629</v>
      </c>
      <c r="K1935" s="10" t="s">
        <v>2800</v>
      </c>
    </row>
    <row r="1936" spans="3:11" ht="15" customHeight="1" x14ac:dyDescent="0.3">
      <c r="C1936" s="44" t="s">
        <v>16532</v>
      </c>
      <c r="D1936" s="47" t="s">
        <v>2766</v>
      </c>
      <c r="F1936" s="52" t="s">
        <v>12417</v>
      </c>
      <c r="G1936" s="10">
        <v>12771</v>
      </c>
      <c r="H1936" s="10" t="s">
        <v>2805</v>
      </c>
      <c r="I1936" s="47" t="s">
        <v>2262</v>
      </c>
      <c r="J1936" s="10" t="s">
        <v>2634</v>
      </c>
      <c r="K1936" s="10" t="s">
        <v>2806</v>
      </c>
    </row>
    <row r="1937" spans="3:11" ht="15" customHeight="1" x14ac:dyDescent="0.3">
      <c r="C1937" s="44" t="s">
        <v>16533</v>
      </c>
      <c r="D1937" s="47" t="s">
        <v>2770</v>
      </c>
      <c r="F1937" s="52" t="s">
        <v>12418</v>
      </c>
      <c r="G1937" s="10">
        <v>12773</v>
      </c>
      <c r="H1937" s="10" t="s">
        <v>2811</v>
      </c>
      <c r="I1937" s="47" t="s">
        <v>2267</v>
      </c>
      <c r="J1937" s="10" t="s">
        <v>2640</v>
      </c>
      <c r="K1937" s="10" t="s">
        <v>2812</v>
      </c>
    </row>
    <row r="1938" spans="3:11" ht="15" customHeight="1" x14ac:dyDescent="0.3">
      <c r="C1938" s="44" t="s">
        <v>16534</v>
      </c>
      <c r="D1938" s="47" t="s">
        <v>3934</v>
      </c>
      <c r="F1938" s="52" t="s">
        <v>12419</v>
      </c>
      <c r="G1938" s="10">
        <v>12774</v>
      </c>
      <c r="H1938" s="10" t="s">
        <v>2822</v>
      </c>
      <c r="I1938" s="47" t="s">
        <v>2272</v>
      </c>
      <c r="J1938" s="10" t="s">
        <v>2646</v>
      </c>
      <c r="K1938" s="10" t="s">
        <v>2823</v>
      </c>
    </row>
    <row r="1939" spans="3:11" ht="15" customHeight="1" x14ac:dyDescent="0.3">
      <c r="C1939" s="44" t="s">
        <v>16535</v>
      </c>
      <c r="D1939" s="47" t="s">
        <v>3937</v>
      </c>
      <c r="F1939" s="52" t="s">
        <v>12420</v>
      </c>
      <c r="G1939" s="10">
        <v>12458</v>
      </c>
      <c r="H1939" s="10" t="s">
        <v>2827</v>
      </c>
      <c r="I1939" s="47" t="s">
        <v>2278</v>
      </c>
      <c r="J1939" s="10" t="s">
        <v>2652</v>
      </c>
      <c r="K1939" s="10" t="s">
        <v>2828</v>
      </c>
    </row>
    <row r="1940" spans="3:11" ht="15" customHeight="1" x14ac:dyDescent="0.3">
      <c r="C1940" s="44" t="s">
        <v>16536</v>
      </c>
      <c r="D1940" s="47" t="s">
        <v>2774</v>
      </c>
      <c r="F1940" s="52" t="s">
        <v>12421</v>
      </c>
      <c r="G1940" s="10">
        <v>12775</v>
      </c>
      <c r="H1940" s="10" t="s">
        <v>2834</v>
      </c>
      <c r="I1940" s="47" t="s">
        <v>2656</v>
      </c>
      <c r="J1940" s="10" t="s">
        <v>2658</v>
      </c>
      <c r="K1940" s="10" t="s">
        <v>2835</v>
      </c>
    </row>
    <row r="1941" spans="3:11" ht="15" customHeight="1" x14ac:dyDescent="0.3">
      <c r="C1941" s="44" t="s">
        <v>16537</v>
      </c>
      <c r="D1941" s="47" t="s">
        <v>2781</v>
      </c>
      <c r="F1941" s="52" t="s">
        <v>12422</v>
      </c>
      <c r="G1941" s="10">
        <v>12776</v>
      </c>
      <c r="H1941" s="10" t="s">
        <v>2837</v>
      </c>
      <c r="I1941" s="47" t="s">
        <v>2283</v>
      </c>
      <c r="J1941" s="10" t="s">
        <v>2664</v>
      </c>
      <c r="K1941" s="10" t="s">
        <v>2838</v>
      </c>
    </row>
    <row r="1942" spans="3:11" ht="15" customHeight="1" x14ac:dyDescent="0.3">
      <c r="C1942" s="44" t="s">
        <v>16538</v>
      </c>
      <c r="D1942" s="47" t="s">
        <v>2788</v>
      </c>
      <c r="F1942" s="52" t="s">
        <v>12423</v>
      </c>
      <c r="G1942" s="10">
        <v>12769</v>
      </c>
      <c r="H1942" s="10" t="s">
        <v>2845</v>
      </c>
      <c r="I1942" s="47" t="s">
        <v>2672</v>
      </c>
      <c r="J1942" s="10" t="s">
        <v>2674</v>
      </c>
      <c r="K1942" s="10" t="s">
        <v>2846</v>
      </c>
    </row>
    <row r="1943" spans="3:11" ht="15" customHeight="1" x14ac:dyDescent="0.3">
      <c r="C1943" s="44" t="s">
        <v>16539</v>
      </c>
      <c r="D1943" s="47" t="s">
        <v>2797</v>
      </c>
      <c r="F1943" s="52" t="s">
        <v>12424</v>
      </c>
      <c r="G1943" s="10">
        <v>54199</v>
      </c>
      <c r="H1943" s="10" t="s">
        <v>2849</v>
      </c>
      <c r="I1943" s="47" t="s">
        <v>2679</v>
      </c>
      <c r="J1943" s="10" t="s">
        <v>2681</v>
      </c>
      <c r="K1943" s="10" t="s">
        <v>2850</v>
      </c>
    </row>
    <row r="1944" spans="3:11" ht="15" customHeight="1" x14ac:dyDescent="0.3">
      <c r="C1944" s="44" t="s">
        <v>16540</v>
      </c>
      <c r="D1944" s="47" t="s">
        <v>2801</v>
      </c>
      <c r="F1944" s="52" t="s">
        <v>12425</v>
      </c>
      <c r="G1944" s="10">
        <v>12475</v>
      </c>
      <c r="H1944" s="10" t="s">
        <v>2879</v>
      </c>
      <c r="I1944" s="47" t="s">
        <v>2720</v>
      </c>
      <c r="J1944" s="10" t="s">
        <v>2880</v>
      </c>
      <c r="K1944" s="10" t="s">
        <v>2881</v>
      </c>
    </row>
    <row r="1945" spans="3:11" ht="15" customHeight="1" x14ac:dyDescent="0.3">
      <c r="C1945" s="44" t="s">
        <v>16541</v>
      </c>
      <c r="D1945" s="47" t="s">
        <v>2807</v>
      </c>
      <c r="F1945" s="52" t="s">
        <v>23535</v>
      </c>
      <c r="G1945" s="10">
        <v>17079</v>
      </c>
      <c r="H1945" s="10" t="s">
        <v>23536</v>
      </c>
      <c r="I1945" s="47" t="s">
        <v>2735</v>
      </c>
      <c r="J1945" s="10" t="s">
        <v>23537</v>
      </c>
      <c r="K1945" s="10" t="s">
        <v>23538</v>
      </c>
    </row>
    <row r="1946" spans="3:11" ht="15" customHeight="1" x14ac:dyDescent="0.3">
      <c r="C1946" s="44" t="s">
        <v>16542</v>
      </c>
      <c r="D1946" s="47" t="s">
        <v>2817</v>
      </c>
      <c r="F1946" s="52" t="s">
        <v>12426</v>
      </c>
      <c r="G1946" s="10">
        <v>12478</v>
      </c>
      <c r="H1946" s="10" t="s">
        <v>2894</v>
      </c>
      <c r="I1946" s="47" t="s">
        <v>2742</v>
      </c>
      <c r="J1946" s="10" t="s">
        <v>2895</v>
      </c>
      <c r="K1946" s="10" t="s">
        <v>2896</v>
      </c>
    </row>
    <row r="1947" spans="3:11" ht="15" customHeight="1" x14ac:dyDescent="0.3">
      <c r="C1947" s="44" t="s">
        <v>16543</v>
      </c>
      <c r="D1947" s="47" t="s">
        <v>3972</v>
      </c>
      <c r="F1947" s="52" t="s">
        <v>12427</v>
      </c>
      <c r="G1947" s="10">
        <v>12481</v>
      </c>
      <c r="H1947" s="10" t="s">
        <v>2908</v>
      </c>
      <c r="I1947" s="47" t="s">
        <v>2755</v>
      </c>
      <c r="J1947" s="10" t="s">
        <v>2909</v>
      </c>
      <c r="K1947" s="10" t="s">
        <v>2910</v>
      </c>
    </row>
    <row r="1948" spans="3:11" ht="15" customHeight="1" x14ac:dyDescent="0.3">
      <c r="C1948" s="44" t="s">
        <v>16544</v>
      </c>
      <c r="D1948" s="47" t="s">
        <v>3975</v>
      </c>
      <c r="F1948" s="52" t="s">
        <v>12428</v>
      </c>
      <c r="G1948" s="10">
        <v>21940</v>
      </c>
      <c r="H1948" s="10" t="s">
        <v>2949</v>
      </c>
      <c r="I1948" s="47" t="s">
        <v>2793</v>
      </c>
      <c r="J1948" s="10" t="s">
        <v>2950</v>
      </c>
      <c r="K1948" s="10" t="s">
        <v>2951</v>
      </c>
    </row>
    <row r="1949" spans="3:11" ht="15" customHeight="1" x14ac:dyDescent="0.3">
      <c r="C1949" s="44" t="s">
        <v>16545</v>
      </c>
      <c r="D1949" s="47" t="s">
        <v>3979</v>
      </c>
      <c r="F1949" s="52" t="s">
        <v>12429</v>
      </c>
      <c r="G1949" s="10">
        <v>12487</v>
      </c>
      <c r="H1949" s="10" t="s">
        <v>2957</v>
      </c>
      <c r="I1949" s="47" t="s">
        <v>2813</v>
      </c>
      <c r="J1949" s="10" t="s">
        <v>2958</v>
      </c>
      <c r="K1949" s="10" t="s">
        <v>2959</v>
      </c>
    </row>
    <row r="1950" spans="3:11" ht="15" customHeight="1" x14ac:dyDescent="0.3">
      <c r="C1950" s="44" t="s">
        <v>16546</v>
      </c>
      <c r="D1950" s="47" t="s">
        <v>3986</v>
      </c>
      <c r="F1950" s="52" t="s">
        <v>12430</v>
      </c>
      <c r="G1950" s="10">
        <v>12491</v>
      </c>
      <c r="H1950" s="10" t="s">
        <v>2967</v>
      </c>
      <c r="I1950" s="47" t="s">
        <v>2829</v>
      </c>
      <c r="J1950" s="10" t="s">
        <v>2968</v>
      </c>
      <c r="K1950" s="10" t="s">
        <v>2969</v>
      </c>
    </row>
    <row r="1951" spans="3:11" ht="15" customHeight="1" x14ac:dyDescent="0.3">
      <c r="C1951" s="44" t="s">
        <v>16547</v>
      </c>
      <c r="D1951" s="47" t="s">
        <v>4006</v>
      </c>
      <c r="F1951" s="52" t="s">
        <v>12431</v>
      </c>
      <c r="G1951" s="10">
        <v>12494</v>
      </c>
      <c r="H1951" s="10" t="s">
        <v>2981</v>
      </c>
      <c r="I1951" s="47" t="s">
        <v>2839</v>
      </c>
      <c r="J1951" s="10" t="s">
        <v>2982</v>
      </c>
      <c r="K1951" s="10" t="s">
        <v>2983</v>
      </c>
    </row>
    <row r="1952" spans="3:11" ht="15" customHeight="1" x14ac:dyDescent="0.3">
      <c r="C1952" s="44" t="s">
        <v>16548</v>
      </c>
      <c r="D1952" s="47" t="s">
        <v>4051</v>
      </c>
      <c r="F1952" s="52" t="s">
        <v>12432</v>
      </c>
      <c r="G1952" s="10">
        <v>12504</v>
      </c>
      <c r="H1952" s="10" t="s">
        <v>2992</v>
      </c>
      <c r="I1952" s="47" t="s">
        <v>2851</v>
      </c>
      <c r="J1952" s="10" t="s">
        <v>2993</v>
      </c>
      <c r="K1952" s="10" t="s">
        <v>2994</v>
      </c>
    </row>
    <row r="1953" spans="3:11" ht="15" customHeight="1" x14ac:dyDescent="0.3">
      <c r="C1953" s="44" t="s">
        <v>16549</v>
      </c>
      <c r="D1953" s="47" t="s">
        <v>4422</v>
      </c>
      <c r="F1953" s="52" t="s">
        <v>12433</v>
      </c>
      <c r="G1953" s="10">
        <v>21939</v>
      </c>
      <c r="H1953" s="10" t="s">
        <v>3002</v>
      </c>
      <c r="I1953" s="47" t="s">
        <v>2771</v>
      </c>
      <c r="J1953" s="10" t="s">
        <v>3003</v>
      </c>
      <c r="K1953" s="10" t="s">
        <v>3004</v>
      </c>
    </row>
    <row r="1954" spans="3:11" ht="15" customHeight="1" x14ac:dyDescent="0.3">
      <c r="C1954" s="44" t="s">
        <v>16550</v>
      </c>
      <c r="D1954" s="47" t="s">
        <v>4521</v>
      </c>
      <c r="F1954" s="52" t="s">
        <v>12434</v>
      </c>
      <c r="G1954" s="10">
        <v>21947</v>
      </c>
      <c r="H1954" s="10" t="s">
        <v>3005</v>
      </c>
      <c r="I1954" s="47" t="s">
        <v>888</v>
      </c>
      <c r="J1954" s="10" t="s">
        <v>58</v>
      </c>
      <c r="K1954" s="10" t="s">
        <v>3006</v>
      </c>
    </row>
    <row r="1955" spans="3:11" ht="15" customHeight="1" x14ac:dyDescent="0.3">
      <c r="C1955" s="44" t="s">
        <v>16551</v>
      </c>
      <c r="D1955" s="47" t="s">
        <v>15170</v>
      </c>
      <c r="F1955" s="52" t="s">
        <v>12435</v>
      </c>
      <c r="G1955" s="10">
        <v>12505</v>
      </c>
      <c r="H1955" s="10" t="s">
        <v>3007</v>
      </c>
      <c r="I1955" s="47" t="s">
        <v>2862</v>
      </c>
      <c r="J1955" s="10" t="s">
        <v>3008</v>
      </c>
      <c r="K1955" s="10" t="s">
        <v>3009</v>
      </c>
    </row>
    <row r="1956" spans="3:11" ht="15" customHeight="1" x14ac:dyDescent="0.3">
      <c r="C1956" s="44" t="s">
        <v>16552</v>
      </c>
      <c r="D1956" s="47" t="s">
        <v>4348</v>
      </c>
      <c r="F1956" s="52" t="s">
        <v>12436</v>
      </c>
      <c r="G1956" s="10">
        <v>12507</v>
      </c>
      <c r="H1956" s="10" t="s">
        <v>3014</v>
      </c>
      <c r="I1956" s="47" t="s">
        <v>2873</v>
      </c>
      <c r="J1956" s="10" t="s">
        <v>3015</v>
      </c>
      <c r="K1956" s="10" t="s">
        <v>3016</v>
      </c>
    </row>
    <row r="1957" spans="3:11" ht="15" customHeight="1" x14ac:dyDescent="0.3">
      <c r="C1957" s="44" t="s">
        <v>16553</v>
      </c>
      <c r="D1957" s="47" t="s">
        <v>913</v>
      </c>
      <c r="F1957" s="52" t="s">
        <v>12437</v>
      </c>
      <c r="G1957" s="10">
        <v>21948</v>
      </c>
      <c r="H1957" s="10" t="s">
        <v>3024</v>
      </c>
      <c r="I1957" s="47" t="s">
        <v>2789</v>
      </c>
      <c r="J1957" s="10" t="s">
        <v>3025</v>
      </c>
      <c r="K1957" s="10" t="s">
        <v>3026</v>
      </c>
    </row>
    <row r="1958" spans="3:11" ht="15" customHeight="1" x14ac:dyDescent="0.3">
      <c r="C1958" s="44" t="s">
        <v>16554</v>
      </c>
      <c r="D1958" s="47" t="s">
        <v>4767</v>
      </c>
      <c r="F1958" s="52" t="s">
        <v>12438</v>
      </c>
      <c r="G1958" s="10">
        <v>16149</v>
      </c>
      <c r="H1958" s="10" t="s">
        <v>3032</v>
      </c>
      <c r="I1958" s="47" t="s">
        <v>2911</v>
      </c>
      <c r="J1958" s="10" t="s">
        <v>3033</v>
      </c>
      <c r="K1958" s="10" t="s">
        <v>3034</v>
      </c>
    </row>
    <row r="1959" spans="3:11" ht="15" customHeight="1" x14ac:dyDescent="0.3">
      <c r="C1959" s="44" t="s">
        <v>16555</v>
      </c>
      <c r="D1959" s="47" t="s">
        <v>1243</v>
      </c>
      <c r="F1959" s="52" t="s">
        <v>12439</v>
      </c>
      <c r="G1959" s="10">
        <v>12519</v>
      </c>
      <c r="H1959" s="10" t="s">
        <v>3038</v>
      </c>
      <c r="I1959" s="47" t="s">
        <v>2923</v>
      </c>
      <c r="J1959" s="10" t="s">
        <v>3039</v>
      </c>
      <c r="K1959" s="10" t="s">
        <v>3040</v>
      </c>
    </row>
    <row r="1960" spans="3:11" ht="15" customHeight="1" x14ac:dyDescent="0.3">
      <c r="C1960" s="44" t="s">
        <v>16556</v>
      </c>
      <c r="D1960" s="47" t="s">
        <v>16557</v>
      </c>
      <c r="F1960" s="52" t="s">
        <v>12440</v>
      </c>
      <c r="G1960" s="10">
        <v>12524</v>
      </c>
      <c r="H1960" s="10" t="s">
        <v>3046</v>
      </c>
      <c r="I1960" s="47" t="s">
        <v>2939</v>
      </c>
      <c r="J1960" s="10" t="s">
        <v>3047</v>
      </c>
      <c r="K1960" s="10" t="s">
        <v>3048</v>
      </c>
    </row>
    <row r="1961" spans="3:11" ht="15" customHeight="1" x14ac:dyDescent="0.3">
      <c r="C1961" s="44" t="s">
        <v>16558</v>
      </c>
      <c r="D1961" s="47" t="s">
        <v>4910</v>
      </c>
      <c r="F1961" s="52" t="s">
        <v>12441</v>
      </c>
      <c r="G1961" s="10">
        <v>12525</v>
      </c>
      <c r="H1961" s="10" t="s">
        <v>3053</v>
      </c>
      <c r="I1961" s="47" t="s">
        <v>2943</v>
      </c>
      <c r="J1961" s="10" t="s">
        <v>3054</v>
      </c>
      <c r="K1961" s="10" t="s">
        <v>3055</v>
      </c>
    </row>
    <row r="1962" spans="3:11" ht="15" customHeight="1" x14ac:dyDescent="0.3">
      <c r="C1962" s="44" t="s">
        <v>16559</v>
      </c>
      <c r="D1962" s="47" t="s">
        <v>4632</v>
      </c>
      <c r="F1962" s="52" t="s">
        <v>23539</v>
      </c>
      <c r="G1962" s="10">
        <v>69957</v>
      </c>
      <c r="H1962" s="10" t="s">
        <v>23540</v>
      </c>
      <c r="I1962" s="47" t="s">
        <v>2962</v>
      </c>
      <c r="J1962" s="10" t="s">
        <v>23541</v>
      </c>
      <c r="K1962" s="10" t="s">
        <v>23542</v>
      </c>
    </row>
    <row r="1963" spans="3:11" ht="15" customHeight="1" x14ac:dyDescent="0.3">
      <c r="C1963" s="44" t="s">
        <v>16560</v>
      </c>
      <c r="D1963" s="47" t="s">
        <v>3314</v>
      </c>
      <c r="F1963" s="52" t="s">
        <v>12442</v>
      </c>
      <c r="G1963" s="10">
        <v>107995</v>
      </c>
      <c r="H1963" s="10" t="s">
        <v>3068</v>
      </c>
      <c r="I1963" s="47" t="s">
        <v>2970</v>
      </c>
      <c r="J1963" s="10" t="s">
        <v>2972</v>
      </c>
      <c r="K1963" s="10" t="s">
        <v>3069</v>
      </c>
    </row>
    <row r="1964" spans="3:11" ht="15" customHeight="1" x14ac:dyDescent="0.3">
      <c r="C1964" s="44" t="s">
        <v>16561</v>
      </c>
      <c r="D1964" s="47" t="s">
        <v>4659</v>
      </c>
      <c r="F1964" s="52" t="s">
        <v>23543</v>
      </c>
      <c r="G1964" s="10">
        <v>52563</v>
      </c>
      <c r="H1964" s="10" t="s">
        <v>23544</v>
      </c>
      <c r="I1964" s="47" t="s">
        <v>2974</v>
      </c>
      <c r="J1964" s="10" t="s">
        <v>2976</v>
      </c>
      <c r="K1964" s="10" t="s">
        <v>23545</v>
      </c>
    </row>
    <row r="1965" spans="3:11" ht="15" customHeight="1" x14ac:dyDescent="0.3">
      <c r="C1965" s="44" t="s">
        <v>16562</v>
      </c>
      <c r="D1965" s="47" t="s">
        <v>72</v>
      </c>
      <c r="F1965" s="52" t="s">
        <v>23546</v>
      </c>
      <c r="G1965" s="10">
        <v>66440</v>
      </c>
      <c r="H1965" s="10" t="s">
        <v>23547</v>
      </c>
      <c r="I1965" s="47" t="s">
        <v>17912</v>
      </c>
      <c r="J1965" s="10" t="s">
        <v>23548</v>
      </c>
      <c r="K1965" s="10" t="s">
        <v>23549</v>
      </c>
    </row>
    <row r="1966" spans="3:11" ht="15" customHeight="1" x14ac:dyDescent="0.3">
      <c r="C1966" s="44" t="s">
        <v>16563</v>
      </c>
      <c r="D1966" s="47" t="s">
        <v>3416</v>
      </c>
      <c r="F1966" s="52" t="s">
        <v>12443</v>
      </c>
      <c r="G1966" s="10">
        <v>217232</v>
      </c>
      <c r="H1966" s="10" t="s">
        <v>3081</v>
      </c>
      <c r="I1966" s="47" t="s">
        <v>2984</v>
      </c>
      <c r="J1966" s="10" t="s">
        <v>2986</v>
      </c>
      <c r="K1966" s="10" t="s">
        <v>3082</v>
      </c>
    </row>
    <row r="1967" spans="3:11" ht="15" customHeight="1" x14ac:dyDescent="0.3">
      <c r="C1967" s="44" t="s">
        <v>16564</v>
      </c>
      <c r="D1967" s="47" t="s">
        <v>5150</v>
      </c>
      <c r="F1967" s="52" t="s">
        <v>12444</v>
      </c>
      <c r="G1967" s="10">
        <v>216150</v>
      </c>
      <c r="H1967" s="10" t="s">
        <v>3084</v>
      </c>
      <c r="I1967" s="47" t="s">
        <v>2995</v>
      </c>
      <c r="J1967" s="10" t="s">
        <v>2997</v>
      </c>
      <c r="K1967" s="10" t="s">
        <v>3085</v>
      </c>
    </row>
    <row r="1968" spans="3:11" ht="15" customHeight="1" x14ac:dyDescent="0.3">
      <c r="C1968" s="44" t="s">
        <v>16565</v>
      </c>
      <c r="D1968" s="47" t="s">
        <v>5153</v>
      </c>
      <c r="F1968" s="52" t="s">
        <v>12445</v>
      </c>
      <c r="G1968" s="10">
        <v>12550</v>
      </c>
      <c r="H1968" s="10" t="s">
        <v>3102</v>
      </c>
      <c r="I1968" s="47" t="s">
        <v>2988</v>
      </c>
      <c r="J1968" s="10" t="s">
        <v>3018</v>
      </c>
      <c r="K1968" s="10" t="s">
        <v>3103</v>
      </c>
    </row>
    <row r="1969" spans="3:11" ht="15" customHeight="1" x14ac:dyDescent="0.3">
      <c r="C1969" s="44" t="s">
        <v>16566</v>
      </c>
      <c r="D1969" s="47" t="s">
        <v>1260</v>
      </c>
      <c r="F1969" s="52" t="s">
        <v>12446</v>
      </c>
      <c r="G1969" s="10">
        <v>12575</v>
      </c>
      <c r="H1969" s="10" t="s">
        <v>3145</v>
      </c>
      <c r="I1969" s="47" t="s">
        <v>890</v>
      </c>
      <c r="J1969" s="10" t="s">
        <v>3146</v>
      </c>
      <c r="K1969" s="10" t="s">
        <v>3147</v>
      </c>
    </row>
    <row r="1970" spans="3:11" ht="15" customHeight="1" x14ac:dyDescent="0.3">
      <c r="C1970" s="44" t="s">
        <v>16567</v>
      </c>
      <c r="D1970" s="47" t="s">
        <v>5176</v>
      </c>
      <c r="F1970" s="52" t="s">
        <v>12447</v>
      </c>
      <c r="G1970" s="10">
        <v>12576</v>
      </c>
      <c r="H1970" s="10" t="s">
        <v>3153</v>
      </c>
      <c r="I1970" s="47" t="s">
        <v>1187</v>
      </c>
      <c r="J1970" s="10" t="s">
        <v>3075</v>
      </c>
      <c r="K1970" s="10" t="s">
        <v>3154</v>
      </c>
    </row>
    <row r="1971" spans="3:11" ht="15" customHeight="1" x14ac:dyDescent="0.3">
      <c r="C1971" s="44" t="s">
        <v>16568</v>
      </c>
      <c r="D1971" s="47" t="s">
        <v>75</v>
      </c>
      <c r="F1971" s="52" t="s">
        <v>12448</v>
      </c>
      <c r="G1971" s="10">
        <v>12578</v>
      </c>
      <c r="H1971" s="10" t="s">
        <v>3155</v>
      </c>
      <c r="I1971" s="47" t="s">
        <v>1190</v>
      </c>
      <c r="J1971" s="10" t="s">
        <v>3079</v>
      </c>
      <c r="K1971" s="10" t="s">
        <v>3156</v>
      </c>
    </row>
    <row r="1972" spans="3:11" ht="15" customHeight="1" x14ac:dyDescent="0.3">
      <c r="C1972" s="44" t="s">
        <v>16569</v>
      </c>
      <c r="D1972" s="47" t="s">
        <v>5206</v>
      </c>
      <c r="F1972" s="52" t="s">
        <v>12449</v>
      </c>
      <c r="G1972" s="10">
        <v>12608</v>
      </c>
      <c r="H1972" s="10" t="s">
        <v>3174</v>
      </c>
      <c r="I1972" s="47" t="s">
        <v>3111</v>
      </c>
      <c r="J1972" s="10" t="s">
        <v>3113</v>
      </c>
      <c r="K1972" s="10" t="s">
        <v>3175</v>
      </c>
    </row>
    <row r="1973" spans="3:11" ht="15" customHeight="1" x14ac:dyDescent="0.3">
      <c r="C1973" s="44" t="s">
        <v>16570</v>
      </c>
      <c r="D1973" s="47" t="s">
        <v>3200</v>
      </c>
      <c r="F1973" s="52" t="s">
        <v>12450</v>
      </c>
      <c r="G1973" s="10">
        <v>12611</v>
      </c>
      <c r="H1973" s="10" t="s">
        <v>3179</v>
      </c>
      <c r="I1973" s="47" t="s">
        <v>3115</v>
      </c>
      <c r="J1973" s="10" t="s">
        <v>3117</v>
      </c>
      <c r="K1973" s="10" t="s">
        <v>3180</v>
      </c>
    </row>
    <row r="1974" spans="3:11" ht="15" customHeight="1" x14ac:dyDescent="0.3">
      <c r="C1974" s="44" t="s">
        <v>16571</v>
      </c>
      <c r="D1974" s="47" t="s">
        <v>1262</v>
      </c>
      <c r="F1974" s="52" t="s">
        <v>23550</v>
      </c>
      <c r="G1974" s="10">
        <v>12614</v>
      </c>
      <c r="H1974" s="10" t="s">
        <v>23551</v>
      </c>
      <c r="I1974" s="47" t="s">
        <v>16911</v>
      </c>
      <c r="J1974" s="10" t="s">
        <v>21377</v>
      </c>
      <c r="K1974" s="10" t="s">
        <v>23552</v>
      </c>
    </row>
    <row r="1975" spans="3:11" ht="15" customHeight="1" x14ac:dyDescent="0.3">
      <c r="C1975" s="44" t="s">
        <v>16572</v>
      </c>
      <c r="D1975" s="47" t="s">
        <v>4873</v>
      </c>
      <c r="F1975" s="52" t="s">
        <v>23553</v>
      </c>
      <c r="G1975" s="10">
        <v>53883</v>
      </c>
      <c r="H1975" s="10" t="s">
        <v>23554</v>
      </c>
      <c r="I1975" s="47" t="s">
        <v>16913</v>
      </c>
      <c r="J1975" s="10" t="s">
        <v>21380</v>
      </c>
      <c r="K1975" s="10" t="s">
        <v>23555</v>
      </c>
    </row>
    <row r="1976" spans="3:11" ht="15" customHeight="1" x14ac:dyDescent="0.3">
      <c r="C1976" s="44" t="s">
        <v>16573</v>
      </c>
      <c r="D1976" s="47" t="s">
        <v>78</v>
      </c>
      <c r="F1976" s="52" t="s">
        <v>23556</v>
      </c>
      <c r="G1976" s="10">
        <v>107934</v>
      </c>
      <c r="H1976" s="10" t="s">
        <v>23557</v>
      </c>
      <c r="I1976" s="47" t="s">
        <v>16915</v>
      </c>
      <c r="J1976" s="10" t="s">
        <v>21383</v>
      </c>
      <c r="K1976" s="10" t="s">
        <v>23558</v>
      </c>
    </row>
    <row r="1977" spans="3:11" ht="15" customHeight="1" x14ac:dyDescent="0.3">
      <c r="C1977" s="44" t="s">
        <v>16574</v>
      </c>
      <c r="D1977" s="47" t="s">
        <v>5495</v>
      </c>
      <c r="F1977" s="52" t="s">
        <v>23559</v>
      </c>
      <c r="G1977" s="10">
        <v>12622</v>
      </c>
      <c r="H1977" s="10" t="s">
        <v>23560</v>
      </c>
      <c r="I1977" s="47" t="s">
        <v>18878</v>
      </c>
      <c r="J1977" s="10" t="s">
        <v>23561</v>
      </c>
      <c r="K1977" s="10" t="s">
        <v>23562</v>
      </c>
    </row>
    <row r="1978" spans="3:11" ht="15" customHeight="1" x14ac:dyDescent="0.3">
      <c r="C1978" s="44" t="s">
        <v>16575</v>
      </c>
      <c r="D1978" s="47" t="s">
        <v>81</v>
      </c>
      <c r="F1978" s="52" t="s">
        <v>12451</v>
      </c>
      <c r="G1978" s="10">
        <v>234671</v>
      </c>
      <c r="H1978" s="10" t="s">
        <v>3201</v>
      </c>
      <c r="I1978" s="47" t="s">
        <v>479</v>
      </c>
      <c r="J1978" s="10" t="s">
        <v>3139</v>
      </c>
      <c r="K1978" s="10" t="s">
        <v>3202</v>
      </c>
    </row>
    <row r="1979" spans="3:11" ht="15" customHeight="1" x14ac:dyDescent="0.3">
      <c r="C1979" s="44" t="s">
        <v>16576</v>
      </c>
      <c r="D1979" s="47" t="s">
        <v>5509</v>
      </c>
      <c r="F1979" s="52" t="s">
        <v>23563</v>
      </c>
      <c r="G1979" s="10">
        <v>23837</v>
      </c>
      <c r="H1979" s="10" t="s">
        <v>23564</v>
      </c>
      <c r="I1979" s="47" t="s">
        <v>17508</v>
      </c>
      <c r="J1979" s="10" t="s">
        <v>21386</v>
      </c>
      <c r="K1979" s="10" t="s">
        <v>23565</v>
      </c>
    </row>
    <row r="1980" spans="3:11" ht="15" customHeight="1" x14ac:dyDescent="0.3">
      <c r="C1980" s="44" t="s">
        <v>16577</v>
      </c>
      <c r="D1980" s="47" t="s">
        <v>84</v>
      </c>
      <c r="F1980" s="52" t="s">
        <v>12452</v>
      </c>
      <c r="G1980" s="10">
        <v>12631</v>
      </c>
      <c r="H1980" s="10" t="s">
        <v>3204</v>
      </c>
      <c r="I1980" s="47" t="s">
        <v>3157</v>
      </c>
      <c r="J1980" s="10" t="s">
        <v>3159</v>
      </c>
      <c r="K1980" s="10" t="s">
        <v>3205</v>
      </c>
    </row>
    <row r="1981" spans="3:11" ht="15" customHeight="1" x14ac:dyDescent="0.3">
      <c r="C1981" s="44" t="s">
        <v>16578</v>
      </c>
      <c r="D1981" s="47" t="s">
        <v>5551</v>
      </c>
      <c r="F1981" s="52" t="s">
        <v>12453</v>
      </c>
      <c r="G1981" s="10">
        <v>12633</v>
      </c>
      <c r="H1981" s="10" t="s">
        <v>3206</v>
      </c>
      <c r="I1981" s="47" t="s">
        <v>2782</v>
      </c>
      <c r="J1981" s="10" t="s">
        <v>3162</v>
      </c>
      <c r="K1981" s="10" t="s">
        <v>3207</v>
      </c>
    </row>
    <row r="1982" spans="3:11" ht="15" customHeight="1" x14ac:dyDescent="0.3">
      <c r="C1982" s="44" t="s">
        <v>16579</v>
      </c>
      <c r="D1982" s="47" t="s">
        <v>5556</v>
      </c>
      <c r="F1982" s="52" t="s">
        <v>23566</v>
      </c>
      <c r="G1982" s="10">
        <v>68755</v>
      </c>
      <c r="H1982" s="10" t="s">
        <v>23567</v>
      </c>
      <c r="I1982" s="47" t="s">
        <v>17917</v>
      </c>
      <c r="J1982" s="10" t="s">
        <v>21389</v>
      </c>
      <c r="K1982" s="10" t="s">
        <v>23568</v>
      </c>
    </row>
    <row r="1983" spans="3:11" ht="15" customHeight="1" x14ac:dyDescent="0.3">
      <c r="C1983" s="44" t="s">
        <v>16580</v>
      </c>
      <c r="D1983" s="47" t="s">
        <v>3970</v>
      </c>
      <c r="F1983" s="52" t="s">
        <v>12454</v>
      </c>
      <c r="G1983" s="10">
        <v>12649</v>
      </c>
      <c r="H1983" s="10" t="s">
        <v>3231</v>
      </c>
      <c r="I1983" s="47" t="s">
        <v>892</v>
      </c>
      <c r="J1983" s="10" t="s">
        <v>3232</v>
      </c>
      <c r="K1983" s="10" t="s">
        <v>3233</v>
      </c>
    </row>
    <row r="1984" spans="3:11" ht="15" customHeight="1" x14ac:dyDescent="0.3">
      <c r="C1984" s="44" t="s">
        <v>16581</v>
      </c>
      <c r="D1984" s="47" t="s">
        <v>16582</v>
      </c>
      <c r="F1984" s="52" t="s">
        <v>12455</v>
      </c>
      <c r="G1984" s="10">
        <v>50883</v>
      </c>
      <c r="H1984" s="10" t="s">
        <v>3238</v>
      </c>
      <c r="I1984" s="47" t="s">
        <v>894</v>
      </c>
      <c r="J1984" s="10" t="s">
        <v>3177</v>
      </c>
      <c r="K1984" s="10" t="s">
        <v>3239</v>
      </c>
    </row>
    <row r="1985" spans="3:11" ht="15" customHeight="1" x14ac:dyDescent="0.3">
      <c r="C1985" s="44" t="s">
        <v>16583</v>
      </c>
      <c r="D1985" s="47" t="s">
        <v>580</v>
      </c>
      <c r="F1985" s="52" t="s">
        <v>23569</v>
      </c>
      <c r="G1985" s="10">
        <v>231600</v>
      </c>
      <c r="H1985" s="10" t="s">
        <v>23570</v>
      </c>
      <c r="I1985" s="47" t="s">
        <v>17919</v>
      </c>
      <c r="J1985" s="10" t="s">
        <v>21392</v>
      </c>
      <c r="K1985" s="10" t="s">
        <v>23571</v>
      </c>
    </row>
    <row r="1986" spans="3:11" ht="15" customHeight="1" x14ac:dyDescent="0.3">
      <c r="C1986" s="44" t="s">
        <v>16584</v>
      </c>
      <c r="D1986" s="47" t="s">
        <v>14748</v>
      </c>
      <c r="F1986" s="52" t="s">
        <v>12456</v>
      </c>
      <c r="G1986" s="10">
        <v>12669</v>
      </c>
      <c r="H1986" s="10" t="s">
        <v>3241</v>
      </c>
      <c r="I1986" s="47" t="s">
        <v>3184</v>
      </c>
      <c r="J1986" s="10" t="s">
        <v>3242</v>
      </c>
      <c r="K1986" s="10" t="s">
        <v>3243</v>
      </c>
    </row>
    <row r="1987" spans="3:11" ht="15" customHeight="1" x14ac:dyDescent="0.3">
      <c r="C1987" s="44" t="s">
        <v>16585</v>
      </c>
      <c r="D1987" s="47" t="s">
        <v>5757</v>
      </c>
      <c r="F1987" s="52" t="s">
        <v>12457</v>
      </c>
      <c r="G1987" s="10">
        <v>243764</v>
      </c>
      <c r="H1987" s="10" t="s">
        <v>3244</v>
      </c>
      <c r="I1987" s="47" t="s">
        <v>3188</v>
      </c>
      <c r="J1987" s="10" t="s">
        <v>3245</v>
      </c>
      <c r="K1987" s="10" t="s">
        <v>3246</v>
      </c>
    </row>
    <row r="1988" spans="3:11" ht="15" customHeight="1" x14ac:dyDescent="0.3">
      <c r="C1988" s="44" t="s">
        <v>16586</v>
      </c>
      <c r="D1988" s="47" t="s">
        <v>16587</v>
      </c>
      <c r="F1988" s="52" t="s">
        <v>23572</v>
      </c>
      <c r="G1988" s="10">
        <v>12671</v>
      </c>
      <c r="H1988" s="10" t="s">
        <v>23573</v>
      </c>
      <c r="I1988" s="47" t="s">
        <v>16919</v>
      </c>
      <c r="J1988" s="10" t="s">
        <v>23574</v>
      </c>
      <c r="K1988" s="10" t="s">
        <v>23575</v>
      </c>
    </row>
    <row r="1989" spans="3:11" ht="15" customHeight="1" x14ac:dyDescent="0.3">
      <c r="C1989" s="44" t="s">
        <v>16588</v>
      </c>
      <c r="D1989" s="47" t="s">
        <v>5812</v>
      </c>
      <c r="F1989" s="52" t="s">
        <v>12458</v>
      </c>
      <c r="G1989" s="10">
        <v>12672</v>
      </c>
      <c r="H1989" s="10" t="s">
        <v>3252</v>
      </c>
      <c r="I1989" s="47" t="s">
        <v>3192</v>
      </c>
      <c r="J1989" s="10" t="s">
        <v>3194</v>
      </c>
      <c r="K1989" s="10" t="s">
        <v>3253</v>
      </c>
    </row>
    <row r="1990" spans="3:11" ht="15" customHeight="1" x14ac:dyDescent="0.3">
      <c r="C1990" s="44" t="s">
        <v>16589</v>
      </c>
      <c r="D1990" s="47" t="s">
        <v>5995</v>
      </c>
      <c r="F1990" s="52" t="s">
        <v>12459</v>
      </c>
      <c r="G1990" s="10">
        <v>213788</v>
      </c>
      <c r="H1990" s="10" t="s">
        <v>3257</v>
      </c>
      <c r="I1990" s="47" t="s">
        <v>3196</v>
      </c>
      <c r="J1990" s="10" t="s">
        <v>3198</v>
      </c>
      <c r="K1990" s="10" t="s">
        <v>3258</v>
      </c>
    </row>
    <row r="1991" spans="3:11" ht="15" customHeight="1" x14ac:dyDescent="0.3">
      <c r="C1991" s="44" t="s">
        <v>16590</v>
      </c>
      <c r="D1991" s="47" t="s">
        <v>6002</v>
      </c>
      <c r="F1991" s="52" t="s">
        <v>12460</v>
      </c>
      <c r="G1991" s="10">
        <v>12683</v>
      </c>
      <c r="H1991" s="10" t="s">
        <v>3261</v>
      </c>
      <c r="I1991" s="47" t="s">
        <v>2790</v>
      </c>
      <c r="J1991" s="10" t="s">
        <v>3262</v>
      </c>
      <c r="K1991" s="10" t="s">
        <v>3263</v>
      </c>
    </row>
    <row r="1992" spans="3:11" ht="15" customHeight="1" x14ac:dyDescent="0.3">
      <c r="C1992" s="44" t="s">
        <v>16591</v>
      </c>
      <c r="D1992" s="47" t="s">
        <v>6012</v>
      </c>
      <c r="F1992" s="52" t="s">
        <v>12461</v>
      </c>
      <c r="G1992" s="10">
        <v>12684</v>
      </c>
      <c r="H1992" s="10" t="s">
        <v>3267</v>
      </c>
      <c r="I1992" s="47" t="s">
        <v>2798</v>
      </c>
      <c r="J1992" s="10" t="s">
        <v>3268</v>
      </c>
      <c r="K1992" s="10" t="s">
        <v>3269</v>
      </c>
    </row>
    <row r="1993" spans="3:11" ht="15" customHeight="1" x14ac:dyDescent="0.3">
      <c r="C1993" s="44" t="s">
        <v>16592</v>
      </c>
      <c r="D1993" s="47" t="s">
        <v>6023</v>
      </c>
      <c r="F1993" s="52" t="s">
        <v>23576</v>
      </c>
      <c r="G1993" s="10">
        <v>14311</v>
      </c>
      <c r="H1993" s="10" t="s">
        <v>23577</v>
      </c>
      <c r="I1993" s="47" t="s">
        <v>17515</v>
      </c>
      <c r="J1993" s="10" t="s">
        <v>21398</v>
      </c>
      <c r="K1993" s="10" t="s">
        <v>23578</v>
      </c>
    </row>
    <row r="1994" spans="3:11" ht="15" customHeight="1" x14ac:dyDescent="0.3">
      <c r="C1994" s="44" t="s">
        <v>16593</v>
      </c>
      <c r="D1994" s="47" t="s">
        <v>4003</v>
      </c>
      <c r="F1994" s="52" t="s">
        <v>23579</v>
      </c>
      <c r="G1994" s="10">
        <v>12700</v>
      </c>
      <c r="H1994" s="10" t="s">
        <v>23580</v>
      </c>
      <c r="I1994" s="47" t="s">
        <v>17921</v>
      </c>
      <c r="J1994" s="10" t="s">
        <v>21401</v>
      </c>
      <c r="K1994" s="10" t="s">
        <v>23581</v>
      </c>
    </row>
    <row r="1995" spans="3:11" ht="15" customHeight="1" x14ac:dyDescent="0.3">
      <c r="C1995" s="44" t="s">
        <v>16594</v>
      </c>
      <c r="D1995" s="47" t="s">
        <v>87</v>
      </c>
      <c r="F1995" s="52" t="s">
        <v>23582</v>
      </c>
      <c r="G1995" s="10">
        <v>75458</v>
      </c>
      <c r="H1995" s="10" t="s">
        <v>23583</v>
      </c>
      <c r="I1995" s="47" t="s">
        <v>3222</v>
      </c>
      <c r="J1995" s="10" t="s">
        <v>3224</v>
      </c>
      <c r="K1995" s="10" t="s">
        <v>23584</v>
      </c>
    </row>
    <row r="1996" spans="3:11" ht="15" customHeight="1" x14ac:dyDescent="0.3">
      <c r="C1996" s="44" t="s">
        <v>16595</v>
      </c>
      <c r="D1996" s="47" t="s">
        <v>6784</v>
      </c>
      <c r="F1996" s="52" t="s">
        <v>12462</v>
      </c>
      <c r="G1996" s="10">
        <v>56708</v>
      </c>
      <c r="H1996" s="10" t="s">
        <v>3292</v>
      </c>
      <c r="I1996" s="47" t="s">
        <v>3227</v>
      </c>
      <c r="J1996" s="10" t="s">
        <v>3229</v>
      </c>
      <c r="K1996" s="10" t="s">
        <v>3293</v>
      </c>
    </row>
    <row r="1997" spans="3:11" ht="15" customHeight="1" x14ac:dyDescent="0.3">
      <c r="C1997" s="44" t="s">
        <v>16596</v>
      </c>
      <c r="D1997" s="47" t="s">
        <v>90</v>
      </c>
      <c r="F1997" s="52" t="s">
        <v>12463</v>
      </c>
      <c r="G1997" s="10">
        <v>14747</v>
      </c>
      <c r="H1997" s="10" t="s">
        <v>3330</v>
      </c>
      <c r="I1997" s="47" t="s">
        <v>3281</v>
      </c>
      <c r="J1997" s="10" t="s">
        <v>3283</v>
      </c>
      <c r="K1997" s="10" t="s">
        <v>3331</v>
      </c>
    </row>
    <row r="1998" spans="3:11" ht="15" customHeight="1" x14ac:dyDescent="0.3">
      <c r="C1998" s="44" t="s">
        <v>16597</v>
      </c>
      <c r="D1998" s="47" t="s">
        <v>93</v>
      </c>
      <c r="F1998" s="52" t="s">
        <v>23585</v>
      </c>
      <c r="G1998" s="10">
        <v>100504164</v>
      </c>
      <c r="H1998" s="10" t="s">
        <v>23586</v>
      </c>
      <c r="I1998" s="47" t="s">
        <v>18882</v>
      </c>
      <c r="J1998" s="10" t="s">
        <v>3376</v>
      </c>
      <c r="K1998" s="10" t="s">
        <v>23587</v>
      </c>
    </row>
    <row r="1999" spans="3:11" ht="15" customHeight="1" x14ac:dyDescent="0.3">
      <c r="C1999" s="44" t="s">
        <v>16598</v>
      </c>
      <c r="D1999" s="47" t="s">
        <v>6806</v>
      </c>
      <c r="F1999" s="52" t="s">
        <v>12464</v>
      </c>
      <c r="G1999" s="10">
        <v>73381</v>
      </c>
      <c r="H1999" s="10" t="s">
        <v>3336</v>
      </c>
      <c r="I1999" s="47" t="s">
        <v>3288</v>
      </c>
      <c r="J1999" s="10" t="s">
        <v>3290</v>
      </c>
      <c r="K1999" s="10" t="s">
        <v>3337</v>
      </c>
    </row>
    <row r="2000" spans="3:11" ht="15" customHeight="1" x14ac:dyDescent="0.3">
      <c r="C2000" s="44" t="s">
        <v>16599</v>
      </c>
      <c r="D2000" s="47" t="s">
        <v>3686</v>
      </c>
      <c r="F2000" s="52" t="s">
        <v>23588</v>
      </c>
      <c r="G2000" s="10">
        <v>53621</v>
      </c>
      <c r="H2000" s="10" t="s">
        <v>23589</v>
      </c>
      <c r="I2000" s="47" t="s">
        <v>17923</v>
      </c>
      <c r="J2000" s="10" t="s">
        <v>21407</v>
      </c>
      <c r="K2000" s="10" t="s">
        <v>23590</v>
      </c>
    </row>
    <row r="2001" spans="3:11" ht="15" customHeight="1" x14ac:dyDescent="0.3">
      <c r="C2001" s="44" t="s">
        <v>16600</v>
      </c>
      <c r="D2001" s="47" t="s">
        <v>3687</v>
      </c>
      <c r="F2001" s="52" t="s">
        <v>12465</v>
      </c>
      <c r="G2001" s="10">
        <v>12801</v>
      </c>
      <c r="H2001" s="10" t="s">
        <v>3350</v>
      </c>
      <c r="I2001" s="47" t="s">
        <v>3295</v>
      </c>
      <c r="J2001" s="10" t="s">
        <v>3297</v>
      </c>
      <c r="K2001" s="10" t="s">
        <v>3351</v>
      </c>
    </row>
    <row r="2002" spans="3:11" ht="15" customHeight="1" x14ac:dyDescent="0.3">
      <c r="C2002" s="44" t="s">
        <v>16601</v>
      </c>
      <c r="D2002" s="47" t="s">
        <v>96</v>
      </c>
      <c r="F2002" s="52" t="s">
        <v>12466</v>
      </c>
      <c r="G2002" s="10">
        <v>12802</v>
      </c>
      <c r="H2002" s="10" t="s">
        <v>3352</v>
      </c>
      <c r="I2002" s="47" t="s">
        <v>3299</v>
      </c>
      <c r="J2002" s="10" t="s">
        <v>3301</v>
      </c>
      <c r="K2002" s="10" t="s">
        <v>3353</v>
      </c>
    </row>
    <row r="2003" spans="3:11" ht="15" customHeight="1" x14ac:dyDescent="0.3">
      <c r="C2003" s="44" t="s">
        <v>16602</v>
      </c>
      <c r="D2003" s="47" t="s">
        <v>3695</v>
      </c>
      <c r="F2003" s="52" t="s">
        <v>12467</v>
      </c>
      <c r="G2003" s="10">
        <v>12804</v>
      </c>
      <c r="H2003" s="10" t="s">
        <v>3358</v>
      </c>
      <c r="I2003" s="47" t="s">
        <v>3303</v>
      </c>
      <c r="J2003" s="10" t="s">
        <v>3305</v>
      </c>
      <c r="K2003" s="10" t="s">
        <v>3359</v>
      </c>
    </row>
    <row r="2004" spans="3:11" ht="15" customHeight="1" x14ac:dyDescent="0.3">
      <c r="C2004" s="44" t="s">
        <v>16603</v>
      </c>
      <c r="D2004" s="47" t="s">
        <v>99</v>
      </c>
      <c r="F2004" s="52" t="s">
        <v>12468</v>
      </c>
      <c r="G2004" s="10">
        <v>12828</v>
      </c>
      <c r="H2004" s="10" t="s">
        <v>3385</v>
      </c>
      <c r="I2004" s="47" t="s">
        <v>3020</v>
      </c>
      <c r="J2004" s="10" t="s">
        <v>3328</v>
      </c>
      <c r="K2004" s="10" t="s">
        <v>3386</v>
      </c>
    </row>
    <row r="2005" spans="3:11" ht="15" customHeight="1" x14ac:dyDescent="0.3">
      <c r="C2005" s="44" t="s">
        <v>16604</v>
      </c>
      <c r="D2005" s="47" t="s">
        <v>6835</v>
      </c>
      <c r="F2005" s="52" t="s">
        <v>12469</v>
      </c>
      <c r="G2005" s="10">
        <v>66199</v>
      </c>
      <c r="H2005" s="10" t="s">
        <v>3387</v>
      </c>
      <c r="I2005" s="47" t="s">
        <v>3332</v>
      </c>
      <c r="J2005" s="10" t="s">
        <v>3334</v>
      </c>
      <c r="K2005" s="10" t="s">
        <v>3388</v>
      </c>
    </row>
    <row r="2006" spans="3:11" ht="15" customHeight="1" x14ac:dyDescent="0.3">
      <c r="C2006" s="44" t="s">
        <v>16605</v>
      </c>
      <c r="D2006" s="47" t="s">
        <v>6843</v>
      </c>
      <c r="F2006" s="52" t="s">
        <v>12470</v>
      </c>
      <c r="G2006" s="10">
        <v>12846</v>
      </c>
      <c r="H2006" s="10" t="s">
        <v>3392</v>
      </c>
      <c r="I2006" s="47" t="s">
        <v>491</v>
      </c>
      <c r="J2006" s="10" t="s">
        <v>3340</v>
      </c>
      <c r="K2006" s="10" t="s">
        <v>3393</v>
      </c>
    </row>
    <row r="2007" spans="3:11" ht="15" customHeight="1" x14ac:dyDescent="0.3">
      <c r="C2007" s="44" t="s">
        <v>16606</v>
      </c>
      <c r="D2007" s="47" t="s">
        <v>6849</v>
      </c>
      <c r="F2007" s="52" t="s">
        <v>12471</v>
      </c>
      <c r="G2007" s="10">
        <v>110323</v>
      </c>
      <c r="H2007" s="10" t="s">
        <v>3417</v>
      </c>
      <c r="I2007" s="47" t="s">
        <v>1832</v>
      </c>
      <c r="J2007" s="10" t="s">
        <v>3418</v>
      </c>
      <c r="K2007" s="10" t="s">
        <v>3419</v>
      </c>
    </row>
    <row r="2008" spans="3:11" ht="15" customHeight="1" x14ac:dyDescent="0.3">
      <c r="C2008" s="44" t="s">
        <v>16607</v>
      </c>
      <c r="D2008" s="47" t="s">
        <v>3699</v>
      </c>
      <c r="F2008" s="52" t="s">
        <v>12472</v>
      </c>
      <c r="G2008" s="10">
        <v>12866</v>
      </c>
      <c r="H2008" s="10" t="s">
        <v>3420</v>
      </c>
      <c r="I2008" s="47" t="s">
        <v>1837</v>
      </c>
      <c r="J2008" s="10" t="s">
        <v>3421</v>
      </c>
      <c r="K2008" s="10" t="s">
        <v>3422</v>
      </c>
    </row>
    <row r="2009" spans="3:11" ht="15" customHeight="1" x14ac:dyDescent="0.3">
      <c r="C2009" s="44" t="s">
        <v>16608</v>
      </c>
      <c r="D2009" s="47" t="s">
        <v>16609</v>
      </c>
      <c r="F2009" s="52" t="s">
        <v>12473</v>
      </c>
      <c r="G2009" s="10">
        <v>12868</v>
      </c>
      <c r="H2009" s="10" t="s">
        <v>3438</v>
      </c>
      <c r="I2009" s="47" t="s">
        <v>1840</v>
      </c>
      <c r="J2009" s="10" t="s">
        <v>3439</v>
      </c>
      <c r="K2009" s="10" t="s">
        <v>3440</v>
      </c>
    </row>
    <row r="2010" spans="3:11" ht="15" customHeight="1" x14ac:dyDescent="0.3">
      <c r="C2010" s="44" t="s">
        <v>16610</v>
      </c>
      <c r="D2010" s="47" t="s">
        <v>16611</v>
      </c>
      <c r="F2010" s="52" t="s">
        <v>12474</v>
      </c>
      <c r="G2010" s="10">
        <v>12894</v>
      </c>
      <c r="H2010" s="10" t="s">
        <v>3462</v>
      </c>
      <c r="I2010" s="47" t="s">
        <v>1639</v>
      </c>
      <c r="J2010" s="10" t="s">
        <v>3361</v>
      </c>
      <c r="K2010" s="10" t="s">
        <v>3463</v>
      </c>
    </row>
    <row r="2011" spans="3:11" ht="15" customHeight="1" x14ac:dyDescent="0.3">
      <c r="C2011" s="44" t="s">
        <v>16612</v>
      </c>
      <c r="D2011" s="47" t="s">
        <v>102</v>
      </c>
      <c r="F2011" s="52" t="s">
        <v>12475</v>
      </c>
      <c r="G2011" s="10">
        <v>12895</v>
      </c>
      <c r="H2011" s="10" t="s">
        <v>3471</v>
      </c>
      <c r="I2011" s="47" t="s">
        <v>1640</v>
      </c>
      <c r="J2011" s="10" t="s">
        <v>3364</v>
      </c>
      <c r="K2011" s="10" t="s">
        <v>3472</v>
      </c>
    </row>
    <row r="2012" spans="3:11" ht="15" customHeight="1" x14ac:dyDescent="0.3">
      <c r="C2012" s="44" t="s">
        <v>16613</v>
      </c>
      <c r="D2012" s="47" t="s">
        <v>2843</v>
      </c>
      <c r="F2012" s="52" t="s">
        <v>12476</v>
      </c>
      <c r="G2012" s="10">
        <v>12896</v>
      </c>
      <c r="H2012" s="10" t="s">
        <v>3476</v>
      </c>
      <c r="I2012" s="47" t="s">
        <v>1647</v>
      </c>
      <c r="J2012" s="10" t="s">
        <v>3368</v>
      </c>
      <c r="K2012" s="10" t="s">
        <v>3477</v>
      </c>
    </row>
    <row r="2013" spans="3:11" ht="15" customHeight="1" x14ac:dyDescent="0.3">
      <c r="C2013" s="44" t="s">
        <v>16614</v>
      </c>
      <c r="D2013" s="47" t="s">
        <v>2847</v>
      </c>
      <c r="F2013" s="52" t="s">
        <v>12477</v>
      </c>
      <c r="G2013" s="10">
        <v>12905</v>
      </c>
      <c r="H2013" s="10" t="s">
        <v>3479</v>
      </c>
      <c r="I2013" s="47" t="s">
        <v>2818</v>
      </c>
      <c r="J2013" s="10" t="s">
        <v>3480</v>
      </c>
      <c r="K2013" s="10" t="s">
        <v>3481</v>
      </c>
    </row>
    <row r="2014" spans="3:11" ht="15" customHeight="1" x14ac:dyDescent="0.3">
      <c r="C2014" s="44" t="s">
        <v>16615</v>
      </c>
      <c r="D2014" s="47" t="s">
        <v>105</v>
      </c>
      <c r="F2014" s="52" t="s">
        <v>12478</v>
      </c>
      <c r="G2014" s="10">
        <v>12908</v>
      </c>
      <c r="H2014" s="10" t="s">
        <v>3484</v>
      </c>
      <c r="I2014" s="47" t="s">
        <v>1653</v>
      </c>
      <c r="J2014" s="10" t="s">
        <v>3383</v>
      </c>
      <c r="K2014" s="10" t="s">
        <v>3485</v>
      </c>
    </row>
    <row r="2015" spans="3:11" ht="15" customHeight="1" x14ac:dyDescent="0.3">
      <c r="C2015" s="44" t="s">
        <v>16616</v>
      </c>
      <c r="D2015" s="47" t="s">
        <v>6968</v>
      </c>
      <c r="F2015" s="52" t="s">
        <v>23591</v>
      </c>
      <c r="G2015" s="10">
        <v>58799</v>
      </c>
      <c r="H2015" s="10" t="s">
        <v>23592</v>
      </c>
      <c r="I2015" s="47" t="s">
        <v>17925</v>
      </c>
      <c r="J2015" s="10" t="s">
        <v>21410</v>
      </c>
      <c r="K2015" s="10" t="s">
        <v>23593</v>
      </c>
    </row>
    <row r="2016" spans="3:11" ht="15" customHeight="1" x14ac:dyDescent="0.3">
      <c r="C2016" s="44" t="s">
        <v>16617</v>
      </c>
      <c r="D2016" s="47" t="s">
        <v>108</v>
      </c>
      <c r="F2016" s="52" t="s">
        <v>23594</v>
      </c>
      <c r="G2016" s="10">
        <v>12909</v>
      </c>
      <c r="H2016" s="10" t="s">
        <v>23595</v>
      </c>
      <c r="I2016" s="47" t="s">
        <v>16926</v>
      </c>
      <c r="J2016" s="10" t="s">
        <v>23596</v>
      </c>
      <c r="K2016" s="10" t="s">
        <v>23597</v>
      </c>
    </row>
    <row r="2017" spans="3:11" ht="15" customHeight="1" x14ac:dyDescent="0.3">
      <c r="C2017" s="44" t="s">
        <v>16618</v>
      </c>
      <c r="D2017" s="47" t="s">
        <v>111</v>
      </c>
      <c r="F2017" s="52" t="s">
        <v>12479</v>
      </c>
      <c r="G2017" s="10">
        <v>12921</v>
      </c>
      <c r="H2017" s="10" t="s">
        <v>3508</v>
      </c>
      <c r="I2017" s="47" t="s">
        <v>3400</v>
      </c>
      <c r="J2017" s="10" t="s">
        <v>3402</v>
      </c>
      <c r="K2017" s="10" t="s">
        <v>3509</v>
      </c>
    </row>
    <row r="2018" spans="3:11" ht="15" customHeight="1" x14ac:dyDescent="0.3">
      <c r="C2018" s="44" t="s">
        <v>16619</v>
      </c>
      <c r="D2018" s="47" t="s">
        <v>6980</v>
      </c>
      <c r="F2018" s="52" t="s">
        <v>12480</v>
      </c>
      <c r="G2018" s="10">
        <v>12922</v>
      </c>
      <c r="H2018" s="10" t="s">
        <v>3513</v>
      </c>
      <c r="I2018" s="47" t="s">
        <v>3404</v>
      </c>
      <c r="J2018" s="10" t="s">
        <v>3406</v>
      </c>
      <c r="K2018" s="10" t="s">
        <v>3514</v>
      </c>
    </row>
    <row r="2019" spans="3:11" ht="15" customHeight="1" x14ac:dyDescent="0.3">
      <c r="C2019" s="44" t="s">
        <v>16620</v>
      </c>
      <c r="D2019" s="47" t="s">
        <v>6986</v>
      </c>
      <c r="F2019" s="52" t="s">
        <v>12481</v>
      </c>
      <c r="G2019" s="10">
        <v>74114</v>
      </c>
      <c r="H2019" s="10" t="s">
        <v>3526</v>
      </c>
      <c r="I2019" s="47" t="s">
        <v>1655</v>
      </c>
      <c r="J2019" s="10" t="s">
        <v>3411</v>
      </c>
      <c r="K2019" s="10" t="s">
        <v>3527</v>
      </c>
    </row>
    <row r="2020" spans="3:11" ht="15" customHeight="1" x14ac:dyDescent="0.3">
      <c r="C2020" s="44" t="s">
        <v>16621</v>
      </c>
      <c r="D2020" s="47" t="s">
        <v>114</v>
      </c>
      <c r="F2020" s="52" t="s">
        <v>12482</v>
      </c>
      <c r="G2020" s="10">
        <v>12944</v>
      </c>
      <c r="H2020" s="10" t="s">
        <v>3536</v>
      </c>
      <c r="I2020" s="47" t="s">
        <v>898</v>
      </c>
      <c r="J2020" s="10" t="s">
        <v>3414</v>
      </c>
      <c r="K2020" s="10" t="s">
        <v>3537</v>
      </c>
    </row>
    <row r="2021" spans="3:11" ht="15" customHeight="1" x14ac:dyDescent="0.3">
      <c r="C2021" s="44" t="s">
        <v>16622</v>
      </c>
      <c r="D2021" s="47" t="s">
        <v>6995</v>
      </c>
      <c r="F2021" s="52" t="s">
        <v>12483</v>
      </c>
      <c r="G2021" s="10">
        <v>12954</v>
      </c>
      <c r="H2021" s="10" t="s">
        <v>3542</v>
      </c>
      <c r="I2021" s="47" t="s">
        <v>3423</v>
      </c>
      <c r="J2021" s="10" t="s">
        <v>3425</v>
      </c>
      <c r="K2021" s="10" t="s">
        <v>3543</v>
      </c>
    </row>
    <row r="2022" spans="3:11" ht="15" customHeight="1" x14ac:dyDescent="0.3">
      <c r="C2022" s="44" t="s">
        <v>16623</v>
      </c>
      <c r="D2022" s="47" t="s">
        <v>7000</v>
      </c>
      <c r="F2022" s="52" t="s">
        <v>12484</v>
      </c>
      <c r="G2022" s="10">
        <v>12955</v>
      </c>
      <c r="H2022" s="10" t="s">
        <v>3550</v>
      </c>
      <c r="I2022" s="47" t="s">
        <v>3428</v>
      </c>
      <c r="J2022" s="10" t="s">
        <v>3430</v>
      </c>
      <c r="K2022" s="10" t="s">
        <v>3551</v>
      </c>
    </row>
    <row r="2023" spans="3:11" ht="15" customHeight="1" x14ac:dyDescent="0.3">
      <c r="C2023" s="44" t="s">
        <v>16624</v>
      </c>
      <c r="D2023" s="47" t="s">
        <v>117</v>
      </c>
      <c r="F2023" s="52" t="s">
        <v>12485</v>
      </c>
      <c r="G2023" s="10">
        <v>12974</v>
      </c>
      <c r="H2023" s="10" t="s">
        <v>3571</v>
      </c>
      <c r="I2023" s="47" t="s">
        <v>1501</v>
      </c>
      <c r="J2023" s="10" t="s">
        <v>3445</v>
      </c>
      <c r="K2023" s="10" t="s">
        <v>3572</v>
      </c>
    </row>
    <row r="2024" spans="3:11" ht="15" customHeight="1" x14ac:dyDescent="0.3">
      <c r="C2024" s="44" t="s">
        <v>16625</v>
      </c>
      <c r="D2024" s="47" t="s">
        <v>16626</v>
      </c>
      <c r="F2024" s="52" t="s">
        <v>12486</v>
      </c>
      <c r="G2024" s="10">
        <v>12977</v>
      </c>
      <c r="H2024" s="10" t="s">
        <v>3577</v>
      </c>
      <c r="I2024" s="47" t="s">
        <v>2291</v>
      </c>
      <c r="J2024" s="10" t="s">
        <v>64</v>
      </c>
      <c r="K2024" s="10" t="s">
        <v>3578</v>
      </c>
    </row>
    <row r="2025" spans="3:11" ht="15" customHeight="1" x14ac:dyDescent="0.3">
      <c r="C2025" s="44" t="s">
        <v>16627</v>
      </c>
      <c r="D2025" s="47" t="s">
        <v>120</v>
      </c>
      <c r="F2025" s="52" t="s">
        <v>12487</v>
      </c>
      <c r="G2025" s="10">
        <v>12981</v>
      </c>
      <c r="H2025" s="10" t="s">
        <v>3585</v>
      </c>
      <c r="I2025" s="47" t="s">
        <v>2300</v>
      </c>
      <c r="J2025" s="10" t="s">
        <v>67</v>
      </c>
      <c r="K2025" s="10" t="s">
        <v>3586</v>
      </c>
    </row>
    <row r="2026" spans="3:11" ht="15" customHeight="1" x14ac:dyDescent="0.3">
      <c r="C2026" s="44" t="s">
        <v>16628</v>
      </c>
      <c r="D2026" s="47" t="s">
        <v>123</v>
      </c>
      <c r="F2026" s="52" t="s">
        <v>23598</v>
      </c>
      <c r="G2026" s="10">
        <v>12982</v>
      </c>
      <c r="H2026" s="10" t="s">
        <v>23599</v>
      </c>
      <c r="I2026" s="47" t="s">
        <v>3452</v>
      </c>
      <c r="J2026" s="10" t="s">
        <v>3711</v>
      </c>
      <c r="K2026" s="10" t="s">
        <v>23600</v>
      </c>
    </row>
    <row r="2027" spans="3:11" ht="15" customHeight="1" x14ac:dyDescent="0.3">
      <c r="C2027" s="44" t="s">
        <v>16629</v>
      </c>
      <c r="D2027" s="47" t="s">
        <v>126</v>
      </c>
      <c r="F2027" s="52" t="s">
        <v>12488</v>
      </c>
      <c r="G2027" s="10">
        <v>12985</v>
      </c>
      <c r="H2027" s="10" t="s">
        <v>3593</v>
      </c>
      <c r="I2027" s="47" t="s">
        <v>2308</v>
      </c>
      <c r="J2027" s="10" t="s">
        <v>70</v>
      </c>
      <c r="K2027" s="10" t="s">
        <v>3594</v>
      </c>
    </row>
    <row r="2028" spans="3:11" ht="15" customHeight="1" x14ac:dyDescent="0.3">
      <c r="C2028" s="44" t="s">
        <v>16630</v>
      </c>
      <c r="D2028" s="47" t="s">
        <v>129</v>
      </c>
      <c r="F2028" s="52" t="s">
        <v>12489</v>
      </c>
      <c r="G2028" s="10">
        <v>12986</v>
      </c>
      <c r="H2028" s="10" t="s">
        <v>3598</v>
      </c>
      <c r="I2028" s="47" t="s">
        <v>3464</v>
      </c>
      <c r="J2028" s="10" t="s">
        <v>3466</v>
      </c>
      <c r="K2028" s="10" t="s">
        <v>3599</v>
      </c>
    </row>
    <row r="2029" spans="3:11" ht="15" customHeight="1" x14ac:dyDescent="0.3">
      <c r="C2029" s="44" t="s">
        <v>16631</v>
      </c>
      <c r="D2029" s="47" t="s">
        <v>7014</v>
      </c>
      <c r="F2029" s="52" t="s">
        <v>12490</v>
      </c>
      <c r="G2029" s="10">
        <v>13019</v>
      </c>
      <c r="H2029" s="10" t="s">
        <v>3663</v>
      </c>
      <c r="I2029" s="47" t="s">
        <v>3494</v>
      </c>
      <c r="J2029" s="10" t="s">
        <v>3496</v>
      </c>
      <c r="K2029" s="10" t="s">
        <v>3664</v>
      </c>
    </row>
    <row r="2030" spans="3:11" ht="15" customHeight="1" x14ac:dyDescent="0.3">
      <c r="C2030" s="44" t="s">
        <v>16632</v>
      </c>
      <c r="D2030" s="47" t="s">
        <v>2866</v>
      </c>
      <c r="F2030" s="52" t="s">
        <v>12491</v>
      </c>
      <c r="G2030" s="10">
        <v>244218</v>
      </c>
      <c r="H2030" s="10" t="s">
        <v>3665</v>
      </c>
      <c r="I2030" s="47" t="s">
        <v>3499</v>
      </c>
      <c r="J2030" s="10" t="s">
        <v>3501</v>
      </c>
      <c r="K2030" s="10" t="s">
        <v>3666</v>
      </c>
    </row>
    <row r="2031" spans="3:11" ht="15" customHeight="1" x14ac:dyDescent="0.3">
      <c r="C2031" s="44" t="s">
        <v>16633</v>
      </c>
      <c r="D2031" s="47" t="s">
        <v>7019</v>
      </c>
      <c r="F2031" s="52" t="s">
        <v>12492</v>
      </c>
      <c r="G2031" s="10">
        <v>12387</v>
      </c>
      <c r="H2031" s="10" t="s">
        <v>3689</v>
      </c>
      <c r="I2031" s="47" t="s">
        <v>3027</v>
      </c>
      <c r="J2031" s="10" t="s">
        <v>3511</v>
      </c>
      <c r="K2031" s="10" t="s">
        <v>3690</v>
      </c>
    </row>
    <row r="2032" spans="3:11" ht="15" customHeight="1" x14ac:dyDescent="0.3">
      <c r="C2032" s="44" t="s">
        <v>16634</v>
      </c>
      <c r="D2032" s="47" t="s">
        <v>7022</v>
      </c>
      <c r="F2032" s="52" t="s">
        <v>12493</v>
      </c>
      <c r="G2032" s="10">
        <v>13030</v>
      </c>
      <c r="H2032" s="10" t="s">
        <v>3703</v>
      </c>
      <c r="I2032" s="47" t="s">
        <v>3517</v>
      </c>
      <c r="J2032" s="10" t="s">
        <v>3519</v>
      </c>
      <c r="K2032" s="10" t="s">
        <v>3704</v>
      </c>
    </row>
    <row r="2033" spans="3:11" ht="15" customHeight="1" x14ac:dyDescent="0.3">
      <c r="C2033" s="44" t="s">
        <v>16635</v>
      </c>
      <c r="D2033" s="47" t="s">
        <v>132</v>
      </c>
      <c r="F2033" s="52" t="s">
        <v>12494</v>
      </c>
      <c r="G2033" s="10">
        <v>13034</v>
      </c>
      <c r="H2033" s="10" t="s">
        <v>3719</v>
      </c>
      <c r="I2033" s="47" t="s">
        <v>3528</v>
      </c>
      <c r="J2033" s="10" t="s">
        <v>3530</v>
      </c>
      <c r="K2033" s="10" t="s">
        <v>3720</v>
      </c>
    </row>
    <row r="2034" spans="3:11" ht="15" customHeight="1" x14ac:dyDescent="0.3">
      <c r="C2034" s="44" t="s">
        <v>16636</v>
      </c>
      <c r="D2034" s="47" t="s">
        <v>7026</v>
      </c>
      <c r="F2034" s="52" t="s">
        <v>12495</v>
      </c>
      <c r="G2034" s="10">
        <v>26965</v>
      </c>
      <c r="H2034" s="10" t="s">
        <v>3733</v>
      </c>
      <c r="I2034" s="47" t="s">
        <v>3544</v>
      </c>
      <c r="J2034" s="10" t="s">
        <v>3546</v>
      </c>
      <c r="K2034" s="10" t="s">
        <v>3734</v>
      </c>
    </row>
    <row r="2035" spans="3:11" ht="15" customHeight="1" x14ac:dyDescent="0.3">
      <c r="C2035" s="44" t="s">
        <v>16637</v>
      </c>
      <c r="D2035" s="47" t="s">
        <v>7031</v>
      </c>
      <c r="F2035" s="52" t="s">
        <v>12496</v>
      </c>
      <c r="G2035" s="10">
        <v>71745</v>
      </c>
      <c r="H2035" s="10" t="s">
        <v>3736</v>
      </c>
      <c r="I2035" s="47" t="s">
        <v>3552</v>
      </c>
      <c r="J2035" s="10" t="s">
        <v>3554</v>
      </c>
      <c r="K2035" s="10" t="s">
        <v>3737</v>
      </c>
    </row>
    <row r="2036" spans="3:11" ht="15" customHeight="1" x14ac:dyDescent="0.3">
      <c r="C2036" s="44" t="s">
        <v>16638</v>
      </c>
      <c r="D2036" s="47" t="s">
        <v>135</v>
      </c>
      <c r="F2036" s="52" t="s">
        <v>12497</v>
      </c>
      <c r="G2036" s="10">
        <v>26554</v>
      </c>
      <c r="H2036" s="10" t="s">
        <v>3740</v>
      </c>
      <c r="I2036" s="47" t="s">
        <v>3559</v>
      </c>
      <c r="J2036" s="10" t="s">
        <v>3561</v>
      </c>
      <c r="K2036" s="10" t="s">
        <v>3741</v>
      </c>
    </row>
    <row r="2037" spans="3:11" ht="15" customHeight="1" x14ac:dyDescent="0.3">
      <c r="C2037" s="44" t="s">
        <v>16639</v>
      </c>
      <c r="D2037" s="47" t="s">
        <v>138</v>
      </c>
      <c r="F2037" s="52" t="s">
        <v>12498</v>
      </c>
      <c r="G2037" s="10">
        <v>99375</v>
      </c>
      <c r="H2037" s="10" t="s">
        <v>3746</v>
      </c>
      <c r="I2037" s="47" t="s">
        <v>3745</v>
      </c>
      <c r="J2037" s="10" t="s">
        <v>3747</v>
      </c>
      <c r="K2037" s="10" t="s">
        <v>3748</v>
      </c>
    </row>
    <row r="2038" spans="3:11" ht="15" customHeight="1" x14ac:dyDescent="0.3">
      <c r="C2038" s="44" t="s">
        <v>16640</v>
      </c>
      <c r="D2038" s="47" t="s">
        <v>141</v>
      </c>
      <c r="F2038" s="52" t="s">
        <v>12499</v>
      </c>
      <c r="G2038" s="10">
        <v>72584</v>
      </c>
      <c r="H2038" s="10" t="s">
        <v>3750</v>
      </c>
      <c r="I2038" s="47" t="s">
        <v>3563</v>
      </c>
      <c r="J2038" s="10" t="s">
        <v>3565</v>
      </c>
      <c r="K2038" s="10" t="s">
        <v>3751</v>
      </c>
    </row>
    <row r="2039" spans="3:11" ht="15" customHeight="1" x14ac:dyDescent="0.3">
      <c r="C2039" s="44" t="s">
        <v>16641</v>
      </c>
      <c r="D2039" s="47" t="s">
        <v>16642</v>
      </c>
      <c r="F2039" s="52" t="s">
        <v>12500</v>
      </c>
      <c r="G2039" s="10">
        <v>75717</v>
      </c>
      <c r="H2039" s="10" t="s">
        <v>3756</v>
      </c>
      <c r="I2039" s="47" t="s">
        <v>3567</v>
      </c>
      <c r="J2039" s="10" t="s">
        <v>3569</v>
      </c>
      <c r="K2039" s="10" t="s">
        <v>3757</v>
      </c>
    </row>
    <row r="2040" spans="3:11" ht="15" customHeight="1" x14ac:dyDescent="0.3">
      <c r="C2040" s="44" t="s">
        <v>16643</v>
      </c>
      <c r="D2040" s="47" t="s">
        <v>2872</v>
      </c>
      <c r="F2040" s="52" t="s">
        <v>12501</v>
      </c>
      <c r="G2040" s="10">
        <v>66515</v>
      </c>
      <c r="H2040" s="10" t="s">
        <v>3760</v>
      </c>
      <c r="I2040" s="47" t="s">
        <v>3759</v>
      </c>
      <c r="J2040" s="10" t="s">
        <v>3761</v>
      </c>
      <c r="K2040" s="10" t="s">
        <v>3762</v>
      </c>
    </row>
    <row r="2041" spans="3:11" ht="15" customHeight="1" x14ac:dyDescent="0.3">
      <c r="C2041" s="44" t="s">
        <v>16644</v>
      </c>
      <c r="D2041" s="47" t="s">
        <v>7045</v>
      </c>
      <c r="F2041" s="52" t="s">
        <v>12502</v>
      </c>
      <c r="G2041" s="10">
        <v>20312</v>
      </c>
      <c r="H2041" s="10" t="s">
        <v>3767</v>
      </c>
      <c r="I2041" s="47" t="s">
        <v>2313</v>
      </c>
      <c r="J2041" s="10" t="s">
        <v>3580</v>
      </c>
      <c r="K2041" s="10" t="s">
        <v>3768</v>
      </c>
    </row>
    <row r="2042" spans="3:11" ht="15" customHeight="1" x14ac:dyDescent="0.3">
      <c r="C2042" s="44" t="s">
        <v>16645</v>
      </c>
      <c r="D2042" s="47" t="s">
        <v>7048</v>
      </c>
      <c r="F2042" s="52" t="s">
        <v>12503</v>
      </c>
      <c r="G2042" s="10">
        <v>13051</v>
      </c>
      <c r="H2042" s="10" t="s">
        <v>3770</v>
      </c>
      <c r="I2042" s="47" t="s">
        <v>2318</v>
      </c>
      <c r="J2042" s="10" t="s">
        <v>3771</v>
      </c>
      <c r="K2042" s="10" t="s">
        <v>3772</v>
      </c>
    </row>
    <row r="2043" spans="3:11" ht="15" customHeight="1" x14ac:dyDescent="0.3">
      <c r="C2043" s="44" t="s">
        <v>16646</v>
      </c>
      <c r="D2043" s="47" t="s">
        <v>16647</v>
      </c>
      <c r="F2043" s="52" t="s">
        <v>12504</v>
      </c>
      <c r="G2043" s="10">
        <v>14825</v>
      </c>
      <c r="H2043" s="10" t="s">
        <v>3776</v>
      </c>
      <c r="I2043" s="47" t="s">
        <v>2323</v>
      </c>
      <c r="J2043" s="10" t="s">
        <v>3777</v>
      </c>
      <c r="K2043" s="10" t="s">
        <v>3778</v>
      </c>
    </row>
    <row r="2044" spans="3:11" ht="15" customHeight="1" x14ac:dyDescent="0.3">
      <c r="C2044" s="44" t="s">
        <v>16648</v>
      </c>
      <c r="D2044" s="47" t="s">
        <v>7051</v>
      </c>
      <c r="F2044" s="52" t="s">
        <v>12505</v>
      </c>
      <c r="G2044" s="10">
        <v>15945</v>
      </c>
      <c r="H2044" s="10" t="s">
        <v>3781</v>
      </c>
      <c r="I2044" s="47" t="s">
        <v>2324</v>
      </c>
      <c r="J2044" s="10" t="s">
        <v>3591</v>
      </c>
      <c r="K2044" s="10" t="s">
        <v>3782</v>
      </c>
    </row>
    <row r="2045" spans="3:11" ht="15" customHeight="1" x14ac:dyDescent="0.3">
      <c r="C2045" s="44" t="s">
        <v>16649</v>
      </c>
      <c r="D2045" s="47" t="s">
        <v>16650</v>
      </c>
      <c r="F2045" s="52" t="s">
        <v>12506</v>
      </c>
      <c r="G2045" s="10">
        <v>56066</v>
      </c>
      <c r="H2045" s="10" t="s">
        <v>3785</v>
      </c>
      <c r="I2045" s="47" t="s">
        <v>2325</v>
      </c>
      <c r="J2045" s="10" t="s">
        <v>3596</v>
      </c>
      <c r="K2045" s="10" t="s">
        <v>3786</v>
      </c>
    </row>
    <row r="2046" spans="3:11" ht="15" customHeight="1" x14ac:dyDescent="0.3">
      <c r="C2046" s="44" t="s">
        <v>16651</v>
      </c>
      <c r="D2046" s="47" t="s">
        <v>144</v>
      </c>
      <c r="F2046" s="52" t="s">
        <v>12507</v>
      </c>
      <c r="G2046" s="10">
        <v>20315</v>
      </c>
      <c r="H2046" s="10" t="s">
        <v>3788</v>
      </c>
      <c r="I2046" s="47" t="s">
        <v>2326</v>
      </c>
      <c r="J2046" s="10" t="s">
        <v>3789</v>
      </c>
      <c r="K2046" s="10" t="s">
        <v>3790</v>
      </c>
    </row>
    <row r="2047" spans="3:11" ht="15" customHeight="1" x14ac:dyDescent="0.3">
      <c r="C2047" s="44" t="s">
        <v>16652</v>
      </c>
      <c r="D2047" s="47" t="s">
        <v>147</v>
      </c>
      <c r="F2047" s="52" t="s">
        <v>12508</v>
      </c>
      <c r="G2047" s="10">
        <v>55985</v>
      </c>
      <c r="H2047" s="10" t="s">
        <v>3794</v>
      </c>
      <c r="I2047" s="47" t="s">
        <v>2328</v>
      </c>
      <c r="J2047" s="10" t="s">
        <v>3604</v>
      </c>
      <c r="K2047" s="10" t="s">
        <v>3795</v>
      </c>
    </row>
    <row r="2048" spans="3:11" ht="15" customHeight="1" x14ac:dyDescent="0.3">
      <c r="C2048" s="44" t="s">
        <v>16653</v>
      </c>
      <c r="D2048" s="47" t="s">
        <v>150</v>
      </c>
      <c r="F2048" s="52" t="s">
        <v>12509</v>
      </c>
      <c r="G2048" s="10">
        <v>57266</v>
      </c>
      <c r="H2048" s="10" t="s">
        <v>3799</v>
      </c>
      <c r="I2048" s="47" t="s">
        <v>3606</v>
      </c>
      <c r="J2048" s="10" t="s">
        <v>3608</v>
      </c>
      <c r="K2048" s="10" t="s">
        <v>3800</v>
      </c>
    </row>
    <row r="2049" spans="3:11" ht="15" customHeight="1" x14ac:dyDescent="0.3">
      <c r="C2049" s="44" t="s">
        <v>16654</v>
      </c>
      <c r="D2049" s="47" t="s">
        <v>7060</v>
      </c>
      <c r="F2049" s="52" t="s">
        <v>12510</v>
      </c>
      <c r="G2049" s="10">
        <v>20309</v>
      </c>
      <c r="H2049" s="10" t="s">
        <v>3805</v>
      </c>
      <c r="I2049" s="47" t="s">
        <v>2332</v>
      </c>
      <c r="J2049" s="10" t="s">
        <v>3806</v>
      </c>
      <c r="K2049" s="10" t="s">
        <v>3807</v>
      </c>
    </row>
    <row r="2050" spans="3:11" ht="15" customHeight="1" x14ac:dyDescent="0.3">
      <c r="C2050" s="44" t="s">
        <v>16655</v>
      </c>
      <c r="D2050" s="47" t="s">
        <v>153</v>
      </c>
      <c r="F2050" s="52" t="s">
        <v>12511</v>
      </c>
      <c r="G2050" s="10">
        <v>66102</v>
      </c>
      <c r="H2050" s="10" t="s">
        <v>3809</v>
      </c>
      <c r="I2050" s="47" t="s">
        <v>3610</v>
      </c>
      <c r="J2050" s="10" t="s">
        <v>3612</v>
      </c>
      <c r="K2050" s="10" t="s">
        <v>3810</v>
      </c>
    </row>
    <row r="2051" spans="3:11" ht="15" customHeight="1" x14ac:dyDescent="0.3">
      <c r="C2051" s="44" t="s">
        <v>16656</v>
      </c>
      <c r="D2051" s="47" t="s">
        <v>7067</v>
      </c>
      <c r="F2051" s="52" t="s">
        <v>12512</v>
      </c>
      <c r="G2051" s="10">
        <v>20310</v>
      </c>
      <c r="H2051" s="10" t="s">
        <v>3812</v>
      </c>
      <c r="I2051" s="47" t="s">
        <v>2327</v>
      </c>
      <c r="J2051" s="10" t="s">
        <v>3615</v>
      </c>
      <c r="K2051" s="10" t="s">
        <v>3813</v>
      </c>
    </row>
    <row r="2052" spans="3:11" ht="15" customHeight="1" x14ac:dyDescent="0.3">
      <c r="C2052" s="44" t="s">
        <v>16657</v>
      </c>
      <c r="D2052" s="47" t="s">
        <v>156</v>
      </c>
      <c r="F2052" s="52" t="s">
        <v>12513</v>
      </c>
      <c r="G2052" s="10">
        <v>20311</v>
      </c>
      <c r="H2052" s="10" t="s">
        <v>3815</v>
      </c>
      <c r="I2052" s="47" t="s">
        <v>2336</v>
      </c>
      <c r="J2052" s="10" t="s">
        <v>3625</v>
      </c>
      <c r="K2052" s="10" t="s">
        <v>3816</v>
      </c>
    </row>
    <row r="2053" spans="3:11" ht="15" customHeight="1" x14ac:dyDescent="0.3">
      <c r="C2053" s="44" t="s">
        <v>16658</v>
      </c>
      <c r="D2053" s="47" t="s">
        <v>16659</v>
      </c>
      <c r="F2053" s="52" t="s">
        <v>12514</v>
      </c>
      <c r="G2053" s="10">
        <v>17329</v>
      </c>
      <c r="H2053" s="10" t="s">
        <v>3817</v>
      </c>
      <c r="I2053" s="47" t="s">
        <v>2333</v>
      </c>
      <c r="J2053" s="10" t="s">
        <v>3631</v>
      </c>
      <c r="K2053" s="10" t="s">
        <v>3818</v>
      </c>
    </row>
    <row r="2054" spans="3:11" ht="15" customHeight="1" x14ac:dyDescent="0.3">
      <c r="C2054" s="44" t="s">
        <v>16660</v>
      </c>
      <c r="D2054" s="47" t="s">
        <v>7074</v>
      </c>
      <c r="F2054" s="52" t="s">
        <v>12515</v>
      </c>
      <c r="G2054" s="10">
        <v>227288</v>
      </c>
      <c r="H2054" s="10" t="s">
        <v>3820</v>
      </c>
      <c r="I2054" s="47" t="s">
        <v>2494</v>
      </c>
      <c r="J2054" s="10" t="s">
        <v>3821</v>
      </c>
      <c r="K2054" s="10" t="s">
        <v>3822</v>
      </c>
    </row>
    <row r="2055" spans="3:11" ht="15" customHeight="1" x14ac:dyDescent="0.3">
      <c r="C2055" s="44" t="s">
        <v>16661</v>
      </c>
      <c r="D2055" s="47" t="s">
        <v>159</v>
      </c>
      <c r="F2055" s="52" t="s">
        <v>12516</v>
      </c>
      <c r="G2055" s="10">
        <v>12765</v>
      </c>
      <c r="H2055" s="10" t="s">
        <v>3824</v>
      </c>
      <c r="I2055" s="47" t="s">
        <v>2337</v>
      </c>
      <c r="J2055" s="10" t="s">
        <v>3638</v>
      </c>
      <c r="K2055" s="10" t="s">
        <v>3825</v>
      </c>
    </row>
    <row r="2056" spans="3:11" ht="15" customHeight="1" x14ac:dyDescent="0.3">
      <c r="C2056" s="44" t="s">
        <v>16662</v>
      </c>
      <c r="D2056" s="47" t="s">
        <v>7086</v>
      </c>
      <c r="F2056" s="52" t="s">
        <v>12517</v>
      </c>
      <c r="G2056" s="10">
        <v>12766</v>
      </c>
      <c r="H2056" s="10" t="s">
        <v>3828</v>
      </c>
      <c r="I2056" s="47" t="s">
        <v>2344</v>
      </c>
      <c r="J2056" s="10" t="s">
        <v>3641</v>
      </c>
      <c r="K2056" s="10" t="s">
        <v>3829</v>
      </c>
    </row>
    <row r="2057" spans="3:11" ht="15" customHeight="1" x14ac:dyDescent="0.3">
      <c r="C2057" s="44" t="s">
        <v>16663</v>
      </c>
      <c r="D2057" s="47" t="s">
        <v>162</v>
      </c>
      <c r="F2057" s="52" t="s">
        <v>12518</v>
      </c>
      <c r="G2057" s="10">
        <v>12767</v>
      </c>
      <c r="H2057" s="10" t="s">
        <v>3836</v>
      </c>
      <c r="I2057" s="47" t="s">
        <v>3643</v>
      </c>
      <c r="J2057" s="10" t="s">
        <v>3645</v>
      </c>
      <c r="K2057" s="10" t="s">
        <v>3837</v>
      </c>
    </row>
    <row r="2058" spans="3:11" ht="15" customHeight="1" x14ac:dyDescent="0.3">
      <c r="C2058" s="44" t="s">
        <v>16664</v>
      </c>
      <c r="D2058" s="47" t="s">
        <v>165</v>
      </c>
      <c r="F2058" s="52" t="s">
        <v>12519</v>
      </c>
      <c r="G2058" s="10">
        <v>12145</v>
      </c>
      <c r="H2058" s="10" t="s">
        <v>3845</v>
      </c>
      <c r="I2058" s="47" t="s">
        <v>2351</v>
      </c>
      <c r="J2058" s="10" t="s">
        <v>3650</v>
      </c>
      <c r="K2058" s="10" t="s">
        <v>3846</v>
      </c>
    </row>
    <row r="2059" spans="3:11" ht="15" customHeight="1" x14ac:dyDescent="0.3">
      <c r="C2059" s="44" t="s">
        <v>16665</v>
      </c>
      <c r="D2059" s="47" t="s">
        <v>16666</v>
      </c>
      <c r="F2059" s="52" t="s">
        <v>12520</v>
      </c>
      <c r="G2059" s="10">
        <v>80901</v>
      </c>
      <c r="H2059" s="10" t="s">
        <v>3847</v>
      </c>
      <c r="I2059" s="47" t="s">
        <v>3653</v>
      </c>
      <c r="J2059" s="10" t="s">
        <v>3848</v>
      </c>
      <c r="K2059" s="10" t="s">
        <v>3849</v>
      </c>
    </row>
    <row r="2060" spans="3:11" ht="15" customHeight="1" x14ac:dyDescent="0.3">
      <c r="C2060" s="44" t="s">
        <v>16667</v>
      </c>
      <c r="D2060" s="47" t="s">
        <v>168</v>
      </c>
      <c r="F2060" s="52" t="s">
        <v>12521</v>
      </c>
      <c r="G2060" s="10">
        <v>13058</v>
      </c>
      <c r="H2060" s="10" t="s">
        <v>3859</v>
      </c>
      <c r="I2060" s="47" t="s">
        <v>3668</v>
      </c>
      <c r="J2060" s="10" t="s">
        <v>3670</v>
      </c>
      <c r="K2060" s="10" t="s">
        <v>3860</v>
      </c>
    </row>
    <row r="2061" spans="3:11" ht="15" customHeight="1" x14ac:dyDescent="0.3">
      <c r="C2061" s="44" t="s">
        <v>16668</v>
      </c>
      <c r="D2061" s="47" t="s">
        <v>6863</v>
      </c>
      <c r="F2061" s="52" t="s">
        <v>12522</v>
      </c>
      <c r="G2061" s="10">
        <v>66445</v>
      </c>
      <c r="H2061" s="10" t="s">
        <v>3861</v>
      </c>
      <c r="I2061" s="47" t="s">
        <v>1846</v>
      </c>
      <c r="J2061" s="10" t="s">
        <v>3673</v>
      </c>
      <c r="K2061" s="10" t="s">
        <v>3862</v>
      </c>
    </row>
    <row r="2062" spans="3:11" ht="15" customHeight="1" x14ac:dyDescent="0.3">
      <c r="C2062" s="44" t="s">
        <v>16669</v>
      </c>
      <c r="D2062" s="47" t="s">
        <v>6855</v>
      </c>
      <c r="F2062" s="52" t="s">
        <v>12523</v>
      </c>
      <c r="G2062" s="10">
        <v>13063</v>
      </c>
      <c r="H2062" s="10" t="s">
        <v>3863</v>
      </c>
      <c r="I2062" s="47" t="s">
        <v>2802</v>
      </c>
      <c r="J2062" s="10" t="s">
        <v>3680</v>
      </c>
      <c r="K2062" s="10" t="s">
        <v>3864</v>
      </c>
    </row>
    <row r="2063" spans="3:11" ht="15" customHeight="1" x14ac:dyDescent="0.3">
      <c r="C2063" s="44" t="s">
        <v>16670</v>
      </c>
      <c r="D2063" s="47" t="s">
        <v>7092</v>
      </c>
      <c r="F2063" s="52" t="s">
        <v>12524</v>
      </c>
      <c r="G2063" s="10">
        <v>74256</v>
      </c>
      <c r="H2063" s="10" t="s">
        <v>3878</v>
      </c>
      <c r="I2063" s="47" t="s">
        <v>3691</v>
      </c>
      <c r="J2063" s="10" t="s">
        <v>3693</v>
      </c>
      <c r="K2063" s="10" t="s">
        <v>3879</v>
      </c>
    </row>
    <row r="2064" spans="3:11" ht="15" customHeight="1" x14ac:dyDescent="0.3">
      <c r="C2064" s="44" t="s">
        <v>16671</v>
      </c>
      <c r="D2064" s="47" t="s">
        <v>7095</v>
      </c>
      <c r="F2064" s="52" t="s">
        <v>12525</v>
      </c>
      <c r="G2064" s="10">
        <v>13076</v>
      </c>
      <c r="H2064" s="10" t="s">
        <v>3900</v>
      </c>
      <c r="I2064" s="47" t="s">
        <v>501</v>
      </c>
      <c r="J2064" s="10" t="s">
        <v>3707</v>
      </c>
      <c r="K2064" s="10" t="s">
        <v>3901</v>
      </c>
    </row>
    <row r="2065" spans="3:11" ht="15" customHeight="1" x14ac:dyDescent="0.3">
      <c r="C2065" s="44" t="s">
        <v>16672</v>
      </c>
      <c r="D2065" s="47" t="s">
        <v>7098</v>
      </c>
      <c r="F2065" s="52" t="s">
        <v>12526</v>
      </c>
      <c r="G2065" s="10">
        <v>13077</v>
      </c>
      <c r="H2065" s="10" t="s">
        <v>3904</v>
      </c>
      <c r="I2065" s="47" t="s">
        <v>505</v>
      </c>
      <c r="J2065" s="10" t="s">
        <v>3714</v>
      </c>
      <c r="K2065" s="10" t="s">
        <v>3905</v>
      </c>
    </row>
    <row r="2066" spans="3:11" ht="15" customHeight="1" x14ac:dyDescent="0.3">
      <c r="C2066" s="44" t="s">
        <v>16673</v>
      </c>
      <c r="D2066" s="47" t="s">
        <v>171</v>
      </c>
      <c r="F2066" s="52" t="s">
        <v>12527</v>
      </c>
      <c r="G2066" s="10">
        <v>232174</v>
      </c>
      <c r="H2066" s="10" t="s">
        <v>3924</v>
      </c>
      <c r="I2066" s="47" t="s">
        <v>3727</v>
      </c>
      <c r="J2066" s="10" t="s">
        <v>3729</v>
      </c>
      <c r="K2066" s="10" t="s">
        <v>3925</v>
      </c>
    </row>
    <row r="2067" spans="3:11" ht="15" customHeight="1" x14ac:dyDescent="0.3">
      <c r="C2067" s="44" t="s">
        <v>16674</v>
      </c>
      <c r="D2067" s="47" t="s">
        <v>7104</v>
      </c>
      <c r="F2067" s="52" t="s">
        <v>12528</v>
      </c>
      <c r="G2067" s="10">
        <v>56448</v>
      </c>
      <c r="H2067" s="10" t="s">
        <v>3982</v>
      </c>
      <c r="I2067" s="47" t="s">
        <v>1216</v>
      </c>
      <c r="J2067" s="10" t="s">
        <v>3983</v>
      </c>
      <c r="K2067" s="10" t="s">
        <v>3984</v>
      </c>
    </row>
    <row r="2068" spans="3:11" ht="15" customHeight="1" x14ac:dyDescent="0.3">
      <c r="C2068" s="44" t="s">
        <v>16675</v>
      </c>
      <c r="D2068" s="47" t="s">
        <v>7107</v>
      </c>
      <c r="F2068" s="52" t="s">
        <v>12529</v>
      </c>
      <c r="G2068" s="10">
        <v>13106</v>
      </c>
      <c r="H2068" s="10" t="s">
        <v>3989</v>
      </c>
      <c r="I2068" s="47" t="s">
        <v>529</v>
      </c>
      <c r="J2068" s="10" t="s">
        <v>3802</v>
      </c>
      <c r="K2068" s="10" t="s">
        <v>3990</v>
      </c>
    </row>
    <row r="2069" spans="3:11" ht="15" customHeight="1" x14ac:dyDescent="0.3">
      <c r="C2069" s="44" t="s">
        <v>16676</v>
      </c>
      <c r="D2069" s="47" t="s">
        <v>16677</v>
      </c>
      <c r="F2069" s="52" t="s">
        <v>12530</v>
      </c>
      <c r="G2069" s="10">
        <v>13112</v>
      </c>
      <c r="H2069" s="10" t="s">
        <v>4009</v>
      </c>
      <c r="I2069" s="47" t="s">
        <v>533</v>
      </c>
      <c r="J2069" s="10" t="s">
        <v>4010</v>
      </c>
      <c r="K2069" s="10" t="s">
        <v>4011</v>
      </c>
    </row>
    <row r="2070" spans="3:11" ht="15" customHeight="1" x14ac:dyDescent="0.3">
      <c r="C2070" s="44" t="s">
        <v>16678</v>
      </c>
      <c r="D2070" s="47" t="s">
        <v>16679</v>
      </c>
      <c r="F2070" s="52" t="s">
        <v>12531</v>
      </c>
      <c r="G2070" s="10">
        <v>13119</v>
      </c>
      <c r="H2070" s="10" t="s">
        <v>4028</v>
      </c>
      <c r="I2070" s="47" t="s">
        <v>4027</v>
      </c>
      <c r="J2070" s="10" t="s">
        <v>4029</v>
      </c>
      <c r="K2070" s="10" t="s">
        <v>4030</v>
      </c>
    </row>
    <row r="2071" spans="3:11" ht="15" customHeight="1" x14ac:dyDescent="0.3">
      <c r="C2071" s="44" t="s">
        <v>16680</v>
      </c>
      <c r="D2071" s="47" t="s">
        <v>16681</v>
      </c>
      <c r="F2071" s="52" t="s">
        <v>12532</v>
      </c>
      <c r="G2071" s="10">
        <v>13122</v>
      </c>
      <c r="H2071" s="10" t="s">
        <v>4043</v>
      </c>
      <c r="I2071" s="47" t="s">
        <v>3871</v>
      </c>
      <c r="J2071" s="10" t="s">
        <v>3873</v>
      </c>
      <c r="K2071" s="10" t="s">
        <v>4044</v>
      </c>
    </row>
    <row r="2072" spans="3:11" ht="15" customHeight="1" x14ac:dyDescent="0.3">
      <c r="C2072" s="44" t="s">
        <v>16682</v>
      </c>
      <c r="D2072" s="47" t="s">
        <v>16683</v>
      </c>
      <c r="F2072" s="52" t="s">
        <v>12533</v>
      </c>
      <c r="G2072" s="10">
        <v>13123</v>
      </c>
      <c r="H2072" s="10" t="s">
        <v>4047</v>
      </c>
      <c r="I2072" s="47" t="s">
        <v>3880</v>
      </c>
      <c r="J2072" s="10" t="s">
        <v>3882</v>
      </c>
      <c r="K2072" s="10" t="s">
        <v>4048</v>
      </c>
    </row>
    <row r="2073" spans="3:11" ht="15" customHeight="1" x14ac:dyDescent="0.3">
      <c r="C2073" s="44" t="s">
        <v>16684</v>
      </c>
      <c r="D2073" s="47" t="s">
        <v>16685</v>
      </c>
      <c r="F2073" s="52" t="s">
        <v>12534</v>
      </c>
      <c r="G2073" s="10">
        <v>58861</v>
      </c>
      <c r="H2073" s="10" t="s">
        <v>4057</v>
      </c>
      <c r="I2073" s="47" t="s">
        <v>3896</v>
      </c>
      <c r="J2073" s="10" t="s">
        <v>3898</v>
      </c>
      <c r="K2073" s="10" t="s">
        <v>4058</v>
      </c>
    </row>
    <row r="2074" spans="3:11" ht="15" customHeight="1" x14ac:dyDescent="0.3">
      <c r="C2074" s="44" t="s">
        <v>16686</v>
      </c>
      <c r="D2074" s="47" t="s">
        <v>7111</v>
      </c>
      <c r="F2074" s="52" t="s">
        <v>23601</v>
      </c>
      <c r="G2074" s="10">
        <v>70086</v>
      </c>
      <c r="H2074" s="10" t="s">
        <v>23602</v>
      </c>
      <c r="I2074" s="47" t="s">
        <v>16939</v>
      </c>
      <c r="J2074" s="10" t="s">
        <v>21416</v>
      </c>
      <c r="K2074" s="10" t="s">
        <v>23603</v>
      </c>
    </row>
    <row r="2075" spans="3:11" ht="15" customHeight="1" x14ac:dyDescent="0.3">
      <c r="C2075" s="44" t="s">
        <v>16687</v>
      </c>
      <c r="D2075" s="47" t="s">
        <v>174</v>
      </c>
      <c r="F2075" s="52" t="s">
        <v>12535</v>
      </c>
      <c r="G2075" s="10">
        <v>13135</v>
      </c>
      <c r="H2075" s="10" t="s">
        <v>4080</v>
      </c>
      <c r="I2075" s="47" t="s">
        <v>2808</v>
      </c>
      <c r="J2075" s="10" t="s">
        <v>3909</v>
      </c>
      <c r="K2075" s="10" t="s">
        <v>4081</v>
      </c>
    </row>
    <row r="2076" spans="3:11" ht="15" customHeight="1" x14ac:dyDescent="0.3">
      <c r="C2076" s="44" t="s">
        <v>16688</v>
      </c>
      <c r="D2076" s="47" t="s">
        <v>5007</v>
      </c>
      <c r="F2076" s="52" t="s">
        <v>23604</v>
      </c>
      <c r="G2076" s="10">
        <v>223453</v>
      </c>
      <c r="H2076" s="10" t="s">
        <v>23605</v>
      </c>
      <c r="I2076" s="47" t="s">
        <v>17530</v>
      </c>
      <c r="J2076" s="10" t="s">
        <v>21421</v>
      </c>
      <c r="K2076" s="10" t="s">
        <v>23606</v>
      </c>
    </row>
    <row r="2077" spans="3:11" ht="15" customHeight="1" x14ac:dyDescent="0.3">
      <c r="C2077" s="44" t="s">
        <v>16689</v>
      </c>
      <c r="D2077" s="47" t="s">
        <v>177</v>
      </c>
      <c r="F2077" s="52" t="s">
        <v>23607</v>
      </c>
      <c r="G2077" s="10">
        <v>65111</v>
      </c>
      <c r="H2077" s="10" t="s">
        <v>23608</v>
      </c>
      <c r="I2077" s="47" t="s">
        <v>17532</v>
      </c>
      <c r="J2077" s="10" t="s">
        <v>21424</v>
      </c>
      <c r="K2077" s="10" t="s">
        <v>23609</v>
      </c>
    </row>
    <row r="2078" spans="3:11" ht="15" customHeight="1" x14ac:dyDescent="0.3">
      <c r="C2078" s="44" t="s">
        <v>16690</v>
      </c>
      <c r="D2078" s="47" t="s">
        <v>2889</v>
      </c>
      <c r="F2078" s="52" t="s">
        <v>12536</v>
      </c>
      <c r="G2078" s="10">
        <v>69635</v>
      </c>
      <c r="H2078" s="10" t="s">
        <v>4099</v>
      </c>
      <c r="I2078" s="47" t="s">
        <v>2819</v>
      </c>
      <c r="J2078" s="10" t="s">
        <v>3919</v>
      </c>
      <c r="K2078" s="10" t="s">
        <v>4100</v>
      </c>
    </row>
    <row r="2079" spans="3:11" ht="15" customHeight="1" x14ac:dyDescent="0.3">
      <c r="C2079" s="44" t="s">
        <v>16691</v>
      </c>
      <c r="D2079" s="47" t="s">
        <v>180</v>
      </c>
      <c r="F2079" s="52" t="s">
        <v>23610</v>
      </c>
      <c r="G2079" s="10">
        <v>13143</v>
      </c>
      <c r="H2079" s="10" t="s">
        <v>23611</v>
      </c>
      <c r="I2079" s="47" t="s">
        <v>17535</v>
      </c>
      <c r="J2079" s="10" t="s">
        <v>21427</v>
      </c>
      <c r="K2079" s="10" t="s">
        <v>23612</v>
      </c>
    </row>
    <row r="2080" spans="3:11" ht="15" customHeight="1" x14ac:dyDescent="0.3">
      <c r="C2080" s="44" t="s">
        <v>16692</v>
      </c>
      <c r="D2080" s="47" t="s">
        <v>4022</v>
      </c>
      <c r="F2080" s="52" t="s">
        <v>23613</v>
      </c>
      <c r="G2080" s="10">
        <v>13144</v>
      </c>
      <c r="H2080" s="10" t="s">
        <v>23614</v>
      </c>
      <c r="I2080" s="47" t="s">
        <v>17537</v>
      </c>
      <c r="J2080" s="10" t="s">
        <v>21430</v>
      </c>
      <c r="K2080" s="10" t="s">
        <v>23615</v>
      </c>
    </row>
    <row r="2081" spans="3:11" ht="15" customHeight="1" x14ac:dyDescent="0.3">
      <c r="C2081" s="44" t="s">
        <v>16693</v>
      </c>
      <c r="D2081" s="47" t="s">
        <v>6901</v>
      </c>
      <c r="F2081" s="52" t="s">
        <v>12537</v>
      </c>
      <c r="G2081" s="10">
        <v>13163</v>
      </c>
      <c r="H2081" s="10" t="s">
        <v>4103</v>
      </c>
      <c r="I2081" s="47" t="s">
        <v>3928</v>
      </c>
      <c r="J2081" s="10" t="s">
        <v>4104</v>
      </c>
      <c r="K2081" s="10" t="s">
        <v>4105</v>
      </c>
    </row>
    <row r="2082" spans="3:11" ht="15" customHeight="1" x14ac:dyDescent="0.3">
      <c r="C2082" s="44" t="s">
        <v>16694</v>
      </c>
      <c r="D2082" s="47" t="s">
        <v>183</v>
      </c>
      <c r="F2082" s="52" t="s">
        <v>12538</v>
      </c>
      <c r="G2082" s="10">
        <v>13170</v>
      </c>
      <c r="H2082" s="10" t="s">
        <v>4114</v>
      </c>
      <c r="I2082" s="47" t="s">
        <v>3943</v>
      </c>
      <c r="J2082" s="10" t="s">
        <v>4115</v>
      </c>
      <c r="K2082" s="10" t="s">
        <v>4116</v>
      </c>
    </row>
    <row r="2083" spans="3:11" ht="15" customHeight="1" x14ac:dyDescent="0.3">
      <c r="C2083" s="44" t="s">
        <v>16695</v>
      </c>
      <c r="D2083" s="47" t="s">
        <v>7151</v>
      </c>
      <c r="F2083" s="52" t="s">
        <v>23616</v>
      </c>
      <c r="G2083" s="10">
        <v>13176</v>
      </c>
      <c r="H2083" s="10" t="s">
        <v>23617</v>
      </c>
      <c r="I2083" s="47" t="s">
        <v>17541</v>
      </c>
      <c r="J2083" s="10" t="s">
        <v>21433</v>
      </c>
      <c r="K2083" s="10" t="s">
        <v>23618</v>
      </c>
    </row>
    <row r="2084" spans="3:11" ht="15" customHeight="1" x14ac:dyDescent="0.3">
      <c r="C2084" s="44" t="s">
        <v>16696</v>
      </c>
      <c r="D2084" s="47" t="s">
        <v>952</v>
      </c>
      <c r="F2084" s="52" t="s">
        <v>23619</v>
      </c>
      <c r="G2084" s="10">
        <v>77772</v>
      </c>
      <c r="H2084" s="10" t="s">
        <v>23620</v>
      </c>
      <c r="I2084" s="47" t="s">
        <v>17934</v>
      </c>
      <c r="J2084" s="10" t="s">
        <v>21436</v>
      </c>
      <c r="K2084" s="10" t="s">
        <v>23621</v>
      </c>
    </row>
    <row r="2085" spans="3:11" ht="15" customHeight="1" x14ac:dyDescent="0.3">
      <c r="C2085" s="44" t="s">
        <v>16697</v>
      </c>
      <c r="D2085" s="47" t="s">
        <v>188</v>
      </c>
      <c r="F2085" s="52" t="s">
        <v>23622</v>
      </c>
      <c r="G2085" s="10">
        <v>66498</v>
      </c>
      <c r="H2085" s="10" t="s">
        <v>23623</v>
      </c>
      <c r="I2085" s="47" t="s">
        <v>17936</v>
      </c>
      <c r="J2085" s="10" t="s">
        <v>21439</v>
      </c>
      <c r="K2085" s="10" t="s">
        <v>23624</v>
      </c>
    </row>
    <row r="2086" spans="3:11" ht="15" customHeight="1" x14ac:dyDescent="0.3">
      <c r="C2086" s="44" t="s">
        <v>16698</v>
      </c>
      <c r="D2086" s="47" t="s">
        <v>2915</v>
      </c>
      <c r="F2086" s="52" t="s">
        <v>12539</v>
      </c>
      <c r="G2086" s="10">
        <v>51793</v>
      </c>
      <c r="H2086" s="10" t="s">
        <v>4126</v>
      </c>
      <c r="I2086" s="47" t="s">
        <v>3993</v>
      </c>
      <c r="J2086" s="10" t="s">
        <v>3995</v>
      </c>
      <c r="K2086" s="10" t="s">
        <v>4127</v>
      </c>
    </row>
    <row r="2087" spans="3:11" ht="15" customHeight="1" x14ac:dyDescent="0.3">
      <c r="C2087" s="44" t="s">
        <v>16699</v>
      </c>
      <c r="D2087" s="47" t="s">
        <v>191</v>
      </c>
      <c r="F2087" s="52" t="s">
        <v>12540</v>
      </c>
      <c r="G2087" s="10">
        <v>13194</v>
      </c>
      <c r="H2087" s="10" t="s">
        <v>4128</v>
      </c>
      <c r="I2087" s="47" t="s">
        <v>3999</v>
      </c>
      <c r="J2087" s="10" t="s">
        <v>4129</v>
      </c>
      <c r="K2087" s="10" t="s">
        <v>4130</v>
      </c>
    </row>
    <row r="2088" spans="3:11" ht="15" customHeight="1" x14ac:dyDescent="0.3">
      <c r="C2088" s="44" t="s">
        <v>16700</v>
      </c>
      <c r="D2088" s="47" t="s">
        <v>194</v>
      </c>
      <c r="F2088" s="52" t="s">
        <v>12541</v>
      </c>
      <c r="G2088" s="10">
        <v>107986</v>
      </c>
      <c r="H2088" s="10" t="s">
        <v>4131</v>
      </c>
      <c r="I2088" s="47" t="s">
        <v>900</v>
      </c>
      <c r="J2088" s="10" t="s">
        <v>4004</v>
      </c>
      <c r="K2088" s="10" t="s">
        <v>4132</v>
      </c>
    </row>
    <row r="2089" spans="3:11" ht="15" customHeight="1" x14ac:dyDescent="0.3">
      <c r="C2089" s="44" t="s">
        <v>16701</v>
      </c>
      <c r="D2089" s="47" t="s">
        <v>7166</v>
      </c>
      <c r="F2089" s="52" t="s">
        <v>12542</v>
      </c>
      <c r="G2089" s="10">
        <v>13198</v>
      </c>
      <c r="H2089" s="10" t="s">
        <v>4141</v>
      </c>
      <c r="I2089" s="47" t="s">
        <v>902</v>
      </c>
      <c r="J2089" s="10" t="s">
        <v>4016</v>
      </c>
      <c r="K2089" s="10" t="s">
        <v>4142</v>
      </c>
    </row>
    <row r="2090" spans="3:11" ht="15" customHeight="1" x14ac:dyDescent="0.3">
      <c r="C2090" s="44" t="s">
        <v>16702</v>
      </c>
      <c r="D2090" s="47" t="s">
        <v>4026</v>
      </c>
      <c r="F2090" s="52" t="s">
        <v>23625</v>
      </c>
      <c r="G2090" s="10">
        <v>53975</v>
      </c>
      <c r="H2090" s="10" t="s">
        <v>23626</v>
      </c>
      <c r="I2090" s="47" t="s">
        <v>17545</v>
      </c>
      <c r="J2090" s="10" t="s">
        <v>21442</v>
      </c>
      <c r="K2090" s="10" t="s">
        <v>23627</v>
      </c>
    </row>
    <row r="2091" spans="3:11" ht="15" customHeight="1" x14ac:dyDescent="0.3">
      <c r="C2091" s="44" t="s">
        <v>16703</v>
      </c>
      <c r="D2091" s="47" t="s">
        <v>7207</v>
      </c>
      <c r="F2091" s="52" t="s">
        <v>23628</v>
      </c>
      <c r="G2091" s="10">
        <v>21945</v>
      </c>
      <c r="H2091" s="10" t="s">
        <v>23629</v>
      </c>
      <c r="I2091" s="10" t="s">
        <v>17547</v>
      </c>
      <c r="J2091" s="10" t="s">
        <v>23630</v>
      </c>
      <c r="K2091" s="10" t="s">
        <v>23631</v>
      </c>
    </row>
    <row r="2092" spans="3:11" ht="15" customHeight="1" x14ac:dyDescent="0.3">
      <c r="C2092" s="44" t="s">
        <v>16704</v>
      </c>
      <c r="D2092" s="47" t="s">
        <v>3725</v>
      </c>
      <c r="F2092" s="52" t="s">
        <v>23632</v>
      </c>
      <c r="G2092" s="10">
        <v>67379</v>
      </c>
      <c r="H2092" s="10" t="s">
        <v>23633</v>
      </c>
      <c r="I2092" s="47" t="s">
        <v>17549</v>
      </c>
      <c r="J2092" s="10" t="s">
        <v>23634</v>
      </c>
      <c r="K2092" s="10" t="s">
        <v>23635</v>
      </c>
    </row>
    <row r="2093" spans="3:11" ht="15" customHeight="1" x14ac:dyDescent="0.3">
      <c r="C2093" s="44" t="s">
        <v>16705</v>
      </c>
      <c r="D2093" s="47" t="s">
        <v>3220</v>
      </c>
      <c r="F2093" s="52" t="s">
        <v>12543</v>
      </c>
      <c r="G2093" s="10">
        <v>13214</v>
      </c>
      <c r="H2093" s="10" t="s">
        <v>4166</v>
      </c>
      <c r="I2093" s="47" t="s">
        <v>4059</v>
      </c>
      <c r="J2093" s="10" t="s">
        <v>4061</v>
      </c>
      <c r="K2093" s="10" t="s">
        <v>4167</v>
      </c>
    </row>
    <row r="2094" spans="3:11" ht="15" customHeight="1" x14ac:dyDescent="0.3">
      <c r="C2094" s="44" t="s">
        <v>16706</v>
      </c>
      <c r="D2094" s="47" t="s">
        <v>16707</v>
      </c>
      <c r="F2094" s="52" t="s">
        <v>12544</v>
      </c>
      <c r="G2094" s="10">
        <v>67819</v>
      </c>
      <c r="H2094" s="10" t="s">
        <v>4174</v>
      </c>
      <c r="I2094" s="47" t="s">
        <v>4070</v>
      </c>
      <c r="J2094" s="10" t="s">
        <v>4072</v>
      </c>
      <c r="K2094" s="10" t="s">
        <v>4175</v>
      </c>
    </row>
    <row r="2095" spans="3:11" ht="15" customHeight="1" x14ac:dyDescent="0.3">
      <c r="C2095" s="44" t="s">
        <v>16708</v>
      </c>
      <c r="D2095" s="47" t="s">
        <v>7383</v>
      </c>
      <c r="F2095" s="52" t="s">
        <v>12545</v>
      </c>
      <c r="G2095" s="10">
        <v>76375</v>
      </c>
      <c r="H2095" s="10" t="s">
        <v>4181</v>
      </c>
      <c r="I2095" s="47" t="s">
        <v>4180</v>
      </c>
      <c r="J2095" s="10" t="s">
        <v>4182</v>
      </c>
      <c r="K2095" s="10" t="s">
        <v>4183</v>
      </c>
    </row>
    <row r="2096" spans="3:11" ht="15" customHeight="1" x14ac:dyDescent="0.3">
      <c r="C2096" s="44" t="s">
        <v>16709</v>
      </c>
      <c r="D2096" s="47" t="s">
        <v>7436</v>
      </c>
      <c r="F2096" s="52" t="s">
        <v>12546</v>
      </c>
      <c r="G2096" s="10">
        <v>74754</v>
      </c>
      <c r="H2096" s="10" t="s">
        <v>4212</v>
      </c>
      <c r="I2096" s="47" t="s">
        <v>4107</v>
      </c>
      <c r="J2096" s="10" t="s">
        <v>4109</v>
      </c>
      <c r="K2096" s="10" t="s">
        <v>4213</v>
      </c>
    </row>
    <row r="2097" spans="3:11" ht="15" customHeight="1" x14ac:dyDescent="0.3">
      <c r="C2097" s="44" t="s">
        <v>16710</v>
      </c>
      <c r="D2097" s="47" t="s">
        <v>7505</v>
      </c>
      <c r="F2097" s="52" t="s">
        <v>12547</v>
      </c>
      <c r="G2097" s="10">
        <v>66593</v>
      </c>
      <c r="H2097" s="10" t="s">
        <v>4221</v>
      </c>
      <c r="I2097" s="47" t="s">
        <v>2836</v>
      </c>
      <c r="J2097" s="10" t="s">
        <v>4124</v>
      </c>
      <c r="K2097" s="10" t="s">
        <v>4222</v>
      </c>
    </row>
    <row r="2098" spans="3:11" ht="15" customHeight="1" x14ac:dyDescent="0.3">
      <c r="C2098" s="44" t="s">
        <v>16711</v>
      </c>
      <c r="D2098" s="47" t="s">
        <v>7529</v>
      </c>
      <c r="F2098" s="52" t="s">
        <v>12548</v>
      </c>
      <c r="G2098" s="10">
        <v>235339</v>
      </c>
      <c r="H2098" s="10" t="s">
        <v>4250</v>
      </c>
      <c r="I2098" s="47" t="s">
        <v>1503</v>
      </c>
      <c r="J2098" s="10" t="s">
        <v>4251</v>
      </c>
      <c r="K2098" s="10" t="s">
        <v>4252</v>
      </c>
    </row>
    <row r="2099" spans="3:11" ht="15" customHeight="1" x14ac:dyDescent="0.3">
      <c r="C2099" s="44" t="s">
        <v>16712</v>
      </c>
      <c r="D2099" s="47" t="s">
        <v>197</v>
      </c>
      <c r="F2099" s="52" t="s">
        <v>12549</v>
      </c>
      <c r="G2099" s="10">
        <v>13382</v>
      </c>
      <c r="H2099" s="10" t="s">
        <v>4257</v>
      </c>
      <c r="I2099" s="47" t="s">
        <v>1505</v>
      </c>
      <c r="J2099" s="10" t="s">
        <v>4150</v>
      </c>
      <c r="K2099" s="10" t="s">
        <v>4258</v>
      </c>
    </row>
    <row r="2100" spans="3:11" ht="15" customHeight="1" x14ac:dyDescent="0.3">
      <c r="C2100" s="44" t="s">
        <v>16713</v>
      </c>
      <c r="D2100" s="47" t="s">
        <v>4031</v>
      </c>
      <c r="F2100" s="52" t="s">
        <v>12550</v>
      </c>
      <c r="G2100" s="10">
        <v>78920</v>
      </c>
      <c r="H2100" s="10" t="s">
        <v>4273</v>
      </c>
      <c r="I2100" s="47" t="s">
        <v>1507</v>
      </c>
      <c r="J2100" s="10" t="s">
        <v>4161</v>
      </c>
      <c r="K2100" s="10" t="s">
        <v>4274</v>
      </c>
    </row>
    <row r="2101" spans="3:11" ht="15" customHeight="1" x14ac:dyDescent="0.3">
      <c r="C2101" s="44" t="s">
        <v>16714</v>
      </c>
      <c r="D2101" s="47" t="s">
        <v>200</v>
      </c>
      <c r="F2101" s="52" t="s">
        <v>12551</v>
      </c>
      <c r="G2101" s="10">
        <v>15502</v>
      </c>
      <c r="H2101" s="10" t="s">
        <v>4289</v>
      </c>
      <c r="I2101" s="47" t="s">
        <v>4168</v>
      </c>
      <c r="J2101" s="10" t="s">
        <v>4177</v>
      </c>
      <c r="K2101" s="10" t="s">
        <v>4290</v>
      </c>
    </row>
    <row r="2102" spans="3:11" ht="15" customHeight="1" x14ac:dyDescent="0.3">
      <c r="C2102" s="44" t="s">
        <v>16715</v>
      </c>
      <c r="D2102" s="47" t="s">
        <v>6906</v>
      </c>
      <c r="F2102" s="52" t="s">
        <v>12552</v>
      </c>
      <c r="G2102" s="10">
        <v>56445</v>
      </c>
      <c r="H2102" s="10" t="s">
        <v>4291</v>
      </c>
      <c r="I2102" s="47" t="s">
        <v>4169</v>
      </c>
      <c r="J2102" s="10" t="s">
        <v>4185</v>
      </c>
      <c r="K2102" s="10" t="s">
        <v>4292</v>
      </c>
    </row>
    <row r="2103" spans="3:11" ht="15" customHeight="1" x14ac:dyDescent="0.3">
      <c r="C2103" s="44" t="s">
        <v>16716</v>
      </c>
      <c r="D2103" s="47" t="s">
        <v>203</v>
      </c>
      <c r="F2103" s="52" t="s">
        <v>12553</v>
      </c>
      <c r="G2103" s="10">
        <v>83945</v>
      </c>
      <c r="H2103" s="10" t="s">
        <v>4293</v>
      </c>
      <c r="I2103" s="47" t="s">
        <v>4172</v>
      </c>
      <c r="J2103" s="10" t="s">
        <v>4190</v>
      </c>
      <c r="K2103" s="10" t="s">
        <v>4294</v>
      </c>
    </row>
    <row r="2104" spans="3:11" ht="15" customHeight="1" x14ac:dyDescent="0.3">
      <c r="C2104" s="44" t="s">
        <v>16717</v>
      </c>
      <c r="D2104" s="47" t="s">
        <v>206</v>
      </c>
      <c r="F2104" s="52" t="s">
        <v>12554</v>
      </c>
      <c r="G2104" s="10">
        <v>81489</v>
      </c>
      <c r="H2104" s="10" t="s">
        <v>4301</v>
      </c>
      <c r="I2104" s="47" t="s">
        <v>4173</v>
      </c>
      <c r="J2104" s="10" t="s">
        <v>4200</v>
      </c>
      <c r="K2104" s="10" t="s">
        <v>4302</v>
      </c>
    </row>
    <row r="2105" spans="3:11" ht="15" customHeight="1" x14ac:dyDescent="0.3">
      <c r="C2105" s="44" t="s">
        <v>16718</v>
      </c>
      <c r="D2105" s="47" t="s">
        <v>7651</v>
      </c>
      <c r="F2105" s="52" t="s">
        <v>12555</v>
      </c>
      <c r="G2105" s="10">
        <v>23950</v>
      </c>
      <c r="H2105" s="10" t="s">
        <v>4319</v>
      </c>
      <c r="I2105" s="47" t="s">
        <v>4188</v>
      </c>
      <c r="J2105" s="10" t="s">
        <v>4215</v>
      </c>
      <c r="K2105" s="10" t="s">
        <v>4320</v>
      </c>
    </row>
    <row r="2106" spans="3:11" ht="15" customHeight="1" x14ac:dyDescent="0.3">
      <c r="C2106" s="44" t="s">
        <v>16719</v>
      </c>
      <c r="D2106" s="47" t="s">
        <v>16720</v>
      </c>
      <c r="F2106" s="52" t="s">
        <v>12556</v>
      </c>
      <c r="G2106" s="10">
        <v>100037258</v>
      </c>
      <c r="H2106" s="10" t="s">
        <v>4343</v>
      </c>
      <c r="I2106" s="47" t="s">
        <v>904</v>
      </c>
      <c r="J2106" s="10" t="s">
        <v>4235</v>
      </c>
      <c r="K2106" s="10" t="s">
        <v>4344</v>
      </c>
    </row>
    <row r="2107" spans="3:11" ht="15" customHeight="1" x14ac:dyDescent="0.3">
      <c r="C2107" s="44" t="s">
        <v>16721</v>
      </c>
      <c r="D2107" s="47" t="s">
        <v>4179</v>
      </c>
      <c r="F2107" s="52" t="s">
        <v>12557</v>
      </c>
      <c r="G2107" s="10">
        <v>13002</v>
      </c>
      <c r="H2107" s="10" t="s">
        <v>4346</v>
      </c>
      <c r="I2107" s="47" t="s">
        <v>4206</v>
      </c>
      <c r="J2107" s="10" t="s">
        <v>4239</v>
      </c>
      <c r="K2107" s="10" t="s">
        <v>4347</v>
      </c>
    </row>
    <row r="2108" spans="3:11" ht="15" customHeight="1" x14ac:dyDescent="0.3">
      <c r="C2108" s="44" t="s">
        <v>16722</v>
      </c>
      <c r="D2108" s="47" t="s">
        <v>4187</v>
      </c>
      <c r="F2108" s="52" t="s">
        <v>12558</v>
      </c>
      <c r="G2108" s="10">
        <v>72685</v>
      </c>
      <c r="H2108" s="10" t="s">
        <v>4351</v>
      </c>
      <c r="I2108" s="47" t="s">
        <v>4207</v>
      </c>
      <c r="J2108" s="10" t="s">
        <v>4254</v>
      </c>
      <c r="K2108" s="10" t="s">
        <v>4352</v>
      </c>
    </row>
    <row r="2109" spans="3:11" ht="15" customHeight="1" x14ac:dyDescent="0.3">
      <c r="C2109" s="44" t="s">
        <v>16723</v>
      </c>
      <c r="D2109" s="47" t="s">
        <v>5205</v>
      </c>
      <c r="F2109" s="52" t="s">
        <v>12559</v>
      </c>
      <c r="G2109" s="10">
        <v>13429</v>
      </c>
      <c r="H2109" s="10" t="s">
        <v>4363</v>
      </c>
      <c r="I2109" s="47" t="s">
        <v>4262</v>
      </c>
      <c r="J2109" s="10" t="s">
        <v>4264</v>
      </c>
      <c r="K2109" s="10" t="s">
        <v>4364</v>
      </c>
    </row>
    <row r="2110" spans="3:11" ht="15" customHeight="1" x14ac:dyDescent="0.3">
      <c r="C2110" s="44" t="s">
        <v>16724</v>
      </c>
      <c r="D2110" s="47" t="s">
        <v>7873</v>
      </c>
      <c r="F2110" s="52" t="s">
        <v>12560</v>
      </c>
      <c r="G2110" s="10">
        <v>94176</v>
      </c>
      <c r="H2110" s="10" t="s">
        <v>4371</v>
      </c>
      <c r="I2110" s="47" t="s">
        <v>4278</v>
      </c>
      <c r="J2110" s="10" t="s">
        <v>4372</v>
      </c>
      <c r="K2110" s="10" t="s">
        <v>4373</v>
      </c>
    </row>
    <row r="2111" spans="3:11" ht="15" customHeight="1" x14ac:dyDescent="0.3">
      <c r="C2111" s="44" t="s">
        <v>16725</v>
      </c>
      <c r="D2111" s="47" t="s">
        <v>7885</v>
      </c>
      <c r="F2111" s="52" t="s">
        <v>23636</v>
      </c>
      <c r="G2111" s="10">
        <v>19708</v>
      </c>
      <c r="H2111" s="10" t="s">
        <v>23637</v>
      </c>
      <c r="I2111" s="47" t="s">
        <v>17553</v>
      </c>
      <c r="J2111" s="10" t="s">
        <v>21451</v>
      </c>
      <c r="K2111" s="10" t="s">
        <v>23638</v>
      </c>
    </row>
    <row r="2112" spans="3:11" ht="15" customHeight="1" x14ac:dyDescent="0.3">
      <c r="C2112" s="44" t="s">
        <v>16726</v>
      </c>
      <c r="D2112" s="47" t="s">
        <v>2927</v>
      </c>
      <c r="F2112" s="52" t="s">
        <v>12561</v>
      </c>
      <c r="G2112" s="10">
        <v>26757</v>
      </c>
      <c r="H2112" s="10" t="s">
        <v>4389</v>
      </c>
      <c r="I2112" s="47" t="s">
        <v>4285</v>
      </c>
      <c r="J2112" s="10" t="s">
        <v>4287</v>
      </c>
      <c r="K2112" s="10" t="s">
        <v>4390</v>
      </c>
    </row>
    <row r="2113" spans="3:11" ht="15" customHeight="1" x14ac:dyDescent="0.3">
      <c r="C2113" s="44" t="s">
        <v>16727</v>
      </c>
      <c r="D2113" s="47" t="s">
        <v>16728</v>
      </c>
      <c r="F2113" s="52" t="s">
        <v>12562</v>
      </c>
      <c r="G2113" s="10">
        <v>13488</v>
      </c>
      <c r="H2113" s="10" t="s">
        <v>4407</v>
      </c>
      <c r="I2113" s="47" t="s">
        <v>3648</v>
      </c>
      <c r="J2113" s="10" t="s">
        <v>4296</v>
      </c>
      <c r="K2113" s="10" t="s">
        <v>4408</v>
      </c>
    </row>
    <row r="2114" spans="3:11" ht="15" customHeight="1" x14ac:dyDescent="0.3">
      <c r="C2114" s="44" t="s">
        <v>16729</v>
      </c>
      <c r="D2114" s="47" t="s">
        <v>7970</v>
      </c>
      <c r="F2114" s="52" t="s">
        <v>12563</v>
      </c>
      <c r="G2114" s="10">
        <v>13489</v>
      </c>
      <c r="H2114" s="10" t="s">
        <v>4409</v>
      </c>
      <c r="I2114" s="47" t="s">
        <v>3652</v>
      </c>
      <c r="J2114" s="10" t="s">
        <v>4299</v>
      </c>
      <c r="K2114" s="10" t="s">
        <v>4410</v>
      </c>
    </row>
    <row r="2115" spans="3:11" ht="15" customHeight="1" x14ac:dyDescent="0.3">
      <c r="C2115" s="44" t="s">
        <v>16730</v>
      </c>
      <c r="D2115" s="47" t="s">
        <v>209</v>
      </c>
      <c r="F2115" s="52" t="s">
        <v>12564</v>
      </c>
      <c r="G2115" s="10">
        <v>13490</v>
      </c>
      <c r="H2115" s="10" t="s">
        <v>4413</v>
      </c>
      <c r="I2115" s="47" t="s">
        <v>4303</v>
      </c>
      <c r="J2115" s="10" t="s">
        <v>4305</v>
      </c>
      <c r="K2115" s="10" t="s">
        <v>4414</v>
      </c>
    </row>
    <row r="2116" spans="3:11" ht="15" customHeight="1" x14ac:dyDescent="0.3">
      <c r="C2116" s="44" t="s">
        <v>16731</v>
      </c>
      <c r="D2116" s="47" t="s">
        <v>16732</v>
      </c>
      <c r="F2116" s="52" t="s">
        <v>12565</v>
      </c>
      <c r="G2116" s="10">
        <v>13491</v>
      </c>
      <c r="H2116" s="10" t="s">
        <v>4415</v>
      </c>
      <c r="I2116" s="47" t="s">
        <v>4307</v>
      </c>
      <c r="J2116" s="10" t="s">
        <v>4309</v>
      </c>
      <c r="K2116" s="10" t="s">
        <v>4416</v>
      </c>
    </row>
    <row r="2117" spans="3:11" ht="15" customHeight="1" x14ac:dyDescent="0.3">
      <c r="C2117" s="44" t="s">
        <v>16733</v>
      </c>
      <c r="D2117" s="47" t="s">
        <v>3763</v>
      </c>
      <c r="F2117" s="52" t="s">
        <v>12566</v>
      </c>
      <c r="G2117" s="10">
        <v>13492</v>
      </c>
      <c r="H2117" s="10" t="s">
        <v>4417</v>
      </c>
      <c r="I2117" s="47" t="s">
        <v>4311</v>
      </c>
      <c r="J2117" s="10" t="s">
        <v>4313</v>
      </c>
      <c r="K2117" s="10" t="s">
        <v>4418</v>
      </c>
    </row>
    <row r="2118" spans="3:11" ht="15" customHeight="1" x14ac:dyDescent="0.3">
      <c r="C2118" s="44" t="s">
        <v>16734</v>
      </c>
      <c r="D2118" s="47" t="s">
        <v>2930</v>
      </c>
      <c r="F2118" s="52" t="s">
        <v>23639</v>
      </c>
      <c r="G2118" s="10">
        <v>76843</v>
      </c>
      <c r="H2118" s="10" t="s">
        <v>23640</v>
      </c>
      <c r="I2118" s="47" t="s">
        <v>17942</v>
      </c>
      <c r="J2118" s="10" t="s">
        <v>21454</v>
      </c>
      <c r="K2118" s="10" t="s">
        <v>23641</v>
      </c>
    </row>
    <row r="2119" spans="3:11" ht="15" customHeight="1" x14ac:dyDescent="0.3">
      <c r="C2119" s="44" t="s">
        <v>16735</v>
      </c>
      <c r="D2119" s="47" t="s">
        <v>16736</v>
      </c>
      <c r="F2119" s="52" t="s">
        <v>23642</v>
      </c>
      <c r="G2119" s="10">
        <v>80904</v>
      </c>
      <c r="H2119" s="10" t="s">
        <v>23643</v>
      </c>
      <c r="I2119" s="47" t="s">
        <v>17944</v>
      </c>
      <c r="J2119" s="10" t="s">
        <v>23644</v>
      </c>
      <c r="K2119" s="10" t="s">
        <v>23645</v>
      </c>
    </row>
    <row r="2120" spans="3:11" ht="15" customHeight="1" x14ac:dyDescent="0.3">
      <c r="C2120" s="44" t="s">
        <v>16737</v>
      </c>
      <c r="D2120" s="47" t="s">
        <v>16738</v>
      </c>
      <c r="F2120" s="52" t="s">
        <v>23646</v>
      </c>
      <c r="G2120" s="10">
        <v>207521</v>
      </c>
      <c r="H2120" s="10" t="s">
        <v>23647</v>
      </c>
      <c r="I2120" s="47" t="s">
        <v>17946</v>
      </c>
      <c r="J2120" s="10" t="s">
        <v>23648</v>
      </c>
      <c r="K2120" s="10" t="s">
        <v>23649</v>
      </c>
    </row>
    <row r="2121" spans="3:11" ht="15" customHeight="1" x14ac:dyDescent="0.3">
      <c r="C2121" s="44" t="s">
        <v>16739</v>
      </c>
      <c r="D2121" s="47" t="s">
        <v>8271</v>
      </c>
      <c r="F2121" s="52" t="s">
        <v>12567</v>
      </c>
      <c r="G2121" s="10">
        <v>99439</v>
      </c>
      <c r="H2121" s="10" t="s">
        <v>4426</v>
      </c>
      <c r="I2121" s="10" t="s">
        <v>4328</v>
      </c>
      <c r="J2121" s="10" t="s">
        <v>4330</v>
      </c>
      <c r="K2121" s="10" t="s">
        <v>4427</v>
      </c>
    </row>
    <row r="2122" spans="3:11" ht="15" customHeight="1" x14ac:dyDescent="0.3">
      <c r="C2122" s="44" t="s">
        <v>16740</v>
      </c>
      <c r="D2122" s="47" t="s">
        <v>8274</v>
      </c>
      <c r="F2122" s="52" t="s">
        <v>23650</v>
      </c>
      <c r="G2122" s="10">
        <v>214593</v>
      </c>
      <c r="H2122" s="10" t="s">
        <v>23651</v>
      </c>
      <c r="I2122" s="47" t="s">
        <v>4334</v>
      </c>
      <c r="J2122" s="10" t="s">
        <v>4336</v>
      </c>
      <c r="K2122" s="10" t="s">
        <v>23652</v>
      </c>
    </row>
    <row r="2123" spans="3:11" ht="15" customHeight="1" x14ac:dyDescent="0.3">
      <c r="C2123" s="44" t="s">
        <v>16741</v>
      </c>
      <c r="D2123" s="47" t="s">
        <v>8282</v>
      </c>
      <c r="F2123" s="52" t="s">
        <v>23653</v>
      </c>
      <c r="G2123" s="10">
        <v>69181</v>
      </c>
      <c r="H2123" s="10" t="s">
        <v>23654</v>
      </c>
      <c r="I2123" s="47" t="s">
        <v>17555</v>
      </c>
      <c r="J2123" s="10" t="s">
        <v>21463</v>
      </c>
      <c r="K2123" s="10" t="s">
        <v>23655</v>
      </c>
    </row>
    <row r="2124" spans="3:11" ht="15" customHeight="1" x14ac:dyDescent="0.3">
      <c r="C2124" s="44" t="s">
        <v>16742</v>
      </c>
      <c r="D2124" s="47" t="s">
        <v>1286</v>
      </c>
      <c r="F2124" s="52" t="s">
        <v>12568</v>
      </c>
      <c r="G2124" s="10">
        <v>224170</v>
      </c>
      <c r="H2124" s="10" t="s">
        <v>4462</v>
      </c>
      <c r="I2124" s="47" t="s">
        <v>4461</v>
      </c>
      <c r="J2124" s="10" t="s">
        <v>4463</v>
      </c>
      <c r="K2124" s="10" t="s">
        <v>4464</v>
      </c>
    </row>
    <row r="2125" spans="3:11" ht="15" customHeight="1" x14ac:dyDescent="0.3">
      <c r="C2125" s="44" t="s">
        <v>16743</v>
      </c>
      <c r="D2125" s="47" t="s">
        <v>4219</v>
      </c>
      <c r="F2125" s="52" t="s">
        <v>12569</v>
      </c>
      <c r="G2125" s="10">
        <v>13555</v>
      </c>
      <c r="H2125" s="10" t="s">
        <v>4465</v>
      </c>
      <c r="I2125" s="47" t="s">
        <v>4338</v>
      </c>
      <c r="J2125" s="10" t="s">
        <v>4367</v>
      </c>
      <c r="K2125" s="10" t="s">
        <v>4466</v>
      </c>
    </row>
    <row r="2126" spans="3:11" ht="15" customHeight="1" x14ac:dyDescent="0.3">
      <c r="C2126" s="44" t="s">
        <v>16744</v>
      </c>
      <c r="D2126" s="47" t="s">
        <v>15727</v>
      </c>
      <c r="F2126" s="52" t="s">
        <v>12570</v>
      </c>
      <c r="G2126" s="10">
        <v>50498</v>
      </c>
      <c r="H2126" s="10" t="s">
        <v>4472</v>
      </c>
      <c r="I2126" s="47" t="s">
        <v>4471</v>
      </c>
      <c r="J2126" s="10" t="s">
        <v>4473</v>
      </c>
      <c r="K2126" s="10" t="s">
        <v>4474</v>
      </c>
    </row>
    <row r="2127" spans="3:11" ht="15" customHeight="1" x14ac:dyDescent="0.3">
      <c r="C2127" s="44" t="s">
        <v>16745</v>
      </c>
      <c r="D2127" s="47" t="s">
        <v>8354</v>
      </c>
      <c r="F2127" s="52" t="s">
        <v>12571</v>
      </c>
      <c r="G2127" s="10">
        <v>93747</v>
      </c>
      <c r="H2127" s="10" t="s">
        <v>4483</v>
      </c>
      <c r="I2127" s="47" t="s">
        <v>1657</v>
      </c>
      <c r="J2127" s="10" t="s">
        <v>4376</v>
      </c>
      <c r="K2127" s="10" t="s">
        <v>4484</v>
      </c>
    </row>
    <row r="2128" spans="3:11" ht="15" customHeight="1" x14ac:dyDescent="0.3">
      <c r="C2128" s="44" t="s">
        <v>16746</v>
      </c>
      <c r="D2128" s="47" t="s">
        <v>3764</v>
      </c>
      <c r="F2128" s="52" t="s">
        <v>23656</v>
      </c>
      <c r="G2128" s="10">
        <v>13607</v>
      </c>
      <c r="H2128" s="10" t="s">
        <v>23657</v>
      </c>
      <c r="I2128" s="47" t="s">
        <v>17558</v>
      </c>
      <c r="J2128" s="10" t="s">
        <v>23658</v>
      </c>
      <c r="K2128" s="10" t="s">
        <v>23659</v>
      </c>
    </row>
    <row r="2129" spans="3:11" ht="15" customHeight="1" x14ac:dyDescent="0.3">
      <c r="C2129" s="44" t="s">
        <v>16747</v>
      </c>
      <c r="D2129" s="47" t="s">
        <v>212</v>
      </c>
      <c r="F2129" s="52" t="s">
        <v>23660</v>
      </c>
      <c r="G2129" s="10">
        <v>13608</v>
      </c>
      <c r="H2129" s="10" t="s">
        <v>23661</v>
      </c>
      <c r="I2129" s="47" t="s">
        <v>17560</v>
      </c>
      <c r="J2129" s="10" t="s">
        <v>23662</v>
      </c>
      <c r="K2129" s="10" t="s">
        <v>23663</v>
      </c>
    </row>
    <row r="2130" spans="3:11" ht="15" customHeight="1" x14ac:dyDescent="0.3">
      <c r="C2130" s="44" t="s">
        <v>16748</v>
      </c>
      <c r="D2130" s="47" t="s">
        <v>3766</v>
      </c>
      <c r="F2130" s="52" t="s">
        <v>12572</v>
      </c>
      <c r="G2130" s="10">
        <v>192193</v>
      </c>
      <c r="H2130" s="10" t="s">
        <v>4488</v>
      </c>
      <c r="I2130" s="47" t="s">
        <v>4384</v>
      </c>
      <c r="J2130" s="10" t="s">
        <v>4386</v>
      </c>
      <c r="K2130" s="10" t="s">
        <v>4489</v>
      </c>
    </row>
    <row r="2131" spans="3:11" ht="15" customHeight="1" x14ac:dyDescent="0.3">
      <c r="C2131" s="44" t="s">
        <v>16749</v>
      </c>
      <c r="D2131" s="47" t="s">
        <v>8434</v>
      </c>
      <c r="F2131" s="52" t="s">
        <v>12573</v>
      </c>
      <c r="G2131" s="10">
        <v>66967</v>
      </c>
      <c r="H2131" s="10" t="s">
        <v>4494</v>
      </c>
      <c r="I2131" s="47" t="s">
        <v>4493</v>
      </c>
      <c r="J2131" s="10" t="s">
        <v>4495</v>
      </c>
      <c r="K2131" s="10" t="s">
        <v>4496</v>
      </c>
    </row>
    <row r="2132" spans="3:11" ht="15" customHeight="1" x14ac:dyDescent="0.3">
      <c r="C2132" s="44" t="s">
        <v>16750</v>
      </c>
      <c r="D2132" s="47" t="s">
        <v>1401</v>
      </c>
      <c r="F2132" s="52" t="s">
        <v>12574</v>
      </c>
      <c r="G2132" s="10">
        <v>13617</v>
      </c>
      <c r="H2132" s="10" t="s">
        <v>4503</v>
      </c>
      <c r="I2132" s="47" t="s">
        <v>3307</v>
      </c>
      <c r="J2132" s="10" t="s">
        <v>4392</v>
      </c>
      <c r="K2132" s="10" t="s">
        <v>4504</v>
      </c>
    </row>
    <row r="2133" spans="3:11" ht="15" customHeight="1" x14ac:dyDescent="0.3">
      <c r="C2133" s="44" t="s">
        <v>16751</v>
      </c>
      <c r="D2133" s="47" t="s">
        <v>3343</v>
      </c>
      <c r="F2133" s="52" t="s">
        <v>12575</v>
      </c>
      <c r="G2133" s="10">
        <v>13618</v>
      </c>
      <c r="H2133" s="10" t="s">
        <v>4505</v>
      </c>
      <c r="I2133" s="47" t="s">
        <v>4396</v>
      </c>
      <c r="J2133" s="10" t="s">
        <v>4398</v>
      </c>
      <c r="K2133" s="10" t="s">
        <v>4506</v>
      </c>
    </row>
    <row r="2134" spans="3:11" ht="15" customHeight="1" x14ac:dyDescent="0.3">
      <c r="C2134" s="44" t="s">
        <v>16752</v>
      </c>
      <c r="D2134" s="47" t="s">
        <v>215</v>
      </c>
      <c r="F2134" s="52" t="s">
        <v>12576</v>
      </c>
      <c r="G2134" s="10">
        <v>13628</v>
      </c>
      <c r="H2134" s="10" t="s">
        <v>4507</v>
      </c>
      <c r="I2134" s="47" t="s">
        <v>4403</v>
      </c>
      <c r="J2134" s="10" t="s">
        <v>4405</v>
      </c>
      <c r="K2134" s="10" t="s">
        <v>4508</v>
      </c>
    </row>
    <row r="2135" spans="3:11" ht="15" customHeight="1" x14ac:dyDescent="0.3">
      <c r="C2135" s="44" t="s">
        <v>16753</v>
      </c>
      <c r="D2135" s="47" t="s">
        <v>8649</v>
      </c>
      <c r="F2135" s="52" t="s">
        <v>12577</v>
      </c>
      <c r="G2135" s="10">
        <v>74147</v>
      </c>
      <c r="H2135" s="10" t="s">
        <v>4534</v>
      </c>
      <c r="I2135" s="47" t="s">
        <v>1660</v>
      </c>
      <c r="J2135" s="10" t="s">
        <v>4430</v>
      </c>
      <c r="K2135" s="10" t="s">
        <v>4535</v>
      </c>
    </row>
    <row r="2136" spans="3:11" ht="15" customHeight="1" x14ac:dyDescent="0.3">
      <c r="C2136" s="44" t="s">
        <v>16754</v>
      </c>
      <c r="D2136" s="47" t="s">
        <v>8716</v>
      </c>
      <c r="F2136" s="52" t="s">
        <v>23664</v>
      </c>
      <c r="G2136" s="10">
        <v>13663</v>
      </c>
      <c r="H2136" s="10" t="s">
        <v>23665</v>
      </c>
      <c r="I2136" s="47" t="s">
        <v>17563</v>
      </c>
      <c r="J2136" s="10" t="s">
        <v>4618</v>
      </c>
      <c r="K2136" s="10" t="s">
        <v>23666</v>
      </c>
    </row>
    <row r="2137" spans="3:11" ht="15" customHeight="1" x14ac:dyDescent="0.3">
      <c r="C2137" s="44" t="s">
        <v>16755</v>
      </c>
      <c r="D2137" s="47" t="s">
        <v>218</v>
      </c>
      <c r="F2137" s="52" t="s">
        <v>12578</v>
      </c>
      <c r="G2137" s="10">
        <v>13666</v>
      </c>
      <c r="H2137" s="10" t="s">
        <v>4550</v>
      </c>
      <c r="I2137" s="47" t="s">
        <v>4435</v>
      </c>
      <c r="J2137" s="10" t="s">
        <v>4437</v>
      </c>
      <c r="K2137" s="10" t="s">
        <v>4551</v>
      </c>
    </row>
    <row r="2138" spans="3:11" ht="15" customHeight="1" x14ac:dyDescent="0.3">
      <c r="C2138" s="44" t="s">
        <v>16756</v>
      </c>
      <c r="D2138" s="47" t="s">
        <v>7637</v>
      </c>
      <c r="F2138" s="52" t="s">
        <v>12579</v>
      </c>
      <c r="G2138" s="10">
        <v>226982</v>
      </c>
      <c r="H2138" s="10" t="s">
        <v>4592</v>
      </c>
      <c r="I2138" s="47" t="s">
        <v>2092</v>
      </c>
      <c r="J2138" s="10" t="s">
        <v>4593</v>
      </c>
      <c r="K2138" s="10" t="s">
        <v>4594</v>
      </c>
    </row>
    <row r="2139" spans="3:11" ht="15" customHeight="1" x14ac:dyDescent="0.3">
      <c r="C2139" s="44" t="s">
        <v>16757</v>
      </c>
      <c r="D2139" s="47" t="s">
        <v>4898</v>
      </c>
      <c r="F2139" s="52" t="s">
        <v>23667</v>
      </c>
      <c r="G2139" s="10">
        <v>13803</v>
      </c>
      <c r="H2139" s="10" t="s">
        <v>23668</v>
      </c>
      <c r="I2139" s="47" t="s">
        <v>17949</v>
      </c>
      <c r="J2139" s="10" t="s">
        <v>23669</v>
      </c>
      <c r="K2139" s="10" t="s">
        <v>23670</v>
      </c>
    </row>
    <row r="2140" spans="3:11" ht="15" customHeight="1" x14ac:dyDescent="0.3">
      <c r="C2140" s="44" t="s">
        <v>16758</v>
      </c>
      <c r="D2140" s="47" t="s">
        <v>8879</v>
      </c>
      <c r="F2140" s="52" t="s">
        <v>12580</v>
      </c>
      <c r="G2140" s="10">
        <v>13806</v>
      </c>
      <c r="H2140" s="10" t="s">
        <v>4624</v>
      </c>
      <c r="I2140" s="47" t="s">
        <v>1509</v>
      </c>
      <c r="J2140" s="10" t="s">
        <v>4625</v>
      </c>
      <c r="K2140" s="10" t="s">
        <v>4626</v>
      </c>
    </row>
    <row r="2141" spans="3:11" ht="15" customHeight="1" x14ac:dyDescent="0.3">
      <c r="C2141" s="44" t="s">
        <v>16759</v>
      </c>
      <c r="D2141" s="47" t="s">
        <v>8977</v>
      </c>
      <c r="F2141" s="52" t="s">
        <v>12581</v>
      </c>
      <c r="G2141" s="10">
        <v>328572</v>
      </c>
      <c r="H2141" s="10" t="s">
        <v>4654</v>
      </c>
      <c r="I2141" s="47" t="s">
        <v>4509</v>
      </c>
      <c r="J2141" s="10" t="s">
        <v>4511</v>
      </c>
      <c r="K2141" s="10" t="s">
        <v>4655</v>
      </c>
    </row>
    <row r="2142" spans="3:11" ht="15" customHeight="1" x14ac:dyDescent="0.3">
      <c r="C2142" s="44" t="s">
        <v>16760</v>
      </c>
      <c r="D2142" s="47" t="s">
        <v>16761</v>
      </c>
      <c r="F2142" s="52" t="s">
        <v>12582</v>
      </c>
      <c r="G2142" s="10">
        <v>13849</v>
      </c>
      <c r="H2142" s="10" t="s">
        <v>4670</v>
      </c>
      <c r="I2142" s="47" t="s">
        <v>539</v>
      </c>
      <c r="J2142" s="10" t="s">
        <v>4529</v>
      </c>
      <c r="K2142" s="10" t="s">
        <v>4671</v>
      </c>
    </row>
    <row r="2143" spans="3:11" ht="15" customHeight="1" x14ac:dyDescent="0.3">
      <c r="C2143" s="44" t="s">
        <v>16762</v>
      </c>
      <c r="D2143" s="47" t="s">
        <v>4903</v>
      </c>
      <c r="F2143" s="52" t="s">
        <v>12583</v>
      </c>
      <c r="G2143" s="10">
        <v>13850</v>
      </c>
      <c r="H2143" s="10" t="s">
        <v>4675</v>
      </c>
      <c r="I2143" s="47" t="s">
        <v>540</v>
      </c>
      <c r="J2143" s="10" t="s">
        <v>4532</v>
      </c>
      <c r="K2143" s="10" t="s">
        <v>4676</v>
      </c>
    </row>
    <row r="2144" spans="3:11" ht="15" customHeight="1" x14ac:dyDescent="0.3">
      <c r="C2144" s="44" t="s">
        <v>16763</v>
      </c>
      <c r="D2144" s="47" t="s">
        <v>9151</v>
      </c>
      <c r="F2144" s="52" t="s">
        <v>12584</v>
      </c>
      <c r="G2144" s="10">
        <v>13856</v>
      </c>
      <c r="H2144" s="10" t="s">
        <v>4677</v>
      </c>
      <c r="I2144" s="47" t="s">
        <v>910</v>
      </c>
      <c r="J2144" s="10" t="s">
        <v>4537</v>
      </c>
      <c r="K2144" s="10" t="s">
        <v>4678</v>
      </c>
    </row>
    <row r="2145" spans="3:11" ht="15" customHeight="1" x14ac:dyDescent="0.3">
      <c r="C2145" s="44" t="s">
        <v>16764</v>
      </c>
      <c r="D2145" s="47" t="s">
        <v>9161</v>
      </c>
      <c r="F2145" s="52" t="s">
        <v>12585</v>
      </c>
      <c r="G2145" s="10">
        <v>13857</v>
      </c>
      <c r="H2145" s="10" t="s">
        <v>4680</v>
      </c>
      <c r="I2145" s="47" t="s">
        <v>4539</v>
      </c>
      <c r="J2145" s="10" t="s">
        <v>4541</v>
      </c>
      <c r="K2145" s="10" t="s">
        <v>4681</v>
      </c>
    </row>
    <row r="2146" spans="3:11" ht="15" customHeight="1" x14ac:dyDescent="0.3">
      <c r="C2146" s="44" t="s">
        <v>16765</v>
      </c>
      <c r="D2146" s="47" t="s">
        <v>9165</v>
      </c>
      <c r="F2146" s="52" t="s">
        <v>12586</v>
      </c>
      <c r="G2146" s="10">
        <v>13861</v>
      </c>
      <c r="H2146" s="10" t="s">
        <v>4683</v>
      </c>
      <c r="I2146" s="47" t="s">
        <v>4543</v>
      </c>
      <c r="J2146" s="10" t="s">
        <v>4545</v>
      </c>
      <c r="K2146" s="10" t="s">
        <v>4684</v>
      </c>
    </row>
    <row r="2147" spans="3:11" ht="15" customHeight="1" x14ac:dyDescent="0.3">
      <c r="C2147" s="44" t="s">
        <v>16766</v>
      </c>
      <c r="D2147" s="47" t="s">
        <v>9169</v>
      </c>
      <c r="F2147" s="52" t="s">
        <v>12587</v>
      </c>
      <c r="G2147" s="10">
        <v>13866</v>
      </c>
      <c r="H2147" s="10" t="s">
        <v>4685</v>
      </c>
      <c r="I2147" s="47" t="s">
        <v>1242</v>
      </c>
      <c r="J2147" s="10" t="s">
        <v>4553</v>
      </c>
      <c r="K2147" s="10" t="s">
        <v>4686</v>
      </c>
    </row>
    <row r="2148" spans="3:11" ht="15" customHeight="1" x14ac:dyDescent="0.3">
      <c r="C2148" s="44" t="s">
        <v>16767</v>
      </c>
      <c r="D2148" s="47" t="s">
        <v>6742</v>
      </c>
      <c r="F2148" s="52" t="s">
        <v>23671</v>
      </c>
      <c r="G2148" s="10">
        <v>59079</v>
      </c>
      <c r="H2148" s="10" t="s">
        <v>23672</v>
      </c>
      <c r="I2148" s="47" t="s">
        <v>18924</v>
      </c>
      <c r="J2148" s="10" t="s">
        <v>21475</v>
      </c>
      <c r="K2148" s="10" t="s">
        <v>23673</v>
      </c>
    </row>
    <row r="2149" spans="3:11" ht="15" customHeight="1" x14ac:dyDescent="0.3">
      <c r="C2149" s="44" t="s">
        <v>16768</v>
      </c>
      <c r="D2149" s="47" t="s">
        <v>8078</v>
      </c>
      <c r="F2149" s="52" t="s">
        <v>23674</v>
      </c>
      <c r="G2149" s="10">
        <v>111173</v>
      </c>
      <c r="H2149" s="10" t="s">
        <v>23675</v>
      </c>
      <c r="I2149" s="47" t="s">
        <v>17567</v>
      </c>
      <c r="J2149" s="10" t="s">
        <v>21478</v>
      </c>
      <c r="K2149" s="10" t="s">
        <v>23676</v>
      </c>
    </row>
    <row r="2150" spans="3:11" ht="15" customHeight="1" x14ac:dyDescent="0.3">
      <c r="C2150" s="44" t="s">
        <v>16769</v>
      </c>
      <c r="D2150" s="47" t="s">
        <v>3490</v>
      </c>
      <c r="F2150" s="52" t="s">
        <v>12588</v>
      </c>
      <c r="G2150" s="10">
        <v>13870</v>
      </c>
      <c r="H2150" s="10" t="s">
        <v>4689</v>
      </c>
      <c r="I2150" s="47" t="s">
        <v>2093</v>
      </c>
      <c r="J2150" s="10" t="s">
        <v>4559</v>
      </c>
      <c r="K2150" s="10" t="s">
        <v>4690</v>
      </c>
    </row>
    <row r="2151" spans="3:11" ht="15" customHeight="1" x14ac:dyDescent="0.3">
      <c r="C2151" s="44" t="s">
        <v>16770</v>
      </c>
      <c r="D2151" s="47" t="s">
        <v>5224</v>
      </c>
      <c r="F2151" s="52" t="s">
        <v>12589</v>
      </c>
      <c r="G2151" s="10">
        <v>13871</v>
      </c>
      <c r="H2151" s="10" t="s">
        <v>4691</v>
      </c>
      <c r="I2151" s="47" t="s">
        <v>4561</v>
      </c>
      <c r="J2151" s="10" t="s">
        <v>4563</v>
      </c>
      <c r="K2151" s="10" t="s">
        <v>4692</v>
      </c>
    </row>
    <row r="2152" spans="3:11" ht="15" customHeight="1" x14ac:dyDescent="0.3">
      <c r="C2152" s="44" t="s">
        <v>16771</v>
      </c>
      <c r="D2152" s="47" t="s">
        <v>14939</v>
      </c>
      <c r="F2152" s="52" t="s">
        <v>12590</v>
      </c>
      <c r="G2152" s="10">
        <v>13872</v>
      </c>
      <c r="H2152" s="10" t="s">
        <v>4693</v>
      </c>
      <c r="I2152" s="47" t="s">
        <v>1247</v>
      </c>
      <c r="J2152" s="10" t="s">
        <v>4566</v>
      </c>
      <c r="K2152" s="10" t="s">
        <v>4694</v>
      </c>
    </row>
    <row r="2153" spans="3:11" ht="15" customHeight="1" x14ac:dyDescent="0.3">
      <c r="C2153" s="44" t="s">
        <v>16772</v>
      </c>
      <c r="D2153" s="47" t="s">
        <v>1433</v>
      </c>
      <c r="F2153" s="52" t="s">
        <v>12591</v>
      </c>
      <c r="G2153" s="10">
        <v>22592</v>
      </c>
      <c r="H2153" s="10" t="s">
        <v>4698</v>
      </c>
      <c r="I2153" s="47" t="s">
        <v>4573</v>
      </c>
      <c r="J2153" s="10" t="s">
        <v>4575</v>
      </c>
      <c r="K2153" s="10" t="s">
        <v>4699</v>
      </c>
    </row>
    <row r="2154" spans="3:11" ht="15" customHeight="1" x14ac:dyDescent="0.3">
      <c r="C2154" s="44" t="s">
        <v>16773</v>
      </c>
      <c r="D2154" s="47" t="s">
        <v>8524</v>
      </c>
      <c r="F2154" s="52" t="s">
        <v>12592</v>
      </c>
      <c r="G2154" s="10">
        <v>319955</v>
      </c>
      <c r="H2154" s="10" t="s">
        <v>4705</v>
      </c>
      <c r="I2154" s="47" t="s">
        <v>4577</v>
      </c>
      <c r="J2154" s="10" t="s">
        <v>4579</v>
      </c>
      <c r="K2154" s="10" t="s">
        <v>4706</v>
      </c>
    </row>
    <row r="2155" spans="3:11" ht="15" customHeight="1" x14ac:dyDescent="0.3">
      <c r="C2155" s="44" t="s">
        <v>16774</v>
      </c>
      <c r="D2155" s="47" t="s">
        <v>8983</v>
      </c>
      <c r="F2155" s="52" t="s">
        <v>12593</v>
      </c>
      <c r="G2155" s="10">
        <v>71991</v>
      </c>
      <c r="H2155" s="10" t="s">
        <v>4711</v>
      </c>
      <c r="I2155" s="47" t="s">
        <v>4584</v>
      </c>
      <c r="J2155" s="10" t="s">
        <v>4712</v>
      </c>
      <c r="K2155" s="10" t="s">
        <v>4713</v>
      </c>
    </row>
    <row r="2156" spans="3:11" ht="15" customHeight="1" x14ac:dyDescent="0.3">
      <c r="C2156" s="44" t="s">
        <v>16775</v>
      </c>
      <c r="D2156" s="47" t="s">
        <v>9434</v>
      </c>
      <c r="F2156" s="52" t="s">
        <v>12594</v>
      </c>
      <c r="G2156" s="10">
        <v>78943</v>
      </c>
      <c r="H2156" s="10" t="s">
        <v>4714</v>
      </c>
      <c r="I2156" s="47" t="s">
        <v>4588</v>
      </c>
      <c r="J2156" s="10" t="s">
        <v>4715</v>
      </c>
      <c r="K2156" s="10" t="s">
        <v>4716</v>
      </c>
    </row>
    <row r="2157" spans="3:11" ht="15" customHeight="1" x14ac:dyDescent="0.3">
      <c r="C2157" s="44" t="s">
        <v>16776</v>
      </c>
      <c r="D2157" s="47" t="s">
        <v>16777</v>
      </c>
      <c r="F2157" s="52" t="s">
        <v>12595</v>
      </c>
      <c r="G2157" s="10">
        <v>26918</v>
      </c>
      <c r="H2157" s="10" t="s">
        <v>4717</v>
      </c>
      <c r="I2157" s="47" t="s">
        <v>4595</v>
      </c>
      <c r="J2157" s="10" t="s">
        <v>4718</v>
      </c>
      <c r="K2157" s="10" t="s">
        <v>4719</v>
      </c>
    </row>
    <row r="2158" spans="3:11" ht="15" customHeight="1" x14ac:dyDescent="0.3">
      <c r="C2158" s="44" t="s">
        <v>16778</v>
      </c>
      <c r="D2158" s="47" t="s">
        <v>16779</v>
      </c>
      <c r="F2158" s="52" t="s">
        <v>12596</v>
      </c>
      <c r="G2158" s="10">
        <v>50527</v>
      </c>
      <c r="H2158" s="10" t="s">
        <v>4721</v>
      </c>
      <c r="I2158" s="47" t="s">
        <v>4720</v>
      </c>
      <c r="J2158" s="10" t="s">
        <v>4601</v>
      </c>
      <c r="K2158" s="10" t="s">
        <v>4722</v>
      </c>
    </row>
    <row r="2159" spans="3:11" ht="15" customHeight="1" x14ac:dyDescent="0.3">
      <c r="C2159" s="44" t="s">
        <v>16780</v>
      </c>
      <c r="D2159" s="47" t="s">
        <v>9595</v>
      </c>
      <c r="F2159" s="52" t="s">
        <v>12597</v>
      </c>
      <c r="G2159" s="10">
        <v>67475</v>
      </c>
      <c r="H2159" s="10" t="s">
        <v>4724</v>
      </c>
      <c r="I2159" s="47" t="s">
        <v>4723</v>
      </c>
      <c r="J2159" s="10" t="s">
        <v>4725</v>
      </c>
      <c r="K2159" s="10" t="s">
        <v>4726</v>
      </c>
    </row>
    <row r="2160" spans="3:11" ht="15" customHeight="1" x14ac:dyDescent="0.3">
      <c r="C2160" s="44" t="s">
        <v>16781</v>
      </c>
      <c r="D2160" s="47" t="s">
        <v>3130</v>
      </c>
      <c r="F2160" s="52" t="s">
        <v>12598</v>
      </c>
      <c r="G2160" s="10">
        <v>13885</v>
      </c>
      <c r="H2160" s="10" t="s">
        <v>4729</v>
      </c>
      <c r="I2160" s="47" t="s">
        <v>4603</v>
      </c>
      <c r="J2160" s="10" t="s">
        <v>4605</v>
      </c>
      <c r="K2160" s="10" t="s">
        <v>4730</v>
      </c>
    </row>
    <row r="2161" spans="3:11" ht="15" customHeight="1" x14ac:dyDescent="0.3">
      <c r="C2161" s="44" t="s">
        <v>16782</v>
      </c>
      <c r="D2161" s="47" t="s">
        <v>9746</v>
      </c>
      <c r="F2161" s="52" t="s">
        <v>12599</v>
      </c>
      <c r="G2161" s="10">
        <v>13982</v>
      </c>
      <c r="H2161" s="10" t="s">
        <v>4739</v>
      </c>
      <c r="I2161" s="47" t="s">
        <v>1249</v>
      </c>
      <c r="J2161" s="10" t="s">
        <v>4740</v>
      </c>
      <c r="K2161" s="10" t="s">
        <v>4741</v>
      </c>
    </row>
    <row r="2162" spans="3:11" ht="15" customHeight="1" x14ac:dyDescent="0.3">
      <c r="C2162" s="44" t="s">
        <v>16783</v>
      </c>
      <c r="D2162" s="47" t="s">
        <v>9757</v>
      </c>
      <c r="F2162" s="52" t="s">
        <v>12600</v>
      </c>
      <c r="G2162" s="10">
        <v>16456</v>
      </c>
      <c r="H2162" s="10" t="s">
        <v>4826</v>
      </c>
      <c r="I2162" s="47" t="s">
        <v>4627</v>
      </c>
      <c r="J2162" s="10" t="s">
        <v>4629</v>
      </c>
      <c r="K2162" s="10" t="s">
        <v>4827</v>
      </c>
    </row>
    <row r="2163" spans="3:11" ht="15" customHeight="1" x14ac:dyDescent="0.3">
      <c r="C2163" s="44" t="s">
        <v>16784</v>
      </c>
      <c r="D2163" s="47" t="s">
        <v>9760</v>
      </c>
      <c r="F2163" s="52" t="s">
        <v>12601</v>
      </c>
      <c r="G2163" s="10">
        <v>14061</v>
      </c>
      <c r="H2163" s="10" t="s">
        <v>4834</v>
      </c>
      <c r="I2163" s="47" t="s">
        <v>4632</v>
      </c>
      <c r="J2163" s="10" t="s">
        <v>4835</v>
      </c>
      <c r="K2163" s="10" t="s">
        <v>4836</v>
      </c>
    </row>
    <row r="2164" spans="3:11" ht="15" customHeight="1" x14ac:dyDescent="0.3">
      <c r="C2164" s="44" t="s">
        <v>16785</v>
      </c>
      <c r="D2164" s="47" t="s">
        <v>16786</v>
      </c>
      <c r="F2164" s="52" t="s">
        <v>12602</v>
      </c>
      <c r="G2164" s="10">
        <v>14062</v>
      </c>
      <c r="H2164" s="10" t="s">
        <v>4837</v>
      </c>
      <c r="I2164" s="47" t="s">
        <v>3312</v>
      </c>
      <c r="J2164" s="10" t="s">
        <v>4638</v>
      </c>
      <c r="K2164" s="10" t="s">
        <v>4838</v>
      </c>
    </row>
    <row r="2165" spans="3:11" ht="15" customHeight="1" x14ac:dyDescent="0.3">
      <c r="C2165" s="44" t="s">
        <v>16787</v>
      </c>
      <c r="D2165" s="47" t="s">
        <v>16788</v>
      </c>
      <c r="F2165" s="52" t="s">
        <v>12603</v>
      </c>
      <c r="G2165" s="10">
        <v>14063</v>
      </c>
      <c r="H2165" s="10" t="s">
        <v>4839</v>
      </c>
      <c r="I2165" s="47" t="s">
        <v>3313</v>
      </c>
      <c r="J2165" s="10" t="s">
        <v>4641</v>
      </c>
      <c r="K2165" s="10" t="s">
        <v>4840</v>
      </c>
    </row>
    <row r="2166" spans="3:11" ht="15" customHeight="1" x14ac:dyDescent="0.3">
      <c r="C2166" s="44" t="s">
        <v>16789</v>
      </c>
      <c r="D2166" s="47" t="s">
        <v>16790</v>
      </c>
      <c r="F2166" s="52" t="s">
        <v>12604</v>
      </c>
      <c r="G2166" s="10">
        <v>14064</v>
      </c>
      <c r="H2166" s="10" t="s">
        <v>4841</v>
      </c>
      <c r="I2166" s="47" t="s">
        <v>4643</v>
      </c>
      <c r="J2166" s="10" t="s">
        <v>4645</v>
      </c>
      <c r="K2166" s="10" t="s">
        <v>4842</v>
      </c>
    </row>
    <row r="2167" spans="3:11" ht="15" customHeight="1" x14ac:dyDescent="0.3">
      <c r="C2167" s="44" t="s">
        <v>16791</v>
      </c>
      <c r="D2167" s="47" t="s">
        <v>16792</v>
      </c>
      <c r="F2167" s="52" t="s">
        <v>12605</v>
      </c>
      <c r="G2167" s="10">
        <v>14065</v>
      </c>
      <c r="H2167" s="10" t="s">
        <v>4843</v>
      </c>
      <c r="I2167" s="47" t="s">
        <v>4647</v>
      </c>
      <c r="J2167" s="10" t="s">
        <v>4649</v>
      </c>
      <c r="K2167" s="10" t="s">
        <v>4844</v>
      </c>
    </row>
    <row r="2168" spans="3:11" ht="15" customHeight="1" x14ac:dyDescent="0.3">
      <c r="C2168" s="44" t="s">
        <v>16793</v>
      </c>
      <c r="D2168" s="47" t="s">
        <v>3259</v>
      </c>
      <c r="F2168" s="52" t="s">
        <v>12606</v>
      </c>
      <c r="G2168" s="10">
        <v>14066</v>
      </c>
      <c r="H2168" s="10" t="s">
        <v>4845</v>
      </c>
      <c r="I2168" s="47" t="s">
        <v>3314</v>
      </c>
      <c r="J2168" s="10" t="s">
        <v>4846</v>
      </c>
      <c r="K2168" s="10" t="s">
        <v>4847</v>
      </c>
    </row>
    <row r="2169" spans="3:11" ht="15" customHeight="1" x14ac:dyDescent="0.3">
      <c r="C2169" s="44" t="s">
        <v>16794</v>
      </c>
      <c r="D2169" s="47" t="s">
        <v>9715</v>
      </c>
      <c r="F2169" s="52" t="s">
        <v>12607</v>
      </c>
      <c r="G2169" s="10">
        <v>14069</v>
      </c>
      <c r="H2169" s="10" t="s">
        <v>4860</v>
      </c>
      <c r="I2169" s="47" t="s">
        <v>4659</v>
      </c>
      <c r="J2169" s="10" t="s">
        <v>4861</v>
      </c>
      <c r="K2169" s="10" t="s">
        <v>4862</v>
      </c>
    </row>
    <row r="2170" spans="3:11" ht="15" customHeight="1" x14ac:dyDescent="0.3">
      <c r="C2170" s="44" t="s">
        <v>16795</v>
      </c>
      <c r="D2170" s="47" t="s">
        <v>9859</v>
      </c>
      <c r="F2170" s="52" t="s">
        <v>12608</v>
      </c>
      <c r="G2170" s="10">
        <v>14080</v>
      </c>
      <c r="H2170" s="10" t="s">
        <v>4868</v>
      </c>
      <c r="I2170" s="47" t="s">
        <v>1661</v>
      </c>
      <c r="J2170" s="10" t="s">
        <v>4664</v>
      </c>
      <c r="K2170" s="10" t="s">
        <v>4869</v>
      </c>
    </row>
    <row r="2171" spans="3:11" ht="15" customHeight="1" x14ac:dyDescent="0.3">
      <c r="C2171" s="44" t="s">
        <v>16796</v>
      </c>
      <c r="D2171" s="47" t="s">
        <v>16797</v>
      </c>
      <c r="F2171" s="52" t="s">
        <v>12609</v>
      </c>
      <c r="G2171" s="10">
        <v>14082</v>
      </c>
      <c r="H2171" s="10" t="s">
        <v>4876</v>
      </c>
      <c r="I2171" s="47" t="s">
        <v>2844</v>
      </c>
      <c r="J2171" s="10" t="s">
        <v>4668</v>
      </c>
      <c r="K2171" s="10" t="s">
        <v>4877</v>
      </c>
    </row>
    <row r="2172" spans="3:11" ht="15" customHeight="1" x14ac:dyDescent="0.3">
      <c r="C2172" s="44" t="s">
        <v>16798</v>
      </c>
      <c r="D2172" s="47" t="s">
        <v>7499</v>
      </c>
      <c r="F2172" s="52" t="s">
        <v>23677</v>
      </c>
      <c r="G2172" s="10">
        <v>23873</v>
      </c>
      <c r="H2172" s="10" t="s">
        <v>23678</v>
      </c>
      <c r="I2172" s="47" t="s">
        <v>2848</v>
      </c>
      <c r="J2172" s="10" t="s">
        <v>4673</v>
      </c>
      <c r="K2172" s="10" t="s">
        <v>23679</v>
      </c>
    </row>
    <row r="2173" spans="3:11" ht="15" customHeight="1" x14ac:dyDescent="0.3">
      <c r="C2173" s="44" t="s">
        <v>16799</v>
      </c>
      <c r="D2173" s="47" t="s">
        <v>4227</v>
      </c>
      <c r="F2173" s="52" t="s">
        <v>23680</v>
      </c>
      <c r="G2173" s="10">
        <v>72393</v>
      </c>
      <c r="H2173" s="10" t="s">
        <v>23681</v>
      </c>
      <c r="I2173" s="47" t="s">
        <v>17577</v>
      </c>
      <c r="J2173" s="10" t="s">
        <v>21483</v>
      </c>
      <c r="K2173" s="10" t="s">
        <v>23682</v>
      </c>
    </row>
    <row r="2174" spans="3:11" ht="15" customHeight="1" x14ac:dyDescent="0.3">
      <c r="C2174" s="44" t="s">
        <v>16800</v>
      </c>
      <c r="D2174" s="47" t="s">
        <v>9909</v>
      </c>
      <c r="F2174" s="52" t="s">
        <v>23683</v>
      </c>
      <c r="G2174" s="10">
        <v>67030</v>
      </c>
      <c r="H2174" s="10" t="s">
        <v>23684</v>
      </c>
      <c r="I2174" s="47" t="s">
        <v>17952</v>
      </c>
      <c r="J2174" s="10" t="s">
        <v>21486</v>
      </c>
      <c r="K2174" s="10" t="s">
        <v>23685</v>
      </c>
    </row>
    <row r="2175" spans="3:11" ht="15" customHeight="1" x14ac:dyDescent="0.3">
      <c r="C2175" s="44" t="s">
        <v>16801</v>
      </c>
      <c r="D2175" s="47" t="s">
        <v>8529</v>
      </c>
      <c r="F2175" s="52" t="s">
        <v>12610</v>
      </c>
      <c r="G2175" s="10">
        <v>14102</v>
      </c>
      <c r="H2175" s="10" t="s">
        <v>4930</v>
      </c>
      <c r="I2175" s="47" t="s">
        <v>912</v>
      </c>
      <c r="J2175" s="10" t="s">
        <v>4931</v>
      </c>
      <c r="K2175" s="10" t="s">
        <v>4932</v>
      </c>
    </row>
    <row r="2176" spans="3:11" ht="15" customHeight="1" x14ac:dyDescent="0.3">
      <c r="C2176" s="44" t="s">
        <v>16802</v>
      </c>
      <c r="D2176" s="47" t="s">
        <v>16803</v>
      </c>
      <c r="F2176" s="52" t="s">
        <v>12611</v>
      </c>
      <c r="G2176" s="10">
        <v>14103</v>
      </c>
      <c r="H2176" s="10" t="s">
        <v>4936</v>
      </c>
      <c r="I2176" s="47" t="s">
        <v>2357</v>
      </c>
      <c r="J2176" s="10" t="s">
        <v>73</v>
      </c>
      <c r="K2176" s="10" t="s">
        <v>4937</v>
      </c>
    </row>
    <row r="2177" spans="3:11" ht="15" customHeight="1" x14ac:dyDescent="0.3">
      <c r="C2177" s="44" t="s">
        <v>16804</v>
      </c>
      <c r="D2177" s="47" t="s">
        <v>8106</v>
      </c>
      <c r="F2177" s="52" t="s">
        <v>12612</v>
      </c>
      <c r="G2177" s="10">
        <v>14104</v>
      </c>
      <c r="H2177" s="10" t="s">
        <v>4940</v>
      </c>
      <c r="I2177" s="47" t="s">
        <v>4707</v>
      </c>
      <c r="J2177" s="10" t="s">
        <v>4709</v>
      </c>
      <c r="K2177" s="10" t="s">
        <v>4941</v>
      </c>
    </row>
    <row r="2178" spans="3:11" ht="15" customHeight="1" x14ac:dyDescent="0.3">
      <c r="C2178" s="44" t="s">
        <v>16805</v>
      </c>
      <c r="D2178" s="47" t="s">
        <v>16806</v>
      </c>
      <c r="F2178" s="52" t="s">
        <v>23686</v>
      </c>
      <c r="G2178" s="10">
        <v>66587</v>
      </c>
      <c r="H2178" s="10" t="s">
        <v>23687</v>
      </c>
      <c r="I2178" s="47" t="s">
        <v>17581</v>
      </c>
      <c r="J2178" s="10" t="s">
        <v>21489</v>
      </c>
      <c r="K2178" s="10" t="s">
        <v>23688</v>
      </c>
    </row>
    <row r="2179" spans="3:11" ht="15" customHeight="1" x14ac:dyDescent="0.3">
      <c r="C2179" s="44" t="s">
        <v>16807</v>
      </c>
      <c r="D2179" s="47" t="s">
        <v>221</v>
      </c>
      <c r="F2179" s="52" t="s">
        <v>23689</v>
      </c>
      <c r="G2179" s="10">
        <v>30843</v>
      </c>
      <c r="H2179" s="10" t="s">
        <v>23690</v>
      </c>
      <c r="I2179" s="47" t="s">
        <v>17954</v>
      </c>
      <c r="J2179" s="10" t="s">
        <v>21492</v>
      </c>
      <c r="K2179" s="10" t="s">
        <v>23691</v>
      </c>
    </row>
    <row r="2180" spans="3:11" ht="15" customHeight="1" x14ac:dyDescent="0.3">
      <c r="C2180" s="44" t="s">
        <v>16808</v>
      </c>
      <c r="D2180" s="47" t="s">
        <v>16809</v>
      </c>
      <c r="F2180" s="52" t="s">
        <v>12613</v>
      </c>
      <c r="G2180" s="10">
        <v>101358</v>
      </c>
      <c r="H2180" s="10" t="s">
        <v>4946</v>
      </c>
      <c r="I2180" s="47" t="s">
        <v>4727</v>
      </c>
      <c r="J2180" s="10" t="s">
        <v>4728</v>
      </c>
      <c r="K2180" s="10" t="s">
        <v>4947</v>
      </c>
    </row>
    <row r="2181" spans="3:11" ht="15" customHeight="1" x14ac:dyDescent="0.3">
      <c r="C2181" s="44" t="s">
        <v>16810</v>
      </c>
      <c r="D2181" s="47" t="s">
        <v>16811</v>
      </c>
      <c r="F2181" s="52" t="s">
        <v>23692</v>
      </c>
      <c r="G2181" s="10">
        <v>50758</v>
      </c>
      <c r="H2181" s="10" t="s">
        <v>23693</v>
      </c>
      <c r="I2181" s="47" t="s">
        <v>17957</v>
      </c>
      <c r="J2181" s="10" t="s">
        <v>23694</v>
      </c>
      <c r="K2181" s="10" t="s">
        <v>23695</v>
      </c>
    </row>
    <row r="2182" spans="3:11" ht="15" customHeight="1" x14ac:dyDescent="0.3">
      <c r="C2182" s="44" t="s">
        <v>16812</v>
      </c>
      <c r="D2182" s="47" t="s">
        <v>10252</v>
      </c>
      <c r="F2182" s="52" t="s">
        <v>23696</v>
      </c>
      <c r="G2182" s="10">
        <v>231863</v>
      </c>
      <c r="H2182" s="10" t="s">
        <v>23697</v>
      </c>
      <c r="I2182" s="47" t="s">
        <v>17959</v>
      </c>
      <c r="J2182" s="10" t="s">
        <v>21498</v>
      </c>
      <c r="K2182" s="10" t="s">
        <v>23698</v>
      </c>
    </row>
    <row r="2183" spans="3:11" ht="15" customHeight="1" x14ac:dyDescent="0.3">
      <c r="C2183" s="44" t="s">
        <v>16813</v>
      </c>
      <c r="D2183" s="47" t="s">
        <v>3814</v>
      </c>
      <c r="F2183" s="52" t="s">
        <v>23699</v>
      </c>
      <c r="G2183" s="10">
        <v>72179</v>
      </c>
      <c r="H2183" s="10" t="s">
        <v>23700</v>
      </c>
      <c r="I2183" s="47" t="s">
        <v>17961</v>
      </c>
      <c r="J2183" s="10" t="s">
        <v>21501</v>
      </c>
      <c r="K2183" s="10" t="s">
        <v>23701</v>
      </c>
    </row>
    <row r="2184" spans="3:11" ht="15" customHeight="1" x14ac:dyDescent="0.3">
      <c r="C2184" s="44" t="s">
        <v>16814</v>
      </c>
      <c r="D2184" s="47" t="s">
        <v>6149</v>
      </c>
      <c r="F2184" s="52" t="s">
        <v>12614</v>
      </c>
      <c r="G2184" s="10">
        <v>50789</v>
      </c>
      <c r="H2184" s="10" t="s">
        <v>4958</v>
      </c>
      <c r="I2184" s="47" t="s">
        <v>4731</v>
      </c>
      <c r="J2184" s="10" t="s">
        <v>4733</v>
      </c>
      <c r="K2184" s="10" t="s">
        <v>4959</v>
      </c>
    </row>
    <row r="2185" spans="3:11" ht="15" customHeight="1" x14ac:dyDescent="0.3">
      <c r="C2185" s="44" t="s">
        <v>16815</v>
      </c>
      <c r="D2185" s="47" t="s">
        <v>7013</v>
      </c>
      <c r="F2185" s="52" t="s">
        <v>23702</v>
      </c>
      <c r="G2185" s="10">
        <v>269514</v>
      </c>
      <c r="H2185" s="10" t="s">
        <v>23703</v>
      </c>
      <c r="I2185" s="47" t="s">
        <v>17964</v>
      </c>
      <c r="J2185" s="10" t="s">
        <v>21507</v>
      </c>
      <c r="K2185" s="10" t="s">
        <v>23704</v>
      </c>
    </row>
    <row r="2186" spans="3:11" ht="15" customHeight="1" x14ac:dyDescent="0.3">
      <c r="C2186" s="44" t="s">
        <v>16816</v>
      </c>
      <c r="D2186" s="47" t="s">
        <v>227</v>
      </c>
      <c r="F2186" s="52" t="s">
        <v>23705</v>
      </c>
      <c r="G2186" s="10">
        <v>242960</v>
      </c>
      <c r="H2186" s="10" t="s">
        <v>23706</v>
      </c>
      <c r="I2186" s="47" t="s">
        <v>17966</v>
      </c>
      <c r="J2186" s="10" t="s">
        <v>21510</v>
      </c>
      <c r="K2186" s="10" t="s">
        <v>23707</v>
      </c>
    </row>
    <row r="2187" spans="3:11" ht="15" customHeight="1" x14ac:dyDescent="0.3">
      <c r="C2187" s="44" t="s">
        <v>16817</v>
      </c>
      <c r="D2187" s="47" t="s">
        <v>4237</v>
      </c>
      <c r="F2187" s="52" t="s">
        <v>23708</v>
      </c>
      <c r="G2187" s="10">
        <v>225055</v>
      </c>
      <c r="H2187" s="10" t="s">
        <v>23709</v>
      </c>
      <c r="I2187" s="47" t="s">
        <v>4735</v>
      </c>
      <c r="J2187" s="10" t="s">
        <v>4737</v>
      </c>
      <c r="K2187" s="10" t="s">
        <v>23710</v>
      </c>
    </row>
    <row r="2188" spans="3:11" ht="15" customHeight="1" x14ac:dyDescent="0.3">
      <c r="C2188" s="44" t="s">
        <v>16818</v>
      </c>
      <c r="D2188" s="47" t="s">
        <v>4241</v>
      </c>
      <c r="F2188" s="52" t="s">
        <v>23711</v>
      </c>
      <c r="G2188" s="10">
        <v>50760</v>
      </c>
      <c r="H2188" s="10" t="s">
        <v>23712</v>
      </c>
      <c r="I2188" s="47" t="s">
        <v>17969</v>
      </c>
      <c r="J2188" s="10" t="s">
        <v>23713</v>
      </c>
      <c r="K2188" s="10" t="s">
        <v>23714</v>
      </c>
    </row>
    <row r="2189" spans="3:11" ht="15" customHeight="1" x14ac:dyDescent="0.3">
      <c r="C2189" s="44" t="s">
        <v>16819</v>
      </c>
      <c r="D2189" s="47" t="s">
        <v>4243</v>
      </c>
      <c r="F2189" s="52" t="s">
        <v>23715</v>
      </c>
      <c r="G2189" s="10">
        <v>50755</v>
      </c>
      <c r="H2189" s="10" t="s">
        <v>23716</v>
      </c>
      <c r="I2189" s="47" t="s">
        <v>17971</v>
      </c>
      <c r="J2189" s="10" t="s">
        <v>23717</v>
      </c>
      <c r="K2189" s="10" t="s">
        <v>23718</v>
      </c>
    </row>
    <row r="2190" spans="3:11" ht="15" customHeight="1" x14ac:dyDescent="0.3">
      <c r="C2190" s="44" t="s">
        <v>16820</v>
      </c>
      <c r="D2190" s="47" t="s">
        <v>4245</v>
      </c>
      <c r="F2190" s="52" t="s">
        <v>23719</v>
      </c>
      <c r="G2190" s="10">
        <v>230904</v>
      </c>
      <c r="H2190" s="10" t="s">
        <v>23720</v>
      </c>
      <c r="I2190" s="47" t="s">
        <v>17973</v>
      </c>
      <c r="J2190" s="10" t="s">
        <v>21518</v>
      </c>
      <c r="K2190" s="10" t="s">
        <v>23721</v>
      </c>
    </row>
    <row r="2191" spans="3:11" ht="15" customHeight="1" x14ac:dyDescent="0.3">
      <c r="C2191" s="44" t="s">
        <v>16821</v>
      </c>
      <c r="D2191" s="47" t="s">
        <v>3823</v>
      </c>
      <c r="F2191" s="52" t="s">
        <v>23722</v>
      </c>
      <c r="G2191" s="10">
        <v>231670</v>
      </c>
      <c r="H2191" s="10" t="s">
        <v>23723</v>
      </c>
      <c r="I2191" s="47" t="s">
        <v>17975</v>
      </c>
      <c r="J2191" s="10" t="s">
        <v>21521</v>
      </c>
      <c r="K2191" s="10" t="s">
        <v>23724</v>
      </c>
    </row>
    <row r="2192" spans="3:11" ht="15" customHeight="1" x14ac:dyDescent="0.3">
      <c r="C2192" s="44" t="s">
        <v>16822</v>
      </c>
      <c r="D2192" s="47" t="s">
        <v>1033</v>
      </c>
      <c r="F2192" s="52" t="s">
        <v>23725</v>
      </c>
      <c r="G2192" s="10">
        <v>71999</v>
      </c>
      <c r="H2192" s="10" t="s">
        <v>23726</v>
      </c>
      <c r="I2192" s="47" t="s">
        <v>17977</v>
      </c>
      <c r="J2192" s="10" t="s">
        <v>23727</v>
      </c>
      <c r="K2192" s="10" t="s">
        <v>23728</v>
      </c>
    </row>
    <row r="2193" spans="3:11" ht="15" customHeight="1" x14ac:dyDescent="0.3">
      <c r="C2193" s="44" t="s">
        <v>16823</v>
      </c>
      <c r="D2193" s="47" t="s">
        <v>4259</v>
      </c>
      <c r="F2193" s="52" t="s">
        <v>23729</v>
      </c>
      <c r="G2193" s="10">
        <v>66822</v>
      </c>
      <c r="H2193" s="10" t="s">
        <v>23730</v>
      </c>
      <c r="I2193" s="47" t="s">
        <v>17979</v>
      </c>
      <c r="J2193" s="10" t="s">
        <v>21524</v>
      </c>
      <c r="K2193" s="10" t="s">
        <v>23731</v>
      </c>
    </row>
    <row r="2194" spans="3:11" ht="15" customHeight="1" x14ac:dyDescent="0.3">
      <c r="C2194" s="44" t="s">
        <v>16824</v>
      </c>
      <c r="D2194" s="47" t="s">
        <v>4260</v>
      </c>
      <c r="F2194" s="52" t="s">
        <v>23732</v>
      </c>
      <c r="G2194" s="10">
        <v>233040</v>
      </c>
      <c r="H2194" s="10" t="s">
        <v>23733</v>
      </c>
      <c r="I2194" s="47" t="s">
        <v>17981</v>
      </c>
      <c r="J2194" s="10" t="s">
        <v>23734</v>
      </c>
      <c r="K2194" s="10" t="s">
        <v>23735</v>
      </c>
    </row>
    <row r="2195" spans="3:11" ht="15" customHeight="1" x14ac:dyDescent="0.3">
      <c r="C2195" s="44" t="s">
        <v>16825</v>
      </c>
      <c r="D2195" s="47" t="s">
        <v>3826</v>
      </c>
      <c r="F2195" s="52" t="s">
        <v>12615</v>
      </c>
      <c r="G2195" s="10">
        <v>57443</v>
      </c>
      <c r="H2195" s="10" t="s">
        <v>4967</v>
      </c>
      <c r="I2195" s="47" t="s">
        <v>4966</v>
      </c>
      <c r="J2195" s="10" t="s">
        <v>4968</v>
      </c>
      <c r="K2195" s="10" t="s">
        <v>4969</v>
      </c>
    </row>
    <row r="2196" spans="3:11" ht="15" customHeight="1" x14ac:dyDescent="0.3">
      <c r="C2196" s="44" t="s">
        <v>16826</v>
      </c>
      <c r="D2196" s="47" t="s">
        <v>3833</v>
      </c>
      <c r="F2196" s="52" t="s">
        <v>23736</v>
      </c>
      <c r="G2196" s="10">
        <v>71865</v>
      </c>
      <c r="H2196" s="10" t="s">
        <v>23737</v>
      </c>
      <c r="I2196" s="47" t="s">
        <v>17984</v>
      </c>
      <c r="J2196" s="10" t="s">
        <v>21527</v>
      </c>
      <c r="K2196" s="10" t="s">
        <v>23738</v>
      </c>
    </row>
    <row r="2197" spans="3:11" ht="15" customHeight="1" x14ac:dyDescent="0.3">
      <c r="C2197" s="44" t="s">
        <v>16827</v>
      </c>
      <c r="D2197" s="47" t="s">
        <v>3841</v>
      </c>
      <c r="F2197" s="52" t="s">
        <v>12616</v>
      </c>
      <c r="G2197" s="10">
        <v>76454</v>
      </c>
      <c r="H2197" s="10" t="s">
        <v>4970</v>
      </c>
      <c r="I2197" s="47" t="s">
        <v>4746</v>
      </c>
      <c r="J2197" s="10" t="s">
        <v>4747</v>
      </c>
      <c r="K2197" s="10" t="s">
        <v>4971</v>
      </c>
    </row>
    <row r="2198" spans="3:11" ht="15" customHeight="1" x14ac:dyDescent="0.3">
      <c r="C2198" s="44" t="s">
        <v>16828</v>
      </c>
      <c r="D2198" s="47" t="s">
        <v>230</v>
      </c>
      <c r="F2198" s="52" t="s">
        <v>12617</v>
      </c>
      <c r="G2198" s="10">
        <v>67731</v>
      </c>
      <c r="H2198" s="10" t="s">
        <v>4975</v>
      </c>
      <c r="I2198" s="47" t="s">
        <v>4751</v>
      </c>
      <c r="J2198" s="10" t="s">
        <v>4753</v>
      </c>
      <c r="K2198" s="10" t="s">
        <v>4976</v>
      </c>
    </row>
    <row r="2199" spans="3:11" ht="15" customHeight="1" x14ac:dyDescent="0.3">
      <c r="C2199" s="44" t="s">
        <v>16829</v>
      </c>
      <c r="D2199" s="47" t="s">
        <v>16830</v>
      </c>
      <c r="F2199" s="52" t="s">
        <v>23739</v>
      </c>
      <c r="G2199" s="10">
        <v>70611</v>
      </c>
      <c r="H2199" s="10" t="s">
        <v>23740</v>
      </c>
      <c r="I2199" s="47" t="s">
        <v>17988</v>
      </c>
      <c r="J2199" s="10" t="s">
        <v>21530</v>
      </c>
      <c r="K2199" s="10" t="s">
        <v>23741</v>
      </c>
    </row>
    <row r="2200" spans="3:11" ht="15" customHeight="1" x14ac:dyDescent="0.3">
      <c r="C2200" s="44" t="s">
        <v>16831</v>
      </c>
      <c r="D2200" s="47" t="s">
        <v>233</v>
      </c>
      <c r="F2200" s="52" t="s">
        <v>12618</v>
      </c>
      <c r="G2200" s="10">
        <v>106052</v>
      </c>
      <c r="H2200" s="10" t="s">
        <v>4977</v>
      </c>
      <c r="I2200" s="47" t="s">
        <v>4763</v>
      </c>
      <c r="J2200" s="10" t="s">
        <v>4765</v>
      </c>
      <c r="K2200" s="10" t="s">
        <v>4978</v>
      </c>
    </row>
    <row r="2201" spans="3:11" ht="15" customHeight="1" x14ac:dyDescent="0.3">
      <c r="C2201" s="44" t="s">
        <v>16832</v>
      </c>
      <c r="D2201" s="47" t="s">
        <v>236</v>
      </c>
      <c r="F2201" s="52" t="s">
        <v>23742</v>
      </c>
      <c r="G2201" s="10">
        <v>78803</v>
      </c>
      <c r="H2201" s="10" t="s">
        <v>23743</v>
      </c>
      <c r="I2201" s="47" t="s">
        <v>17991</v>
      </c>
      <c r="J2201" s="10" t="s">
        <v>21533</v>
      </c>
      <c r="K2201" s="10" t="s">
        <v>23744</v>
      </c>
    </row>
    <row r="2202" spans="3:11" ht="15" customHeight="1" x14ac:dyDescent="0.3">
      <c r="C2202" s="44" t="s">
        <v>16833</v>
      </c>
      <c r="D2202" s="47" t="s">
        <v>239</v>
      </c>
      <c r="F2202" s="52" t="s">
        <v>23745</v>
      </c>
      <c r="G2202" s="10">
        <v>230903</v>
      </c>
      <c r="H2202" s="10" t="s">
        <v>23746</v>
      </c>
      <c r="I2202" s="47" t="s">
        <v>17993</v>
      </c>
      <c r="J2202" s="10" t="s">
        <v>21536</v>
      </c>
      <c r="K2202" s="10" t="s">
        <v>23747</v>
      </c>
    </row>
    <row r="2203" spans="3:11" ht="15" customHeight="1" x14ac:dyDescent="0.3">
      <c r="C2203" s="44" t="s">
        <v>16834</v>
      </c>
      <c r="D2203" s="47" t="s">
        <v>242</v>
      </c>
      <c r="F2203" s="52" t="s">
        <v>12619</v>
      </c>
      <c r="G2203" s="10">
        <v>67141</v>
      </c>
      <c r="H2203" s="10" t="s">
        <v>4982</v>
      </c>
      <c r="I2203" s="47" t="s">
        <v>4770</v>
      </c>
      <c r="J2203" s="10" t="s">
        <v>4772</v>
      </c>
      <c r="K2203" s="10" t="s">
        <v>4983</v>
      </c>
    </row>
    <row r="2204" spans="3:11" ht="15" customHeight="1" x14ac:dyDescent="0.3">
      <c r="C2204" s="44" t="s">
        <v>16835</v>
      </c>
      <c r="D2204" s="47" t="s">
        <v>245</v>
      </c>
      <c r="F2204" s="52" t="s">
        <v>12620</v>
      </c>
      <c r="G2204" s="10">
        <v>50762</v>
      </c>
      <c r="H2204" s="10" t="s">
        <v>4984</v>
      </c>
      <c r="I2204" s="47" t="s">
        <v>4774</v>
      </c>
      <c r="J2204" s="10" t="s">
        <v>4776</v>
      </c>
      <c r="K2204" s="10" t="s">
        <v>4985</v>
      </c>
    </row>
    <row r="2205" spans="3:11" ht="15" customHeight="1" x14ac:dyDescent="0.3">
      <c r="C2205" s="44" t="s">
        <v>16836</v>
      </c>
      <c r="D2205" s="47" t="s">
        <v>248</v>
      </c>
      <c r="F2205" s="52" t="s">
        <v>23748</v>
      </c>
      <c r="G2205" s="10">
        <v>69754</v>
      </c>
      <c r="H2205" s="10" t="s">
        <v>23749</v>
      </c>
      <c r="I2205" s="47" t="s">
        <v>17997</v>
      </c>
      <c r="J2205" s="10" t="s">
        <v>21539</v>
      </c>
      <c r="K2205" s="10" t="s">
        <v>23750</v>
      </c>
    </row>
    <row r="2206" spans="3:11" ht="15" customHeight="1" x14ac:dyDescent="0.3">
      <c r="C2206" s="44" t="s">
        <v>16837</v>
      </c>
      <c r="D2206" s="47" t="s">
        <v>10729</v>
      </c>
      <c r="F2206" s="52" t="s">
        <v>12621</v>
      </c>
      <c r="G2206" s="10">
        <v>71538</v>
      </c>
      <c r="H2206" s="10" t="s">
        <v>4987</v>
      </c>
      <c r="I2206" s="47" t="s">
        <v>4778</v>
      </c>
      <c r="J2206" s="10" t="s">
        <v>4780</v>
      </c>
      <c r="K2206" s="10" t="s">
        <v>4988</v>
      </c>
    </row>
    <row r="2207" spans="3:11" ht="15" customHeight="1" x14ac:dyDescent="0.3">
      <c r="C2207" s="44" t="s">
        <v>16838</v>
      </c>
      <c r="D2207" s="47" t="s">
        <v>10732</v>
      </c>
      <c r="F2207" s="52" t="s">
        <v>12622</v>
      </c>
      <c r="G2207" s="10">
        <v>213980</v>
      </c>
      <c r="H2207" s="10" t="s">
        <v>4990</v>
      </c>
      <c r="I2207" s="47" t="s">
        <v>4989</v>
      </c>
      <c r="J2207" s="10" t="s">
        <v>4991</v>
      </c>
      <c r="K2207" s="10" t="s">
        <v>4992</v>
      </c>
    </row>
    <row r="2208" spans="3:11" ht="15" customHeight="1" x14ac:dyDescent="0.3">
      <c r="C2208" s="44" t="s">
        <v>16839</v>
      </c>
      <c r="D2208" s="47" t="s">
        <v>251</v>
      </c>
      <c r="F2208" s="52" t="s">
        <v>12623</v>
      </c>
      <c r="G2208" s="10">
        <v>103583</v>
      </c>
      <c r="H2208" s="10" t="s">
        <v>4993</v>
      </c>
      <c r="I2208" s="47" t="s">
        <v>4785</v>
      </c>
      <c r="J2208" s="10" t="s">
        <v>4994</v>
      </c>
      <c r="K2208" s="10" t="s">
        <v>4995</v>
      </c>
    </row>
    <row r="2209" spans="3:11" ht="15" customHeight="1" x14ac:dyDescent="0.3">
      <c r="C2209" s="44" t="s">
        <v>16840</v>
      </c>
      <c r="D2209" s="47" t="s">
        <v>254</v>
      </c>
      <c r="F2209" s="52" t="s">
        <v>12624</v>
      </c>
      <c r="G2209" s="10">
        <v>30050</v>
      </c>
      <c r="H2209" s="10" t="s">
        <v>4996</v>
      </c>
      <c r="I2209" s="47" t="s">
        <v>4789</v>
      </c>
      <c r="J2209" s="10" t="s">
        <v>4997</v>
      </c>
      <c r="K2209" s="10" t="s">
        <v>4998</v>
      </c>
    </row>
    <row r="2210" spans="3:11" ht="15" customHeight="1" x14ac:dyDescent="0.3">
      <c r="C2210" s="44" t="s">
        <v>16841</v>
      </c>
      <c r="D2210" s="47" t="s">
        <v>10737</v>
      </c>
      <c r="E2210" s="48"/>
      <c r="F2210" s="52" t="s">
        <v>23751</v>
      </c>
      <c r="G2210" s="10">
        <v>434440</v>
      </c>
      <c r="H2210" s="10" t="s">
        <v>23752</v>
      </c>
      <c r="I2210" s="47" t="s">
        <v>18003</v>
      </c>
      <c r="J2210" s="10" t="s">
        <v>23753</v>
      </c>
      <c r="K2210" s="10" t="s">
        <v>23754</v>
      </c>
    </row>
    <row r="2211" spans="3:11" ht="15" customHeight="1" x14ac:dyDescent="0.3">
      <c r="C2211" s="44" t="s">
        <v>16842</v>
      </c>
      <c r="D2211" s="47" t="s">
        <v>4270</v>
      </c>
      <c r="E2211" s="48"/>
      <c r="F2211" s="52" t="s">
        <v>12625</v>
      </c>
      <c r="G2211" s="10">
        <v>30838</v>
      </c>
      <c r="H2211" s="10" t="s">
        <v>5000</v>
      </c>
      <c r="I2211" s="47" t="s">
        <v>4999</v>
      </c>
      <c r="J2211" s="10" t="s">
        <v>5001</v>
      </c>
      <c r="K2211" s="10" t="s">
        <v>5002</v>
      </c>
    </row>
    <row r="2212" spans="3:11" ht="15" customHeight="1" x14ac:dyDescent="0.3">
      <c r="C2212" s="44" t="s">
        <v>16843</v>
      </c>
      <c r="D2212" s="47" t="s">
        <v>16844</v>
      </c>
      <c r="E2212" s="48"/>
      <c r="F2212" s="52" t="s">
        <v>23755</v>
      </c>
      <c r="G2212" s="10">
        <v>30839</v>
      </c>
      <c r="H2212" s="10" t="s">
        <v>23756</v>
      </c>
      <c r="I2212" s="47" t="s">
        <v>18006</v>
      </c>
      <c r="J2212" s="10" t="s">
        <v>23757</v>
      </c>
      <c r="K2212" s="10" t="s">
        <v>23758</v>
      </c>
    </row>
    <row r="2213" spans="3:11" ht="15" customHeight="1" x14ac:dyDescent="0.3">
      <c r="C2213" s="44" t="s">
        <v>16845</v>
      </c>
      <c r="D2213" s="47" t="s">
        <v>16846</v>
      </c>
      <c r="E2213" s="48"/>
      <c r="F2213" s="52" t="s">
        <v>23759</v>
      </c>
      <c r="G2213" s="10">
        <v>50754</v>
      </c>
      <c r="H2213" s="10" t="s">
        <v>23760</v>
      </c>
      <c r="I2213" s="47" t="s">
        <v>18008</v>
      </c>
      <c r="J2213" s="10" t="s">
        <v>23761</v>
      </c>
      <c r="K2213" s="10" t="s">
        <v>23762</v>
      </c>
    </row>
    <row r="2214" spans="3:11" ht="15" customHeight="1" x14ac:dyDescent="0.3">
      <c r="C2214" s="44" t="s">
        <v>16847</v>
      </c>
      <c r="D2214" s="47" t="s">
        <v>10913</v>
      </c>
      <c r="E2214" s="48"/>
      <c r="F2214" s="52" t="s">
        <v>23763</v>
      </c>
      <c r="G2214" s="10">
        <v>231672</v>
      </c>
      <c r="H2214" s="10" t="s">
        <v>23764</v>
      </c>
      <c r="I2214" s="47" t="s">
        <v>18010</v>
      </c>
      <c r="J2214" s="10" t="s">
        <v>23765</v>
      </c>
      <c r="K2214" s="10" t="s">
        <v>23766</v>
      </c>
    </row>
    <row r="2215" spans="3:11" ht="15" customHeight="1" x14ac:dyDescent="0.3">
      <c r="C2215" s="44" t="s">
        <v>16848</v>
      </c>
      <c r="D2215" s="47" t="s">
        <v>3539</v>
      </c>
      <c r="E2215" s="48"/>
      <c r="F2215" s="52" t="s">
        <v>12626</v>
      </c>
      <c r="G2215" s="10">
        <v>14155</v>
      </c>
      <c r="H2215" s="10" t="s">
        <v>5023</v>
      </c>
      <c r="I2215" s="47" t="s">
        <v>4819</v>
      </c>
      <c r="J2215" s="10" t="s">
        <v>5024</v>
      </c>
      <c r="K2215" s="10" t="s">
        <v>5025</v>
      </c>
    </row>
    <row r="2216" spans="3:11" ht="15" customHeight="1" x14ac:dyDescent="0.3">
      <c r="C2216" s="44" t="s">
        <v>16849</v>
      </c>
      <c r="D2216" s="47" t="s">
        <v>257</v>
      </c>
      <c r="E2216" s="48"/>
      <c r="F2216" s="52" t="s">
        <v>23767</v>
      </c>
      <c r="G2216" s="10">
        <v>233081</v>
      </c>
      <c r="H2216" s="10" t="s">
        <v>23768</v>
      </c>
      <c r="I2216" s="47" t="s">
        <v>16958</v>
      </c>
      <c r="J2216" s="10" t="s">
        <v>21551</v>
      </c>
      <c r="K2216" s="10" t="s">
        <v>23769</v>
      </c>
    </row>
    <row r="2217" spans="3:11" ht="15" customHeight="1" x14ac:dyDescent="0.3">
      <c r="C2217" s="44" t="s">
        <v>16850</v>
      </c>
      <c r="D2217" s="47" t="s">
        <v>5260</v>
      </c>
      <c r="E2217" s="48"/>
      <c r="F2217" s="52" t="s">
        <v>23770</v>
      </c>
      <c r="G2217" s="10">
        <v>233079</v>
      </c>
      <c r="H2217" s="10" t="s">
        <v>23771</v>
      </c>
      <c r="I2217" s="47" t="s">
        <v>16960</v>
      </c>
      <c r="J2217" s="10" t="s">
        <v>21554</v>
      </c>
      <c r="K2217" s="10" t="s">
        <v>23772</v>
      </c>
    </row>
    <row r="2218" spans="3:11" ht="15" customHeight="1" x14ac:dyDescent="0.3">
      <c r="C2218" s="44" t="s">
        <v>16851</v>
      </c>
      <c r="D2218" s="47" t="s">
        <v>16852</v>
      </c>
      <c r="E2218" s="48"/>
      <c r="F2218" s="52" t="s">
        <v>23773</v>
      </c>
      <c r="G2218" s="10">
        <v>233080</v>
      </c>
      <c r="H2218" s="10" t="s">
        <v>23774</v>
      </c>
      <c r="I2218" s="47" t="s">
        <v>16962</v>
      </c>
      <c r="J2218" s="10" t="s">
        <v>21557</v>
      </c>
      <c r="K2218" s="10" t="s">
        <v>23775</v>
      </c>
    </row>
    <row r="2219" spans="3:11" ht="15" customHeight="1" x14ac:dyDescent="0.3">
      <c r="C2219" s="44" t="s">
        <v>16853</v>
      </c>
      <c r="D2219" s="47" t="s">
        <v>4908</v>
      </c>
      <c r="E2219" s="48"/>
      <c r="F2219" s="52" t="s">
        <v>23776</v>
      </c>
      <c r="G2219" s="10">
        <v>107221</v>
      </c>
      <c r="H2219" s="10" t="s">
        <v>23777</v>
      </c>
      <c r="I2219" s="47" t="s">
        <v>17280</v>
      </c>
      <c r="J2219" s="10" t="s">
        <v>21560</v>
      </c>
      <c r="K2219" s="10" t="s">
        <v>23778</v>
      </c>
    </row>
    <row r="2220" spans="3:11" ht="15" customHeight="1" x14ac:dyDescent="0.3">
      <c r="C2220" s="44" t="s">
        <v>16854</v>
      </c>
      <c r="D2220" s="47" t="s">
        <v>4909</v>
      </c>
      <c r="E2220" s="48"/>
      <c r="F2220" s="52" t="s">
        <v>12627</v>
      </c>
      <c r="G2220" s="10">
        <v>14164</v>
      </c>
      <c r="H2220" s="10" t="s">
        <v>5030</v>
      </c>
      <c r="I2220" s="47" t="s">
        <v>3315</v>
      </c>
      <c r="J2220" s="10" t="s">
        <v>4849</v>
      </c>
      <c r="K2220" s="10" t="s">
        <v>5031</v>
      </c>
    </row>
    <row r="2221" spans="3:11" ht="15" customHeight="1" x14ac:dyDescent="0.3">
      <c r="C2221" s="44" t="s">
        <v>16855</v>
      </c>
      <c r="D2221" s="47" t="s">
        <v>16856</v>
      </c>
      <c r="E2221" s="48"/>
      <c r="F2221" s="52" t="s">
        <v>12628</v>
      </c>
      <c r="G2221" s="10">
        <v>14165</v>
      </c>
      <c r="H2221" s="10" t="s">
        <v>5032</v>
      </c>
      <c r="I2221" s="47" t="s">
        <v>4425</v>
      </c>
      <c r="J2221" s="10" t="s">
        <v>4856</v>
      </c>
      <c r="K2221" s="10" t="s">
        <v>5033</v>
      </c>
    </row>
    <row r="2222" spans="3:11" ht="15" customHeight="1" x14ac:dyDescent="0.3">
      <c r="C2222" s="44" t="s">
        <v>16857</v>
      </c>
      <c r="D2222" s="47" t="s">
        <v>930</v>
      </c>
      <c r="E2222" s="48"/>
      <c r="F2222" s="52" t="s">
        <v>12629</v>
      </c>
      <c r="G2222" s="10">
        <v>14167</v>
      </c>
      <c r="H2222" s="10" t="s">
        <v>5038</v>
      </c>
      <c r="I2222" s="47" t="s">
        <v>4863</v>
      </c>
      <c r="J2222" s="10" t="s">
        <v>4865</v>
      </c>
      <c r="K2222" s="10" t="s">
        <v>5039</v>
      </c>
    </row>
    <row r="2223" spans="3:11" ht="15" customHeight="1" x14ac:dyDescent="0.3">
      <c r="C2223" s="44" t="s">
        <v>16858</v>
      </c>
      <c r="D2223" s="47" t="s">
        <v>998</v>
      </c>
      <c r="E2223" s="48"/>
      <c r="F2223" s="52" t="s">
        <v>12630</v>
      </c>
      <c r="G2223" s="10">
        <v>14173</v>
      </c>
      <c r="H2223" s="10" t="s">
        <v>5053</v>
      </c>
      <c r="I2223" s="47" t="s">
        <v>1259</v>
      </c>
      <c r="J2223" s="10" t="s">
        <v>4871</v>
      </c>
      <c r="K2223" s="10" t="s">
        <v>5054</v>
      </c>
    </row>
    <row r="2224" spans="3:11" ht="15" customHeight="1" x14ac:dyDescent="0.3">
      <c r="C2224" s="44" t="s">
        <v>16859</v>
      </c>
      <c r="D2224" s="47" t="s">
        <v>1003</v>
      </c>
      <c r="E2224" s="48"/>
      <c r="F2224" s="52" t="s">
        <v>12631</v>
      </c>
      <c r="G2224" s="10">
        <v>14174</v>
      </c>
      <c r="H2224" s="10" t="s">
        <v>5065</v>
      </c>
      <c r="I2224" s="47" t="s">
        <v>4878</v>
      </c>
      <c r="J2224" s="10" t="s">
        <v>4880</v>
      </c>
      <c r="K2224" s="10" t="s">
        <v>5066</v>
      </c>
    </row>
    <row r="2225" spans="3:11" ht="15" customHeight="1" x14ac:dyDescent="0.3">
      <c r="C2225" s="44" t="s">
        <v>16860</v>
      </c>
      <c r="D2225" s="47" t="s">
        <v>1008</v>
      </c>
      <c r="E2225" s="48"/>
      <c r="F2225" s="52" t="s">
        <v>12632</v>
      </c>
      <c r="G2225" s="10">
        <v>14175</v>
      </c>
      <c r="H2225" s="10" t="s">
        <v>5071</v>
      </c>
      <c r="I2225" s="47" t="s">
        <v>4882</v>
      </c>
      <c r="J2225" s="10" t="s">
        <v>4884</v>
      </c>
      <c r="K2225" s="10" t="s">
        <v>5072</v>
      </c>
    </row>
    <row r="2226" spans="3:11" ht="15" customHeight="1" x14ac:dyDescent="0.3">
      <c r="C2226" s="44" t="s">
        <v>16861</v>
      </c>
      <c r="D2226" s="47" t="s">
        <v>16862</v>
      </c>
      <c r="E2226" s="48"/>
      <c r="F2226" s="52" t="s">
        <v>12633</v>
      </c>
      <c r="G2226" s="10">
        <v>14176</v>
      </c>
      <c r="H2226" s="10" t="s">
        <v>5077</v>
      </c>
      <c r="I2226" s="47" t="s">
        <v>4886</v>
      </c>
      <c r="J2226" s="10" t="s">
        <v>4888</v>
      </c>
      <c r="K2226" s="10" t="s">
        <v>5078</v>
      </c>
    </row>
    <row r="2227" spans="3:11" ht="15" customHeight="1" x14ac:dyDescent="0.3">
      <c r="C2227" s="44" t="s">
        <v>16863</v>
      </c>
      <c r="D2227" s="47" t="s">
        <v>1012</v>
      </c>
      <c r="E2227" s="48"/>
      <c r="F2227" s="52" t="s">
        <v>12634</v>
      </c>
      <c r="G2227" s="10">
        <v>14177</v>
      </c>
      <c r="H2227" s="10" t="s">
        <v>5082</v>
      </c>
      <c r="I2227" s="47" t="s">
        <v>4890</v>
      </c>
      <c r="J2227" s="10" t="s">
        <v>4892</v>
      </c>
      <c r="K2227" s="10" t="s">
        <v>5083</v>
      </c>
    </row>
    <row r="2228" spans="3:11" ht="15" customHeight="1" x14ac:dyDescent="0.3">
      <c r="C2228" s="44" t="s">
        <v>16864</v>
      </c>
      <c r="D2228" s="47" t="s">
        <v>1016</v>
      </c>
      <c r="E2228" s="48"/>
      <c r="F2228" s="52" t="s">
        <v>12635</v>
      </c>
      <c r="G2228" s="10">
        <v>14178</v>
      </c>
      <c r="H2228" s="10" t="s">
        <v>5088</v>
      </c>
      <c r="I2228" s="47" t="s">
        <v>4894</v>
      </c>
      <c r="J2228" s="10" t="s">
        <v>4896</v>
      </c>
      <c r="K2228" s="10" t="s">
        <v>5089</v>
      </c>
    </row>
    <row r="2229" spans="3:11" ht="15" customHeight="1" x14ac:dyDescent="0.3">
      <c r="C2229" s="44" t="s">
        <v>16865</v>
      </c>
      <c r="D2229" s="47" t="s">
        <v>1023</v>
      </c>
      <c r="E2229" s="48"/>
      <c r="F2229" s="52" t="s">
        <v>12636</v>
      </c>
      <c r="G2229" s="10">
        <v>14179</v>
      </c>
      <c r="H2229" s="10" t="s">
        <v>5094</v>
      </c>
      <c r="I2229" s="47" t="s">
        <v>4899</v>
      </c>
      <c r="J2229" s="10" t="s">
        <v>4901</v>
      </c>
      <c r="K2229" s="10" t="s">
        <v>5095</v>
      </c>
    </row>
    <row r="2230" spans="3:11" ht="15" customHeight="1" x14ac:dyDescent="0.3">
      <c r="C2230" s="44" t="s">
        <v>16866</v>
      </c>
      <c r="D2230" s="47" t="s">
        <v>1029</v>
      </c>
      <c r="E2230" s="48"/>
      <c r="F2230" s="52" t="s">
        <v>12637</v>
      </c>
      <c r="G2230" s="10">
        <v>14180</v>
      </c>
      <c r="H2230" s="10" t="s">
        <v>5100</v>
      </c>
      <c r="I2230" s="47" t="s">
        <v>4904</v>
      </c>
      <c r="J2230" s="10" t="s">
        <v>4906</v>
      </c>
      <c r="K2230" s="10" t="s">
        <v>5101</v>
      </c>
    </row>
    <row r="2231" spans="3:11" ht="15" customHeight="1" x14ac:dyDescent="0.3">
      <c r="C2231" s="44" t="s">
        <v>16867</v>
      </c>
      <c r="D2231" s="47" t="s">
        <v>1035</v>
      </c>
      <c r="E2231" s="48"/>
      <c r="F2231" s="52" t="s">
        <v>12638</v>
      </c>
      <c r="G2231" s="10">
        <v>14194</v>
      </c>
      <c r="H2231" s="10" t="s">
        <v>5131</v>
      </c>
      <c r="I2231" s="47" t="s">
        <v>1516</v>
      </c>
      <c r="J2231" s="10" t="s">
        <v>4914</v>
      </c>
      <c r="K2231" s="10" t="s">
        <v>5132</v>
      </c>
    </row>
    <row r="2232" spans="3:11" ht="15" customHeight="1" x14ac:dyDescent="0.3">
      <c r="C2232" s="44" t="s">
        <v>16868</v>
      </c>
      <c r="D2232" s="47" t="s">
        <v>1040</v>
      </c>
      <c r="E2232" s="48"/>
      <c r="F2232" s="52" t="s">
        <v>12639</v>
      </c>
      <c r="G2232" s="10">
        <v>14205</v>
      </c>
      <c r="H2232" s="10" t="s">
        <v>5134</v>
      </c>
      <c r="I2232" s="47" t="s">
        <v>4923</v>
      </c>
      <c r="J2232" s="10" t="s">
        <v>4925</v>
      </c>
      <c r="K2232" s="10" t="s">
        <v>5135</v>
      </c>
    </row>
    <row r="2233" spans="3:11" ht="15" customHeight="1" x14ac:dyDescent="0.3">
      <c r="C2233" s="44" t="s">
        <v>16869</v>
      </c>
      <c r="D2233" s="47" t="s">
        <v>1049</v>
      </c>
      <c r="E2233" s="48"/>
      <c r="F2233" s="52" t="s">
        <v>12640</v>
      </c>
      <c r="G2233" s="10">
        <v>14256</v>
      </c>
      <c r="H2233" s="10" t="s">
        <v>5157</v>
      </c>
      <c r="I2233" s="47" t="s">
        <v>5156</v>
      </c>
      <c r="J2233" s="10" t="s">
        <v>5158</v>
      </c>
      <c r="K2233" s="10" t="s">
        <v>5159</v>
      </c>
    </row>
    <row r="2234" spans="3:11" ht="15" customHeight="1" x14ac:dyDescent="0.3">
      <c r="C2234" s="44" t="s">
        <v>16870</v>
      </c>
      <c r="D2234" s="47" t="s">
        <v>1060</v>
      </c>
      <c r="E2234" s="48"/>
      <c r="F2234" s="52" t="s">
        <v>12641</v>
      </c>
      <c r="G2234" s="10">
        <v>55990</v>
      </c>
      <c r="H2234" s="10" t="s">
        <v>5160</v>
      </c>
      <c r="I2234" s="47" t="s">
        <v>4948</v>
      </c>
      <c r="J2234" s="10" t="s">
        <v>4950</v>
      </c>
      <c r="K2234" s="10" t="s">
        <v>5161</v>
      </c>
    </row>
    <row r="2235" spans="3:11" ht="15" customHeight="1" x14ac:dyDescent="0.3">
      <c r="C2235" s="44" t="s">
        <v>16871</v>
      </c>
      <c r="D2235" s="47" t="s">
        <v>1073</v>
      </c>
      <c r="E2235" s="48"/>
      <c r="F2235" s="52" t="s">
        <v>12642</v>
      </c>
      <c r="G2235" s="10">
        <v>14262</v>
      </c>
      <c r="H2235" s="10" t="s">
        <v>5165</v>
      </c>
      <c r="I2235" s="47" t="s">
        <v>4954</v>
      </c>
      <c r="J2235" s="10" t="s">
        <v>4956</v>
      </c>
      <c r="K2235" s="10" t="s">
        <v>5166</v>
      </c>
    </row>
    <row r="2236" spans="3:11" ht="15" customHeight="1" x14ac:dyDescent="0.3">
      <c r="C2236" s="44" t="s">
        <v>16872</v>
      </c>
      <c r="D2236" s="47" t="s">
        <v>1147</v>
      </c>
      <c r="E2236" s="48"/>
      <c r="F2236" s="52" t="s">
        <v>12643</v>
      </c>
      <c r="G2236" s="10">
        <v>226564</v>
      </c>
      <c r="H2236" s="10" t="s">
        <v>5167</v>
      </c>
      <c r="I2236" s="47" t="s">
        <v>4217</v>
      </c>
      <c r="J2236" s="10" t="s">
        <v>4961</v>
      </c>
      <c r="K2236" s="10" t="s">
        <v>5168</v>
      </c>
    </row>
    <row r="2237" spans="3:11" ht="15" customHeight="1" x14ac:dyDescent="0.3">
      <c r="C2237" s="44" t="s">
        <v>16873</v>
      </c>
      <c r="D2237" s="47" t="s">
        <v>1153</v>
      </c>
      <c r="E2237" s="48"/>
      <c r="F2237" s="52" t="s">
        <v>12644</v>
      </c>
      <c r="G2237" s="10">
        <v>14263</v>
      </c>
      <c r="H2237" s="10" t="s">
        <v>5169</v>
      </c>
      <c r="I2237" s="47" t="s">
        <v>4218</v>
      </c>
      <c r="J2237" s="10" t="s">
        <v>4964</v>
      </c>
      <c r="K2237" s="10" t="s">
        <v>5170</v>
      </c>
    </row>
    <row r="2238" spans="3:11" ht="15" customHeight="1" x14ac:dyDescent="0.3">
      <c r="C2238" s="44" t="s">
        <v>16874</v>
      </c>
      <c r="D2238" s="47" t="s">
        <v>1158</v>
      </c>
      <c r="E2238" s="48"/>
      <c r="F2238" s="52" t="s">
        <v>12645</v>
      </c>
      <c r="G2238" s="10">
        <v>14268</v>
      </c>
      <c r="H2238" s="10" t="s">
        <v>5171</v>
      </c>
      <c r="I2238" s="47" t="s">
        <v>3041</v>
      </c>
      <c r="J2238" s="10" t="s">
        <v>4973</v>
      </c>
      <c r="K2238" s="10" t="s">
        <v>5172</v>
      </c>
    </row>
    <row r="2239" spans="3:11" ht="15" customHeight="1" x14ac:dyDescent="0.3">
      <c r="C2239" s="44" t="s">
        <v>16875</v>
      </c>
      <c r="D2239" s="47" t="s">
        <v>16876</v>
      </c>
      <c r="E2239" s="48"/>
      <c r="F2239" s="52" t="s">
        <v>12646</v>
      </c>
      <c r="G2239" s="10">
        <v>14281</v>
      </c>
      <c r="H2239" s="10" t="s">
        <v>5179</v>
      </c>
      <c r="I2239" s="47" t="s">
        <v>1261</v>
      </c>
      <c r="J2239" s="10" t="s">
        <v>4980</v>
      </c>
      <c r="K2239" s="10" t="s">
        <v>5180</v>
      </c>
    </row>
    <row r="2240" spans="3:11" ht="15" customHeight="1" x14ac:dyDescent="0.3">
      <c r="C2240" s="44" t="s">
        <v>16877</v>
      </c>
      <c r="D2240" s="47" t="s">
        <v>1666</v>
      </c>
      <c r="E2240" s="48"/>
      <c r="F2240" s="52" t="s">
        <v>12647</v>
      </c>
      <c r="G2240" s="10">
        <v>14233</v>
      </c>
      <c r="H2240" s="10" t="s">
        <v>5185</v>
      </c>
      <c r="I2240" s="47" t="s">
        <v>5003</v>
      </c>
      <c r="J2240" s="10" t="s">
        <v>5005</v>
      </c>
      <c r="K2240" s="10" t="s">
        <v>5186</v>
      </c>
    </row>
    <row r="2241" spans="3:11" ht="15" customHeight="1" x14ac:dyDescent="0.3">
      <c r="C2241" s="44" t="s">
        <v>16878</v>
      </c>
      <c r="D2241" s="47" t="s">
        <v>1672</v>
      </c>
      <c r="E2241" s="48"/>
      <c r="F2241" s="52" t="s">
        <v>12648</v>
      </c>
      <c r="G2241" s="10">
        <v>56458</v>
      </c>
      <c r="H2241" s="10" t="s">
        <v>5188</v>
      </c>
      <c r="I2241" s="47" t="s">
        <v>5008</v>
      </c>
      <c r="J2241" s="10" t="s">
        <v>5009</v>
      </c>
      <c r="K2241" s="10" t="s">
        <v>5189</v>
      </c>
    </row>
    <row r="2242" spans="3:11" ht="15" customHeight="1" x14ac:dyDescent="0.3">
      <c r="C2242" s="44" t="s">
        <v>16879</v>
      </c>
      <c r="D2242" s="47" t="s">
        <v>1676</v>
      </c>
      <c r="E2242" s="48"/>
      <c r="F2242" s="52" t="s">
        <v>12649</v>
      </c>
      <c r="G2242" s="10">
        <v>56484</v>
      </c>
      <c r="H2242" s="10" t="s">
        <v>5194</v>
      </c>
      <c r="I2242" s="47" t="s">
        <v>5012</v>
      </c>
      <c r="J2242" s="10" t="s">
        <v>5014</v>
      </c>
      <c r="K2242" s="10" t="s">
        <v>5195</v>
      </c>
    </row>
    <row r="2243" spans="3:11" ht="15" customHeight="1" x14ac:dyDescent="0.3">
      <c r="C2243" s="44" t="s">
        <v>16880</v>
      </c>
      <c r="D2243" s="47" t="s">
        <v>935</v>
      </c>
      <c r="E2243" s="48"/>
      <c r="F2243" s="52" t="s">
        <v>12650</v>
      </c>
      <c r="G2243" s="10">
        <v>14293</v>
      </c>
      <c r="H2243" s="10" t="s">
        <v>5203</v>
      </c>
      <c r="I2243" s="47" t="s">
        <v>4631</v>
      </c>
      <c r="J2243" s="10" t="s">
        <v>5021</v>
      </c>
      <c r="K2243" s="10" t="s">
        <v>5204</v>
      </c>
    </row>
    <row r="2244" spans="3:11" ht="15" customHeight="1" x14ac:dyDescent="0.3">
      <c r="C2244" s="44" t="s">
        <v>16881</v>
      </c>
      <c r="D2244" s="47" t="s">
        <v>16882</v>
      </c>
      <c r="E2244" s="48"/>
      <c r="F2244" s="52" t="s">
        <v>23779</v>
      </c>
      <c r="G2244" s="10">
        <v>14289</v>
      </c>
      <c r="H2244" s="10" t="s">
        <v>23780</v>
      </c>
      <c r="I2244" s="47" t="s">
        <v>16965</v>
      </c>
      <c r="J2244" s="10" t="s">
        <v>21566</v>
      </c>
      <c r="K2244" s="10" t="s">
        <v>23781</v>
      </c>
    </row>
    <row r="2245" spans="3:11" ht="15" customHeight="1" x14ac:dyDescent="0.3">
      <c r="C2245" s="44" t="s">
        <v>16883</v>
      </c>
      <c r="D2245" s="47" t="s">
        <v>16884</v>
      </c>
      <c r="E2245" s="48"/>
      <c r="F2245" s="52" t="s">
        <v>23782</v>
      </c>
      <c r="G2245" s="10">
        <v>14294</v>
      </c>
      <c r="H2245" s="10" t="s">
        <v>23783</v>
      </c>
      <c r="I2245" s="47" t="s">
        <v>16967</v>
      </c>
      <c r="J2245" s="10" t="s">
        <v>21569</v>
      </c>
      <c r="K2245" s="10" t="s">
        <v>23784</v>
      </c>
    </row>
    <row r="2246" spans="3:11" ht="15" customHeight="1" x14ac:dyDescent="0.3">
      <c r="C2246" s="44" t="s">
        <v>16885</v>
      </c>
      <c r="D2246" s="47" t="s">
        <v>1842</v>
      </c>
      <c r="E2246" s="48"/>
      <c r="F2246" s="52" t="s">
        <v>23785</v>
      </c>
      <c r="G2246" s="10">
        <v>14309</v>
      </c>
      <c r="H2246" s="10" t="s">
        <v>23786</v>
      </c>
      <c r="I2246" s="47" t="s">
        <v>16969</v>
      </c>
      <c r="J2246" s="10" t="s">
        <v>21572</v>
      </c>
      <c r="K2246" s="10" t="s">
        <v>23787</v>
      </c>
    </row>
    <row r="2247" spans="3:11" ht="15" customHeight="1" x14ac:dyDescent="0.3">
      <c r="C2247" s="44" t="s">
        <v>16886</v>
      </c>
      <c r="D2247" s="47" t="s">
        <v>1847</v>
      </c>
      <c r="E2247" s="48"/>
      <c r="F2247" s="52" t="s">
        <v>12651</v>
      </c>
      <c r="G2247" s="10">
        <v>14362</v>
      </c>
      <c r="H2247" s="10" t="s">
        <v>5238</v>
      </c>
      <c r="I2247" s="47" t="s">
        <v>5090</v>
      </c>
      <c r="J2247" s="10" t="s">
        <v>5092</v>
      </c>
      <c r="K2247" s="10" t="s">
        <v>5239</v>
      </c>
    </row>
    <row r="2248" spans="3:11" ht="15" customHeight="1" x14ac:dyDescent="0.3">
      <c r="C2248" s="44" t="s">
        <v>16887</v>
      </c>
      <c r="D2248" s="47" t="s">
        <v>2079</v>
      </c>
      <c r="E2248" s="48"/>
      <c r="F2248" s="52" t="s">
        <v>23788</v>
      </c>
      <c r="G2248" s="10">
        <v>93897</v>
      </c>
      <c r="H2248" s="10" t="s">
        <v>23789</v>
      </c>
      <c r="I2248" s="47" t="s">
        <v>16972</v>
      </c>
      <c r="J2248" s="10" t="s">
        <v>23790</v>
      </c>
      <c r="K2248" s="10" t="s">
        <v>23791</v>
      </c>
    </row>
    <row r="2249" spans="3:11" ht="15" customHeight="1" x14ac:dyDescent="0.3">
      <c r="C2249" s="44" t="s">
        <v>16888</v>
      </c>
      <c r="D2249" s="47" t="s">
        <v>2145</v>
      </c>
      <c r="E2249" s="48"/>
      <c r="F2249" s="52" t="s">
        <v>12652</v>
      </c>
      <c r="G2249" s="10">
        <v>57265</v>
      </c>
      <c r="H2249" s="10" t="s">
        <v>5240</v>
      </c>
      <c r="I2249" s="47" t="s">
        <v>5096</v>
      </c>
      <c r="J2249" s="10" t="s">
        <v>5098</v>
      </c>
      <c r="K2249" s="10" t="s">
        <v>5241</v>
      </c>
    </row>
    <row r="2250" spans="3:11" ht="15" customHeight="1" x14ac:dyDescent="0.3">
      <c r="C2250" s="44" t="s">
        <v>16889</v>
      </c>
      <c r="D2250" s="47" t="s">
        <v>2155</v>
      </c>
      <c r="E2250" s="48"/>
      <c r="F2250" s="52" t="s">
        <v>12653</v>
      </c>
      <c r="G2250" s="10">
        <v>14365</v>
      </c>
      <c r="H2250" s="10" t="s">
        <v>5242</v>
      </c>
      <c r="I2250" s="47" t="s">
        <v>5102</v>
      </c>
      <c r="J2250" s="10" t="s">
        <v>5104</v>
      </c>
      <c r="K2250" s="10" t="s">
        <v>5243</v>
      </c>
    </row>
    <row r="2251" spans="3:11" ht="15" customHeight="1" x14ac:dyDescent="0.3">
      <c r="C2251" s="44" t="s">
        <v>16890</v>
      </c>
      <c r="D2251" s="47" t="s">
        <v>2189</v>
      </c>
      <c r="E2251" s="48"/>
      <c r="F2251" s="52" t="s">
        <v>12654</v>
      </c>
      <c r="G2251" s="10">
        <v>14366</v>
      </c>
      <c r="H2251" s="10" t="s">
        <v>5244</v>
      </c>
      <c r="I2251" s="47" t="s">
        <v>5107</v>
      </c>
      <c r="J2251" s="10" t="s">
        <v>5109</v>
      </c>
      <c r="K2251" s="10" t="s">
        <v>5245</v>
      </c>
    </row>
    <row r="2252" spans="3:11" ht="15" customHeight="1" x14ac:dyDescent="0.3">
      <c r="C2252" s="44" t="s">
        <v>16891</v>
      </c>
      <c r="D2252" s="47" t="s">
        <v>2195</v>
      </c>
      <c r="E2252" s="48"/>
      <c r="F2252" s="52" t="s">
        <v>12655</v>
      </c>
      <c r="G2252" s="10">
        <v>14367</v>
      </c>
      <c r="H2252" s="10" t="s">
        <v>5246</v>
      </c>
      <c r="I2252" s="47" t="s">
        <v>5111</v>
      </c>
      <c r="J2252" s="10" t="s">
        <v>5113</v>
      </c>
      <c r="K2252" s="10" t="s">
        <v>5247</v>
      </c>
    </row>
    <row r="2253" spans="3:11" ht="15" customHeight="1" x14ac:dyDescent="0.3">
      <c r="C2253" s="44" t="s">
        <v>16892</v>
      </c>
      <c r="D2253" s="47" t="s">
        <v>2309</v>
      </c>
      <c r="E2253" s="48"/>
      <c r="F2253" s="52" t="s">
        <v>12656</v>
      </c>
      <c r="G2253" s="10">
        <v>14368</v>
      </c>
      <c r="H2253" s="10" t="s">
        <v>5251</v>
      </c>
      <c r="I2253" s="10" t="s">
        <v>5115</v>
      </c>
      <c r="J2253" s="10" t="s">
        <v>5117</v>
      </c>
      <c r="K2253" s="10" t="s">
        <v>5252</v>
      </c>
    </row>
    <row r="2254" spans="3:11" ht="15" customHeight="1" x14ac:dyDescent="0.3">
      <c r="C2254" s="44" t="s">
        <v>16893</v>
      </c>
      <c r="D2254" s="47" t="s">
        <v>695</v>
      </c>
      <c r="E2254" s="48"/>
      <c r="F2254" s="52" t="s">
        <v>12657</v>
      </c>
      <c r="G2254" s="10">
        <v>14369</v>
      </c>
      <c r="H2254" s="10" t="s">
        <v>5257</v>
      </c>
      <c r="I2254" s="47" t="s">
        <v>5119</v>
      </c>
      <c r="J2254" s="10" t="s">
        <v>5258</v>
      </c>
      <c r="K2254" s="10" t="s">
        <v>5259</v>
      </c>
    </row>
    <row r="2255" spans="3:11" ht="15" customHeight="1" x14ac:dyDescent="0.3">
      <c r="C2255" s="44" t="s">
        <v>16894</v>
      </c>
      <c r="D2255" s="47" t="s">
        <v>2411</v>
      </c>
      <c r="E2255" s="48"/>
      <c r="F2255" s="52" t="s">
        <v>12658</v>
      </c>
      <c r="G2255" s="10">
        <v>14370</v>
      </c>
      <c r="H2255" s="10" t="s">
        <v>5261</v>
      </c>
      <c r="I2255" s="47" t="s">
        <v>5123</v>
      </c>
      <c r="J2255" s="10" t="s">
        <v>5125</v>
      </c>
      <c r="K2255" s="10" t="s">
        <v>5262</v>
      </c>
    </row>
    <row r="2256" spans="3:11" ht="15" customHeight="1" x14ac:dyDescent="0.3">
      <c r="C2256" s="44" t="s">
        <v>16895</v>
      </c>
      <c r="D2256" s="47" t="s">
        <v>2421</v>
      </c>
      <c r="E2256" s="48"/>
      <c r="F2256" s="52" t="s">
        <v>12659</v>
      </c>
      <c r="G2256" s="10">
        <v>14371</v>
      </c>
      <c r="H2256" s="10" t="s">
        <v>5263</v>
      </c>
      <c r="I2256" s="47" t="s">
        <v>5127</v>
      </c>
      <c r="J2256" s="10" t="s">
        <v>5129</v>
      </c>
      <c r="K2256" s="10" t="s">
        <v>5264</v>
      </c>
    </row>
    <row r="2257" spans="3:11" ht="15" customHeight="1" x14ac:dyDescent="0.3">
      <c r="C2257" s="44" t="s">
        <v>16896</v>
      </c>
      <c r="D2257" s="47" t="s">
        <v>2252</v>
      </c>
      <c r="E2257" s="48"/>
      <c r="F2257" s="52" t="s">
        <v>12660</v>
      </c>
      <c r="G2257" s="10">
        <v>54393</v>
      </c>
      <c r="H2257" s="10" t="s">
        <v>5287</v>
      </c>
      <c r="I2257" s="47" t="s">
        <v>5139</v>
      </c>
      <c r="J2257" s="10" t="s">
        <v>5288</v>
      </c>
      <c r="K2257" s="10" t="s">
        <v>5289</v>
      </c>
    </row>
    <row r="2258" spans="3:11" ht="15" customHeight="1" x14ac:dyDescent="0.3">
      <c r="C2258" s="44" t="s">
        <v>16897</v>
      </c>
      <c r="D2258" s="47" t="s">
        <v>2256</v>
      </c>
      <c r="E2258" s="48"/>
      <c r="F2258" s="52" t="s">
        <v>12661</v>
      </c>
      <c r="G2258" s="10">
        <v>242425</v>
      </c>
      <c r="H2258" s="10" t="s">
        <v>5290</v>
      </c>
      <c r="I2258" s="47" t="s">
        <v>5143</v>
      </c>
      <c r="J2258" s="10" t="s">
        <v>5291</v>
      </c>
      <c r="K2258" s="10" t="s">
        <v>5292</v>
      </c>
    </row>
    <row r="2259" spans="3:11" ht="15" customHeight="1" x14ac:dyDescent="0.3">
      <c r="C2259" s="44" t="s">
        <v>16898</v>
      </c>
      <c r="D2259" s="47" t="s">
        <v>2257</v>
      </c>
      <c r="E2259" s="48"/>
      <c r="F2259" s="52" t="s">
        <v>12662</v>
      </c>
      <c r="G2259" s="10">
        <v>13197</v>
      </c>
      <c r="H2259" s="10" t="s">
        <v>5328</v>
      </c>
      <c r="I2259" s="47" t="s">
        <v>914</v>
      </c>
      <c r="J2259" s="10" t="s">
        <v>5329</v>
      </c>
      <c r="K2259" s="10" t="s">
        <v>5330</v>
      </c>
    </row>
    <row r="2260" spans="3:11" ht="15" customHeight="1" x14ac:dyDescent="0.3">
      <c r="C2260" s="44" t="s">
        <v>16899</v>
      </c>
      <c r="D2260" s="47" t="s">
        <v>2262</v>
      </c>
      <c r="E2260" s="48"/>
      <c r="F2260" s="52" t="s">
        <v>12663</v>
      </c>
      <c r="G2260" s="10">
        <v>241391</v>
      </c>
      <c r="H2260" s="10" t="s">
        <v>5362</v>
      </c>
      <c r="I2260" s="47" t="s">
        <v>5190</v>
      </c>
      <c r="J2260" s="10" t="s">
        <v>5363</v>
      </c>
      <c r="K2260" s="10" t="s">
        <v>5364</v>
      </c>
    </row>
    <row r="2261" spans="3:11" ht="15" customHeight="1" x14ac:dyDescent="0.3">
      <c r="C2261" s="44" t="s">
        <v>16900</v>
      </c>
      <c r="D2261" s="47" t="s">
        <v>2267</v>
      </c>
      <c r="E2261" s="48"/>
      <c r="F2261" s="52" t="s">
        <v>12664</v>
      </c>
      <c r="G2261" s="10">
        <v>14427</v>
      </c>
      <c r="H2261" s="10" t="s">
        <v>5375</v>
      </c>
      <c r="I2261" s="47" t="s">
        <v>3659</v>
      </c>
      <c r="J2261" s="10" t="s">
        <v>5197</v>
      </c>
      <c r="K2261" s="10" t="s">
        <v>5376</v>
      </c>
    </row>
    <row r="2262" spans="3:11" ht="15" customHeight="1" x14ac:dyDescent="0.3">
      <c r="C2262" s="44" t="s">
        <v>16901</v>
      </c>
      <c r="D2262" s="47" t="s">
        <v>2272</v>
      </c>
      <c r="E2262" s="48"/>
      <c r="F2262" s="52" t="s">
        <v>12665</v>
      </c>
      <c r="G2262" s="10">
        <v>14428</v>
      </c>
      <c r="H2262" s="10" t="s">
        <v>5377</v>
      </c>
      <c r="I2262" s="47" t="s">
        <v>5199</v>
      </c>
      <c r="J2262" s="10" t="s">
        <v>5201</v>
      </c>
      <c r="K2262" s="10" t="s">
        <v>5378</v>
      </c>
    </row>
    <row r="2263" spans="3:11" ht="15" customHeight="1" x14ac:dyDescent="0.3">
      <c r="C2263" s="44" t="s">
        <v>16902</v>
      </c>
      <c r="D2263" s="47" t="s">
        <v>2278</v>
      </c>
      <c r="E2263" s="48"/>
      <c r="F2263" s="52" t="s">
        <v>23792</v>
      </c>
      <c r="G2263" s="10">
        <v>14429</v>
      </c>
      <c r="H2263" s="10" t="s">
        <v>23793</v>
      </c>
      <c r="I2263" s="47" t="s">
        <v>16986</v>
      </c>
      <c r="J2263" s="10" t="s">
        <v>21578</v>
      </c>
      <c r="K2263" s="10" t="s">
        <v>23794</v>
      </c>
    </row>
    <row r="2264" spans="3:11" ht="15" customHeight="1" x14ac:dyDescent="0.3">
      <c r="C2264" s="44" t="s">
        <v>16903</v>
      </c>
      <c r="D2264" s="47" t="s">
        <v>2656</v>
      </c>
      <c r="E2264" s="48"/>
      <c r="F2264" s="52" t="s">
        <v>23795</v>
      </c>
      <c r="G2264" s="10">
        <v>209239</v>
      </c>
      <c r="H2264" s="10" t="s">
        <v>23796</v>
      </c>
      <c r="I2264" s="47" t="s">
        <v>18013</v>
      </c>
      <c r="J2264" s="10" t="s">
        <v>23797</v>
      </c>
      <c r="K2264" s="10" t="s">
        <v>23798</v>
      </c>
    </row>
    <row r="2265" spans="3:11" ht="15" customHeight="1" x14ac:dyDescent="0.3">
      <c r="C2265" s="44" t="s">
        <v>16904</v>
      </c>
      <c r="D2265" s="47" t="s">
        <v>2283</v>
      </c>
      <c r="E2265" s="48"/>
      <c r="F2265" s="52" t="s">
        <v>12666</v>
      </c>
      <c r="G2265" s="10">
        <v>14433</v>
      </c>
      <c r="H2265" s="10" t="s">
        <v>5379</v>
      </c>
      <c r="I2265" s="47" t="s">
        <v>437</v>
      </c>
      <c r="J2265" s="10" t="s">
        <v>262</v>
      </c>
      <c r="K2265" s="10" t="s">
        <v>5380</v>
      </c>
    </row>
    <row r="2266" spans="3:11" ht="15" customHeight="1" x14ac:dyDescent="0.3">
      <c r="C2266" s="44" t="s">
        <v>16905</v>
      </c>
      <c r="D2266" s="47" t="s">
        <v>2672</v>
      </c>
      <c r="E2266" s="48"/>
      <c r="F2266" s="52" t="s">
        <v>12667</v>
      </c>
      <c r="G2266" s="10">
        <v>270076</v>
      </c>
      <c r="H2266" s="10" t="s">
        <v>5383</v>
      </c>
      <c r="I2266" s="47" t="s">
        <v>1682</v>
      </c>
      <c r="J2266" s="10" t="s">
        <v>5230</v>
      </c>
      <c r="K2266" s="10" t="s">
        <v>5384</v>
      </c>
    </row>
    <row r="2267" spans="3:11" ht="15" customHeight="1" x14ac:dyDescent="0.3">
      <c r="C2267" s="44" t="s">
        <v>16906</v>
      </c>
      <c r="D2267" s="47" t="s">
        <v>766</v>
      </c>
      <c r="E2267" s="48"/>
      <c r="F2267" s="52" t="s">
        <v>12668</v>
      </c>
      <c r="G2267" s="10">
        <v>14527</v>
      </c>
      <c r="H2267" s="10" t="s">
        <v>5386</v>
      </c>
      <c r="I2267" s="47" t="s">
        <v>3662</v>
      </c>
      <c r="J2267" s="10" t="s">
        <v>5233</v>
      </c>
      <c r="K2267" s="10" t="s">
        <v>5387</v>
      </c>
    </row>
    <row r="2268" spans="3:11" ht="15" customHeight="1" x14ac:dyDescent="0.3">
      <c r="C2268" s="44" t="s">
        <v>16907</v>
      </c>
      <c r="D2268" s="47" t="s">
        <v>2679</v>
      </c>
      <c r="E2268" s="48"/>
      <c r="F2268" s="52" t="s">
        <v>12669</v>
      </c>
      <c r="G2268" s="10">
        <v>14559</v>
      </c>
      <c r="H2268" s="10" t="s">
        <v>5404</v>
      </c>
      <c r="I2268" s="47" t="s">
        <v>5403</v>
      </c>
      <c r="J2268" s="10" t="s">
        <v>5405</v>
      </c>
      <c r="K2268" s="10" t="s">
        <v>5406</v>
      </c>
    </row>
    <row r="2269" spans="3:11" ht="15" customHeight="1" x14ac:dyDescent="0.3">
      <c r="C2269" s="44" t="s">
        <v>16908</v>
      </c>
      <c r="D2269" s="47" t="s">
        <v>16909</v>
      </c>
      <c r="E2269" s="48"/>
      <c r="F2269" s="52" t="s">
        <v>12670</v>
      </c>
      <c r="G2269" s="10">
        <v>12165</v>
      </c>
      <c r="H2269" s="10" t="s">
        <v>5410</v>
      </c>
      <c r="I2269" s="47" t="s">
        <v>4428</v>
      </c>
      <c r="J2269" s="10" t="s">
        <v>79</v>
      </c>
      <c r="K2269" s="10" t="s">
        <v>5411</v>
      </c>
    </row>
    <row r="2270" spans="3:11" ht="15" customHeight="1" x14ac:dyDescent="0.3">
      <c r="C2270" s="44" t="s">
        <v>16910</v>
      </c>
      <c r="D2270" s="47" t="s">
        <v>16911</v>
      </c>
      <c r="E2270" s="48"/>
      <c r="F2270" s="52" t="s">
        <v>12671</v>
      </c>
      <c r="G2270" s="10">
        <v>14562</v>
      </c>
      <c r="H2270" s="10" t="s">
        <v>5416</v>
      </c>
      <c r="I2270" s="47" t="s">
        <v>5265</v>
      </c>
      <c r="J2270" s="10" t="s">
        <v>5267</v>
      </c>
      <c r="K2270" s="10" t="s">
        <v>5417</v>
      </c>
    </row>
    <row r="2271" spans="3:11" ht="15" customHeight="1" x14ac:dyDescent="0.3">
      <c r="C2271" s="44" t="s">
        <v>16912</v>
      </c>
      <c r="D2271" s="47" t="s">
        <v>16913</v>
      </c>
      <c r="E2271" s="48"/>
      <c r="F2271" s="52" t="s">
        <v>12672</v>
      </c>
      <c r="G2271" s="10">
        <v>14563</v>
      </c>
      <c r="H2271" s="10" t="s">
        <v>5418</v>
      </c>
      <c r="I2271" s="47" t="s">
        <v>4432</v>
      </c>
      <c r="J2271" s="10" t="s">
        <v>82</v>
      </c>
      <c r="K2271" s="10" t="s">
        <v>5419</v>
      </c>
    </row>
    <row r="2272" spans="3:11" ht="15" customHeight="1" x14ac:dyDescent="0.3">
      <c r="C2272" s="44" t="s">
        <v>16914</v>
      </c>
      <c r="D2272" s="47" t="s">
        <v>16915</v>
      </c>
      <c r="E2272" s="48"/>
      <c r="F2272" s="52" t="s">
        <v>12673</v>
      </c>
      <c r="G2272" s="10">
        <v>242316</v>
      </c>
      <c r="H2272" s="10" t="s">
        <v>5422</v>
      </c>
      <c r="I2272" s="47" t="s">
        <v>5273</v>
      </c>
      <c r="J2272" s="10" t="s">
        <v>5275</v>
      </c>
      <c r="K2272" s="10" t="s">
        <v>5423</v>
      </c>
    </row>
    <row r="2273" spans="3:11" ht="15" customHeight="1" x14ac:dyDescent="0.3">
      <c r="C2273" s="44" t="s">
        <v>16916</v>
      </c>
      <c r="D2273" s="47" t="s">
        <v>3184</v>
      </c>
      <c r="E2273" s="48"/>
      <c r="F2273" s="52" t="s">
        <v>12674</v>
      </c>
      <c r="G2273" s="10">
        <v>238057</v>
      </c>
      <c r="H2273" s="10" t="s">
        <v>5427</v>
      </c>
      <c r="I2273" s="47" t="s">
        <v>5277</v>
      </c>
      <c r="J2273" s="10" t="s">
        <v>5279</v>
      </c>
      <c r="K2273" s="10" t="s">
        <v>5428</v>
      </c>
    </row>
    <row r="2274" spans="3:11" ht="15" customHeight="1" x14ac:dyDescent="0.3">
      <c r="C2274" s="44" t="s">
        <v>16917</v>
      </c>
      <c r="D2274" s="47" t="s">
        <v>3188</v>
      </c>
      <c r="E2274" s="48"/>
      <c r="F2274" s="52" t="s">
        <v>12675</v>
      </c>
      <c r="G2274" s="10">
        <v>14566</v>
      </c>
      <c r="H2274" s="10" t="s">
        <v>5433</v>
      </c>
      <c r="I2274" s="47" t="s">
        <v>4433</v>
      </c>
      <c r="J2274" s="10" t="s">
        <v>85</v>
      </c>
      <c r="K2274" s="10" t="s">
        <v>5434</v>
      </c>
    </row>
    <row r="2275" spans="3:11" ht="15" customHeight="1" x14ac:dyDescent="0.3">
      <c r="C2275" s="44" t="s">
        <v>16918</v>
      </c>
      <c r="D2275" s="47" t="s">
        <v>16919</v>
      </c>
      <c r="E2275" s="48"/>
      <c r="F2275" s="52" t="s">
        <v>12676</v>
      </c>
      <c r="G2275" s="10">
        <v>14573</v>
      </c>
      <c r="H2275" s="10" t="s">
        <v>5439</v>
      </c>
      <c r="I2275" s="47" t="s">
        <v>5283</v>
      </c>
      <c r="J2275" s="10" t="s">
        <v>5440</v>
      </c>
      <c r="K2275" s="10" t="s">
        <v>5441</v>
      </c>
    </row>
    <row r="2276" spans="3:11" ht="15" customHeight="1" x14ac:dyDescent="0.3">
      <c r="C2276" s="44" t="s">
        <v>16920</v>
      </c>
      <c r="D2276" s="47" t="s">
        <v>3192</v>
      </c>
      <c r="E2276" s="48"/>
      <c r="F2276" s="52" t="s">
        <v>12677</v>
      </c>
      <c r="G2276" s="10">
        <v>14585</v>
      </c>
      <c r="H2276" s="10" t="s">
        <v>5465</v>
      </c>
      <c r="I2276" s="47" t="s">
        <v>5293</v>
      </c>
      <c r="J2276" s="10" t="s">
        <v>5466</v>
      </c>
      <c r="K2276" s="10" t="s">
        <v>5467</v>
      </c>
    </row>
    <row r="2277" spans="3:11" ht="15" customHeight="1" x14ac:dyDescent="0.3">
      <c r="C2277" s="44" t="s">
        <v>16921</v>
      </c>
      <c r="D2277" s="47" t="s">
        <v>3196</v>
      </c>
      <c r="E2277" s="48"/>
      <c r="F2277" s="52" t="s">
        <v>12678</v>
      </c>
      <c r="G2277" s="10">
        <v>14586</v>
      </c>
      <c r="H2277" s="10" t="s">
        <v>5472</v>
      </c>
      <c r="I2277" s="47" t="s">
        <v>5297</v>
      </c>
      <c r="J2277" s="10" t="s">
        <v>5473</v>
      </c>
      <c r="K2277" s="10" t="s">
        <v>5474</v>
      </c>
    </row>
    <row r="2278" spans="3:11" ht="15" customHeight="1" x14ac:dyDescent="0.3">
      <c r="C2278" s="44" t="s">
        <v>16922</v>
      </c>
      <c r="D2278" s="47" t="s">
        <v>3281</v>
      </c>
      <c r="E2278" s="48"/>
      <c r="F2278" s="52" t="s">
        <v>23799</v>
      </c>
      <c r="G2278" s="10">
        <v>404194</v>
      </c>
      <c r="H2278" s="10" t="s">
        <v>23800</v>
      </c>
      <c r="I2278" s="47" t="s">
        <v>17588</v>
      </c>
      <c r="J2278" s="10" t="s">
        <v>21584</v>
      </c>
      <c r="K2278" s="10" t="s">
        <v>23801</v>
      </c>
    </row>
    <row r="2279" spans="3:11" ht="15" customHeight="1" x14ac:dyDescent="0.3">
      <c r="C2279" s="44" t="s">
        <v>16923</v>
      </c>
      <c r="D2279" s="47" t="s">
        <v>3295</v>
      </c>
      <c r="E2279" s="48"/>
      <c r="F2279" s="52" t="s">
        <v>12679</v>
      </c>
      <c r="G2279" s="10">
        <v>14600</v>
      </c>
      <c r="H2279" s="10" t="s">
        <v>5478</v>
      </c>
      <c r="I2279" s="47" t="s">
        <v>3667</v>
      </c>
      <c r="J2279" s="10" t="s">
        <v>5302</v>
      </c>
      <c r="K2279" s="10" t="s">
        <v>5479</v>
      </c>
    </row>
    <row r="2280" spans="3:11" ht="15" customHeight="1" x14ac:dyDescent="0.3">
      <c r="C2280" s="44" t="s">
        <v>16924</v>
      </c>
      <c r="D2280" s="47" t="s">
        <v>3299</v>
      </c>
      <c r="E2280" s="48"/>
      <c r="F2280" s="52" t="s">
        <v>12680</v>
      </c>
      <c r="G2280" s="10">
        <v>14602</v>
      </c>
      <c r="H2280" s="10" t="s">
        <v>5486</v>
      </c>
      <c r="I2280" s="47" t="s">
        <v>5304</v>
      </c>
      <c r="J2280" s="10" t="s">
        <v>5306</v>
      </c>
      <c r="K2280" s="10" t="s">
        <v>5487</v>
      </c>
    </row>
    <row r="2281" spans="3:11" ht="15" customHeight="1" x14ac:dyDescent="0.3">
      <c r="C2281" s="44" t="s">
        <v>16925</v>
      </c>
      <c r="D2281" s="47" t="s">
        <v>16926</v>
      </c>
      <c r="E2281" s="48"/>
      <c r="F2281" s="52" t="s">
        <v>12681</v>
      </c>
      <c r="G2281" s="10">
        <v>208188</v>
      </c>
      <c r="H2281" s="10" t="s">
        <v>5490</v>
      </c>
      <c r="I2281" s="47" t="s">
        <v>3675</v>
      </c>
      <c r="J2281" s="10" t="s">
        <v>5309</v>
      </c>
      <c r="K2281" s="10" t="s">
        <v>5491</v>
      </c>
    </row>
    <row r="2282" spans="3:11" ht="15" customHeight="1" x14ac:dyDescent="0.3">
      <c r="C2282" s="44" t="s">
        <v>16927</v>
      </c>
      <c r="D2282" s="47" t="s">
        <v>3400</v>
      </c>
      <c r="E2282" s="48"/>
      <c r="F2282" s="52" t="s">
        <v>23802</v>
      </c>
      <c r="G2282" s="10">
        <v>381853</v>
      </c>
      <c r="H2282" s="10" t="s">
        <v>23803</v>
      </c>
      <c r="I2282" s="47" t="s">
        <v>5311</v>
      </c>
      <c r="J2282" s="10" t="s">
        <v>5313</v>
      </c>
      <c r="K2282" s="10" t="s">
        <v>23804</v>
      </c>
    </row>
    <row r="2283" spans="3:11" ht="15" customHeight="1" x14ac:dyDescent="0.3">
      <c r="C2283" s="44" t="s">
        <v>16928</v>
      </c>
      <c r="D2283" s="47" t="s">
        <v>3404</v>
      </c>
      <c r="E2283" s="48"/>
      <c r="F2283" s="52" t="s">
        <v>12682</v>
      </c>
      <c r="G2283" s="10">
        <v>170823</v>
      </c>
      <c r="H2283" s="10" t="s">
        <v>5548</v>
      </c>
      <c r="I2283" s="47" t="s">
        <v>5368</v>
      </c>
      <c r="J2283" s="10" t="s">
        <v>5370</v>
      </c>
      <c r="K2283" s="10" t="s">
        <v>5549</v>
      </c>
    </row>
    <row r="2284" spans="3:11" ht="15" customHeight="1" x14ac:dyDescent="0.3">
      <c r="C2284" s="44" t="s">
        <v>16929</v>
      </c>
      <c r="D2284" s="47" t="s">
        <v>2318</v>
      </c>
      <c r="E2284" s="48"/>
      <c r="F2284" s="52" t="s">
        <v>23805</v>
      </c>
      <c r="G2284" s="10">
        <v>109801</v>
      </c>
      <c r="H2284" s="10" t="s">
        <v>23806</v>
      </c>
      <c r="I2284" s="47" t="s">
        <v>17590</v>
      </c>
      <c r="J2284" s="10" t="s">
        <v>23807</v>
      </c>
      <c r="K2284" s="10" t="s">
        <v>23808</v>
      </c>
    </row>
    <row r="2285" spans="3:11" ht="15" customHeight="1" x14ac:dyDescent="0.3">
      <c r="C2285" s="44" t="s">
        <v>16930</v>
      </c>
      <c r="D2285" s="47" t="s">
        <v>2494</v>
      </c>
      <c r="E2285" s="48"/>
      <c r="F2285" s="52" t="s">
        <v>12683</v>
      </c>
      <c r="G2285" s="10">
        <v>14652</v>
      </c>
      <c r="H2285" s="10" t="s">
        <v>5554</v>
      </c>
      <c r="I2285" s="47" t="s">
        <v>3682</v>
      </c>
      <c r="J2285" s="10" t="s">
        <v>5373</v>
      </c>
      <c r="K2285" s="10" t="s">
        <v>5555</v>
      </c>
    </row>
    <row r="2286" spans="3:11" ht="15" customHeight="1" x14ac:dyDescent="0.3">
      <c r="C2286" s="44" t="s">
        <v>16931</v>
      </c>
      <c r="D2286" s="47" t="s">
        <v>2337</v>
      </c>
      <c r="E2286" s="48"/>
      <c r="F2286" s="52" t="s">
        <v>23809</v>
      </c>
      <c r="G2286" s="10">
        <v>93896</v>
      </c>
      <c r="H2286" s="10" t="s">
        <v>23810</v>
      </c>
      <c r="I2286" s="47" t="s">
        <v>16993</v>
      </c>
      <c r="J2286" s="10" t="s">
        <v>21592</v>
      </c>
      <c r="K2286" s="10" t="s">
        <v>23811</v>
      </c>
    </row>
    <row r="2287" spans="3:11" ht="15" customHeight="1" x14ac:dyDescent="0.3">
      <c r="C2287" s="44" t="s">
        <v>16932</v>
      </c>
      <c r="D2287" s="47" t="s">
        <v>2344</v>
      </c>
      <c r="E2287" s="48"/>
      <c r="F2287" s="52" t="s">
        <v>23812</v>
      </c>
      <c r="G2287" s="10">
        <v>14715</v>
      </c>
      <c r="H2287" s="10" t="s">
        <v>23813</v>
      </c>
      <c r="I2287" s="47" t="s">
        <v>16995</v>
      </c>
      <c r="J2287" s="10" t="s">
        <v>23814</v>
      </c>
      <c r="K2287" s="10" t="s">
        <v>23815</v>
      </c>
    </row>
    <row r="2288" spans="3:11" ht="15" customHeight="1" x14ac:dyDescent="0.3">
      <c r="C2288" s="44" t="s">
        <v>16933</v>
      </c>
      <c r="D2288" s="47" t="s">
        <v>3643</v>
      </c>
      <c r="E2288" s="48"/>
      <c r="F2288" s="52" t="s">
        <v>23816</v>
      </c>
      <c r="G2288" s="10">
        <v>227289</v>
      </c>
      <c r="H2288" s="10" t="s">
        <v>23817</v>
      </c>
      <c r="I2288" s="47" t="s">
        <v>16997</v>
      </c>
      <c r="J2288" s="10" t="s">
        <v>21598</v>
      </c>
      <c r="K2288" s="10" t="s">
        <v>23818</v>
      </c>
    </row>
    <row r="2289" spans="3:11" ht="15" customHeight="1" x14ac:dyDescent="0.3">
      <c r="C2289" s="44" t="s">
        <v>16934</v>
      </c>
      <c r="D2289" s="47" t="s">
        <v>2351</v>
      </c>
      <c r="E2289" s="48"/>
      <c r="F2289" s="52" t="s">
        <v>12684</v>
      </c>
      <c r="G2289" s="10">
        <v>14555</v>
      </c>
      <c r="H2289" s="10" t="s">
        <v>5594</v>
      </c>
      <c r="I2289" s="47" t="s">
        <v>1690</v>
      </c>
      <c r="J2289" s="10" t="s">
        <v>5392</v>
      </c>
      <c r="K2289" s="10" t="s">
        <v>5595</v>
      </c>
    </row>
    <row r="2290" spans="3:11" ht="15" customHeight="1" x14ac:dyDescent="0.3">
      <c r="C2290" s="44" t="s">
        <v>16935</v>
      </c>
      <c r="D2290" s="47" t="s">
        <v>3653</v>
      </c>
      <c r="E2290" s="48"/>
      <c r="F2290" s="52" t="s">
        <v>23819</v>
      </c>
      <c r="G2290" s="10">
        <v>76854</v>
      </c>
      <c r="H2290" s="10" t="s">
        <v>23820</v>
      </c>
      <c r="I2290" s="47" t="s">
        <v>1351</v>
      </c>
      <c r="J2290" s="10" t="s">
        <v>23821</v>
      </c>
      <c r="K2290" s="10" t="s">
        <v>23822</v>
      </c>
    </row>
    <row r="2291" spans="3:11" ht="15" customHeight="1" x14ac:dyDescent="0.3">
      <c r="C2291" s="44" t="s">
        <v>16936</v>
      </c>
      <c r="D2291" s="47" t="s">
        <v>706</v>
      </c>
      <c r="E2291" s="48"/>
      <c r="F2291" s="52" t="s">
        <v>12685</v>
      </c>
      <c r="G2291" s="10">
        <v>14751</v>
      </c>
      <c r="H2291" s="10" t="s">
        <v>5596</v>
      </c>
      <c r="I2291" s="47" t="s">
        <v>563</v>
      </c>
      <c r="J2291" s="10" t="s">
        <v>5597</v>
      </c>
      <c r="K2291" s="10" t="s">
        <v>5598</v>
      </c>
    </row>
    <row r="2292" spans="3:11" ht="15" customHeight="1" x14ac:dyDescent="0.3">
      <c r="C2292" s="44" t="s">
        <v>16937</v>
      </c>
      <c r="D2292" s="47" t="s">
        <v>3896</v>
      </c>
      <c r="E2292" s="48"/>
      <c r="F2292" s="52" t="s">
        <v>23823</v>
      </c>
      <c r="G2292" s="10">
        <v>241070</v>
      </c>
      <c r="H2292" s="10" t="s">
        <v>23824</v>
      </c>
      <c r="I2292" s="47" t="s">
        <v>16999</v>
      </c>
      <c r="J2292" s="10" t="s">
        <v>21601</v>
      </c>
      <c r="K2292" s="10" t="s">
        <v>23825</v>
      </c>
    </row>
    <row r="2293" spans="3:11" ht="15" customHeight="1" x14ac:dyDescent="0.3">
      <c r="C2293" s="44" t="s">
        <v>16938</v>
      </c>
      <c r="D2293" s="47" t="s">
        <v>16939</v>
      </c>
      <c r="E2293" s="48"/>
      <c r="F2293" s="52" t="s">
        <v>23826</v>
      </c>
      <c r="G2293" s="10">
        <v>245424</v>
      </c>
      <c r="H2293" s="10" t="s">
        <v>23827</v>
      </c>
      <c r="I2293" s="47" t="s">
        <v>17001</v>
      </c>
      <c r="J2293" s="10" t="s">
        <v>21604</v>
      </c>
      <c r="K2293" s="10" t="s">
        <v>23828</v>
      </c>
    </row>
    <row r="2294" spans="3:11" ht="15" customHeight="1" x14ac:dyDescent="0.3">
      <c r="C2294" s="44" t="s">
        <v>16940</v>
      </c>
      <c r="D2294" s="47" t="s">
        <v>735</v>
      </c>
      <c r="E2294" s="48"/>
      <c r="F2294" s="52" t="s">
        <v>23829</v>
      </c>
      <c r="G2294" s="10">
        <v>236781</v>
      </c>
      <c r="H2294" s="10" t="s">
        <v>23830</v>
      </c>
      <c r="I2294" s="47" t="s">
        <v>17017</v>
      </c>
      <c r="J2294" s="10" t="s">
        <v>23831</v>
      </c>
      <c r="K2294" s="10" t="s">
        <v>23832</v>
      </c>
    </row>
    <row r="2295" spans="3:11" ht="15" customHeight="1" x14ac:dyDescent="0.3">
      <c r="C2295" s="44" t="s">
        <v>16941</v>
      </c>
      <c r="D2295" s="47" t="s">
        <v>3648</v>
      </c>
      <c r="E2295" s="48"/>
      <c r="F2295" s="52" t="s">
        <v>23833</v>
      </c>
      <c r="G2295" s="10">
        <v>14738</v>
      </c>
      <c r="H2295" s="10" t="s">
        <v>23834</v>
      </c>
      <c r="I2295" s="47" t="s">
        <v>17019</v>
      </c>
      <c r="J2295" s="10" t="s">
        <v>23835</v>
      </c>
      <c r="K2295" s="10" t="s">
        <v>23836</v>
      </c>
    </row>
    <row r="2296" spans="3:11" ht="15" customHeight="1" x14ac:dyDescent="0.3">
      <c r="C2296" s="44" t="s">
        <v>16942</v>
      </c>
      <c r="D2296" s="47" t="s">
        <v>3652</v>
      </c>
      <c r="E2296" s="48"/>
      <c r="F2296" s="52" t="s">
        <v>12686</v>
      </c>
      <c r="G2296" s="10">
        <v>56696</v>
      </c>
      <c r="H2296" s="10" t="s">
        <v>5599</v>
      </c>
      <c r="I2296" s="47" t="s">
        <v>4340</v>
      </c>
      <c r="J2296" s="10" t="s">
        <v>5413</v>
      </c>
      <c r="K2296" s="10" t="s">
        <v>5600</v>
      </c>
    </row>
    <row r="2297" spans="3:11" ht="15" customHeight="1" x14ac:dyDescent="0.3">
      <c r="C2297" s="44" t="s">
        <v>16943</v>
      </c>
      <c r="D2297" s="47" t="s">
        <v>4303</v>
      </c>
      <c r="E2297" s="48"/>
      <c r="F2297" s="52" t="s">
        <v>23837</v>
      </c>
      <c r="G2297" s="10">
        <v>238252</v>
      </c>
      <c r="H2297" s="10" t="s">
        <v>23838</v>
      </c>
      <c r="I2297" s="47" t="s">
        <v>17034</v>
      </c>
      <c r="J2297" s="10" t="s">
        <v>21615</v>
      </c>
      <c r="K2297" s="10" t="s">
        <v>23839</v>
      </c>
    </row>
    <row r="2298" spans="3:11" ht="15" customHeight="1" x14ac:dyDescent="0.3">
      <c r="C2298" s="44" t="s">
        <v>16944</v>
      </c>
      <c r="D2298" s="47" t="s">
        <v>4307</v>
      </c>
      <c r="E2298" s="48"/>
      <c r="F2298" s="52" t="s">
        <v>23840</v>
      </c>
      <c r="G2298" s="10">
        <v>209776</v>
      </c>
      <c r="H2298" s="10" t="s">
        <v>23841</v>
      </c>
      <c r="I2298" s="47" t="s">
        <v>17036</v>
      </c>
      <c r="J2298" s="10" t="s">
        <v>21618</v>
      </c>
      <c r="K2298" s="10" t="s">
        <v>23842</v>
      </c>
    </row>
    <row r="2299" spans="3:11" ht="15" customHeight="1" x14ac:dyDescent="0.3">
      <c r="C2299" s="44" t="s">
        <v>16945</v>
      </c>
      <c r="D2299" s="47" t="s">
        <v>4311</v>
      </c>
      <c r="E2299" s="48"/>
      <c r="F2299" s="52" t="s">
        <v>23843</v>
      </c>
      <c r="G2299" s="10">
        <v>353346</v>
      </c>
      <c r="H2299" s="10" t="s">
        <v>23844</v>
      </c>
      <c r="I2299" s="47" t="s">
        <v>17038</v>
      </c>
      <c r="J2299" s="10" t="s">
        <v>21621</v>
      </c>
      <c r="K2299" s="10" t="s">
        <v>23845</v>
      </c>
    </row>
    <row r="2300" spans="3:11" ht="15" customHeight="1" x14ac:dyDescent="0.3">
      <c r="C2300" s="44" t="s">
        <v>16946</v>
      </c>
      <c r="D2300" s="47" t="s">
        <v>3307</v>
      </c>
      <c r="E2300" s="48"/>
      <c r="F2300" s="52" t="s">
        <v>23846</v>
      </c>
      <c r="G2300" s="10">
        <v>217302</v>
      </c>
      <c r="H2300" s="10" t="s">
        <v>23847</v>
      </c>
      <c r="I2300" s="47" t="s">
        <v>17040</v>
      </c>
      <c r="J2300" s="10" t="s">
        <v>21624</v>
      </c>
      <c r="K2300" s="10" t="s">
        <v>23848</v>
      </c>
    </row>
    <row r="2301" spans="3:11" ht="15" customHeight="1" x14ac:dyDescent="0.3">
      <c r="C2301" s="44" t="s">
        <v>16947</v>
      </c>
      <c r="D2301" s="47" t="s">
        <v>4396</v>
      </c>
      <c r="E2301" s="48"/>
      <c r="F2301" s="52" t="s">
        <v>23849</v>
      </c>
      <c r="G2301" s="10">
        <v>18241</v>
      </c>
      <c r="H2301" s="10" t="s">
        <v>23850</v>
      </c>
      <c r="I2301" s="47" t="s">
        <v>17042</v>
      </c>
      <c r="J2301" s="10" t="s">
        <v>21627</v>
      </c>
      <c r="K2301" s="10" t="s">
        <v>23851</v>
      </c>
    </row>
    <row r="2302" spans="3:11" ht="15" customHeight="1" x14ac:dyDescent="0.3">
      <c r="C2302" s="44" t="s">
        <v>16948</v>
      </c>
      <c r="D2302" s="47" t="s">
        <v>16949</v>
      </c>
      <c r="E2302" s="48"/>
      <c r="F2302" s="52" t="s">
        <v>23852</v>
      </c>
      <c r="G2302" s="10">
        <v>80290</v>
      </c>
      <c r="H2302" s="10" t="s">
        <v>23853</v>
      </c>
      <c r="I2302" s="47" t="s">
        <v>17046</v>
      </c>
      <c r="J2302" s="10" t="s">
        <v>21630</v>
      </c>
      <c r="K2302" s="10" t="s">
        <v>23854</v>
      </c>
    </row>
    <row r="2303" spans="3:11" ht="15" customHeight="1" x14ac:dyDescent="0.3">
      <c r="C2303" s="44" t="s">
        <v>16950</v>
      </c>
      <c r="D2303" s="47" t="s">
        <v>940</v>
      </c>
      <c r="E2303" s="48"/>
      <c r="F2303" s="52" t="s">
        <v>23855</v>
      </c>
      <c r="G2303" s="10">
        <v>229357</v>
      </c>
      <c r="H2303" s="10" t="s">
        <v>23856</v>
      </c>
      <c r="I2303" s="47" t="s">
        <v>17048</v>
      </c>
      <c r="J2303" s="10" t="s">
        <v>21636</v>
      </c>
      <c r="K2303" s="10" t="s">
        <v>23857</v>
      </c>
    </row>
    <row r="2304" spans="3:11" ht="15" customHeight="1" x14ac:dyDescent="0.3">
      <c r="C2304" s="44" t="s">
        <v>16951</v>
      </c>
      <c r="D2304" s="48" t="s">
        <v>16952</v>
      </c>
      <c r="E2304" s="48"/>
      <c r="F2304" s="52" t="s">
        <v>23858</v>
      </c>
      <c r="G2304" s="10">
        <v>71223</v>
      </c>
      <c r="H2304" s="10" t="s">
        <v>23859</v>
      </c>
      <c r="I2304" s="47" t="s">
        <v>17050</v>
      </c>
      <c r="J2304" s="10" t="s">
        <v>21639</v>
      </c>
      <c r="K2304" s="10" t="s">
        <v>23860</v>
      </c>
    </row>
    <row r="2305" spans="3:11" ht="15" customHeight="1" x14ac:dyDescent="0.3">
      <c r="C2305" s="44" t="s">
        <v>16953</v>
      </c>
      <c r="D2305" s="48" t="s">
        <v>3312</v>
      </c>
      <c r="E2305" s="48"/>
      <c r="F2305" s="52" t="s">
        <v>23861</v>
      </c>
      <c r="G2305" s="10">
        <v>238725</v>
      </c>
      <c r="H2305" s="10" t="s">
        <v>23862</v>
      </c>
      <c r="I2305" s="47" t="s">
        <v>17052</v>
      </c>
      <c r="J2305" s="10" t="s">
        <v>21642</v>
      </c>
      <c r="K2305" s="10" t="s">
        <v>23863</v>
      </c>
    </row>
    <row r="2306" spans="3:11" ht="15" customHeight="1" x14ac:dyDescent="0.3">
      <c r="C2306" s="44" t="s">
        <v>16954</v>
      </c>
      <c r="D2306" s="48" t="s">
        <v>3313</v>
      </c>
      <c r="F2306" s="52" t="s">
        <v>23864</v>
      </c>
      <c r="G2306" s="10">
        <v>240239</v>
      </c>
      <c r="H2306" s="10" t="s">
        <v>23865</v>
      </c>
      <c r="I2306" s="47" t="s">
        <v>17054</v>
      </c>
      <c r="J2306" s="10" t="s">
        <v>21645</v>
      </c>
      <c r="K2306" s="10" t="s">
        <v>23866</v>
      </c>
    </row>
    <row r="2307" spans="3:11" ht="15" customHeight="1" x14ac:dyDescent="0.3">
      <c r="C2307" s="44" t="s">
        <v>16955</v>
      </c>
      <c r="D2307" s="48" t="s">
        <v>4643</v>
      </c>
      <c r="F2307" s="52" t="s">
        <v>23867</v>
      </c>
      <c r="G2307" s="10">
        <v>269053</v>
      </c>
      <c r="H2307" s="10" t="s">
        <v>23868</v>
      </c>
      <c r="I2307" s="47" t="s">
        <v>17056</v>
      </c>
      <c r="J2307" s="10" t="s">
        <v>21648</v>
      </c>
      <c r="K2307" s="10" t="s">
        <v>23869</v>
      </c>
    </row>
    <row r="2308" spans="3:11" ht="15" customHeight="1" x14ac:dyDescent="0.3">
      <c r="C2308" s="44" t="s">
        <v>16956</v>
      </c>
      <c r="D2308" s="48" t="s">
        <v>4647</v>
      </c>
      <c r="F2308" s="52" t="s">
        <v>23870</v>
      </c>
      <c r="G2308" s="10">
        <v>100129</v>
      </c>
      <c r="H2308" s="10" t="s">
        <v>23871</v>
      </c>
      <c r="I2308" s="10" t="s">
        <v>17058</v>
      </c>
      <c r="J2308" s="10" t="s">
        <v>21651</v>
      </c>
      <c r="K2308" s="10" t="s">
        <v>23872</v>
      </c>
    </row>
    <row r="2309" spans="3:11" ht="15" customHeight="1" x14ac:dyDescent="0.3">
      <c r="C2309" s="44" t="s">
        <v>16957</v>
      </c>
      <c r="D2309" s="48" t="s">
        <v>16958</v>
      </c>
      <c r="F2309" s="52" t="s">
        <v>23873</v>
      </c>
      <c r="G2309" s="10">
        <v>239845</v>
      </c>
      <c r="H2309" s="10" t="s">
        <v>23874</v>
      </c>
      <c r="I2309" s="47" t="s">
        <v>17060</v>
      </c>
      <c r="J2309" s="10" t="s">
        <v>5694</v>
      </c>
      <c r="K2309" s="10" t="s">
        <v>23875</v>
      </c>
    </row>
    <row r="2310" spans="3:11" ht="15" customHeight="1" x14ac:dyDescent="0.3">
      <c r="C2310" s="44" t="s">
        <v>16959</v>
      </c>
      <c r="D2310" s="48" t="s">
        <v>16960</v>
      </c>
      <c r="F2310" s="52" t="s">
        <v>23876</v>
      </c>
      <c r="G2310" s="10">
        <v>241263</v>
      </c>
      <c r="H2310" s="10" t="s">
        <v>23877</v>
      </c>
      <c r="I2310" s="47" t="s">
        <v>5420</v>
      </c>
      <c r="J2310" s="10" t="s">
        <v>5421</v>
      </c>
      <c r="K2310" s="10" t="s">
        <v>23878</v>
      </c>
    </row>
    <row r="2311" spans="3:11" ht="15" customHeight="1" x14ac:dyDescent="0.3">
      <c r="C2311" s="44" t="s">
        <v>16961</v>
      </c>
      <c r="D2311" s="48" t="s">
        <v>16962</v>
      </c>
      <c r="F2311" s="52" t="s">
        <v>23879</v>
      </c>
      <c r="G2311" s="10">
        <v>71862</v>
      </c>
      <c r="H2311" s="10" t="s">
        <v>23880</v>
      </c>
      <c r="I2311" s="47" t="s">
        <v>17063</v>
      </c>
      <c r="J2311" s="10" t="s">
        <v>21659</v>
      </c>
      <c r="K2311" s="10" t="s">
        <v>23881</v>
      </c>
    </row>
    <row r="2312" spans="3:11" ht="15" customHeight="1" x14ac:dyDescent="0.3">
      <c r="C2312" s="44" t="s">
        <v>16963</v>
      </c>
      <c r="D2312" s="48" t="s">
        <v>4631</v>
      </c>
      <c r="F2312" s="52" t="s">
        <v>23882</v>
      </c>
      <c r="G2312" s="10">
        <v>240888</v>
      </c>
      <c r="H2312" s="10" t="s">
        <v>23883</v>
      </c>
      <c r="I2312" s="47" t="s">
        <v>17065</v>
      </c>
      <c r="J2312" s="10" t="s">
        <v>21662</v>
      </c>
      <c r="K2312" s="10" t="s">
        <v>23884</v>
      </c>
    </row>
    <row r="2313" spans="3:11" ht="15" customHeight="1" x14ac:dyDescent="0.3">
      <c r="C2313" s="44" t="s">
        <v>16964</v>
      </c>
      <c r="D2313" s="48" t="s">
        <v>16965</v>
      </c>
      <c r="F2313" s="52" t="s">
        <v>23885</v>
      </c>
      <c r="G2313" s="10">
        <v>14788</v>
      </c>
      <c r="H2313" s="10" t="s">
        <v>23886</v>
      </c>
      <c r="I2313" s="47" t="s">
        <v>17067</v>
      </c>
      <c r="J2313" s="10" t="s">
        <v>21665</v>
      </c>
      <c r="K2313" s="10" t="s">
        <v>23887</v>
      </c>
    </row>
    <row r="2314" spans="3:11" ht="15" customHeight="1" x14ac:dyDescent="0.3">
      <c r="C2314" s="44" t="s">
        <v>16966</v>
      </c>
      <c r="D2314" s="48" t="s">
        <v>16967</v>
      </c>
      <c r="F2314" s="52" t="s">
        <v>12687</v>
      </c>
      <c r="G2314" s="10">
        <v>574402</v>
      </c>
      <c r="H2314" s="10" t="s">
        <v>5601</v>
      </c>
      <c r="I2314" s="47" t="s">
        <v>4636</v>
      </c>
      <c r="J2314" s="10" t="s">
        <v>5425</v>
      </c>
      <c r="K2314" s="10" t="s">
        <v>5602</v>
      </c>
    </row>
    <row r="2315" spans="3:11" ht="15" customHeight="1" x14ac:dyDescent="0.3">
      <c r="C2315" s="44" t="s">
        <v>16968</v>
      </c>
      <c r="D2315" s="48" t="s">
        <v>16969</v>
      </c>
      <c r="F2315" s="52" t="s">
        <v>23888</v>
      </c>
      <c r="G2315" s="10">
        <v>229323</v>
      </c>
      <c r="H2315" s="10" t="s">
        <v>23889</v>
      </c>
      <c r="I2315" s="47" t="s">
        <v>17070</v>
      </c>
      <c r="J2315" s="10" t="s">
        <v>21668</v>
      </c>
      <c r="K2315" s="10" t="s">
        <v>23890</v>
      </c>
    </row>
    <row r="2316" spans="3:11" ht="15" customHeight="1" x14ac:dyDescent="0.3">
      <c r="C2316" s="44" t="s">
        <v>16970</v>
      </c>
      <c r="D2316" s="48" t="s">
        <v>5090</v>
      </c>
      <c r="F2316" s="52" t="s">
        <v>23891</v>
      </c>
      <c r="G2316" s="10">
        <v>70771</v>
      </c>
      <c r="H2316" s="10" t="s">
        <v>23892</v>
      </c>
      <c r="I2316" s="47" t="s">
        <v>17072</v>
      </c>
      <c r="J2316" s="10" t="s">
        <v>23893</v>
      </c>
      <c r="K2316" s="10" t="s">
        <v>23894</v>
      </c>
    </row>
    <row r="2317" spans="3:11" ht="15" customHeight="1" x14ac:dyDescent="0.3">
      <c r="C2317" s="44" t="s">
        <v>16971</v>
      </c>
      <c r="D2317" s="48" t="s">
        <v>16972</v>
      </c>
      <c r="F2317" s="52" t="s">
        <v>23895</v>
      </c>
      <c r="G2317" s="10">
        <v>213439</v>
      </c>
      <c r="H2317" s="10" t="s">
        <v>23896</v>
      </c>
      <c r="I2317" s="47" t="s">
        <v>17074</v>
      </c>
      <c r="J2317" s="10" t="s">
        <v>21674</v>
      </c>
      <c r="K2317" s="10" t="s">
        <v>23897</v>
      </c>
    </row>
    <row r="2318" spans="3:11" ht="15" customHeight="1" x14ac:dyDescent="0.3">
      <c r="C2318" s="44" t="s">
        <v>16973</v>
      </c>
      <c r="D2318" s="48" t="s">
        <v>5096</v>
      </c>
      <c r="F2318" s="52" t="s">
        <v>23898</v>
      </c>
      <c r="G2318" s="10">
        <v>381413</v>
      </c>
      <c r="H2318" s="10" t="s">
        <v>23899</v>
      </c>
      <c r="I2318" s="47" t="s">
        <v>17076</v>
      </c>
      <c r="J2318" s="10" t="s">
        <v>21677</v>
      </c>
      <c r="K2318" s="10" t="s">
        <v>23900</v>
      </c>
    </row>
    <row r="2319" spans="3:11" ht="15" customHeight="1" x14ac:dyDescent="0.3">
      <c r="C2319" s="44" t="s">
        <v>16974</v>
      </c>
      <c r="D2319" s="48" t="s">
        <v>5102</v>
      </c>
      <c r="F2319" s="52" t="s">
        <v>23901</v>
      </c>
      <c r="G2319" s="10">
        <v>217143</v>
      </c>
      <c r="H2319" s="10" t="s">
        <v>23902</v>
      </c>
      <c r="I2319" s="47" t="s">
        <v>17078</v>
      </c>
      <c r="J2319" s="10" t="s">
        <v>21680</v>
      </c>
      <c r="K2319" s="10" t="s">
        <v>23903</v>
      </c>
    </row>
    <row r="2320" spans="3:11" ht="15" customHeight="1" x14ac:dyDescent="0.3">
      <c r="C2320" s="44" t="s">
        <v>16975</v>
      </c>
      <c r="D2320" s="48" t="s">
        <v>5107</v>
      </c>
      <c r="F2320" s="52" t="s">
        <v>12688</v>
      </c>
      <c r="G2320" s="10">
        <v>110168</v>
      </c>
      <c r="H2320" s="10" t="s">
        <v>5603</v>
      </c>
      <c r="I2320" s="47" t="s">
        <v>5429</v>
      </c>
      <c r="J2320" s="10" t="s">
        <v>5431</v>
      </c>
      <c r="K2320" s="10" t="s">
        <v>5604</v>
      </c>
    </row>
    <row r="2321" spans="3:11" ht="15" customHeight="1" x14ac:dyDescent="0.3">
      <c r="C2321" s="44" t="s">
        <v>16976</v>
      </c>
      <c r="D2321" s="48" t="s">
        <v>5111</v>
      </c>
      <c r="F2321" s="52" t="s">
        <v>23904</v>
      </c>
      <c r="G2321" s="10">
        <v>11536</v>
      </c>
      <c r="H2321" s="10" t="s">
        <v>23905</v>
      </c>
      <c r="I2321" s="47" t="s">
        <v>17081</v>
      </c>
      <c r="J2321" s="10" t="s">
        <v>21683</v>
      </c>
      <c r="K2321" s="10" t="s">
        <v>23906</v>
      </c>
    </row>
    <row r="2322" spans="3:11" ht="15" customHeight="1" x14ac:dyDescent="0.3">
      <c r="C2322" s="44" t="s">
        <v>16977</v>
      </c>
      <c r="D2322" s="48" t="s">
        <v>5115</v>
      </c>
      <c r="F2322" s="52" t="s">
        <v>23907</v>
      </c>
      <c r="G2322" s="10">
        <v>321019</v>
      </c>
      <c r="H2322" s="10" t="s">
        <v>23908</v>
      </c>
      <c r="I2322" s="47" t="s">
        <v>17083</v>
      </c>
      <c r="J2322" s="10" t="s">
        <v>21686</v>
      </c>
      <c r="K2322" s="10" t="s">
        <v>23909</v>
      </c>
    </row>
    <row r="2323" spans="3:11" ht="15" customHeight="1" x14ac:dyDescent="0.3">
      <c r="C2323" s="44" t="s">
        <v>16978</v>
      </c>
      <c r="D2323" s="48" t="s">
        <v>5119</v>
      </c>
      <c r="F2323" s="52" t="s">
        <v>23910</v>
      </c>
      <c r="G2323" s="10">
        <v>14760</v>
      </c>
      <c r="H2323" s="10" t="s">
        <v>23911</v>
      </c>
      <c r="I2323" s="47" t="s">
        <v>17085</v>
      </c>
      <c r="J2323" s="10" t="s">
        <v>21689</v>
      </c>
      <c r="K2323" s="10" t="s">
        <v>23912</v>
      </c>
    </row>
    <row r="2324" spans="3:11" ht="15" customHeight="1" x14ac:dyDescent="0.3">
      <c r="C2324" s="44" t="s">
        <v>16979</v>
      </c>
      <c r="D2324" s="48" t="s">
        <v>5123</v>
      </c>
      <c r="F2324" s="52" t="s">
        <v>23913</v>
      </c>
      <c r="G2324" s="10">
        <v>239530</v>
      </c>
      <c r="H2324" s="10" t="s">
        <v>23914</v>
      </c>
      <c r="I2324" s="47" t="s">
        <v>17087</v>
      </c>
      <c r="J2324" s="10" t="s">
        <v>21692</v>
      </c>
      <c r="K2324" s="10" t="s">
        <v>23915</v>
      </c>
    </row>
    <row r="2325" spans="3:11" ht="15" customHeight="1" x14ac:dyDescent="0.3">
      <c r="C2325" s="44" t="s">
        <v>16980</v>
      </c>
      <c r="D2325" s="48" t="s">
        <v>5127</v>
      </c>
      <c r="F2325" s="52" t="s">
        <v>23916</v>
      </c>
      <c r="G2325" s="10">
        <v>338346</v>
      </c>
      <c r="H2325" s="10" t="s">
        <v>23917</v>
      </c>
      <c r="I2325" s="47" t="s">
        <v>17089</v>
      </c>
      <c r="J2325" s="10" t="s">
        <v>21695</v>
      </c>
      <c r="K2325" s="10" t="s">
        <v>23918</v>
      </c>
    </row>
    <row r="2326" spans="3:11" ht="15" customHeight="1" x14ac:dyDescent="0.3">
      <c r="C2326" s="44" t="s">
        <v>16981</v>
      </c>
      <c r="D2326" s="48" t="s">
        <v>5139</v>
      </c>
      <c r="F2326" s="52" t="s">
        <v>23919</v>
      </c>
      <c r="G2326" s="10">
        <v>73010</v>
      </c>
      <c r="H2326" s="10" t="s">
        <v>23920</v>
      </c>
      <c r="I2326" s="47" t="s">
        <v>17091</v>
      </c>
      <c r="J2326" s="10" t="s">
        <v>21698</v>
      </c>
      <c r="K2326" s="10" t="s">
        <v>23921</v>
      </c>
    </row>
    <row r="2327" spans="3:11" ht="15" customHeight="1" x14ac:dyDescent="0.3">
      <c r="C2327" s="44" t="s">
        <v>16982</v>
      </c>
      <c r="D2327" s="48" t="s">
        <v>5143</v>
      </c>
      <c r="F2327" s="52" t="s">
        <v>23922</v>
      </c>
      <c r="G2327" s="10">
        <v>383563</v>
      </c>
      <c r="H2327" s="10" t="s">
        <v>23923</v>
      </c>
      <c r="I2327" s="47" t="s">
        <v>17093</v>
      </c>
      <c r="J2327" s="10" t="s">
        <v>21701</v>
      </c>
      <c r="K2327" s="10" t="s">
        <v>23924</v>
      </c>
    </row>
    <row r="2328" spans="3:11" ht="15" customHeight="1" x14ac:dyDescent="0.3">
      <c r="C2328" s="44" t="s">
        <v>16983</v>
      </c>
      <c r="D2328" s="48" t="s">
        <v>3659</v>
      </c>
      <c r="F2328" s="52" t="s">
        <v>23925</v>
      </c>
      <c r="G2328" s="10">
        <v>233919</v>
      </c>
      <c r="H2328" s="10" t="s">
        <v>23926</v>
      </c>
      <c r="I2328" s="47" t="s">
        <v>17095</v>
      </c>
      <c r="J2328" s="10" t="s">
        <v>21704</v>
      </c>
      <c r="K2328" s="10" t="s">
        <v>23927</v>
      </c>
    </row>
    <row r="2329" spans="3:11" ht="15" customHeight="1" x14ac:dyDescent="0.3">
      <c r="C2329" s="44" t="s">
        <v>16984</v>
      </c>
      <c r="D2329" s="48" t="s">
        <v>5199</v>
      </c>
      <c r="F2329" s="52" t="s">
        <v>23928</v>
      </c>
      <c r="G2329" s="10">
        <v>14761</v>
      </c>
      <c r="H2329" s="10" t="s">
        <v>23929</v>
      </c>
      <c r="I2329" s="47" t="s">
        <v>17097</v>
      </c>
      <c r="J2329" s="10" t="s">
        <v>21707</v>
      </c>
      <c r="K2329" s="10" t="s">
        <v>23930</v>
      </c>
    </row>
    <row r="2330" spans="3:11" ht="15" customHeight="1" x14ac:dyDescent="0.3">
      <c r="C2330" s="44" t="s">
        <v>16985</v>
      </c>
      <c r="D2330" s="48" t="s">
        <v>16986</v>
      </c>
      <c r="F2330" s="52" t="s">
        <v>23931</v>
      </c>
      <c r="G2330" s="10">
        <v>14748</v>
      </c>
      <c r="H2330" s="10" t="s">
        <v>23932</v>
      </c>
      <c r="I2330" s="47" t="s">
        <v>17099</v>
      </c>
      <c r="J2330" s="10" t="s">
        <v>23933</v>
      </c>
      <c r="K2330" s="10" t="s">
        <v>23934</v>
      </c>
    </row>
    <row r="2331" spans="3:11" ht="15" customHeight="1" x14ac:dyDescent="0.3">
      <c r="C2331" s="44" t="s">
        <v>16987</v>
      </c>
      <c r="D2331" s="48" t="s">
        <v>3662</v>
      </c>
      <c r="F2331" s="52" t="s">
        <v>23935</v>
      </c>
      <c r="G2331" s="10">
        <v>14762</v>
      </c>
      <c r="H2331" s="10" t="s">
        <v>23936</v>
      </c>
      <c r="I2331" s="47" t="s">
        <v>17102</v>
      </c>
      <c r="J2331" s="10" t="s">
        <v>23937</v>
      </c>
      <c r="K2331" s="10" t="s">
        <v>23938</v>
      </c>
    </row>
    <row r="2332" spans="3:11" ht="15" customHeight="1" x14ac:dyDescent="0.3">
      <c r="C2332" s="44" t="s">
        <v>16988</v>
      </c>
      <c r="D2332" s="48" t="s">
        <v>5304</v>
      </c>
      <c r="F2332" s="52" t="s">
        <v>23939</v>
      </c>
      <c r="G2332" s="10">
        <v>23890</v>
      </c>
      <c r="H2332" s="10" t="s">
        <v>23940</v>
      </c>
      <c r="I2332" s="47" t="s">
        <v>17104</v>
      </c>
      <c r="J2332" s="10" t="s">
        <v>21719</v>
      </c>
      <c r="K2332" s="10" t="s">
        <v>23941</v>
      </c>
    </row>
    <row r="2333" spans="3:11" ht="15" customHeight="1" x14ac:dyDescent="0.3">
      <c r="C2333" s="44" t="s">
        <v>16989</v>
      </c>
      <c r="D2333" s="48" t="s">
        <v>3675</v>
      </c>
      <c r="F2333" s="52" t="s">
        <v>23942</v>
      </c>
      <c r="G2333" s="10">
        <v>64095</v>
      </c>
      <c r="H2333" s="10" t="s">
        <v>23943</v>
      </c>
      <c r="I2333" s="47" t="s">
        <v>17106</v>
      </c>
      <c r="J2333" s="10" t="s">
        <v>21722</v>
      </c>
      <c r="K2333" s="10" t="s">
        <v>23944</v>
      </c>
    </row>
    <row r="2334" spans="3:11" ht="15" customHeight="1" x14ac:dyDescent="0.3">
      <c r="C2334" s="44" t="s">
        <v>16990</v>
      </c>
      <c r="D2334" s="48" t="s">
        <v>5311</v>
      </c>
      <c r="F2334" s="52" t="s">
        <v>12689</v>
      </c>
      <c r="G2334" s="10">
        <v>14763</v>
      </c>
      <c r="H2334" s="10" t="s">
        <v>5605</v>
      </c>
      <c r="I2334" s="47" t="s">
        <v>5435</v>
      </c>
      <c r="J2334" s="10" t="s">
        <v>5437</v>
      </c>
      <c r="K2334" s="10" t="s">
        <v>5606</v>
      </c>
    </row>
    <row r="2335" spans="3:11" ht="15" customHeight="1" x14ac:dyDescent="0.3">
      <c r="C2335" s="44" t="s">
        <v>16991</v>
      </c>
      <c r="D2335" s="48" t="s">
        <v>3682</v>
      </c>
      <c r="F2335" s="52" t="s">
        <v>23945</v>
      </c>
      <c r="G2335" s="10">
        <v>71111</v>
      </c>
      <c r="H2335" s="10" t="s">
        <v>23946</v>
      </c>
      <c r="I2335" s="47" t="s">
        <v>17109</v>
      </c>
      <c r="J2335" s="10" t="s">
        <v>21728</v>
      </c>
      <c r="K2335" s="10" t="s">
        <v>23947</v>
      </c>
    </row>
    <row r="2336" spans="3:11" ht="15" customHeight="1" x14ac:dyDescent="0.3">
      <c r="C2336" s="44" t="s">
        <v>16992</v>
      </c>
      <c r="D2336" s="48" t="s">
        <v>16993</v>
      </c>
      <c r="F2336" s="52" t="s">
        <v>23948</v>
      </c>
      <c r="G2336" s="10">
        <v>319197</v>
      </c>
      <c r="H2336" s="10" t="s">
        <v>23949</v>
      </c>
      <c r="I2336" s="47" t="s">
        <v>17111</v>
      </c>
      <c r="J2336" s="10" t="s">
        <v>21731</v>
      </c>
      <c r="K2336" s="10" t="s">
        <v>23950</v>
      </c>
    </row>
    <row r="2337" spans="3:11" ht="15" customHeight="1" x14ac:dyDescent="0.3">
      <c r="C2337" s="44" t="s">
        <v>16994</v>
      </c>
      <c r="D2337" s="48" t="s">
        <v>16995</v>
      </c>
      <c r="F2337" s="52" t="s">
        <v>23951</v>
      </c>
      <c r="G2337" s="10">
        <v>93690</v>
      </c>
      <c r="H2337" s="10" t="s">
        <v>23952</v>
      </c>
      <c r="I2337" s="47" t="s">
        <v>17114</v>
      </c>
      <c r="J2337" s="10" t="s">
        <v>21734</v>
      </c>
      <c r="K2337" s="10" t="s">
        <v>23953</v>
      </c>
    </row>
    <row r="2338" spans="3:11" ht="15" customHeight="1" x14ac:dyDescent="0.3">
      <c r="C2338" s="44" t="s">
        <v>16996</v>
      </c>
      <c r="D2338" s="48" t="s">
        <v>16997</v>
      </c>
      <c r="F2338" s="52" t="s">
        <v>23954</v>
      </c>
      <c r="G2338" s="10">
        <v>14765</v>
      </c>
      <c r="H2338" s="10" t="s">
        <v>23955</v>
      </c>
      <c r="I2338" s="47" t="s">
        <v>17116</v>
      </c>
      <c r="J2338" s="10" t="s">
        <v>23956</v>
      </c>
      <c r="K2338" s="10" t="s">
        <v>23957</v>
      </c>
    </row>
    <row r="2339" spans="3:11" ht="15" customHeight="1" x14ac:dyDescent="0.3">
      <c r="C2339" s="44" t="s">
        <v>16998</v>
      </c>
      <c r="D2339" s="48" t="s">
        <v>16999</v>
      </c>
      <c r="F2339" s="52" t="s">
        <v>23958</v>
      </c>
      <c r="G2339" s="10">
        <v>227326</v>
      </c>
      <c r="H2339" s="10" t="s">
        <v>23959</v>
      </c>
      <c r="I2339" s="47" t="s">
        <v>17118</v>
      </c>
      <c r="J2339" s="10" t="s">
        <v>21743</v>
      </c>
      <c r="K2339" s="10" t="s">
        <v>23960</v>
      </c>
    </row>
    <row r="2340" spans="3:11" ht="15" customHeight="1" x14ac:dyDescent="0.3">
      <c r="C2340" s="44" t="s">
        <v>17000</v>
      </c>
      <c r="D2340" s="48" t="s">
        <v>17001</v>
      </c>
      <c r="F2340" s="52" t="s">
        <v>23961</v>
      </c>
      <c r="G2340" s="10">
        <v>140741</v>
      </c>
      <c r="H2340" s="10" t="s">
        <v>23962</v>
      </c>
      <c r="I2340" s="47" t="s">
        <v>17122</v>
      </c>
      <c r="J2340" s="10" t="s">
        <v>21746</v>
      </c>
      <c r="K2340" s="10" t="s">
        <v>23963</v>
      </c>
    </row>
    <row r="2341" spans="3:11" ht="15" customHeight="1" x14ac:dyDescent="0.3">
      <c r="C2341" s="44" t="s">
        <v>17002</v>
      </c>
      <c r="D2341" s="48" t="s">
        <v>17003</v>
      </c>
      <c r="F2341" s="52" t="s">
        <v>23964</v>
      </c>
      <c r="G2341" s="10">
        <v>229714</v>
      </c>
      <c r="H2341" s="10" t="s">
        <v>23965</v>
      </c>
      <c r="I2341" s="47" t="s">
        <v>17124</v>
      </c>
      <c r="J2341" s="10" t="s">
        <v>21749</v>
      </c>
      <c r="K2341" s="10" t="s">
        <v>23966</v>
      </c>
    </row>
    <row r="2342" spans="3:11" ht="15" customHeight="1" x14ac:dyDescent="0.3">
      <c r="C2342" s="44" t="s">
        <v>17004</v>
      </c>
      <c r="D2342" s="48" t="s">
        <v>17005</v>
      </c>
      <c r="F2342" s="52" t="s">
        <v>23967</v>
      </c>
      <c r="G2342" s="10">
        <v>436090</v>
      </c>
      <c r="H2342" s="10" t="s">
        <v>23968</v>
      </c>
      <c r="I2342" s="47" t="s">
        <v>17126</v>
      </c>
      <c r="J2342" s="10" t="s">
        <v>21752</v>
      </c>
      <c r="K2342" s="10" t="s">
        <v>23969</v>
      </c>
    </row>
    <row r="2343" spans="3:11" ht="15" customHeight="1" x14ac:dyDescent="0.3">
      <c r="C2343" s="44" t="s">
        <v>17006</v>
      </c>
      <c r="D2343" s="48" t="s">
        <v>17007</v>
      </c>
      <c r="F2343" s="52" t="s">
        <v>23970</v>
      </c>
      <c r="G2343" s="10">
        <v>81006</v>
      </c>
      <c r="H2343" s="10" t="s">
        <v>23971</v>
      </c>
      <c r="I2343" s="47" t="s">
        <v>17128</v>
      </c>
      <c r="J2343" s="10" t="s">
        <v>21755</v>
      </c>
      <c r="K2343" s="10" t="s">
        <v>23972</v>
      </c>
    </row>
    <row r="2344" spans="3:11" ht="15" customHeight="1" x14ac:dyDescent="0.3">
      <c r="C2344" s="44" t="s">
        <v>17008</v>
      </c>
      <c r="D2344" s="48" t="s">
        <v>17009</v>
      </c>
      <c r="F2344" s="52" t="s">
        <v>23973</v>
      </c>
      <c r="G2344" s="10">
        <v>14744</v>
      </c>
      <c r="H2344" s="10" t="s">
        <v>23974</v>
      </c>
      <c r="I2344" s="47" t="s">
        <v>17131</v>
      </c>
      <c r="J2344" s="10" t="s">
        <v>23975</v>
      </c>
      <c r="K2344" s="10" t="s">
        <v>23976</v>
      </c>
    </row>
    <row r="2345" spans="3:11" ht="15" customHeight="1" x14ac:dyDescent="0.3">
      <c r="C2345" s="44" t="s">
        <v>17010</v>
      </c>
      <c r="D2345" s="48" t="s">
        <v>17011</v>
      </c>
      <c r="F2345" s="52" t="s">
        <v>23977</v>
      </c>
      <c r="G2345" s="10">
        <v>238377</v>
      </c>
      <c r="H2345" s="10" t="s">
        <v>23978</v>
      </c>
      <c r="I2345" s="47" t="s">
        <v>17133</v>
      </c>
      <c r="J2345" s="10" t="s">
        <v>21761</v>
      </c>
      <c r="K2345" s="10" t="s">
        <v>23979</v>
      </c>
    </row>
    <row r="2346" spans="3:11" ht="15" customHeight="1" x14ac:dyDescent="0.3">
      <c r="C2346" s="44" t="s">
        <v>17012</v>
      </c>
      <c r="D2346" s="48" t="s">
        <v>17013</v>
      </c>
      <c r="F2346" s="52" t="s">
        <v>23980</v>
      </c>
      <c r="G2346" s="10">
        <v>237716</v>
      </c>
      <c r="H2346" s="10" t="s">
        <v>23981</v>
      </c>
      <c r="I2346" s="47" t="s">
        <v>17135</v>
      </c>
      <c r="J2346" s="10" t="s">
        <v>21764</v>
      </c>
      <c r="K2346" s="10" t="s">
        <v>23982</v>
      </c>
    </row>
    <row r="2347" spans="3:11" ht="15" customHeight="1" x14ac:dyDescent="0.3">
      <c r="C2347" s="44" t="s">
        <v>17014</v>
      </c>
      <c r="D2347" s="48" t="s">
        <v>17015</v>
      </c>
      <c r="F2347" s="52" t="s">
        <v>23983</v>
      </c>
      <c r="G2347" s="10">
        <v>319200</v>
      </c>
      <c r="H2347" s="10" t="s">
        <v>23984</v>
      </c>
      <c r="I2347" s="47" t="s">
        <v>17141</v>
      </c>
      <c r="J2347" s="10" t="s">
        <v>21770</v>
      </c>
      <c r="K2347" s="10" t="s">
        <v>23985</v>
      </c>
    </row>
    <row r="2348" spans="3:11" ht="15" customHeight="1" x14ac:dyDescent="0.3">
      <c r="C2348" s="44" t="s">
        <v>17016</v>
      </c>
      <c r="D2348" s="48" t="s">
        <v>17017</v>
      </c>
      <c r="F2348" s="52" t="s">
        <v>23986</v>
      </c>
      <c r="G2348" s="10">
        <v>14608</v>
      </c>
      <c r="H2348" s="10" t="s">
        <v>23987</v>
      </c>
      <c r="I2348" s="47" t="s">
        <v>17143</v>
      </c>
      <c r="J2348" s="10" t="s">
        <v>21773</v>
      </c>
      <c r="K2348" s="10" t="s">
        <v>23988</v>
      </c>
    </row>
    <row r="2349" spans="3:11" ht="15" customHeight="1" x14ac:dyDescent="0.3">
      <c r="C2349" s="44" t="s">
        <v>17018</v>
      </c>
      <c r="D2349" s="48" t="s">
        <v>17019</v>
      </c>
      <c r="F2349" s="52" t="s">
        <v>23989</v>
      </c>
      <c r="G2349" s="10">
        <v>80910</v>
      </c>
      <c r="H2349" s="10" t="s">
        <v>23990</v>
      </c>
      <c r="I2349" s="47" t="s">
        <v>17145</v>
      </c>
      <c r="J2349" s="10" t="s">
        <v>21776</v>
      </c>
      <c r="K2349" s="10" t="s">
        <v>23991</v>
      </c>
    </row>
    <row r="2350" spans="3:11" ht="15" customHeight="1" x14ac:dyDescent="0.3">
      <c r="C2350" s="44" t="s">
        <v>17020</v>
      </c>
      <c r="D2350" s="48" t="s">
        <v>17021</v>
      </c>
      <c r="F2350" s="52" t="s">
        <v>23992</v>
      </c>
      <c r="G2350" s="10">
        <v>64450</v>
      </c>
      <c r="H2350" s="10" t="s">
        <v>23993</v>
      </c>
      <c r="I2350" s="47" t="s">
        <v>17147</v>
      </c>
      <c r="J2350" s="10" t="s">
        <v>21779</v>
      </c>
      <c r="K2350" s="10" t="s">
        <v>23994</v>
      </c>
    </row>
    <row r="2351" spans="3:11" ht="15" customHeight="1" x14ac:dyDescent="0.3">
      <c r="C2351" s="44" t="s">
        <v>17022</v>
      </c>
      <c r="D2351" s="48" t="s">
        <v>17023</v>
      </c>
      <c r="F2351" s="52" t="s">
        <v>23995</v>
      </c>
      <c r="G2351" s="10">
        <v>84111</v>
      </c>
      <c r="H2351" s="10" t="s">
        <v>23996</v>
      </c>
      <c r="I2351" s="47" t="s">
        <v>17149</v>
      </c>
      <c r="J2351" s="10" t="s">
        <v>21782</v>
      </c>
      <c r="K2351" s="10" t="s">
        <v>23997</v>
      </c>
    </row>
    <row r="2352" spans="3:11" ht="15" customHeight="1" x14ac:dyDescent="0.3">
      <c r="C2352" s="44" t="s">
        <v>17024</v>
      </c>
      <c r="D2352" s="48" t="s">
        <v>17025</v>
      </c>
      <c r="F2352" s="52" t="s">
        <v>23998</v>
      </c>
      <c r="G2352" s="10">
        <v>64378</v>
      </c>
      <c r="H2352" s="10" t="s">
        <v>23999</v>
      </c>
      <c r="I2352" s="47" t="s">
        <v>17151</v>
      </c>
      <c r="J2352" s="10" t="s">
        <v>24000</v>
      </c>
      <c r="K2352" s="10" t="s">
        <v>24001</v>
      </c>
    </row>
    <row r="2353" spans="3:11" ht="15" customHeight="1" x14ac:dyDescent="0.3">
      <c r="C2353" s="44" t="s">
        <v>17026</v>
      </c>
      <c r="D2353" s="48" t="s">
        <v>17027</v>
      </c>
      <c r="F2353" s="52" t="s">
        <v>24002</v>
      </c>
      <c r="G2353" s="10">
        <v>232431</v>
      </c>
      <c r="H2353" s="10" t="s">
        <v>24003</v>
      </c>
      <c r="I2353" s="47" t="s">
        <v>17157</v>
      </c>
      <c r="J2353" s="10" t="s">
        <v>21788</v>
      </c>
      <c r="K2353" s="10" t="s">
        <v>24004</v>
      </c>
    </row>
    <row r="2354" spans="3:11" ht="15" customHeight="1" x14ac:dyDescent="0.3">
      <c r="C2354" s="44" t="s">
        <v>17028</v>
      </c>
      <c r="D2354" s="48" t="s">
        <v>17029</v>
      </c>
      <c r="F2354" s="52" t="s">
        <v>24005</v>
      </c>
      <c r="G2354" s="10">
        <v>64297</v>
      </c>
      <c r="H2354" s="10" t="s">
        <v>24006</v>
      </c>
      <c r="I2354" s="47" t="s">
        <v>17159</v>
      </c>
      <c r="J2354" s="10" t="s">
        <v>21791</v>
      </c>
      <c r="K2354" s="10" t="s">
        <v>24007</v>
      </c>
    </row>
    <row r="2355" spans="3:11" ht="15" customHeight="1" x14ac:dyDescent="0.3">
      <c r="C2355" s="44" t="s">
        <v>17030</v>
      </c>
      <c r="D2355" s="48" t="s">
        <v>4340</v>
      </c>
      <c r="F2355" s="52" t="s">
        <v>24008</v>
      </c>
      <c r="G2355" s="10">
        <v>70355</v>
      </c>
      <c r="H2355" s="10" t="s">
        <v>24009</v>
      </c>
      <c r="I2355" s="47" t="s">
        <v>17161</v>
      </c>
      <c r="J2355" s="10" t="s">
        <v>21794</v>
      </c>
      <c r="K2355" s="10" t="s">
        <v>24010</v>
      </c>
    </row>
    <row r="2356" spans="3:11" ht="15" customHeight="1" x14ac:dyDescent="0.3">
      <c r="C2356" s="44" t="s">
        <v>17031</v>
      </c>
      <c r="D2356" s="48" t="s">
        <v>17032</v>
      </c>
      <c r="F2356" s="52" t="s">
        <v>24011</v>
      </c>
      <c r="G2356" s="10">
        <v>93746</v>
      </c>
      <c r="H2356" s="10" t="s">
        <v>24012</v>
      </c>
      <c r="I2356" s="47" t="s">
        <v>17163</v>
      </c>
      <c r="J2356" s="10" t="s">
        <v>21797</v>
      </c>
      <c r="K2356" s="10" t="s">
        <v>24013</v>
      </c>
    </row>
    <row r="2357" spans="3:11" ht="15" customHeight="1" x14ac:dyDescent="0.3">
      <c r="C2357" s="44" t="s">
        <v>17033</v>
      </c>
      <c r="D2357" s="48" t="s">
        <v>17034</v>
      </c>
      <c r="F2357" s="52" t="s">
        <v>24014</v>
      </c>
      <c r="G2357" s="10">
        <v>210198</v>
      </c>
      <c r="H2357" s="10" t="s">
        <v>24015</v>
      </c>
      <c r="I2357" s="47" t="s">
        <v>17165</v>
      </c>
      <c r="J2357" s="10" t="s">
        <v>21800</v>
      </c>
      <c r="K2357" s="10" t="s">
        <v>24016</v>
      </c>
    </row>
    <row r="2358" spans="3:11" ht="15" customHeight="1" x14ac:dyDescent="0.3">
      <c r="C2358" s="44" t="s">
        <v>17035</v>
      </c>
      <c r="D2358" s="48" t="s">
        <v>17036</v>
      </c>
      <c r="F2358" s="52" t="s">
        <v>12690</v>
      </c>
      <c r="G2358" s="10">
        <v>76282</v>
      </c>
      <c r="H2358" s="10" t="s">
        <v>5607</v>
      </c>
      <c r="I2358" s="47" t="s">
        <v>5442</v>
      </c>
      <c r="J2358" s="10" t="s">
        <v>5608</v>
      </c>
      <c r="K2358" s="10" t="s">
        <v>5609</v>
      </c>
    </row>
    <row r="2359" spans="3:11" ht="15" customHeight="1" x14ac:dyDescent="0.3">
      <c r="C2359" s="44" t="s">
        <v>17037</v>
      </c>
      <c r="D2359" s="48" t="s">
        <v>17038</v>
      </c>
      <c r="F2359" s="52" t="s">
        <v>12691</v>
      </c>
      <c r="G2359" s="10">
        <v>14775</v>
      </c>
      <c r="H2359" s="10" t="s">
        <v>5611</v>
      </c>
      <c r="I2359" s="47" t="s">
        <v>573</v>
      </c>
      <c r="J2359" s="10" t="s">
        <v>5447</v>
      </c>
      <c r="K2359" s="10" t="s">
        <v>5612</v>
      </c>
    </row>
    <row r="2360" spans="3:11" ht="15" customHeight="1" x14ac:dyDescent="0.3">
      <c r="C2360" s="44" t="s">
        <v>17039</v>
      </c>
      <c r="D2360" s="48" t="s">
        <v>17040</v>
      </c>
      <c r="F2360" s="52" t="s">
        <v>12692</v>
      </c>
      <c r="G2360" s="10">
        <v>14776</v>
      </c>
      <c r="H2360" s="10" t="s">
        <v>5613</v>
      </c>
      <c r="I2360" s="47" t="s">
        <v>581</v>
      </c>
      <c r="J2360" s="10" t="s">
        <v>5450</v>
      </c>
      <c r="K2360" s="10" t="s">
        <v>5614</v>
      </c>
    </row>
    <row r="2361" spans="3:11" ht="15" customHeight="1" x14ac:dyDescent="0.3">
      <c r="C2361" s="44" t="s">
        <v>17041</v>
      </c>
      <c r="D2361" s="48" t="s">
        <v>17042</v>
      </c>
      <c r="F2361" s="52" t="s">
        <v>12693</v>
      </c>
      <c r="G2361" s="10">
        <v>14778</v>
      </c>
      <c r="H2361" s="10" t="s">
        <v>5615</v>
      </c>
      <c r="I2361" s="47" t="s">
        <v>583</v>
      </c>
      <c r="J2361" s="10" t="s">
        <v>5453</v>
      </c>
      <c r="K2361" s="10" t="s">
        <v>5616</v>
      </c>
    </row>
    <row r="2362" spans="3:11" ht="15" customHeight="1" x14ac:dyDescent="0.3">
      <c r="C2362" s="44" t="s">
        <v>17043</v>
      </c>
      <c r="D2362" s="48" t="s">
        <v>17044</v>
      </c>
      <c r="F2362" s="52" t="s">
        <v>12694</v>
      </c>
      <c r="G2362" s="10">
        <v>625249</v>
      </c>
      <c r="H2362" s="10" t="s">
        <v>5617</v>
      </c>
      <c r="I2362" s="47" t="s">
        <v>590</v>
      </c>
      <c r="J2362" s="10" t="s">
        <v>5456</v>
      </c>
      <c r="K2362" s="10" t="s">
        <v>5618</v>
      </c>
    </row>
    <row r="2363" spans="3:11" ht="15" customHeight="1" x14ac:dyDescent="0.3">
      <c r="C2363" s="44" t="s">
        <v>17045</v>
      </c>
      <c r="D2363" s="48" t="s">
        <v>17046</v>
      </c>
      <c r="F2363" s="52" t="s">
        <v>12695</v>
      </c>
      <c r="G2363" s="10">
        <v>14780</v>
      </c>
      <c r="H2363" s="10" t="s">
        <v>5619</v>
      </c>
      <c r="I2363" s="47" t="s">
        <v>589</v>
      </c>
      <c r="J2363" s="10" t="s">
        <v>5459</v>
      </c>
      <c r="K2363" s="10" t="s">
        <v>5620</v>
      </c>
    </row>
    <row r="2364" spans="3:11" ht="15" customHeight="1" x14ac:dyDescent="0.3">
      <c r="C2364" s="44" t="s">
        <v>17047</v>
      </c>
      <c r="D2364" s="48" t="s">
        <v>17048</v>
      </c>
      <c r="F2364" s="52" t="s">
        <v>12696</v>
      </c>
      <c r="G2364" s="10">
        <v>75512</v>
      </c>
      <c r="H2364" s="10" t="s">
        <v>5621</v>
      </c>
      <c r="I2364" s="47" t="s">
        <v>5461</v>
      </c>
      <c r="J2364" s="10" t="s">
        <v>5463</v>
      </c>
      <c r="K2364" s="10" t="s">
        <v>5622</v>
      </c>
    </row>
    <row r="2365" spans="3:11" ht="15" customHeight="1" x14ac:dyDescent="0.3">
      <c r="C2365" s="44" t="s">
        <v>17049</v>
      </c>
      <c r="D2365" s="48" t="s">
        <v>17050</v>
      </c>
      <c r="F2365" s="52" t="s">
        <v>12697</v>
      </c>
      <c r="G2365" s="10">
        <v>67305</v>
      </c>
      <c r="H2365" s="10" t="s">
        <v>5623</v>
      </c>
      <c r="I2365" s="47" t="s">
        <v>5468</v>
      </c>
      <c r="J2365" s="10" t="s">
        <v>5470</v>
      </c>
      <c r="K2365" s="10" t="s">
        <v>5624</v>
      </c>
    </row>
    <row r="2366" spans="3:11" ht="15" customHeight="1" x14ac:dyDescent="0.3">
      <c r="C2366" s="44" t="s">
        <v>17051</v>
      </c>
      <c r="D2366" s="48" t="s">
        <v>17052</v>
      </c>
      <c r="F2366" s="52" t="s">
        <v>12698</v>
      </c>
      <c r="G2366" s="10">
        <v>14784</v>
      </c>
      <c r="H2366" s="10" t="s">
        <v>5637</v>
      </c>
      <c r="I2366" s="47" t="s">
        <v>917</v>
      </c>
      <c r="J2366" s="10" t="s">
        <v>5476</v>
      </c>
      <c r="K2366" s="10" t="s">
        <v>5638</v>
      </c>
    </row>
    <row r="2367" spans="3:11" ht="15" customHeight="1" x14ac:dyDescent="0.3">
      <c r="C2367" s="44" t="s">
        <v>17053</v>
      </c>
      <c r="D2367" s="48" t="s">
        <v>17054</v>
      </c>
      <c r="F2367" s="52" t="s">
        <v>12699</v>
      </c>
      <c r="G2367" s="10">
        <v>23892</v>
      </c>
      <c r="H2367" s="10" t="s">
        <v>5639</v>
      </c>
      <c r="I2367" s="47" t="s">
        <v>4434</v>
      </c>
      <c r="J2367" s="10" t="s">
        <v>5640</v>
      </c>
      <c r="K2367" s="10" t="s">
        <v>5641</v>
      </c>
    </row>
    <row r="2368" spans="3:11" ht="15" customHeight="1" x14ac:dyDescent="0.3">
      <c r="C2368" s="44" t="s">
        <v>17055</v>
      </c>
      <c r="D2368" s="48" t="s">
        <v>17056</v>
      </c>
      <c r="F2368" s="52" t="s">
        <v>24017</v>
      </c>
      <c r="G2368" s="10">
        <v>23893</v>
      </c>
      <c r="H2368" s="10" t="s">
        <v>24018</v>
      </c>
      <c r="I2368" s="47" t="s">
        <v>18961</v>
      </c>
      <c r="J2368" s="10" t="s">
        <v>24019</v>
      </c>
      <c r="K2368" s="10" t="s">
        <v>24020</v>
      </c>
    </row>
    <row r="2369" spans="3:11" ht="15" customHeight="1" x14ac:dyDescent="0.3">
      <c r="C2369" s="44" t="s">
        <v>17057</v>
      </c>
      <c r="D2369" s="48" t="s">
        <v>17058</v>
      </c>
      <c r="F2369" s="52" t="s">
        <v>24021</v>
      </c>
      <c r="G2369" s="10">
        <v>14807</v>
      </c>
      <c r="H2369" s="10" t="s">
        <v>24022</v>
      </c>
      <c r="I2369" s="47" t="s">
        <v>17167</v>
      </c>
      <c r="J2369" s="10" t="s">
        <v>21806</v>
      </c>
      <c r="K2369" s="10" t="s">
        <v>24023</v>
      </c>
    </row>
    <row r="2370" spans="3:11" ht="15" customHeight="1" x14ac:dyDescent="0.3">
      <c r="C2370" s="44" t="s">
        <v>17059</v>
      </c>
      <c r="D2370" s="48" t="s">
        <v>17060</v>
      </c>
      <c r="F2370" s="52" t="s">
        <v>12700</v>
      </c>
      <c r="G2370" s="10">
        <v>14816</v>
      </c>
      <c r="H2370" s="10" t="s">
        <v>5684</v>
      </c>
      <c r="I2370" s="47" t="s">
        <v>5498</v>
      </c>
      <c r="J2370" s="10" t="s">
        <v>5500</v>
      </c>
      <c r="K2370" s="10" t="s">
        <v>5685</v>
      </c>
    </row>
    <row r="2371" spans="3:11" ht="15" customHeight="1" x14ac:dyDescent="0.3">
      <c r="C2371" s="44" t="s">
        <v>17061</v>
      </c>
      <c r="D2371" s="48" t="s">
        <v>5420</v>
      </c>
      <c r="F2371" s="52" t="s">
        <v>12701</v>
      </c>
      <c r="G2371" s="10">
        <v>108068</v>
      </c>
      <c r="H2371" s="10" t="s">
        <v>5686</v>
      </c>
      <c r="I2371" s="47" t="s">
        <v>5504</v>
      </c>
      <c r="J2371" s="10" t="s">
        <v>5506</v>
      </c>
      <c r="K2371" s="10" t="s">
        <v>5687</v>
      </c>
    </row>
    <row r="2372" spans="3:11" ht="15" customHeight="1" x14ac:dyDescent="0.3">
      <c r="C2372" s="44" t="s">
        <v>17062</v>
      </c>
      <c r="D2372" s="48" t="s">
        <v>17063</v>
      </c>
      <c r="F2372" s="52" t="s">
        <v>12702</v>
      </c>
      <c r="G2372" s="10">
        <v>108069</v>
      </c>
      <c r="H2372" s="10" t="s">
        <v>5688</v>
      </c>
      <c r="I2372" s="47" t="s">
        <v>5512</v>
      </c>
      <c r="J2372" s="10" t="s">
        <v>5514</v>
      </c>
      <c r="K2372" s="10" t="s">
        <v>5689</v>
      </c>
    </row>
    <row r="2373" spans="3:11" ht="15" customHeight="1" x14ac:dyDescent="0.3">
      <c r="C2373" s="44" t="s">
        <v>17064</v>
      </c>
      <c r="D2373" s="48" t="s">
        <v>17065</v>
      </c>
      <c r="F2373" s="52" t="s">
        <v>12703</v>
      </c>
      <c r="G2373" s="10">
        <v>268934</v>
      </c>
      <c r="H2373" s="10" t="s">
        <v>5690</v>
      </c>
      <c r="I2373" s="47" t="s">
        <v>5516</v>
      </c>
      <c r="J2373" s="10" t="s">
        <v>5518</v>
      </c>
      <c r="K2373" s="10" t="s">
        <v>5691</v>
      </c>
    </row>
    <row r="2374" spans="3:11" ht="15" customHeight="1" x14ac:dyDescent="0.3">
      <c r="C2374" s="44" t="s">
        <v>17066</v>
      </c>
      <c r="D2374" s="48" t="s">
        <v>17067</v>
      </c>
      <c r="F2374" s="52" t="s">
        <v>12704</v>
      </c>
      <c r="G2374" s="10">
        <v>108071</v>
      </c>
      <c r="H2374" s="10" t="s">
        <v>5696</v>
      </c>
      <c r="I2374" s="47" t="s">
        <v>5521</v>
      </c>
      <c r="J2374" s="10" t="s">
        <v>5523</v>
      </c>
      <c r="K2374" s="10" t="s">
        <v>5697</v>
      </c>
    </row>
    <row r="2375" spans="3:11" ht="15" customHeight="1" x14ac:dyDescent="0.3">
      <c r="C2375" s="44" t="s">
        <v>17068</v>
      </c>
      <c r="D2375" s="48" t="s">
        <v>4636</v>
      </c>
      <c r="F2375" s="52" t="s">
        <v>12705</v>
      </c>
      <c r="G2375" s="10">
        <v>108072</v>
      </c>
      <c r="H2375" s="10" t="s">
        <v>5700</v>
      </c>
      <c r="I2375" s="47" t="s">
        <v>5528</v>
      </c>
      <c r="J2375" s="10" t="s">
        <v>5530</v>
      </c>
      <c r="K2375" s="10" t="s">
        <v>5701</v>
      </c>
    </row>
    <row r="2376" spans="3:11" ht="15" customHeight="1" x14ac:dyDescent="0.3">
      <c r="C2376" s="44" t="s">
        <v>17069</v>
      </c>
      <c r="D2376" s="48" t="s">
        <v>17070</v>
      </c>
      <c r="F2376" s="52" t="s">
        <v>12706</v>
      </c>
      <c r="G2376" s="10">
        <v>108073</v>
      </c>
      <c r="H2376" s="10" t="s">
        <v>5705</v>
      </c>
      <c r="I2376" s="47" t="s">
        <v>5532</v>
      </c>
      <c r="J2376" s="10" t="s">
        <v>5534</v>
      </c>
      <c r="K2376" s="10" t="s">
        <v>5706</v>
      </c>
    </row>
    <row r="2377" spans="3:11" ht="15" customHeight="1" x14ac:dyDescent="0.3">
      <c r="C2377" s="44" t="s">
        <v>17071</v>
      </c>
      <c r="D2377" s="48" t="s">
        <v>17072</v>
      </c>
      <c r="F2377" s="52" t="s">
        <v>12707</v>
      </c>
      <c r="G2377" s="10">
        <v>14823</v>
      </c>
      <c r="H2377" s="10" t="s">
        <v>5711</v>
      </c>
      <c r="I2377" s="47" t="s">
        <v>5536</v>
      </c>
      <c r="J2377" s="10" t="s">
        <v>5538</v>
      </c>
      <c r="K2377" s="10" t="s">
        <v>5712</v>
      </c>
    </row>
    <row r="2378" spans="3:11" ht="15" customHeight="1" x14ac:dyDescent="0.3">
      <c r="C2378" s="44" t="s">
        <v>17073</v>
      </c>
      <c r="D2378" s="48" t="s">
        <v>17074</v>
      </c>
      <c r="F2378" s="52" t="s">
        <v>12708</v>
      </c>
      <c r="G2378" s="10">
        <v>14824</v>
      </c>
      <c r="H2378" s="10" t="s">
        <v>5713</v>
      </c>
      <c r="I2378" s="47" t="s">
        <v>5540</v>
      </c>
      <c r="J2378" s="10" t="s">
        <v>5542</v>
      </c>
      <c r="K2378" s="10" t="s">
        <v>5714</v>
      </c>
    </row>
    <row r="2379" spans="3:11" ht="15" customHeight="1" x14ac:dyDescent="0.3">
      <c r="C2379" s="44" t="s">
        <v>17075</v>
      </c>
      <c r="D2379" s="48" t="s">
        <v>17076</v>
      </c>
      <c r="F2379" s="52" t="s">
        <v>12709</v>
      </c>
      <c r="G2379" s="10">
        <v>14829</v>
      </c>
      <c r="H2379" s="10" t="s">
        <v>5727</v>
      </c>
      <c r="I2379" s="47" t="s">
        <v>3688</v>
      </c>
      <c r="J2379" s="10" t="s">
        <v>5546</v>
      </c>
      <c r="K2379" s="10" t="s">
        <v>5728</v>
      </c>
    </row>
    <row r="2380" spans="3:11" ht="15" customHeight="1" x14ac:dyDescent="0.3">
      <c r="C2380" s="44" t="s">
        <v>17077</v>
      </c>
      <c r="D2380" s="48" t="s">
        <v>17078</v>
      </c>
      <c r="F2380" s="52" t="s">
        <v>12710</v>
      </c>
      <c r="G2380" s="10">
        <v>56637</v>
      </c>
      <c r="H2380" s="10" t="s">
        <v>5738</v>
      </c>
      <c r="I2380" s="47" t="s">
        <v>1522</v>
      </c>
      <c r="J2380" s="10" t="s">
        <v>5560</v>
      </c>
      <c r="K2380" s="10" t="s">
        <v>5739</v>
      </c>
    </row>
    <row r="2381" spans="3:11" ht="15" customHeight="1" x14ac:dyDescent="0.3">
      <c r="C2381" s="44" t="s">
        <v>17079</v>
      </c>
      <c r="D2381" s="48" t="s">
        <v>5429</v>
      </c>
      <c r="F2381" s="52" t="s">
        <v>12711</v>
      </c>
      <c r="G2381" s="10">
        <v>14859</v>
      </c>
      <c r="H2381" s="10" t="s">
        <v>5754</v>
      </c>
      <c r="I2381" s="47" t="s">
        <v>627</v>
      </c>
      <c r="J2381" s="10" t="s">
        <v>5755</v>
      </c>
      <c r="K2381" s="10" t="s">
        <v>5756</v>
      </c>
    </row>
    <row r="2382" spans="3:11" ht="15" customHeight="1" x14ac:dyDescent="0.3">
      <c r="C2382" s="44" t="s">
        <v>17080</v>
      </c>
      <c r="D2382" s="48" t="s">
        <v>17081</v>
      </c>
      <c r="F2382" s="52" t="s">
        <v>12712</v>
      </c>
      <c r="G2382" s="10">
        <v>14865</v>
      </c>
      <c r="H2382" s="10" t="s">
        <v>5772</v>
      </c>
      <c r="I2382" s="47" t="s">
        <v>667</v>
      </c>
      <c r="J2382" s="10" t="s">
        <v>5773</v>
      </c>
      <c r="K2382" s="10" t="s">
        <v>5774</v>
      </c>
    </row>
    <row r="2383" spans="3:11" ht="15" customHeight="1" x14ac:dyDescent="0.3">
      <c r="C2383" s="44" t="s">
        <v>17082</v>
      </c>
      <c r="D2383" s="48" t="s">
        <v>17083</v>
      </c>
      <c r="F2383" s="52" t="s">
        <v>12713</v>
      </c>
      <c r="G2383" s="10">
        <v>14870</v>
      </c>
      <c r="H2383" s="10" t="s">
        <v>5779</v>
      </c>
      <c r="I2383" s="47" t="s">
        <v>687</v>
      </c>
      <c r="J2383" s="10" t="s">
        <v>5780</v>
      </c>
      <c r="K2383" s="10" t="s">
        <v>5781</v>
      </c>
    </row>
    <row r="2384" spans="3:11" ht="15" customHeight="1" x14ac:dyDescent="0.3">
      <c r="C2384" s="44" t="s">
        <v>17084</v>
      </c>
      <c r="D2384" s="48" t="s">
        <v>17085</v>
      </c>
      <c r="F2384" s="52" t="s">
        <v>12714</v>
      </c>
      <c r="G2384" s="10">
        <v>110006</v>
      </c>
      <c r="H2384" s="10" t="s">
        <v>5797</v>
      </c>
      <c r="I2384" s="47" t="s">
        <v>444</v>
      </c>
      <c r="J2384" s="10" t="s">
        <v>5798</v>
      </c>
      <c r="K2384" s="10" t="s">
        <v>5799</v>
      </c>
    </row>
    <row r="2385" spans="3:11" ht="15" customHeight="1" x14ac:dyDescent="0.3">
      <c r="C2385" s="44" t="s">
        <v>17086</v>
      </c>
      <c r="D2385" s="48" t="s">
        <v>17087</v>
      </c>
      <c r="F2385" s="52" t="s">
        <v>12715</v>
      </c>
      <c r="G2385" s="10">
        <v>14969</v>
      </c>
      <c r="H2385" s="10" t="s">
        <v>5821</v>
      </c>
      <c r="I2385" s="47" t="s">
        <v>5820</v>
      </c>
      <c r="J2385" s="10" t="s">
        <v>5822</v>
      </c>
      <c r="K2385" s="10" t="s">
        <v>5823</v>
      </c>
    </row>
    <row r="2386" spans="3:11" ht="15" customHeight="1" x14ac:dyDescent="0.3">
      <c r="C2386" s="44" t="s">
        <v>17088</v>
      </c>
      <c r="D2386" s="48" t="s">
        <v>17089</v>
      </c>
      <c r="F2386" s="52" t="s">
        <v>12716</v>
      </c>
      <c r="G2386" s="10">
        <v>107766</v>
      </c>
      <c r="H2386" s="10" t="s">
        <v>5828</v>
      </c>
      <c r="I2386" s="47" t="s">
        <v>5581</v>
      </c>
      <c r="J2386" s="10" t="s">
        <v>5583</v>
      </c>
      <c r="K2386" s="10" t="s">
        <v>5829</v>
      </c>
    </row>
    <row r="2387" spans="3:11" ht="15" customHeight="1" x14ac:dyDescent="0.3">
      <c r="C2387" s="44" t="s">
        <v>17090</v>
      </c>
      <c r="D2387" s="48" t="s">
        <v>17091</v>
      </c>
      <c r="F2387" s="52" t="s">
        <v>24024</v>
      </c>
      <c r="G2387" s="10">
        <v>209462</v>
      </c>
      <c r="H2387" s="10" t="s">
        <v>24025</v>
      </c>
      <c r="I2387" s="47" t="s">
        <v>18015</v>
      </c>
      <c r="J2387" s="10" t="s">
        <v>21809</v>
      </c>
      <c r="K2387" s="10" t="s">
        <v>24026</v>
      </c>
    </row>
    <row r="2388" spans="3:11" ht="15" customHeight="1" x14ac:dyDescent="0.3">
      <c r="C2388" s="44" t="s">
        <v>17092</v>
      </c>
      <c r="D2388" s="47" t="s">
        <v>17093</v>
      </c>
      <c r="F2388" s="52" t="s">
        <v>12717</v>
      </c>
      <c r="G2388" s="10">
        <v>97212</v>
      </c>
      <c r="H2388" s="10" t="s">
        <v>5834</v>
      </c>
      <c r="I2388" s="47" t="s">
        <v>1699</v>
      </c>
      <c r="J2388" s="10" t="s">
        <v>5586</v>
      </c>
      <c r="K2388" s="10" t="s">
        <v>5835</v>
      </c>
    </row>
    <row r="2389" spans="3:11" ht="15" customHeight="1" x14ac:dyDescent="0.3">
      <c r="C2389" s="44" t="s">
        <v>17094</v>
      </c>
      <c r="D2389" s="47" t="s">
        <v>17095</v>
      </c>
      <c r="F2389" s="52" t="s">
        <v>12718</v>
      </c>
      <c r="G2389" s="10">
        <v>231086</v>
      </c>
      <c r="H2389" s="10" t="s">
        <v>5836</v>
      </c>
      <c r="I2389" s="47" t="s">
        <v>5588</v>
      </c>
      <c r="J2389" s="10" t="s">
        <v>5590</v>
      </c>
      <c r="K2389" s="10" t="s">
        <v>5837</v>
      </c>
    </row>
    <row r="2390" spans="3:11" ht="15" customHeight="1" x14ac:dyDescent="0.3">
      <c r="C2390" s="44" t="s">
        <v>17096</v>
      </c>
      <c r="D2390" s="47" t="s">
        <v>17097</v>
      </c>
      <c r="F2390" s="52" t="s">
        <v>24027</v>
      </c>
      <c r="G2390" s="10">
        <v>243270</v>
      </c>
      <c r="H2390" s="10" t="s">
        <v>24028</v>
      </c>
      <c r="I2390" s="47" t="s">
        <v>17139</v>
      </c>
      <c r="J2390" s="10" t="s">
        <v>24029</v>
      </c>
      <c r="K2390" s="10" t="s">
        <v>24030</v>
      </c>
    </row>
    <row r="2391" spans="3:11" ht="15" customHeight="1" x14ac:dyDescent="0.3">
      <c r="C2391" s="44" t="s">
        <v>17098</v>
      </c>
      <c r="D2391" s="47" t="s">
        <v>17099</v>
      </c>
      <c r="F2391" s="52" t="s">
        <v>24031</v>
      </c>
      <c r="G2391" s="10">
        <v>80885</v>
      </c>
      <c r="H2391" s="10" t="s">
        <v>24032</v>
      </c>
      <c r="I2391" s="47" t="s">
        <v>17257</v>
      </c>
      <c r="J2391" s="10" t="s">
        <v>24033</v>
      </c>
      <c r="K2391" s="10" t="s">
        <v>24034</v>
      </c>
    </row>
    <row r="2392" spans="3:11" ht="15" customHeight="1" x14ac:dyDescent="0.3">
      <c r="C2392" s="44" t="s">
        <v>17100</v>
      </c>
      <c r="D2392" s="47" t="s">
        <v>1351</v>
      </c>
      <c r="F2392" s="52" t="s">
        <v>12719</v>
      </c>
      <c r="G2392" s="10">
        <v>230777</v>
      </c>
      <c r="H2392" s="10" t="s">
        <v>5874</v>
      </c>
      <c r="I2392" s="47" t="s">
        <v>3696</v>
      </c>
      <c r="J2392" s="10" t="s">
        <v>5626</v>
      </c>
      <c r="K2392" s="10" t="s">
        <v>5875</v>
      </c>
    </row>
    <row r="2393" spans="3:11" ht="15" customHeight="1" x14ac:dyDescent="0.3">
      <c r="C2393" s="44" t="s">
        <v>17101</v>
      </c>
      <c r="D2393" s="47" t="s">
        <v>17102</v>
      </c>
      <c r="F2393" s="52" t="s">
        <v>12720</v>
      </c>
      <c r="G2393" s="10">
        <v>387285</v>
      </c>
      <c r="H2393" s="10" t="s">
        <v>5876</v>
      </c>
      <c r="I2393" s="47" t="s">
        <v>5629</v>
      </c>
      <c r="J2393" s="10" t="s">
        <v>5631</v>
      </c>
      <c r="K2393" s="10" t="s">
        <v>5877</v>
      </c>
    </row>
    <row r="2394" spans="3:11" ht="15" customHeight="1" x14ac:dyDescent="0.3">
      <c r="C2394" s="44" t="s">
        <v>17103</v>
      </c>
      <c r="D2394" s="47" t="s">
        <v>17104</v>
      </c>
      <c r="F2394" s="52" t="s">
        <v>12721</v>
      </c>
      <c r="G2394" s="10">
        <v>433759</v>
      </c>
      <c r="H2394" s="10" t="s">
        <v>5881</v>
      </c>
      <c r="I2394" s="47" t="s">
        <v>5492</v>
      </c>
      <c r="J2394" s="10" t="s">
        <v>5634</v>
      </c>
      <c r="K2394" s="10" t="s">
        <v>5882</v>
      </c>
    </row>
    <row r="2395" spans="3:11" ht="15" customHeight="1" x14ac:dyDescent="0.3">
      <c r="C2395" s="44" t="s">
        <v>17105</v>
      </c>
      <c r="D2395" s="47" t="s">
        <v>17106</v>
      </c>
      <c r="F2395" s="52" t="s">
        <v>12722</v>
      </c>
      <c r="G2395" s="10">
        <v>15183</v>
      </c>
      <c r="H2395" s="10" t="s">
        <v>5887</v>
      </c>
      <c r="I2395" s="47" t="s">
        <v>5642</v>
      </c>
      <c r="J2395" s="10" t="s">
        <v>5644</v>
      </c>
      <c r="K2395" s="10" t="s">
        <v>5888</v>
      </c>
    </row>
    <row r="2396" spans="3:11" ht="15" customHeight="1" x14ac:dyDescent="0.3">
      <c r="C2396" s="44" t="s">
        <v>17107</v>
      </c>
      <c r="D2396" s="47" t="s">
        <v>5435</v>
      </c>
      <c r="F2396" s="52" t="s">
        <v>12723</v>
      </c>
      <c r="G2396" s="10">
        <v>208727</v>
      </c>
      <c r="H2396" s="10" t="s">
        <v>5893</v>
      </c>
      <c r="I2396" s="47" t="s">
        <v>5646</v>
      </c>
      <c r="J2396" s="10" t="s">
        <v>5648</v>
      </c>
      <c r="K2396" s="10" t="s">
        <v>5894</v>
      </c>
    </row>
    <row r="2397" spans="3:11" ht="15" customHeight="1" x14ac:dyDescent="0.3">
      <c r="C2397" s="44" t="s">
        <v>17108</v>
      </c>
      <c r="D2397" s="47" t="s">
        <v>17109</v>
      </c>
      <c r="F2397" s="52" t="s">
        <v>12724</v>
      </c>
      <c r="G2397" s="10">
        <v>15184</v>
      </c>
      <c r="H2397" s="10" t="s">
        <v>5899</v>
      </c>
      <c r="I2397" s="47" t="s">
        <v>5650</v>
      </c>
      <c r="J2397" s="10" t="s">
        <v>5652</v>
      </c>
      <c r="K2397" s="10" t="s">
        <v>5900</v>
      </c>
    </row>
    <row r="2398" spans="3:11" ht="15" customHeight="1" x14ac:dyDescent="0.3">
      <c r="C2398" s="44" t="s">
        <v>17110</v>
      </c>
      <c r="D2398" s="47" t="s">
        <v>17111</v>
      </c>
      <c r="F2398" s="52" t="s">
        <v>12725</v>
      </c>
      <c r="G2398" s="10">
        <v>56233</v>
      </c>
      <c r="H2398" s="10" t="s">
        <v>5906</v>
      </c>
      <c r="I2398" s="47" t="s">
        <v>5654</v>
      </c>
      <c r="J2398" s="10" t="s">
        <v>5656</v>
      </c>
      <c r="K2398" s="10" t="s">
        <v>5907</v>
      </c>
    </row>
    <row r="2399" spans="3:11" ht="15" customHeight="1" x14ac:dyDescent="0.3">
      <c r="C2399" s="44" t="s">
        <v>17112</v>
      </c>
      <c r="D2399" s="47" t="s">
        <v>8934</v>
      </c>
      <c r="F2399" s="52" t="s">
        <v>12726</v>
      </c>
      <c r="G2399" s="10">
        <v>79221</v>
      </c>
      <c r="H2399" s="10" t="s">
        <v>5915</v>
      </c>
      <c r="I2399" s="47" t="s">
        <v>5658</v>
      </c>
      <c r="J2399" s="10" t="s">
        <v>5660</v>
      </c>
      <c r="K2399" s="10" t="s">
        <v>5916</v>
      </c>
    </row>
    <row r="2400" spans="3:11" ht="15" customHeight="1" x14ac:dyDescent="0.3">
      <c r="C2400" s="44" t="s">
        <v>17113</v>
      </c>
      <c r="D2400" s="47" t="s">
        <v>17114</v>
      </c>
      <c r="F2400" s="52" t="s">
        <v>24035</v>
      </c>
      <c r="G2400" s="10">
        <v>207304</v>
      </c>
      <c r="H2400" s="10" t="s">
        <v>24036</v>
      </c>
      <c r="I2400" s="47" t="s">
        <v>18017</v>
      </c>
      <c r="J2400" s="10" t="s">
        <v>21818</v>
      </c>
      <c r="K2400" s="10" t="s">
        <v>24037</v>
      </c>
    </row>
    <row r="2401" spans="3:11" ht="15" customHeight="1" x14ac:dyDescent="0.3">
      <c r="C2401" s="44" t="s">
        <v>17115</v>
      </c>
      <c r="D2401" s="47" t="s">
        <v>17116</v>
      </c>
      <c r="F2401" s="52" t="s">
        <v>12727</v>
      </c>
      <c r="G2401" s="10">
        <v>226098</v>
      </c>
      <c r="H2401" s="10" t="s">
        <v>5920</v>
      </c>
      <c r="I2401" s="47" t="s">
        <v>5662</v>
      </c>
      <c r="J2401" s="10" t="s">
        <v>5664</v>
      </c>
      <c r="K2401" s="10" t="s">
        <v>5921</v>
      </c>
    </row>
    <row r="2402" spans="3:11" ht="15" customHeight="1" x14ac:dyDescent="0.3">
      <c r="C2402" s="44" t="s">
        <v>17117</v>
      </c>
      <c r="D2402" s="47" t="s">
        <v>17118</v>
      </c>
      <c r="F2402" s="52" t="s">
        <v>24038</v>
      </c>
      <c r="G2402" s="10">
        <v>76608</v>
      </c>
      <c r="H2402" s="10" t="s">
        <v>24039</v>
      </c>
      <c r="I2402" s="47" t="s">
        <v>18020</v>
      </c>
      <c r="J2402" s="10" t="s">
        <v>21821</v>
      </c>
      <c r="K2402" s="10" t="s">
        <v>24040</v>
      </c>
    </row>
    <row r="2403" spans="3:11" ht="15" customHeight="1" x14ac:dyDescent="0.3">
      <c r="C2403" s="44" t="s">
        <v>17119</v>
      </c>
      <c r="D2403" s="47" t="s">
        <v>17120</v>
      </c>
      <c r="F2403" s="52" t="s">
        <v>12728</v>
      </c>
      <c r="G2403" s="10">
        <v>94253</v>
      </c>
      <c r="H2403" s="10" t="s">
        <v>5923</v>
      </c>
      <c r="I2403" s="47" t="s">
        <v>5922</v>
      </c>
      <c r="J2403" s="10" t="s">
        <v>5924</v>
      </c>
      <c r="K2403" s="10" t="s">
        <v>5925</v>
      </c>
    </row>
    <row r="2404" spans="3:11" ht="15" customHeight="1" x14ac:dyDescent="0.3">
      <c r="C2404" s="44" t="s">
        <v>17121</v>
      </c>
      <c r="D2404" s="47" t="s">
        <v>17122</v>
      </c>
      <c r="F2404" s="52" t="s">
        <v>24041</v>
      </c>
      <c r="G2404" s="10">
        <v>235439</v>
      </c>
      <c r="H2404" s="10" t="s">
        <v>24042</v>
      </c>
      <c r="I2404" s="47" t="s">
        <v>18023</v>
      </c>
      <c r="J2404" s="10" t="s">
        <v>21824</v>
      </c>
      <c r="K2404" s="10" t="s">
        <v>24043</v>
      </c>
    </row>
    <row r="2405" spans="3:11" ht="15" customHeight="1" x14ac:dyDescent="0.3">
      <c r="C2405" s="44" t="s">
        <v>17123</v>
      </c>
      <c r="D2405" s="47" t="s">
        <v>17124</v>
      </c>
      <c r="F2405" s="52" t="s">
        <v>24044</v>
      </c>
      <c r="G2405" s="10">
        <v>15204</v>
      </c>
      <c r="H2405" s="10" t="s">
        <v>24045</v>
      </c>
      <c r="I2405" s="47" t="s">
        <v>18025</v>
      </c>
      <c r="J2405" s="10" t="s">
        <v>24046</v>
      </c>
      <c r="K2405" s="10" t="s">
        <v>24047</v>
      </c>
    </row>
    <row r="2406" spans="3:11" ht="15" customHeight="1" x14ac:dyDescent="0.3">
      <c r="C2406" s="44" t="s">
        <v>17125</v>
      </c>
      <c r="D2406" s="47" t="s">
        <v>17126</v>
      </c>
      <c r="F2406" s="52" t="s">
        <v>12729</v>
      </c>
      <c r="G2406" s="10">
        <v>73998</v>
      </c>
      <c r="H2406" s="10" t="s">
        <v>5938</v>
      </c>
      <c r="I2406" s="47" t="s">
        <v>5672</v>
      </c>
      <c r="J2406" s="10" t="s">
        <v>5674</v>
      </c>
      <c r="K2406" s="10" t="s">
        <v>5939</v>
      </c>
    </row>
    <row r="2407" spans="3:11" ht="15" customHeight="1" x14ac:dyDescent="0.3">
      <c r="C2407" s="44" t="s">
        <v>17127</v>
      </c>
      <c r="D2407" s="47" t="s">
        <v>17128</v>
      </c>
      <c r="F2407" s="52" t="s">
        <v>24048</v>
      </c>
      <c r="G2407" s="10">
        <v>67345</v>
      </c>
      <c r="H2407" s="10" t="s">
        <v>24049</v>
      </c>
      <c r="I2407" s="47" t="s">
        <v>18028</v>
      </c>
      <c r="J2407" s="10" t="s">
        <v>21830</v>
      </c>
      <c r="K2407" s="10" t="s">
        <v>24050</v>
      </c>
    </row>
    <row r="2408" spans="3:11" ht="15" customHeight="1" x14ac:dyDescent="0.3">
      <c r="C2408" s="44" t="s">
        <v>17129</v>
      </c>
      <c r="D2408" s="47" t="s">
        <v>944</v>
      </c>
      <c r="F2408" s="52" t="s">
        <v>12730</v>
      </c>
      <c r="G2408" s="10">
        <v>67138</v>
      </c>
      <c r="H2408" s="10" t="s">
        <v>5944</v>
      </c>
      <c r="I2408" s="47" t="s">
        <v>5943</v>
      </c>
      <c r="J2408" s="10" t="s">
        <v>5945</v>
      </c>
      <c r="K2408" s="10" t="s">
        <v>5946</v>
      </c>
    </row>
    <row r="2409" spans="3:11" ht="15" customHeight="1" x14ac:dyDescent="0.3">
      <c r="C2409" s="44" t="s">
        <v>17130</v>
      </c>
      <c r="D2409" s="47" t="s">
        <v>17131</v>
      </c>
      <c r="F2409" s="52" t="s">
        <v>12731</v>
      </c>
      <c r="G2409" s="10">
        <v>64209</v>
      </c>
      <c r="H2409" s="10" t="s">
        <v>5947</v>
      </c>
      <c r="I2409" s="47" t="s">
        <v>3221</v>
      </c>
      <c r="J2409" s="10" t="s">
        <v>5679</v>
      </c>
      <c r="K2409" s="10" t="s">
        <v>5948</v>
      </c>
    </row>
    <row r="2410" spans="3:11" ht="15" customHeight="1" x14ac:dyDescent="0.3">
      <c r="C2410" s="44" t="s">
        <v>17132</v>
      </c>
      <c r="D2410" s="47" t="s">
        <v>17133</v>
      </c>
      <c r="F2410" s="52" t="s">
        <v>12732</v>
      </c>
      <c r="G2410" s="10">
        <v>15234</v>
      </c>
      <c r="H2410" s="10" t="s">
        <v>5990</v>
      </c>
      <c r="I2410" s="47" t="s">
        <v>4986</v>
      </c>
      <c r="J2410" s="10" t="s">
        <v>5719</v>
      </c>
      <c r="K2410" s="10" t="s">
        <v>5991</v>
      </c>
    </row>
    <row r="2411" spans="3:11" ht="15" customHeight="1" x14ac:dyDescent="0.3">
      <c r="C2411" s="44" t="s">
        <v>17134</v>
      </c>
      <c r="D2411" s="47" t="s">
        <v>17135</v>
      </c>
      <c r="F2411" s="52" t="s">
        <v>12733</v>
      </c>
      <c r="G2411" s="10">
        <v>15251</v>
      </c>
      <c r="H2411" s="10" t="s">
        <v>6038</v>
      </c>
      <c r="I2411" s="47" t="s">
        <v>1267</v>
      </c>
      <c r="J2411" s="10" t="s">
        <v>6039</v>
      </c>
      <c r="K2411" s="10" t="s">
        <v>6040</v>
      </c>
    </row>
    <row r="2412" spans="3:11" ht="15" customHeight="1" x14ac:dyDescent="0.3">
      <c r="C2412" s="44" t="s">
        <v>17136</v>
      </c>
      <c r="D2412" s="47" t="s">
        <v>17137</v>
      </c>
      <c r="F2412" s="52" t="s">
        <v>12734</v>
      </c>
      <c r="G2412" s="10">
        <v>215114</v>
      </c>
      <c r="H2412" s="10" t="s">
        <v>6060</v>
      </c>
      <c r="I2412" s="47" t="s">
        <v>5760</v>
      </c>
      <c r="J2412" s="10" t="s">
        <v>5762</v>
      </c>
      <c r="K2412" s="10" t="s">
        <v>6061</v>
      </c>
    </row>
    <row r="2413" spans="3:11" ht="15" customHeight="1" x14ac:dyDescent="0.3">
      <c r="C2413" s="44" t="s">
        <v>17138</v>
      </c>
      <c r="D2413" s="47" t="s">
        <v>17139</v>
      </c>
      <c r="F2413" s="52" t="s">
        <v>12735</v>
      </c>
      <c r="G2413" s="10">
        <v>15258</v>
      </c>
      <c r="H2413" s="10" t="s">
        <v>6066</v>
      </c>
      <c r="I2413" s="47" t="s">
        <v>5764</v>
      </c>
      <c r="J2413" s="10" t="s">
        <v>5766</v>
      </c>
      <c r="K2413" s="10" t="s">
        <v>6067</v>
      </c>
    </row>
    <row r="2414" spans="3:11" ht="15" customHeight="1" x14ac:dyDescent="0.3">
      <c r="C2414" s="44" t="s">
        <v>17140</v>
      </c>
      <c r="D2414" s="47" t="s">
        <v>17141</v>
      </c>
      <c r="F2414" s="52" t="s">
        <v>12736</v>
      </c>
      <c r="G2414" s="10">
        <v>15259</v>
      </c>
      <c r="H2414" s="10" t="s">
        <v>6075</v>
      </c>
      <c r="I2414" s="47" t="s">
        <v>5768</v>
      </c>
      <c r="J2414" s="10" t="s">
        <v>5770</v>
      </c>
      <c r="K2414" s="10" t="s">
        <v>6076</v>
      </c>
    </row>
    <row r="2415" spans="3:11" ht="15" customHeight="1" x14ac:dyDescent="0.3">
      <c r="C2415" s="44" t="s">
        <v>17142</v>
      </c>
      <c r="D2415" s="47" t="s">
        <v>17143</v>
      </c>
      <c r="F2415" s="52" t="s">
        <v>12737</v>
      </c>
      <c r="G2415" s="10">
        <v>20585</v>
      </c>
      <c r="H2415" s="10" t="s">
        <v>6100</v>
      </c>
      <c r="I2415" s="47" t="s">
        <v>5775</v>
      </c>
      <c r="J2415" s="10" t="s">
        <v>5777</v>
      </c>
      <c r="K2415" s="10" t="s">
        <v>6101</v>
      </c>
    </row>
    <row r="2416" spans="3:11" ht="15" customHeight="1" x14ac:dyDescent="0.3">
      <c r="C2416" s="44" t="s">
        <v>17144</v>
      </c>
      <c r="D2416" s="47" t="s">
        <v>17145</v>
      </c>
      <c r="F2416" s="52" t="s">
        <v>12738</v>
      </c>
      <c r="G2416" s="10">
        <v>15451</v>
      </c>
      <c r="H2416" s="10" t="s">
        <v>6195</v>
      </c>
      <c r="I2416" s="47" t="s">
        <v>5842</v>
      </c>
      <c r="J2416" s="10" t="s">
        <v>5844</v>
      </c>
      <c r="K2416" s="10" t="s">
        <v>6196</v>
      </c>
    </row>
    <row r="2417" spans="3:11" ht="15" customHeight="1" x14ac:dyDescent="0.3">
      <c r="C2417" s="44" t="s">
        <v>17146</v>
      </c>
      <c r="D2417" s="47" t="s">
        <v>17147</v>
      </c>
      <c r="F2417" s="52" t="s">
        <v>12739</v>
      </c>
      <c r="G2417" s="10">
        <v>15458</v>
      </c>
      <c r="H2417" s="10" t="s">
        <v>6200</v>
      </c>
      <c r="I2417" s="47" t="s">
        <v>5850</v>
      </c>
      <c r="J2417" s="10" t="s">
        <v>5852</v>
      </c>
      <c r="K2417" s="10" t="s">
        <v>6201</v>
      </c>
    </row>
    <row r="2418" spans="3:11" ht="15" customHeight="1" x14ac:dyDescent="0.3">
      <c r="C2418" s="44" t="s">
        <v>17148</v>
      </c>
      <c r="D2418" s="47" t="s">
        <v>17149</v>
      </c>
      <c r="F2418" s="52" t="s">
        <v>12740</v>
      </c>
      <c r="G2418" s="10">
        <v>94175</v>
      </c>
      <c r="H2418" s="10" t="s">
        <v>6204</v>
      </c>
      <c r="I2418" s="47" t="s">
        <v>5858</v>
      </c>
      <c r="J2418" s="10" t="s">
        <v>5860</v>
      </c>
      <c r="K2418" s="10" t="s">
        <v>6205</v>
      </c>
    </row>
    <row r="2419" spans="3:11" ht="15" customHeight="1" x14ac:dyDescent="0.3">
      <c r="C2419" s="44" t="s">
        <v>17150</v>
      </c>
      <c r="D2419" s="47" t="s">
        <v>17151</v>
      </c>
      <c r="F2419" s="52" t="s">
        <v>12741</v>
      </c>
      <c r="G2419" s="10">
        <v>15465</v>
      </c>
      <c r="H2419" s="10" t="s">
        <v>6209</v>
      </c>
      <c r="I2419" s="47" t="s">
        <v>3700</v>
      </c>
      <c r="J2419" s="10" t="s">
        <v>6210</v>
      </c>
      <c r="K2419" s="10" t="s">
        <v>6211</v>
      </c>
    </row>
    <row r="2420" spans="3:11" ht="15" customHeight="1" x14ac:dyDescent="0.3">
      <c r="C2420" s="44" t="s">
        <v>17152</v>
      </c>
      <c r="D2420" s="47" t="s">
        <v>17153</v>
      </c>
      <c r="F2420" s="52" t="s">
        <v>24051</v>
      </c>
      <c r="G2420" s="10">
        <v>15466</v>
      </c>
      <c r="H2420" s="10" t="s">
        <v>24052</v>
      </c>
      <c r="I2420" s="47" t="s">
        <v>17181</v>
      </c>
      <c r="J2420" s="10" t="s">
        <v>21835</v>
      </c>
      <c r="K2420" s="10" t="s">
        <v>24053</v>
      </c>
    </row>
    <row r="2421" spans="3:11" ht="15" customHeight="1" x14ac:dyDescent="0.3">
      <c r="C2421" s="44" t="s">
        <v>17154</v>
      </c>
      <c r="D2421" s="47" t="s">
        <v>17155</v>
      </c>
      <c r="F2421" s="52" t="s">
        <v>24054</v>
      </c>
      <c r="G2421" s="10">
        <v>99296</v>
      </c>
      <c r="H2421" s="10" t="s">
        <v>24055</v>
      </c>
      <c r="I2421" s="47" t="s">
        <v>17183</v>
      </c>
      <c r="J2421" s="10" t="s">
        <v>21838</v>
      </c>
      <c r="K2421" s="10" t="s">
        <v>24056</v>
      </c>
    </row>
    <row r="2422" spans="3:11" ht="15" customHeight="1" x14ac:dyDescent="0.3">
      <c r="C2422" s="44" t="s">
        <v>17156</v>
      </c>
      <c r="D2422" s="47" t="s">
        <v>17157</v>
      </c>
      <c r="F2422" s="52" t="s">
        <v>12742</v>
      </c>
      <c r="G2422" s="10">
        <v>225192</v>
      </c>
      <c r="H2422" s="10" t="s">
        <v>6218</v>
      </c>
      <c r="I2422" s="47" t="s">
        <v>5865</v>
      </c>
      <c r="J2422" s="10" t="s">
        <v>5867</v>
      </c>
      <c r="K2422" s="10" t="s">
        <v>6219</v>
      </c>
    </row>
    <row r="2423" spans="3:11" ht="15" customHeight="1" x14ac:dyDescent="0.3">
      <c r="C2423" s="44" t="s">
        <v>17158</v>
      </c>
      <c r="D2423" s="47" t="s">
        <v>17159</v>
      </c>
      <c r="F2423" s="52" t="s">
        <v>12743</v>
      </c>
      <c r="G2423" s="10">
        <v>12123</v>
      </c>
      <c r="H2423" s="10" t="s">
        <v>6222</v>
      </c>
      <c r="I2423" s="47" t="s">
        <v>2858</v>
      </c>
      <c r="J2423" s="10" t="s">
        <v>5870</v>
      </c>
      <c r="K2423" s="10" t="s">
        <v>6223</v>
      </c>
    </row>
    <row r="2424" spans="3:11" ht="15" customHeight="1" x14ac:dyDescent="0.3">
      <c r="C2424" s="44" t="s">
        <v>17160</v>
      </c>
      <c r="D2424" s="47" t="s">
        <v>17161</v>
      </c>
      <c r="F2424" s="52" t="s">
        <v>12744</v>
      </c>
      <c r="G2424" s="10">
        <v>15499</v>
      </c>
      <c r="H2424" s="10" t="s">
        <v>6259</v>
      </c>
      <c r="I2424" s="47" t="s">
        <v>5895</v>
      </c>
      <c r="J2424" s="10" t="s">
        <v>6260</v>
      </c>
      <c r="K2424" s="10" t="s">
        <v>6261</v>
      </c>
    </row>
    <row r="2425" spans="3:11" ht="15" customHeight="1" x14ac:dyDescent="0.3">
      <c r="C2425" s="44" t="s">
        <v>17162</v>
      </c>
      <c r="D2425" s="47" t="s">
        <v>17163</v>
      </c>
      <c r="F2425" s="52" t="s">
        <v>12745</v>
      </c>
      <c r="G2425" s="10">
        <v>15500</v>
      </c>
      <c r="H2425" s="10" t="s">
        <v>6264</v>
      </c>
      <c r="I2425" s="47" t="s">
        <v>5901</v>
      </c>
      <c r="J2425" s="10" t="s">
        <v>6265</v>
      </c>
      <c r="K2425" s="10" t="s">
        <v>6266</v>
      </c>
    </row>
    <row r="2426" spans="3:11" ht="15" customHeight="1" x14ac:dyDescent="0.3">
      <c r="C2426" s="44" t="s">
        <v>17164</v>
      </c>
      <c r="D2426" s="47" t="s">
        <v>17165</v>
      </c>
      <c r="F2426" s="52" t="s">
        <v>12746</v>
      </c>
      <c r="G2426" s="10">
        <v>15519</v>
      </c>
      <c r="H2426" s="10" t="s">
        <v>6274</v>
      </c>
      <c r="I2426" s="47" t="s">
        <v>919</v>
      </c>
      <c r="J2426" s="10" t="s">
        <v>5909</v>
      </c>
      <c r="K2426" s="10" t="s">
        <v>6275</v>
      </c>
    </row>
    <row r="2427" spans="3:11" ht="15" customHeight="1" x14ac:dyDescent="0.3">
      <c r="C2427" s="44" t="s">
        <v>17166</v>
      </c>
      <c r="D2427" s="47" t="s">
        <v>17167</v>
      </c>
      <c r="F2427" s="52" t="s">
        <v>12747</v>
      </c>
      <c r="G2427" s="10">
        <v>15516</v>
      </c>
      <c r="H2427" s="10" t="s">
        <v>6280</v>
      </c>
      <c r="I2427" s="47" t="s">
        <v>447</v>
      </c>
      <c r="J2427" s="10" t="s">
        <v>5913</v>
      </c>
      <c r="K2427" s="10" t="s">
        <v>6281</v>
      </c>
    </row>
    <row r="2428" spans="3:11" ht="15" customHeight="1" x14ac:dyDescent="0.3">
      <c r="C2428" s="44" t="s">
        <v>17168</v>
      </c>
      <c r="D2428" s="47" t="s">
        <v>5498</v>
      </c>
      <c r="F2428" s="52" t="s">
        <v>12748</v>
      </c>
      <c r="G2428" s="10">
        <v>22027</v>
      </c>
      <c r="H2428" s="10" t="s">
        <v>6287</v>
      </c>
      <c r="I2428" s="47" t="s">
        <v>920</v>
      </c>
      <c r="J2428" s="10" t="s">
        <v>6288</v>
      </c>
      <c r="K2428" s="10" t="s">
        <v>6289</v>
      </c>
    </row>
    <row r="2429" spans="3:11" ht="15" customHeight="1" x14ac:dyDescent="0.3">
      <c r="C2429" s="44" t="s">
        <v>17169</v>
      </c>
      <c r="D2429" s="47" t="s">
        <v>5504</v>
      </c>
      <c r="F2429" s="52" t="s">
        <v>12749</v>
      </c>
      <c r="G2429" s="10">
        <v>193740</v>
      </c>
      <c r="H2429" s="10" t="s">
        <v>6294</v>
      </c>
      <c r="I2429" s="47" t="s">
        <v>3915</v>
      </c>
      <c r="J2429" s="10" t="s">
        <v>6295</v>
      </c>
      <c r="K2429" s="10" t="s">
        <v>6296</v>
      </c>
    </row>
    <row r="2430" spans="3:11" ht="15" customHeight="1" x14ac:dyDescent="0.3">
      <c r="C2430" s="44" t="s">
        <v>17170</v>
      </c>
      <c r="D2430" s="47" t="s">
        <v>5512</v>
      </c>
      <c r="F2430" s="52" t="s">
        <v>12750</v>
      </c>
      <c r="G2430" s="10">
        <v>15482</v>
      </c>
      <c r="H2430" s="10" t="s">
        <v>6302</v>
      </c>
      <c r="I2430" s="47" t="s">
        <v>2125</v>
      </c>
      <c r="J2430" s="10" t="s">
        <v>5933</v>
      </c>
      <c r="K2430" s="10" t="s">
        <v>6303</v>
      </c>
    </row>
    <row r="2431" spans="3:11" ht="15" customHeight="1" x14ac:dyDescent="0.3">
      <c r="C2431" s="44" t="s">
        <v>17171</v>
      </c>
      <c r="D2431" s="47" t="s">
        <v>5516</v>
      </c>
      <c r="F2431" s="52" t="s">
        <v>12751</v>
      </c>
      <c r="G2431" s="10">
        <v>15512</v>
      </c>
      <c r="H2431" s="10" t="s">
        <v>6308</v>
      </c>
      <c r="I2431" s="47" t="s">
        <v>4229</v>
      </c>
      <c r="J2431" s="10" t="s">
        <v>5936</v>
      </c>
      <c r="K2431" s="10" t="s">
        <v>6309</v>
      </c>
    </row>
    <row r="2432" spans="3:11" ht="15" customHeight="1" x14ac:dyDescent="0.3">
      <c r="C2432" s="44" t="s">
        <v>17172</v>
      </c>
      <c r="D2432" s="47" t="s">
        <v>5521</v>
      </c>
      <c r="F2432" s="52" t="s">
        <v>12752</v>
      </c>
      <c r="G2432" s="10">
        <v>15525</v>
      </c>
      <c r="H2432" s="10" t="s">
        <v>6315</v>
      </c>
      <c r="I2432" s="47" t="s">
        <v>923</v>
      </c>
      <c r="J2432" s="10" t="s">
        <v>5941</v>
      </c>
      <c r="K2432" s="10" t="s">
        <v>6316</v>
      </c>
    </row>
    <row r="2433" spans="3:11" ht="15" customHeight="1" x14ac:dyDescent="0.3">
      <c r="C2433" s="44" t="s">
        <v>17173</v>
      </c>
      <c r="D2433" s="47" t="s">
        <v>5528</v>
      </c>
      <c r="F2433" s="52" t="s">
        <v>12753</v>
      </c>
      <c r="G2433" s="10">
        <v>14828</v>
      </c>
      <c r="H2433" s="10" t="s">
        <v>6323</v>
      </c>
      <c r="I2433" s="47" t="s">
        <v>926</v>
      </c>
      <c r="J2433" s="10" t="s">
        <v>5950</v>
      </c>
      <c r="K2433" s="10" t="s">
        <v>6324</v>
      </c>
    </row>
    <row r="2434" spans="3:11" ht="15" customHeight="1" x14ac:dyDescent="0.3">
      <c r="C2434" s="44" t="s">
        <v>17174</v>
      </c>
      <c r="D2434" s="47" t="s">
        <v>5532</v>
      </c>
      <c r="F2434" s="52" t="s">
        <v>12754</v>
      </c>
      <c r="G2434" s="10">
        <v>15481</v>
      </c>
      <c r="H2434" s="10" t="s">
        <v>6329</v>
      </c>
      <c r="I2434" s="47" t="s">
        <v>4242</v>
      </c>
      <c r="J2434" s="10" t="s">
        <v>6330</v>
      </c>
      <c r="K2434" s="10" t="s">
        <v>6331</v>
      </c>
    </row>
    <row r="2435" spans="3:11" ht="15" customHeight="1" x14ac:dyDescent="0.3">
      <c r="C2435" s="44" t="s">
        <v>17175</v>
      </c>
      <c r="D2435" s="47" t="s">
        <v>5536</v>
      </c>
      <c r="F2435" s="52" t="s">
        <v>12755</v>
      </c>
      <c r="G2435" s="10">
        <v>15526</v>
      </c>
      <c r="H2435" s="10" t="s">
        <v>6337</v>
      </c>
      <c r="I2435" s="47" t="s">
        <v>4244</v>
      </c>
      <c r="J2435" s="10" t="s">
        <v>5953</v>
      </c>
      <c r="K2435" s="10" t="s">
        <v>6338</v>
      </c>
    </row>
    <row r="2436" spans="3:11" ht="15" customHeight="1" x14ac:dyDescent="0.3">
      <c r="C2436" s="44" t="s">
        <v>17176</v>
      </c>
      <c r="D2436" s="47" t="s">
        <v>3688</v>
      </c>
      <c r="F2436" s="52" t="s">
        <v>12756</v>
      </c>
      <c r="G2436" s="10">
        <v>15507</v>
      </c>
      <c r="H2436" s="10" t="s">
        <v>6343</v>
      </c>
      <c r="I2436" s="47" t="s">
        <v>4246</v>
      </c>
      <c r="J2436" s="10" t="s">
        <v>5956</v>
      </c>
      <c r="K2436" s="10" t="s">
        <v>6344</v>
      </c>
    </row>
    <row r="2437" spans="3:11" ht="15" customHeight="1" x14ac:dyDescent="0.3">
      <c r="C2437" s="44" t="s">
        <v>17177</v>
      </c>
      <c r="D2437" s="47" t="s">
        <v>3696</v>
      </c>
      <c r="F2437" s="52" t="s">
        <v>12757</v>
      </c>
      <c r="G2437" s="10">
        <v>69253</v>
      </c>
      <c r="H2437" s="10" t="s">
        <v>6350</v>
      </c>
      <c r="I2437" s="47" t="s">
        <v>4256</v>
      </c>
      <c r="J2437" s="10" t="s">
        <v>5936</v>
      </c>
      <c r="K2437" s="10" t="s">
        <v>6351</v>
      </c>
    </row>
    <row r="2438" spans="3:11" ht="15" customHeight="1" x14ac:dyDescent="0.3">
      <c r="C2438" s="44" t="s">
        <v>17178</v>
      </c>
      <c r="D2438" s="47" t="s">
        <v>5629</v>
      </c>
      <c r="F2438" s="52" t="s">
        <v>12758</v>
      </c>
      <c r="G2438" s="10">
        <v>243912</v>
      </c>
      <c r="H2438" s="10" t="s">
        <v>6357</v>
      </c>
      <c r="I2438" s="47" t="s">
        <v>5963</v>
      </c>
      <c r="J2438" s="10" t="s">
        <v>5965</v>
      </c>
      <c r="K2438" s="10" t="s">
        <v>6358</v>
      </c>
    </row>
    <row r="2439" spans="3:11" ht="15" customHeight="1" x14ac:dyDescent="0.3">
      <c r="C2439" s="44" t="s">
        <v>17179</v>
      </c>
      <c r="D2439" s="47" t="s">
        <v>3700</v>
      </c>
      <c r="F2439" s="52" t="s">
        <v>12759</v>
      </c>
      <c r="G2439" s="10">
        <v>29818</v>
      </c>
      <c r="H2439" s="10" t="s">
        <v>6361</v>
      </c>
      <c r="I2439" s="47" t="s">
        <v>5970</v>
      </c>
      <c r="J2439" s="10" t="s">
        <v>5972</v>
      </c>
      <c r="K2439" s="10" t="s">
        <v>6362</v>
      </c>
    </row>
    <row r="2440" spans="3:11" ht="15" customHeight="1" x14ac:dyDescent="0.3">
      <c r="C2440" s="44" t="s">
        <v>17180</v>
      </c>
      <c r="D2440" s="47" t="s">
        <v>17181</v>
      </c>
      <c r="F2440" s="52" t="s">
        <v>12760</v>
      </c>
      <c r="G2440" s="10">
        <v>80888</v>
      </c>
      <c r="H2440" s="10" t="s">
        <v>6367</v>
      </c>
      <c r="I2440" s="47" t="s">
        <v>5976</v>
      </c>
      <c r="J2440" s="10" t="s">
        <v>6330</v>
      </c>
      <c r="K2440" s="10" t="s">
        <v>6368</v>
      </c>
    </row>
    <row r="2441" spans="3:11" ht="15" customHeight="1" x14ac:dyDescent="0.3">
      <c r="C2441" s="44" t="s">
        <v>17182</v>
      </c>
      <c r="D2441" s="47" t="s">
        <v>17183</v>
      </c>
      <c r="F2441" s="52" t="s">
        <v>12761</v>
      </c>
      <c r="G2441" s="10">
        <v>66667</v>
      </c>
      <c r="H2441" s="10" t="s">
        <v>6381</v>
      </c>
      <c r="I2441" s="47" t="s">
        <v>5980</v>
      </c>
      <c r="J2441" s="10" t="s">
        <v>5982</v>
      </c>
      <c r="K2441" s="10" t="s">
        <v>6382</v>
      </c>
    </row>
    <row r="2442" spans="3:11" ht="15" customHeight="1" x14ac:dyDescent="0.3">
      <c r="C2442" s="44" t="s">
        <v>17184</v>
      </c>
      <c r="D2442" s="47" t="s">
        <v>5865</v>
      </c>
      <c r="F2442" s="52" t="s">
        <v>12762</v>
      </c>
      <c r="G2442" s="10">
        <v>15510</v>
      </c>
      <c r="H2442" s="10" t="s">
        <v>6386</v>
      </c>
      <c r="I2442" s="47" t="s">
        <v>3921</v>
      </c>
      <c r="J2442" s="10" t="s">
        <v>5985</v>
      </c>
      <c r="K2442" s="10" t="s">
        <v>6387</v>
      </c>
    </row>
    <row r="2443" spans="3:11" ht="15" customHeight="1" x14ac:dyDescent="0.3">
      <c r="C2443" s="44" t="s">
        <v>17185</v>
      </c>
      <c r="D2443" s="47" t="s">
        <v>6008</v>
      </c>
      <c r="F2443" s="52" t="s">
        <v>12763</v>
      </c>
      <c r="G2443" s="10">
        <v>15528</v>
      </c>
      <c r="H2443" s="10" t="s">
        <v>6396</v>
      </c>
      <c r="I2443" s="47" t="s">
        <v>4261</v>
      </c>
      <c r="J2443" s="10" t="s">
        <v>5993</v>
      </c>
      <c r="K2443" s="10" t="s">
        <v>6397</v>
      </c>
    </row>
    <row r="2444" spans="3:11" ht="15" customHeight="1" x14ac:dyDescent="0.3">
      <c r="C2444" s="44" t="s">
        <v>17186</v>
      </c>
      <c r="D2444" s="47" t="s">
        <v>6015</v>
      </c>
      <c r="F2444" s="52" t="s">
        <v>12764</v>
      </c>
      <c r="G2444" s="10">
        <v>15505</v>
      </c>
      <c r="H2444" s="10" t="s">
        <v>6400</v>
      </c>
      <c r="I2444" s="47" t="s">
        <v>5998</v>
      </c>
      <c r="J2444" s="10" t="s">
        <v>6401</v>
      </c>
      <c r="K2444" s="10" t="s">
        <v>6402</v>
      </c>
    </row>
    <row r="2445" spans="3:11" ht="15" customHeight="1" x14ac:dyDescent="0.3">
      <c r="C2445" s="44" t="s">
        <v>17187</v>
      </c>
      <c r="D2445" s="47" t="s">
        <v>6019</v>
      </c>
      <c r="F2445" s="52" t="s">
        <v>12765</v>
      </c>
      <c r="G2445" s="10">
        <v>53415</v>
      </c>
      <c r="H2445" s="10" t="s">
        <v>6407</v>
      </c>
      <c r="I2445" s="47" t="s">
        <v>5610</v>
      </c>
      <c r="J2445" s="10" t="s">
        <v>6006</v>
      </c>
      <c r="K2445" s="10" t="s">
        <v>6408</v>
      </c>
    </row>
    <row r="2446" spans="3:11" ht="15" customHeight="1" x14ac:dyDescent="0.3">
      <c r="C2446" s="44" t="s">
        <v>17188</v>
      </c>
      <c r="D2446" s="47" t="s">
        <v>6026</v>
      </c>
      <c r="F2446" s="52" t="s">
        <v>12766</v>
      </c>
      <c r="G2446" s="10">
        <v>15550</v>
      </c>
      <c r="H2446" s="10" t="s">
        <v>6414</v>
      </c>
      <c r="I2446" s="47" t="s">
        <v>6008</v>
      </c>
      <c r="J2446" s="10" t="s">
        <v>6010</v>
      </c>
      <c r="K2446" s="10" t="s">
        <v>6415</v>
      </c>
    </row>
    <row r="2447" spans="3:11" ht="15" customHeight="1" x14ac:dyDescent="0.3">
      <c r="C2447" s="44" t="s">
        <v>17189</v>
      </c>
      <c r="D2447" s="47" t="s">
        <v>6030</v>
      </c>
      <c r="F2447" s="52" t="s">
        <v>12767</v>
      </c>
      <c r="G2447" s="10">
        <v>15551</v>
      </c>
      <c r="H2447" s="10" t="s">
        <v>6420</v>
      </c>
      <c r="I2447" s="47" t="s">
        <v>6015</v>
      </c>
      <c r="J2447" s="10" t="s">
        <v>6017</v>
      </c>
      <c r="K2447" s="10" t="s">
        <v>6421</v>
      </c>
    </row>
    <row r="2448" spans="3:11" ht="15" customHeight="1" x14ac:dyDescent="0.3">
      <c r="C2448" s="44" t="s">
        <v>17190</v>
      </c>
      <c r="D2448" s="47" t="s">
        <v>6034</v>
      </c>
      <c r="F2448" s="52" t="s">
        <v>12768</v>
      </c>
      <c r="G2448" s="10">
        <v>15552</v>
      </c>
      <c r="H2448" s="10" t="s">
        <v>6428</v>
      </c>
      <c r="I2448" s="47" t="s">
        <v>6019</v>
      </c>
      <c r="J2448" s="10" t="s">
        <v>6429</v>
      </c>
      <c r="K2448" s="10" t="s">
        <v>6430</v>
      </c>
    </row>
    <row r="2449" spans="3:11" ht="15" customHeight="1" x14ac:dyDescent="0.3">
      <c r="C2449" s="44" t="s">
        <v>17191</v>
      </c>
      <c r="D2449" s="47" t="s">
        <v>3701</v>
      </c>
      <c r="F2449" s="52" t="s">
        <v>12769</v>
      </c>
      <c r="G2449" s="10">
        <v>15557</v>
      </c>
      <c r="H2449" s="10" t="s">
        <v>6437</v>
      </c>
      <c r="I2449" s="47" t="s">
        <v>6026</v>
      </c>
      <c r="J2449" s="10" t="s">
        <v>6028</v>
      </c>
      <c r="K2449" s="10" t="s">
        <v>6438</v>
      </c>
    </row>
    <row r="2450" spans="3:11" ht="15" customHeight="1" x14ac:dyDescent="0.3">
      <c r="C2450" s="44" t="s">
        <v>17192</v>
      </c>
      <c r="D2450" s="47" t="s">
        <v>6044</v>
      </c>
      <c r="F2450" s="52" t="s">
        <v>12770</v>
      </c>
      <c r="G2450" s="10">
        <v>15558</v>
      </c>
      <c r="H2450" s="10" t="s">
        <v>6443</v>
      </c>
      <c r="I2450" s="47" t="s">
        <v>6030</v>
      </c>
      <c r="J2450" s="10" t="s">
        <v>6032</v>
      </c>
      <c r="K2450" s="10" t="s">
        <v>6444</v>
      </c>
    </row>
    <row r="2451" spans="3:11" ht="15" customHeight="1" x14ac:dyDescent="0.3">
      <c r="C2451" s="44" t="s">
        <v>17193</v>
      </c>
      <c r="D2451" s="47" t="s">
        <v>6051</v>
      </c>
      <c r="F2451" s="52" t="s">
        <v>12771</v>
      </c>
      <c r="G2451" s="10">
        <v>15559</v>
      </c>
      <c r="H2451" s="10" t="s">
        <v>6448</v>
      </c>
      <c r="I2451" s="47" t="s">
        <v>6034</v>
      </c>
      <c r="J2451" s="10" t="s">
        <v>6036</v>
      </c>
      <c r="K2451" s="10" t="s">
        <v>6449</v>
      </c>
    </row>
    <row r="2452" spans="3:11" ht="15" customHeight="1" x14ac:dyDescent="0.3">
      <c r="C2452" s="44" t="s">
        <v>17194</v>
      </c>
      <c r="D2452" s="47" t="s">
        <v>6055</v>
      </c>
      <c r="F2452" s="52" t="s">
        <v>12772</v>
      </c>
      <c r="G2452" s="10">
        <v>15560</v>
      </c>
      <c r="H2452" s="10" t="s">
        <v>6453</v>
      </c>
      <c r="I2452" s="47" t="s">
        <v>3701</v>
      </c>
      <c r="J2452" s="10" t="s">
        <v>6042</v>
      </c>
      <c r="K2452" s="10" t="s">
        <v>6454</v>
      </c>
    </row>
    <row r="2453" spans="3:11" ht="15" customHeight="1" x14ac:dyDescent="0.3">
      <c r="C2453" s="44" t="s">
        <v>17195</v>
      </c>
      <c r="D2453" s="47" t="s">
        <v>6062</v>
      </c>
      <c r="F2453" s="52" t="s">
        <v>12773</v>
      </c>
      <c r="G2453" s="10">
        <v>15561</v>
      </c>
      <c r="H2453" s="10" t="s">
        <v>6458</v>
      </c>
      <c r="I2453" s="47" t="s">
        <v>6044</v>
      </c>
      <c r="J2453" s="10" t="s">
        <v>6459</v>
      </c>
      <c r="K2453" s="10" t="s">
        <v>6460</v>
      </c>
    </row>
    <row r="2454" spans="3:11" ht="15" customHeight="1" x14ac:dyDescent="0.3">
      <c r="C2454" s="44" t="s">
        <v>17196</v>
      </c>
      <c r="D2454" s="47" t="s">
        <v>17197</v>
      </c>
      <c r="F2454" s="52" t="s">
        <v>12774</v>
      </c>
      <c r="G2454" s="10">
        <v>57014</v>
      </c>
      <c r="H2454" s="10" t="s">
        <v>6462</v>
      </c>
      <c r="I2454" s="47" t="s">
        <v>6051</v>
      </c>
      <c r="J2454" s="10" t="s">
        <v>6463</v>
      </c>
      <c r="K2454" s="10" t="s">
        <v>6464</v>
      </c>
    </row>
    <row r="2455" spans="3:11" ht="15" customHeight="1" x14ac:dyDescent="0.3">
      <c r="C2455" s="44" t="s">
        <v>17198</v>
      </c>
      <c r="D2455" s="47" t="s">
        <v>6068</v>
      </c>
      <c r="F2455" s="52" t="s">
        <v>12775</v>
      </c>
      <c r="G2455" s="10">
        <v>15562</v>
      </c>
      <c r="H2455" s="10" t="s">
        <v>6469</v>
      </c>
      <c r="I2455" s="47" t="s">
        <v>6055</v>
      </c>
      <c r="J2455" s="10" t="s">
        <v>6470</v>
      </c>
      <c r="K2455" s="10" t="s">
        <v>6471</v>
      </c>
    </row>
    <row r="2456" spans="3:11" ht="15" customHeight="1" x14ac:dyDescent="0.3">
      <c r="C2456" s="44" t="s">
        <v>17199</v>
      </c>
      <c r="D2456" s="47" t="s">
        <v>6077</v>
      </c>
      <c r="F2456" s="52" t="s">
        <v>12776</v>
      </c>
      <c r="G2456" s="10">
        <v>15563</v>
      </c>
      <c r="H2456" s="10" t="s">
        <v>6474</v>
      </c>
      <c r="I2456" s="47" t="s">
        <v>6062</v>
      </c>
      <c r="J2456" s="10" t="s">
        <v>6064</v>
      </c>
      <c r="K2456" s="10" t="s">
        <v>6475</v>
      </c>
    </row>
    <row r="2457" spans="3:11" ht="15" customHeight="1" x14ac:dyDescent="0.3">
      <c r="C2457" s="44" t="s">
        <v>17200</v>
      </c>
      <c r="D2457" s="47" t="s">
        <v>5628</v>
      </c>
      <c r="F2457" s="52" t="s">
        <v>24057</v>
      </c>
      <c r="G2457" s="10">
        <v>15564</v>
      </c>
      <c r="H2457" s="10" t="s">
        <v>24058</v>
      </c>
      <c r="I2457" s="47" t="s">
        <v>17197</v>
      </c>
      <c r="J2457" s="10" t="s">
        <v>24059</v>
      </c>
      <c r="K2457" s="10" t="s">
        <v>24060</v>
      </c>
    </row>
    <row r="2458" spans="3:11" ht="15" customHeight="1" x14ac:dyDescent="0.3">
      <c r="C2458" s="44" t="s">
        <v>17201</v>
      </c>
      <c r="D2458" s="47" t="s">
        <v>3732</v>
      </c>
      <c r="F2458" s="52" t="s">
        <v>12777</v>
      </c>
      <c r="G2458" s="10">
        <v>15565</v>
      </c>
      <c r="H2458" s="10" t="s">
        <v>6479</v>
      </c>
      <c r="I2458" s="47" t="s">
        <v>6068</v>
      </c>
      <c r="J2458" s="10" t="s">
        <v>6070</v>
      </c>
      <c r="K2458" s="10" t="s">
        <v>6480</v>
      </c>
    </row>
    <row r="2459" spans="3:11" ht="15" customHeight="1" x14ac:dyDescent="0.3">
      <c r="C2459" s="44" t="s">
        <v>17202</v>
      </c>
      <c r="D2459" s="47" t="s">
        <v>17203</v>
      </c>
      <c r="F2459" s="52" t="s">
        <v>12778</v>
      </c>
      <c r="G2459" s="10">
        <v>15566</v>
      </c>
      <c r="H2459" s="10" t="s">
        <v>6484</v>
      </c>
      <c r="I2459" s="47" t="s">
        <v>6077</v>
      </c>
      <c r="J2459" s="10" t="s">
        <v>6079</v>
      </c>
      <c r="K2459" s="10" t="s">
        <v>6485</v>
      </c>
    </row>
    <row r="2460" spans="3:11" ht="15" customHeight="1" x14ac:dyDescent="0.3">
      <c r="C2460" s="44" t="s">
        <v>17204</v>
      </c>
      <c r="D2460" s="47" t="s">
        <v>7246</v>
      </c>
      <c r="F2460" s="52" t="s">
        <v>12779</v>
      </c>
      <c r="G2460" s="10">
        <v>64704</v>
      </c>
      <c r="H2460" s="10" t="s">
        <v>6492</v>
      </c>
      <c r="I2460" s="47" t="s">
        <v>6087</v>
      </c>
      <c r="J2460" s="10" t="s">
        <v>6089</v>
      </c>
      <c r="K2460" s="10" t="s">
        <v>6493</v>
      </c>
    </row>
    <row r="2461" spans="3:11" ht="15" customHeight="1" x14ac:dyDescent="0.3">
      <c r="C2461" s="44" t="s">
        <v>17205</v>
      </c>
      <c r="D2461" s="47" t="s">
        <v>7250</v>
      </c>
      <c r="F2461" s="52" t="s">
        <v>12780</v>
      </c>
      <c r="G2461" s="10">
        <v>330723</v>
      </c>
      <c r="H2461" s="10" t="s">
        <v>6500</v>
      </c>
      <c r="I2461" s="47" t="s">
        <v>6091</v>
      </c>
      <c r="J2461" s="10" t="s">
        <v>6093</v>
      </c>
      <c r="K2461" s="10" t="s">
        <v>6501</v>
      </c>
    </row>
    <row r="2462" spans="3:11" ht="15" customHeight="1" x14ac:dyDescent="0.3">
      <c r="C2462" s="44" t="s">
        <v>17206</v>
      </c>
      <c r="D2462" s="47" t="s">
        <v>7291</v>
      </c>
      <c r="F2462" s="52" t="s">
        <v>12781</v>
      </c>
      <c r="G2462" s="10">
        <v>15194</v>
      </c>
      <c r="H2462" s="10" t="s">
        <v>6508</v>
      </c>
      <c r="I2462" s="47" t="s">
        <v>6095</v>
      </c>
      <c r="J2462" s="10" t="s">
        <v>6097</v>
      </c>
      <c r="K2462" s="10" t="s">
        <v>6509</v>
      </c>
    </row>
    <row r="2463" spans="3:11" ht="15" customHeight="1" x14ac:dyDescent="0.3">
      <c r="C2463" s="44" t="s">
        <v>17207</v>
      </c>
      <c r="D2463" s="47" t="s">
        <v>7295</v>
      </c>
      <c r="F2463" s="52" t="s">
        <v>12782</v>
      </c>
      <c r="G2463" s="10">
        <v>59026</v>
      </c>
      <c r="H2463" s="10" t="s">
        <v>6520</v>
      </c>
      <c r="I2463" s="47" t="s">
        <v>6519</v>
      </c>
      <c r="J2463" s="10" t="s">
        <v>6521</v>
      </c>
      <c r="K2463" s="10" t="s">
        <v>6522</v>
      </c>
    </row>
    <row r="2464" spans="3:11" ht="15" customHeight="1" x14ac:dyDescent="0.3">
      <c r="C2464" s="44" t="s">
        <v>17208</v>
      </c>
      <c r="D2464" s="47" t="s">
        <v>17209</v>
      </c>
      <c r="F2464" s="52" t="s">
        <v>12783</v>
      </c>
      <c r="G2464" s="10">
        <v>15894</v>
      </c>
      <c r="H2464" s="10" t="s">
        <v>6539</v>
      </c>
      <c r="I2464" s="47" t="s">
        <v>3045</v>
      </c>
      <c r="J2464" s="10" t="s">
        <v>6104</v>
      </c>
      <c r="K2464" s="10" t="s">
        <v>6540</v>
      </c>
    </row>
    <row r="2465" spans="3:11" ht="15" customHeight="1" x14ac:dyDescent="0.3">
      <c r="C2465" s="44" t="s">
        <v>17210</v>
      </c>
      <c r="D2465" s="47" t="s">
        <v>17211</v>
      </c>
      <c r="F2465" s="52" t="s">
        <v>12784</v>
      </c>
      <c r="G2465" s="10">
        <v>15926</v>
      </c>
      <c r="H2465" s="10" t="s">
        <v>6568</v>
      </c>
      <c r="I2465" s="47" t="s">
        <v>1525</v>
      </c>
      <c r="J2465" s="10" t="s">
        <v>6111</v>
      </c>
      <c r="K2465" s="10" t="s">
        <v>6569</v>
      </c>
    </row>
    <row r="2466" spans="3:11" ht="15" customHeight="1" x14ac:dyDescent="0.3">
      <c r="C2466" s="44" t="s">
        <v>17212</v>
      </c>
      <c r="D2466" s="47" t="s">
        <v>17213</v>
      </c>
      <c r="F2466" s="52" t="s">
        <v>12785</v>
      </c>
      <c r="G2466" s="10">
        <v>269951</v>
      </c>
      <c r="H2466" s="10" t="s">
        <v>6577</v>
      </c>
      <c r="I2466" s="47" t="s">
        <v>1527</v>
      </c>
      <c r="J2466" s="10" t="s">
        <v>6114</v>
      </c>
      <c r="K2466" s="10" t="s">
        <v>6578</v>
      </c>
    </row>
    <row r="2467" spans="3:11" ht="15" customHeight="1" x14ac:dyDescent="0.3">
      <c r="C2467" s="44" t="s">
        <v>17214</v>
      </c>
      <c r="D2467" s="47" t="s">
        <v>5636</v>
      </c>
      <c r="F2467" s="52" t="s">
        <v>12786</v>
      </c>
      <c r="G2467" s="10">
        <v>67834</v>
      </c>
      <c r="H2467" s="10" t="s">
        <v>6586</v>
      </c>
      <c r="I2467" s="47" t="s">
        <v>1529</v>
      </c>
      <c r="J2467" s="10" t="s">
        <v>6117</v>
      </c>
      <c r="K2467" s="10" t="s">
        <v>6587</v>
      </c>
    </row>
    <row r="2468" spans="3:11" ht="15" customHeight="1" x14ac:dyDescent="0.3">
      <c r="C2468" s="44" t="s">
        <v>17215</v>
      </c>
      <c r="D2468" s="47" t="s">
        <v>17216</v>
      </c>
      <c r="F2468" s="52" t="s">
        <v>12787</v>
      </c>
      <c r="G2468" s="10">
        <v>170718</v>
      </c>
      <c r="H2468" s="10" t="s">
        <v>6588</v>
      </c>
      <c r="I2468" s="47" t="s">
        <v>1531</v>
      </c>
      <c r="J2468" s="10" t="s">
        <v>6120</v>
      </c>
      <c r="K2468" s="10" t="s">
        <v>6589</v>
      </c>
    </row>
    <row r="2469" spans="3:11" ht="15" customHeight="1" x14ac:dyDescent="0.3">
      <c r="C2469" s="44" t="s">
        <v>17217</v>
      </c>
      <c r="D2469" s="47" t="s">
        <v>17218</v>
      </c>
      <c r="F2469" s="52" t="s">
        <v>12788</v>
      </c>
      <c r="G2469" s="10">
        <v>15929</v>
      </c>
      <c r="H2469" s="10" t="s">
        <v>6593</v>
      </c>
      <c r="I2469" s="47" t="s">
        <v>1533</v>
      </c>
      <c r="J2469" s="10" t="s">
        <v>6594</v>
      </c>
      <c r="K2469" s="10" t="s">
        <v>6595</v>
      </c>
    </row>
    <row r="2470" spans="3:11" ht="15" customHeight="1" x14ac:dyDescent="0.3">
      <c r="C2470" s="44" t="s">
        <v>17219</v>
      </c>
      <c r="D2470" s="47" t="s">
        <v>17220</v>
      </c>
      <c r="F2470" s="52" t="s">
        <v>12789</v>
      </c>
      <c r="G2470" s="10">
        <v>15937</v>
      </c>
      <c r="H2470" s="10" t="s">
        <v>6613</v>
      </c>
      <c r="I2470" s="47" t="s">
        <v>6127</v>
      </c>
      <c r="J2470" s="10" t="s">
        <v>6129</v>
      </c>
      <c r="K2470" s="10" t="s">
        <v>6614</v>
      </c>
    </row>
    <row r="2471" spans="3:11" ht="15" customHeight="1" x14ac:dyDescent="0.3">
      <c r="C2471" s="44" t="s">
        <v>17221</v>
      </c>
      <c r="D2471" s="47" t="s">
        <v>7562</v>
      </c>
      <c r="F2471" s="52" t="s">
        <v>12790</v>
      </c>
      <c r="G2471" s="10">
        <v>15964</v>
      </c>
      <c r="H2471" s="10" t="s">
        <v>6658</v>
      </c>
      <c r="I2471" s="47" t="s">
        <v>6657</v>
      </c>
      <c r="J2471" s="10" t="s">
        <v>6659</v>
      </c>
      <c r="K2471" s="10" t="s">
        <v>6660</v>
      </c>
    </row>
    <row r="2472" spans="3:11" ht="15" customHeight="1" x14ac:dyDescent="0.3">
      <c r="C2472" s="44" t="s">
        <v>17222</v>
      </c>
      <c r="D2472" s="47" t="s">
        <v>17223</v>
      </c>
      <c r="F2472" s="52" t="s">
        <v>12791</v>
      </c>
      <c r="G2472" s="10">
        <v>404549</v>
      </c>
      <c r="H2472" s="10" t="s">
        <v>6668</v>
      </c>
      <c r="I2472" s="47" t="s">
        <v>6667</v>
      </c>
      <c r="J2472" s="10" t="s">
        <v>6669</v>
      </c>
      <c r="K2472" s="10" t="s">
        <v>6670</v>
      </c>
    </row>
    <row r="2473" spans="3:11" ht="15" customHeight="1" x14ac:dyDescent="0.3">
      <c r="C2473" s="44" t="s">
        <v>17224</v>
      </c>
      <c r="D2473" s="47" t="s">
        <v>7450</v>
      </c>
      <c r="F2473" s="52" t="s">
        <v>12792</v>
      </c>
      <c r="G2473" s="10">
        <v>15965</v>
      </c>
      <c r="H2473" s="10" t="s">
        <v>6674</v>
      </c>
      <c r="I2473" s="47" t="s">
        <v>3432</v>
      </c>
      <c r="J2473" s="10" t="s">
        <v>6145</v>
      </c>
      <c r="K2473" s="10" t="s">
        <v>6675</v>
      </c>
    </row>
    <row r="2474" spans="3:11" ht="15" customHeight="1" x14ac:dyDescent="0.3">
      <c r="C2474" s="44" t="s">
        <v>17225</v>
      </c>
      <c r="D2474" s="47" t="s">
        <v>17226</v>
      </c>
      <c r="F2474" s="52" t="s">
        <v>12793</v>
      </c>
      <c r="G2474" s="10">
        <v>15967</v>
      </c>
      <c r="H2474" s="10" t="s">
        <v>6680</v>
      </c>
      <c r="I2474" s="47" t="s">
        <v>3433</v>
      </c>
      <c r="J2474" s="10" t="s">
        <v>6681</v>
      </c>
      <c r="K2474" s="10" t="s">
        <v>6682</v>
      </c>
    </row>
    <row r="2475" spans="3:11" ht="15" customHeight="1" x14ac:dyDescent="0.3">
      <c r="C2475" s="44" t="s">
        <v>17227</v>
      </c>
      <c r="D2475" s="47" t="s">
        <v>6279</v>
      </c>
      <c r="F2475" s="52" t="s">
        <v>12794</v>
      </c>
      <c r="G2475" s="10">
        <v>15972</v>
      </c>
      <c r="H2475" s="10" t="s">
        <v>6684</v>
      </c>
      <c r="I2475" s="47" t="s">
        <v>6683</v>
      </c>
      <c r="J2475" s="10" t="s">
        <v>6685</v>
      </c>
      <c r="K2475" s="10" t="s">
        <v>6686</v>
      </c>
    </row>
    <row r="2476" spans="3:11" ht="15" customHeight="1" x14ac:dyDescent="0.3">
      <c r="C2476" s="44" t="s">
        <v>17228</v>
      </c>
      <c r="D2476" s="47" t="s">
        <v>3735</v>
      </c>
      <c r="F2476" s="52" t="s">
        <v>12795</v>
      </c>
      <c r="G2476" s="10">
        <v>15974</v>
      </c>
      <c r="H2476" s="10" t="s">
        <v>6691</v>
      </c>
      <c r="I2476" s="47" t="s">
        <v>6690</v>
      </c>
      <c r="J2476" s="10" t="s">
        <v>6692</v>
      </c>
      <c r="K2476" s="10" t="s">
        <v>6693</v>
      </c>
    </row>
    <row r="2477" spans="3:11" ht="15" customHeight="1" x14ac:dyDescent="0.3">
      <c r="C2477" s="44" t="s">
        <v>17229</v>
      </c>
      <c r="D2477" s="47" t="s">
        <v>17230</v>
      </c>
      <c r="F2477" s="52" t="s">
        <v>12796</v>
      </c>
      <c r="G2477" s="10">
        <v>15975</v>
      </c>
      <c r="H2477" s="10" t="s">
        <v>6697</v>
      </c>
      <c r="I2477" s="47" t="s">
        <v>3441</v>
      </c>
      <c r="J2477" s="10" t="s">
        <v>6698</v>
      </c>
      <c r="K2477" s="10" t="s">
        <v>6699</v>
      </c>
    </row>
    <row r="2478" spans="3:11" ht="15" customHeight="1" x14ac:dyDescent="0.3">
      <c r="C2478" s="44" t="s">
        <v>17231</v>
      </c>
      <c r="D2478" s="47" t="s">
        <v>17232</v>
      </c>
      <c r="F2478" s="52" t="s">
        <v>12797</v>
      </c>
      <c r="G2478" s="10">
        <v>15976</v>
      </c>
      <c r="H2478" s="10" t="s">
        <v>6704</v>
      </c>
      <c r="I2478" s="47" t="s">
        <v>3442</v>
      </c>
      <c r="J2478" s="10" t="s">
        <v>6705</v>
      </c>
      <c r="K2478" s="10" t="s">
        <v>6706</v>
      </c>
    </row>
    <row r="2479" spans="3:11" ht="15" customHeight="1" x14ac:dyDescent="0.3">
      <c r="C2479" s="44" t="s">
        <v>17233</v>
      </c>
      <c r="D2479" s="47" t="s">
        <v>3739</v>
      </c>
      <c r="F2479" s="52" t="s">
        <v>12798</v>
      </c>
      <c r="G2479" s="10">
        <v>15977</v>
      </c>
      <c r="H2479" s="10" t="s">
        <v>6711</v>
      </c>
      <c r="I2479" s="47" t="s">
        <v>3443</v>
      </c>
      <c r="J2479" s="10" t="s">
        <v>6155</v>
      </c>
      <c r="K2479" s="10" t="s">
        <v>6712</v>
      </c>
    </row>
    <row r="2480" spans="3:11" ht="15" customHeight="1" x14ac:dyDescent="0.3">
      <c r="C2480" s="44" t="s">
        <v>17234</v>
      </c>
      <c r="D2480" s="47" t="s">
        <v>17235</v>
      </c>
      <c r="F2480" s="52" t="s">
        <v>12799</v>
      </c>
      <c r="G2480" s="10">
        <v>230405</v>
      </c>
      <c r="H2480" s="10" t="s">
        <v>6716</v>
      </c>
      <c r="I2480" s="47" t="s">
        <v>3447</v>
      </c>
      <c r="J2480" s="10" t="s">
        <v>6717</v>
      </c>
      <c r="K2480" s="10" t="s">
        <v>6718</v>
      </c>
    </row>
    <row r="2481" spans="3:11" ht="15" customHeight="1" x14ac:dyDescent="0.3">
      <c r="C2481" s="44" t="s">
        <v>17236</v>
      </c>
      <c r="D2481" s="47" t="s">
        <v>17237</v>
      </c>
      <c r="F2481" s="52" t="s">
        <v>12800</v>
      </c>
      <c r="G2481" s="10">
        <v>15978</v>
      </c>
      <c r="H2481" s="10" t="s">
        <v>6721</v>
      </c>
      <c r="I2481" s="47" t="s">
        <v>928</v>
      </c>
      <c r="J2481" s="10" t="s">
        <v>6158</v>
      </c>
      <c r="K2481" s="10" t="s">
        <v>6722</v>
      </c>
    </row>
    <row r="2482" spans="3:11" ht="15" customHeight="1" x14ac:dyDescent="0.3">
      <c r="C2482" s="44" t="s">
        <v>17238</v>
      </c>
      <c r="D2482" s="47" t="s">
        <v>17239</v>
      </c>
      <c r="F2482" s="52" t="s">
        <v>12801</v>
      </c>
      <c r="G2482" s="10">
        <v>15979</v>
      </c>
      <c r="H2482" s="10" t="s">
        <v>6726</v>
      </c>
      <c r="I2482" s="47" t="s">
        <v>6164</v>
      </c>
      <c r="J2482" s="10" t="s">
        <v>6166</v>
      </c>
      <c r="K2482" s="10" t="s">
        <v>6727</v>
      </c>
    </row>
    <row r="2483" spans="3:11" ht="15" customHeight="1" x14ac:dyDescent="0.3">
      <c r="C2483" s="44" t="s">
        <v>17240</v>
      </c>
      <c r="D2483" s="47" t="s">
        <v>17241</v>
      </c>
      <c r="F2483" s="52" t="s">
        <v>12802</v>
      </c>
      <c r="G2483" s="10">
        <v>15980</v>
      </c>
      <c r="H2483" s="10" t="s">
        <v>6728</v>
      </c>
      <c r="I2483" s="47" t="s">
        <v>6168</v>
      </c>
      <c r="J2483" s="10" t="s">
        <v>6170</v>
      </c>
      <c r="K2483" s="10" t="s">
        <v>6729</v>
      </c>
    </row>
    <row r="2484" spans="3:11" ht="15" customHeight="1" x14ac:dyDescent="0.3">
      <c r="C2484" s="44" t="s">
        <v>17242</v>
      </c>
      <c r="D2484" s="47" t="s">
        <v>17243</v>
      </c>
      <c r="F2484" s="52" t="s">
        <v>12803</v>
      </c>
      <c r="G2484" s="10">
        <v>387510</v>
      </c>
      <c r="H2484" s="10" t="s">
        <v>6730</v>
      </c>
      <c r="I2484" s="47" t="s">
        <v>6172</v>
      </c>
      <c r="J2484" s="10" t="s">
        <v>6174</v>
      </c>
      <c r="K2484" s="10" t="s">
        <v>6731</v>
      </c>
    </row>
    <row r="2485" spans="3:11" ht="15" customHeight="1" x14ac:dyDescent="0.3">
      <c r="C2485" s="44" t="s">
        <v>17244</v>
      </c>
      <c r="D2485" s="47" t="s">
        <v>17245</v>
      </c>
      <c r="F2485" s="52" t="s">
        <v>12804</v>
      </c>
      <c r="G2485" s="10">
        <v>242700</v>
      </c>
      <c r="H2485" s="10" t="s">
        <v>6736</v>
      </c>
      <c r="I2485" s="47" t="s">
        <v>6735</v>
      </c>
      <c r="J2485" s="10" t="s">
        <v>6737</v>
      </c>
      <c r="K2485" s="10" t="s">
        <v>6738</v>
      </c>
    </row>
    <row r="2486" spans="3:11" ht="15" customHeight="1" x14ac:dyDescent="0.3">
      <c r="C2486" s="44" t="s">
        <v>17246</v>
      </c>
      <c r="D2486" s="47" t="s">
        <v>17247</v>
      </c>
      <c r="F2486" s="52" t="s">
        <v>12805</v>
      </c>
      <c r="G2486" s="10">
        <v>73916</v>
      </c>
      <c r="H2486" s="10" t="s">
        <v>6740</v>
      </c>
      <c r="I2486" s="47" t="s">
        <v>6180</v>
      </c>
      <c r="J2486" s="10" t="s">
        <v>6182</v>
      </c>
      <c r="K2486" s="10" t="s">
        <v>6741</v>
      </c>
    </row>
    <row r="2487" spans="3:11" ht="15" customHeight="1" x14ac:dyDescent="0.3">
      <c r="C2487" s="44" t="s">
        <v>17248</v>
      </c>
      <c r="D2487" s="47" t="s">
        <v>17249</v>
      </c>
      <c r="F2487" s="52" t="s">
        <v>12806</v>
      </c>
      <c r="G2487" s="10">
        <v>16000</v>
      </c>
      <c r="H2487" s="10" t="s">
        <v>6747</v>
      </c>
      <c r="I2487" s="47" t="s">
        <v>1356</v>
      </c>
      <c r="J2487" s="10" t="s">
        <v>6187</v>
      </c>
      <c r="K2487" s="10" t="s">
        <v>6748</v>
      </c>
    </row>
    <row r="2488" spans="3:11" ht="15" customHeight="1" x14ac:dyDescent="0.3">
      <c r="C2488" s="44" t="s">
        <v>17250</v>
      </c>
      <c r="D2488" s="47" t="s">
        <v>17251</v>
      </c>
      <c r="F2488" s="52" t="s">
        <v>12807</v>
      </c>
      <c r="G2488" s="10">
        <v>16001</v>
      </c>
      <c r="H2488" s="10" t="s">
        <v>6755</v>
      </c>
      <c r="I2488" s="47" t="s">
        <v>1269</v>
      </c>
      <c r="J2488" s="10" t="s">
        <v>6756</v>
      </c>
      <c r="K2488" s="10" t="s">
        <v>6757</v>
      </c>
    </row>
    <row r="2489" spans="3:11" ht="15" customHeight="1" x14ac:dyDescent="0.3">
      <c r="C2489" s="44" t="s">
        <v>17252</v>
      </c>
      <c r="D2489" s="47" t="s">
        <v>17253</v>
      </c>
      <c r="F2489" s="52" t="s">
        <v>24061</v>
      </c>
      <c r="G2489" s="10">
        <v>24010</v>
      </c>
      <c r="H2489" s="10" t="s">
        <v>24062</v>
      </c>
      <c r="I2489" s="47" t="s">
        <v>18983</v>
      </c>
      <c r="J2489" s="10" t="s">
        <v>24063</v>
      </c>
      <c r="K2489" s="10" t="s">
        <v>24064</v>
      </c>
    </row>
    <row r="2490" spans="3:11" ht="15" customHeight="1" x14ac:dyDescent="0.3">
      <c r="C2490" s="44" t="s">
        <v>17254</v>
      </c>
      <c r="D2490" s="47" t="s">
        <v>7732</v>
      </c>
      <c r="F2490" s="52" t="s">
        <v>24065</v>
      </c>
      <c r="G2490" s="10">
        <v>67454</v>
      </c>
      <c r="H2490" s="10" t="s">
        <v>24066</v>
      </c>
      <c r="I2490" s="47" t="s">
        <v>17620</v>
      </c>
      <c r="J2490" s="10" t="s">
        <v>21847</v>
      </c>
      <c r="K2490" s="10" t="s">
        <v>24067</v>
      </c>
    </row>
    <row r="2491" spans="3:11" ht="15" customHeight="1" x14ac:dyDescent="0.3">
      <c r="C2491" s="44" t="s">
        <v>17255</v>
      </c>
      <c r="D2491" s="47" t="s">
        <v>7736</v>
      </c>
      <c r="F2491" s="52" t="s">
        <v>12808</v>
      </c>
      <c r="G2491" s="10">
        <v>16151</v>
      </c>
      <c r="H2491" s="10" t="s">
        <v>6780</v>
      </c>
      <c r="I2491" s="47" t="s">
        <v>5181</v>
      </c>
      <c r="J2491" s="10" t="s">
        <v>6781</v>
      </c>
      <c r="K2491" s="10" t="s">
        <v>6782</v>
      </c>
    </row>
    <row r="2492" spans="3:11" ht="15" customHeight="1" x14ac:dyDescent="0.3">
      <c r="C2492" s="44" t="s">
        <v>17256</v>
      </c>
      <c r="D2492" s="47" t="s">
        <v>17257</v>
      </c>
      <c r="F2492" s="52" t="s">
        <v>12809</v>
      </c>
      <c r="G2492" s="10">
        <v>16153</v>
      </c>
      <c r="H2492" s="10" t="s">
        <v>6787</v>
      </c>
      <c r="I2492" s="47" t="s">
        <v>2861</v>
      </c>
      <c r="J2492" s="10" t="s">
        <v>103</v>
      </c>
      <c r="K2492" s="10" t="s">
        <v>6788</v>
      </c>
    </row>
    <row r="2493" spans="3:11" ht="15" customHeight="1" x14ac:dyDescent="0.3">
      <c r="C2493" s="44" t="s">
        <v>17258</v>
      </c>
      <c r="D2493" s="47" t="s">
        <v>3749</v>
      </c>
      <c r="F2493" s="52" t="s">
        <v>12810</v>
      </c>
      <c r="G2493" s="10">
        <v>16154</v>
      </c>
      <c r="H2493" s="10" t="s">
        <v>6789</v>
      </c>
      <c r="I2493" s="47" t="s">
        <v>2358</v>
      </c>
      <c r="J2493" s="10" t="s">
        <v>6207</v>
      </c>
      <c r="K2493" s="10" t="s">
        <v>6790</v>
      </c>
    </row>
    <row r="2494" spans="3:11" ht="15" customHeight="1" x14ac:dyDescent="0.3">
      <c r="C2494" s="44" t="s">
        <v>17259</v>
      </c>
      <c r="D2494" s="47" t="s">
        <v>3758</v>
      </c>
      <c r="F2494" s="52" t="s">
        <v>12811</v>
      </c>
      <c r="G2494" s="10">
        <v>16155</v>
      </c>
      <c r="H2494" s="10" t="s">
        <v>6792</v>
      </c>
      <c r="I2494" s="47" t="s">
        <v>2365</v>
      </c>
      <c r="J2494" s="10" t="s">
        <v>6213</v>
      </c>
      <c r="K2494" s="10" t="s">
        <v>6793</v>
      </c>
    </row>
    <row r="2495" spans="3:11" ht="15" customHeight="1" x14ac:dyDescent="0.3">
      <c r="C2495" s="44" t="s">
        <v>17260</v>
      </c>
      <c r="D2495" s="47" t="s">
        <v>17261</v>
      </c>
      <c r="F2495" s="52" t="s">
        <v>12812</v>
      </c>
      <c r="G2495" s="10">
        <v>16156</v>
      </c>
      <c r="H2495" s="10" t="s">
        <v>6794</v>
      </c>
      <c r="I2495" s="47" t="s">
        <v>2359</v>
      </c>
      <c r="J2495" s="10" t="s">
        <v>106</v>
      </c>
      <c r="K2495" s="10" t="s">
        <v>6795</v>
      </c>
    </row>
    <row r="2496" spans="3:11" ht="15" customHeight="1" x14ac:dyDescent="0.3">
      <c r="C2496" s="44" t="s">
        <v>17262</v>
      </c>
      <c r="D2496" s="47" t="s">
        <v>17263</v>
      </c>
      <c r="F2496" s="52" t="s">
        <v>24068</v>
      </c>
      <c r="G2496" s="10">
        <v>16157</v>
      </c>
      <c r="H2496" s="10" t="s">
        <v>24069</v>
      </c>
      <c r="I2496" s="47" t="s">
        <v>6224</v>
      </c>
      <c r="J2496" s="10" t="s">
        <v>6226</v>
      </c>
      <c r="K2496" s="10" t="s">
        <v>24070</v>
      </c>
    </row>
    <row r="2497" spans="3:11" ht="15" customHeight="1" x14ac:dyDescent="0.3">
      <c r="C2497" s="44" t="s">
        <v>17264</v>
      </c>
      <c r="D2497" s="47" t="s">
        <v>17265</v>
      </c>
      <c r="F2497" s="52" t="s">
        <v>12813</v>
      </c>
      <c r="G2497" s="10">
        <v>16159</v>
      </c>
      <c r="H2497" s="10" t="s">
        <v>6797</v>
      </c>
      <c r="I2497" s="47" t="s">
        <v>3948</v>
      </c>
      <c r="J2497" s="10" t="s">
        <v>6798</v>
      </c>
      <c r="K2497" s="10" t="s">
        <v>6799</v>
      </c>
    </row>
    <row r="2498" spans="3:11" ht="15" customHeight="1" x14ac:dyDescent="0.3">
      <c r="C2498" s="44" t="s">
        <v>17266</v>
      </c>
      <c r="D2498" s="47" t="s">
        <v>6314</v>
      </c>
      <c r="F2498" s="52" t="s">
        <v>12814</v>
      </c>
      <c r="G2498" s="10">
        <v>16160</v>
      </c>
      <c r="H2498" s="10" t="s">
        <v>6800</v>
      </c>
      <c r="I2498" s="47" t="s">
        <v>4439</v>
      </c>
      <c r="J2498" s="10" t="s">
        <v>6232</v>
      </c>
      <c r="K2498" s="10" t="s">
        <v>6801</v>
      </c>
    </row>
    <row r="2499" spans="3:11" ht="15" customHeight="1" x14ac:dyDescent="0.3">
      <c r="C2499" s="44" t="s">
        <v>17267</v>
      </c>
      <c r="D2499" s="47" t="s">
        <v>3342</v>
      </c>
      <c r="F2499" s="52" t="s">
        <v>12815</v>
      </c>
      <c r="G2499" s="10">
        <v>16161</v>
      </c>
      <c r="H2499" s="10" t="s">
        <v>6802</v>
      </c>
      <c r="I2499" s="47" t="s">
        <v>6234</v>
      </c>
      <c r="J2499" s="10" t="s">
        <v>6236</v>
      </c>
      <c r="K2499" s="10" t="s">
        <v>6803</v>
      </c>
    </row>
    <row r="2500" spans="3:11" ht="15" customHeight="1" x14ac:dyDescent="0.3">
      <c r="C2500" s="44" t="s">
        <v>17268</v>
      </c>
      <c r="D2500" s="47" t="s">
        <v>8059</v>
      </c>
      <c r="F2500" s="52" t="s">
        <v>12816</v>
      </c>
      <c r="G2500" s="10">
        <v>16162</v>
      </c>
      <c r="H2500" s="10" t="s">
        <v>6804</v>
      </c>
      <c r="I2500" s="47" t="s">
        <v>6238</v>
      </c>
      <c r="J2500" s="10" t="s">
        <v>6240</v>
      </c>
      <c r="K2500" s="10" t="s">
        <v>6805</v>
      </c>
    </row>
    <row r="2501" spans="3:11" ht="15" customHeight="1" x14ac:dyDescent="0.3">
      <c r="C2501" s="44" t="s">
        <v>17269</v>
      </c>
      <c r="D2501" s="47" t="s">
        <v>8063</v>
      </c>
      <c r="F2501" s="52" t="s">
        <v>12817</v>
      </c>
      <c r="G2501" s="10">
        <v>16163</v>
      </c>
      <c r="H2501" s="10" t="s">
        <v>6810</v>
      </c>
      <c r="I2501" s="47" t="s">
        <v>2363</v>
      </c>
      <c r="J2501" s="10" t="s">
        <v>115</v>
      </c>
      <c r="K2501" s="10" t="s">
        <v>6811</v>
      </c>
    </row>
    <row r="2502" spans="3:11" ht="15" customHeight="1" x14ac:dyDescent="0.3">
      <c r="C2502" s="44" t="s">
        <v>17270</v>
      </c>
      <c r="D2502" s="47" t="s">
        <v>17271</v>
      </c>
      <c r="F2502" s="52" t="s">
        <v>12818</v>
      </c>
      <c r="G2502" s="10">
        <v>16164</v>
      </c>
      <c r="H2502" s="10" t="s">
        <v>6814</v>
      </c>
      <c r="I2502" s="47" t="s">
        <v>6245</v>
      </c>
      <c r="J2502" s="10" t="s">
        <v>6247</v>
      </c>
      <c r="K2502" s="10" t="s">
        <v>6815</v>
      </c>
    </row>
    <row r="2503" spans="3:11" ht="15" customHeight="1" x14ac:dyDescent="0.3">
      <c r="C2503" s="44" t="s">
        <v>17272</v>
      </c>
      <c r="D2503" s="47" t="s">
        <v>3765</v>
      </c>
      <c r="F2503" s="52" t="s">
        <v>12819</v>
      </c>
      <c r="G2503" s="10">
        <v>16165</v>
      </c>
      <c r="H2503" s="10" t="s">
        <v>6819</v>
      </c>
      <c r="I2503" s="47" t="s">
        <v>6249</v>
      </c>
      <c r="J2503" s="10" t="s">
        <v>6251</v>
      </c>
      <c r="K2503" s="10" t="s">
        <v>6820</v>
      </c>
    </row>
    <row r="2504" spans="3:11" ht="15" customHeight="1" x14ac:dyDescent="0.3">
      <c r="C2504" s="44" t="s">
        <v>17273</v>
      </c>
      <c r="D2504" s="47" t="s">
        <v>6328</v>
      </c>
      <c r="F2504" s="52" t="s">
        <v>12820</v>
      </c>
      <c r="G2504" s="10">
        <v>16168</v>
      </c>
      <c r="H2504" s="10" t="s">
        <v>6822</v>
      </c>
      <c r="I2504" s="47" t="s">
        <v>2366</v>
      </c>
      <c r="J2504" s="10" t="s">
        <v>118</v>
      </c>
      <c r="K2504" s="10" t="s">
        <v>6823</v>
      </c>
    </row>
    <row r="2505" spans="3:11" ht="15" customHeight="1" x14ac:dyDescent="0.3">
      <c r="C2505" s="44" t="s">
        <v>17274</v>
      </c>
      <c r="D2505" s="47" t="s">
        <v>8082</v>
      </c>
      <c r="F2505" s="52" t="s">
        <v>24071</v>
      </c>
      <c r="G2505" s="10">
        <v>16169</v>
      </c>
      <c r="H2505" s="10" t="s">
        <v>24072</v>
      </c>
      <c r="I2505" s="47" t="s">
        <v>18998</v>
      </c>
      <c r="J2505" s="10" t="s">
        <v>24073</v>
      </c>
      <c r="K2505" s="10" t="s">
        <v>24074</v>
      </c>
    </row>
    <row r="2506" spans="3:11" ht="15" customHeight="1" x14ac:dyDescent="0.3">
      <c r="C2506" s="44" t="s">
        <v>17275</v>
      </c>
      <c r="D2506" s="47" t="s">
        <v>17276</v>
      </c>
      <c r="F2506" s="52" t="s">
        <v>12821</v>
      </c>
      <c r="G2506" s="10">
        <v>16170</v>
      </c>
      <c r="H2506" s="10" t="s">
        <v>6830</v>
      </c>
      <c r="I2506" s="47" t="s">
        <v>2370</v>
      </c>
      <c r="J2506" s="10" t="s">
        <v>121</v>
      </c>
      <c r="K2506" s="10" t="s">
        <v>6831</v>
      </c>
    </row>
    <row r="2507" spans="3:11" ht="15" customHeight="1" x14ac:dyDescent="0.3">
      <c r="C2507" s="44" t="s">
        <v>17277</v>
      </c>
      <c r="D2507" s="47" t="s">
        <v>3780</v>
      </c>
      <c r="F2507" s="52" t="s">
        <v>12822</v>
      </c>
      <c r="G2507" s="10">
        <v>16171</v>
      </c>
      <c r="H2507" s="10" t="s">
        <v>6833</v>
      </c>
      <c r="I2507" s="47" t="s">
        <v>2373</v>
      </c>
      <c r="J2507" s="10" t="s">
        <v>124</v>
      </c>
      <c r="K2507" s="10" t="s">
        <v>6834</v>
      </c>
    </row>
    <row r="2508" spans="3:11" ht="15" customHeight="1" x14ac:dyDescent="0.3">
      <c r="C2508" s="44" t="s">
        <v>17278</v>
      </c>
      <c r="D2508" s="47" t="s">
        <v>8146</v>
      </c>
      <c r="F2508" s="52" t="s">
        <v>12823</v>
      </c>
      <c r="G2508" s="10">
        <v>56069</v>
      </c>
      <c r="H2508" s="10" t="s">
        <v>6838</v>
      </c>
      <c r="I2508" s="47" t="s">
        <v>2381</v>
      </c>
      <c r="J2508" s="10" t="s">
        <v>127</v>
      </c>
      <c r="K2508" s="10" t="s">
        <v>6839</v>
      </c>
    </row>
    <row r="2509" spans="3:11" ht="15" customHeight="1" x14ac:dyDescent="0.3">
      <c r="C2509" s="44" t="s">
        <v>17279</v>
      </c>
      <c r="D2509" s="47" t="s">
        <v>17280</v>
      </c>
      <c r="F2509" s="52" t="s">
        <v>12824</v>
      </c>
      <c r="G2509" s="10">
        <v>234836</v>
      </c>
      <c r="H2509" s="10" t="s">
        <v>6847</v>
      </c>
      <c r="I2509" s="47" t="s">
        <v>4443</v>
      </c>
      <c r="J2509" s="10" t="s">
        <v>130</v>
      </c>
      <c r="K2509" s="10" t="s">
        <v>6848</v>
      </c>
    </row>
    <row r="2510" spans="3:11" ht="15" customHeight="1" x14ac:dyDescent="0.3">
      <c r="C2510" s="44" t="s">
        <v>17281</v>
      </c>
      <c r="D2510" s="47" t="s">
        <v>17282</v>
      </c>
      <c r="F2510" s="52" t="s">
        <v>12825</v>
      </c>
      <c r="G2510" s="10">
        <v>239114</v>
      </c>
      <c r="H2510" s="10" t="s">
        <v>6853</v>
      </c>
      <c r="I2510" s="47" t="s">
        <v>6270</v>
      </c>
      <c r="J2510" s="10" t="s">
        <v>6272</v>
      </c>
      <c r="K2510" s="10" t="s">
        <v>6854</v>
      </c>
    </row>
    <row r="2511" spans="3:11" ht="15" customHeight="1" x14ac:dyDescent="0.3">
      <c r="C2511" s="44" t="s">
        <v>17283</v>
      </c>
      <c r="D2511" s="47" t="s">
        <v>17284</v>
      </c>
      <c r="F2511" s="52" t="s">
        <v>12826</v>
      </c>
      <c r="G2511" s="10">
        <v>257630</v>
      </c>
      <c r="H2511" s="10" t="s">
        <v>6859</v>
      </c>
      <c r="I2511" s="47" t="s">
        <v>2384</v>
      </c>
      <c r="J2511" s="10" t="s">
        <v>6277</v>
      </c>
      <c r="K2511" s="10" t="s">
        <v>6860</v>
      </c>
    </row>
    <row r="2512" spans="3:11" ht="15" customHeight="1" x14ac:dyDescent="0.3">
      <c r="C2512" s="44" t="s">
        <v>17285</v>
      </c>
      <c r="D2512" s="47" t="s">
        <v>17286</v>
      </c>
      <c r="F2512" s="52" t="s">
        <v>12827</v>
      </c>
      <c r="G2512" s="10">
        <v>16172</v>
      </c>
      <c r="H2512" s="10" t="s">
        <v>6861</v>
      </c>
      <c r="I2512" s="47" t="s">
        <v>6282</v>
      </c>
      <c r="J2512" s="10" t="s">
        <v>6284</v>
      </c>
      <c r="K2512" s="10" t="s">
        <v>6862</v>
      </c>
    </row>
    <row r="2513" spans="3:11" ht="15" customHeight="1" x14ac:dyDescent="0.3">
      <c r="C2513" s="44" t="s">
        <v>17287</v>
      </c>
      <c r="D2513" s="47" t="s">
        <v>8194</v>
      </c>
      <c r="F2513" s="52" t="s">
        <v>12828</v>
      </c>
      <c r="G2513" s="10">
        <v>50905</v>
      </c>
      <c r="H2513" s="10" t="s">
        <v>6867</v>
      </c>
      <c r="I2513" s="47" t="s">
        <v>6290</v>
      </c>
      <c r="J2513" s="10" t="s">
        <v>6292</v>
      </c>
      <c r="K2513" s="10" t="s">
        <v>6868</v>
      </c>
    </row>
    <row r="2514" spans="3:11" ht="15" customHeight="1" x14ac:dyDescent="0.3">
      <c r="C2514" s="44" t="s">
        <v>17288</v>
      </c>
      <c r="D2514" s="47" t="s">
        <v>8196</v>
      </c>
      <c r="F2514" s="52" t="s">
        <v>12829</v>
      </c>
      <c r="G2514" s="10">
        <v>16173</v>
      </c>
      <c r="H2514" s="10" t="s">
        <v>6872</v>
      </c>
      <c r="I2514" s="47" t="s">
        <v>4449</v>
      </c>
      <c r="J2514" s="10" t="s">
        <v>6298</v>
      </c>
      <c r="K2514" s="10" t="s">
        <v>6873</v>
      </c>
    </row>
    <row r="2515" spans="3:11" ht="15" customHeight="1" x14ac:dyDescent="0.3">
      <c r="C2515" s="44" t="s">
        <v>17289</v>
      </c>
      <c r="D2515" s="47" t="s">
        <v>17290</v>
      </c>
      <c r="F2515" s="52" t="s">
        <v>12830</v>
      </c>
      <c r="G2515" s="10">
        <v>16182</v>
      </c>
      <c r="H2515" s="10" t="s">
        <v>6874</v>
      </c>
      <c r="I2515" s="47" t="s">
        <v>6304</v>
      </c>
      <c r="J2515" s="10" t="s">
        <v>6306</v>
      </c>
      <c r="K2515" s="10" t="s">
        <v>6875</v>
      </c>
    </row>
    <row r="2516" spans="3:11" ht="15" customHeight="1" x14ac:dyDescent="0.3">
      <c r="C2516" s="44" t="s">
        <v>17291</v>
      </c>
      <c r="D2516" s="47" t="s">
        <v>8200</v>
      </c>
      <c r="F2516" s="52" t="s">
        <v>12831</v>
      </c>
      <c r="G2516" s="10">
        <v>16174</v>
      </c>
      <c r="H2516" s="10" t="s">
        <v>6876</v>
      </c>
      <c r="I2516" s="47" t="s">
        <v>6310</v>
      </c>
      <c r="J2516" s="10" t="s">
        <v>6312</v>
      </c>
      <c r="K2516" s="10" t="s">
        <v>6877</v>
      </c>
    </row>
    <row r="2517" spans="3:11" ht="15" customHeight="1" x14ac:dyDescent="0.3">
      <c r="C2517" s="44" t="s">
        <v>17292</v>
      </c>
      <c r="D2517" s="47" t="s">
        <v>3784</v>
      </c>
      <c r="F2517" s="52" t="s">
        <v>12832</v>
      </c>
      <c r="G2517" s="10">
        <v>329244</v>
      </c>
      <c r="H2517" s="10" t="s">
        <v>6881</v>
      </c>
      <c r="I2517" s="47" t="s">
        <v>4453</v>
      </c>
      <c r="J2517" s="10" t="s">
        <v>136</v>
      </c>
      <c r="K2517" s="10" t="s">
        <v>6882</v>
      </c>
    </row>
    <row r="2518" spans="3:11" ht="15" customHeight="1" x14ac:dyDescent="0.3">
      <c r="C2518" s="44" t="s">
        <v>17293</v>
      </c>
      <c r="D2518" s="47" t="s">
        <v>17294</v>
      </c>
      <c r="F2518" s="52" t="s">
        <v>12833</v>
      </c>
      <c r="G2518" s="10">
        <v>16175</v>
      </c>
      <c r="H2518" s="10" t="s">
        <v>6883</v>
      </c>
      <c r="I2518" s="47" t="s">
        <v>929</v>
      </c>
      <c r="J2518" s="10" t="s">
        <v>6318</v>
      </c>
      <c r="K2518" s="10" t="s">
        <v>6884</v>
      </c>
    </row>
    <row r="2519" spans="3:11" ht="15" customHeight="1" x14ac:dyDescent="0.3">
      <c r="C2519" s="44" t="s">
        <v>17295</v>
      </c>
      <c r="D2519" s="47" t="s">
        <v>3787</v>
      </c>
      <c r="F2519" s="52" t="s">
        <v>12834</v>
      </c>
      <c r="G2519" s="10">
        <v>16176</v>
      </c>
      <c r="H2519" s="10" t="s">
        <v>6885</v>
      </c>
      <c r="I2519" s="47" t="s">
        <v>934</v>
      </c>
      <c r="J2519" s="10" t="s">
        <v>6321</v>
      </c>
      <c r="K2519" s="10" t="s">
        <v>6886</v>
      </c>
    </row>
    <row r="2520" spans="3:11" ht="15" customHeight="1" x14ac:dyDescent="0.3">
      <c r="C2520" s="44" t="s">
        <v>17296</v>
      </c>
      <c r="D2520" s="47" t="s">
        <v>17297</v>
      </c>
      <c r="F2520" s="52" t="s">
        <v>24075</v>
      </c>
      <c r="G2520" s="10">
        <v>215274</v>
      </c>
      <c r="H2520" s="10" t="s">
        <v>24076</v>
      </c>
      <c r="I2520" s="47" t="s">
        <v>19014</v>
      </c>
      <c r="J2520" s="10" t="s">
        <v>24077</v>
      </c>
      <c r="K2520" s="10" t="s">
        <v>24078</v>
      </c>
    </row>
    <row r="2521" spans="3:11" ht="15" customHeight="1" x14ac:dyDescent="0.3">
      <c r="C2521" s="44" t="s">
        <v>17298</v>
      </c>
      <c r="D2521" s="47" t="s">
        <v>8227</v>
      </c>
      <c r="F2521" s="52" t="s">
        <v>24079</v>
      </c>
      <c r="G2521" s="10">
        <v>54450</v>
      </c>
      <c r="H2521" s="10" t="s">
        <v>24080</v>
      </c>
      <c r="I2521" s="47" t="s">
        <v>19016</v>
      </c>
      <c r="J2521" s="10" t="s">
        <v>24081</v>
      </c>
      <c r="K2521" s="10" t="s">
        <v>24082</v>
      </c>
    </row>
    <row r="2522" spans="3:11" ht="15" customHeight="1" x14ac:dyDescent="0.3">
      <c r="C2522" s="44" t="s">
        <v>17299</v>
      </c>
      <c r="D2522" s="47" t="s">
        <v>8231</v>
      </c>
      <c r="F2522" s="52" t="s">
        <v>24083</v>
      </c>
      <c r="G2522" s="10">
        <v>54448</v>
      </c>
      <c r="H2522" s="10" t="s">
        <v>24084</v>
      </c>
      <c r="I2522" s="47" t="s">
        <v>19018</v>
      </c>
      <c r="J2522" s="10" t="s">
        <v>24085</v>
      </c>
      <c r="K2522" s="10" t="s">
        <v>24086</v>
      </c>
    </row>
    <row r="2523" spans="3:11" ht="15" customHeight="1" x14ac:dyDescent="0.3">
      <c r="C2523" s="44" t="s">
        <v>17300</v>
      </c>
      <c r="D2523" s="47" t="s">
        <v>17301</v>
      </c>
      <c r="F2523" s="52" t="s">
        <v>24087</v>
      </c>
      <c r="G2523" s="10">
        <v>69677</v>
      </c>
      <c r="H2523" s="10" t="s">
        <v>24088</v>
      </c>
      <c r="I2523" s="47" t="s">
        <v>19020</v>
      </c>
      <c r="J2523" s="10" t="s">
        <v>24089</v>
      </c>
      <c r="K2523" s="10" t="s">
        <v>24090</v>
      </c>
    </row>
    <row r="2524" spans="3:11" ht="15" customHeight="1" x14ac:dyDescent="0.3">
      <c r="C2524" s="44" t="s">
        <v>17302</v>
      </c>
      <c r="D2524" s="47" t="s">
        <v>17303</v>
      </c>
      <c r="F2524" s="52" t="s">
        <v>24091</v>
      </c>
      <c r="G2524" s="10">
        <v>215257</v>
      </c>
      <c r="H2524" s="10" t="s">
        <v>24092</v>
      </c>
      <c r="I2524" s="47" t="s">
        <v>19022</v>
      </c>
      <c r="J2524" s="10" t="s">
        <v>24093</v>
      </c>
      <c r="K2524" s="10" t="s">
        <v>24094</v>
      </c>
    </row>
    <row r="2525" spans="3:11" ht="15" customHeight="1" x14ac:dyDescent="0.3">
      <c r="C2525" s="44" t="s">
        <v>17304</v>
      </c>
      <c r="D2525" s="47" t="s">
        <v>17305</v>
      </c>
      <c r="F2525" s="52" t="s">
        <v>12835</v>
      </c>
      <c r="G2525" s="10">
        <v>16177</v>
      </c>
      <c r="H2525" s="10" t="s">
        <v>6887</v>
      </c>
      <c r="I2525" s="47" t="s">
        <v>2391</v>
      </c>
      <c r="J2525" s="10" t="s">
        <v>6326</v>
      </c>
      <c r="K2525" s="10" t="s">
        <v>6888</v>
      </c>
    </row>
    <row r="2526" spans="3:11" ht="15" customHeight="1" x14ac:dyDescent="0.3">
      <c r="C2526" s="44" t="s">
        <v>17306</v>
      </c>
      <c r="D2526" s="47" t="s">
        <v>17307</v>
      </c>
      <c r="F2526" s="52" t="s">
        <v>12836</v>
      </c>
      <c r="G2526" s="10">
        <v>16178</v>
      </c>
      <c r="H2526" s="10" t="s">
        <v>6889</v>
      </c>
      <c r="I2526" s="47" t="s">
        <v>6332</v>
      </c>
      <c r="J2526" s="10" t="s">
        <v>6334</v>
      </c>
      <c r="K2526" s="10" t="s">
        <v>6890</v>
      </c>
    </row>
    <row r="2527" spans="3:11" ht="15" customHeight="1" x14ac:dyDescent="0.3">
      <c r="C2527" s="44" t="s">
        <v>17308</v>
      </c>
      <c r="D2527" s="47" t="s">
        <v>17309</v>
      </c>
      <c r="F2527" s="52" t="s">
        <v>12837</v>
      </c>
      <c r="G2527" s="10">
        <v>16180</v>
      </c>
      <c r="H2527" s="10" t="s">
        <v>6893</v>
      </c>
      <c r="I2527" s="47" t="s">
        <v>6339</v>
      </c>
      <c r="J2527" s="10" t="s">
        <v>6341</v>
      </c>
      <c r="K2527" s="10" t="s">
        <v>6894</v>
      </c>
    </row>
    <row r="2528" spans="3:11" ht="15" customHeight="1" x14ac:dyDescent="0.3">
      <c r="C2528" s="44" t="s">
        <v>17310</v>
      </c>
      <c r="D2528" s="47" t="s">
        <v>17311</v>
      </c>
      <c r="F2528" s="52" t="s">
        <v>24095</v>
      </c>
      <c r="G2528" s="10">
        <v>60367</v>
      </c>
      <c r="H2528" s="10" t="s">
        <v>24096</v>
      </c>
      <c r="I2528" s="47" t="s">
        <v>19027</v>
      </c>
      <c r="J2528" s="10" t="s">
        <v>21856</v>
      </c>
      <c r="K2528" s="10" t="s">
        <v>24097</v>
      </c>
    </row>
    <row r="2529" spans="3:11" ht="15" customHeight="1" x14ac:dyDescent="0.3">
      <c r="C2529" s="44" t="s">
        <v>17312</v>
      </c>
      <c r="D2529" s="47" t="s">
        <v>17313</v>
      </c>
      <c r="F2529" s="52" t="s">
        <v>12838</v>
      </c>
      <c r="G2529" s="10">
        <v>17082</v>
      </c>
      <c r="H2529" s="10" t="s">
        <v>6895</v>
      </c>
      <c r="I2529" s="47" t="s">
        <v>6345</v>
      </c>
      <c r="J2529" s="10" t="s">
        <v>6347</v>
      </c>
      <c r="K2529" s="10" t="s">
        <v>6896</v>
      </c>
    </row>
    <row r="2530" spans="3:11" ht="15" customHeight="1" x14ac:dyDescent="0.3">
      <c r="C2530" s="44" t="s">
        <v>17314</v>
      </c>
      <c r="D2530" s="47" t="s">
        <v>7638</v>
      </c>
      <c r="F2530" s="52" t="s">
        <v>24098</v>
      </c>
      <c r="G2530" s="10">
        <v>107527</v>
      </c>
      <c r="H2530" s="10" t="s">
        <v>24099</v>
      </c>
      <c r="I2530" s="47" t="s">
        <v>19030</v>
      </c>
      <c r="J2530" s="10" t="s">
        <v>21859</v>
      </c>
      <c r="K2530" s="10" t="s">
        <v>24100</v>
      </c>
    </row>
    <row r="2531" spans="3:11" ht="15" customHeight="1" x14ac:dyDescent="0.3">
      <c r="C2531" s="44" t="s">
        <v>17315</v>
      </c>
      <c r="D2531" s="47" t="s">
        <v>17316</v>
      </c>
      <c r="F2531" s="52" t="s">
        <v>12839</v>
      </c>
      <c r="G2531" s="10">
        <v>16181</v>
      </c>
      <c r="H2531" s="10" t="s">
        <v>6897</v>
      </c>
      <c r="I2531" s="47" t="s">
        <v>2397</v>
      </c>
      <c r="J2531" s="10" t="s">
        <v>145</v>
      </c>
      <c r="K2531" s="10" t="s">
        <v>6898</v>
      </c>
    </row>
    <row r="2532" spans="3:11" ht="15" customHeight="1" x14ac:dyDescent="0.3">
      <c r="C2532" s="44" t="s">
        <v>17317</v>
      </c>
      <c r="D2532" s="47" t="s">
        <v>6379</v>
      </c>
      <c r="F2532" s="52" t="s">
        <v>12840</v>
      </c>
      <c r="G2532" s="10">
        <v>16183</v>
      </c>
      <c r="H2532" s="10" t="s">
        <v>6899</v>
      </c>
      <c r="I2532" s="47" t="s">
        <v>3963</v>
      </c>
      <c r="J2532" s="10" t="s">
        <v>148</v>
      </c>
      <c r="K2532" s="10" t="s">
        <v>6900</v>
      </c>
    </row>
    <row r="2533" spans="3:11" ht="15" customHeight="1" x14ac:dyDescent="0.3">
      <c r="C2533" s="44" t="s">
        <v>17318</v>
      </c>
      <c r="D2533" s="47" t="s">
        <v>3811</v>
      </c>
      <c r="F2533" s="52" t="s">
        <v>12841</v>
      </c>
      <c r="G2533" s="10">
        <v>58181</v>
      </c>
      <c r="H2533" s="10" t="s">
        <v>6902</v>
      </c>
      <c r="I2533" s="47" t="s">
        <v>4460</v>
      </c>
      <c r="J2533" s="10" t="s">
        <v>151</v>
      </c>
      <c r="K2533" s="10" t="s">
        <v>6903</v>
      </c>
    </row>
    <row r="2534" spans="3:11" ht="15" customHeight="1" x14ac:dyDescent="0.3">
      <c r="C2534" s="44" t="s">
        <v>17319</v>
      </c>
      <c r="D2534" s="47" t="s">
        <v>17320</v>
      </c>
      <c r="F2534" s="52" t="s">
        <v>12842</v>
      </c>
      <c r="G2534" s="10">
        <v>237313</v>
      </c>
      <c r="H2534" s="10" t="s">
        <v>6904</v>
      </c>
      <c r="I2534" s="47" t="s">
        <v>6363</v>
      </c>
      <c r="J2534" s="10" t="s">
        <v>6365</v>
      </c>
      <c r="K2534" s="10" t="s">
        <v>6905</v>
      </c>
    </row>
    <row r="2535" spans="3:11" ht="15" customHeight="1" x14ac:dyDescent="0.3">
      <c r="C2535" s="44" t="s">
        <v>17321</v>
      </c>
      <c r="D2535" s="47" t="s">
        <v>8901</v>
      </c>
      <c r="F2535" s="52" t="s">
        <v>12843</v>
      </c>
      <c r="G2535" s="10">
        <v>60505</v>
      </c>
      <c r="H2535" s="10" t="s">
        <v>6907</v>
      </c>
      <c r="I2535" s="47" t="s">
        <v>2405</v>
      </c>
      <c r="J2535" s="10" t="s">
        <v>154</v>
      </c>
      <c r="K2535" s="10" t="s">
        <v>6908</v>
      </c>
    </row>
    <row r="2536" spans="3:11" ht="15" customHeight="1" x14ac:dyDescent="0.3">
      <c r="C2536" s="44" t="s">
        <v>17322</v>
      </c>
      <c r="D2536" s="47" t="s">
        <v>17323</v>
      </c>
      <c r="F2536" s="52" t="s">
        <v>12844</v>
      </c>
      <c r="G2536" s="10">
        <v>60504</v>
      </c>
      <c r="H2536" s="10" t="s">
        <v>6909</v>
      </c>
      <c r="I2536" s="47" t="s">
        <v>6374</v>
      </c>
      <c r="J2536" s="10" t="s">
        <v>6376</v>
      </c>
      <c r="K2536" s="10" t="s">
        <v>6910</v>
      </c>
    </row>
    <row r="2537" spans="3:11" ht="15" customHeight="1" x14ac:dyDescent="0.3">
      <c r="C2537" s="44" t="s">
        <v>17324</v>
      </c>
      <c r="D2537" s="47" t="s">
        <v>9180</v>
      </c>
      <c r="F2537" s="52" t="s">
        <v>12845</v>
      </c>
      <c r="G2537" s="10">
        <v>50929</v>
      </c>
      <c r="H2537" s="10" t="s">
        <v>6912</v>
      </c>
      <c r="I2537" s="47" t="s">
        <v>4470</v>
      </c>
      <c r="J2537" s="10" t="s">
        <v>157</v>
      </c>
      <c r="K2537" s="10" t="s">
        <v>6913</v>
      </c>
    </row>
    <row r="2538" spans="3:11" ht="15" customHeight="1" x14ac:dyDescent="0.3">
      <c r="C2538" s="44" t="s">
        <v>17325</v>
      </c>
      <c r="D2538" s="47" t="s">
        <v>8938</v>
      </c>
      <c r="F2538" s="52" t="s">
        <v>24101</v>
      </c>
      <c r="G2538" s="10">
        <v>230828</v>
      </c>
      <c r="H2538" s="10" t="s">
        <v>24102</v>
      </c>
      <c r="I2538" s="47" t="s">
        <v>19039</v>
      </c>
      <c r="J2538" s="10" t="s">
        <v>21862</v>
      </c>
      <c r="K2538" s="10" t="s">
        <v>24103</v>
      </c>
    </row>
    <row r="2539" spans="3:11" ht="15" customHeight="1" x14ac:dyDescent="0.3">
      <c r="C2539" s="44" t="s">
        <v>17326</v>
      </c>
      <c r="D2539" s="47" t="s">
        <v>6392</v>
      </c>
      <c r="F2539" s="52" t="s">
        <v>12846</v>
      </c>
      <c r="G2539" s="10">
        <v>237310</v>
      </c>
      <c r="H2539" s="10" t="s">
        <v>6914</v>
      </c>
      <c r="I2539" s="47" t="s">
        <v>6388</v>
      </c>
      <c r="J2539" s="10" t="s">
        <v>6390</v>
      </c>
      <c r="K2539" s="10" t="s">
        <v>6915</v>
      </c>
    </row>
    <row r="2540" spans="3:11" ht="15" customHeight="1" x14ac:dyDescent="0.3">
      <c r="C2540" s="44" t="s">
        <v>17327</v>
      </c>
      <c r="D2540" s="47" t="s">
        <v>8945</v>
      </c>
      <c r="F2540" s="52" t="s">
        <v>12847</v>
      </c>
      <c r="G2540" s="10">
        <v>83430</v>
      </c>
      <c r="H2540" s="10" t="s">
        <v>6916</v>
      </c>
      <c r="I2540" s="47" t="s">
        <v>4467</v>
      </c>
      <c r="J2540" s="10" t="s">
        <v>160</v>
      </c>
      <c r="K2540" s="10" t="s">
        <v>6917</v>
      </c>
    </row>
    <row r="2541" spans="3:11" ht="15" customHeight="1" x14ac:dyDescent="0.3">
      <c r="C2541" s="44" t="s">
        <v>17328</v>
      </c>
      <c r="D2541" s="47" t="s">
        <v>8951</v>
      </c>
      <c r="F2541" s="52" t="s">
        <v>12848</v>
      </c>
      <c r="G2541" s="10">
        <v>209590</v>
      </c>
      <c r="H2541" s="10" t="s">
        <v>6918</v>
      </c>
      <c r="I2541" s="47" t="s">
        <v>6403</v>
      </c>
      <c r="J2541" s="10" t="s">
        <v>6405</v>
      </c>
      <c r="K2541" s="10" t="s">
        <v>6919</v>
      </c>
    </row>
    <row r="2542" spans="3:11" ht="15" customHeight="1" x14ac:dyDescent="0.3">
      <c r="C2542" s="44" t="s">
        <v>17329</v>
      </c>
      <c r="D2542" s="47" t="s">
        <v>17330</v>
      </c>
      <c r="F2542" s="52" t="s">
        <v>12849</v>
      </c>
      <c r="G2542" s="10">
        <v>93672</v>
      </c>
      <c r="H2542" s="10" t="s">
        <v>6920</v>
      </c>
      <c r="I2542" s="47" t="s">
        <v>4468</v>
      </c>
      <c r="J2542" s="10" t="s">
        <v>163</v>
      </c>
      <c r="K2542" s="10" t="s">
        <v>6921</v>
      </c>
    </row>
    <row r="2543" spans="3:11" ht="15" customHeight="1" x14ac:dyDescent="0.3">
      <c r="C2543" s="44" t="s">
        <v>17331</v>
      </c>
      <c r="D2543" s="47" t="s">
        <v>7521</v>
      </c>
      <c r="F2543" s="52" t="s">
        <v>12850</v>
      </c>
      <c r="G2543" s="10">
        <v>246779</v>
      </c>
      <c r="H2543" s="10" t="s">
        <v>6922</v>
      </c>
      <c r="I2543" s="47" t="s">
        <v>2415</v>
      </c>
      <c r="J2543" s="10" t="s">
        <v>169</v>
      </c>
      <c r="K2543" s="10" t="s">
        <v>6923</v>
      </c>
    </row>
    <row r="2544" spans="3:11" ht="15" customHeight="1" x14ac:dyDescent="0.3">
      <c r="C2544" s="44" t="s">
        <v>17332</v>
      </c>
      <c r="D2544" s="47" t="s">
        <v>8967</v>
      </c>
      <c r="F2544" s="52" t="s">
        <v>12851</v>
      </c>
      <c r="G2544" s="10">
        <v>16184</v>
      </c>
      <c r="H2544" s="10" t="s">
        <v>6925</v>
      </c>
      <c r="I2544" s="47" t="s">
        <v>6439</v>
      </c>
      <c r="J2544" s="10" t="s">
        <v>6926</v>
      </c>
      <c r="K2544" s="10" t="s">
        <v>6927</v>
      </c>
    </row>
    <row r="2545" spans="3:11" ht="15" customHeight="1" x14ac:dyDescent="0.3">
      <c r="C2545" s="44" t="s">
        <v>17333</v>
      </c>
      <c r="D2545" s="47" t="s">
        <v>17334</v>
      </c>
      <c r="F2545" s="52" t="s">
        <v>12852</v>
      </c>
      <c r="G2545" s="10">
        <v>16185</v>
      </c>
      <c r="H2545" s="10" t="s">
        <v>6928</v>
      </c>
      <c r="I2545" s="47" t="s">
        <v>2425</v>
      </c>
      <c r="J2545" s="10" t="s">
        <v>6929</v>
      </c>
      <c r="K2545" s="10" t="s">
        <v>6930</v>
      </c>
    </row>
    <row r="2546" spans="3:11" ht="15" customHeight="1" x14ac:dyDescent="0.3">
      <c r="C2546" s="44" t="s">
        <v>17335</v>
      </c>
      <c r="D2546" s="47" t="s">
        <v>17336</v>
      </c>
      <c r="F2546" s="52" t="s">
        <v>12853</v>
      </c>
      <c r="G2546" s="10">
        <v>16186</v>
      </c>
      <c r="H2546" s="10" t="s">
        <v>6932</v>
      </c>
      <c r="I2546" s="47" t="s">
        <v>2429</v>
      </c>
      <c r="J2546" s="10" t="s">
        <v>6933</v>
      </c>
      <c r="K2546" s="10" t="s">
        <v>6934</v>
      </c>
    </row>
    <row r="2547" spans="3:11" ht="15" customHeight="1" x14ac:dyDescent="0.3">
      <c r="C2547" s="44" t="s">
        <v>17337</v>
      </c>
      <c r="D2547" s="47" t="s">
        <v>17338</v>
      </c>
      <c r="F2547" s="52" t="s">
        <v>12854</v>
      </c>
      <c r="G2547" s="10">
        <v>16187</v>
      </c>
      <c r="H2547" s="10" t="s">
        <v>6937</v>
      </c>
      <c r="I2547" s="47" t="s">
        <v>2435</v>
      </c>
      <c r="J2547" s="10" t="s">
        <v>6456</v>
      </c>
      <c r="K2547" s="10" t="s">
        <v>6938</v>
      </c>
    </row>
    <row r="2548" spans="3:11" ht="15" customHeight="1" x14ac:dyDescent="0.3">
      <c r="C2548" s="44" t="s">
        <v>17339</v>
      </c>
      <c r="D2548" s="47" t="s">
        <v>9188</v>
      </c>
      <c r="F2548" s="52" t="s">
        <v>12855</v>
      </c>
      <c r="G2548" s="10">
        <v>76399</v>
      </c>
      <c r="H2548" s="10" t="s">
        <v>6940</v>
      </c>
      <c r="I2548" s="47" t="s">
        <v>6939</v>
      </c>
      <c r="J2548" s="10" t="s">
        <v>6941</v>
      </c>
      <c r="K2548" s="10" t="s">
        <v>6942</v>
      </c>
    </row>
    <row r="2549" spans="3:11" ht="15" customHeight="1" x14ac:dyDescent="0.3">
      <c r="C2549" s="44" t="s">
        <v>17340</v>
      </c>
      <c r="D2549" s="47" t="s">
        <v>17341</v>
      </c>
      <c r="F2549" s="52" t="s">
        <v>12856</v>
      </c>
      <c r="G2549" s="10">
        <v>218624</v>
      </c>
      <c r="H2549" s="10" t="s">
        <v>6945</v>
      </c>
      <c r="I2549" s="47" t="s">
        <v>6944</v>
      </c>
      <c r="J2549" s="10" t="s">
        <v>6946</v>
      </c>
      <c r="K2549" s="10" t="s">
        <v>6947</v>
      </c>
    </row>
    <row r="2550" spans="3:11" ht="15" customHeight="1" x14ac:dyDescent="0.3">
      <c r="C2550" s="44" t="s">
        <v>17342</v>
      </c>
      <c r="D2550" s="47" t="s">
        <v>17343</v>
      </c>
      <c r="F2550" s="52" t="s">
        <v>12857</v>
      </c>
      <c r="G2550" s="10">
        <v>16188</v>
      </c>
      <c r="H2550" s="10" t="s">
        <v>6951</v>
      </c>
      <c r="I2550" s="47" t="s">
        <v>6465</v>
      </c>
      <c r="J2550" s="10" t="s">
        <v>6952</v>
      </c>
      <c r="K2550" s="10" t="s">
        <v>6953</v>
      </c>
    </row>
    <row r="2551" spans="3:11" ht="15" customHeight="1" x14ac:dyDescent="0.3">
      <c r="C2551" s="44" t="s">
        <v>17344</v>
      </c>
      <c r="D2551" s="47" t="s">
        <v>17345</v>
      </c>
      <c r="F2551" s="52" t="s">
        <v>12858</v>
      </c>
      <c r="G2551" s="10">
        <v>16189</v>
      </c>
      <c r="H2551" s="10" t="s">
        <v>6962</v>
      </c>
      <c r="I2551" s="47" t="s">
        <v>2443</v>
      </c>
      <c r="J2551" s="10" t="s">
        <v>175</v>
      </c>
      <c r="K2551" s="10" t="s">
        <v>6963</v>
      </c>
    </row>
    <row r="2552" spans="3:11" ht="15" customHeight="1" x14ac:dyDescent="0.3">
      <c r="C2552" s="44" t="s">
        <v>17346</v>
      </c>
      <c r="D2552" s="47" t="s">
        <v>17347</v>
      </c>
      <c r="F2552" s="52" t="s">
        <v>12859</v>
      </c>
      <c r="G2552" s="10">
        <v>16190</v>
      </c>
      <c r="H2552" s="10" t="s">
        <v>6965</v>
      </c>
      <c r="I2552" s="47" t="s">
        <v>4799</v>
      </c>
      <c r="J2552" s="10" t="s">
        <v>6477</v>
      </c>
      <c r="K2552" s="10" t="s">
        <v>6966</v>
      </c>
    </row>
    <row r="2553" spans="3:11" ht="15" customHeight="1" x14ac:dyDescent="0.3">
      <c r="C2553" s="44" t="s">
        <v>17348</v>
      </c>
      <c r="D2553" s="47" t="s">
        <v>17349</v>
      </c>
      <c r="F2553" s="52" t="s">
        <v>12860</v>
      </c>
      <c r="G2553" s="10">
        <v>16191</v>
      </c>
      <c r="H2553" s="10" t="s">
        <v>6972</v>
      </c>
      <c r="I2553" s="47" t="s">
        <v>2450</v>
      </c>
      <c r="J2553" s="10" t="s">
        <v>6482</v>
      </c>
      <c r="K2553" s="10" t="s">
        <v>6973</v>
      </c>
    </row>
    <row r="2554" spans="3:11" ht="15" customHeight="1" x14ac:dyDescent="0.3">
      <c r="C2554" s="44" t="s">
        <v>17350</v>
      </c>
      <c r="D2554" s="47" t="s">
        <v>5046</v>
      </c>
      <c r="F2554" s="52" t="s">
        <v>12861</v>
      </c>
      <c r="G2554" s="10">
        <v>16192</v>
      </c>
      <c r="H2554" s="10" t="s">
        <v>6975</v>
      </c>
      <c r="I2554" s="47" t="s">
        <v>2458</v>
      </c>
      <c r="J2554" s="10" t="s">
        <v>6487</v>
      </c>
      <c r="K2554" s="10" t="s">
        <v>6976</v>
      </c>
    </row>
    <row r="2555" spans="3:11" ht="15" customHeight="1" x14ac:dyDescent="0.3">
      <c r="C2555" s="44" t="s">
        <v>17351</v>
      </c>
      <c r="D2555" s="47" t="s">
        <v>9414</v>
      </c>
      <c r="F2555" s="52" t="s">
        <v>12862</v>
      </c>
      <c r="G2555" s="10">
        <v>16193</v>
      </c>
      <c r="H2555" s="10" t="s">
        <v>6978</v>
      </c>
      <c r="I2555" s="47" t="s">
        <v>939</v>
      </c>
      <c r="J2555" s="10" t="s">
        <v>6490</v>
      </c>
      <c r="K2555" s="10" t="s">
        <v>6979</v>
      </c>
    </row>
    <row r="2556" spans="3:11" ht="15" customHeight="1" x14ac:dyDescent="0.3">
      <c r="C2556" s="44" t="s">
        <v>17352</v>
      </c>
      <c r="D2556" s="47" t="s">
        <v>9420</v>
      </c>
      <c r="F2556" s="52" t="s">
        <v>12863</v>
      </c>
      <c r="G2556" s="10">
        <v>16194</v>
      </c>
      <c r="H2556" s="10" t="s">
        <v>6983</v>
      </c>
      <c r="I2556" s="47" t="s">
        <v>2493</v>
      </c>
      <c r="J2556" s="10" t="s">
        <v>6984</v>
      </c>
      <c r="K2556" s="10" t="s">
        <v>6985</v>
      </c>
    </row>
    <row r="2557" spans="3:11" ht="15" customHeight="1" x14ac:dyDescent="0.3">
      <c r="C2557" s="44" t="s">
        <v>17353</v>
      </c>
      <c r="D2557" s="47" t="s">
        <v>17354</v>
      </c>
      <c r="F2557" s="52" t="s">
        <v>12864</v>
      </c>
      <c r="G2557" s="10">
        <v>16195</v>
      </c>
      <c r="H2557" s="10" t="s">
        <v>6989</v>
      </c>
      <c r="I2557" s="47" t="s">
        <v>2475</v>
      </c>
      <c r="J2557" s="10" t="s">
        <v>6503</v>
      </c>
      <c r="K2557" s="10" t="s">
        <v>6990</v>
      </c>
    </row>
    <row r="2558" spans="3:11" ht="15" customHeight="1" x14ac:dyDescent="0.3">
      <c r="C2558" s="44" t="s">
        <v>17355</v>
      </c>
      <c r="D2558" s="47" t="s">
        <v>17356</v>
      </c>
      <c r="F2558" s="52" t="s">
        <v>12865</v>
      </c>
      <c r="G2558" s="10">
        <v>16196</v>
      </c>
      <c r="H2558" s="10" t="s">
        <v>6992</v>
      </c>
      <c r="I2558" s="47" t="s">
        <v>2483</v>
      </c>
      <c r="J2558" s="10" t="s">
        <v>184</v>
      </c>
      <c r="K2558" s="10" t="s">
        <v>6993</v>
      </c>
    </row>
    <row r="2559" spans="3:11" ht="15" customHeight="1" x14ac:dyDescent="0.3">
      <c r="C2559" s="44" t="s">
        <v>17357</v>
      </c>
      <c r="D2559" s="47" t="s">
        <v>9452</v>
      </c>
      <c r="F2559" s="52" t="s">
        <v>12866</v>
      </c>
      <c r="G2559" s="10">
        <v>16197</v>
      </c>
      <c r="H2559" s="10" t="s">
        <v>6998</v>
      </c>
      <c r="I2559" s="47" t="s">
        <v>6512</v>
      </c>
      <c r="J2559" s="10" t="s">
        <v>6514</v>
      </c>
      <c r="K2559" s="10" t="s">
        <v>6999</v>
      </c>
    </row>
    <row r="2560" spans="3:11" ht="15" customHeight="1" x14ac:dyDescent="0.3">
      <c r="C2560" s="44" t="s">
        <v>17358</v>
      </c>
      <c r="D2560" s="47" t="s">
        <v>3819</v>
      </c>
      <c r="F2560" s="52" t="s">
        <v>12867</v>
      </c>
      <c r="G2560" s="10">
        <v>16198</v>
      </c>
      <c r="H2560" s="10" t="s">
        <v>7003</v>
      </c>
      <c r="I2560" s="47" t="s">
        <v>4475</v>
      </c>
      <c r="J2560" s="10" t="s">
        <v>189</v>
      </c>
      <c r="K2560" s="10" t="s">
        <v>7004</v>
      </c>
    </row>
    <row r="2561" spans="3:11" ht="15" customHeight="1" x14ac:dyDescent="0.3">
      <c r="C2561" s="44" t="s">
        <v>17359</v>
      </c>
      <c r="D2561" s="47" t="s">
        <v>8771</v>
      </c>
      <c r="F2561" s="52" t="s">
        <v>12868</v>
      </c>
      <c r="G2561" s="10">
        <v>16199</v>
      </c>
      <c r="H2561" s="10" t="s">
        <v>7007</v>
      </c>
      <c r="I2561" s="47" t="s">
        <v>6529</v>
      </c>
      <c r="J2561" s="10" t="s">
        <v>6531</v>
      </c>
      <c r="K2561" s="10" t="s">
        <v>7008</v>
      </c>
    </row>
    <row r="2562" spans="3:11" ht="15" customHeight="1" x14ac:dyDescent="0.3">
      <c r="C2562" s="44" t="s">
        <v>17360</v>
      </c>
      <c r="D2562" s="47" t="s">
        <v>17361</v>
      </c>
      <c r="F2562" s="52" t="s">
        <v>12869</v>
      </c>
      <c r="G2562" s="10">
        <v>16322</v>
      </c>
      <c r="H2562" s="10" t="s">
        <v>7029</v>
      </c>
      <c r="I2562" s="47" t="s">
        <v>4342</v>
      </c>
      <c r="J2562" s="10" t="s">
        <v>6557</v>
      </c>
      <c r="K2562" s="10" t="s">
        <v>7030</v>
      </c>
    </row>
    <row r="2563" spans="3:11" ht="15" customHeight="1" x14ac:dyDescent="0.3">
      <c r="C2563" s="44" t="s">
        <v>17362</v>
      </c>
      <c r="D2563" s="47" t="s">
        <v>17363</v>
      </c>
      <c r="F2563" s="52" t="s">
        <v>12870</v>
      </c>
      <c r="G2563" s="10">
        <v>16323</v>
      </c>
      <c r="H2563" s="10" t="s">
        <v>7034</v>
      </c>
      <c r="I2563" s="47" t="s">
        <v>4482</v>
      </c>
      <c r="J2563" s="10" t="s">
        <v>6563</v>
      </c>
      <c r="K2563" s="10" t="s">
        <v>7035</v>
      </c>
    </row>
    <row r="2564" spans="3:11" ht="15" customHeight="1" x14ac:dyDescent="0.3">
      <c r="C2564" s="44" t="s">
        <v>17364</v>
      </c>
      <c r="D2564" s="47" t="s">
        <v>17365</v>
      </c>
      <c r="F2564" s="52" t="s">
        <v>12871</v>
      </c>
      <c r="G2564" s="10">
        <v>16324</v>
      </c>
      <c r="H2564" s="10" t="s">
        <v>7037</v>
      </c>
      <c r="I2564" s="47" t="s">
        <v>6570</v>
      </c>
      <c r="J2564" s="10" t="s">
        <v>6572</v>
      </c>
      <c r="K2564" s="10" t="s">
        <v>7038</v>
      </c>
    </row>
    <row r="2565" spans="3:11" ht="15" customHeight="1" x14ac:dyDescent="0.3">
      <c r="C2565" s="44" t="s">
        <v>17366</v>
      </c>
      <c r="D2565" s="47" t="s">
        <v>3835</v>
      </c>
      <c r="F2565" s="52" t="s">
        <v>12872</v>
      </c>
      <c r="G2565" s="10">
        <v>16326</v>
      </c>
      <c r="H2565" s="10" t="s">
        <v>7040</v>
      </c>
      <c r="I2565" s="47" t="s">
        <v>6579</v>
      </c>
      <c r="J2565" s="10" t="s">
        <v>6581</v>
      </c>
      <c r="K2565" s="10" t="s">
        <v>7041</v>
      </c>
    </row>
    <row r="2566" spans="3:11" ht="15" customHeight="1" x14ac:dyDescent="0.3">
      <c r="C2566" s="44" t="s">
        <v>17367</v>
      </c>
      <c r="D2566" s="47" t="s">
        <v>3834</v>
      </c>
      <c r="F2566" s="52" t="s">
        <v>12873</v>
      </c>
      <c r="G2566" s="10">
        <v>16333</v>
      </c>
      <c r="H2566" s="10" t="s">
        <v>7057</v>
      </c>
      <c r="I2566" s="47" t="s">
        <v>3726</v>
      </c>
      <c r="J2566" s="10" t="s">
        <v>7058</v>
      </c>
      <c r="K2566" s="10" t="s">
        <v>7059</v>
      </c>
    </row>
    <row r="2567" spans="3:11" ht="15" customHeight="1" x14ac:dyDescent="0.3">
      <c r="C2567" s="44" t="s">
        <v>17368</v>
      </c>
      <c r="D2567" s="47" t="s">
        <v>9912</v>
      </c>
      <c r="F2567" s="52" t="s">
        <v>12874</v>
      </c>
      <c r="G2567" s="10">
        <v>16334</v>
      </c>
      <c r="H2567" s="10" t="s">
        <v>7063</v>
      </c>
      <c r="I2567" s="47" t="s">
        <v>3731</v>
      </c>
      <c r="J2567" s="10" t="s">
        <v>7064</v>
      </c>
      <c r="K2567" s="10" t="s">
        <v>7065</v>
      </c>
    </row>
    <row r="2568" spans="3:11" ht="15" customHeight="1" x14ac:dyDescent="0.3">
      <c r="C2568" s="44" t="s">
        <v>17369</v>
      </c>
      <c r="D2568" s="47" t="s">
        <v>9916</v>
      </c>
      <c r="F2568" s="52" t="s">
        <v>12875</v>
      </c>
      <c r="G2568" s="10">
        <v>16179</v>
      </c>
      <c r="H2568" s="10" t="s">
        <v>7102</v>
      </c>
      <c r="I2568" s="47" t="s">
        <v>3971</v>
      </c>
      <c r="J2568" s="10" t="s">
        <v>6652</v>
      </c>
      <c r="K2568" s="10" t="s">
        <v>7103</v>
      </c>
    </row>
    <row r="2569" spans="3:11" ht="15" customHeight="1" x14ac:dyDescent="0.3">
      <c r="C2569" s="44" t="s">
        <v>17370</v>
      </c>
      <c r="D2569" s="47" t="s">
        <v>17371</v>
      </c>
      <c r="F2569" s="52" t="s">
        <v>24104</v>
      </c>
      <c r="G2569" s="10">
        <v>238330</v>
      </c>
      <c r="H2569" s="10" t="s">
        <v>24105</v>
      </c>
      <c r="I2569" s="47" t="s">
        <v>17851</v>
      </c>
      <c r="J2569" s="10" t="s">
        <v>24106</v>
      </c>
      <c r="K2569" s="10" t="s">
        <v>24107</v>
      </c>
    </row>
    <row r="2570" spans="3:11" ht="15" customHeight="1" x14ac:dyDescent="0.3">
      <c r="C2570" s="44" t="s">
        <v>17372</v>
      </c>
      <c r="D2570" s="47" t="s">
        <v>17373</v>
      </c>
      <c r="F2570" s="52" t="s">
        <v>12876</v>
      </c>
      <c r="G2570" s="10">
        <v>16364</v>
      </c>
      <c r="H2570" s="10" t="s">
        <v>7135</v>
      </c>
      <c r="I2570" s="47" t="s">
        <v>6707</v>
      </c>
      <c r="J2570" s="10" t="s">
        <v>6709</v>
      </c>
      <c r="K2570" s="10" t="s">
        <v>7136</v>
      </c>
    </row>
    <row r="2571" spans="3:11" ht="15" customHeight="1" x14ac:dyDescent="0.3">
      <c r="C2571" s="44" t="s">
        <v>17374</v>
      </c>
      <c r="D2571" s="47" t="s">
        <v>17375</v>
      </c>
      <c r="F2571" s="52" t="s">
        <v>12877</v>
      </c>
      <c r="G2571" s="10">
        <v>54139</v>
      </c>
      <c r="H2571" s="10" t="s">
        <v>7146</v>
      </c>
      <c r="I2571" s="47" t="s">
        <v>6719</v>
      </c>
      <c r="J2571" s="10" t="s">
        <v>6720</v>
      </c>
      <c r="K2571" s="10" t="s">
        <v>7147</v>
      </c>
    </row>
    <row r="2572" spans="3:11" ht="15" customHeight="1" x14ac:dyDescent="0.3">
      <c r="C2572" s="44" t="s">
        <v>17376</v>
      </c>
      <c r="D2572" s="47" t="s">
        <v>17377</v>
      </c>
      <c r="F2572" s="52" t="s">
        <v>12878</v>
      </c>
      <c r="G2572" s="10">
        <v>54123</v>
      </c>
      <c r="H2572" s="10" t="s">
        <v>7149</v>
      </c>
      <c r="I2572" s="47" t="s">
        <v>3473</v>
      </c>
      <c r="J2572" s="10" t="s">
        <v>6724</v>
      </c>
      <c r="K2572" s="10" t="s">
        <v>7150</v>
      </c>
    </row>
    <row r="2573" spans="3:11" ht="15" customHeight="1" x14ac:dyDescent="0.3">
      <c r="C2573" s="44" t="s">
        <v>17378</v>
      </c>
      <c r="D2573" s="47" t="s">
        <v>17379</v>
      </c>
      <c r="F2573" s="52" t="s">
        <v>12879</v>
      </c>
      <c r="G2573" s="10">
        <v>16396</v>
      </c>
      <c r="H2573" s="10" t="s">
        <v>7162</v>
      </c>
      <c r="I2573" s="47" t="s">
        <v>6749</v>
      </c>
      <c r="J2573" s="10" t="s">
        <v>7163</v>
      </c>
      <c r="K2573" s="10" t="s">
        <v>7164</v>
      </c>
    </row>
    <row r="2574" spans="3:11" ht="15" customHeight="1" x14ac:dyDescent="0.3">
      <c r="C2574" s="44" t="s">
        <v>17380</v>
      </c>
      <c r="D2574" s="47" t="s">
        <v>17381</v>
      </c>
      <c r="F2574" s="52" t="s">
        <v>12880</v>
      </c>
      <c r="G2574" s="10">
        <v>16411</v>
      </c>
      <c r="H2574" s="10" t="s">
        <v>7190</v>
      </c>
      <c r="I2574" s="47" t="s">
        <v>3073</v>
      </c>
      <c r="J2574" s="10" t="s">
        <v>7191</v>
      </c>
      <c r="K2574" s="10" t="s">
        <v>7192</v>
      </c>
    </row>
    <row r="2575" spans="3:11" ht="15" customHeight="1" x14ac:dyDescent="0.3">
      <c r="C2575" s="44" t="s">
        <v>17382</v>
      </c>
      <c r="D2575" s="47" t="s">
        <v>17383</v>
      </c>
      <c r="F2575" s="52" t="s">
        <v>12881</v>
      </c>
      <c r="G2575" s="10">
        <v>16414</v>
      </c>
      <c r="H2575" s="10" t="s">
        <v>7193</v>
      </c>
      <c r="I2575" s="47" t="s">
        <v>3077</v>
      </c>
      <c r="J2575" s="10" t="s">
        <v>7194</v>
      </c>
      <c r="K2575" s="10" t="s">
        <v>7195</v>
      </c>
    </row>
    <row r="2576" spans="3:11" ht="15" customHeight="1" x14ac:dyDescent="0.3">
      <c r="C2576" s="44" t="s">
        <v>17384</v>
      </c>
      <c r="D2576" s="47" t="s">
        <v>17385</v>
      </c>
      <c r="F2576" s="52" t="s">
        <v>24108</v>
      </c>
      <c r="G2576" s="10">
        <v>16427</v>
      </c>
      <c r="H2576" s="10" t="s">
        <v>24109</v>
      </c>
      <c r="I2576" s="47" t="s">
        <v>19073</v>
      </c>
      <c r="J2576" s="10" t="s">
        <v>24110</v>
      </c>
      <c r="K2576" s="10" t="s">
        <v>24111</v>
      </c>
    </row>
    <row r="2577" spans="3:11" ht="15" customHeight="1" x14ac:dyDescent="0.3">
      <c r="C2577" s="44" t="s">
        <v>17386</v>
      </c>
      <c r="D2577" s="47" t="s">
        <v>17387</v>
      </c>
      <c r="F2577" s="52" t="s">
        <v>12882</v>
      </c>
      <c r="G2577" s="10">
        <v>16449</v>
      </c>
      <c r="H2577" s="10" t="s">
        <v>7205</v>
      </c>
      <c r="I2577" s="47" t="s">
        <v>3234</v>
      </c>
      <c r="J2577" s="10" t="s">
        <v>6825</v>
      </c>
      <c r="K2577" s="10" t="s">
        <v>7206</v>
      </c>
    </row>
    <row r="2578" spans="3:11" ht="15" customHeight="1" x14ac:dyDescent="0.3">
      <c r="C2578" s="44" t="s">
        <v>17388</v>
      </c>
      <c r="D2578" s="47" t="s">
        <v>17389</v>
      </c>
      <c r="F2578" s="52" t="s">
        <v>12883</v>
      </c>
      <c r="G2578" s="10">
        <v>57748</v>
      </c>
      <c r="H2578" s="10" t="s">
        <v>7224</v>
      </c>
      <c r="I2578" s="47" t="s">
        <v>7223</v>
      </c>
      <c r="J2578" s="10" t="s">
        <v>7225</v>
      </c>
      <c r="K2578" s="10" t="s">
        <v>7226</v>
      </c>
    </row>
    <row r="2579" spans="3:11" ht="15" customHeight="1" x14ac:dyDescent="0.3">
      <c r="C2579" s="44" t="s">
        <v>17390</v>
      </c>
      <c r="D2579" s="47" t="s">
        <v>6424</v>
      </c>
      <c r="F2579" s="52" t="s">
        <v>12884</v>
      </c>
      <c r="G2579" s="10">
        <v>57340</v>
      </c>
      <c r="H2579" s="10" t="s">
        <v>7228</v>
      </c>
      <c r="I2579" s="47" t="s">
        <v>7227</v>
      </c>
      <c r="J2579" s="10" t="s">
        <v>7229</v>
      </c>
      <c r="K2579" s="10" t="s">
        <v>7230</v>
      </c>
    </row>
    <row r="2580" spans="3:11" ht="15" customHeight="1" x14ac:dyDescent="0.3">
      <c r="C2580" s="44" t="s">
        <v>17391</v>
      </c>
      <c r="D2580" s="47" t="s">
        <v>9988</v>
      </c>
      <c r="F2580" s="52" t="s">
        <v>24112</v>
      </c>
      <c r="G2580" s="10">
        <v>211255</v>
      </c>
      <c r="H2580" s="10" t="s">
        <v>24113</v>
      </c>
      <c r="I2580" s="47" t="s">
        <v>18036</v>
      </c>
      <c r="J2580" s="10" t="s">
        <v>21889</v>
      </c>
      <c r="K2580" s="10" t="s">
        <v>24114</v>
      </c>
    </row>
    <row r="2581" spans="3:11" ht="15" customHeight="1" x14ac:dyDescent="0.3">
      <c r="C2581" s="44" t="s">
        <v>17392</v>
      </c>
      <c r="D2581" s="47" t="s">
        <v>9992</v>
      </c>
      <c r="F2581" s="52" t="s">
        <v>12885</v>
      </c>
      <c r="G2581" s="10">
        <v>70357</v>
      </c>
      <c r="H2581" s="10" t="s">
        <v>7274</v>
      </c>
      <c r="I2581" s="47" t="s">
        <v>6954</v>
      </c>
      <c r="J2581" s="10" t="s">
        <v>6956</v>
      </c>
      <c r="K2581" s="10" t="s">
        <v>7275</v>
      </c>
    </row>
    <row r="2582" spans="3:11" ht="15" customHeight="1" x14ac:dyDescent="0.3">
      <c r="C2582" s="44" t="s">
        <v>17393</v>
      </c>
      <c r="D2582" s="47" t="s">
        <v>17394</v>
      </c>
      <c r="F2582" s="52" t="s">
        <v>24115</v>
      </c>
      <c r="G2582" s="10">
        <v>330171</v>
      </c>
      <c r="H2582" s="10" t="s">
        <v>24116</v>
      </c>
      <c r="I2582" s="47" t="s">
        <v>18038</v>
      </c>
      <c r="J2582" s="10" t="s">
        <v>21892</v>
      </c>
      <c r="K2582" s="10" t="s">
        <v>24117</v>
      </c>
    </row>
    <row r="2583" spans="3:11" ht="15" customHeight="1" x14ac:dyDescent="0.3">
      <c r="C2583" s="44" t="s">
        <v>17395</v>
      </c>
      <c r="D2583" s="47" t="s">
        <v>17396</v>
      </c>
      <c r="F2583" s="52" t="s">
        <v>24118</v>
      </c>
      <c r="G2583" s="10">
        <v>233877</v>
      </c>
      <c r="H2583" s="10" t="s">
        <v>24119</v>
      </c>
      <c r="I2583" s="47" t="s">
        <v>18040</v>
      </c>
      <c r="J2583" s="10" t="s">
        <v>24120</v>
      </c>
      <c r="K2583" s="10" t="s">
        <v>24121</v>
      </c>
    </row>
    <row r="2584" spans="3:11" ht="15" customHeight="1" x14ac:dyDescent="0.3">
      <c r="C2584" s="44" t="s">
        <v>17397</v>
      </c>
      <c r="D2584" s="47" t="s">
        <v>3850</v>
      </c>
      <c r="F2584" s="52" t="s">
        <v>24122</v>
      </c>
      <c r="G2584" s="10">
        <v>50868</v>
      </c>
      <c r="H2584" s="10" t="s">
        <v>24123</v>
      </c>
      <c r="I2584" s="47" t="s">
        <v>18042</v>
      </c>
      <c r="J2584" s="10" t="s">
        <v>21895</v>
      </c>
      <c r="K2584" s="10" t="s">
        <v>24124</v>
      </c>
    </row>
    <row r="2585" spans="3:11" ht="15" customHeight="1" x14ac:dyDescent="0.3">
      <c r="C2585" s="44" t="s">
        <v>17398</v>
      </c>
      <c r="D2585" s="47" t="s">
        <v>17399</v>
      </c>
      <c r="F2585" s="52" t="s">
        <v>24125</v>
      </c>
      <c r="G2585" s="10">
        <v>16548</v>
      </c>
      <c r="H2585" s="10" t="s">
        <v>24126</v>
      </c>
      <c r="I2585" s="47" t="s">
        <v>18668</v>
      </c>
      <c r="J2585" s="10" t="s">
        <v>24127</v>
      </c>
      <c r="K2585" s="10" t="s">
        <v>24128</v>
      </c>
    </row>
    <row r="2586" spans="3:11" ht="15" customHeight="1" x14ac:dyDescent="0.3">
      <c r="C2586" s="44" t="s">
        <v>17400</v>
      </c>
      <c r="D2586" s="47" t="s">
        <v>5750</v>
      </c>
      <c r="F2586" s="52" t="s">
        <v>12886</v>
      </c>
      <c r="G2586" s="10">
        <v>114229</v>
      </c>
      <c r="H2586" s="10" t="s">
        <v>7304</v>
      </c>
      <c r="I2586" s="47" t="s">
        <v>5628</v>
      </c>
      <c r="J2586" s="10" t="s">
        <v>7071</v>
      </c>
      <c r="K2586" s="10" t="s">
        <v>7305</v>
      </c>
    </row>
    <row r="2587" spans="3:11" ht="15" customHeight="1" x14ac:dyDescent="0.3">
      <c r="C2587" s="44" t="s">
        <v>17401</v>
      </c>
      <c r="D2587" s="47" t="s">
        <v>7536</v>
      </c>
      <c r="F2587" s="52" t="s">
        <v>12887</v>
      </c>
      <c r="G2587" s="10">
        <v>17311</v>
      </c>
      <c r="H2587" s="10" t="s">
        <v>7307</v>
      </c>
      <c r="I2587" s="47" t="s">
        <v>7306</v>
      </c>
      <c r="J2587" s="10" t="s">
        <v>7308</v>
      </c>
      <c r="K2587" s="10" t="s">
        <v>7309</v>
      </c>
    </row>
    <row r="2588" spans="3:11" ht="15" customHeight="1" x14ac:dyDescent="0.3">
      <c r="C2588" s="44" t="s">
        <v>17402</v>
      </c>
      <c r="D2588" s="47" t="s">
        <v>10657</v>
      </c>
      <c r="F2588" s="52" t="s">
        <v>12888</v>
      </c>
      <c r="G2588" s="10">
        <v>16596</v>
      </c>
      <c r="H2588" s="10" t="s">
        <v>7314</v>
      </c>
      <c r="I2588" s="47" t="s">
        <v>7082</v>
      </c>
      <c r="J2588" s="10" t="s">
        <v>7084</v>
      </c>
      <c r="K2588" s="10" t="s">
        <v>7315</v>
      </c>
    </row>
    <row r="2589" spans="3:11" ht="15" customHeight="1" x14ac:dyDescent="0.3">
      <c r="C2589" s="44" t="s">
        <v>17403</v>
      </c>
      <c r="D2589" s="47" t="s">
        <v>17404</v>
      </c>
      <c r="F2589" s="52" t="s">
        <v>24129</v>
      </c>
      <c r="G2589" s="10">
        <v>240756</v>
      </c>
      <c r="H2589" s="10" t="s">
        <v>24130</v>
      </c>
      <c r="I2589" s="47" t="s">
        <v>18044</v>
      </c>
      <c r="J2589" s="10" t="s">
        <v>24131</v>
      </c>
      <c r="K2589" s="10" t="s">
        <v>24132</v>
      </c>
    </row>
    <row r="2590" spans="3:11" ht="15" customHeight="1" x14ac:dyDescent="0.3">
      <c r="C2590" s="44" t="s">
        <v>17405</v>
      </c>
      <c r="D2590" s="47" t="s">
        <v>4682</v>
      </c>
      <c r="F2590" s="52" t="s">
        <v>12889</v>
      </c>
      <c r="G2590" s="10">
        <v>67455</v>
      </c>
      <c r="H2590" s="10" t="s">
        <v>7335</v>
      </c>
      <c r="I2590" s="47" t="s">
        <v>7334</v>
      </c>
      <c r="J2590" s="10" t="s">
        <v>7336</v>
      </c>
      <c r="K2590" s="10" t="s">
        <v>7337</v>
      </c>
    </row>
    <row r="2591" spans="3:11" ht="15" customHeight="1" x14ac:dyDescent="0.3">
      <c r="C2591" s="44" t="s">
        <v>17406</v>
      </c>
      <c r="D2591" s="47" t="s">
        <v>17407</v>
      </c>
      <c r="F2591" s="52" t="s">
        <v>12890</v>
      </c>
      <c r="G2591" s="10">
        <v>77113</v>
      </c>
      <c r="H2591" s="10" t="s">
        <v>7338</v>
      </c>
      <c r="I2591" s="47" t="s">
        <v>7123</v>
      </c>
      <c r="J2591" s="10" t="s">
        <v>7339</v>
      </c>
      <c r="K2591" s="10" t="s">
        <v>7340</v>
      </c>
    </row>
    <row r="2592" spans="3:11" ht="15" customHeight="1" x14ac:dyDescent="0.3">
      <c r="C2592" s="44" t="s">
        <v>17408</v>
      </c>
      <c r="D2592" s="47" t="s">
        <v>17409</v>
      </c>
      <c r="F2592" s="52" t="s">
        <v>24133</v>
      </c>
      <c r="G2592" s="10">
        <v>226541</v>
      </c>
      <c r="H2592" s="10" t="s">
        <v>24134</v>
      </c>
      <c r="I2592" s="47" t="s">
        <v>18048</v>
      </c>
      <c r="J2592" s="10" t="s">
        <v>21901</v>
      </c>
      <c r="K2592" s="10" t="s">
        <v>24135</v>
      </c>
    </row>
    <row r="2593" spans="3:11" ht="15" customHeight="1" x14ac:dyDescent="0.3">
      <c r="C2593" s="44" t="s">
        <v>17410</v>
      </c>
      <c r="D2593" s="47" t="s">
        <v>542</v>
      </c>
      <c r="F2593" s="52" t="s">
        <v>24136</v>
      </c>
      <c r="G2593" s="10">
        <v>242785</v>
      </c>
      <c r="H2593" s="10" t="s">
        <v>24137</v>
      </c>
      <c r="I2593" s="47" t="s">
        <v>18050</v>
      </c>
      <c r="J2593" s="10" t="s">
        <v>21904</v>
      </c>
      <c r="K2593" s="10" t="s">
        <v>24138</v>
      </c>
    </row>
    <row r="2594" spans="3:11" ht="15" customHeight="1" x14ac:dyDescent="0.3">
      <c r="C2594" s="44" t="s">
        <v>17411</v>
      </c>
      <c r="D2594" s="47" t="s">
        <v>879</v>
      </c>
      <c r="F2594" s="52" t="s">
        <v>24139</v>
      </c>
      <c r="G2594" s="10">
        <v>224023</v>
      </c>
      <c r="H2594" s="10" t="s">
        <v>24140</v>
      </c>
      <c r="I2594" s="47" t="s">
        <v>18052</v>
      </c>
      <c r="J2594" s="10" t="s">
        <v>21907</v>
      </c>
      <c r="K2594" s="10" t="s">
        <v>24141</v>
      </c>
    </row>
    <row r="2595" spans="3:11" ht="15" customHeight="1" x14ac:dyDescent="0.3">
      <c r="C2595" s="44" t="s">
        <v>17412</v>
      </c>
      <c r="D2595" s="47" t="s">
        <v>998</v>
      </c>
      <c r="F2595" s="52" t="s">
        <v>12891</v>
      </c>
      <c r="G2595" s="10">
        <v>75785</v>
      </c>
      <c r="H2595" s="10" t="s">
        <v>7345</v>
      </c>
      <c r="I2595" s="47" t="s">
        <v>7128</v>
      </c>
      <c r="J2595" s="10" t="s">
        <v>7130</v>
      </c>
      <c r="K2595" s="10" t="s">
        <v>7346</v>
      </c>
    </row>
    <row r="2596" spans="3:11" ht="15" customHeight="1" x14ac:dyDescent="0.3">
      <c r="C2596" s="44" t="s">
        <v>17413</v>
      </c>
      <c r="D2596" s="47" t="s">
        <v>1142</v>
      </c>
      <c r="F2596" s="52" t="s">
        <v>12892</v>
      </c>
      <c r="G2596" s="10">
        <v>228003</v>
      </c>
      <c r="H2596" s="10" t="s">
        <v>7347</v>
      </c>
      <c r="I2596" s="47" t="s">
        <v>7139</v>
      </c>
      <c r="J2596" s="10" t="s">
        <v>7141</v>
      </c>
      <c r="K2596" s="10" t="s">
        <v>7348</v>
      </c>
    </row>
    <row r="2597" spans="3:11" ht="15" customHeight="1" x14ac:dyDescent="0.3">
      <c r="C2597" s="44" t="s">
        <v>17414</v>
      </c>
      <c r="D2597" s="47" t="s">
        <v>1191</v>
      </c>
      <c r="F2597" s="52" t="s">
        <v>24142</v>
      </c>
      <c r="G2597" s="10">
        <v>52323</v>
      </c>
      <c r="H2597" s="10" t="s">
        <v>24143</v>
      </c>
      <c r="I2597" s="47" t="s">
        <v>18055</v>
      </c>
      <c r="J2597" s="10" t="s">
        <v>21910</v>
      </c>
      <c r="K2597" s="10" t="s">
        <v>24144</v>
      </c>
    </row>
    <row r="2598" spans="3:11" ht="15" customHeight="1" x14ac:dyDescent="0.3">
      <c r="C2598" s="44" t="s">
        <v>17415</v>
      </c>
      <c r="D2598" s="47" t="s">
        <v>1195</v>
      </c>
      <c r="F2598" s="52" t="s">
        <v>24145</v>
      </c>
      <c r="G2598" s="10">
        <v>242521</v>
      </c>
      <c r="H2598" s="10" t="s">
        <v>24146</v>
      </c>
      <c r="I2598" s="47" t="s">
        <v>18057</v>
      </c>
      <c r="J2598" s="10" t="s">
        <v>21913</v>
      </c>
      <c r="K2598" s="10" t="s">
        <v>24147</v>
      </c>
    </row>
    <row r="2599" spans="3:11" ht="15" customHeight="1" x14ac:dyDescent="0.3">
      <c r="C2599" s="44" t="s">
        <v>17416</v>
      </c>
      <c r="D2599" s="47" t="s">
        <v>1200</v>
      </c>
      <c r="F2599" s="52" t="s">
        <v>12893</v>
      </c>
      <c r="G2599" s="10">
        <v>16644</v>
      </c>
      <c r="H2599" s="10" t="s">
        <v>7365</v>
      </c>
      <c r="I2599" s="47" t="s">
        <v>7157</v>
      </c>
      <c r="J2599" s="10" t="s">
        <v>7159</v>
      </c>
      <c r="K2599" s="10" t="s">
        <v>7366</v>
      </c>
    </row>
    <row r="2600" spans="3:11" ht="15" customHeight="1" x14ac:dyDescent="0.3">
      <c r="C2600" s="44" t="s">
        <v>17417</v>
      </c>
      <c r="D2600" s="47" t="s">
        <v>1250</v>
      </c>
      <c r="F2600" s="52" t="s">
        <v>24148</v>
      </c>
      <c r="G2600" s="10">
        <v>16770</v>
      </c>
      <c r="H2600" s="10" t="s">
        <v>24149</v>
      </c>
      <c r="I2600" s="47" t="s">
        <v>17635</v>
      </c>
      <c r="J2600" s="10" t="s">
        <v>24150</v>
      </c>
      <c r="K2600" s="10" t="s">
        <v>24151</v>
      </c>
    </row>
    <row r="2601" spans="3:11" ht="15" customHeight="1" x14ac:dyDescent="0.3">
      <c r="C2601" s="44" t="s">
        <v>17418</v>
      </c>
      <c r="D2601" s="47" t="s">
        <v>464</v>
      </c>
      <c r="F2601" s="52" t="s">
        <v>24152</v>
      </c>
      <c r="G2601" s="10">
        <v>68576</v>
      </c>
      <c r="H2601" s="10" t="s">
        <v>24153</v>
      </c>
      <c r="I2601" s="47" t="s">
        <v>17596</v>
      </c>
      <c r="J2601" s="10" t="s">
        <v>21919</v>
      </c>
      <c r="K2601" s="10" t="s">
        <v>24154</v>
      </c>
    </row>
    <row r="2602" spans="3:11" ht="15" customHeight="1" x14ac:dyDescent="0.3">
      <c r="C2602" s="44" t="s">
        <v>17419</v>
      </c>
      <c r="D2602" s="47" t="s">
        <v>17420</v>
      </c>
      <c r="F2602" s="52" t="s">
        <v>12894</v>
      </c>
      <c r="G2602" s="10">
        <v>16803</v>
      </c>
      <c r="H2602" s="10" t="s">
        <v>7414</v>
      </c>
      <c r="I2602" s="47" t="s">
        <v>7210</v>
      </c>
      <c r="J2602" s="10" t="s">
        <v>7212</v>
      </c>
      <c r="K2602" s="10" t="s">
        <v>7415</v>
      </c>
    </row>
    <row r="2603" spans="3:11" ht="15" customHeight="1" x14ac:dyDescent="0.3">
      <c r="C2603" s="44" t="s">
        <v>17421</v>
      </c>
      <c r="D2603" s="47" t="s">
        <v>1352</v>
      </c>
      <c r="F2603" s="52" t="s">
        <v>12895</v>
      </c>
      <c r="G2603" s="10">
        <v>16818</v>
      </c>
      <c r="H2603" s="10" t="s">
        <v>7416</v>
      </c>
      <c r="I2603" s="47" t="s">
        <v>7214</v>
      </c>
      <c r="J2603" s="10" t="s">
        <v>7417</v>
      </c>
      <c r="K2603" s="10" t="s">
        <v>7418</v>
      </c>
    </row>
    <row r="2604" spans="3:11" ht="15" customHeight="1" x14ac:dyDescent="0.3">
      <c r="C2604" s="44" t="s">
        <v>17422</v>
      </c>
      <c r="D2604" s="47" t="s">
        <v>1357</v>
      </c>
      <c r="F2604" s="52" t="s">
        <v>12896</v>
      </c>
      <c r="G2604" s="10">
        <v>13590</v>
      </c>
      <c r="H2604" s="10" t="s">
        <v>7429</v>
      </c>
      <c r="I2604" s="47" t="s">
        <v>4485</v>
      </c>
      <c r="J2604" s="10" t="s">
        <v>7232</v>
      </c>
      <c r="K2604" s="10" t="s">
        <v>7430</v>
      </c>
    </row>
    <row r="2605" spans="3:11" ht="15" customHeight="1" x14ac:dyDescent="0.3">
      <c r="C2605" s="44" t="s">
        <v>17423</v>
      </c>
      <c r="D2605" s="47" t="s">
        <v>1370</v>
      </c>
      <c r="F2605" s="52" t="s">
        <v>12897</v>
      </c>
      <c r="G2605" s="10">
        <v>320202</v>
      </c>
      <c r="H2605" s="10" t="s">
        <v>7431</v>
      </c>
      <c r="I2605" s="47" t="s">
        <v>7234</v>
      </c>
      <c r="J2605" s="10" t="s">
        <v>198</v>
      </c>
      <c r="K2605" s="10" t="s">
        <v>7432</v>
      </c>
    </row>
    <row r="2606" spans="3:11" ht="15" customHeight="1" x14ac:dyDescent="0.3">
      <c r="C2606" s="44" t="s">
        <v>17424</v>
      </c>
      <c r="D2606" s="47" t="s">
        <v>1140</v>
      </c>
      <c r="F2606" s="52" t="s">
        <v>12898</v>
      </c>
      <c r="G2606" s="10">
        <v>16847</v>
      </c>
      <c r="H2606" s="10" t="s">
        <v>7434</v>
      </c>
      <c r="I2606" s="47" t="s">
        <v>3732</v>
      </c>
      <c r="J2606" s="10" t="s">
        <v>7238</v>
      </c>
      <c r="K2606" s="10" t="s">
        <v>7435</v>
      </c>
    </row>
    <row r="2607" spans="3:11" ht="15" customHeight="1" x14ac:dyDescent="0.3">
      <c r="C2607" s="44" t="s">
        <v>17425</v>
      </c>
      <c r="D2607" s="47" t="s">
        <v>1392</v>
      </c>
      <c r="F2607" s="52" t="s">
        <v>12899</v>
      </c>
      <c r="G2607" s="10">
        <v>16852</v>
      </c>
      <c r="H2607" s="10" t="s">
        <v>7439</v>
      </c>
      <c r="I2607" s="47" t="s">
        <v>1364</v>
      </c>
      <c r="J2607" s="10" t="s">
        <v>7440</v>
      </c>
      <c r="K2607" s="10" t="s">
        <v>7441</v>
      </c>
    </row>
    <row r="2608" spans="3:11" ht="15" customHeight="1" x14ac:dyDescent="0.3">
      <c r="C2608" s="44" t="s">
        <v>17426</v>
      </c>
      <c r="D2608" s="47" t="s">
        <v>465</v>
      </c>
      <c r="F2608" s="52" t="s">
        <v>24155</v>
      </c>
      <c r="G2608" s="10">
        <v>107515</v>
      </c>
      <c r="H2608" s="10" t="s">
        <v>24156</v>
      </c>
      <c r="I2608" s="47" t="s">
        <v>17203</v>
      </c>
      <c r="J2608" s="10" t="s">
        <v>24157</v>
      </c>
      <c r="K2608" s="10" t="s">
        <v>24158</v>
      </c>
    </row>
    <row r="2609" spans="3:11" ht="15" customHeight="1" x14ac:dyDescent="0.3">
      <c r="C2609" s="44" t="s">
        <v>17427</v>
      </c>
      <c r="D2609" s="47" t="s">
        <v>1448</v>
      </c>
      <c r="F2609" s="52" t="s">
        <v>12900</v>
      </c>
      <c r="G2609" s="10">
        <v>14160</v>
      </c>
      <c r="H2609" s="10" t="s">
        <v>7446</v>
      </c>
      <c r="I2609" s="47" t="s">
        <v>7246</v>
      </c>
      <c r="J2609" s="10" t="s">
        <v>7248</v>
      </c>
      <c r="K2609" s="10" t="s">
        <v>7447</v>
      </c>
    </row>
    <row r="2610" spans="3:11" ht="15" customHeight="1" x14ac:dyDescent="0.3">
      <c r="C2610" s="44" t="s">
        <v>17428</v>
      </c>
      <c r="D2610" s="47" t="s">
        <v>1617</v>
      </c>
      <c r="F2610" s="52" t="s">
        <v>12901</v>
      </c>
      <c r="G2610" s="10">
        <v>16867</v>
      </c>
      <c r="H2610" s="10" t="s">
        <v>7448</v>
      </c>
      <c r="I2610" s="47" t="s">
        <v>7250</v>
      </c>
      <c r="J2610" s="10" t="s">
        <v>7252</v>
      </c>
      <c r="K2610" s="10" t="s">
        <v>7449</v>
      </c>
    </row>
    <row r="2611" spans="3:11" ht="15" customHeight="1" x14ac:dyDescent="0.3">
      <c r="C2611" s="44" t="s">
        <v>17429</v>
      </c>
      <c r="D2611" s="47" t="s">
        <v>866</v>
      </c>
      <c r="F2611" s="52" t="s">
        <v>12902</v>
      </c>
      <c r="G2611" s="10">
        <v>16878</v>
      </c>
      <c r="H2611" s="10" t="s">
        <v>7454</v>
      </c>
      <c r="I2611" s="47" t="s">
        <v>4486</v>
      </c>
      <c r="J2611" s="10" t="s">
        <v>7255</v>
      </c>
      <c r="K2611" s="10" t="s">
        <v>7455</v>
      </c>
    </row>
    <row r="2612" spans="3:11" ht="15" customHeight="1" x14ac:dyDescent="0.3">
      <c r="C2612" s="44" t="s">
        <v>17430</v>
      </c>
      <c r="D2612" s="47" t="s">
        <v>1662</v>
      </c>
      <c r="F2612" s="52" t="s">
        <v>12903</v>
      </c>
      <c r="G2612" s="10">
        <v>16880</v>
      </c>
      <c r="H2612" s="10" t="s">
        <v>7456</v>
      </c>
      <c r="I2612" s="47" t="s">
        <v>6269</v>
      </c>
      <c r="J2612" s="10" t="s">
        <v>7457</v>
      </c>
      <c r="K2612" s="10" t="s">
        <v>7458</v>
      </c>
    </row>
    <row r="2613" spans="3:11" ht="15" customHeight="1" x14ac:dyDescent="0.3">
      <c r="C2613" s="44" t="s">
        <v>17431</v>
      </c>
      <c r="D2613" s="47" t="s">
        <v>11026</v>
      </c>
      <c r="F2613" s="52" t="s">
        <v>12904</v>
      </c>
      <c r="G2613" s="10">
        <v>319583</v>
      </c>
      <c r="H2613" s="10" t="s">
        <v>7459</v>
      </c>
      <c r="I2613" s="47" t="s">
        <v>5493</v>
      </c>
      <c r="J2613" s="10" t="s">
        <v>7261</v>
      </c>
      <c r="K2613" s="10" t="s">
        <v>7460</v>
      </c>
    </row>
    <row r="2614" spans="3:11" ht="15" customHeight="1" x14ac:dyDescent="0.3">
      <c r="C2614" s="44" t="s">
        <v>17432</v>
      </c>
      <c r="D2614" s="47" t="s">
        <v>1719</v>
      </c>
      <c r="F2614" s="52" t="s">
        <v>12905</v>
      </c>
      <c r="G2614" s="10">
        <v>16905</v>
      </c>
      <c r="H2614" s="10" t="s">
        <v>7468</v>
      </c>
      <c r="I2614" s="47" t="s">
        <v>7270</v>
      </c>
      <c r="J2614" s="10" t="s">
        <v>7272</v>
      </c>
      <c r="K2614" s="10" t="s">
        <v>7469</v>
      </c>
    </row>
    <row r="2615" spans="3:11" ht="15" customHeight="1" x14ac:dyDescent="0.3">
      <c r="C2615" s="44" t="s">
        <v>17433</v>
      </c>
      <c r="D2615" s="47" t="s">
        <v>1726</v>
      </c>
      <c r="F2615" s="52" t="s">
        <v>12906</v>
      </c>
      <c r="G2615" s="10">
        <v>380928</v>
      </c>
      <c r="H2615" s="10" t="s">
        <v>7480</v>
      </c>
      <c r="I2615" s="47" t="s">
        <v>7278</v>
      </c>
      <c r="J2615" s="10" t="s">
        <v>7481</v>
      </c>
      <c r="K2615" s="10" t="s">
        <v>7482</v>
      </c>
    </row>
    <row r="2616" spans="3:11" ht="15" customHeight="1" x14ac:dyDescent="0.3">
      <c r="C2616" s="44" t="s">
        <v>17434</v>
      </c>
      <c r="D2616" s="47" t="s">
        <v>1733</v>
      </c>
      <c r="F2616" s="52" t="s">
        <v>24159</v>
      </c>
      <c r="G2616" s="10">
        <v>16924</v>
      </c>
      <c r="H2616" s="10" t="s">
        <v>24160</v>
      </c>
      <c r="I2616" s="47" t="s">
        <v>18060</v>
      </c>
      <c r="J2616" s="10" t="s">
        <v>21925</v>
      </c>
      <c r="K2616" s="10" t="s">
        <v>24161</v>
      </c>
    </row>
    <row r="2617" spans="3:11" ht="15" customHeight="1" x14ac:dyDescent="0.3">
      <c r="C2617" s="44" t="s">
        <v>17435</v>
      </c>
      <c r="D2617" s="47" t="s">
        <v>1740</v>
      </c>
      <c r="F2617" s="52" t="s">
        <v>12907</v>
      </c>
      <c r="G2617" s="10">
        <v>14745</v>
      </c>
      <c r="H2617" s="10" t="s">
        <v>7490</v>
      </c>
      <c r="I2617" s="47" t="s">
        <v>7291</v>
      </c>
      <c r="J2617" s="10" t="s">
        <v>7293</v>
      </c>
      <c r="K2617" s="10" t="s">
        <v>7491</v>
      </c>
    </row>
    <row r="2618" spans="3:11" ht="15" customHeight="1" x14ac:dyDescent="0.3">
      <c r="C2618" s="44" t="s">
        <v>17436</v>
      </c>
      <c r="D2618" s="47" t="s">
        <v>1746</v>
      </c>
      <c r="F2618" s="52" t="s">
        <v>12908</v>
      </c>
      <c r="G2618" s="10">
        <v>53978</v>
      </c>
      <c r="H2618" s="10" t="s">
        <v>7493</v>
      </c>
      <c r="I2618" s="47" t="s">
        <v>7295</v>
      </c>
      <c r="J2618" s="10" t="s">
        <v>7297</v>
      </c>
      <c r="K2618" s="10" t="s">
        <v>7494</v>
      </c>
    </row>
    <row r="2619" spans="3:11" ht="15" customHeight="1" x14ac:dyDescent="0.3">
      <c r="C2619" s="44" t="s">
        <v>17437</v>
      </c>
      <c r="D2619" s="47" t="s">
        <v>1152</v>
      </c>
      <c r="F2619" s="52" t="s">
        <v>24162</v>
      </c>
      <c r="G2619" s="10">
        <v>65086</v>
      </c>
      <c r="H2619" s="10" t="s">
        <v>24163</v>
      </c>
      <c r="I2619" s="47" t="s">
        <v>17209</v>
      </c>
      <c r="J2619" s="10" t="s">
        <v>21931</v>
      </c>
      <c r="K2619" s="10" t="s">
        <v>24164</v>
      </c>
    </row>
    <row r="2620" spans="3:11" ht="15" customHeight="1" x14ac:dyDescent="0.3">
      <c r="C2620" s="44" t="s">
        <v>17438</v>
      </c>
      <c r="D2620" s="47" t="s">
        <v>867</v>
      </c>
      <c r="F2620" s="52" t="s">
        <v>24165</v>
      </c>
      <c r="G2620" s="10">
        <v>78134</v>
      </c>
      <c r="H2620" s="10" t="s">
        <v>24166</v>
      </c>
      <c r="I2620" s="47" t="s">
        <v>17211</v>
      </c>
      <c r="J2620" s="10" t="s">
        <v>21934</v>
      </c>
      <c r="K2620" s="10" t="s">
        <v>24167</v>
      </c>
    </row>
    <row r="2621" spans="3:11" ht="15" customHeight="1" x14ac:dyDescent="0.3">
      <c r="C2621" s="44" t="s">
        <v>17439</v>
      </c>
      <c r="D2621" s="47" t="s">
        <v>1787</v>
      </c>
      <c r="F2621" s="52" t="s">
        <v>24168</v>
      </c>
      <c r="G2621" s="10">
        <v>381810</v>
      </c>
      <c r="H2621" s="10" t="s">
        <v>24169</v>
      </c>
      <c r="I2621" s="47" t="s">
        <v>17213</v>
      </c>
      <c r="J2621" s="10" t="s">
        <v>21937</v>
      </c>
      <c r="K2621" s="10" t="s">
        <v>24170</v>
      </c>
    </row>
    <row r="2622" spans="3:11" ht="15" customHeight="1" x14ac:dyDescent="0.3">
      <c r="C2622" s="44" t="s">
        <v>17440</v>
      </c>
      <c r="D2622" s="47" t="s">
        <v>1157</v>
      </c>
      <c r="F2622" s="52" t="s">
        <v>12909</v>
      </c>
      <c r="G2622" s="10">
        <v>67168</v>
      </c>
      <c r="H2622" s="10" t="s">
        <v>7496</v>
      </c>
      <c r="I2622" s="47" t="s">
        <v>5636</v>
      </c>
      <c r="J2622" s="10" t="s">
        <v>7497</v>
      </c>
      <c r="K2622" s="10" t="s">
        <v>7498</v>
      </c>
    </row>
    <row r="2623" spans="3:11" ht="15" customHeight="1" x14ac:dyDescent="0.3">
      <c r="C2623" s="44" t="s">
        <v>17441</v>
      </c>
      <c r="D2623" s="47" t="s">
        <v>1863</v>
      </c>
      <c r="F2623" s="52" t="s">
        <v>12910</v>
      </c>
      <c r="G2623" s="10">
        <v>16956</v>
      </c>
      <c r="H2623" s="10" t="s">
        <v>7500</v>
      </c>
      <c r="I2623" s="47" t="s">
        <v>1366</v>
      </c>
      <c r="J2623" s="10" t="s">
        <v>7300</v>
      </c>
      <c r="K2623" s="10" t="s">
        <v>7501</v>
      </c>
    </row>
    <row r="2624" spans="3:11" ht="15" customHeight="1" x14ac:dyDescent="0.3">
      <c r="C2624" s="44" t="s">
        <v>17442</v>
      </c>
      <c r="D2624" s="47" t="s">
        <v>1163</v>
      </c>
      <c r="F2624" s="52" t="s">
        <v>24171</v>
      </c>
      <c r="G2624" s="10">
        <v>230654</v>
      </c>
      <c r="H2624" s="10" t="s">
        <v>24172</v>
      </c>
      <c r="I2624" s="47" t="s">
        <v>18062</v>
      </c>
      <c r="J2624" s="10" t="s">
        <v>21940</v>
      </c>
      <c r="K2624" s="10" t="s">
        <v>24173</v>
      </c>
    </row>
    <row r="2625" spans="3:11" ht="15" customHeight="1" x14ac:dyDescent="0.3">
      <c r="C2625" s="44" t="s">
        <v>17443</v>
      </c>
      <c r="D2625" s="47" t="s">
        <v>1872</v>
      </c>
      <c r="F2625" s="52" t="s">
        <v>24174</v>
      </c>
      <c r="G2625" s="10">
        <v>227738</v>
      </c>
      <c r="H2625" s="10" t="s">
        <v>24175</v>
      </c>
      <c r="I2625" s="47" t="s">
        <v>18064</v>
      </c>
      <c r="J2625" s="10" t="s">
        <v>21943</v>
      </c>
      <c r="K2625" s="10" t="s">
        <v>24176</v>
      </c>
    </row>
    <row r="2626" spans="3:11" ht="15" customHeight="1" x14ac:dyDescent="0.3">
      <c r="C2626" s="44" t="s">
        <v>17444</v>
      </c>
      <c r="D2626" s="47" t="s">
        <v>1811</v>
      </c>
      <c r="F2626" s="52" t="s">
        <v>12911</v>
      </c>
      <c r="G2626" s="10">
        <v>16987</v>
      </c>
      <c r="H2626" s="10" t="s">
        <v>7550</v>
      </c>
      <c r="I2626" s="47" t="s">
        <v>7310</v>
      </c>
      <c r="J2626" s="10" t="s">
        <v>7551</v>
      </c>
      <c r="K2626" s="10" t="s">
        <v>7552</v>
      </c>
    </row>
    <row r="2627" spans="3:11" ht="15" customHeight="1" x14ac:dyDescent="0.3">
      <c r="C2627" s="44" t="s">
        <v>17445</v>
      </c>
      <c r="D2627" s="47" t="s">
        <v>17446</v>
      </c>
      <c r="F2627" s="52" t="s">
        <v>12912</v>
      </c>
      <c r="G2627" s="10">
        <v>16992</v>
      </c>
      <c r="H2627" s="10" t="s">
        <v>7554</v>
      </c>
      <c r="I2627" s="47" t="s">
        <v>2506</v>
      </c>
      <c r="J2627" s="10" t="s">
        <v>7555</v>
      </c>
      <c r="K2627" s="10" t="s">
        <v>7556</v>
      </c>
    </row>
    <row r="2628" spans="3:11" ht="15" customHeight="1" x14ac:dyDescent="0.3">
      <c r="C2628" s="44" t="s">
        <v>17447</v>
      </c>
      <c r="D2628" s="47" t="s">
        <v>1816</v>
      </c>
      <c r="F2628" s="52" t="s">
        <v>12913</v>
      </c>
      <c r="G2628" s="10">
        <v>16994</v>
      </c>
      <c r="H2628" s="10" t="s">
        <v>7559</v>
      </c>
      <c r="I2628" s="47" t="s">
        <v>2518</v>
      </c>
      <c r="J2628" s="10" t="s">
        <v>7560</v>
      </c>
      <c r="K2628" s="10" t="s">
        <v>7561</v>
      </c>
    </row>
    <row r="2629" spans="3:11" ht="15" customHeight="1" x14ac:dyDescent="0.3">
      <c r="C2629" s="44" t="s">
        <v>17448</v>
      </c>
      <c r="D2629" s="47" t="s">
        <v>1823</v>
      </c>
      <c r="F2629" s="52" t="s">
        <v>12914</v>
      </c>
      <c r="G2629" s="10">
        <v>16995</v>
      </c>
      <c r="H2629" s="10" t="s">
        <v>7563</v>
      </c>
      <c r="I2629" s="47" t="s">
        <v>7562</v>
      </c>
      <c r="J2629" s="10" t="s">
        <v>7564</v>
      </c>
      <c r="K2629" s="10" t="s">
        <v>7565</v>
      </c>
    </row>
    <row r="2630" spans="3:11" ht="15" customHeight="1" x14ac:dyDescent="0.3">
      <c r="C2630" s="44" t="s">
        <v>17449</v>
      </c>
      <c r="D2630" s="47" t="s">
        <v>1828</v>
      </c>
      <c r="F2630" s="52" t="s">
        <v>24177</v>
      </c>
      <c r="G2630" s="10">
        <v>57260</v>
      </c>
      <c r="H2630" s="10" t="s">
        <v>24178</v>
      </c>
      <c r="I2630" s="47" t="s">
        <v>17223</v>
      </c>
      <c r="J2630" s="10" t="s">
        <v>21946</v>
      </c>
      <c r="K2630" s="10" t="s">
        <v>24179</v>
      </c>
    </row>
    <row r="2631" spans="3:11" ht="15" customHeight="1" x14ac:dyDescent="0.3">
      <c r="C2631" s="44" t="s">
        <v>17450</v>
      </c>
      <c r="D2631" s="47" t="s">
        <v>17451</v>
      </c>
      <c r="F2631" s="52" t="s">
        <v>12915</v>
      </c>
      <c r="G2631" s="10">
        <v>17000</v>
      </c>
      <c r="H2631" s="10" t="s">
        <v>7568</v>
      </c>
      <c r="I2631" s="47" t="s">
        <v>2867</v>
      </c>
      <c r="J2631" s="10" t="s">
        <v>7569</v>
      </c>
      <c r="K2631" s="10" t="s">
        <v>7570</v>
      </c>
    </row>
    <row r="2632" spans="3:11" ht="15" customHeight="1" x14ac:dyDescent="0.3">
      <c r="C2632" s="44" t="s">
        <v>17452</v>
      </c>
      <c r="D2632" s="47" t="s">
        <v>1322</v>
      </c>
      <c r="F2632" s="52" t="s">
        <v>24180</v>
      </c>
      <c r="G2632" s="10">
        <v>78913</v>
      </c>
      <c r="H2632" s="10" t="s">
        <v>24181</v>
      </c>
      <c r="I2632" s="47" t="s">
        <v>18066</v>
      </c>
      <c r="J2632" s="10" t="s">
        <v>21949</v>
      </c>
      <c r="K2632" s="10" t="s">
        <v>24182</v>
      </c>
    </row>
    <row r="2633" spans="3:11" ht="15" customHeight="1" x14ac:dyDescent="0.3">
      <c r="C2633" s="44" t="s">
        <v>17453</v>
      </c>
      <c r="D2633" s="47" t="s">
        <v>868</v>
      </c>
      <c r="F2633" s="52" t="s">
        <v>24183</v>
      </c>
      <c r="G2633" s="10">
        <v>17068</v>
      </c>
      <c r="H2633" s="10" t="s">
        <v>24184</v>
      </c>
      <c r="I2633" s="47" t="s">
        <v>18675</v>
      </c>
      <c r="J2633" s="10" t="s">
        <v>21952</v>
      </c>
      <c r="K2633" s="10" t="s">
        <v>24185</v>
      </c>
    </row>
    <row r="2634" spans="3:11" ht="15" customHeight="1" x14ac:dyDescent="0.3">
      <c r="C2634" s="44" t="s">
        <v>17454</v>
      </c>
      <c r="D2634" s="47" t="s">
        <v>17455</v>
      </c>
      <c r="F2634" s="52" t="s">
        <v>24186</v>
      </c>
      <c r="G2634" s="10">
        <v>17076</v>
      </c>
      <c r="H2634" s="10" t="s">
        <v>24187</v>
      </c>
      <c r="I2634" s="47" t="s">
        <v>19086</v>
      </c>
      <c r="J2634" s="10" t="s">
        <v>21955</v>
      </c>
      <c r="K2634" s="10" t="s">
        <v>24188</v>
      </c>
    </row>
    <row r="2635" spans="3:11" ht="15" customHeight="1" x14ac:dyDescent="0.3">
      <c r="C2635" s="44" t="s">
        <v>17456</v>
      </c>
      <c r="D2635" s="47" t="s">
        <v>870</v>
      </c>
      <c r="F2635" s="52" t="s">
        <v>12916</v>
      </c>
      <c r="G2635" s="10">
        <v>17084</v>
      </c>
      <c r="H2635" s="10" t="s">
        <v>7573</v>
      </c>
      <c r="I2635" s="47" t="s">
        <v>3992</v>
      </c>
      <c r="J2635" s="10" t="s">
        <v>7574</v>
      </c>
      <c r="K2635" s="10" t="s">
        <v>7575</v>
      </c>
    </row>
    <row r="2636" spans="3:11" ht="15" customHeight="1" x14ac:dyDescent="0.3">
      <c r="C2636" s="44" t="s">
        <v>17457</v>
      </c>
      <c r="D2636" s="47" t="s">
        <v>1883</v>
      </c>
      <c r="F2636" s="52" t="s">
        <v>12917</v>
      </c>
      <c r="G2636" s="10">
        <v>17087</v>
      </c>
      <c r="H2636" s="10" t="s">
        <v>7576</v>
      </c>
      <c r="I2636" s="47" t="s">
        <v>3998</v>
      </c>
      <c r="J2636" s="10" t="s">
        <v>7332</v>
      </c>
      <c r="K2636" s="10" t="s">
        <v>7577</v>
      </c>
    </row>
    <row r="2637" spans="3:11" ht="15" customHeight="1" x14ac:dyDescent="0.3">
      <c r="C2637" s="44" t="s">
        <v>17458</v>
      </c>
      <c r="D2637" s="47" t="s">
        <v>1892</v>
      </c>
      <c r="F2637" s="52" t="s">
        <v>12918</v>
      </c>
      <c r="G2637" s="10">
        <v>17105</v>
      </c>
      <c r="H2637" s="10" t="s">
        <v>7582</v>
      </c>
      <c r="I2637" s="47" t="s">
        <v>7341</v>
      </c>
      <c r="J2637" s="10" t="s">
        <v>7343</v>
      </c>
      <c r="K2637" s="10" t="s">
        <v>7583</v>
      </c>
    </row>
    <row r="2638" spans="3:11" ht="15" customHeight="1" x14ac:dyDescent="0.3">
      <c r="C2638" s="44" t="s">
        <v>17459</v>
      </c>
      <c r="D2638" s="47" t="s">
        <v>1904</v>
      </c>
      <c r="F2638" s="52" t="s">
        <v>12919</v>
      </c>
      <c r="G2638" s="10">
        <v>228355</v>
      </c>
      <c r="H2638" s="10" t="s">
        <v>7587</v>
      </c>
      <c r="I2638" s="47" t="s">
        <v>7349</v>
      </c>
      <c r="J2638" s="10" t="s">
        <v>7351</v>
      </c>
      <c r="K2638" s="10" t="s">
        <v>7588</v>
      </c>
    </row>
    <row r="2639" spans="3:11" ht="15" customHeight="1" x14ac:dyDescent="0.3">
      <c r="C2639" s="44" t="s">
        <v>17460</v>
      </c>
      <c r="D2639" s="47" t="s">
        <v>1911</v>
      </c>
      <c r="F2639" s="52" t="s">
        <v>12920</v>
      </c>
      <c r="G2639" s="10">
        <v>17136</v>
      </c>
      <c r="H2639" s="10" t="s">
        <v>7596</v>
      </c>
      <c r="I2639" s="47" t="s">
        <v>7353</v>
      </c>
      <c r="J2639" s="10" t="s">
        <v>7355</v>
      </c>
      <c r="K2639" s="10" t="s">
        <v>7597</v>
      </c>
    </row>
    <row r="2640" spans="3:11" ht="15" customHeight="1" x14ac:dyDescent="0.3">
      <c r="C2640" s="44" t="s">
        <v>17461</v>
      </c>
      <c r="D2640" s="47" t="s">
        <v>17462</v>
      </c>
      <c r="F2640" s="52" t="s">
        <v>12921</v>
      </c>
      <c r="G2640" s="10">
        <v>17153</v>
      </c>
      <c r="H2640" s="10" t="s">
        <v>7617</v>
      </c>
      <c r="I2640" s="47" t="s">
        <v>3483</v>
      </c>
      <c r="J2640" s="10" t="s">
        <v>7618</v>
      </c>
      <c r="K2640" s="10" t="s">
        <v>7619</v>
      </c>
    </row>
    <row r="2641" spans="3:11" ht="15" customHeight="1" x14ac:dyDescent="0.3">
      <c r="C2641" s="44" t="s">
        <v>17463</v>
      </c>
      <c r="D2641" s="47" t="s">
        <v>17464</v>
      </c>
      <c r="F2641" s="52" t="s">
        <v>12922</v>
      </c>
      <c r="G2641" s="10">
        <v>240354</v>
      </c>
      <c r="H2641" s="10" t="s">
        <v>7620</v>
      </c>
      <c r="I2641" s="47" t="s">
        <v>7360</v>
      </c>
      <c r="J2641" s="10" t="s">
        <v>7362</v>
      </c>
      <c r="K2641" s="10" t="s">
        <v>7621</v>
      </c>
    </row>
    <row r="2642" spans="3:11" ht="15" customHeight="1" x14ac:dyDescent="0.3">
      <c r="C2642" s="44" t="s">
        <v>17465</v>
      </c>
      <c r="D2642" s="47" t="s">
        <v>17466</v>
      </c>
      <c r="F2642" s="52" t="s">
        <v>12923</v>
      </c>
      <c r="G2642" s="10">
        <v>110173</v>
      </c>
      <c r="H2642" s="10" t="s">
        <v>7628</v>
      </c>
      <c r="I2642" s="47" t="s">
        <v>7367</v>
      </c>
      <c r="J2642" s="10" t="s">
        <v>7369</v>
      </c>
      <c r="K2642" s="10" t="s">
        <v>7629</v>
      </c>
    </row>
    <row r="2643" spans="3:11" ht="15" customHeight="1" x14ac:dyDescent="0.3">
      <c r="C2643" s="44" t="s">
        <v>17467</v>
      </c>
      <c r="D2643" s="47" t="s">
        <v>1995</v>
      </c>
      <c r="F2643" s="52" t="s">
        <v>12924</v>
      </c>
      <c r="G2643" s="10">
        <v>17161</v>
      </c>
      <c r="H2643" s="10" t="s">
        <v>7633</v>
      </c>
      <c r="I2643" s="47" t="s">
        <v>7371</v>
      </c>
      <c r="J2643" s="10" t="s">
        <v>7373</v>
      </c>
      <c r="K2643" s="10" t="s">
        <v>7634</v>
      </c>
    </row>
    <row r="2644" spans="3:11" ht="15" customHeight="1" x14ac:dyDescent="0.3">
      <c r="C2644" s="44" t="s">
        <v>17468</v>
      </c>
      <c r="D2644" s="47" t="s">
        <v>1999</v>
      </c>
      <c r="F2644" s="52" t="s">
        <v>12925</v>
      </c>
      <c r="G2644" s="10">
        <v>109731</v>
      </c>
      <c r="H2644" s="10" t="s">
        <v>7635</v>
      </c>
      <c r="I2644" s="47" t="s">
        <v>7375</v>
      </c>
      <c r="J2644" s="10" t="s">
        <v>7377</v>
      </c>
      <c r="K2644" s="10" t="s">
        <v>7636</v>
      </c>
    </row>
    <row r="2645" spans="3:11" ht="15" customHeight="1" x14ac:dyDescent="0.3">
      <c r="C2645" s="44" t="s">
        <v>17469</v>
      </c>
      <c r="D2645" s="47" t="s">
        <v>873</v>
      </c>
      <c r="F2645" s="52" t="s">
        <v>12926</v>
      </c>
      <c r="G2645" s="10">
        <v>26401</v>
      </c>
      <c r="H2645" s="10" t="s">
        <v>7640</v>
      </c>
      <c r="I2645" s="47" t="s">
        <v>4012</v>
      </c>
      <c r="J2645" s="10" t="s">
        <v>7641</v>
      </c>
      <c r="K2645" s="10" t="s">
        <v>7642</v>
      </c>
    </row>
    <row r="2646" spans="3:11" ht="15" customHeight="1" x14ac:dyDescent="0.3">
      <c r="C2646" s="44" t="s">
        <v>17470</v>
      </c>
      <c r="D2646" s="47" t="s">
        <v>2021</v>
      </c>
      <c r="F2646" s="52" t="s">
        <v>12927</v>
      </c>
      <c r="G2646" s="10">
        <v>269881</v>
      </c>
      <c r="H2646" s="10" t="s">
        <v>7643</v>
      </c>
      <c r="I2646" s="47" t="s">
        <v>7394</v>
      </c>
      <c r="J2646" s="10" t="s">
        <v>7644</v>
      </c>
      <c r="K2646" s="10" t="s">
        <v>7645</v>
      </c>
    </row>
    <row r="2647" spans="3:11" ht="15" customHeight="1" x14ac:dyDescent="0.3">
      <c r="C2647" s="44" t="s">
        <v>17471</v>
      </c>
      <c r="D2647" s="47" t="s">
        <v>2044</v>
      </c>
      <c r="F2647" s="52" t="s">
        <v>12928</v>
      </c>
      <c r="G2647" s="10">
        <v>26413</v>
      </c>
      <c r="H2647" s="10" t="s">
        <v>7663</v>
      </c>
      <c r="I2647" s="47" t="s">
        <v>2868</v>
      </c>
      <c r="J2647" s="10" t="s">
        <v>7664</v>
      </c>
      <c r="K2647" s="10" t="s">
        <v>7665</v>
      </c>
    </row>
    <row r="2648" spans="3:11" ht="15" customHeight="1" x14ac:dyDescent="0.3">
      <c r="C2648" s="44" t="s">
        <v>17472</v>
      </c>
      <c r="D2648" s="47" t="s">
        <v>1165</v>
      </c>
      <c r="F2648" s="52" t="s">
        <v>12929</v>
      </c>
      <c r="G2648" s="10">
        <v>26419</v>
      </c>
      <c r="H2648" s="10" t="s">
        <v>7680</v>
      </c>
      <c r="I2648" s="47" t="s">
        <v>4020</v>
      </c>
      <c r="J2648" s="10" t="s">
        <v>7420</v>
      </c>
      <c r="K2648" s="10" t="s">
        <v>7681</v>
      </c>
    </row>
    <row r="2649" spans="3:11" ht="15" customHeight="1" x14ac:dyDescent="0.3">
      <c r="C2649" s="44" t="s">
        <v>17473</v>
      </c>
      <c r="D2649" s="47" t="s">
        <v>17474</v>
      </c>
      <c r="F2649" s="52" t="s">
        <v>12930</v>
      </c>
      <c r="G2649" s="10">
        <v>60597</v>
      </c>
      <c r="H2649" s="10" t="s">
        <v>7682</v>
      </c>
      <c r="I2649" s="47" t="s">
        <v>7422</v>
      </c>
      <c r="J2649" s="10" t="s">
        <v>7424</v>
      </c>
      <c r="K2649" s="10" t="s">
        <v>7683</v>
      </c>
    </row>
    <row r="2650" spans="3:11" ht="15" customHeight="1" x14ac:dyDescent="0.3">
      <c r="C2650" s="44" t="s">
        <v>17475</v>
      </c>
      <c r="D2650" s="47" t="s">
        <v>2108</v>
      </c>
      <c r="F2650" s="52" t="s">
        <v>12931</v>
      </c>
      <c r="G2650" s="10">
        <v>26420</v>
      </c>
      <c r="H2650" s="10" t="s">
        <v>7688</v>
      </c>
      <c r="I2650" s="47" t="s">
        <v>4021</v>
      </c>
      <c r="J2650" s="10" t="s">
        <v>7427</v>
      </c>
      <c r="K2650" s="10" t="s">
        <v>7689</v>
      </c>
    </row>
    <row r="2651" spans="3:11" ht="15" customHeight="1" x14ac:dyDescent="0.3">
      <c r="C2651" s="44" t="s">
        <v>17476</v>
      </c>
      <c r="D2651" s="47" t="s">
        <v>2228</v>
      </c>
      <c r="F2651" s="52" t="s">
        <v>24189</v>
      </c>
      <c r="G2651" s="10">
        <v>72925</v>
      </c>
      <c r="H2651" s="10" t="s">
        <v>24190</v>
      </c>
      <c r="I2651" s="47" t="s">
        <v>18070</v>
      </c>
      <c r="J2651" s="10" t="s">
        <v>21958</v>
      </c>
      <c r="K2651" s="10" t="s">
        <v>24191</v>
      </c>
    </row>
    <row r="2652" spans="3:11" ht="15" customHeight="1" x14ac:dyDescent="0.3">
      <c r="C2652" s="44" t="s">
        <v>17477</v>
      </c>
      <c r="D2652" s="47" t="s">
        <v>2233</v>
      </c>
      <c r="F2652" s="52" t="s">
        <v>24192</v>
      </c>
      <c r="G2652" s="10">
        <v>211147</v>
      </c>
      <c r="H2652" s="10" t="s">
        <v>24193</v>
      </c>
      <c r="I2652" s="47" t="s">
        <v>18072</v>
      </c>
      <c r="J2652" s="10" t="s">
        <v>21961</v>
      </c>
      <c r="K2652" s="10" t="s">
        <v>24194</v>
      </c>
    </row>
    <row r="2653" spans="3:11" ht="15" customHeight="1" x14ac:dyDescent="0.3">
      <c r="C2653" s="44" t="s">
        <v>17478</v>
      </c>
      <c r="D2653" s="47" t="s">
        <v>17479</v>
      </c>
      <c r="F2653" s="52" t="s">
        <v>24195</v>
      </c>
      <c r="G2653" s="10">
        <v>224703</v>
      </c>
      <c r="H2653" s="10" t="s">
        <v>24196</v>
      </c>
      <c r="I2653" s="47" t="s">
        <v>18074</v>
      </c>
      <c r="J2653" s="10" t="s">
        <v>21964</v>
      </c>
      <c r="K2653" s="10" t="s">
        <v>24197</v>
      </c>
    </row>
    <row r="2654" spans="3:11" ht="15" customHeight="1" x14ac:dyDescent="0.3">
      <c r="C2654" s="44" t="s">
        <v>17480</v>
      </c>
      <c r="D2654" s="47" t="s">
        <v>2238</v>
      </c>
      <c r="F2654" s="52" t="s">
        <v>24198</v>
      </c>
      <c r="G2654" s="10">
        <v>320253</v>
      </c>
      <c r="H2654" s="10" t="s">
        <v>24199</v>
      </c>
      <c r="I2654" s="47" t="s">
        <v>18076</v>
      </c>
      <c r="J2654" s="10" t="s">
        <v>21967</v>
      </c>
      <c r="K2654" s="10" t="s">
        <v>24200</v>
      </c>
    </row>
    <row r="2655" spans="3:11" ht="15" customHeight="1" x14ac:dyDescent="0.3">
      <c r="C2655" s="44" t="s">
        <v>17481</v>
      </c>
      <c r="D2655" s="47" t="s">
        <v>2243</v>
      </c>
      <c r="F2655" s="52" t="s">
        <v>12932</v>
      </c>
      <c r="G2655" s="10">
        <v>69104</v>
      </c>
      <c r="H2655" s="10" t="s">
        <v>7701</v>
      </c>
      <c r="I2655" s="47" t="s">
        <v>7442</v>
      </c>
      <c r="J2655" s="10" t="s">
        <v>7444</v>
      </c>
      <c r="K2655" s="10" t="s">
        <v>7702</v>
      </c>
    </row>
    <row r="2656" spans="3:11" ht="15" customHeight="1" x14ac:dyDescent="0.3">
      <c r="C2656" s="44" t="s">
        <v>17482</v>
      </c>
      <c r="D2656" s="47" t="s">
        <v>878</v>
      </c>
      <c r="F2656" s="52" t="s">
        <v>24201</v>
      </c>
      <c r="G2656" s="10">
        <v>223455</v>
      </c>
      <c r="H2656" s="10" t="s">
        <v>24202</v>
      </c>
      <c r="I2656" s="47" t="s">
        <v>18079</v>
      </c>
      <c r="J2656" s="10" t="s">
        <v>7797</v>
      </c>
      <c r="K2656" s="10" t="s">
        <v>24203</v>
      </c>
    </row>
    <row r="2657" spans="3:11" ht="15" customHeight="1" x14ac:dyDescent="0.3">
      <c r="C2657" s="44" t="s">
        <v>17483</v>
      </c>
      <c r="D2657" s="47" t="s">
        <v>2258</v>
      </c>
      <c r="F2657" s="52" t="s">
        <v>24204</v>
      </c>
      <c r="G2657" s="10">
        <v>57438</v>
      </c>
      <c r="H2657" s="10" t="s">
        <v>24205</v>
      </c>
      <c r="I2657" s="47" t="s">
        <v>18081</v>
      </c>
      <c r="J2657" s="10" t="s">
        <v>21970</v>
      </c>
      <c r="K2657" s="10" t="s">
        <v>24206</v>
      </c>
    </row>
    <row r="2658" spans="3:11" ht="15" customHeight="1" x14ac:dyDescent="0.3">
      <c r="C2658" s="44" t="s">
        <v>17484</v>
      </c>
      <c r="D2658" s="47" t="s">
        <v>2263</v>
      </c>
      <c r="F2658" s="52" t="s">
        <v>24207</v>
      </c>
      <c r="G2658" s="10">
        <v>71779</v>
      </c>
      <c r="H2658" s="10" t="s">
        <v>24208</v>
      </c>
      <c r="I2658" s="47" t="s">
        <v>18083</v>
      </c>
      <c r="J2658" s="10" t="s">
        <v>21973</v>
      </c>
      <c r="K2658" s="10" t="s">
        <v>24209</v>
      </c>
    </row>
    <row r="2659" spans="3:11" ht="15" customHeight="1" x14ac:dyDescent="0.3">
      <c r="C2659" s="44" t="s">
        <v>17485</v>
      </c>
      <c r="D2659" s="47" t="s">
        <v>2268</v>
      </c>
      <c r="F2659" s="52" t="s">
        <v>12933</v>
      </c>
      <c r="G2659" s="10">
        <v>17171</v>
      </c>
      <c r="H2659" s="10" t="s">
        <v>7707</v>
      </c>
      <c r="I2659" s="47" t="s">
        <v>7450</v>
      </c>
      <c r="J2659" s="10" t="s">
        <v>7452</v>
      </c>
      <c r="K2659" s="10" t="s">
        <v>7708</v>
      </c>
    </row>
    <row r="2660" spans="3:11" ht="15" customHeight="1" x14ac:dyDescent="0.3">
      <c r="C2660" s="44" t="s">
        <v>17486</v>
      </c>
      <c r="D2660" s="47" t="s">
        <v>2273</v>
      </c>
      <c r="F2660" s="52" t="s">
        <v>12934</v>
      </c>
      <c r="G2660" s="10">
        <v>17193</v>
      </c>
      <c r="H2660" s="10" t="s">
        <v>7717</v>
      </c>
      <c r="I2660" s="47" t="s">
        <v>5818</v>
      </c>
      <c r="J2660" s="10" t="s">
        <v>7462</v>
      </c>
      <c r="K2660" s="10" t="s">
        <v>7718</v>
      </c>
    </row>
    <row r="2661" spans="3:11" ht="15" customHeight="1" x14ac:dyDescent="0.3">
      <c r="C2661" s="44" t="s">
        <v>17487</v>
      </c>
      <c r="D2661" s="47" t="s">
        <v>2279</v>
      </c>
      <c r="F2661" s="52" t="s">
        <v>12935</v>
      </c>
      <c r="G2661" s="10">
        <v>56453</v>
      </c>
      <c r="H2661" s="10" t="s">
        <v>7721</v>
      </c>
      <c r="I2661" s="47" t="s">
        <v>7464</v>
      </c>
      <c r="J2661" s="10" t="s">
        <v>7466</v>
      </c>
      <c r="K2661" s="10" t="s">
        <v>7722</v>
      </c>
    </row>
    <row r="2662" spans="3:11" ht="15" customHeight="1" x14ac:dyDescent="0.3">
      <c r="C2662" s="44" t="s">
        <v>17488</v>
      </c>
      <c r="D2662" s="47" t="s">
        <v>884</v>
      </c>
      <c r="F2662" s="52" t="s">
        <v>12936</v>
      </c>
      <c r="G2662" s="10">
        <v>270669</v>
      </c>
      <c r="H2662" s="10" t="s">
        <v>7726</v>
      </c>
      <c r="I2662" s="47" t="s">
        <v>7470</v>
      </c>
      <c r="J2662" s="10" t="s">
        <v>7472</v>
      </c>
      <c r="K2662" s="10" t="s">
        <v>7727</v>
      </c>
    </row>
    <row r="2663" spans="3:11" ht="15" customHeight="1" x14ac:dyDescent="0.3">
      <c r="C2663" s="44" t="s">
        <v>17489</v>
      </c>
      <c r="D2663" s="47" t="s">
        <v>2287</v>
      </c>
      <c r="F2663" s="52" t="s">
        <v>24210</v>
      </c>
      <c r="G2663" s="10">
        <v>17199</v>
      </c>
      <c r="H2663" s="10" t="s">
        <v>24211</v>
      </c>
      <c r="I2663" s="47" t="s">
        <v>17226</v>
      </c>
      <c r="J2663" s="10" t="s">
        <v>24212</v>
      </c>
      <c r="K2663" s="10" t="s">
        <v>24213</v>
      </c>
    </row>
    <row r="2664" spans="3:11" ht="15" customHeight="1" x14ac:dyDescent="0.3">
      <c r="C2664" s="44" t="s">
        <v>17490</v>
      </c>
      <c r="D2664" s="47" t="s">
        <v>2296</v>
      </c>
      <c r="F2664" s="52" t="s">
        <v>12937</v>
      </c>
      <c r="G2664" s="10">
        <v>17200</v>
      </c>
      <c r="H2664" s="10" t="s">
        <v>7728</v>
      </c>
      <c r="I2664" s="47" t="s">
        <v>6279</v>
      </c>
      <c r="J2664" s="10" t="s">
        <v>7475</v>
      </c>
      <c r="K2664" s="10" t="s">
        <v>7729</v>
      </c>
    </row>
    <row r="2665" spans="3:11" ht="15" customHeight="1" x14ac:dyDescent="0.3">
      <c r="C2665" s="44" t="s">
        <v>17491</v>
      </c>
      <c r="D2665" s="47" t="s">
        <v>2304</v>
      </c>
      <c r="F2665" s="52" t="s">
        <v>12938</v>
      </c>
      <c r="G2665" s="10">
        <v>17201</v>
      </c>
      <c r="H2665" s="10" t="s">
        <v>7730</v>
      </c>
      <c r="I2665" s="47" t="s">
        <v>3735</v>
      </c>
      <c r="J2665" s="10" t="s">
        <v>7478</v>
      </c>
      <c r="K2665" s="10" t="s">
        <v>7731</v>
      </c>
    </row>
    <row r="2666" spans="3:11" ht="15" customHeight="1" x14ac:dyDescent="0.3">
      <c r="C2666" s="44" t="s">
        <v>17492</v>
      </c>
      <c r="D2666" s="47" t="s">
        <v>2558</v>
      </c>
      <c r="F2666" s="52" t="s">
        <v>24214</v>
      </c>
      <c r="G2666" s="10">
        <v>17202</v>
      </c>
      <c r="H2666" s="10" t="s">
        <v>24215</v>
      </c>
      <c r="I2666" s="47" t="s">
        <v>17230</v>
      </c>
      <c r="J2666" s="10" t="s">
        <v>21979</v>
      </c>
      <c r="K2666" s="10" t="s">
        <v>24216</v>
      </c>
    </row>
    <row r="2667" spans="3:11" ht="15" customHeight="1" x14ac:dyDescent="0.3">
      <c r="C2667" s="44" t="s">
        <v>17493</v>
      </c>
      <c r="D2667" s="47" t="s">
        <v>887</v>
      </c>
      <c r="F2667" s="52" t="s">
        <v>24217</v>
      </c>
      <c r="G2667" s="10">
        <v>17203</v>
      </c>
      <c r="H2667" s="10" t="s">
        <v>24218</v>
      </c>
      <c r="I2667" s="47" t="s">
        <v>17232</v>
      </c>
      <c r="J2667" s="10" t="s">
        <v>21982</v>
      </c>
      <c r="K2667" s="10" t="s">
        <v>24219</v>
      </c>
    </row>
    <row r="2668" spans="3:11" ht="15" customHeight="1" x14ac:dyDescent="0.3">
      <c r="C2668" s="44" t="s">
        <v>17494</v>
      </c>
      <c r="D2668" s="47" t="s">
        <v>2755</v>
      </c>
      <c r="F2668" s="52" t="s">
        <v>12939</v>
      </c>
      <c r="G2668" s="10">
        <v>207911</v>
      </c>
      <c r="H2668" s="10" t="s">
        <v>7745</v>
      </c>
      <c r="I2668" s="47" t="s">
        <v>3739</v>
      </c>
      <c r="J2668" s="10" t="s">
        <v>7485</v>
      </c>
      <c r="K2668" s="10" t="s">
        <v>7746</v>
      </c>
    </row>
    <row r="2669" spans="3:11" ht="15" customHeight="1" x14ac:dyDescent="0.3">
      <c r="C2669" s="44" t="s">
        <v>17495</v>
      </c>
      <c r="D2669" s="47" t="s">
        <v>2793</v>
      </c>
      <c r="F2669" s="52" t="s">
        <v>12940</v>
      </c>
      <c r="G2669" s="10">
        <v>17210</v>
      </c>
      <c r="H2669" s="10" t="s">
        <v>7747</v>
      </c>
      <c r="I2669" s="47" t="s">
        <v>948</v>
      </c>
      <c r="J2669" s="10" t="s">
        <v>7488</v>
      </c>
      <c r="K2669" s="10" t="s">
        <v>7748</v>
      </c>
    </row>
    <row r="2670" spans="3:11" ht="15" customHeight="1" x14ac:dyDescent="0.3">
      <c r="C2670" s="44" t="s">
        <v>17496</v>
      </c>
      <c r="D2670" s="47" t="s">
        <v>2813</v>
      </c>
      <c r="F2670" s="52" t="s">
        <v>12941</v>
      </c>
      <c r="G2670" s="10">
        <v>17449</v>
      </c>
      <c r="H2670" s="10" t="s">
        <v>7755</v>
      </c>
      <c r="I2670" s="47" t="s">
        <v>1541</v>
      </c>
      <c r="J2670" s="10" t="s">
        <v>7503</v>
      </c>
      <c r="K2670" s="10" t="s">
        <v>7756</v>
      </c>
    </row>
    <row r="2671" spans="3:11" ht="15" customHeight="1" x14ac:dyDescent="0.3">
      <c r="C2671" s="44" t="s">
        <v>17497</v>
      </c>
      <c r="D2671" s="47" t="s">
        <v>2839</v>
      </c>
      <c r="F2671" s="52" t="s">
        <v>12942</v>
      </c>
      <c r="G2671" s="10">
        <v>76668</v>
      </c>
      <c r="H2671" s="10" t="s">
        <v>7757</v>
      </c>
      <c r="I2671" s="47" t="s">
        <v>1543</v>
      </c>
      <c r="J2671" s="10" t="s">
        <v>7509</v>
      </c>
      <c r="K2671" s="10" t="s">
        <v>7758</v>
      </c>
    </row>
    <row r="2672" spans="3:11" ht="15" customHeight="1" x14ac:dyDescent="0.3">
      <c r="C2672" s="44" t="s">
        <v>17498</v>
      </c>
      <c r="D2672" s="47" t="s">
        <v>2771</v>
      </c>
      <c r="F2672" s="52" t="s">
        <v>12943</v>
      </c>
      <c r="G2672" s="10">
        <v>17448</v>
      </c>
      <c r="H2672" s="10" t="s">
        <v>7760</v>
      </c>
      <c r="I2672" s="47" t="s">
        <v>1545</v>
      </c>
      <c r="J2672" s="10" t="s">
        <v>7513</v>
      </c>
      <c r="K2672" s="10" t="s">
        <v>7761</v>
      </c>
    </row>
    <row r="2673" spans="3:11" ht="15" customHeight="1" x14ac:dyDescent="0.3">
      <c r="C2673" s="44" t="s">
        <v>17499</v>
      </c>
      <c r="D2673" s="47" t="s">
        <v>888</v>
      </c>
      <c r="F2673" s="52" t="s">
        <v>12944</v>
      </c>
      <c r="G2673" s="10">
        <v>17242</v>
      </c>
      <c r="H2673" s="10" t="s">
        <v>7762</v>
      </c>
      <c r="I2673" s="47" t="s">
        <v>5019</v>
      </c>
      <c r="J2673" s="10" t="s">
        <v>7516</v>
      </c>
      <c r="K2673" s="10" t="s">
        <v>7763</v>
      </c>
    </row>
    <row r="2674" spans="3:11" ht="15" customHeight="1" x14ac:dyDescent="0.3">
      <c r="C2674" s="44" t="s">
        <v>17500</v>
      </c>
      <c r="D2674" s="47" t="s">
        <v>2873</v>
      </c>
      <c r="F2674" s="52" t="s">
        <v>12945</v>
      </c>
      <c r="G2674" s="10">
        <v>17246</v>
      </c>
      <c r="H2674" s="10" t="s">
        <v>7768</v>
      </c>
      <c r="I2674" s="47" t="s">
        <v>4353</v>
      </c>
      <c r="J2674" s="10" t="s">
        <v>7769</v>
      </c>
      <c r="K2674" s="10" t="s">
        <v>7770</v>
      </c>
    </row>
    <row r="2675" spans="3:11" ht="15" customHeight="1" x14ac:dyDescent="0.3">
      <c r="C2675" s="44" t="s">
        <v>17501</v>
      </c>
      <c r="D2675" s="47" t="s">
        <v>2789</v>
      </c>
      <c r="F2675" s="52" t="s">
        <v>12946</v>
      </c>
      <c r="G2675" s="10">
        <v>17248</v>
      </c>
      <c r="H2675" s="10" t="s">
        <v>7771</v>
      </c>
      <c r="I2675" s="47" t="s">
        <v>5502</v>
      </c>
      <c r="J2675" s="10" t="s">
        <v>7772</v>
      </c>
      <c r="K2675" s="10" t="s">
        <v>7773</v>
      </c>
    </row>
    <row r="2676" spans="3:11" ht="15" customHeight="1" x14ac:dyDescent="0.3">
      <c r="C2676" s="44" t="s">
        <v>17502</v>
      </c>
      <c r="D2676" s="47" t="s">
        <v>890</v>
      </c>
      <c r="F2676" s="52" t="s">
        <v>12947</v>
      </c>
      <c r="G2676" s="10">
        <v>54483</v>
      </c>
      <c r="H2676" s="10" t="s">
        <v>7799</v>
      </c>
      <c r="I2676" s="47" t="s">
        <v>7546</v>
      </c>
      <c r="J2676" s="10" t="s">
        <v>7548</v>
      </c>
      <c r="K2676" s="10" t="s">
        <v>7800</v>
      </c>
    </row>
    <row r="2677" spans="3:11" ht="15" customHeight="1" x14ac:dyDescent="0.3">
      <c r="C2677" s="44" t="s">
        <v>17503</v>
      </c>
      <c r="D2677" s="47" t="s">
        <v>1187</v>
      </c>
      <c r="F2677" s="52" t="s">
        <v>12948</v>
      </c>
      <c r="G2677" s="10">
        <v>56307</v>
      </c>
      <c r="H2677" s="10" t="s">
        <v>7808</v>
      </c>
      <c r="I2677" s="47" t="s">
        <v>7571</v>
      </c>
      <c r="J2677" s="10" t="s">
        <v>7809</v>
      </c>
      <c r="K2677" s="10" t="s">
        <v>7810</v>
      </c>
    </row>
    <row r="2678" spans="3:11" ht="15" customHeight="1" x14ac:dyDescent="0.3">
      <c r="C2678" s="44" t="s">
        <v>17504</v>
      </c>
      <c r="D2678" s="47" t="s">
        <v>1190</v>
      </c>
      <c r="F2678" s="52" t="s">
        <v>24220</v>
      </c>
      <c r="G2678" s="10">
        <v>72640</v>
      </c>
      <c r="H2678" s="10" t="s">
        <v>24221</v>
      </c>
      <c r="I2678" s="47" t="s">
        <v>18087</v>
      </c>
      <c r="J2678" s="10" t="s">
        <v>24222</v>
      </c>
      <c r="K2678" s="10" t="s">
        <v>24223</v>
      </c>
    </row>
    <row r="2679" spans="3:11" ht="15" customHeight="1" x14ac:dyDescent="0.3">
      <c r="C2679" s="44" t="s">
        <v>17505</v>
      </c>
      <c r="D2679" s="47" t="s">
        <v>3111</v>
      </c>
      <c r="F2679" s="52" t="s">
        <v>24224</v>
      </c>
      <c r="G2679" s="10">
        <v>240396</v>
      </c>
      <c r="H2679" s="10" t="s">
        <v>24225</v>
      </c>
      <c r="I2679" s="47" t="s">
        <v>18089</v>
      </c>
      <c r="J2679" s="10" t="s">
        <v>24226</v>
      </c>
      <c r="K2679" s="10" t="s">
        <v>24227</v>
      </c>
    </row>
    <row r="2680" spans="3:11" ht="15" customHeight="1" x14ac:dyDescent="0.3">
      <c r="C2680" s="44" t="s">
        <v>17506</v>
      </c>
      <c r="D2680" s="47" t="s">
        <v>3115</v>
      </c>
      <c r="F2680" s="52" t="s">
        <v>24228</v>
      </c>
      <c r="G2680" s="10">
        <v>237400</v>
      </c>
      <c r="H2680" s="10" t="s">
        <v>24229</v>
      </c>
      <c r="I2680" s="47" t="s">
        <v>18091</v>
      </c>
      <c r="J2680" s="10" t="s">
        <v>24230</v>
      </c>
      <c r="K2680" s="10" t="s">
        <v>24231</v>
      </c>
    </row>
    <row r="2681" spans="3:11" ht="15" customHeight="1" x14ac:dyDescent="0.3">
      <c r="C2681" s="44" t="s">
        <v>17507</v>
      </c>
      <c r="D2681" s="47" t="s">
        <v>17508</v>
      </c>
      <c r="F2681" s="52" t="s">
        <v>12949</v>
      </c>
      <c r="G2681" s="55" t="s">
        <v>27178</v>
      </c>
      <c r="H2681" s="55" t="s">
        <v>27178</v>
      </c>
      <c r="I2681" s="47" t="s">
        <v>450</v>
      </c>
      <c r="J2681" s="10" t="s">
        <v>7825</v>
      </c>
      <c r="K2681" s="10" t="s">
        <v>7826</v>
      </c>
    </row>
    <row r="2682" spans="3:11" ht="15" customHeight="1" x14ac:dyDescent="0.3">
      <c r="C2682" s="44" t="s">
        <v>17509</v>
      </c>
      <c r="D2682" s="47" t="s">
        <v>3157</v>
      </c>
      <c r="F2682" s="52" t="s">
        <v>12950</v>
      </c>
      <c r="G2682" s="10">
        <v>23945</v>
      </c>
      <c r="H2682" s="10" t="s">
        <v>7832</v>
      </c>
      <c r="I2682" s="47" t="s">
        <v>7589</v>
      </c>
      <c r="J2682" s="10" t="s">
        <v>7591</v>
      </c>
      <c r="K2682" s="10" t="s">
        <v>7833</v>
      </c>
    </row>
    <row r="2683" spans="3:11" ht="15" customHeight="1" x14ac:dyDescent="0.3">
      <c r="C2683" s="44" t="s">
        <v>17510</v>
      </c>
      <c r="D2683" s="47" t="s">
        <v>2782</v>
      </c>
      <c r="F2683" s="52" t="s">
        <v>12951</v>
      </c>
      <c r="G2683" s="10">
        <v>17314</v>
      </c>
      <c r="H2683" s="10" t="s">
        <v>7834</v>
      </c>
      <c r="I2683" s="47" t="s">
        <v>5819</v>
      </c>
      <c r="J2683" s="10" t="s">
        <v>7594</v>
      </c>
      <c r="K2683" s="10" t="s">
        <v>7835</v>
      </c>
    </row>
    <row r="2684" spans="3:11" ht="15" customHeight="1" x14ac:dyDescent="0.3">
      <c r="C2684" s="44" t="s">
        <v>17511</v>
      </c>
      <c r="D2684" s="47" t="s">
        <v>894</v>
      </c>
      <c r="F2684" s="52" t="s">
        <v>24232</v>
      </c>
      <c r="G2684" s="10">
        <v>17237</v>
      </c>
      <c r="H2684" s="10" t="s">
        <v>24233</v>
      </c>
      <c r="I2684" s="47" t="s">
        <v>18093</v>
      </c>
      <c r="J2684" s="10" t="s">
        <v>21997</v>
      </c>
      <c r="K2684" s="10" t="s">
        <v>24234</v>
      </c>
    </row>
    <row r="2685" spans="3:11" ht="15" customHeight="1" x14ac:dyDescent="0.3">
      <c r="C2685" s="44" t="s">
        <v>17512</v>
      </c>
      <c r="D2685" s="47" t="s">
        <v>2790</v>
      </c>
      <c r="F2685" s="52" t="s">
        <v>12952</v>
      </c>
      <c r="G2685" s="10">
        <v>225164</v>
      </c>
      <c r="H2685" s="10" t="s">
        <v>7844</v>
      </c>
      <c r="I2685" s="47" t="s">
        <v>7604</v>
      </c>
      <c r="J2685" s="10" t="s">
        <v>7606</v>
      </c>
      <c r="K2685" s="10" t="s">
        <v>7845</v>
      </c>
    </row>
    <row r="2686" spans="3:11" ht="15" customHeight="1" x14ac:dyDescent="0.3">
      <c r="C2686" s="44" t="s">
        <v>17513</v>
      </c>
      <c r="D2686" s="47" t="s">
        <v>2798</v>
      </c>
      <c r="F2686" s="52" t="s">
        <v>24235</v>
      </c>
      <c r="G2686" s="10">
        <v>76580</v>
      </c>
      <c r="H2686" s="10" t="s">
        <v>24236</v>
      </c>
      <c r="I2686" s="47" t="s">
        <v>18096</v>
      </c>
      <c r="J2686" s="10" t="s">
        <v>22000</v>
      </c>
      <c r="K2686" s="10" t="s">
        <v>24237</v>
      </c>
    </row>
    <row r="2687" spans="3:11" ht="15" customHeight="1" x14ac:dyDescent="0.3">
      <c r="C2687" s="44" t="s">
        <v>17514</v>
      </c>
      <c r="D2687" s="47" t="s">
        <v>17515</v>
      </c>
      <c r="F2687" s="52" t="s">
        <v>12953</v>
      </c>
      <c r="G2687" s="10">
        <v>17318</v>
      </c>
      <c r="H2687" s="10" t="s">
        <v>7846</v>
      </c>
      <c r="I2687" s="47" t="s">
        <v>7611</v>
      </c>
      <c r="J2687" s="10" t="s">
        <v>7613</v>
      </c>
      <c r="K2687" s="10" t="s">
        <v>7847</v>
      </c>
    </row>
    <row r="2688" spans="3:11" ht="15" customHeight="1" x14ac:dyDescent="0.3">
      <c r="C2688" s="44" t="s">
        <v>17516</v>
      </c>
      <c r="D2688" s="47" t="s">
        <v>3020</v>
      </c>
      <c r="F2688" s="52" t="s">
        <v>24238</v>
      </c>
      <c r="G2688" s="10">
        <v>23947</v>
      </c>
      <c r="H2688" s="10" t="s">
        <v>24239</v>
      </c>
      <c r="I2688" s="47" t="s">
        <v>18099</v>
      </c>
      <c r="J2688" s="10" t="s">
        <v>22003</v>
      </c>
      <c r="K2688" s="10" t="s">
        <v>24240</v>
      </c>
    </row>
    <row r="2689" spans="3:11" ht="15" customHeight="1" x14ac:dyDescent="0.3">
      <c r="C2689" s="44" t="s">
        <v>17517</v>
      </c>
      <c r="D2689" s="47" t="s">
        <v>2818</v>
      </c>
      <c r="F2689" s="52" t="s">
        <v>12954</v>
      </c>
      <c r="G2689" s="10">
        <v>17319</v>
      </c>
      <c r="H2689" s="10" t="s">
        <v>7852</v>
      </c>
      <c r="I2689" s="47" t="s">
        <v>2526</v>
      </c>
      <c r="J2689" s="10" t="s">
        <v>7623</v>
      </c>
      <c r="K2689" s="10" t="s">
        <v>7853</v>
      </c>
    </row>
    <row r="2690" spans="3:11" ht="15" customHeight="1" x14ac:dyDescent="0.3">
      <c r="C2690" s="44" t="s">
        <v>17518</v>
      </c>
      <c r="D2690" s="47" t="s">
        <v>3423</v>
      </c>
      <c r="F2690" s="52" t="s">
        <v>12955</v>
      </c>
      <c r="G2690" s="10">
        <v>17345</v>
      </c>
      <c r="H2690" s="10" t="s">
        <v>7854</v>
      </c>
      <c r="I2690" s="47" t="s">
        <v>4357</v>
      </c>
      <c r="J2690" s="10" t="s">
        <v>7855</v>
      </c>
      <c r="K2690" s="10" t="s">
        <v>7856</v>
      </c>
    </row>
    <row r="2691" spans="3:11" ht="15" customHeight="1" x14ac:dyDescent="0.3">
      <c r="C2691" s="44" t="s">
        <v>17519</v>
      </c>
      <c r="D2691" s="47" t="s">
        <v>3428</v>
      </c>
      <c r="F2691" s="52" t="s">
        <v>24241</v>
      </c>
      <c r="G2691" s="10">
        <v>223701</v>
      </c>
      <c r="H2691" s="10" t="s">
        <v>24242</v>
      </c>
      <c r="I2691" s="47" t="s">
        <v>17653</v>
      </c>
      <c r="J2691" s="10" t="s">
        <v>24243</v>
      </c>
      <c r="K2691" s="10" t="s">
        <v>24244</v>
      </c>
    </row>
    <row r="2692" spans="3:11" ht="15" customHeight="1" x14ac:dyDescent="0.3">
      <c r="C2692" s="44" t="s">
        <v>17520</v>
      </c>
      <c r="D2692" s="47" t="s">
        <v>2300</v>
      </c>
      <c r="F2692" s="52" t="s">
        <v>24245</v>
      </c>
      <c r="G2692" s="10">
        <v>54484</v>
      </c>
      <c r="H2692" s="10" t="s">
        <v>24246</v>
      </c>
      <c r="I2692" s="47" t="s">
        <v>18101</v>
      </c>
      <c r="J2692" s="10" t="s">
        <v>24247</v>
      </c>
      <c r="K2692" s="10" t="s">
        <v>24248</v>
      </c>
    </row>
    <row r="2693" spans="3:11" ht="15" customHeight="1" x14ac:dyDescent="0.3">
      <c r="C2693" s="44" t="s">
        <v>17521</v>
      </c>
      <c r="D2693" s="47" t="s">
        <v>3027</v>
      </c>
      <c r="F2693" s="52" t="s">
        <v>24249</v>
      </c>
      <c r="G2693" s="10">
        <v>67027</v>
      </c>
      <c r="H2693" s="10" t="s">
        <v>24250</v>
      </c>
      <c r="I2693" s="47" t="s">
        <v>18103</v>
      </c>
      <c r="J2693" s="10" t="s">
        <v>24251</v>
      </c>
      <c r="K2693" s="10" t="s">
        <v>24252</v>
      </c>
    </row>
    <row r="2694" spans="3:11" ht="15" customHeight="1" x14ac:dyDescent="0.3">
      <c r="C2694" s="44" t="s">
        <v>17522</v>
      </c>
      <c r="D2694" s="47" t="s">
        <v>3544</v>
      </c>
      <c r="F2694" s="52" t="s">
        <v>12956</v>
      </c>
      <c r="G2694" s="10">
        <v>17350</v>
      </c>
      <c r="H2694" s="10" t="s">
        <v>7870</v>
      </c>
      <c r="I2694" s="47" t="s">
        <v>5508</v>
      </c>
      <c r="J2694" s="10" t="s">
        <v>7631</v>
      </c>
      <c r="K2694" s="10" t="s">
        <v>7871</v>
      </c>
    </row>
    <row r="2695" spans="3:11" ht="15" customHeight="1" x14ac:dyDescent="0.3">
      <c r="C2695" s="44" t="s">
        <v>17523</v>
      </c>
      <c r="D2695" s="47" t="s">
        <v>3552</v>
      </c>
      <c r="F2695" s="52" t="s">
        <v>24253</v>
      </c>
      <c r="G2695" s="10">
        <v>21428</v>
      </c>
      <c r="H2695" s="10" t="s">
        <v>24254</v>
      </c>
      <c r="I2695" s="47" t="s">
        <v>18694</v>
      </c>
      <c r="J2695" s="10" t="s">
        <v>22015</v>
      </c>
      <c r="K2695" s="10" t="s">
        <v>24255</v>
      </c>
    </row>
    <row r="2696" spans="3:11" ht="15" customHeight="1" x14ac:dyDescent="0.3">
      <c r="C2696" s="44" t="s">
        <v>17524</v>
      </c>
      <c r="D2696" s="47" t="s">
        <v>3559</v>
      </c>
      <c r="F2696" s="52" t="s">
        <v>24256</v>
      </c>
      <c r="G2696" s="10">
        <v>240047</v>
      </c>
      <c r="H2696" s="10" t="s">
        <v>24257</v>
      </c>
      <c r="I2696" s="47" t="s">
        <v>19094</v>
      </c>
      <c r="J2696" s="10" t="s">
        <v>22018</v>
      </c>
      <c r="K2696" s="10" t="s">
        <v>24258</v>
      </c>
    </row>
    <row r="2697" spans="3:11" ht="15" customHeight="1" x14ac:dyDescent="0.3">
      <c r="C2697" s="44" t="s">
        <v>17525</v>
      </c>
      <c r="D2697" s="47" t="s">
        <v>3745</v>
      </c>
      <c r="F2697" s="52" t="s">
        <v>12957</v>
      </c>
      <c r="G2697" s="10">
        <v>17395</v>
      </c>
      <c r="H2697" s="10" t="s">
        <v>7877</v>
      </c>
      <c r="I2697" s="47" t="s">
        <v>953</v>
      </c>
      <c r="J2697" s="10" t="s">
        <v>7655</v>
      </c>
      <c r="K2697" s="10" t="s">
        <v>7878</v>
      </c>
    </row>
    <row r="2698" spans="3:11" ht="15" customHeight="1" x14ac:dyDescent="0.3">
      <c r="C2698" s="44" t="s">
        <v>17526</v>
      </c>
      <c r="D2698" s="47" t="s">
        <v>3567</v>
      </c>
      <c r="F2698" s="52" t="s">
        <v>24259</v>
      </c>
      <c r="G2698" s="10">
        <v>17420</v>
      </c>
      <c r="H2698" s="10" t="s">
        <v>24260</v>
      </c>
      <c r="I2698" s="47" t="s">
        <v>18105</v>
      </c>
      <c r="J2698" s="10" t="s">
        <v>24261</v>
      </c>
      <c r="K2698" s="10" t="s">
        <v>24262</v>
      </c>
    </row>
    <row r="2699" spans="3:11" ht="15" customHeight="1" x14ac:dyDescent="0.3">
      <c r="C2699" s="44" t="s">
        <v>17527</v>
      </c>
      <c r="D2699" s="47" t="s">
        <v>2802</v>
      </c>
      <c r="F2699" s="52" t="s">
        <v>12958</v>
      </c>
      <c r="G2699" s="10">
        <v>17480</v>
      </c>
      <c r="H2699" s="10" t="s">
        <v>7888</v>
      </c>
      <c r="I2699" s="47" t="s">
        <v>7673</v>
      </c>
      <c r="J2699" s="10" t="s">
        <v>7675</v>
      </c>
      <c r="K2699" s="10" t="s">
        <v>7889</v>
      </c>
    </row>
    <row r="2700" spans="3:11" ht="15" customHeight="1" x14ac:dyDescent="0.3">
      <c r="C2700" s="44" t="s">
        <v>17528</v>
      </c>
      <c r="D2700" s="47" t="s">
        <v>2808</v>
      </c>
      <c r="F2700" s="52" t="s">
        <v>12959</v>
      </c>
      <c r="G2700" s="10">
        <v>17523</v>
      </c>
      <c r="H2700" s="10" t="s">
        <v>7893</v>
      </c>
      <c r="I2700" s="47" t="s">
        <v>752</v>
      </c>
      <c r="J2700" s="10" t="s">
        <v>7678</v>
      </c>
      <c r="K2700" s="10" t="s">
        <v>7894</v>
      </c>
    </row>
    <row r="2701" spans="3:11" ht="15" customHeight="1" x14ac:dyDescent="0.3">
      <c r="C2701" s="44" t="s">
        <v>17529</v>
      </c>
      <c r="D2701" s="47" t="s">
        <v>17530</v>
      </c>
      <c r="F2701" s="52" t="s">
        <v>24263</v>
      </c>
      <c r="G2701" s="10">
        <v>243979</v>
      </c>
      <c r="H2701" s="10" t="s">
        <v>24264</v>
      </c>
      <c r="I2701" s="47" t="s">
        <v>17235</v>
      </c>
      <c r="J2701" s="10" t="s">
        <v>24265</v>
      </c>
      <c r="K2701" s="10" t="s">
        <v>24266</v>
      </c>
    </row>
    <row r="2702" spans="3:11" ht="15" customHeight="1" x14ac:dyDescent="0.3">
      <c r="C2702" s="44" t="s">
        <v>17531</v>
      </c>
      <c r="D2702" s="47" t="s">
        <v>17532</v>
      </c>
      <c r="F2702" s="52" t="s">
        <v>24267</v>
      </c>
      <c r="G2702" s="10">
        <v>233230</v>
      </c>
      <c r="H2702" s="10" t="s">
        <v>24268</v>
      </c>
      <c r="I2702" s="47" t="s">
        <v>17237</v>
      </c>
      <c r="J2702" s="10" t="s">
        <v>24269</v>
      </c>
      <c r="K2702" s="10" t="s">
        <v>24270</v>
      </c>
    </row>
    <row r="2703" spans="3:11" ht="15" customHeight="1" x14ac:dyDescent="0.3">
      <c r="C2703" s="44" t="s">
        <v>17533</v>
      </c>
      <c r="D2703" s="47" t="s">
        <v>2819</v>
      </c>
      <c r="F2703" s="52" t="s">
        <v>24271</v>
      </c>
      <c r="G2703" s="10">
        <v>404239</v>
      </c>
      <c r="H2703" s="10" t="s">
        <v>24272</v>
      </c>
      <c r="I2703" s="47" t="s">
        <v>17239</v>
      </c>
      <c r="J2703" s="10" t="s">
        <v>24273</v>
      </c>
      <c r="K2703" s="10" t="s">
        <v>24274</v>
      </c>
    </row>
    <row r="2704" spans="3:11" ht="15" customHeight="1" x14ac:dyDescent="0.3">
      <c r="C2704" s="44" t="s">
        <v>17534</v>
      </c>
      <c r="D2704" s="47" t="s">
        <v>17535</v>
      </c>
      <c r="F2704" s="52" t="s">
        <v>24275</v>
      </c>
      <c r="G2704" s="10">
        <v>211578</v>
      </c>
      <c r="H2704" s="10" t="s">
        <v>24276</v>
      </c>
      <c r="I2704" s="47" t="s">
        <v>17241</v>
      </c>
      <c r="J2704" s="10" t="s">
        <v>22024</v>
      </c>
      <c r="K2704" s="10" t="s">
        <v>24277</v>
      </c>
    </row>
    <row r="2705" spans="3:11" ht="15" customHeight="1" x14ac:dyDescent="0.3">
      <c r="C2705" s="44" t="s">
        <v>17536</v>
      </c>
      <c r="D2705" s="47" t="s">
        <v>17537</v>
      </c>
      <c r="F2705" s="52" t="s">
        <v>24278</v>
      </c>
      <c r="G2705" s="10">
        <v>244238</v>
      </c>
      <c r="H2705" s="10" t="s">
        <v>24279</v>
      </c>
      <c r="I2705" s="47" t="s">
        <v>17243</v>
      </c>
      <c r="J2705" s="10" t="s">
        <v>22027</v>
      </c>
      <c r="K2705" s="10" t="s">
        <v>24280</v>
      </c>
    </row>
    <row r="2706" spans="3:11" ht="15" customHeight="1" x14ac:dyDescent="0.3">
      <c r="C2706" s="44" t="s">
        <v>17538</v>
      </c>
      <c r="D2706" s="47" t="s">
        <v>3928</v>
      </c>
      <c r="F2706" s="52" t="s">
        <v>24281</v>
      </c>
      <c r="G2706" s="10">
        <v>211577</v>
      </c>
      <c r="H2706" s="10" t="s">
        <v>24282</v>
      </c>
      <c r="I2706" s="47" t="s">
        <v>17245</v>
      </c>
      <c r="J2706" s="10" t="s">
        <v>22030</v>
      </c>
      <c r="K2706" s="10" t="s">
        <v>24283</v>
      </c>
    </row>
    <row r="2707" spans="3:11" ht="15" customHeight="1" x14ac:dyDescent="0.3">
      <c r="C2707" s="44" t="s">
        <v>17539</v>
      </c>
      <c r="D2707" s="47" t="s">
        <v>3943</v>
      </c>
      <c r="F2707" s="52" t="s">
        <v>24284</v>
      </c>
      <c r="G2707" s="10">
        <v>381974</v>
      </c>
      <c r="H2707" s="10" t="s">
        <v>24285</v>
      </c>
      <c r="I2707" s="47" t="s">
        <v>17247</v>
      </c>
      <c r="J2707" s="10" t="s">
        <v>22033</v>
      </c>
      <c r="K2707" s="10" t="s">
        <v>24286</v>
      </c>
    </row>
    <row r="2708" spans="3:11" ht="15" customHeight="1" x14ac:dyDescent="0.3">
      <c r="C2708" s="44" t="s">
        <v>17540</v>
      </c>
      <c r="D2708" s="47" t="s">
        <v>17541</v>
      </c>
      <c r="F2708" s="52" t="s">
        <v>24287</v>
      </c>
      <c r="G2708" s="10">
        <v>80978</v>
      </c>
      <c r="H2708" s="10" t="s">
        <v>24288</v>
      </c>
      <c r="I2708" s="47" t="s">
        <v>17249</v>
      </c>
      <c r="J2708" s="10" t="s">
        <v>24289</v>
      </c>
      <c r="K2708" s="10" t="s">
        <v>24290</v>
      </c>
    </row>
    <row r="2709" spans="3:11" ht="15" customHeight="1" x14ac:dyDescent="0.3">
      <c r="C2709" s="44" t="s">
        <v>17542</v>
      </c>
      <c r="D2709" s="47" t="s">
        <v>3993</v>
      </c>
      <c r="F2709" s="52" t="s">
        <v>24291</v>
      </c>
      <c r="G2709" s="10">
        <v>404242</v>
      </c>
      <c r="H2709" s="10" t="s">
        <v>24292</v>
      </c>
      <c r="I2709" s="47" t="s">
        <v>17251</v>
      </c>
      <c r="J2709" s="10" t="s">
        <v>22036</v>
      </c>
      <c r="K2709" s="10" t="s">
        <v>24293</v>
      </c>
    </row>
    <row r="2710" spans="3:11" ht="15" customHeight="1" x14ac:dyDescent="0.3">
      <c r="C2710" s="44" t="s">
        <v>17543</v>
      </c>
      <c r="D2710" s="47" t="s">
        <v>902</v>
      </c>
      <c r="F2710" s="52" t="s">
        <v>24294</v>
      </c>
      <c r="G2710" s="10">
        <v>243978</v>
      </c>
      <c r="H2710" s="10" t="s">
        <v>24295</v>
      </c>
      <c r="I2710" s="47" t="s">
        <v>17253</v>
      </c>
      <c r="J2710" s="10" t="s">
        <v>22039</v>
      </c>
      <c r="K2710" s="10" t="s">
        <v>24296</v>
      </c>
    </row>
    <row r="2711" spans="3:11" ht="15" customHeight="1" x14ac:dyDescent="0.3">
      <c r="C2711" s="44" t="s">
        <v>17544</v>
      </c>
      <c r="D2711" s="47" t="s">
        <v>17545</v>
      </c>
      <c r="F2711" s="52" t="s">
        <v>12960</v>
      </c>
      <c r="G2711" s="10">
        <v>66973</v>
      </c>
      <c r="H2711" s="10" t="s">
        <v>7902</v>
      </c>
      <c r="I2711" s="47" t="s">
        <v>7692</v>
      </c>
      <c r="J2711" s="10" t="s">
        <v>7694</v>
      </c>
      <c r="K2711" s="10" t="s">
        <v>7903</v>
      </c>
    </row>
    <row r="2712" spans="3:11" ht="15" customHeight="1" x14ac:dyDescent="0.3">
      <c r="C2712" s="44" t="s">
        <v>17546</v>
      </c>
      <c r="D2712" s="47" t="s">
        <v>17547</v>
      </c>
      <c r="F2712" s="52" t="s">
        <v>12961</v>
      </c>
      <c r="G2712" s="10">
        <v>17685</v>
      </c>
      <c r="H2712" s="10" t="s">
        <v>7911</v>
      </c>
      <c r="I2712" s="47" t="s">
        <v>1275</v>
      </c>
      <c r="J2712" s="10" t="s">
        <v>7699</v>
      </c>
      <c r="K2712" s="10" t="s">
        <v>7912</v>
      </c>
    </row>
    <row r="2713" spans="3:11" ht="15" customHeight="1" x14ac:dyDescent="0.3">
      <c r="C2713" s="44" t="s">
        <v>17548</v>
      </c>
      <c r="D2713" s="47" t="s">
        <v>17549</v>
      </c>
      <c r="F2713" s="52" t="s">
        <v>12962</v>
      </c>
      <c r="G2713" s="10">
        <v>17688</v>
      </c>
      <c r="H2713" s="10" t="s">
        <v>7913</v>
      </c>
      <c r="I2713" s="47" t="s">
        <v>7703</v>
      </c>
      <c r="J2713" s="10" t="s">
        <v>7914</v>
      </c>
      <c r="K2713" s="10" t="s">
        <v>7915</v>
      </c>
    </row>
    <row r="2714" spans="3:11" ht="15" customHeight="1" x14ac:dyDescent="0.3">
      <c r="C2714" s="44" t="s">
        <v>17550</v>
      </c>
      <c r="D2714" s="47" t="s">
        <v>4107</v>
      </c>
      <c r="F2714" s="52" t="s">
        <v>24297</v>
      </c>
      <c r="G2714" s="10">
        <v>77853</v>
      </c>
      <c r="H2714" s="10" t="s">
        <v>24298</v>
      </c>
      <c r="I2714" s="47" t="s">
        <v>18107</v>
      </c>
      <c r="J2714" s="10" t="s">
        <v>22048</v>
      </c>
      <c r="K2714" s="10" t="s">
        <v>24299</v>
      </c>
    </row>
    <row r="2715" spans="3:11" ht="15" customHeight="1" x14ac:dyDescent="0.3">
      <c r="C2715" s="44" t="s">
        <v>17551</v>
      </c>
      <c r="D2715" s="47" t="s">
        <v>2836</v>
      </c>
      <c r="F2715" s="52" t="s">
        <v>24300</v>
      </c>
      <c r="G2715" s="10">
        <v>66234</v>
      </c>
      <c r="H2715" s="10" t="s">
        <v>24301</v>
      </c>
      <c r="I2715" s="47" t="s">
        <v>18749</v>
      </c>
      <c r="J2715" s="10" t="s">
        <v>22051</v>
      </c>
      <c r="K2715" s="10" t="s">
        <v>24302</v>
      </c>
    </row>
    <row r="2716" spans="3:11" ht="15" customHeight="1" x14ac:dyDescent="0.3">
      <c r="C2716" s="44" t="s">
        <v>17552</v>
      </c>
      <c r="D2716" s="47" t="s">
        <v>17553</v>
      </c>
      <c r="F2716" s="52" t="s">
        <v>12963</v>
      </c>
      <c r="G2716" s="10">
        <v>17700</v>
      </c>
      <c r="H2716" s="10" t="s">
        <v>7919</v>
      </c>
      <c r="I2716" s="47" t="s">
        <v>4487</v>
      </c>
      <c r="J2716" s="10" t="s">
        <v>210</v>
      </c>
      <c r="K2716" s="10" t="s">
        <v>7920</v>
      </c>
    </row>
    <row r="2717" spans="3:11" ht="15" customHeight="1" x14ac:dyDescent="0.3">
      <c r="C2717" s="44" t="s">
        <v>17554</v>
      </c>
      <c r="D2717" s="47" t="s">
        <v>17555</v>
      </c>
      <c r="F2717" s="52" t="s">
        <v>24303</v>
      </c>
      <c r="G2717" s="10">
        <v>56462</v>
      </c>
      <c r="H2717" s="10" t="s">
        <v>24304</v>
      </c>
      <c r="I2717" s="47" t="s">
        <v>17658</v>
      </c>
      <c r="J2717" s="10" t="s">
        <v>24305</v>
      </c>
      <c r="K2717" s="10" t="s">
        <v>24306</v>
      </c>
    </row>
    <row r="2718" spans="3:11" ht="15" customHeight="1" x14ac:dyDescent="0.3">
      <c r="C2718" s="44" t="s">
        <v>17556</v>
      </c>
      <c r="D2718" s="47" t="s">
        <v>4338</v>
      </c>
      <c r="F2718" s="52" t="s">
        <v>24307</v>
      </c>
      <c r="G2718" s="10">
        <v>17771</v>
      </c>
      <c r="H2718" s="10" t="s">
        <v>24308</v>
      </c>
      <c r="I2718" s="47" t="s">
        <v>17660</v>
      </c>
      <c r="J2718" s="10" t="s">
        <v>8040</v>
      </c>
      <c r="K2718" s="10" t="s">
        <v>24309</v>
      </c>
    </row>
    <row r="2719" spans="3:11" ht="15" customHeight="1" x14ac:dyDescent="0.3">
      <c r="C2719" s="44" t="s">
        <v>17557</v>
      </c>
      <c r="D2719" s="47" t="s">
        <v>17558</v>
      </c>
      <c r="F2719" s="52" t="s">
        <v>12964</v>
      </c>
      <c r="G2719" s="10">
        <v>17773</v>
      </c>
      <c r="H2719" s="10" t="s">
        <v>7945</v>
      </c>
      <c r="I2719" s="47" t="s">
        <v>7732</v>
      </c>
      <c r="J2719" s="10" t="s">
        <v>7734</v>
      </c>
      <c r="K2719" s="10" t="s">
        <v>7946</v>
      </c>
    </row>
    <row r="2720" spans="3:11" ht="15" customHeight="1" x14ac:dyDescent="0.3">
      <c r="C2720" s="44" t="s">
        <v>17559</v>
      </c>
      <c r="D2720" s="47" t="s">
        <v>17560</v>
      </c>
      <c r="F2720" s="52" t="s">
        <v>12965</v>
      </c>
      <c r="G2720" s="10">
        <v>244701</v>
      </c>
      <c r="H2720" s="10" t="s">
        <v>7947</v>
      </c>
      <c r="I2720" s="47" t="s">
        <v>7736</v>
      </c>
      <c r="J2720" s="10" t="s">
        <v>7738</v>
      </c>
      <c r="K2720" s="10" t="s">
        <v>7948</v>
      </c>
    </row>
    <row r="2721" spans="3:11" ht="15" customHeight="1" x14ac:dyDescent="0.3">
      <c r="C2721" s="44" t="s">
        <v>17561</v>
      </c>
      <c r="D2721" s="47" t="s">
        <v>4403</v>
      </c>
      <c r="F2721" s="52" t="s">
        <v>24310</v>
      </c>
      <c r="G2721" s="10">
        <v>17777</v>
      </c>
      <c r="H2721" s="10" t="s">
        <v>24311</v>
      </c>
      <c r="I2721" s="47" t="s">
        <v>18699</v>
      </c>
      <c r="J2721" s="10" t="s">
        <v>22057</v>
      </c>
      <c r="K2721" s="10" t="s">
        <v>24312</v>
      </c>
    </row>
    <row r="2722" spans="3:11" ht="15" customHeight="1" x14ac:dyDescent="0.3">
      <c r="C2722" s="44" t="s">
        <v>17562</v>
      </c>
      <c r="D2722" s="47" t="s">
        <v>17563</v>
      </c>
      <c r="F2722" s="52" t="s">
        <v>24313</v>
      </c>
      <c r="G2722" s="10">
        <v>140474</v>
      </c>
      <c r="H2722" s="10" t="s">
        <v>24314</v>
      </c>
      <c r="I2722" s="47" t="s">
        <v>19098</v>
      </c>
      <c r="J2722" s="10" t="s">
        <v>24315</v>
      </c>
      <c r="K2722" s="10" t="s">
        <v>24316</v>
      </c>
    </row>
    <row r="2723" spans="3:11" ht="15" customHeight="1" x14ac:dyDescent="0.3">
      <c r="C2723" s="44" t="s">
        <v>17564</v>
      </c>
      <c r="D2723" s="47" t="s">
        <v>4435</v>
      </c>
      <c r="F2723" s="52" t="s">
        <v>12966</v>
      </c>
      <c r="G2723" s="10">
        <v>68350</v>
      </c>
      <c r="H2723" s="10" t="s">
        <v>7958</v>
      </c>
      <c r="I2723" s="47" t="s">
        <v>7749</v>
      </c>
      <c r="J2723" s="10" t="s">
        <v>7751</v>
      </c>
      <c r="K2723" s="10" t="s">
        <v>7959</v>
      </c>
    </row>
    <row r="2724" spans="3:11" ht="15" customHeight="1" x14ac:dyDescent="0.3">
      <c r="C2724" s="44" t="s">
        <v>17565</v>
      </c>
      <c r="D2724" s="47" t="s">
        <v>910</v>
      </c>
      <c r="F2724" s="52" t="s">
        <v>12967</v>
      </c>
      <c r="G2724" s="10">
        <v>17865</v>
      </c>
      <c r="H2724" s="10" t="s">
        <v>7973</v>
      </c>
      <c r="I2724" s="47" t="s">
        <v>7774</v>
      </c>
      <c r="J2724" s="10" t="s">
        <v>7776</v>
      </c>
      <c r="K2724" s="10" t="s">
        <v>7974</v>
      </c>
    </row>
    <row r="2725" spans="3:11" ht="15" customHeight="1" x14ac:dyDescent="0.3">
      <c r="C2725" s="44" t="s">
        <v>17566</v>
      </c>
      <c r="D2725" s="47" t="s">
        <v>17567</v>
      </c>
      <c r="F2725" s="52" t="s">
        <v>12968</v>
      </c>
      <c r="G2725" s="10">
        <v>17869</v>
      </c>
      <c r="H2725" s="10" t="s">
        <v>7981</v>
      </c>
      <c r="I2725" s="47" t="s">
        <v>1282</v>
      </c>
      <c r="J2725" s="10" t="s">
        <v>7779</v>
      </c>
      <c r="K2725" s="10" t="s">
        <v>7982</v>
      </c>
    </row>
    <row r="2726" spans="3:11" ht="15" customHeight="1" x14ac:dyDescent="0.3">
      <c r="C2726" s="44" t="s">
        <v>17568</v>
      </c>
      <c r="D2726" s="47" t="s">
        <v>4561</v>
      </c>
      <c r="F2726" s="52" t="s">
        <v>24317</v>
      </c>
      <c r="G2726" s="10">
        <v>105689</v>
      </c>
      <c r="H2726" s="10" t="s">
        <v>24318</v>
      </c>
      <c r="I2726" s="47" t="s">
        <v>18110</v>
      </c>
      <c r="J2726" s="10" t="s">
        <v>22063</v>
      </c>
      <c r="K2726" s="10" t="s">
        <v>24319</v>
      </c>
    </row>
    <row r="2727" spans="3:11" ht="15" customHeight="1" x14ac:dyDescent="0.3">
      <c r="C2727" s="44" t="s">
        <v>17569</v>
      </c>
      <c r="D2727" s="47" t="s">
        <v>1247</v>
      </c>
      <c r="F2727" s="52" t="s">
        <v>12969</v>
      </c>
      <c r="G2727" s="10">
        <v>17874</v>
      </c>
      <c r="H2727" s="10" t="s">
        <v>7988</v>
      </c>
      <c r="I2727" s="47" t="s">
        <v>3487</v>
      </c>
      <c r="J2727" s="10" t="s">
        <v>7787</v>
      </c>
      <c r="K2727" s="10" t="s">
        <v>7989</v>
      </c>
    </row>
    <row r="2728" spans="3:11" ht="15" customHeight="1" x14ac:dyDescent="0.3">
      <c r="C2728" s="44" t="s">
        <v>17570</v>
      </c>
      <c r="D2728" s="47" t="s">
        <v>4588</v>
      </c>
      <c r="F2728" s="52" t="s">
        <v>24320</v>
      </c>
      <c r="G2728" s="10">
        <v>28106</v>
      </c>
      <c r="H2728" s="10" t="s">
        <v>24321</v>
      </c>
      <c r="I2728" s="47" t="s">
        <v>18915</v>
      </c>
      <c r="J2728" s="10" t="s">
        <v>24322</v>
      </c>
      <c r="K2728" s="10" t="s">
        <v>24323</v>
      </c>
    </row>
    <row r="2729" spans="3:11" ht="15" customHeight="1" x14ac:dyDescent="0.3">
      <c r="C2729" s="44" t="s">
        <v>17571</v>
      </c>
      <c r="D2729" s="47" t="s">
        <v>4595</v>
      </c>
      <c r="F2729" s="52" t="s">
        <v>12970</v>
      </c>
      <c r="G2729" s="10">
        <v>218203</v>
      </c>
      <c r="H2729" s="10" t="s">
        <v>8005</v>
      </c>
      <c r="I2729" s="47" t="s">
        <v>7801</v>
      </c>
      <c r="J2729" s="10" t="s">
        <v>7803</v>
      </c>
      <c r="K2729" s="10" t="s">
        <v>8006</v>
      </c>
    </row>
    <row r="2730" spans="3:11" ht="15" customHeight="1" x14ac:dyDescent="0.3">
      <c r="C2730" s="44" t="s">
        <v>17572</v>
      </c>
      <c r="D2730" s="47" t="s">
        <v>4632</v>
      </c>
      <c r="F2730" s="52" t="s">
        <v>24324</v>
      </c>
      <c r="G2730" s="10">
        <v>360013</v>
      </c>
      <c r="H2730" s="10" t="s">
        <v>24325</v>
      </c>
      <c r="I2730" s="47" t="s">
        <v>17664</v>
      </c>
      <c r="J2730" s="10" t="s">
        <v>24326</v>
      </c>
      <c r="K2730" s="10" t="s">
        <v>24327</v>
      </c>
    </row>
    <row r="2731" spans="3:11" ht="15" customHeight="1" x14ac:dyDescent="0.3">
      <c r="C2731" s="44" t="s">
        <v>17573</v>
      </c>
      <c r="D2731" s="47" t="s">
        <v>3312</v>
      </c>
      <c r="F2731" s="52" t="s">
        <v>12971</v>
      </c>
      <c r="G2731" s="10">
        <v>17940</v>
      </c>
      <c r="H2731" s="10" t="s">
        <v>8033</v>
      </c>
      <c r="I2731" s="47" t="s">
        <v>2877</v>
      </c>
      <c r="J2731" s="10" t="s">
        <v>8034</v>
      </c>
      <c r="K2731" s="10" t="s">
        <v>8035</v>
      </c>
    </row>
    <row r="2732" spans="3:11" ht="15" customHeight="1" x14ac:dyDescent="0.3">
      <c r="C2732" s="44" t="s">
        <v>17574</v>
      </c>
      <c r="D2732" s="47" t="s">
        <v>2844</v>
      </c>
      <c r="F2732" s="52" t="s">
        <v>12972</v>
      </c>
      <c r="G2732" s="10">
        <v>59027</v>
      </c>
      <c r="H2732" s="10" t="s">
        <v>8036</v>
      </c>
      <c r="I2732" s="47" t="s">
        <v>2534</v>
      </c>
      <c r="J2732" s="10" t="s">
        <v>7817</v>
      </c>
      <c r="K2732" s="10" t="s">
        <v>8037</v>
      </c>
    </row>
    <row r="2733" spans="3:11" ht="15" customHeight="1" x14ac:dyDescent="0.3">
      <c r="C2733" s="44" t="s">
        <v>17575</v>
      </c>
      <c r="D2733" s="47" t="s">
        <v>2848</v>
      </c>
      <c r="F2733" s="52" t="s">
        <v>24328</v>
      </c>
      <c r="G2733" s="10">
        <v>67184</v>
      </c>
      <c r="H2733" s="10" t="s">
        <v>24329</v>
      </c>
      <c r="I2733" s="47" t="s">
        <v>17667</v>
      </c>
      <c r="J2733" s="10" t="s">
        <v>22072</v>
      </c>
      <c r="K2733" s="10" t="s">
        <v>24330</v>
      </c>
    </row>
    <row r="2734" spans="3:11" ht="15" customHeight="1" x14ac:dyDescent="0.3">
      <c r="C2734" s="44" t="s">
        <v>17576</v>
      </c>
      <c r="D2734" s="47" t="s">
        <v>17577</v>
      </c>
      <c r="F2734" s="52" t="s">
        <v>12973</v>
      </c>
      <c r="G2734" s="10">
        <v>68349</v>
      </c>
      <c r="H2734" s="10" t="s">
        <v>8127</v>
      </c>
      <c r="I2734" s="47" t="s">
        <v>1950</v>
      </c>
      <c r="J2734" s="10" t="s">
        <v>7882</v>
      </c>
      <c r="K2734" s="10" t="s">
        <v>8128</v>
      </c>
    </row>
    <row r="2735" spans="3:11" ht="15" customHeight="1" x14ac:dyDescent="0.3">
      <c r="C2735" s="44" t="s">
        <v>17578</v>
      </c>
      <c r="D2735" s="47" t="s">
        <v>912</v>
      </c>
      <c r="F2735" s="52" t="s">
        <v>24331</v>
      </c>
      <c r="G2735" s="10">
        <v>17999</v>
      </c>
      <c r="H2735" s="10" t="s">
        <v>24332</v>
      </c>
      <c r="I2735" s="47" t="s">
        <v>18113</v>
      </c>
      <c r="J2735" s="10" t="s">
        <v>22075</v>
      </c>
      <c r="K2735" s="10" t="s">
        <v>24333</v>
      </c>
    </row>
    <row r="2736" spans="3:11" ht="15" customHeight="1" x14ac:dyDescent="0.3">
      <c r="C2736" s="44" t="s">
        <v>17579</v>
      </c>
      <c r="D2736" s="47" t="s">
        <v>2357</v>
      </c>
      <c r="F2736" s="52" t="s">
        <v>24334</v>
      </c>
      <c r="G2736" s="10">
        <v>83814</v>
      </c>
      <c r="H2736" s="10" t="s">
        <v>24335</v>
      </c>
      <c r="I2736" s="47" t="s">
        <v>18115</v>
      </c>
      <c r="J2736" s="10" t="s">
        <v>24336</v>
      </c>
      <c r="K2736" s="10" t="s">
        <v>24337</v>
      </c>
    </row>
    <row r="2737" spans="3:11" ht="15" customHeight="1" x14ac:dyDescent="0.3">
      <c r="C2737" s="44" t="s">
        <v>17580</v>
      </c>
      <c r="D2737" s="47" t="s">
        <v>17581</v>
      </c>
      <c r="F2737" s="52" t="s">
        <v>12974</v>
      </c>
      <c r="G2737" s="10">
        <v>18011</v>
      </c>
      <c r="H2737" s="10" t="s">
        <v>8163</v>
      </c>
      <c r="I2737" s="47" t="s">
        <v>8162</v>
      </c>
      <c r="J2737" s="10" t="s">
        <v>8164</v>
      </c>
      <c r="K2737" s="10" t="s">
        <v>8165</v>
      </c>
    </row>
    <row r="2738" spans="3:11" ht="15" customHeight="1" x14ac:dyDescent="0.3">
      <c r="C2738" s="44" t="s">
        <v>17582</v>
      </c>
      <c r="D2738" s="47" t="s">
        <v>4819</v>
      </c>
      <c r="F2738" s="52" t="s">
        <v>24338</v>
      </c>
      <c r="G2738" s="10">
        <v>74039</v>
      </c>
      <c r="H2738" s="10" t="s">
        <v>24339</v>
      </c>
      <c r="I2738" s="47" t="s">
        <v>19102</v>
      </c>
      <c r="J2738" s="10" t="s">
        <v>24340</v>
      </c>
      <c r="K2738" s="10" t="s">
        <v>24341</v>
      </c>
    </row>
    <row r="2739" spans="3:11" ht="15" customHeight="1" x14ac:dyDescent="0.3">
      <c r="C2739" s="44" t="s">
        <v>17583</v>
      </c>
      <c r="D2739" s="47" t="s">
        <v>1259</v>
      </c>
      <c r="F2739" s="52" t="s">
        <v>12975</v>
      </c>
      <c r="G2739" s="10">
        <v>18021</v>
      </c>
      <c r="H2739" s="10" t="s">
        <v>8172</v>
      </c>
      <c r="I2739" s="47" t="s">
        <v>7921</v>
      </c>
      <c r="J2739" s="10" t="s">
        <v>7923</v>
      </c>
      <c r="K2739" s="10" t="s">
        <v>8173</v>
      </c>
    </row>
    <row r="2740" spans="3:11" ht="15" customHeight="1" x14ac:dyDescent="0.3">
      <c r="C2740" s="44" t="s">
        <v>17584</v>
      </c>
      <c r="D2740" s="47" t="s">
        <v>5008</v>
      </c>
      <c r="F2740" s="52" t="s">
        <v>12976</v>
      </c>
      <c r="G2740" s="10">
        <v>73181</v>
      </c>
      <c r="H2740" s="10" t="s">
        <v>8174</v>
      </c>
      <c r="I2740" s="47" t="s">
        <v>7928</v>
      </c>
      <c r="J2740" s="10" t="s">
        <v>7930</v>
      </c>
      <c r="K2740" s="10" t="s">
        <v>8175</v>
      </c>
    </row>
    <row r="2741" spans="3:11" ht="15" customHeight="1" x14ac:dyDescent="0.3">
      <c r="C2741" s="44" t="s">
        <v>17585</v>
      </c>
      <c r="D2741" s="47" t="s">
        <v>5012</v>
      </c>
      <c r="F2741" s="52" t="s">
        <v>12977</v>
      </c>
      <c r="G2741" s="10">
        <v>18023</v>
      </c>
      <c r="H2741" s="10" t="s">
        <v>8176</v>
      </c>
      <c r="I2741" s="47" t="s">
        <v>7932</v>
      </c>
      <c r="J2741" s="10" t="s">
        <v>7934</v>
      </c>
      <c r="K2741" s="10" t="s">
        <v>8177</v>
      </c>
    </row>
    <row r="2742" spans="3:11" ht="15" customHeight="1" x14ac:dyDescent="0.3">
      <c r="C2742" s="44" t="s">
        <v>17586</v>
      </c>
      <c r="D2742" s="47" t="s">
        <v>5283</v>
      </c>
      <c r="F2742" s="52" t="s">
        <v>12978</v>
      </c>
      <c r="G2742" s="10">
        <v>18033</v>
      </c>
      <c r="H2742" s="10" t="s">
        <v>8189</v>
      </c>
      <c r="I2742" s="47" t="s">
        <v>1288</v>
      </c>
      <c r="J2742" s="10" t="s">
        <v>8190</v>
      </c>
      <c r="K2742" s="10" t="s">
        <v>8191</v>
      </c>
    </row>
    <row r="2743" spans="3:11" ht="15" customHeight="1" x14ac:dyDescent="0.3">
      <c r="C2743" s="44" t="s">
        <v>17587</v>
      </c>
      <c r="D2743" s="47" t="s">
        <v>17588</v>
      </c>
      <c r="F2743" s="52" t="s">
        <v>12979</v>
      </c>
      <c r="G2743" s="10">
        <v>18034</v>
      </c>
      <c r="H2743" s="10" t="s">
        <v>8192</v>
      </c>
      <c r="I2743" s="47" t="s">
        <v>1289</v>
      </c>
      <c r="J2743" s="10" t="s">
        <v>7940</v>
      </c>
      <c r="K2743" s="10" t="s">
        <v>8193</v>
      </c>
    </row>
    <row r="2744" spans="3:11" ht="15" customHeight="1" x14ac:dyDescent="0.3">
      <c r="C2744" s="44" t="s">
        <v>17589</v>
      </c>
      <c r="D2744" s="47" t="s">
        <v>17590</v>
      </c>
      <c r="F2744" s="52" t="s">
        <v>12980</v>
      </c>
      <c r="G2744" s="10">
        <v>235134</v>
      </c>
      <c r="H2744" s="10" t="s">
        <v>8210</v>
      </c>
      <c r="I2744" s="47" t="s">
        <v>4037</v>
      </c>
      <c r="J2744" s="10" t="s">
        <v>7943</v>
      </c>
      <c r="K2744" s="10" t="s">
        <v>8211</v>
      </c>
    </row>
    <row r="2745" spans="3:11" ht="15" customHeight="1" x14ac:dyDescent="0.3">
      <c r="C2745" s="44" t="s">
        <v>17591</v>
      </c>
      <c r="D2745" s="47" t="s">
        <v>573</v>
      </c>
      <c r="F2745" s="52" t="s">
        <v>24342</v>
      </c>
      <c r="G2745" s="10">
        <v>74164</v>
      </c>
      <c r="H2745" s="10" t="s">
        <v>24343</v>
      </c>
      <c r="I2745" s="47" t="s">
        <v>18118</v>
      </c>
      <c r="J2745" s="10" t="s">
        <v>22084</v>
      </c>
      <c r="K2745" s="10" t="s">
        <v>24344</v>
      </c>
    </row>
    <row r="2746" spans="3:11" ht="15" customHeight="1" x14ac:dyDescent="0.3">
      <c r="C2746" s="44" t="s">
        <v>17592</v>
      </c>
      <c r="D2746" s="47" t="s">
        <v>5516</v>
      </c>
      <c r="F2746" s="52" t="s">
        <v>24345</v>
      </c>
      <c r="G2746" s="10">
        <v>100978</v>
      </c>
      <c r="H2746" s="10" t="s">
        <v>24346</v>
      </c>
      <c r="I2746" s="47" t="s">
        <v>18120</v>
      </c>
      <c r="J2746" s="10" t="s">
        <v>22087</v>
      </c>
      <c r="K2746" s="10" t="s">
        <v>24347</v>
      </c>
    </row>
    <row r="2747" spans="3:11" ht="15" customHeight="1" x14ac:dyDescent="0.3">
      <c r="C2747" s="44" t="s">
        <v>17593</v>
      </c>
      <c r="D2747" s="47" t="s">
        <v>1522</v>
      </c>
      <c r="F2747" s="52" t="s">
        <v>12981</v>
      </c>
      <c r="G2747" s="10">
        <v>18053</v>
      </c>
      <c r="H2747" s="10" t="s">
        <v>8222</v>
      </c>
      <c r="I2747" s="47" t="s">
        <v>6301</v>
      </c>
      <c r="J2747" s="10" t="s">
        <v>7953</v>
      </c>
      <c r="K2747" s="10" t="s">
        <v>8223</v>
      </c>
    </row>
    <row r="2748" spans="3:11" ht="15" customHeight="1" x14ac:dyDescent="0.3">
      <c r="C2748" s="44" t="s">
        <v>17594</v>
      </c>
      <c r="D2748" s="47" t="s">
        <v>687</v>
      </c>
      <c r="F2748" s="52" t="s">
        <v>24348</v>
      </c>
      <c r="G2748" s="10">
        <v>105193</v>
      </c>
      <c r="H2748" s="10" t="s">
        <v>24349</v>
      </c>
      <c r="I2748" s="47" t="s">
        <v>18122</v>
      </c>
      <c r="J2748" s="10" t="s">
        <v>22090</v>
      </c>
      <c r="K2748" s="10" t="s">
        <v>24350</v>
      </c>
    </row>
    <row r="2749" spans="3:11" ht="15" customHeight="1" x14ac:dyDescent="0.3">
      <c r="C2749" s="44" t="s">
        <v>17595</v>
      </c>
      <c r="D2749" s="47" t="s">
        <v>17596</v>
      </c>
      <c r="F2749" s="52" t="s">
        <v>24351</v>
      </c>
      <c r="G2749" s="10">
        <v>12020</v>
      </c>
      <c r="H2749" s="10" t="s">
        <v>24352</v>
      </c>
      <c r="I2749" s="47" t="s">
        <v>17673</v>
      </c>
      <c r="J2749" s="10" t="s">
        <v>22093</v>
      </c>
      <c r="K2749" s="10" t="s">
        <v>24353</v>
      </c>
    </row>
    <row r="2750" spans="3:11" ht="15" customHeight="1" x14ac:dyDescent="0.3">
      <c r="C2750" s="44" t="s">
        <v>17597</v>
      </c>
      <c r="D2750" s="47" t="s">
        <v>5492</v>
      </c>
      <c r="F2750" s="52" t="s">
        <v>12982</v>
      </c>
      <c r="G2750" s="10">
        <v>268973</v>
      </c>
      <c r="H2750" s="10" t="s">
        <v>8235</v>
      </c>
      <c r="I2750" s="47" t="s">
        <v>7961</v>
      </c>
      <c r="J2750" s="10" t="s">
        <v>7963</v>
      </c>
      <c r="K2750" s="10" t="s">
        <v>8236</v>
      </c>
    </row>
    <row r="2751" spans="3:11" ht="15" customHeight="1" x14ac:dyDescent="0.3">
      <c r="C2751" s="44" t="s">
        <v>17598</v>
      </c>
      <c r="D2751" s="47" t="s">
        <v>5642</v>
      </c>
      <c r="F2751" s="52" t="s">
        <v>12983</v>
      </c>
      <c r="G2751" s="10">
        <v>378425</v>
      </c>
      <c r="H2751" s="10" t="s">
        <v>8237</v>
      </c>
      <c r="I2751" s="47" t="s">
        <v>7966</v>
      </c>
      <c r="J2751" s="10" t="s">
        <v>7968</v>
      </c>
      <c r="K2751" s="10" t="s">
        <v>8238</v>
      </c>
    </row>
    <row r="2752" spans="3:11" ht="15" customHeight="1" x14ac:dyDescent="0.3">
      <c r="C2752" s="44" t="s">
        <v>17599</v>
      </c>
      <c r="D2752" s="47" t="s">
        <v>4986</v>
      </c>
      <c r="F2752" s="52" t="s">
        <v>12984</v>
      </c>
      <c r="G2752" s="10">
        <v>195046</v>
      </c>
      <c r="H2752" s="10" t="s">
        <v>8239</v>
      </c>
      <c r="I2752" s="47" t="s">
        <v>7975</v>
      </c>
      <c r="J2752" s="10" t="s">
        <v>7977</v>
      </c>
      <c r="K2752" s="10" t="s">
        <v>8240</v>
      </c>
    </row>
    <row r="2753" spans="3:11" ht="15" customHeight="1" x14ac:dyDescent="0.3">
      <c r="C2753" s="44" t="s">
        <v>17600</v>
      </c>
      <c r="D2753" s="47" t="s">
        <v>1267</v>
      </c>
      <c r="F2753" s="52" t="s">
        <v>24354</v>
      </c>
      <c r="G2753" s="10">
        <v>232827</v>
      </c>
      <c r="H2753" s="10" t="s">
        <v>24355</v>
      </c>
      <c r="I2753" s="47" t="s">
        <v>17678</v>
      </c>
      <c r="J2753" s="10" t="s">
        <v>22096</v>
      </c>
      <c r="K2753" s="10" t="s">
        <v>24356</v>
      </c>
    </row>
    <row r="2754" spans="3:11" ht="15" customHeight="1" x14ac:dyDescent="0.3">
      <c r="C2754" s="44" t="s">
        <v>17601</v>
      </c>
      <c r="D2754" s="47" t="s">
        <v>5760</v>
      </c>
      <c r="F2754" s="52" t="s">
        <v>12985</v>
      </c>
      <c r="G2754" s="10">
        <v>216799</v>
      </c>
      <c r="H2754" s="10" t="s">
        <v>8241</v>
      </c>
      <c r="I2754" s="47" t="s">
        <v>7983</v>
      </c>
      <c r="J2754" s="10" t="s">
        <v>7985</v>
      </c>
      <c r="K2754" s="10" t="s">
        <v>8242</v>
      </c>
    </row>
    <row r="2755" spans="3:11" ht="15" customHeight="1" x14ac:dyDescent="0.3">
      <c r="C2755" s="44" t="s">
        <v>17602</v>
      </c>
      <c r="D2755" s="47" t="s">
        <v>5764</v>
      </c>
      <c r="F2755" s="52" t="s">
        <v>12986</v>
      </c>
      <c r="G2755" s="10">
        <v>18101</v>
      </c>
      <c r="H2755" s="10" t="s">
        <v>8243</v>
      </c>
      <c r="I2755" s="47" t="s">
        <v>3749</v>
      </c>
      <c r="J2755" s="10" t="s">
        <v>7991</v>
      </c>
      <c r="K2755" s="10" t="s">
        <v>8244</v>
      </c>
    </row>
    <row r="2756" spans="3:11" ht="15" customHeight="1" x14ac:dyDescent="0.3">
      <c r="C2756" s="44" t="s">
        <v>17603</v>
      </c>
      <c r="D2756" s="47" t="s">
        <v>5768</v>
      </c>
      <c r="F2756" s="52" t="s">
        <v>24357</v>
      </c>
      <c r="G2756" s="10">
        <v>79059</v>
      </c>
      <c r="H2756" s="10" t="s">
        <v>24358</v>
      </c>
      <c r="I2756" s="47" t="s">
        <v>17681</v>
      </c>
      <c r="J2756" s="10" t="s">
        <v>22099</v>
      </c>
      <c r="K2756" s="10" t="s">
        <v>24359</v>
      </c>
    </row>
    <row r="2757" spans="3:11" ht="15" customHeight="1" x14ac:dyDescent="0.3">
      <c r="C2757" s="44" t="s">
        <v>17604</v>
      </c>
      <c r="D2757" s="47" t="s">
        <v>2858</v>
      </c>
      <c r="F2757" s="52" t="s">
        <v>12987</v>
      </c>
      <c r="G2757" s="10">
        <v>75533</v>
      </c>
      <c r="H2757" s="10" t="s">
        <v>8245</v>
      </c>
      <c r="I2757" s="47" t="s">
        <v>2883</v>
      </c>
      <c r="J2757" s="10" t="s">
        <v>8246</v>
      </c>
      <c r="K2757" s="10" t="s">
        <v>8247</v>
      </c>
    </row>
    <row r="2758" spans="3:11" ht="15" customHeight="1" x14ac:dyDescent="0.3">
      <c r="C2758" s="44" t="s">
        <v>17605</v>
      </c>
      <c r="D2758" s="47" t="s">
        <v>920</v>
      </c>
      <c r="F2758" s="52" t="s">
        <v>12988</v>
      </c>
      <c r="G2758" s="10">
        <v>64685</v>
      </c>
      <c r="H2758" s="10" t="s">
        <v>8248</v>
      </c>
      <c r="I2758" s="47" t="s">
        <v>3488</v>
      </c>
      <c r="J2758" s="10" t="s">
        <v>7994</v>
      </c>
      <c r="K2758" s="10" t="s">
        <v>8249</v>
      </c>
    </row>
    <row r="2759" spans="3:11" ht="15" customHeight="1" x14ac:dyDescent="0.3">
      <c r="C2759" s="44" t="s">
        <v>17606</v>
      </c>
      <c r="D2759" s="47" t="s">
        <v>3915</v>
      </c>
      <c r="F2759" s="52" t="s">
        <v>12989</v>
      </c>
      <c r="G2759" s="10">
        <v>14767</v>
      </c>
      <c r="H2759" s="10" t="s">
        <v>8257</v>
      </c>
      <c r="I2759" s="47" t="s">
        <v>3758</v>
      </c>
      <c r="J2759" s="10" t="s">
        <v>8000</v>
      </c>
      <c r="K2759" s="10" t="s">
        <v>8258</v>
      </c>
    </row>
    <row r="2760" spans="3:11" ht="15" customHeight="1" x14ac:dyDescent="0.3">
      <c r="C2760" s="44" t="s">
        <v>17607</v>
      </c>
      <c r="D2760" s="47" t="s">
        <v>4244</v>
      </c>
      <c r="F2760" s="52" t="s">
        <v>24360</v>
      </c>
      <c r="G2760" s="10">
        <v>216749</v>
      </c>
      <c r="H2760" s="10" t="s">
        <v>24361</v>
      </c>
      <c r="I2760" s="47" t="s">
        <v>17261</v>
      </c>
      <c r="J2760" s="10" t="s">
        <v>22102</v>
      </c>
      <c r="K2760" s="10" t="s">
        <v>24362</v>
      </c>
    </row>
    <row r="2761" spans="3:11" ht="15" customHeight="1" x14ac:dyDescent="0.3">
      <c r="C2761" s="44" t="s">
        <v>17608</v>
      </c>
      <c r="D2761" s="47" t="s">
        <v>4246</v>
      </c>
      <c r="F2761" s="52" t="s">
        <v>12990</v>
      </c>
      <c r="G2761" s="10">
        <v>107607</v>
      </c>
      <c r="H2761" s="10" t="s">
        <v>8259</v>
      </c>
      <c r="I2761" s="47" t="s">
        <v>2885</v>
      </c>
      <c r="J2761" s="10" t="s">
        <v>8007</v>
      </c>
      <c r="K2761" s="10" t="s">
        <v>8260</v>
      </c>
    </row>
    <row r="2762" spans="3:11" ht="15" customHeight="1" x14ac:dyDescent="0.3">
      <c r="C2762" s="44" t="s">
        <v>17609</v>
      </c>
      <c r="D2762" s="47" t="s">
        <v>4261</v>
      </c>
      <c r="F2762" s="52" t="s">
        <v>12991</v>
      </c>
      <c r="G2762" s="10">
        <v>257632</v>
      </c>
      <c r="H2762" s="10" t="s">
        <v>8261</v>
      </c>
      <c r="I2762" s="47" t="s">
        <v>8011</v>
      </c>
      <c r="J2762" s="10" t="s">
        <v>8013</v>
      </c>
      <c r="K2762" s="10" t="s">
        <v>8262</v>
      </c>
    </row>
    <row r="2763" spans="3:11" ht="15" customHeight="1" x14ac:dyDescent="0.3">
      <c r="C2763" s="44" t="s">
        <v>17610</v>
      </c>
      <c r="D2763" s="47" t="s">
        <v>5610</v>
      </c>
      <c r="F2763" s="52" t="s">
        <v>12992</v>
      </c>
      <c r="G2763" s="10">
        <v>18119</v>
      </c>
      <c r="H2763" s="10" t="s">
        <v>8263</v>
      </c>
      <c r="I2763" s="47" t="s">
        <v>4499</v>
      </c>
      <c r="J2763" s="10" t="s">
        <v>4499</v>
      </c>
      <c r="K2763" s="10" t="s">
        <v>8264</v>
      </c>
    </row>
    <row r="2764" spans="3:11" ht="15" customHeight="1" x14ac:dyDescent="0.3">
      <c r="C2764" s="44" t="s">
        <v>17611</v>
      </c>
      <c r="D2764" s="47" t="s">
        <v>6095</v>
      </c>
      <c r="F2764" s="52" t="s">
        <v>12993</v>
      </c>
      <c r="G2764" s="10">
        <v>78688</v>
      </c>
      <c r="H2764" s="10" t="s">
        <v>8265</v>
      </c>
      <c r="I2764" s="47" t="s">
        <v>2882</v>
      </c>
      <c r="J2764" s="10" t="s">
        <v>8018</v>
      </c>
      <c r="K2764" s="10" t="s">
        <v>8266</v>
      </c>
    </row>
    <row r="2765" spans="3:11" ht="15" customHeight="1" x14ac:dyDescent="0.3">
      <c r="C2765" s="44" t="s">
        <v>17612</v>
      </c>
      <c r="D2765" s="47" t="s">
        <v>6127</v>
      </c>
      <c r="F2765" s="52" t="s">
        <v>12994</v>
      </c>
      <c r="G2765" s="10">
        <v>18126</v>
      </c>
      <c r="H2765" s="10" t="s">
        <v>8277</v>
      </c>
      <c r="I2765" s="47" t="s">
        <v>790</v>
      </c>
      <c r="J2765" s="10" t="s">
        <v>8022</v>
      </c>
      <c r="K2765" s="10" t="s">
        <v>8278</v>
      </c>
    </row>
    <row r="2766" spans="3:11" ht="15" customHeight="1" x14ac:dyDescent="0.3">
      <c r="C2766" s="44" t="s">
        <v>17613</v>
      </c>
      <c r="D2766" s="47" t="s">
        <v>3432</v>
      </c>
      <c r="F2766" s="52" t="s">
        <v>12995</v>
      </c>
      <c r="G2766" s="10">
        <v>66394</v>
      </c>
      <c r="H2766" s="10" t="s">
        <v>8289</v>
      </c>
      <c r="I2766" s="47" t="s">
        <v>7483</v>
      </c>
      <c r="J2766" s="10" t="s">
        <v>8025</v>
      </c>
      <c r="K2766" s="10" t="s">
        <v>8290</v>
      </c>
    </row>
    <row r="2767" spans="3:11" ht="15" customHeight="1" x14ac:dyDescent="0.3">
      <c r="C2767" s="44" t="s">
        <v>17614</v>
      </c>
      <c r="D2767" s="47" t="s">
        <v>3443</v>
      </c>
      <c r="F2767" s="52" t="s">
        <v>12996</v>
      </c>
      <c r="G2767" s="10">
        <v>18129</v>
      </c>
      <c r="H2767" s="10" t="s">
        <v>8291</v>
      </c>
      <c r="I2767" s="47" t="s">
        <v>4365</v>
      </c>
      <c r="J2767" s="10" t="s">
        <v>8292</v>
      </c>
      <c r="K2767" s="10" t="s">
        <v>8293</v>
      </c>
    </row>
    <row r="2768" spans="3:11" ht="15" customHeight="1" x14ac:dyDescent="0.3">
      <c r="C2768" s="44" t="s">
        <v>17615</v>
      </c>
      <c r="D2768" s="47" t="s">
        <v>928</v>
      </c>
      <c r="F2768" s="52" t="s">
        <v>24363</v>
      </c>
      <c r="G2768" s="10">
        <v>226304</v>
      </c>
      <c r="H2768" s="10" t="s">
        <v>24364</v>
      </c>
      <c r="I2768" s="47" t="s">
        <v>17263</v>
      </c>
      <c r="J2768" s="10" t="s">
        <v>22105</v>
      </c>
      <c r="K2768" s="10" t="s">
        <v>24365</v>
      </c>
    </row>
    <row r="2769" spans="3:11" ht="15" customHeight="1" x14ac:dyDescent="0.3">
      <c r="C2769" s="44" t="s">
        <v>17616</v>
      </c>
      <c r="D2769" s="47" t="s">
        <v>6180</v>
      </c>
      <c r="F2769" s="52" t="s">
        <v>24366</v>
      </c>
      <c r="G2769" s="10">
        <v>237362</v>
      </c>
      <c r="H2769" s="10" t="s">
        <v>24367</v>
      </c>
      <c r="I2769" s="47" t="s">
        <v>17265</v>
      </c>
      <c r="J2769" s="10" t="s">
        <v>22111</v>
      </c>
      <c r="K2769" s="10" t="s">
        <v>24368</v>
      </c>
    </row>
    <row r="2770" spans="3:11" ht="15" customHeight="1" x14ac:dyDescent="0.3">
      <c r="C2770" s="44" t="s">
        <v>17617</v>
      </c>
      <c r="D2770" s="47" t="s">
        <v>1356</v>
      </c>
      <c r="F2770" s="52" t="s">
        <v>12997</v>
      </c>
      <c r="G2770" s="10">
        <v>104443</v>
      </c>
      <c r="H2770" s="10" t="s">
        <v>8315</v>
      </c>
      <c r="I2770" s="47" t="s">
        <v>6314</v>
      </c>
      <c r="J2770" s="10" t="s">
        <v>8043</v>
      </c>
      <c r="K2770" s="10" t="s">
        <v>8316</v>
      </c>
    </row>
    <row r="2771" spans="3:11" ht="15" customHeight="1" x14ac:dyDescent="0.3">
      <c r="C2771" s="44" t="s">
        <v>17618</v>
      </c>
      <c r="D2771" s="47" t="s">
        <v>1269</v>
      </c>
      <c r="F2771" s="52" t="s">
        <v>12998</v>
      </c>
      <c r="G2771" s="10">
        <v>217365</v>
      </c>
      <c r="H2771" s="10" t="s">
        <v>8328</v>
      </c>
      <c r="I2771" s="47" t="s">
        <v>8051</v>
      </c>
      <c r="J2771" s="10" t="s">
        <v>8053</v>
      </c>
      <c r="K2771" s="10" t="s">
        <v>8329</v>
      </c>
    </row>
    <row r="2772" spans="3:11" ht="15" customHeight="1" x14ac:dyDescent="0.3">
      <c r="C2772" s="44" t="s">
        <v>17619</v>
      </c>
      <c r="D2772" s="47" t="s">
        <v>17620</v>
      </c>
      <c r="F2772" s="52" t="s">
        <v>12999</v>
      </c>
      <c r="G2772" s="10">
        <v>18160</v>
      </c>
      <c r="H2772" s="10" t="s">
        <v>8338</v>
      </c>
      <c r="I2772" s="47" t="s">
        <v>3342</v>
      </c>
      <c r="J2772" s="10" t="s">
        <v>8339</v>
      </c>
      <c r="K2772" s="10" t="s">
        <v>8340</v>
      </c>
    </row>
    <row r="2773" spans="3:11" ht="15" customHeight="1" x14ac:dyDescent="0.3">
      <c r="C2773" s="44" t="s">
        <v>17621</v>
      </c>
      <c r="D2773" s="47" t="s">
        <v>5181</v>
      </c>
      <c r="F2773" s="52" t="s">
        <v>13000</v>
      </c>
      <c r="G2773" s="10">
        <v>230103</v>
      </c>
      <c r="H2773" s="10" t="s">
        <v>8344</v>
      </c>
      <c r="I2773" s="47" t="s">
        <v>8059</v>
      </c>
      <c r="J2773" s="10" t="s">
        <v>8345</v>
      </c>
      <c r="K2773" s="10" t="s">
        <v>8346</v>
      </c>
    </row>
    <row r="2774" spans="3:11" ht="15" customHeight="1" x14ac:dyDescent="0.3">
      <c r="C2774" s="44" t="s">
        <v>17622</v>
      </c>
      <c r="D2774" s="47" t="s">
        <v>2861</v>
      </c>
      <c r="F2774" s="52" t="s">
        <v>13001</v>
      </c>
      <c r="G2774" s="10">
        <v>18162</v>
      </c>
      <c r="H2774" s="10" t="s">
        <v>8347</v>
      </c>
      <c r="I2774" s="47" t="s">
        <v>8063</v>
      </c>
      <c r="J2774" s="10" t="s">
        <v>8348</v>
      </c>
      <c r="K2774" s="10" t="s">
        <v>8349</v>
      </c>
    </row>
    <row r="2775" spans="3:11" ht="15" customHeight="1" x14ac:dyDescent="0.3">
      <c r="C2775" s="44" t="s">
        <v>17623</v>
      </c>
      <c r="D2775" s="47" t="s">
        <v>4449</v>
      </c>
      <c r="F2775" s="52" t="s">
        <v>24369</v>
      </c>
      <c r="G2775" s="10">
        <v>319239</v>
      </c>
      <c r="H2775" s="10" t="s">
        <v>24370</v>
      </c>
      <c r="I2775" s="47" t="s">
        <v>17271</v>
      </c>
      <c r="J2775" s="10" t="s">
        <v>22114</v>
      </c>
      <c r="K2775" s="10" t="s">
        <v>24371</v>
      </c>
    </row>
    <row r="2776" spans="3:11" ht="15" customHeight="1" x14ac:dyDescent="0.3">
      <c r="C2776" s="44" t="s">
        <v>17624</v>
      </c>
      <c r="D2776" s="47" t="s">
        <v>4453</v>
      </c>
      <c r="F2776" s="52" t="s">
        <v>13002</v>
      </c>
      <c r="G2776" s="10">
        <v>18166</v>
      </c>
      <c r="H2776" s="10" t="s">
        <v>8364</v>
      </c>
      <c r="I2776" s="47" t="s">
        <v>3765</v>
      </c>
      <c r="J2776" s="10" t="s">
        <v>8073</v>
      </c>
      <c r="K2776" s="10" t="s">
        <v>8365</v>
      </c>
    </row>
    <row r="2777" spans="3:11" ht="15" customHeight="1" x14ac:dyDescent="0.3">
      <c r="C2777" s="44" t="s">
        <v>17625</v>
      </c>
      <c r="D2777" s="47" t="s">
        <v>929</v>
      </c>
      <c r="F2777" s="52" t="s">
        <v>13003</v>
      </c>
      <c r="G2777" s="10">
        <v>18167</v>
      </c>
      <c r="H2777" s="10" t="s">
        <v>8366</v>
      </c>
      <c r="I2777" s="47" t="s">
        <v>6328</v>
      </c>
      <c r="J2777" s="10" t="s">
        <v>8076</v>
      </c>
      <c r="K2777" s="10" t="s">
        <v>8367</v>
      </c>
    </row>
    <row r="2778" spans="3:11" ht="15" customHeight="1" x14ac:dyDescent="0.3">
      <c r="C2778" s="44" t="s">
        <v>17626</v>
      </c>
      <c r="D2778" s="47" t="s">
        <v>3963</v>
      </c>
      <c r="F2778" s="52" t="s">
        <v>13004</v>
      </c>
      <c r="G2778" s="10">
        <v>19065</v>
      </c>
      <c r="H2778" s="10" t="s">
        <v>8368</v>
      </c>
      <c r="I2778" s="47" t="s">
        <v>6379</v>
      </c>
      <c r="J2778" s="10" t="s">
        <v>8080</v>
      </c>
      <c r="K2778" s="10" t="s">
        <v>8369</v>
      </c>
    </row>
    <row r="2779" spans="3:11" ht="15" customHeight="1" x14ac:dyDescent="0.3">
      <c r="C2779" s="44" t="s">
        <v>17627</v>
      </c>
      <c r="D2779" s="47" t="s">
        <v>6944</v>
      </c>
      <c r="F2779" s="52" t="s">
        <v>13005</v>
      </c>
      <c r="G2779" s="10">
        <v>18168</v>
      </c>
      <c r="H2779" s="10" t="s">
        <v>8371</v>
      </c>
      <c r="I2779" s="47" t="s">
        <v>8082</v>
      </c>
      <c r="J2779" s="10" t="s">
        <v>8084</v>
      </c>
      <c r="K2779" s="10" t="s">
        <v>8372</v>
      </c>
    </row>
    <row r="2780" spans="3:11" ht="15" customHeight="1" x14ac:dyDescent="0.3">
      <c r="C2780" s="44" t="s">
        <v>17628</v>
      </c>
      <c r="D2780" s="47" t="s">
        <v>2443</v>
      </c>
      <c r="F2780" s="52" t="s">
        <v>24372</v>
      </c>
      <c r="G2780" s="10">
        <v>18169</v>
      </c>
      <c r="H2780" s="10" t="s">
        <v>24373</v>
      </c>
      <c r="I2780" s="47" t="s">
        <v>17276</v>
      </c>
      <c r="J2780" s="10" t="s">
        <v>24374</v>
      </c>
      <c r="K2780" s="10" t="s">
        <v>24375</v>
      </c>
    </row>
    <row r="2781" spans="3:11" ht="15" customHeight="1" x14ac:dyDescent="0.3">
      <c r="C2781" s="44" t="s">
        <v>17629</v>
      </c>
      <c r="D2781" s="47" t="s">
        <v>939</v>
      </c>
      <c r="F2781" s="52" t="s">
        <v>13006</v>
      </c>
      <c r="G2781" s="10">
        <v>18104</v>
      </c>
      <c r="H2781" s="10" t="s">
        <v>8373</v>
      </c>
      <c r="I2781" s="47" t="s">
        <v>810</v>
      </c>
      <c r="J2781" s="10" t="s">
        <v>8087</v>
      </c>
      <c r="K2781" s="10" t="s">
        <v>8374</v>
      </c>
    </row>
    <row r="2782" spans="3:11" ht="15" customHeight="1" x14ac:dyDescent="0.3">
      <c r="C2782" s="44" t="s">
        <v>17630</v>
      </c>
      <c r="D2782" s="47" t="s">
        <v>4342</v>
      </c>
      <c r="F2782" s="52" t="s">
        <v>13007</v>
      </c>
      <c r="G2782" s="10">
        <v>23957</v>
      </c>
      <c r="H2782" s="10" t="s">
        <v>8377</v>
      </c>
      <c r="I2782" s="47" t="s">
        <v>1400</v>
      </c>
      <c r="J2782" s="10" t="s">
        <v>8097</v>
      </c>
      <c r="K2782" s="10" t="s">
        <v>8378</v>
      </c>
    </row>
    <row r="2783" spans="3:11" ht="15" customHeight="1" x14ac:dyDescent="0.3">
      <c r="C2783" s="44" t="s">
        <v>17631</v>
      </c>
      <c r="D2783" s="47" t="s">
        <v>4482</v>
      </c>
      <c r="F2783" s="52" t="s">
        <v>13008</v>
      </c>
      <c r="G2783" s="10">
        <v>20186</v>
      </c>
      <c r="H2783" s="10" t="s">
        <v>8394</v>
      </c>
      <c r="I2783" s="47" t="s">
        <v>8102</v>
      </c>
      <c r="J2783" s="10" t="s">
        <v>8104</v>
      </c>
      <c r="K2783" s="10" t="s">
        <v>8395</v>
      </c>
    </row>
    <row r="2784" spans="3:11" ht="15" customHeight="1" x14ac:dyDescent="0.3">
      <c r="C2784" s="44" t="s">
        <v>17632</v>
      </c>
      <c r="D2784" s="47" t="s">
        <v>3731</v>
      </c>
      <c r="F2784" s="52" t="s">
        <v>13009</v>
      </c>
      <c r="G2784" s="10">
        <v>14815</v>
      </c>
      <c r="H2784" s="10" t="s">
        <v>8409</v>
      </c>
      <c r="I2784" s="47" t="s">
        <v>1402</v>
      </c>
      <c r="J2784" s="10" t="s">
        <v>8109</v>
      </c>
      <c r="K2784" s="10" t="s">
        <v>8410</v>
      </c>
    </row>
    <row r="2785" spans="3:11" ht="15" customHeight="1" x14ac:dyDescent="0.3">
      <c r="C2785" s="44" t="s">
        <v>17633</v>
      </c>
      <c r="D2785" s="47" t="s">
        <v>7223</v>
      </c>
      <c r="F2785" s="52" t="s">
        <v>13010</v>
      </c>
      <c r="G2785" s="10">
        <v>26424</v>
      </c>
      <c r="H2785" s="10" t="s">
        <v>8415</v>
      </c>
      <c r="I2785" s="47" t="s">
        <v>1408</v>
      </c>
      <c r="J2785" s="10" t="s">
        <v>8121</v>
      </c>
      <c r="K2785" s="10" t="s">
        <v>8416</v>
      </c>
    </row>
    <row r="2786" spans="3:11" ht="15" customHeight="1" x14ac:dyDescent="0.3">
      <c r="C2786" s="44" t="s">
        <v>17634</v>
      </c>
      <c r="D2786" s="47" t="s">
        <v>17635</v>
      </c>
      <c r="F2786" s="52" t="s">
        <v>13011</v>
      </c>
      <c r="G2786" s="10">
        <v>211323</v>
      </c>
      <c r="H2786" s="10" t="s">
        <v>8429</v>
      </c>
      <c r="I2786" s="47" t="s">
        <v>4501</v>
      </c>
      <c r="J2786" s="10" t="s">
        <v>8125</v>
      </c>
      <c r="K2786" s="10" t="s">
        <v>8430</v>
      </c>
    </row>
    <row r="2787" spans="3:11" ht="15" customHeight="1" x14ac:dyDescent="0.3">
      <c r="C2787" s="44" t="s">
        <v>17636</v>
      </c>
      <c r="D2787" s="47" t="s">
        <v>7214</v>
      </c>
      <c r="F2787" s="52" t="s">
        <v>13012</v>
      </c>
      <c r="G2787" s="10">
        <v>18205</v>
      </c>
      <c r="H2787" s="10" t="s">
        <v>8447</v>
      </c>
      <c r="I2787" s="47" t="s">
        <v>6354</v>
      </c>
      <c r="J2787" s="10" t="s">
        <v>8138</v>
      </c>
      <c r="K2787" s="10" t="s">
        <v>8448</v>
      </c>
    </row>
    <row r="2788" spans="3:11" ht="15" customHeight="1" x14ac:dyDescent="0.3">
      <c r="C2788" s="44" t="s">
        <v>17637</v>
      </c>
      <c r="D2788" s="47" t="s">
        <v>1364</v>
      </c>
      <c r="F2788" s="52" t="s">
        <v>13013</v>
      </c>
      <c r="G2788" s="10">
        <v>18216</v>
      </c>
      <c r="H2788" s="10" t="s">
        <v>8457</v>
      </c>
      <c r="I2788" s="47" t="s">
        <v>3780</v>
      </c>
      <c r="J2788" s="10" t="s">
        <v>8144</v>
      </c>
      <c r="K2788" s="10" t="s">
        <v>8458</v>
      </c>
    </row>
    <row r="2789" spans="3:11" ht="15" customHeight="1" x14ac:dyDescent="0.3">
      <c r="C2789" s="44" t="s">
        <v>17638</v>
      </c>
      <c r="D2789" s="47" t="s">
        <v>8544</v>
      </c>
      <c r="F2789" s="52" t="s">
        <v>13014</v>
      </c>
      <c r="G2789" s="10">
        <v>18217</v>
      </c>
      <c r="H2789" s="10" t="s">
        <v>8462</v>
      </c>
      <c r="I2789" s="47" t="s">
        <v>8146</v>
      </c>
      <c r="J2789" s="10" t="s">
        <v>8148</v>
      </c>
      <c r="K2789" s="10" t="s">
        <v>8463</v>
      </c>
    </row>
    <row r="2790" spans="3:11" ht="15" customHeight="1" x14ac:dyDescent="0.3">
      <c r="C2790" s="44" t="s">
        <v>17639</v>
      </c>
      <c r="D2790" s="47" t="s">
        <v>2506</v>
      </c>
      <c r="F2790" s="52" t="s">
        <v>13015</v>
      </c>
      <c r="G2790" s="10">
        <v>18220</v>
      </c>
      <c r="H2790" s="10" t="s">
        <v>8467</v>
      </c>
      <c r="I2790" s="47" t="s">
        <v>8150</v>
      </c>
      <c r="J2790" s="10" t="s">
        <v>8152</v>
      </c>
      <c r="K2790" s="10" t="s">
        <v>8468</v>
      </c>
    </row>
    <row r="2791" spans="3:11" ht="15" customHeight="1" x14ac:dyDescent="0.3">
      <c r="C2791" s="44" t="s">
        <v>17640</v>
      </c>
      <c r="D2791" s="47" t="s">
        <v>2518</v>
      </c>
      <c r="F2791" s="52" t="s">
        <v>24376</v>
      </c>
      <c r="G2791" s="10">
        <v>17766</v>
      </c>
      <c r="H2791" s="10" t="s">
        <v>24377</v>
      </c>
      <c r="I2791" s="47" t="s">
        <v>8154</v>
      </c>
      <c r="J2791" s="10" t="s">
        <v>8156</v>
      </c>
      <c r="K2791" s="10" t="s">
        <v>24378</v>
      </c>
    </row>
    <row r="2792" spans="3:11" ht="15" customHeight="1" x14ac:dyDescent="0.3">
      <c r="C2792" s="44" t="s">
        <v>17641</v>
      </c>
      <c r="D2792" s="47" t="s">
        <v>2867</v>
      </c>
      <c r="F2792" s="52" t="s">
        <v>13016</v>
      </c>
      <c r="G2792" s="10">
        <v>67725</v>
      </c>
      <c r="H2792" s="10" t="s">
        <v>8470</v>
      </c>
      <c r="I2792" s="47" t="s">
        <v>8469</v>
      </c>
      <c r="J2792" s="10" t="s">
        <v>8471</v>
      </c>
      <c r="K2792" s="10" t="s">
        <v>8472</v>
      </c>
    </row>
    <row r="2793" spans="3:11" ht="15" customHeight="1" x14ac:dyDescent="0.3">
      <c r="C2793" s="44" t="s">
        <v>17642</v>
      </c>
      <c r="D2793" s="47" t="s">
        <v>7349</v>
      </c>
      <c r="F2793" s="52" t="s">
        <v>13017</v>
      </c>
      <c r="G2793" s="10">
        <v>214254</v>
      </c>
      <c r="H2793" s="10" t="s">
        <v>8473</v>
      </c>
      <c r="I2793" s="47" t="s">
        <v>8158</v>
      </c>
      <c r="J2793" s="10" t="s">
        <v>8160</v>
      </c>
      <c r="K2793" s="10" t="s">
        <v>8474</v>
      </c>
    </row>
    <row r="2794" spans="3:11" ht="15" customHeight="1" x14ac:dyDescent="0.3">
      <c r="C2794" s="44" t="s">
        <v>17643</v>
      </c>
      <c r="D2794" s="47" t="s">
        <v>3483</v>
      </c>
      <c r="F2794" s="52" t="s">
        <v>24379</v>
      </c>
      <c r="G2794" s="10">
        <v>66401</v>
      </c>
      <c r="H2794" s="10" t="s">
        <v>24380</v>
      </c>
      <c r="I2794" s="47" t="s">
        <v>17689</v>
      </c>
      <c r="J2794" s="10" t="s">
        <v>22119</v>
      </c>
      <c r="K2794" s="10" t="s">
        <v>24381</v>
      </c>
    </row>
    <row r="2795" spans="3:11" ht="15" customHeight="1" x14ac:dyDescent="0.3">
      <c r="C2795" s="44" t="s">
        <v>17644</v>
      </c>
      <c r="D2795" s="47" t="s">
        <v>7360</v>
      </c>
      <c r="F2795" s="52" t="s">
        <v>24382</v>
      </c>
      <c r="G2795" s="10">
        <v>54563</v>
      </c>
      <c r="H2795" s="10" t="s">
        <v>24383</v>
      </c>
      <c r="I2795" s="47" t="s">
        <v>18711</v>
      </c>
      <c r="J2795" s="10" t="s">
        <v>24384</v>
      </c>
      <c r="K2795" s="10" t="s">
        <v>24385</v>
      </c>
    </row>
    <row r="2796" spans="3:11" ht="15" customHeight="1" x14ac:dyDescent="0.3">
      <c r="C2796" s="44" t="s">
        <v>17645</v>
      </c>
      <c r="D2796" s="47" t="s">
        <v>7394</v>
      </c>
      <c r="F2796" s="52" t="s">
        <v>24386</v>
      </c>
      <c r="G2796" s="10">
        <v>56312</v>
      </c>
      <c r="H2796" s="10" t="s">
        <v>24387</v>
      </c>
      <c r="I2796" s="47" t="s">
        <v>17691</v>
      </c>
      <c r="J2796" s="10" t="s">
        <v>24388</v>
      </c>
      <c r="K2796" s="10" t="s">
        <v>24389</v>
      </c>
    </row>
    <row r="2797" spans="3:11" ht="15" customHeight="1" x14ac:dyDescent="0.3">
      <c r="C2797" s="44" t="s">
        <v>17646</v>
      </c>
      <c r="D2797" s="47" t="s">
        <v>2868</v>
      </c>
      <c r="F2797" s="52" t="s">
        <v>13018</v>
      </c>
      <c r="G2797" s="10">
        <v>239017</v>
      </c>
      <c r="H2797" s="10" t="s">
        <v>8494</v>
      </c>
      <c r="I2797" s="47" t="s">
        <v>1546</v>
      </c>
      <c r="J2797" s="10" t="s">
        <v>8167</v>
      </c>
      <c r="K2797" s="10" t="s">
        <v>8495</v>
      </c>
    </row>
    <row r="2798" spans="3:11" ht="15" customHeight="1" x14ac:dyDescent="0.3">
      <c r="C2798" s="44" t="s">
        <v>17647</v>
      </c>
      <c r="D2798" s="47" t="s">
        <v>4020</v>
      </c>
      <c r="F2798" s="52" t="s">
        <v>24390</v>
      </c>
      <c r="G2798" s="10">
        <v>72075</v>
      </c>
      <c r="H2798" s="10" t="s">
        <v>24391</v>
      </c>
      <c r="I2798" s="47" t="s">
        <v>17282</v>
      </c>
      <c r="J2798" s="10" t="s">
        <v>22128</v>
      </c>
      <c r="K2798" s="10" t="s">
        <v>24392</v>
      </c>
    </row>
    <row r="2799" spans="3:11" ht="15" customHeight="1" x14ac:dyDescent="0.3">
      <c r="C2799" s="44" t="s">
        <v>17648</v>
      </c>
      <c r="D2799" s="47" t="s">
        <v>7422</v>
      </c>
      <c r="F2799" s="52" t="s">
        <v>13019</v>
      </c>
      <c r="G2799" s="10">
        <v>18294</v>
      </c>
      <c r="H2799" s="10" t="s">
        <v>8497</v>
      </c>
      <c r="I2799" s="47" t="s">
        <v>5830</v>
      </c>
      <c r="J2799" s="10" t="s">
        <v>8498</v>
      </c>
      <c r="K2799" s="10" t="s">
        <v>8499</v>
      </c>
    </row>
    <row r="2800" spans="3:11" ht="15" customHeight="1" x14ac:dyDescent="0.3">
      <c r="C2800" s="44" t="s">
        <v>17649</v>
      </c>
      <c r="D2800" s="47" t="s">
        <v>4021</v>
      </c>
      <c r="F2800" s="52" t="s">
        <v>13020</v>
      </c>
      <c r="G2800" s="10">
        <v>258881</v>
      </c>
      <c r="H2800" s="10" t="s">
        <v>8501</v>
      </c>
      <c r="I2800" s="47" t="s">
        <v>8500</v>
      </c>
      <c r="J2800" s="10" t="s">
        <v>8502</v>
      </c>
      <c r="K2800" s="10" t="s">
        <v>8503</v>
      </c>
    </row>
    <row r="2801" spans="3:11" ht="15" customHeight="1" x14ac:dyDescent="0.3">
      <c r="C2801" s="44" t="s">
        <v>17650</v>
      </c>
      <c r="D2801" s="47" t="s">
        <v>5818</v>
      </c>
      <c r="F2801" s="52" t="s">
        <v>13021</v>
      </c>
      <c r="G2801" s="10">
        <v>108078</v>
      </c>
      <c r="H2801" s="10" t="s">
        <v>8508</v>
      </c>
      <c r="I2801" s="47" t="s">
        <v>3247</v>
      </c>
      <c r="J2801" s="10" t="s">
        <v>8179</v>
      </c>
      <c r="K2801" s="10" t="s">
        <v>8509</v>
      </c>
    </row>
    <row r="2802" spans="3:11" ht="15" customHeight="1" x14ac:dyDescent="0.3">
      <c r="C2802" s="44" t="s">
        <v>17651</v>
      </c>
      <c r="D2802" s="47" t="s">
        <v>948</v>
      </c>
      <c r="F2802" s="52" t="s">
        <v>13022</v>
      </c>
      <c r="G2802" s="10">
        <v>74143</v>
      </c>
      <c r="H2802" s="10" t="s">
        <v>8513</v>
      </c>
      <c r="I2802" s="47" t="s">
        <v>8185</v>
      </c>
      <c r="J2802" s="10" t="s">
        <v>8187</v>
      </c>
      <c r="K2802" s="10" t="s">
        <v>8514</v>
      </c>
    </row>
    <row r="2803" spans="3:11" ht="15" customHeight="1" x14ac:dyDescent="0.3">
      <c r="C2803" s="44" t="s">
        <v>17652</v>
      </c>
      <c r="D2803" s="47" t="s">
        <v>17653</v>
      </c>
      <c r="F2803" s="52" t="s">
        <v>24393</v>
      </c>
      <c r="G2803" s="10">
        <v>14539</v>
      </c>
      <c r="H2803" s="10" t="s">
        <v>24394</v>
      </c>
      <c r="I2803" s="47" t="s">
        <v>17284</v>
      </c>
      <c r="J2803" s="10" t="s">
        <v>24395</v>
      </c>
      <c r="K2803" s="10" t="s">
        <v>24396</v>
      </c>
    </row>
    <row r="2804" spans="3:11" ht="15" customHeight="1" x14ac:dyDescent="0.3">
      <c r="C2804" s="44" t="s">
        <v>17654</v>
      </c>
      <c r="D2804" s="47" t="s">
        <v>953</v>
      </c>
      <c r="F2804" s="52" t="s">
        <v>24397</v>
      </c>
      <c r="G2804" s="10">
        <v>12057</v>
      </c>
      <c r="H2804" s="10" t="s">
        <v>24398</v>
      </c>
      <c r="I2804" s="47" t="s">
        <v>17286</v>
      </c>
      <c r="J2804" s="10" t="s">
        <v>24399</v>
      </c>
      <c r="K2804" s="10" t="s">
        <v>24400</v>
      </c>
    </row>
    <row r="2805" spans="3:11" ht="15" customHeight="1" x14ac:dyDescent="0.3">
      <c r="C2805" s="44" t="s">
        <v>17655</v>
      </c>
      <c r="D2805" s="47" t="s">
        <v>752</v>
      </c>
      <c r="F2805" s="52" t="s">
        <v>13023</v>
      </c>
      <c r="G2805" s="10">
        <v>13603</v>
      </c>
      <c r="H2805" s="10" t="s">
        <v>8515</v>
      </c>
      <c r="I2805" s="47" t="s">
        <v>8194</v>
      </c>
      <c r="J2805" s="10" t="s">
        <v>8195</v>
      </c>
      <c r="K2805" s="10" t="s">
        <v>8516</v>
      </c>
    </row>
    <row r="2806" spans="3:11" ht="15" customHeight="1" x14ac:dyDescent="0.3">
      <c r="C2806" s="44" t="s">
        <v>17656</v>
      </c>
      <c r="D2806" s="47" t="s">
        <v>7703</v>
      </c>
      <c r="F2806" s="52" t="s">
        <v>13024</v>
      </c>
      <c r="G2806" s="10">
        <v>30044</v>
      </c>
      <c r="H2806" s="10" t="s">
        <v>8517</v>
      </c>
      <c r="I2806" s="47" t="s">
        <v>8196</v>
      </c>
      <c r="J2806" s="10" t="s">
        <v>8518</v>
      </c>
      <c r="K2806" s="10" t="s">
        <v>8519</v>
      </c>
    </row>
    <row r="2807" spans="3:11" ht="15" customHeight="1" x14ac:dyDescent="0.3">
      <c r="C2807" s="44" t="s">
        <v>17657</v>
      </c>
      <c r="D2807" s="47" t="s">
        <v>17658</v>
      </c>
      <c r="F2807" s="52" t="s">
        <v>24401</v>
      </c>
      <c r="G2807" s="10">
        <v>353344</v>
      </c>
      <c r="H2807" s="10" t="s">
        <v>24402</v>
      </c>
      <c r="I2807" s="47" t="s">
        <v>17290</v>
      </c>
      <c r="J2807" s="10" t="s">
        <v>22134</v>
      </c>
      <c r="K2807" s="10" t="s">
        <v>24403</v>
      </c>
    </row>
    <row r="2808" spans="3:11" ht="15" customHeight="1" x14ac:dyDescent="0.3">
      <c r="C2808" s="44" t="s">
        <v>17659</v>
      </c>
      <c r="D2808" s="47" t="s">
        <v>17660</v>
      </c>
      <c r="F2808" s="52" t="s">
        <v>13025</v>
      </c>
      <c r="G2808" s="10">
        <v>18386</v>
      </c>
      <c r="H2808" s="10" t="s">
        <v>8520</v>
      </c>
      <c r="I2808" s="47" t="s">
        <v>8200</v>
      </c>
      <c r="J2808" s="10" t="s">
        <v>8202</v>
      </c>
      <c r="K2808" s="10" t="s">
        <v>8521</v>
      </c>
    </row>
    <row r="2809" spans="3:11" ht="15" customHeight="1" x14ac:dyDescent="0.3">
      <c r="C2809" s="44" t="s">
        <v>17661</v>
      </c>
      <c r="D2809" s="47" t="s">
        <v>7774</v>
      </c>
      <c r="F2809" s="52" t="s">
        <v>13026</v>
      </c>
      <c r="G2809" s="10">
        <v>18387</v>
      </c>
      <c r="H2809" s="10" t="s">
        <v>8522</v>
      </c>
      <c r="I2809" s="47" t="s">
        <v>3784</v>
      </c>
      <c r="J2809" s="10" t="s">
        <v>8205</v>
      </c>
      <c r="K2809" s="10" t="s">
        <v>8523</v>
      </c>
    </row>
    <row r="2810" spans="3:11" ht="15" customHeight="1" x14ac:dyDescent="0.3">
      <c r="C2810" s="44" t="s">
        <v>17662</v>
      </c>
      <c r="D2810" s="47" t="s">
        <v>1282</v>
      </c>
      <c r="F2810" s="52" t="s">
        <v>24404</v>
      </c>
      <c r="G2810" s="10">
        <v>18389</v>
      </c>
      <c r="H2810" s="10" t="s">
        <v>24405</v>
      </c>
      <c r="I2810" s="47" t="s">
        <v>17294</v>
      </c>
      <c r="J2810" s="10" t="s">
        <v>24406</v>
      </c>
      <c r="K2810" s="10" t="s">
        <v>24407</v>
      </c>
    </row>
    <row r="2811" spans="3:11" ht="15" customHeight="1" x14ac:dyDescent="0.3">
      <c r="C2811" s="44" t="s">
        <v>17663</v>
      </c>
      <c r="D2811" s="47" t="s">
        <v>17664</v>
      </c>
      <c r="F2811" s="52" t="s">
        <v>13027</v>
      </c>
      <c r="G2811" s="10">
        <v>18390</v>
      </c>
      <c r="H2811" s="10" t="s">
        <v>8527</v>
      </c>
      <c r="I2811" s="47" t="s">
        <v>3787</v>
      </c>
      <c r="J2811" s="10" t="s">
        <v>8208</v>
      </c>
      <c r="K2811" s="10" t="s">
        <v>8528</v>
      </c>
    </row>
    <row r="2812" spans="3:11" ht="15" customHeight="1" x14ac:dyDescent="0.3">
      <c r="C2812" s="44" t="s">
        <v>17665</v>
      </c>
      <c r="D2812" s="47" t="s">
        <v>2877</v>
      </c>
      <c r="F2812" s="52" t="s">
        <v>13028</v>
      </c>
      <c r="G2812" s="10">
        <v>216440</v>
      </c>
      <c r="H2812" s="10" t="s">
        <v>8537</v>
      </c>
      <c r="I2812" s="47" t="s">
        <v>8212</v>
      </c>
      <c r="J2812" s="10" t="s">
        <v>8538</v>
      </c>
      <c r="K2812" s="10" t="s">
        <v>8539</v>
      </c>
    </row>
    <row r="2813" spans="3:11" ht="15" customHeight="1" x14ac:dyDescent="0.3">
      <c r="C2813" s="44" t="s">
        <v>17666</v>
      </c>
      <c r="D2813" s="47" t="s">
        <v>17667</v>
      </c>
      <c r="F2813" s="52" t="s">
        <v>13029</v>
      </c>
      <c r="G2813" s="10">
        <v>18413</v>
      </c>
      <c r="H2813" s="10" t="s">
        <v>8548</v>
      </c>
      <c r="I2813" s="10" t="s">
        <v>2541</v>
      </c>
      <c r="J2813" s="10" t="s">
        <v>216</v>
      </c>
      <c r="K2813" s="10" t="s">
        <v>8549</v>
      </c>
    </row>
    <row r="2814" spans="3:11" ht="15" customHeight="1" x14ac:dyDescent="0.3">
      <c r="C2814" s="44" t="s">
        <v>17668</v>
      </c>
      <c r="D2814" s="47" t="s">
        <v>1950</v>
      </c>
      <c r="F2814" s="52" t="s">
        <v>13030</v>
      </c>
      <c r="G2814" s="10">
        <v>18414</v>
      </c>
      <c r="H2814" s="10" t="s">
        <v>8552</v>
      </c>
      <c r="I2814" s="47" t="s">
        <v>8218</v>
      </c>
      <c r="J2814" s="10" t="s">
        <v>8220</v>
      </c>
      <c r="K2814" s="10" t="s">
        <v>8553</v>
      </c>
    </row>
    <row r="2815" spans="3:11" ht="15" customHeight="1" x14ac:dyDescent="0.3">
      <c r="C2815" s="44" t="s">
        <v>17669</v>
      </c>
      <c r="D2815" s="47" t="s">
        <v>1288</v>
      </c>
      <c r="F2815" s="52" t="s">
        <v>24408</v>
      </c>
      <c r="G2815" s="10">
        <v>14628</v>
      </c>
      <c r="H2815" s="10" t="s">
        <v>24409</v>
      </c>
      <c r="I2815" s="47" t="s">
        <v>18125</v>
      </c>
      <c r="J2815" s="10" t="s">
        <v>22140</v>
      </c>
      <c r="K2815" s="10" t="s">
        <v>24410</v>
      </c>
    </row>
    <row r="2816" spans="3:11" ht="15" customHeight="1" x14ac:dyDescent="0.3">
      <c r="C2816" s="44" t="s">
        <v>17670</v>
      </c>
      <c r="D2816" s="47" t="s">
        <v>1289</v>
      </c>
      <c r="F2816" s="52" t="s">
        <v>24411</v>
      </c>
      <c r="G2816" s="10">
        <v>239283</v>
      </c>
      <c r="H2816" s="10" t="s">
        <v>24412</v>
      </c>
      <c r="I2816" s="47" t="s">
        <v>17297</v>
      </c>
      <c r="J2816" s="10" t="s">
        <v>22143</v>
      </c>
      <c r="K2816" s="10" t="s">
        <v>24413</v>
      </c>
    </row>
    <row r="2817" spans="3:11" ht="15" customHeight="1" x14ac:dyDescent="0.3">
      <c r="C2817" s="44" t="s">
        <v>17671</v>
      </c>
      <c r="D2817" s="47" t="s">
        <v>6301</v>
      </c>
      <c r="F2817" s="52" t="s">
        <v>13031</v>
      </c>
      <c r="G2817" s="10">
        <v>18430</v>
      </c>
      <c r="H2817" s="10" t="s">
        <v>8560</v>
      </c>
      <c r="I2817" s="47" t="s">
        <v>8227</v>
      </c>
      <c r="J2817" s="10" t="s">
        <v>8229</v>
      </c>
      <c r="K2817" s="10" t="s">
        <v>8561</v>
      </c>
    </row>
    <row r="2818" spans="3:11" ht="15" customHeight="1" x14ac:dyDescent="0.3">
      <c r="C2818" s="44" t="s">
        <v>17672</v>
      </c>
      <c r="D2818" s="47" t="s">
        <v>17673</v>
      </c>
      <c r="F2818" s="52" t="s">
        <v>13032</v>
      </c>
      <c r="G2818" s="10">
        <v>18441</v>
      </c>
      <c r="H2818" s="10" t="s">
        <v>8564</v>
      </c>
      <c r="I2818" s="47" t="s">
        <v>8231</v>
      </c>
      <c r="J2818" s="10" t="s">
        <v>8565</v>
      </c>
      <c r="K2818" s="10" t="s">
        <v>8566</v>
      </c>
    </row>
    <row r="2819" spans="3:11" ht="15" customHeight="1" x14ac:dyDescent="0.3">
      <c r="C2819" s="44" t="s">
        <v>17674</v>
      </c>
      <c r="D2819" s="47" t="s">
        <v>7961</v>
      </c>
      <c r="F2819" s="52" t="s">
        <v>24414</v>
      </c>
      <c r="G2819" s="10">
        <v>78826</v>
      </c>
      <c r="H2819" s="10" t="s">
        <v>24415</v>
      </c>
      <c r="I2819" s="47" t="s">
        <v>17301</v>
      </c>
      <c r="J2819" s="10" t="s">
        <v>24416</v>
      </c>
      <c r="K2819" s="10" t="s">
        <v>24417</v>
      </c>
    </row>
    <row r="2820" spans="3:11" ht="15" customHeight="1" x14ac:dyDescent="0.3">
      <c r="C2820" s="44" t="s">
        <v>17675</v>
      </c>
      <c r="D2820" s="47" t="s">
        <v>7966</v>
      </c>
      <c r="F2820" s="52" t="s">
        <v>24418</v>
      </c>
      <c r="G2820" s="10">
        <v>70839</v>
      </c>
      <c r="H2820" s="10" t="s">
        <v>24419</v>
      </c>
      <c r="I2820" s="47" t="s">
        <v>17303</v>
      </c>
      <c r="J2820" s="10" t="s">
        <v>24420</v>
      </c>
      <c r="K2820" s="10" t="s">
        <v>24421</v>
      </c>
    </row>
    <row r="2821" spans="3:11" ht="15" customHeight="1" x14ac:dyDescent="0.3">
      <c r="C2821" s="44" t="s">
        <v>17676</v>
      </c>
      <c r="D2821" s="47" t="s">
        <v>7975</v>
      </c>
      <c r="F2821" s="52" t="s">
        <v>24422</v>
      </c>
      <c r="G2821" s="10">
        <v>74191</v>
      </c>
      <c r="H2821" s="10" t="s">
        <v>24423</v>
      </c>
      <c r="I2821" s="47" t="s">
        <v>17305</v>
      </c>
      <c r="J2821" s="10" t="s">
        <v>24424</v>
      </c>
      <c r="K2821" s="10" t="s">
        <v>24425</v>
      </c>
    </row>
    <row r="2822" spans="3:11" ht="15" customHeight="1" x14ac:dyDescent="0.3">
      <c r="C2822" s="44" t="s">
        <v>17677</v>
      </c>
      <c r="D2822" s="47" t="s">
        <v>17678</v>
      </c>
      <c r="F2822" s="52" t="s">
        <v>24426</v>
      </c>
      <c r="G2822" s="10">
        <v>140795</v>
      </c>
      <c r="H2822" s="10" t="s">
        <v>24427</v>
      </c>
      <c r="I2822" s="47" t="s">
        <v>17307</v>
      </c>
      <c r="J2822" s="10" t="s">
        <v>22158</v>
      </c>
      <c r="K2822" s="10" t="s">
        <v>24428</v>
      </c>
    </row>
    <row r="2823" spans="3:11" ht="15" customHeight="1" x14ac:dyDescent="0.3">
      <c r="C2823" s="44" t="s">
        <v>17679</v>
      </c>
      <c r="D2823" s="47" t="s">
        <v>7983</v>
      </c>
      <c r="F2823" s="52" t="s">
        <v>24429</v>
      </c>
      <c r="G2823" s="10">
        <v>18442</v>
      </c>
      <c r="H2823" s="10" t="s">
        <v>24430</v>
      </c>
      <c r="I2823" s="47" t="s">
        <v>17309</v>
      </c>
      <c r="J2823" s="10" t="s">
        <v>24431</v>
      </c>
      <c r="K2823" s="10" t="s">
        <v>24432</v>
      </c>
    </row>
    <row r="2824" spans="3:11" ht="15" customHeight="1" x14ac:dyDescent="0.3">
      <c r="C2824" s="44" t="s">
        <v>17680</v>
      </c>
      <c r="D2824" s="47" t="s">
        <v>17681</v>
      </c>
      <c r="F2824" s="52" t="s">
        <v>24433</v>
      </c>
      <c r="G2824" s="10">
        <v>57385</v>
      </c>
      <c r="H2824" s="10" t="s">
        <v>24434</v>
      </c>
      <c r="I2824" s="47" t="s">
        <v>17311</v>
      </c>
      <c r="J2824" s="10" t="s">
        <v>22164</v>
      </c>
      <c r="K2824" s="10" t="s">
        <v>24435</v>
      </c>
    </row>
    <row r="2825" spans="3:11" ht="15" customHeight="1" x14ac:dyDescent="0.3">
      <c r="C2825" s="44" t="s">
        <v>17682</v>
      </c>
      <c r="D2825" s="47" t="s">
        <v>2883</v>
      </c>
      <c r="F2825" s="52" t="s">
        <v>24436</v>
      </c>
      <c r="G2825" s="10">
        <v>233571</v>
      </c>
      <c r="H2825" s="10" t="s">
        <v>24437</v>
      </c>
      <c r="I2825" s="47" t="s">
        <v>17313</v>
      </c>
      <c r="J2825" s="10" t="s">
        <v>22167</v>
      </c>
      <c r="K2825" s="10" t="s">
        <v>24438</v>
      </c>
    </row>
    <row r="2826" spans="3:11" ht="15" customHeight="1" x14ac:dyDescent="0.3">
      <c r="C2826" s="44" t="s">
        <v>17683</v>
      </c>
      <c r="D2826" s="47" t="s">
        <v>2885</v>
      </c>
      <c r="F2826" s="52" t="s">
        <v>13033</v>
      </c>
      <c r="G2826" s="10">
        <v>241656</v>
      </c>
      <c r="H2826" s="10" t="s">
        <v>8584</v>
      </c>
      <c r="I2826" s="47" t="s">
        <v>8250</v>
      </c>
      <c r="J2826" s="10" t="s">
        <v>8252</v>
      </c>
      <c r="K2826" s="10" t="s">
        <v>8585</v>
      </c>
    </row>
    <row r="2827" spans="3:11" ht="15" customHeight="1" x14ac:dyDescent="0.3">
      <c r="C2827" s="44" t="s">
        <v>17684</v>
      </c>
      <c r="D2827" s="47" t="s">
        <v>8011</v>
      </c>
      <c r="F2827" s="52" t="s">
        <v>13034</v>
      </c>
      <c r="G2827" s="10">
        <v>50873</v>
      </c>
      <c r="H2827" s="10" t="s">
        <v>8596</v>
      </c>
      <c r="I2827" s="47" t="s">
        <v>8267</v>
      </c>
      <c r="J2827" s="10" t="s">
        <v>8269</v>
      </c>
      <c r="K2827" s="10" t="s">
        <v>8597</v>
      </c>
    </row>
    <row r="2828" spans="3:11" ht="15" customHeight="1" x14ac:dyDescent="0.3">
      <c r="C2828" s="44" t="s">
        <v>17685</v>
      </c>
      <c r="D2828" s="47" t="s">
        <v>2882</v>
      </c>
      <c r="F2828" s="52" t="s">
        <v>13035</v>
      </c>
      <c r="G2828" s="10">
        <v>11545</v>
      </c>
      <c r="H2828" s="10" t="s">
        <v>8600</v>
      </c>
      <c r="I2828" s="47" t="s">
        <v>970</v>
      </c>
      <c r="J2828" s="10" t="s">
        <v>8601</v>
      </c>
      <c r="K2828" s="10" t="s">
        <v>8602</v>
      </c>
    </row>
    <row r="2829" spans="3:11" ht="15" customHeight="1" x14ac:dyDescent="0.3">
      <c r="C2829" s="44" t="s">
        <v>17686</v>
      </c>
      <c r="D2829" s="47" t="s">
        <v>4365</v>
      </c>
      <c r="F2829" s="52" t="s">
        <v>13036</v>
      </c>
      <c r="G2829" s="10">
        <v>11546</v>
      </c>
      <c r="H2829" s="10" t="s">
        <v>8607</v>
      </c>
      <c r="I2829" s="47" t="s">
        <v>973</v>
      </c>
      <c r="J2829" s="10" t="s">
        <v>8608</v>
      </c>
      <c r="K2829" s="10" t="s">
        <v>8609</v>
      </c>
    </row>
    <row r="2830" spans="3:11" ht="15" customHeight="1" x14ac:dyDescent="0.3">
      <c r="C2830" s="44" t="s">
        <v>17687</v>
      </c>
      <c r="D2830" s="47" t="s">
        <v>6354</v>
      </c>
      <c r="F2830" s="52" t="s">
        <v>13037</v>
      </c>
      <c r="G2830" s="10">
        <v>328417</v>
      </c>
      <c r="H2830" s="10" t="s">
        <v>8614</v>
      </c>
      <c r="I2830" s="47" t="s">
        <v>8613</v>
      </c>
      <c r="J2830" s="10" t="s">
        <v>8615</v>
      </c>
      <c r="K2830" s="10" t="s">
        <v>8616</v>
      </c>
    </row>
    <row r="2831" spans="3:11" ht="15" customHeight="1" x14ac:dyDescent="0.3">
      <c r="C2831" s="44" t="s">
        <v>17688</v>
      </c>
      <c r="D2831" s="47" t="s">
        <v>17689</v>
      </c>
      <c r="F2831" s="52" t="s">
        <v>13038</v>
      </c>
      <c r="G2831" s="10">
        <v>18508</v>
      </c>
      <c r="H2831" s="10" t="s">
        <v>8635</v>
      </c>
      <c r="I2831" s="47" t="s">
        <v>8299</v>
      </c>
      <c r="J2831" s="10" t="s">
        <v>8636</v>
      </c>
      <c r="K2831" s="10" t="s">
        <v>8637</v>
      </c>
    </row>
    <row r="2832" spans="3:11" ht="15" customHeight="1" x14ac:dyDescent="0.3">
      <c r="C2832" s="44" t="s">
        <v>17690</v>
      </c>
      <c r="D2832" s="47" t="s">
        <v>17691</v>
      </c>
      <c r="F2832" s="52" t="s">
        <v>13039</v>
      </c>
      <c r="G2832" s="10">
        <v>18509</v>
      </c>
      <c r="H2832" s="10" t="s">
        <v>8642</v>
      </c>
      <c r="I2832" s="47" t="s">
        <v>8303</v>
      </c>
      <c r="J2832" s="10" t="s">
        <v>8643</v>
      </c>
      <c r="K2832" s="10" t="s">
        <v>8644</v>
      </c>
    </row>
    <row r="2833" spans="3:11" ht="15" customHeight="1" x14ac:dyDescent="0.3">
      <c r="C2833" s="44" t="s">
        <v>17692</v>
      </c>
      <c r="D2833" s="47" t="s">
        <v>8185</v>
      </c>
      <c r="F2833" s="52" t="s">
        <v>24439</v>
      </c>
      <c r="G2833" s="10">
        <v>59092</v>
      </c>
      <c r="H2833" s="10" t="s">
        <v>24440</v>
      </c>
      <c r="I2833" s="47" t="s">
        <v>17696</v>
      </c>
      <c r="J2833" s="10" t="s">
        <v>22173</v>
      </c>
      <c r="K2833" s="10" t="s">
        <v>24441</v>
      </c>
    </row>
    <row r="2834" spans="3:11" ht="15" customHeight="1" x14ac:dyDescent="0.3">
      <c r="C2834" s="44" t="s">
        <v>17693</v>
      </c>
      <c r="D2834" s="47" t="s">
        <v>8250</v>
      </c>
      <c r="F2834" s="52" t="s">
        <v>13040</v>
      </c>
      <c r="G2834" s="10">
        <v>110821</v>
      </c>
      <c r="H2834" s="10" t="s">
        <v>8653</v>
      </c>
      <c r="I2834" s="47" t="s">
        <v>8308</v>
      </c>
      <c r="J2834" s="10" t="s">
        <v>8654</v>
      </c>
      <c r="K2834" s="10" t="s">
        <v>8655</v>
      </c>
    </row>
    <row r="2835" spans="3:11" ht="15" customHeight="1" x14ac:dyDescent="0.3">
      <c r="C2835" s="44" t="s">
        <v>17694</v>
      </c>
      <c r="D2835" s="47" t="s">
        <v>8303</v>
      </c>
      <c r="F2835" s="52" t="s">
        <v>13041</v>
      </c>
      <c r="G2835" s="10">
        <v>22658</v>
      </c>
      <c r="H2835" s="10" t="s">
        <v>8662</v>
      </c>
      <c r="I2835" s="47" t="s">
        <v>7178</v>
      </c>
      <c r="J2835" s="10" t="s">
        <v>8322</v>
      </c>
      <c r="K2835" s="10" t="s">
        <v>8663</v>
      </c>
    </row>
    <row r="2836" spans="3:11" ht="15" customHeight="1" x14ac:dyDescent="0.3">
      <c r="C2836" s="44" t="s">
        <v>17695</v>
      </c>
      <c r="D2836" s="47" t="s">
        <v>17696</v>
      </c>
      <c r="F2836" s="52" t="s">
        <v>13042</v>
      </c>
      <c r="G2836" s="10">
        <v>69587</v>
      </c>
      <c r="H2836" s="10" t="s">
        <v>8664</v>
      </c>
      <c r="I2836" s="47" t="s">
        <v>8324</v>
      </c>
      <c r="J2836" s="10" t="s">
        <v>8326</v>
      </c>
      <c r="K2836" s="10" t="s">
        <v>8665</v>
      </c>
    </row>
    <row r="2837" spans="3:11" ht="15" customHeight="1" x14ac:dyDescent="0.3">
      <c r="C2837" s="44" t="s">
        <v>17697</v>
      </c>
      <c r="D2837" s="47" t="s">
        <v>17698</v>
      </c>
      <c r="F2837" s="52" t="s">
        <v>13043</v>
      </c>
      <c r="G2837" s="10">
        <v>76073</v>
      </c>
      <c r="H2837" s="10" t="s">
        <v>8667</v>
      </c>
      <c r="I2837" s="47" t="s">
        <v>8666</v>
      </c>
      <c r="J2837" s="10" t="s">
        <v>8668</v>
      </c>
      <c r="K2837" s="10" t="s">
        <v>8669</v>
      </c>
    </row>
    <row r="2838" spans="3:11" ht="15" customHeight="1" x14ac:dyDescent="0.3">
      <c r="C2838" s="44" t="s">
        <v>17699</v>
      </c>
      <c r="D2838" s="47" t="s">
        <v>8357</v>
      </c>
      <c r="F2838" s="52" t="s">
        <v>13044</v>
      </c>
      <c r="G2838" s="10">
        <v>18538</v>
      </c>
      <c r="H2838" s="10" t="s">
        <v>8676</v>
      </c>
      <c r="I2838" s="47" t="s">
        <v>3254</v>
      </c>
      <c r="J2838" s="10" t="s">
        <v>8336</v>
      </c>
      <c r="K2838" s="10" t="s">
        <v>8677</v>
      </c>
    </row>
    <row r="2839" spans="3:11" ht="15" customHeight="1" x14ac:dyDescent="0.3">
      <c r="C2839" s="44" t="s">
        <v>17700</v>
      </c>
      <c r="D2839" s="47" t="s">
        <v>8725</v>
      </c>
      <c r="F2839" s="52" t="s">
        <v>24442</v>
      </c>
      <c r="G2839" s="10">
        <v>56330</v>
      </c>
      <c r="H2839" s="10" t="s">
        <v>24443</v>
      </c>
      <c r="I2839" s="47" t="s">
        <v>17698</v>
      </c>
      <c r="J2839" s="10" t="s">
        <v>22176</v>
      </c>
      <c r="K2839" s="10" t="s">
        <v>24444</v>
      </c>
    </row>
    <row r="2840" spans="3:11" ht="15" customHeight="1" x14ac:dyDescent="0.3">
      <c r="C2840" s="44" t="s">
        <v>17701</v>
      </c>
      <c r="D2840" s="47" t="s">
        <v>6122</v>
      </c>
      <c r="F2840" s="52" t="s">
        <v>13045</v>
      </c>
      <c r="G2840" s="10">
        <v>18570</v>
      </c>
      <c r="H2840" s="10" t="s">
        <v>8678</v>
      </c>
      <c r="I2840" s="47" t="s">
        <v>8357</v>
      </c>
      <c r="J2840" s="10" t="s">
        <v>8359</v>
      </c>
      <c r="K2840" s="10" t="s">
        <v>8679</v>
      </c>
    </row>
    <row r="2841" spans="3:11" ht="15" customHeight="1" x14ac:dyDescent="0.3">
      <c r="C2841" s="44" t="s">
        <v>17702</v>
      </c>
      <c r="D2841" s="47" t="s">
        <v>6126</v>
      </c>
      <c r="F2841" s="52" t="s">
        <v>13046</v>
      </c>
      <c r="G2841" s="10">
        <v>18590</v>
      </c>
      <c r="H2841" s="10" t="s">
        <v>8690</v>
      </c>
      <c r="I2841" s="47" t="s">
        <v>5026</v>
      </c>
      <c r="J2841" s="10" t="s">
        <v>8691</v>
      </c>
      <c r="K2841" s="10" t="s">
        <v>8692</v>
      </c>
    </row>
    <row r="2842" spans="3:11" ht="15" customHeight="1" x14ac:dyDescent="0.3">
      <c r="C2842" s="44" t="s">
        <v>17703</v>
      </c>
      <c r="D2842" s="47" t="s">
        <v>8562</v>
      </c>
      <c r="F2842" s="52" t="s">
        <v>13047</v>
      </c>
      <c r="G2842" s="10">
        <v>18591</v>
      </c>
      <c r="H2842" s="10" t="s">
        <v>8693</v>
      </c>
      <c r="I2842" s="47" t="s">
        <v>5034</v>
      </c>
      <c r="J2842" s="10" t="s">
        <v>8694</v>
      </c>
      <c r="K2842" s="10" t="s">
        <v>8695</v>
      </c>
    </row>
    <row r="2843" spans="3:11" ht="15" customHeight="1" x14ac:dyDescent="0.3">
      <c r="C2843" s="44" t="s">
        <v>17704</v>
      </c>
      <c r="D2843" s="47" t="s">
        <v>17705</v>
      </c>
      <c r="F2843" s="52" t="s">
        <v>13048</v>
      </c>
      <c r="G2843" s="10">
        <v>54635</v>
      </c>
      <c r="H2843" s="10" t="s">
        <v>8696</v>
      </c>
      <c r="I2843" s="47" t="s">
        <v>8390</v>
      </c>
      <c r="J2843" s="10" t="s">
        <v>8697</v>
      </c>
      <c r="K2843" s="10" t="s">
        <v>8698</v>
      </c>
    </row>
    <row r="2844" spans="3:11" ht="15" customHeight="1" x14ac:dyDescent="0.3">
      <c r="C2844" s="44" t="s">
        <v>17706</v>
      </c>
      <c r="D2844" s="47" t="s">
        <v>17707</v>
      </c>
      <c r="F2844" s="52" t="s">
        <v>13049</v>
      </c>
      <c r="G2844" s="10">
        <v>18596</v>
      </c>
      <c r="H2844" s="10" t="s">
        <v>8702</v>
      </c>
      <c r="I2844" s="47" t="s">
        <v>7638</v>
      </c>
      <c r="J2844" s="10" t="s">
        <v>8399</v>
      </c>
      <c r="K2844" s="10" t="s">
        <v>8703</v>
      </c>
    </row>
    <row r="2845" spans="3:11" ht="15" customHeight="1" x14ac:dyDescent="0.3">
      <c r="C2845" s="44" t="s">
        <v>17708</v>
      </c>
      <c r="D2845" s="47" t="s">
        <v>8638</v>
      </c>
      <c r="F2845" s="52" t="s">
        <v>24445</v>
      </c>
      <c r="G2845" s="10">
        <v>68797</v>
      </c>
      <c r="H2845" s="10" t="s">
        <v>24446</v>
      </c>
      <c r="I2845" s="47" t="s">
        <v>17316</v>
      </c>
      <c r="J2845" s="10" t="s">
        <v>22179</v>
      </c>
      <c r="K2845" s="10" t="s">
        <v>24447</v>
      </c>
    </row>
    <row r="2846" spans="3:11" ht="15" customHeight="1" x14ac:dyDescent="0.3">
      <c r="C2846" s="44" t="s">
        <v>17709</v>
      </c>
      <c r="D2846" s="47" t="s">
        <v>3345</v>
      </c>
      <c r="F2846" s="52" t="s">
        <v>13050</v>
      </c>
      <c r="G2846" s="10">
        <v>18610</v>
      </c>
      <c r="H2846" s="10" t="s">
        <v>8723</v>
      </c>
      <c r="I2846" s="47" t="s">
        <v>8421</v>
      </c>
      <c r="J2846" s="10" t="s">
        <v>8423</v>
      </c>
      <c r="K2846" s="10" t="s">
        <v>8724</v>
      </c>
    </row>
    <row r="2847" spans="3:11" ht="15" customHeight="1" x14ac:dyDescent="0.3">
      <c r="C2847" s="44" t="s">
        <v>17710</v>
      </c>
      <c r="D2847" s="47" t="s">
        <v>5544</v>
      </c>
      <c r="F2847" s="52" t="s">
        <v>24448</v>
      </c>
      <c r="G2847" s="10">
        <v>55983</v>
      </c>
      <c r="H2847" s="10" t="s">
        <v>24449</v>
      </c>
      <c r="I2847" s="47" t="s">
        <v>18132</v>
      </c>
      <c r="J2847" s="10" t="s">
        <v>22182</v>
      </c>
      <c r="K2847" s="10" t="s">
        <v>24450</v>
      </c>
    </row>
    <row r="2848" spans="3:11" ht="15" customHeight="1" x14ac:dyDescent="0.3">
      <c r="C2848" s="44" t="s">
        <v>17711</v>
      </c>
      <c r="D2848" s="47" t="s">
        <v>3498</v>
      </c>
      <c r="F2848" s="52" t="s">
        <v>24451</v>
      </c>
      <c r="G2848" s="10">
        <v>239618</v>
      </c>
      <c r="H2848" s="10" t="s">
        <v>24452</v>
      </c>
      <c r="I2848" s="47" t="s">
        <v>18134</v>
      </c>
      <c r="J2848" s="10" t="s">
        <v>22185</v>
      </c>
      <c r="K2848" s="10" t="s">
        <v>24453</v>
      </c>
    </row>
    <row r="2849" spans="3:11" ht="15" customHeight="1" x14ac:dyDescent="0.3">
      <c r="C2849" s="44" t="s">
        <v>17712</v>
      </c>
      <c r="D2849" s="47" t="s">
        <v>8680</v>
      </c>
      <c r="F2849" s="52" t="s">
        <v>13051</v>
      </c>
      <c r="G2849" s="10">
        <v>18611</v>
      </c>
      <c r="H2849" s="10" t="s">
        <v>8726</v>
      </c>
      <c r="I2849" s="47" t="s">
        <v>8725</v>
      </c>
      <c r="J2849" s="10" t="s">
        <v>8427</v>
      </c>
      <c r="K2849" s="10" t="s">
        <v>8727</v>
      </c>
    </row>
    <row r="2850" spans="3:11" ht="15" customHeight="1" x14ac:dyDescent="0.3">
      <c r="C2850" s="44" t="s">
        <v>17713</v>
      </c>
      <c r="D2850" s="47" t="s">
        <v>2884</v>
      </c>
      <c r="F2850" s="52" t="s">
        <v>13052</v>
      </c>
      <c r="G2850" s="10">
        <v>67245</v>
      </c>
      <c r="H2850" s="10" t="s">
        <v>8732</v>
      </c>
      <c r="I2850" s="47" t="s">
        <v>4042</v>
      </c>
      <c r="J2850" s="10" t="s">
        <v>8432</v>
      </c>
      <c r="K2850" s="10" t="s">
        <v>8733</v>
      </c>
    </row>
    <row r="2851" spans="3:11" ht="15" customHeight="1" x14ac:dyDescent="0.3">
      <c r="C2851" s="44" t="s">
        <v>17714</v>
      </c>
      <c r="D2851" s="47" t="s">
        <v>8719</v>
      </c>
      <c r="F2851" s="52" t="s">
        <v>24454</v>
      </c>
      <c r="G2851" s="10">
        <v>93834</v>
      </c>
      <c r="H2851" s="10" t="s">
        <v>24455</v>
      </c>
      <c r="I2851" s="47" t="s">
        <v>18137</v>
      </c>
      <c r="J2851" s="10" t="s">
        <v>24456</v>
      </c>
      <c r="K2851" s="10" t="s">
        <v>24457</v>
      </c>
    </row>
    <row r="2852" spans="3:11" ht="15" customHeight="1" x14ac:dyDescent="0.3">
      <c r="C2852" s="44" t="s">
        <v>17715</v>
      </c>
      <c r="D2852" s="47" t="s">
        <v>8776</v>
      </c>
      <c r="F2852" s="52" t="s">
        <v>24458</v>
      </c>
      <c r="G2852" s="10">
        <v>103737</v>
      </c>
      <c r="H2852" s="10" t="s">
        <v>24459</v>
      </c>
      <c r="I2852" s="47" t="s">
        <v>18139</v>
      </c>
      <c r="J2852" s="10" t="s">
        <v>22191</v>
      </c>
      <c r="K2852" s="10" t="s">
        <v>24460</v>
      </c>
    </row>
    <row r="2853" spans="3:11" ht="15" customHeight="1" x14ac:dyDescent="0.3">
      <c r="C2853" s="44" t="s">
        <v>17716</v>
      </c>
      <c r="D2853" s="47" t="s">
        <v>7965</v>
      </c>
      <c r="F2853" s="52" t="s">
        <v>24461</v>
      </c>
      <c r="G2853" s="10">
        <v>19302</v>
      </c>
      <c r="H2853" s="10" t="s">
        <v>24462</v>
      </c>
      <c r="I2853" s="47" t="s">
        <v>18154</v>
      </c>
      <c r="J2853" s="10" t="s">
        <v>24463</v>
      </c>
      <c r="K2853" s="10" t="s">
        <v>24464</v>
      </c>
    </row>
    <row r="2854" spans="3:11" ht="15" customHeight="1" x14ac:dyDescent="0.3">
      <c r="C2854" s="44" t="s">
        <v>17717</v>
      </c>
      <c r="D2854" s="47" t="s">
        <v>2163</v>
      </c>
      <c r="F2854" s="52" t="s">
        <v>13053</v>
      </c>
      <c r="G2854" s="10">
        <v>56744</v>
      </c>
      <c r="H2854" s="10" t="s">
        <v>8750</v>
      </c>
      <c r="I2854" s="47" t="s">
        <v>2548</v>
      </c>
      <c r="J2854" s="10" t="s">
        <v>8439</v>
      </c>
      <c r="K2854" s="10" t="s">
        <v>8751</v>
      </c>
    </row>
    <row r="2855" spans="3:11" ht="15" customHeight="1" x14ac:dyDescent="0.3">
      <c r="C2855" s="44" t="s">
        <v>17718</v>
      </c>
      <c r="D2855" s="47" t="s">
        <v>2167</v>
      </c>
      <c r="F2855" s="52" t="s">
        <v>13054</v>
      </c>
      <c r="G2855" s="10">
        <v>56612</v>
      </c>
      <c r="H2855" s="10" t="s">
        <v>8756</v>
      </c>
      <c r="I2855" s="47" t="s">
        <v>8443</v>
      </c>
      <c r="J2855" s="10" t="s">
        <v>8757</v>
      </c>
      <c r="K2855" s="10" t="s">
        <v>8758</v>
      </c>
    </row>
    <row r="2856" spans="3:11" ht="15" customHeight="1" x14ac:dyDescent="0.3">
      <c r="C2856" s="44" t="s">
        <v>17719</v>
      </c>
      <c r="D2856" s="47" t="s">
        <v>2886</v>
      </c>
      <c r="F2856" s="52" t="s">
        <v>13055</v>
      </c>
      <c r="G2856" s="10">
        <v>21946</v>
      </c>
      <c r="H2856" s="10" t="s">
        <v>8774</v>
      </c>
      <c r="I2856" s="47" t="s">
        <v>4046</v>
      </c>
      <c r="J2856" s="10" t="s">
        <v>8478</v>
      </c>
      <c r="K2856" s="10" t="s">
        <v>8775</v>
      </c>
    </row>
    <row r="2857" spans="3:11" ht="15" customHeight="1" x14ac:dyDescent="0.3">
      <c r="C2857" s="44" t="s">
        <v>17720</v>
      </c>
      <c r="D2857" s="47" t="s">
        <v>1716</v>
      </c>
      <c r="F2857" s="52" t="s">
        <v>24465</v>
      </c>
      <c r="G2857" s="10">
        <v>83946</v>
      </c>
      <c r="H2857" s="10" t="s">
        <v>24466</v>
      </c>
      <c r="I2857" s="47" t="s">
        <v>18141</v>
      </c>
      <c r="J2857" s="10" t="s">
        <v>22197</v>
      </c>
      <c r="K2857" s="10" t="s">
        <v>24467</v>
      </c>
    </row>
    <row r="2858" spans="3:11" ht="15" customHeight="1" x14ac:dyDescent="0.3">
      <c r="C2858" s="44" t="s">
        <v>17721</v>
      </c>
      <c r="D2858" s="47" t="s">
        <v>2168</v>
      </c>
      <c r="F2858" s="52" t="s">
        <v>24468</v>
      </c>
      <c r="G2858" s="10">
        <v>101471</v>
      </c>
      <c r="H2858" s="10" t="s">
        <v>24469</v>
      </c>
      <c r="I2858" s="47" t="s">
        <v>18143</v>
      </c>
      <c r="J2858" s="10" t="s">
        <v>22200</v>
      </c>
      <c r="K2858" s="10" t="s">
        <v>24470</v>
      </c>
    </row>
    <row r="2859" spans="3:11" ht="15" customHeight="1" x14ac:dyDescent="0.3">
      <c r="C2859" s="44" t="s">
        <v>17722</v>
      </c>
      <c r="D2859" s="47" t="s">
        <v>8858</v>
      </c>
      <c r="F2859" s="52" t="s">
        <v>13056</v>
      </c>
      <c r="G2859" s="10">
        <v>56469</v>
      </c>
      <c r="H2859" s="10" t="s">
        <v>8803</v>
      </c>
      <c r="I2859" s="47" t="s">
        <v>7740</v>
      </c>
      <c r="J2859" s="10" t="s">
        <v>8804</v>
      </c>
      <c r="K2859" s="10" t="s">
        <v>8805</v>
      </c>
    </row>
    <row r="2860" spans="3:11" ht="15" customHeight="1" x14ac:dyDescent="0.3">
      <c r="C2860" s="44" t="s">
        <v>17723</v>
      </c>
      <c r="D2860" s="47" t="s">
        <v>3503</v>
      </c>
      <c r="F2860" s="52" t="s">
        <v>13057</v>
      </c>
      <c r="G2860" s="10">
        <v>17344</v>
      </c>
      <c r="H2860" s="10" t="s">
        <v>8806</v>
      </c>
      <c r="I2860" s="47" t="s">
        <v>7741</v>
      </c>
      <c r="J2860" s="10" t="s">
        <v>8807</v>
      </c>
      <c r="K2860" s="10" t="s">
        <v>8808</v>
      </c>
    </row>
    <row r="2861" spans="3:11" ht="15" customHeight="1" x14ac:dyDescent="0.3">
      <c r="C2861" s="44" t="s">
        <v>17724</v>
      </c>
      <c r="D2861" s="47" t="s">
        <v>17725</v>
      </c>
      <c r="F2861" s="52" t="s">
        <v>24471</v>
      </c>
      <c r="G2861" s="10">
        <v>59004</v>
      </c>
      <c r="H2861" s="10" t="s">
        <v>24472</v>
      </c>
      <c r="I2861" s="47" t="s">
        <v>18147</v>
      </c>
      <c r="J2861" s="10" t="s">
        <v>24473</v>
      </c>
      <c r="K2861" s="10" t="s">
        <v>24474</v>
      </c>
    </row>
    <row r="2862" spans="3:11" ht="15" customHeight="1" x14ac:dyDescent="0.3">
      <c r="C2862" s="44" t="s">
        <v>17726</v>
      </c>
      <c r="D2862" s="47" t="s">
        <v>2890</v>
      </c>
      <c r="F2862" s="52" t="s">
        <v>13058</v>
      </c>
      <c r="G2862" s="10">
        <v>57913</v>
      </c>
      <c r="H2862" s="10" t="s">
        <v>8809</v>
      </c>
      <c r="I2862" s="47" t="s">
        <v>8544</v>
      </c>
      <c r="J2862" s="10" t="s">
        <v>8810</v>
      </c>
      <c r="K2862" s="10" t="s">
        <v>8811</v>
      </c>
    </row>
    <row r="2863" spans="3:11" ht="15" customHeight="1" x14ac:dyDescent="0.3">
      <c r="C2863" s="44" t="s">
        <v>17727</v>
      </c>
      <c r="D2863" s="47" t="s">
        <v>8892</v>
      </c>
      <c r="F2863" s="52" t="s">
        <v>13059</v>
      </c>
      <c r="G2863" s="10">
        <v>18706</v>
      </c>
      <c r="H2863" s="10" t="s">
        <v>8818</v>
      </c>
      <c r="I2863" s="47" t="s">
        <v>6122</v>
      </c>
      <c r="J2863" s="10" t="s">
        <v>8819</v>
      </c>
      <c r="K2863" s="10" t="s">
        <v>8820</v>
      </c>
    </row>
    <row r="2864" spans="3:11" ht="15" customHeight="1" x14ac:dyDescent="0.3">
      <c r="C2864" s="44" t="s">
        <v>17728</v>
      </c>
      <c r="D2864" s="47" t="s">
        <v>8896</v>
      </c>
      <c r="F2864" s="52" t="s">
        <v>13060</v>
      </c>
      <c r="G2864" s="10">
        <v>18709</v>
      </c>
      <c r="H2864" s="10" t="s">
        <v>8832</v>
      </c>
      <c r="I2864" s="47" t="s">
        <v>6126</v>
      </c>
      <c r="J2864" s="10" t="s">
        <v>8833</v>
      </c>
      <c r="K2864" s="10" t="s">
        <v>8834</v>
      </c>
    </row>
    <row r="2865" spans="3:11" ht="15" customHeight="1" x14ac:dyDescent="0.3">
      <c r="C2865" s="44" t="s">
        <v>17729</v>
      </c>
      <c r="D2865" s="47" t="s">
        <v>8905</v>
      </c>
      <c r="F2865" s="52" t="s">
        <v>24475</v>
      </c>
      <c r="G2865" s="10">
        <v>18715</v>
      </c>
      <c r="H2865" s="10" t="s">
        <v>24476</v>
      </c>
      <c r="I2865" s="47" t="s">
        <v>8562</v>
      </c>
      <c r="J2865" s="10" t="s">
        <v>24477</v>
      </c>
      <c r="K2865" s="10" t="s">
        <v>24478</v>
      </c>
    </row>
    <row r="2866" spans="3:11" ht="15" customHeight="1" x14ac:dyDescent="0.3">
      <c r="C2866" s="44" t="s">
        <v>17730</v>
      </c>
      <c r="D2866" s="47" t="s">
        <v>17731</v>
      </c>
      <c r="F2866" s="52" t="s">
        <v>24479</v>
      </c>
      <c r="G2866" s="10">
        <v>18744</v>
      </c>
      <c r="H2866" s="10" t="s">
        <v>24480</v>
      </c>
      <c r="I2866" s="47" t="s">
        <v>18149</v>
      </c>
      <c r="J2866" s="10" t="s">
        <v>24481</v>
      </c>
      <c r="K2866" s="10" t="s">
        <v>24482</v>
      </c>
    </row>
    <row r="2867" spans="3:11" ht="15" customHeight="1" x14ac:dyDescent="0.3">
      <c r="C2867" s="44" t="s">
        <v>17732</v>
      </c>
      <c r="D2867" s="47" t="s">
        <v>8749</v>
      </c>
      <c r="F2867" s="52" t="s">
        <v>24483</v>
      </c>
      <c r="G2867" s="10">
        <v>224938</v>
      </c>
      <c r="H2867" s="10" t="s">
        <v>24484</v>
      </c>
      <c r="I2867" s="47" t="s">
        <v>18151</v>
      </c>
      <c r="J2867" s="10" t="s">
        <v>24485</v>
      </c>
      <c r="K2867" s="10" t="s">
        <v>24486</v>
      </c>
    </row>
    <row r="2868" spans="3:11" ht="15" customHeight="1" x14ac:dyDescent="0.3">
      <c r="C2868" s="44" t="s">
        <v>17733</v>
      </c>
      <c r="D2868" s="47" t="s">
        <v>5550</v>
      </c>
      <c r="F2868" s="52" t="s">
        <v>13061</v>
      </c>
      <c r="G2868" s="10">
        <v>18782</v>
      </c>
      <c r="H2868" s="10" t="s">
        <v>8874</v>
      </c>
      <c r="I2868" s="47" t="s">
        <v>8586</v>
      </c>
      <c r="J2868" s="10" t="s">
        <v>8588</v>
      </c>
      <c r="K2868" s="10" t="s">
        <v>8875</v>
      </c>
    </row>
    <row r="2869" spans="3:11" ht="15" customHeight="1" x14ac:dyDescent="0.3">
      <c r="C2869" s="44" t="s">
        <v>17734</v>
      </c>
      <c r="D2869" s="47" t="s">
        <v>8963</v>
      </c>
      <c r="F2869" s="52" t="s">
        <v>24487</v>
      </c>
      <c r="G2869" s="10">
        <v>27226</v>
      </c>
      <c r="H2869" s="10" t="s">
        <v>24488</v>
      </c>
      <c r="I2869" s="47" t="s">
        <v>19127</v>
      </c>
      <c r="J2869" s="10" t="s">
        <v>22214</v>
      </c>
      <c r="K2869" s="10" t="s">
        <v>24489</v>
      </c>
    </row>
    <row r="2870" spans="3:11" ht="15" customHeight="1" x14ac:dyDescent="0.3">
      <c r="C2870" s="44" t="s">
        <v>17735</v>
      </c>
      <c r="D2870" s="47" t="s">
        <v>2897</v>
      </c>
      <c r="F2870" s="52" t="s">
        <v>24490</v>
      </c>
      <c r="G2870" s="10">
        <v>22634</v>
      </c>
      <c r="H2870" s="10" t="s">
        <v>24491</v>
      </c>
      <c r="I2870" s="47" t="s">
        <v>17705</v>
      </c>
      <c r="J2870" s="10" t="s">
        <v>22217</v>
      </c>
      <c r="K2870" s="10" t="s">
        <v>24492</v>
      </c>
    </row>
    <row r="2871" spans="3:11" ht="15" customHeight="1" x14ac:dyDescent="0.3">
      <c r="C2871" s="44" t="s">
        <v>17736</v>
      </c>
      <c r="D2871" s="47" t="s">
        <v>5210</v>
      </c>
      <c r="F2871" s="52" t="s">
        <v>24493</v>
      </c>
      <c r="G2871" s="10">
        <v>54711</v>
      </c>
      <c r="H2871" s="10" t="s">
        <v>24494</v>
      </c>
      <c r="I2871" s="47" t="s">
        <v>17707</v>
      </c>
      <c r="J2871" s="10" t="s">
        <v>22220</v>
      </c>
      <c r="K2871" s="10" t="s">
        <v>24495</v>
      </c>
    </row>
    <row r="2872" spans="3:11" ht="15" customHeight="1" x14ac:dyDescent="0.3">
      <c r="C2872" s="44" t="s">
        <v>17737</v>
      </c>
      <c r="D2872" s="47" t="s">
        <v>9424</v>
      </c>
      <c r="F2872" s="52" t="s">
        <v>13062</v>
      </c>
      <c r="G2872" s="10">
        <v>72287</v>
      </c>
      <c r="H2872" s="10" t="s">
        <v>8909</v>
      </c>
      <c r="I2872" s="47" t="s">
        <v>8638</v>
      </c>
      <c r="J2872" s="10" t="s">
        <v>8640</v>
      </c>
      <c r="K2872" s="10" t="s">
        <v>8910</v>
      </c>
    </row>
    <row r="2873" spans="3:11" ht="15" customHeight="1" x14ac:dyDescent="0.3">
      <c r="C2873" s="44" t="s">
        <v>17738</v>
      </c>
      <c r="D2873" s="47" t="s">
        <v>2178</v>
      </c>
      <c r="F2873" s="52" t="s">
        <v>13063</v>
      </c>
      <c r="G2873" s="10">
        <v>18815</v>
      </c>
      <c r="H2873" s="10" t="s">
        <v>8911</v>
      </c>
      <c r="I2873" s="47" t="s">
        <v>3345</v>
      </c>
      <c r="J2873" s="10" t="s">
        <v>8646</v>
      </c>
      <c r="K2873" s="10" t="s">
        <v>8912</v>
      </c>
    </row>
    <row r="2874" spans="3:11" ht="15" customHeight="1" x14ac:dyDescent="0.3">
      <c r="C2874" s="44" t="s">
        <v>17739</v>
      </c>
      <c r="D2874" s="47" t="s">
        <v>4056</v>
      </c>
      <c r="F2874" s="52" t="s">
        <v>13064</v>
      </c>
      <c r="G2874" s="10">
        <v>58801</v>
      </c>
      <c r="H2874" s="10" t="s">
        <v>8923</v>
      </c>
      <c r="I2874" s="47" t="s">
        <v>5544</v>
      </c>
      <c r="J2874" s="10" t="s">
        <v>8657</v>
      </c>
      <c r="K2874" s="10" t="s">
        <v>8924</v>
      </c>
    </row>
    <row r="2875" spans="3:11" ht="15" customHeight="1" x14ac:dyDescent="0.3">
      <c r="C2875" s="44" t="s">
        <v>17740</v>
      </c>
      <c r="D2875" s="47" t="s">
        <v>9149</v>
      </c>
      <c r="F2875" s="52" t="s">
        <v>13065</v>
      </c>
      <c r="G2875" s="10">
        <v>18854</v>
      </c>
      <c r="H2875" s="10" t="s">
        <v>8927</v>
      </c>
      <c r="I2875" s="47" t="s">
        <v>3498</v>
      </c>
      <c r="J2875" s="10" t="s">
        <v>8671</v>
      </c>
      <c r="K2875" s="10" t="s">
        <v>8928</v>
      </c>
    </row>
    <row r="2876" spans="3:11" ht="15" customHeight="1" x14ac:dyDescent="0.3">
      <c r="C2876" s="44" t="s">
        <v>17741</v>
      </c>
      <c r="D2876" s="47" t="s">
        <v>997</v>
      </c>
      <c r="F2876" s="52" t="s">
        <v>24496</v>
      </c>
      <c r="G2876" s="10">
        <v>116939</v>
      </c>
      <c r="H2876" s="10" t="s">
        <v>24497</v>
      </c>
      <c r="I2876" s="47" t="s">
        <v>18726</v>
      </c>
      <c r="J2876" s="10" t="s">
        <v>9037</v>
      </c>
      <c r="K2876" s="10" t="s">
        <v>24498</v>
      </c>
    </row>
    <row r="2877" spans="3:11" ht="15" customHeight="1" x14ac:dyDescent="0.3">
      <c r="C2877" s="44" t="s">
        <v>17742</v>
      </c>
      <c r="D2877" s="47" t="s">
        <v>2903</v>
      </c>
      <c r="F2877" s="52" t="s">
        <v>13066</v>
      </c>
      <c r="G2877" s="10">
        <v>71592</v>
      </c>
      <c r="H2877" s="10" t="s">
        <v>8949</v>
      </c>
      <c r="I2877" s="47" t="s">
        <v>8680</v>
      </c>
      <c r="J2877" s="10" t="s">
        <v>8682</v>
      </c>
      <c r="K2877" s="10" t="s">
        <v>8950</v>
      </c>
    </row>
    <row r="2878" spans="3:11" ht="15" customHeight="1" x14ac:dyDescent="0.3">
      <c r="C2878" s="44" t="s">
        <v>17743</v>
      </c>
      <c r="D2878" s="47" t="s">
        <v>1002</v>
      </c>
      <c r="F2878" s="52" t="s">
        <v>13067</v>
      </c>
      <c r="G2878" s="10">
        <v>18970</v>
      </c>
      <c r="H2878" s="10" t="s">
        <v>8955</v>
      </c>
      <c r="I2878" s="47" t="s">
        <v>2884</v>
      </c>
      <c r="J2878" s="10" t="s">
        <v>8685</v>
      </c>
      <c r="K2878" s="10" t="s">
        <v>8956</v>
      </c>
    </row>
    <row r="2879" spans="3:11" ht="15" customHeight="1" x14ac:dyDescent="0.3">
      <c r="C2879" s="44" t="s">
        <v>17744</v>
      </c>
      <c r="D2879" s="47" t="s">
        <v>17745</v>
      </c>
      <c r="F2879" s="52" t="s">
        <v>13068</v>
      </c>
      <c r="G2879" s="10">
        <v>18979</v>
      </c>
      <c r="H2879" s="10" t="s">
        <v>8971</v>
      </c>
      <c r="I2879" s="47" t="s">
        <v>833</v>
      </c>
      <c r="J2879" s="10" t="s">
        <v>8700</v>
      </c>
      <c r="K2879" s="10" t="s">
        <v>8972</v>
      </c>
    </row>
    <row r="2880" spans="3:11" ht="15" customHeight="1" x14ac:dyDescent="0.3">
      <c r="C2880" s="44" t="s">
        <v>17746</v>
      </c>
      <c r="D2880" s="47" t="s">
        <v>17747</v>
      </c>
      <c r="F2880" s="52" t="s">
        <v>24499</v>
      </c>
      <c r="G2880" s="10">
        <v>18984</v>
      </c>
      <c r="H2880" s="10" t="s">
        <v>24500</v>
      </c>
      <c r="I2880" s="47" t="s">
        <v>18729</v>
      </c>
      <c r="J2880" s="10" t="s">
        <v>22223</v>
      </c>
      <c r="K2880" s="10" t="s">
        <v>24501</v>
      </c>
    </row>
    <row r="2881" spans="3:11" ht="15" customHeight="1" x14ac:dyDescent="0.3">
      <c r="C2881" s="44" t="s">
        <v>17748</v>
      </c>
      <c r="D2881" s="47" t="s">
        <v>9383</v>
      </c>
      <c r="F2881" s="52" t="s">
        <v>13069</v>
      </c>
      <c r="G2881" s="10">
        <v>18993</v>
      </c>
      <c r="H2881" s="10" t="s">
        <v>8980</v>
      </c>
      <c r="I2881" s="47" t="s">
        <v>8712</v>
      </c>
      <c r="J2881" s="10" t="s">
        <v>8981</v>
      </c>
      <c r="K2881" s="10" t="s">
        <v>8982</v>
      </c>
    </row>
    <row r="2882" spans="3:11" ht="15" customHeight="1" x14ac:dyDescent="0.3">
      <c r="C2882" s="44" t="s">
        <v>17749</v>
      </c>
      <c r="D2882" s="47" t="s">
        <v>9392</v>
      </c>
      <c r="F2882" s="52" t="s">
        <v>13070</v>
      </c>
      <c r="G2882" s="10">
        <v>18996</v>
      </c>
      <c r="H2882" s="10" t="s">
        <v>8984</v>
      </c>
      <c r="I2882" s="47" t="s">
        <v>8719</v>
      </c>
      <c r="J2882" s="10" t="s">
        <v>8985</v>
      </c>
      <c r="K2882" s="10" t="s">
        <v>8986</v>
      </c>
    </row>
    <row r="2883" spans="3:11" ht="15" customHeight="1" x14ac:dyDescent="0.3">
      <c r="C2883" s="44" t="s">
        <v>17750</v>
      </c>
      <c r="D2883" s="47" t="s">
        <v>9405</v>
      </c>
      <c r="F2883" s="52" t="s">
        <v>13071</v>
      </c>
      <c r="G2883" s="10">
        <v>19013</v>
      </c>
      <c r="H2883" s="10" t="s">
        <v>8988</v>
      </c>
      <c r="I2883" s="47" t="s">
        <v>1294</v>
      </c>
      <c r="J2883" s="10" t="s">
        <v>8730</v>
      </c>
      <c r="K2883" s="10" t="s">
        <v>8989</v>
      </c>
    </row>
    <row r="2884" spans="3:11" ht="15" customHeight="1" x14ac:dyDescent="0.3">
      <c r="C2884" s="44" t="s">
        <v>17751</v>
      </c>
      <c r="D2884" s="47" t="s">
        <v>17752</v>
      </c>
      <c r="F2884" s="52" t="s">
        <v>13072</v>
      </c>
      <c r="G2884" s="10">
        <v>19016</v>
      </c>
      <c r="H2884" s="10" t="s">
        <v>8993</v>
      </c>
      <c r="I2884" s="47" t="s">
        <v>1299</v>
      </c>
      <c r="J2884" s="10" t="s">
        <v>8994</v>
      </c>
      <c r="K2884" s="10" t="s">
        <v>8995</v>
      </c>
    </row>
    <row r="2885" spans="3:11" ht="15" customHeight="1" x14ac:dyDescent="0.3">
      <c r="C2885" s="44" t="s">
        <v>17753</v>
      </c>
      <c r="D2885" s="47" t="s">
        <v>2182</v>
      </c>
      <c r="F2885" s="52" t="s">
        <v>13073</v>
      </c>
      <c r="G2885" s="10">
        <v>57349</v>
      </c>
      <c r="H2885" s="10" t="s">
        <v>9000</v>
      </c>
      <c r="I2885" s="47" t="s">
        <v>4666</v>
      </c>
      <c r="J2885" s="10" t="s">
        <v>9001</v>
      </c>
      <c r="K2885" s="10" t="s">
        <v>9002</v>
      </c>
    </row>
    <row r="2886" spans="3:11" ht="15" customHeight="1" x14ac:dyDescent="0.3">
      <c r="C2886" s="44" t="s">
        <v>17754</v>
      </c>
      <c r="D2886" s="47" t="s">
        <v>17755</v>
      </c>
      <c r="F2886" s="52" t="s">
        <v>13074</v>
      </c>
      <c r="G2886" s="10">
        <v>268373</v>
      </c>
      <c r="H2886" s="10" t="s">
        <v>9003</v>
      </c>
      <c r="I2886" s="47" t="s">
        <v>8752</v>
      </c>
      <c r="J2886" s="10" t="s">
        <v>9004</v>
      </c>
      <c r="K2886" s="10" t="s">
        <v>9005</v>
      </c>
    </row>
    <row r="2887" spans="3:11" ht="15" customHeight="1" x14ac:dyDescent="0.3">
      <c r="C2887" s="44" t="s">
        <v>17756</v>
      </c>
      <c r="D2887" s="47" t="s">
        <v>17757</v>
      </c>
      <c r="F2887" s="52" t="s">
        <v>13075</v>
      </c>
      <c r="G2887" s="10">
        <v>21981</v>
      </c>
      <c r="H2887" s="10" t="s">
        <v>9017</v>
      </c>
      <c r="I2887" s="47" t="s">
        <v>8776</v>
      </c>
      <c r="J2887" s="10" t="s">
        <v>8778</v>
      </c>
      <c r="K2887" s="10" t="s">
        <v>9018</v>
      </c>
    </row>
    <row r="2888" spans="3:11" ht="15" customHeight="1" x14ac:dyDescent="0.3">
      <c r="C2888" s="44" t="s">
        <v>17758</v>
      </c>
      <c r="D2888" s="47" t="s">
        <v>6959</v>
      </c>
      <c r="F2888" s="52" t="s">
        <v>13076</v>
      </c>
      <c r="G2888" s="10">
        <v>108954</v>
      </c>
      <c r="H2888" s="10" t="s">
        <v>9024</v>
      </c>
      <c r="I2888" s="47" t="s">
        <v>8783</v>
      </c>
      <c r="J2888" s="10" t="s">
        <v>8785</v>
      </c>
      <c r="K2888" s="10" t="s">
        <v>9025</v>
      </c>
    </row>
    <row r="2889" spans="3:11" ht="15" customHeight="1" x14ac:dyDescent="0.3">
      <c r="C2889" s="44" t="s">
        <v>17759</v>
      </c>
      <c r="D2889" s="47" t="s">
        <v>9514</v>
      </c>
      <c r="F2889" s="52" t="s">
        <v>13077</v>
      </c>
      <c r="G2889" s="10">
        <v>19052</v>
      </c>
      <c r="H2889" s="10" t="s">
        <v>9026</v>
      </c>
      <c r="I2889" s="47" t="s">
        <v>7965</v>
      </c>
      <c r="J2889" s="10" t="s">
        <v>9027</v>
      </c>
      <c r="K2889" s="10" t="s">
        <v>9028</v>
      </c>
    </row>
    <row r="2890" spans="3:11" ht="15" customHeight="1" x14ac:dyDescent="0.3">
      <c r="C2890" s="44" t="s">
        <v>17760</v>
      </c>
      <c r="D2890" s="47" t="s">
        <v>4381</v>
      </c>
      <c r="F2890" s="52" t="s">
        <v>13078</v>
      </c>
      <c r="G2890" s="10">
        <v>51792</v>
      </c>
      <c r="H2890" s="10" t="s">
        <v>9029</v>
      </c>
      <c r="I2890" s="47" t="s">
        <v>2163</v>
      </c>
      <c r="J2890" s="10" t="s">
        <v>9030</v>
      </c>
      <c r="K2890" s="10" t="s">
        <v>9031</v>
      </c>
    </row>
    <row r="2891" spans="3:11" ht="15" customHeight="1" x14ac:dyDescent="0.3">
      <c r="C2891" s="44" t="s">
        <v>17761</v>
      </c>
      <c r="D2891" s="47" t="s">
        <v>8334</v>
      </c>
      <c r="F2891" s="52" t="s">
        <v>13079</v>
      </c>
      <c r="G2891" s="10">
        <v>73699</v>
      </c>
      <c r="H2891" s="10" t="s">
        <v>9032</v>
      </c>
      <c r="I2891" s="47" t="s">
        <v>2167</v>
      </c>
      <c r="J2891" s="10" t="s">
        <v>9033</v>
      </c>
      <c r="K2891" s="10" t="s">
        <v>9034</v>
      </c>
    </row>
    <row r="2892" spans="3:11" ht="15" customHeight="1" x14ac:dyDescent="0.3">
      <c r="C2892" s="44" t="s">
        <v>17762</v>
      </c>
      <c r="D2892" s="47" t="s">
        <v>9572</v>
      </c>
      <c r="F2892" s="52" t="s">
        <v>13080</v>
      </c>
      <c r="G2892" s="10">
        <v>18477</v>
      </c>
      <c r="H2892" s="10" t="s">
        <v>9053</v>
      </c>
      <c r="I2892" s="47" t="s">
        <v>976</v>
      </c>
      <c r="J2892" s="10" t="s">
        <v>8813</v>
      </c>
      <c r="K2892" s="10" t="s">
        <v>9054</v>
      </c>
    </row>
    <row r="2893" spans="3:11" ht="15" customHeight="1" x14ac:dyDescent="0.3">
      <c r="C2893" s="44" t="s">
        <v>17763</v>
      </c>
      <c r="D2893" s="47" t="s">
        <v>17764</v>
      </c>
      <c r="F2893" s="52" t="s">
        <v>13081</v>
      </c>
      <c r="G2893" s="10">
        <v>21672</v>
      </c>
      <c r="H2893" s="10" t="s">
        <v>9055</v>
      </c>
      <c r="I2893" s="47" t="s">
        <v>2886</v>
      </c>
      <c r="J2893" s="10" t="s">
        <v>8816</v>
      </c>
      <c r="K2893" s="10" t="s">
        <v>9056</v>
      </c>
    </row>
    <row r="2894" spans="3:11" ht="15" customHeight="1" x14ac:dyDescent="0.3">
      <c r="C2894" s="44" t="s">
        <v>17765</v>
      </c>
      <c r="D2894" s="47" t="s">
        <v>17766</v>
      </c>
      <c r="F2894" s="52" t="s">
        <v>13082</v>
      </c>
      <c r="G2894" s="10">
        <v>54683</v>
      </c>
      <c r="H2894" s="10" t="s">
        <v>9060</v>
      </c>
      <c r="I2894" s="47" t="s">
        <v>8821</v>
      </c>
      <c r="J2894" s="10" t="s">
        <v>8823</v>
      </c>
      <c r="K2894" s="10" t="s">
        <v>9061</v>
      </c>
    </row>
    <row r="2895" spans="3:11" ht="15" customHeight="1" x14ac:dyDescent="0.3">
      <c r="C2895" s="44" t="s">
        <v>17767</v>
      </c>
      <c r="D2895" s="47" t="s">
        <v>17768</v>
      </c>
      <c r="F2895" s="52" t="s">
        <v>13083</v>
      </c>
      <c r="G2895" s="10">
        <v>11758</v>
      </c>
      <c r="H2895" s="10" t="s">
        <v>9065</v>
      </c>
      <c r="I2895" s="47" t="s">
        <v>8825</v>
      </c>
      <c r="J2895" s="10" t="s">
        <v>8827</v>
      </c>
      <c r="K2895" s="10" t="s">
        <v>9066</v>
      </c>
    </row>
    <row r="2896" spans="3:11" ht="15" customHeight="1" x14ac:dyDescent="0.3">
      <c r="C2896" s="44" t="s">
        <v>17769</v>
      </c>
      <c r="D2896" s="47" t="s">
        <v>9801</v>
      </c>
      <c r="F2896" s="52" t="s">
        <v>13084</v>
      </c>
      <c r="G2896" s="10">
        <v>19074</v>
      </c>
      <c r="H2896" s="10" t="s">
        <v>9070</v>
      </c>
      <c r="I2896" s="47" t="s">
        <v>8835</v>
      </c>
      <c r="J2896" s="10" t="s">
        <v>8837</v>
      </c>
      <c r="K2896" s="10" t="s">
        <v>9071</v>
      </c>
    </row>
    <row r="2897" spans="3:11" ht="15" customHeight="1" x14ac:dyDescent="0.3">
      <c r="C2897" s="44" t="s">
        <v>17770</v>
      </c>
      <c r="D2897" s="47" t="s">
        <v>7759</v>
      </c>
      <c r="F2897" s="52" t="s">
        <v>24502</v>
      </c>
      <c r="G2897" s="10">
        <v>53856</v>
      </c>
      <c r="H2897" s="10" t="s">
        <v>24503</v>
      </c>
      <c r="I2897" s="47" t="s">
        <v>19132</v>
      </c>
      <c r="J2897" s="10" t="s">
        <v>9171</v>
      </c>
      <c r="K2897" s="10" t="s">
        <v>24504</v>
      </c>
    </row>
    <row r="2898" spans="3:11" ht="15" customHeight="1" x14ac:dyDescent="0.3">
      <c r="C2898" s="44" t="s">
        <v>17771</v>
      </c>
      <c r="D2898" s="47" t="s">
        <v>1456</v>
      </c>
      <c r="F2898" s="52" t="s">
        <v>13085</v>
      </c>
      <c r="G2898" s="10">
        <v>105787</v>
      </c>
      <c r="H2898" s="10" t="s">
        <v>9075</v>
      </c>
      <c r="I2898" s="47" t="s">
        <v>1716</v>
      </c>
      <c r="J2898" s="10" t="s">
        <v>8844</v>
      </c>
      <c r="K2898" s="10" t="s">
        <v>9076</v>
      </c>
    </row>
    <row r="2899" spans="3:11" ht="15" customHeight="1" x14ac:dyDescent="0.3">
      <c r="C2899" s="44" t="s">
        <v>17772</v>
      </c>
      <c r="D2899" s="47" t="s">
        <v>1311</v>
      </c>
      <c r="F2899" s="52" t="s">
        <v>13086</v>
      </c>
      <c r="G2899" s="10">
        <v>18750</v>
      </c>
      <c r="H2899" s="10" t="s">
        <v>9088</v>
      </c>
      <c r="I2899" s="47" t="s">
        <v>2168</v>
      </c>
      <c r="J2899" s="10" t="s">
        <v>8856</v>
      </c>
      <c r="K2899" s="10" t="s">
        <v>9089</v>
      </c>
    </row>
    <row r="2900" spans="3:11" ht="15" customHeight="1" x14ac:dyDescent="0.3">
      <c r="C2900" s="44" t="s">
        <v>17773</v>
      </c>
      <c r="D2900" s="47" t="s">
        <v>4269</v>
      </c>
      <c r="F2900" s="52" t="s">
        <v>13087</v>
      </c>
      <c r="G2900" s="10">
        <v>18754</v>
      </c>
      <c r="H2900" s="10" t="s">
        <v>9093</v>
      </c>
      <c r="I2900" s="47" t="s">
        <v>8858</v>
      </c>
      <c r="J2900" s="10" t="s">
        <v>8860</v>
      </c>
      <c r="K2900" s="10" t="s">
        <v>9094</v>
      </c>
    </row>
    <row r="2901" spans="3:11" ht="15" customHeight="1" x14ac:dyDescent="0.3">
      <c r="C2901" s="44" t="s">
        <v>17774</v>
      </c>
      <c r="D2901" s="47" t="s">
        <v>17775</v>
      </c>
      <c r="F2901" s="52" t="s">
        <v>13088</v>
      </c>
      <c r="G2901" s="10">
        <v>18762</v>
      </c>
      <c r="H2901" s="10" t="s">
        <v>9096</v>
      </c>
      <c r="I2901" s="47" t="s">
        <v>3503</v>
      </c>
      <c r="J2901" s="10" t="s">
        <v>8866</v>
      </c>
      <c r="K2901" s="10" t="s">
        <v>9097</v>
      </c>
    </row>
    <row r="2902" spans="3:11" ht="15" customHeight="1" x14ac:dyDescent="0.3">
      <c r="C2902" s="44" t="s">
        <v>17776</v>
      </c>
      <c r="D2902" s="47" t="s">
        <v>5058</v>
      </c>
      <c r="F2902" s="52" t="s">
        <v>13089</v>
      </c>
      <c r="G2902" s="10">
        <v>19090</v>
      </c>
      <c r="H2902" s="10" t="s">
        <v>9098</v>
      </c>
      <c r="I2902" s="47" t="s">
        <v>2171</v>
      </c>
      <c r="J2902" s="10" t="s">
        <v>8869</v>
      </c>
      <c r="K2902" s="10" t="s">
        <v>9099</v>
      </c>
    </row>
    <row r="2903" spans="3:11" ht="15" customHeight="1" x14ac:dyDescent="0.3">
      <c r="C2903" s="44" t="s">
        <v>17777</v>
      </c>
      <c r="D2903" s="47" t="s">
        <v>17778</v>
      </c>
      <c r="F2903" s="52" t="s">
        <v>24505</v>
      </c>
      <c r="G2903" s="10">
        <v>23992</v>
      </c>
      <c r="H2903" s="10" t="s">
        <v>24506</v>
      </c>
      <c r="I2903" s="47" t="s">
        <v>17725</v>
      </c>
      <c r="J2903" s="10" t="s">
        <v>24507</v>
      </c>
      <c r="K2903" s="10" t="s">
        <v>24508</v>
      </c>
    </row>
    <row r="2904" spans="3:11" ht="15" customHeight="1" x14ac:dyDescent="0.3">
      <c r="C2904" s="44" t="s">
        <v>17779</v>
      </c>
      <c r="D2904" s="47" t="s">
        <v>1457</v>
      </c>
      <c r="F2904" s="52" t="s">
        <v>13090</v>
      </c>
      <c r="G2904" s="10">
        <v>19109</v>
      </c>
      <c r="H2904" s="10" t="s">
        <v>9100</v>
      </c>
      <c r="I2904" s="47" t="s">
        <v>6140</v>
      </c>
      <c r="J2904" s="10" t="s">
        <v>8872</v>
      </c>
      <c r="K2904" s="10" t="s">
        <v>9101</v>
      </c>
    </row>
    <row r="2905" spans="3:11" ht="15" customHeight="1" x14ac:dyDescent="0.3">
      <c r="C2905" s="44" t="s">
        <v>17780</v>
      </c>
      <c r="D2905" s="47" t="s">
        <v>3827</v>
      </c>
      <c r="F2905" s="52" t="s">
        <v>13091</v>
      </c>
      <c r="G2905" s="10">
        <v>226278</v>
      </c>
      <c r="H2905" s="10" t="s">
        <v>9105</v>
      </c>
      <c r="I2905" s="47" t="s">
        <v>3811</v>
      </c>
      <c r="J2905" s="10" t="s">
        <v>8877</v>
      </c>
      <c r="K2905" s="10" t="s">
        <v>9106</v>
      </c>
    </row>
    <row r="2906" spans="3:11" ht="15" customHeight="1" x14ac:dyDescent="0.3">
      <c r="C2906" s="44" t="s">
        <v>17781</v>
      </c>
      <c r="D2906" s="47" t="s">
        <v>9912</v>
      </c>
      <c r="F2906" s="52" t="s">
        <v>13092</v>
      </c>
      <c r="G2906" s="10">
        <v>19116</v>
      </c>
      <c r="H2906" s="10" t="s">
        <v>9107</v>
      </c>
      <c r="I2906" s="47" t="s">
        <v>2890</v>
      </c>
      <c r="J2906" s="10" t="s">
        <v>8883</v>
      </c>
      <c r="K2906" s="10" t="s">
        <v>9108</v>
      </c>
    </row>
    <row r="2907" spans="3:11" ht="15" customHeight="1" x14ac:dyDescent="0.3">
      <c r="C2907" s="44" t="s">
        <v>17782</v>
      </c>
      <c r="D2907" s="47" t="s">
        <v>17783</v>
      </c>
      <c r="F2907" s="52" t="s">
        <v>13093</v>
      </c>
      <c r="G2907" s="10">
        <v>19124</v>
      </c>
      <c r="H2907" s="10" t="s">
        <v>9118</v>
      </c>
      <c r="I2907" s="47" t="s">
        <v>3346</v>
      </c>
      <c r="J2907" s="10" t="s">
        <v>8890</v>
      </c>
      <c r="K2907" s="10" t="s">
        <v>9119</v>
      </c>
    </row>
    <row r="2908" spans="3:11" ht="15" customHeight="1" x14ac:dyDescent="0.3">
      <c r="C2908" s="44" t="s">
        <v>17784</v>
      </c>
      <c r="D2908" s="47" t="s">
        <v>3260</v>
      </c>
      <c r="F2908" s="52" t="s">
        <v>13094</v>
      </c>
      <c r="G2908" s="10">
        <v>19125</v>
      </c>
      <c r="H2908" s="10" t="s">
        <v>9120</v>
      </c>
      <c r="I2908" s="47" t="s">
        <v>8892</v>
      </c>
      <c r="J2908" s="10" t="s">
        <v>8894</v>
      </c>
      <c r="K2908" s="10" t="s">
        <v>9121</v>
      </c>
    </row>
    <row r="2909" spans="3:11" ht="15" customHeight="1" x14ac:dyDescent="0.3">
      <c r="C2909" s="44" t="s">
        <v>17785</v>
      </c>
      <c r="D2909" s="47" t="s">
        <v>7789</v>
      </c>
      <c r="F2909" s="52" t="s">
        <v>13095</v>
      </c>
      <c r="G2909" s="10">
        <v>50501</v>
      </c>
      <c r="H2909" s="10" t="s">
        <v>9122</v>
      </c>
      <c r="I2909" s="47" t="s">
        <v>8896</v>
      </c>
      <c r="J2909" s="10" t="s">
        <v>8898</v>
      </c>
      <c r="K2909" s="10" t="s">
        <v>9123</v>
      </c>
    </row>
    <row r="2910" spans="3:11" ht="15" customHeight="1" x14ac:dyDescent="0.3">
      <c r="C2910" s="44" t="s">
        <v>17786</v>
      </c>
      <c r="D2910" s="47" t="s">
        <v>7790</v>
      </c>
      <c r="F2910" s="52" t="s">
        <v>24509</v>
      </c>
      <c r="G2910" s="10">
        <v>58182</v>
      </c>
      <c r="H2910" s="10" t="s">
        <v>24510</v>
      </c>
      <c r="I2910" s="47" t="s">
        <v>17320</v>
      </c>
      <c r="J2910" s="10" t="s">
        <v>22229</v>
      </c>
      <c r="K2910" s="10" t="s">
        <v>24511</v>
      </c>
    </row>
    <row r="2911" spans="3:11" ht="15" customHeight="1" x14ac:dyDescent="0.3">
      <c r="C2911" s="44" t="s">
        <v>17787</v>
      </c>
      <c r="D2911" s="47" t="s">
        <v>17788</v>
      </c>
      <c r="F2911" s="52" t="s">
        <v>13096</v>
      </c>
      <c r="G2911" s="10">
        <v>246313</v>
      </c>
      <c r="H2911" s="10" t="s">
        <v>9124</v>
      </c>
      <c r="I2911" s="47" t="s">
        <v>8901</v>
      </c>
      <c r="J2911" s="10" t="s">
        <v>8903</v>
      </c>
      <c r="K2911" s="10" t="s">
        <v>9125</v>
      </c>
    </row>
    <row r="2912" spans="3:11" ht="15" customHeight="1" x14ac:dyDescent="0.3">
      <c r="C2912" s="44" t="s">
        <v>17789</v>
      </c>
      <c r="D2912" s="47" t="s">
        <v>17790</v>
      </c>
      <c r="F2912" s="52" t="s">
        <v>13097</v>
      </c>
      <c r="G2912" s="10">
        <v>19127</v>
      </c>
      <c r="H2912" s="10" t="s">
        <v>9126</v>
      </c>
      <c r="I2912" s="47" t="s">
        <v>8905</v>
      </c>
      <c r="J2912" s="10" t="s">
        <v>9127</v>
      </c>
      <c r="K2912" s="10" t="s">
        <v>9128</v>
      </c>
    </row>
    <row r="2913" spans="3:11" ht="15" customHeight="1" x14ac:dyDescent="0.3">
      <c r="C2913" s="44" t="s">
        <v>17791</v>
      </c>
      <c r="D2913" s="47" t="s">
        <v>4064</v>
      </c>
      <c r="F2913" s="52" t="s">
        <v>24512</v>
      </c>
      <c r="G2913" s="10">
        <v>353211</v>
      </c>
      <c r="H2913" s="10" t="s">
        <v>24513</v>
      </c>
      <c r="I2913" s="47" t="s">
        <v>17731</v>
      </c>
      <c r="J2913" s="10" t="s">
        <v>22232</v>
      </c>
      <c r="K2913" s="10" t="s">
        <v>24514</v>
      </c>
    </row>
    <row r="2914" spans="3:11" ht="15" customHeight="1" x14ac:dyDescent="0.3">
      <c r="C2914" s="44" t="s">
        <v>17792</v>
      </c>
      <c r="D2914" s="47" t="s">
        <v>9095</v>
      </c>
      <c r="F2914" s="52" t="s">
        <v>13098</v>
      </c>
      <c r="G2914" s="10">
        <v>19164</v>
      </c>
      <c r="H2914" s="10" t="s">
        <v>9139</v>
      </c>
      <c r="I2914" s="47" t="s">
        <v>8749</v>
      </c>
      <c r="J2914" s="10" t="s">
        <v>8914</v>
      </c>
      <c r="K2914" s="10" t="s">
        <v>9140</v>
      </c>
    </row>
    <row r="2915" spans="3:11" ht="15" customHeight="1" x14ac:dyDescent="0.3">
      <c r="C2915" s="44" t="s">
        <v>17793</v>
      </c>
      <c r="D2915" s="47" t="s">
        <v>10028</v>
      </c>
      <c r="F2915" s="52" t="s">
        <v>24515</v>
      </c>
      <c r="G2915" s="10">
        <v>19204</v>
      </c>
      <c r="H2915" s="10" t="s">
        <v>24516</v>
      </c>
      <c r="I2915" s="47" t="s">
        <v>17323</v>
      </c>
      <c r="J2915" s="10" t="s">
        <v>22235</v>
      </c>
      <c r="K2915" s="10" t="s">
        <v>24517</v>
      </c>
    </row>
    <row r="2916" spans="3:11" ht="15" customHeight="1" x14ac:dyDescent="0.3">
      <c r="C2916" s="44" t="s">
        <v>17794</v>
      </c>
      <c r="D2916" s="47" t="s">
        <v>7290</v>
      </c>
      <c r="F2916" s="52" t="s">
        <v>13099</v>
      </c>
      <c r="G2916" s="10">
        <v>19211</v>
      </c>
      <c r="H2916" s="10" t="s">
        <v>9177</v>
      </c>
      <c r="I2916" s="47" t="s">
        <v>5550</v>
      </c>
      <c r="J2916" s="10" t="s">
        <v>8932</v>
      </c>
      <c r="K2916" s="10" t="s">
        <v>9178</v>
      </c>
    </row>
    <row r="2917" spans="3:11" ht="15" customHeight="1" x14ac:dyDescent="0.3">
      <c r="C2917" s="44" t="s">
        <v>17795</v>
      </c>
      <c r="D2917" s="47" t="s">
        <v>2206</v>
      </c>
      <c r="F2917" s="52" t="s">
        <v>13100</v>
      </c>
      <c r="G2917" s="10">
        <v>19214</v>
      </c>
      <c r="H2917" s="10" t="s">
        <v>9181</v>
      </c>
      <c r="I2917" s="47" t="s">
        <v>9180</v>
      </c>
      <c r="J2917" s="10" t="s">
        <v>9182</v>
      </c>
      <c r="K2917" s="10" t="s">
        <v>9183</v>
      </c>
    </row>
    <row r="2918" spans="3:11" ht="15" customHeight="1" x14ac:dyDescent="0.3">
      <c r="C2918" s="44" t="s">
        <v>17796</v>
      </c>
      <c r="D2918" s="47" t="s">
        <v>17797</v>
      </c>
      <c r="F2918" s="52" t="s">
        <v>13101</v>
      </c>
      <c r="G2918" s="10">
        <v>14764</v>
      </c>
      <c r="H2918" s="10" t="s">
        <v>9184</v>
      </c>
      <c r="I2918" s="47" t="s">
        <v>8934</v>
      </c>
      <c r="J2918" s="10" t="s">
        <v>8936</v>
      </c>
      <c r="K2918" s="10" t="s">
        <v>9185</v>
      </c>
    </row>
    <row r="2919" spans="3:11" ht="15" customHeight="1" x14ac:dyDescent="0.3">
      <c r="C2919" s="44" t="s">
        <v>17798</v>
      </c>
      <c r="D2919" s="47" t="s">
        <v>17799</v>
      </c>
      <c r="F2919" s="52" t="s">
        <v>13102</v>
      </c>
      <c r="G2919" s="10">
        <v>19216</v>
      </c>
      <c r="H2919" s="10" t="s">
        <v>9186</v>
      </c>
      <c r="I2919" s="47" t="s">
        <v>8938</v>
      </c>
      <c r="J2919" s="10" t="s">
        <v>8940</v>
      </c>
      <c r="K2919" s="10" t="s">
        <v>9187</v>
      </c>
    </row>
    <row r="2920" spans="3:11" ht="15" customHeight="1" x14ac:dyDescent="0.3">
      <c r="C2920" s="44" t="s">
        <v>17800</v>
      </c>
      <c r="D2920" s="47" t="s">
        <v>3166</v>
      </c>
      <c r="F2920" s="52" t="s">
        <v>13103</v>
      </c>
      <c r="G2920" s="10">
        <v>19217</v>
      </c>
      <c r="H2920" s="10" t="s">
        <v>9192</v>
      </c>
      <c r="I2920" s="47" t="s">
        <v>6392</v>
      </c>
      <c r="J2920" s="10" t="s">
        <v>8943</v>
      </c>
      <c r="K2920" s="10" t="s">
        <v>9193</v>
      </c>
    </row>
    <row r="2921" spans="3:11" ht="15" customHeight="1" x14ac:dyDescent="0.3">
      <c r="C2921" s="44" t="s">
        <v>17801</v>
      </c>
      <c r="D2921" s="47" t="s">
        <v>4085</v>
      </c>
      <c r="F2921" s="52" t="s">
        <v>13104</v>
      </c>
      <c r="G2921" s="10">
        <v>19218</v>
      </c>
      <c r="H2921" s="10" t="s">
        <v>9197</v>
      </c>
      <c r="I2921" s="47" t="s">
        <v>8945</v>
      </c>
      <c r="J2921" s="10" t="s">
        <v>8947</v>
      </c>
      <c r="K2921" s="10" t="s">
        <v>9198</v>
      </c>
    </row>
    <row r="2922" spans="3:11" ht="15" customHeight="1" x14ac:dyDescent="0.3">
      <c r="C2922" s="44" t="s">
        <v>17802</v>
      </c>
      <c r="D2922" s="47" t="s">
        <v>17803</v>
      </c>
      <c r="F2922" s="52" t="s">
        <v>13105</v>
      </c>
      <c r="G2922" s="10">
        <v>19219</v>
      </c>
      <c r="H2922" s="10" t="s">
        <v>9199</v>
      </c>
      <c r="I2922" s="47" t="s">
        <v>8951</v>
      </c>
      <c r="J2922" s="10" t="s">
        <v>8953</v>
      </c>
      <c r="K2922" s="10" t="s">
        <v>9200</v>
      </c>
    </row>
    <row r="2923" spans="3:11" ht="15" customHeight="1" x14ac:dyDescent="0.3">
      <c r="C2923" s="44" t="s">
        <v>17804</v>
      </c>
      <c r="D2923" s="47" t="s">
        <v>1039</v>
      </c>
      <c r="F2923" s="52" t="s">
        <v>24518</v>
      </c>
      <c r="G2923" s="10">
        <v>19220</v>
      </c>
      <c r="H2923" s="10" t="s">
        <v>24519</v>
      </c>
      <c r="I2923" s="47" t="s">
        <v>17330</v>
      </c>
      <c r="J2923" s="10" t="s">
        <v>24520</v>
      </c>
      <c r="K2923" s="10" t="s">
        <v>24521</v>
      </c>
    </row>
    <row r="2924" spans="3:11" ht="15" customHeight="1" x14ac:dyDescent="0.3">
      <c r="C2924" s="44" t="s">
        <v>17805</v>
      </c>
      <c r="D2924" s="47" t="s">
        <v>4113</v>
      </c>
      <c r="F2924" s="52" t="s">
        <v>13106</v>
      </c>
      <c r="G2924" s="10">
        <v>19222</v>
      </c>
      <c r="H2924" s="10" t="s">
        <v>9206</v>
      </c>
      <c r="I2924" s="47" t="s">
        <v>7521</v>
      </c>
      <c r="J2924" s="10" t="s">
        <v>9207</v>
      </c>
      <c r="K2924" s="10" t="s">
        <v>9208</v>
      </c>
    </row>
    <row r="2925" spans="3:11" ht="15" customHeight="1" x14ac:dyDescent="0.3">
      <c r="C2925" s="44" t="s">
        <v>17806</v>
      </c>
      <c r="D2925" s="47" t="s">
        <v>17807</v>
      </c>
      <c r="F2925" s="52" t="s">
        <v>13107</v>
      </c>
      <c r="G2925" s="10">
        <v>19225</v>
      </c>
      <c r="H2925" s="10" t="s">
        <v>9209</v>
      </c>
      <c r="I2925" s="47" t="s">
        <v>1434</v>
      </c>
      <c r="J2925" s="10" t="s">
        <v>8961</v>
      </c>
      <c r="K2925" s="10" t="s">
        <v>9210</v>
      </c>
    </row>
    <row r="2926" spans="3:11" ht="15" customHeight="1" x14ac:dyDescent="0.3">
      <c r="C2926" s="44" t="s">
        <v>17808</v>
      </c>
      <c r="D2926" s="47" t="s">
        <v>1045</v>
      </c>
      <c r="F2926" s="52" t="s">
        <v>13108</v>
      </c>
      <c r="G2926" s="10">
        <v>19226</v>
      </c>
      <c r="H2926" s="10" t="s">
        <v>9211</v>
      </c>
      <c r="I2926" s="47" t="s">
        <v>8963</v>
      </c>
      <c r="J2926" s="10" t="s">
        <v>8965</v>
      </c>
      <c r="K2926" s="10" t="s">
        <v>9212</v>
      </c>
    </row>
    <row r="2927" spans="3:11" ht="15" customHeight="1" x14ac:dyDescent="0.3">
      <c r="C2927" s="44" t="s">
        <v>17809</v>
      </c>
      <c r="D2927" s="47" t="s">
        <v>10501</v>
      </c>
      <c r="F2927" s="52" t="s">
        <v>13109</v>
      </c>
      <c r="G2927" s="10">
        <v>19228</v>
      </c>
      <c r="H2927" s="10" t="s">
        <v>9217</v>
      </c>
      <c r="I2927" s="47" t="s">
        <v>8967</v>
      </c>
      <c r="J2927" s="10" t="s">
        <v>8969</v>
      </c>
      <c r="K2927" s="10" t="s">
        <v>9218</v>
      </c>
    </row>
    <row r="2928" spans="3:11" ht="15" customHeight="1" x14ac:dyDescent="0.3">
      <c r="C2928" s="44" t="s">
        <v>17810</v>
      </c>
      <c r="D2928" s="47" t="s">
        <v>10506</v>
      </c>
      <c r="F2928" s="52" t="s">
        <v>24522</v>
      </c>
      <c r="G2928" s="10">
        <v>213527</v>
      </c>
      <c r="H2928" s="10" t="s">
        <v>24523</v>
      </c>
      <c r="I2928" s="47" t="s">
        <v>17334</v>
      </c>
      <c r="J2928" s="10" t="s">
        <v>22241</v>
      </c>
      <c r="K2928" s="10" t="s">
        <v>24524</v>
      </c>
    </row>
    <row r="2929" spans="3:11" ht="15" customHeight="1" x14ac:dyDescent="0.3">
      <c r="C2929" s="44" t="s">
        <v>17811</v>
      </c>
      <c r="D2929" s="47" t="s">
        <v>1054</v>
      </c>
      <c r="F2929" s="52" t="s">
        <v>13110</v>
      </c>
      <c r="G2929" s="10">
        <v>19242</v>
      </c>
      <c r="H2929" s="10" t="s">
        <v>9239</v>
      </c>
      <c r="I2929" s="47" t="s">
        <v>8973</v>
      </c>
      <c r="J2929" s="10" t="s">
        <v>8975</v>
      </c>
      <c r="K2929" s="10" t="s">
        <v>9240</v>
      </c>
    </row>
    <row r="2930" spans="3:11" ht="15" customHeight="1" x14ac:dyDescent="0.3">
      <c r="C2930" s="44" t="s">
        <v>17812</v>
      </c>
      <c r="D2930" s="47" t="s">
        <v>2931</v>
      </c>
      <c r="F2930" s="52" t="s">
        <v>13111</v>
      </c>
      <c r="G2930" s="10">
        <v>19262</v>
      </c>
      <c r="H2930" s="10" t="s">
        <v>9303</v>
      </c>
      <c r="I2930" s="47" t="s">
        <v>8496</v>
      </c>
      <c r="J2930" s="10" t="s">
        <v>8991</v>
      </c>
      <c r="K2930" s="10" t="s">
        <v>9304</v>
      </c>
    </row>
    <row r="2931" spans="3:11" ht="15" customHeight="1" x14ac:dyDescent="0.3">
      <c r="C2931" s="44" t="s">
        <v>17813</v>
      </c>
      <c r="D2931" s="47" t="s">
        <v>10191</v>
      </c>
      <c r="F2931" s="52" t="s">
        <v>13112</v>
      </c>
      <c r="G2931" s="10">
        <v>19264</v>
      </c>
      <c r="H2931" s="10" t="s">
        <v>9316</v>
      </c>
      <c r="I2931" s="47" t="s">
        <v>7179</v>
      </c>
      <c r="J2931" s="10" t="s">
        <v>8997</v>
      </c>
      <c r="K2931" s="10" t="s">
        <v>9317</v>
      </c>
    </row>
    <row r="2932" spans="3:11" ht="15" customHeight="1" x14ac:dyDescent="0.3">
      <c r="C2932" s="44" t="s">
        <v>17814</v>
      </c>
      <c r="D2932" s="47" t="s">
        <v>10195</v>
      </c>
      <c r="F2932" s="52" t="s">
        <v>13113</v>
      </c>
      <c r="G2932" s="10">
        <v>19288</v>
      </c>
      <c r="H2932" s="10" t="s">
        <v>9328</v>
      </c>
      <c r="I2932" s="47" t="s">
        <v>9327</v>
      </c>
      <c r="J2932" s="10" t="s">
        <v>9329</v>
      </c>
      <c r="K2932" s="10" t="s">
        <v>9330</v>
      </c>
    </row>
    <row r="2933" spans="3:11" ht="15" customHeight="1" x14ac:dyDescent="0.3">
      <c r="C2933" s="44" t="s">
        <v>17815</v>
      </c>
      <c r="D2933" s="47" t="s">
        <v>7197</v>
      </c>
      <c r="F2933" s="52" t="s">
        <v>13114</v>
      </c>
      <c r="G2933" s="10">
        <v>52118</v>
      </c>
      <c r="H2933" s="10" t="s">
        <v>9331</v>
      </c>
      <c r="I2933" s="47" t="s">
        <v>984</v>
      </c>
      <c r="J2933" s="10" t="s">
        <v>9012</v>
      </c>
      <c r="K2933" s="10" t="s">
        <v>9332</v>
      </c>
    </row>
    <row r="2934" spans="3:11" ht="15" customHeight="1" x14ac:dyDescent="0.3">
      <c r="C2934" s="44" t="s">
        <v>17816</v>
      </c>
      <c r="D2934" s="47" t="s">
        <v>10210</v>
      </c>
      <c r="F2934" s="52" t="s">
        <v>24525</v>
      </c>
      <c r="G2934" s="10">
        <v>19301</v>
      </c>
      <c r="H2934" s="10" t="s">
        <v>24526</v>
      </c>
      <c r="I2934" s="47" t="s">
        <v>19143</v>
      </c>
      <c r="J2934" s="10" t="s">
        <v>24527</v>
      </c>
      <c r="K2934" s="10" t="s">
        <v>24528</v>
      </c>
    </row>
    <row r="2935" spans="3:11" ht="15" customHeight="1" x14ac:dyDescent="0.3">
      <c r="C2935" s="44" t="s">
        <v>17817</v>
      </c>
      <c r="D2935" s="47" t="s">
        <v>2569</v>
      </c>
      <c r="F2935" s="52" t="s">
        <v>13115</v>
      </c>
      <c r="G2935" s="10">
        <v>66824</v>
      </c>
      <c r="H2935" s="10" t="s">
        <v>9340</v>
      </c>
      <c r="I2935" s="47" t="s">
        <v>2897</v>
      </c>
      <c r="J2935" s="10" t="s">
        <v>9022</v>
      </c>
      <c r="K2935" s="10" t="s">
        <v>9341</v>
      </c>
    </row>
    <row r="2936" spans="3:11" ht="15" customHeight="1" x14ac:dyDescent="0.3">
      <c r="C2936" s="44" t="s">
        <v>17818</v>
      </c>
      <c r="D2936" s="47" t="s">
        <v>2576</v>
      </c>
      <c r="F2936" s="52" t="s">
        <v>24529</v>
      </c>
      <c r="G2936" s="10">
        <v>229214</v>
      </c>
      <c r="H2936" s="10" t="s">
        <v>24530</v>
      </c>
      <c r="I2936" s="47" t="s">
        <v>17336</v>
      </c>
      <c r="J2936" s="10" t="s">
        <v>22247</v>
      </c>
      <c r="K2936" s="10" t="s">
        <v>24531</v>
      </c>
    </row>
    <row r="2937" spans="3:11" ht="15" customHeight="1" x14ac:dyDescent="0.3">
      <c r="C2937" s="44" t="s">
        <v>17819</v>
      </c>
      <c r="D2937" s="47" t="s">
        <v>4513</v>
      </c>
      <c r="F2937" s="52" t="s">
        <v>13116</v>
      </c>
      <c r="G2937" s="10">
        <v>53868</v>
      </c>
      <c r="H2937" s="10" t="s">
        <v>9358</v>
      </c>
      <c r="I2937" s="47" t="s">
        <v>9042</v>
      </c>
      <c r="J2937" s="10" t="s">
        <v>9044</v>
      </c>
      <c r="K2937" s="10" t="s">
        <v>9359</v>
      </c>
    </row>
    <row r="2938" spans="3:11" ht="15" customHeight="1" x14ac:dyDescent="0.3">
      <c r="C2938" s="44" t="s">
        <v>17820</v>
      </c>
      <c r="D2938" s="47" t="s">
        <v>4515</v>
      </c>
      <c r="F2938" s="52" t="s">
        <v>13117</v>
      </c>
      <c r="G2938" s="10">
        <v>58186</v>
      </c>
      <c r="H2938" s="10" t="s">
        <v>9381</v>
      </c>
      <c r="I2938" s="47" t="s">
        <v>5847</v>
      </c>
      <c r="J2938" s="10" t="s">
        <v>9051</v>
      </c>
      <c r="K2938" s="10" t="s">
        <v>9382</v>
      </c>
    </row>
    <row r="2939" spans="3:11" ht="15" customHeight="1" x14ac:dyDescent="0.3">
      <c r="C2939" s="44" t="s">
        <v>17821</v>
      </c>
      <c r="D2939" s="47" t="s">
        <v>4519</v>
      </c>
      <c r="F2939" s="52" t="s">
        <v>13118</v>
      </c>
      <c r="G2939" s="10">
        <v>19361</v>
      </c>
      <c r="H2939" s="10" t="s">
        <v>9389</v>
      </c>
      <c r="I2939" s="47" t="s">
        <v>995</v>
      </c>
      <c r="J2939" s="10" t="s">
        <v>9390</v>
      </c>
      <c r="K2939" s="10" t="s">
        <v>9391</v>
      </c>
    </row>
    <row r="2940" spans="3:11" ht="15" customHeight="1" x14ac:dyDescent="0.3">
      <c r="C2940" s="44" t="s">
        <v>17822</v>
      </c>
      <c r="D2940" s="47" t="s">
        <v>17823</v>
      </c>
      <c r="F2940" s="52" t="s">
        <v>13119</v>
      </c>
      <c r="G2940" s="10">
        <v>110157</v>
      </c>
      <c r="H2940" s="10" t="s">
        <v>9397</v>
      </c>
      <c r="I2940" s="47" t="s">
        <v>5210</v>
      </c>
      <c r="J2940" s="10" t="s">
        <v>9073</v>
      </c>
      <c r="K2940" s="10" t="s">
        <v>9398</v>
      </c>
    </row>
    <row r="2941" spans="3:11" ht="15" customHeight="1" x14ac:dyDescent="0.3">
      <c r="C2941" s="44" t="s">
        <v>17824</v>
      </c>
      <c r="D2941" s="47" t="s">
        <v>2956</v>
      </c>
      <c r="F2941" s="52" t="s">
        <v>13120</v>
      </c>
      <c r="G2941" s="10">
        <v>19386</v>
      </c>
      <c r="H2941" s="10" t="s">
        <v>9399</v>
      </c>
      <c r="I2941" s="47" t="s">
        <v>9084</v>
      </c>
      <c r="J2941" s="10" t="s">
        <v>9085</v>
      </c>
      <c r="K2941" s="10" t="s">
        <v>9400</v>
      </c>
    </row>
    <row r="2942" spans="3:11" ht="15" customHeight="1" x14ac:dyDescent="0.3">
      <c r="C2942" s="44" t="s">
        <v>17825</v>
      </c>
      <c r="D2942" s="47" t="s">
        <v>2947</v>
      </c>
      <c r="F2942" s="52" t="s">
        <v>13121</v>
      </c>
      <c r="G2942" s="10">
        <v>19411</v>
      </c>
      <c r="H2942" s="10" t="s">
        <v>9425</v>
      </c>
      <c r="I2942" s="47" t="s">
        <v>9424</v>
      </c>
      <c r="J2942" s="10" t="s">
        <v>9426</v>
      </c>
      <c r="K2942" s="10" t="s">
        <v>9427</v>
      </c>
    </row>
    <row r="2943" spans="3:11" ht="15" customHeight="1" x14ac:dyDescent="0.3">
      <c r="C2943" s="44" t="s">
        <v>17826</v>
      </c>
      <c r="D2943" s="47" t="s">
        <v>2952</v>
      </c>
      <c r="F2943" s="52" t="s">
        <v>13122</v>
      </c>
      <c r="G2943" s="10">
        <v>218397</v>
      </c>
      <c r="H2943" s="10" t="s">
        <v>9428</v>
      </c>
      <c r="I2943" s="47" t="s">
        <v>2178</v>
      </c>
      <c r="J2943" s="10" t="s">
        <v>9429</v>
      </c>
      <c r="K2943" s="10" t="s">
        <v>9430</v>
      </c>
    </row>
    <row r="2944" spans="3:11" ht="15" customHeight="1" x14ac:dyDescent="0.3">
      <c r="C2944" s="44" t="s">
        <v>17827</v>
      </c>
      <c r="D2944" s="47" t="s">
        <v>5253</v>
      </c>
      <c r="F2944" s="52" t="s">
        <v>24532</v>
      </c>
      <c r="G2944" s="10">
        <v>24105</v>
      </c>
      <c r="H2944" s="10" t="s">
        <v>24533</v>
      </c>
      <c r="I2944" s="47" t="s">
        <v>18159</v>
      </c>
      <c r="J2944" s="10" t="s">
        <v>22253</v>
      </c>
      <c r="K2944" s="10" t="s">
        <v>24534</v>
      </c>
    </row>
    <row r="2945" spans="3:11" ht="15" customHeight="1" x14ac:dyDescent="0.3">
      <c r="C2945" s="44" t="s">
        <v>17828</v>
      </c>
      <c r="D2945" s="47" t="s">
        <v>4121</v>
      </c>
      <c r="F2945" s="52" t="s">
        <v>24535</v>
      </c>
      <c r="G2945" s="10">
        <v>56438</v>
      </c>
      <c r="H2945" s="10" t="s">
        <v>24536</v>
      </c>
      <c r="I2945" s="47" t="s">
        <v>18161</v>
      </c>
      <c r="J2945" s="10" t="s">
        <v>24537</v>
      </c>
      <c r="K2945" s="10" t="s">
        <v>24538</v>
      </c>
    </row>
    <row r="2946" spans="3:11" ht="15" customHeight="1" x14ac:dyDescent="0.3">
      <c r="C2946" s="44" t="s">
        <v>17829</v>
      </c>
      <c r="D2946" s="47" t="s">
        <v>10330</v>
      </c>
      <c r="F2946" s="52" t="s">
        <v>24539</v>
      </c>
      <c r="G2946" s="10">
        <v>381305</v>
      </c>
      <c r="H2946" s="10" t="s">
        <v>24540</v>
      </c>
      <c r="I2946" s="47" t="s">
        <v>18163</v>
      </c>
      <c r="J2946" s="10" t="s">
        <v>24541</v>
      </c>
      <c r="K2946" s="10" t="s">
        <v>24542</v>
      </c>
    </row>
    <row r="2947" spans="3:11" ht="15" customHeight="1" x14ac:dyDescent="0.3">
      <c r="C2947" s="44" t="s">
        <v>17830</v>
      </c>
      <c r="D2947" s="47" t="s">
        <v>17831</v>
      </c>
      <c r="F2947" s="52" t="s">
        <v>24543</v>
      </c>
      <c r="G2947" s="10">
        <v>319817</v>
      </c>
      <c r="H2947" s="10" t="s">
        <v>24544</v>
      </c>
      <c r="I2947" s="47" t="s">
        <v>18165</v>
      </c>
      <c r="J2947" s="10" t="s">
        <v>24545</v>
      </c>
      <c r="K2947" s="10" t="s">
        <v>24546</v>
      </c>
    </row>
    <row r="2948" spans="3:11" ht="15" customHeight="1" x14ac:dyDescent="0.3">
      <c r="C2948" s="44" t="s">
        <v>17832</v>
      </c>
      <c r="D2948" s="47" t="s">
        <v>17833</v>
      </c>
      <c r="F2948" s="52" t="s">
        <v>24547</v>
      </c>
      <c r="G2948" s="10">
        <v>68098</v>
      </c>
      <c r="H2948" s="10" t="s">
        <v>24548</v>
      </c>
      <c r="I2948" s="47" t="s">
        <v>18167</v>
      </c>
      <c r="J2948" s="10" t="s">
        <v>22265</v>
      </c>
      <c r="K2948" s="10" t="s">
        <v>24549</v>
      </c>
    </row>
    <row r="2949" spans="3:11" ht="15" customHeight="1" x14ac:dyDescent="0.3">
      <c r="C2949" s="44" t="s">
        <v>17834</v>
      </c>
      <c r="D2949" s="47" t="s">
        <v>1065</v>
      </c>
      <c r="F2949" s="52" t="s">
        <v>13123</v>
      </c>
      <c r="G2949" s="10">
        <v>19684</v>
      </c>
      <c r="H2949" s="10" t="s">
        <v>9450</v>
      </c>
      <c r="I2949" s="47" t="s">
        <v>9129</v>
      </c>
      <c r="J2949" s="10" t="s">
        <v>9131</v>
      </c>
      <c r="K2949" s="10" t="s">
        <v>9451</v>
      </c>
    </row>
    <row r="2950" spans="3:11" ht="15" customHeight="1" x14ac:dyDescent="0.3">
      <c r="C2950" s="44" t="s">
        <v>17835</v>
      </c>
      <c r="D2950" s="47" t="s">
        <v>2955</v>
      </c>
      <c r="F2950" s="52" t="s">
        <v>24550</v>
      </c>
      <c r="G2950" s="10">
        <v>19694</v>
      </c>
      <c r="H2950" s="10" t="s">
        <v>24551</v>
      </c>
      <c r="I2950" s="47" t="s">
        <v>19145</v>
      </c>
      <c r="J2950" s="10" t="s">
        <v>22268</v>
      </c>
      <c r="K2950" s="10" t="s">
        <v>24552</v>
      </c>
    </row>
    <row r="2951" spans="3:11" ht="15" customHeight="1" x14ac:dyDescent="0.3">
      <c r="C2951" s="44" t="s">
        <v>17836</v>
      </c>
      <c r="D2951" s="47" t="s">
        <v>2960</v>
      </c>
      <c r="F2951" s="52" t="s">
        <v>24553</v>
      </c>
      <c r="G2951" s="10">
        <v>19695</v>
      </c>
      <c r="H2951" s="10" t="s">
        <v>24554</v>
      </c>
      <c r="I2951" s="47" t="s">
        <v>19147</v>
      </c>
      <c r="J2951" s="10" t="s">
        <v>9597</v>
      </c>
      <c r="K2951" s="10" t="s">
        <v>24555</v>
      </c>
    </row>
    <row r="2952" spans="3:11" ht="15" customHeight="1" x14ac:dyDescent="0.3">
      <c r="C2952" s="44" t="s">
        <v>17837</v>
      </c>
      <c r="D2952" s="47" t="s">
        <v>2961</v>
      </c>
      <c r="F2952" s="52" t="s">
        <v>13124</v>
      </c>
      <c r="G2952" s="10">
        <v>19697</v>
      </c>
      <c r="H2952" s="10" t="s">
        <v>9459</v>
      </c>
      <c r="I2952" s="47" t="s">
        <v>4056</v>
      </c>
      <c r="J2952" s="10" t="s">
        <v>9137</v>
      </c>
      <c r="K2952" s="10" t="s">
        <v>9460</v>
      </c>
    </row>
    <row r="2953" spans="3:11" ht="15" customHeight="1" x14ac:dyDescent="0.3">
      <c r="C2953" s="44" t="s">
        <v>17838</v>
      </c>
      <c r="D2953" s="47" t="s">
        <v>8999</v>
      </c>
      <c r="F2953" s="52" t="s">
        <v>13125</v>
      </c>
      <c r="G2953" s="10">
        <v>57264</v>
      </c>
      <c r="H2953" s="10" t="s">
        <v>9484</v>
      </c>
      <c r="I2953" s="47" t="s">
        <v>4867</v>
      </c>
      <c r="J2953" s="10" t="s">
        <v>9142</v>
      </c>
      <c r="K2953" s="10" t="s">
        <v>9485</v>
      </c>
    </row>
    <row r="2954" spans="3:11" ht="15" customHeight="1" x14ac:dyDescent="0.3">
      <c r="C2954" s="44" t="s">
        <v>17839</v>
      </c>
      <c r="D2954" s="47" t="s">
        <v>17840</v>
      </c>
      <c r="F2954" s="52" t="s">
        <v>13126</v>
      </c>
      <c r="G2954" s="10">
        <v>26374</v>
      </c>
      <c r="H2954" s="10" t="s">
        <v>9486</v>
      </c>
      <c r="I2954" s="47" t="s">
        <v>9149</v>
      </c>
      <c r="J2954" s="10" t="s">
        <v>9150</v>
      </c>
      <c r="K2954" s="10" t="s">
        <v>9487</v>
      </c>
    </row>
    <row r="2955" spans="3:11" ht="15" customHeight="1" x14ac:dyDescent="0.3">
      <c r="C2955" s="44" t="s">
        <v>17841</v>
      </c>
      <c r="D2955" s="47" t="s">
        <v>17842</v>
      </c>
      <c r="F2955" s="52" t="s">
        <v>24556</v>
      </c>
      <c r="G2955" s="10">
        <v>57811</v>
      </c>
      <c r="H2955" s="10" t="s">
        <v>24557</v>
      </c>
      <c r="I2955" s="47" t="s">
        <v>17338</v>
      </c>
      <c r="J2955" s="10" t="s">
        <v>22274</v>
      </c>
      <c r="K2955" s="10" t="s">
        <v>24558</v>
      </c>
    </row>
    <row r="2956" spans="3:11" ht="15" customHeight="1" x14ac:dyDescent="0.3">
      <c r="C2956" s="44" t="s">
        <v>17843</v>
      </c>
      <c r="D2956" s="47" t="s">
        <v>10628</v>
      </c>
      <c r="F2956" s="52" t="s">
        <v>13127</v>
      </c>
      <c r="G2956" s="10">
        <v>212541</v>
      </c>
      <c r="H2956" s="10" t="s">
        <v>9508</v>
      </c>
      <c r="I2956" s="47" t="s">
        <v>9188</v>
      </c>
      <c r="J2956" s="10" t="s">
        <v>9190</v>
      </c>
      <c r="K2956" s="10" t="s">
        <v>9509</v>
      </c>
    </row>
    <row r="2957" spans="3:11" ht="15" customHeight="1" x14ac:dyDescent="0.3">
      <c r="C2957" s="44" t="s">
        <v>17844</v>
      </c>
      <c r="D2957" s="47" t="s">
        <v>1103</v>
      </c>
      <c r="F2957" s="52" t="s">
        <v>24559</v>
      </c>
      <c r="G2957" s="10">
        <v>69288</v>
      </c>
      <c r="H2957" s="10" t="s">
        <v>24560</v>
      </c>
      <c r="I2957" s="47" t="s">
        <v>18170</v>
      </c>
      <c r="J2957" s="10" t="s">
        <v>22277</v>
      </c>
      <c r="K2957" s="10" t="s">
        <v>24561</v>
      </c>
    </row>
    <row r="2958" spans="3:11" ht="15" customHeight="1" x14ac:dyDescent="0.3">
      <c r="C2958" s="44" t="s">
        <v>17845</v>
      </c>
      <c r="D2958" s="47" t="s">
        <v>10643</v>
      </c>
      <c r="F2958" s="52" t="s">
        <v>24562</v>
      </c>
      <c r="G2958" s="10">
        <v>246710</v>
      </c>
      <c r="H2958" s="10" t="s">
        <v>24563</v>
      </c>
      <c r="I2958" s="47" t="s">
        <v>18172</v>
      </c>
      <c r="J2958" s="10" t="s">
        <v>24564</v>
      </c>
      <c r="K2958" s="10" t="s">
        <v>24565</v>
      </c>
    </row>
    <row r="2959" spans="3:11" ht="15" customHeight="1" x14ac:dyDescent="0.3">
      <c r="C2959" s="44" t="s">
        <v>17846</v>
      </c>
      <c r="D2959" s="47" t="s">
        <v>2966</v>
      </c>
      <c r="F2959" s="52" t="s">
        <v>24566</v>
      </c>
      <c r="G2959" s="10">
        <v>73296</v>
      </c>
      <c r="H2959" s="10" t="s">
        <v>24567</v>
      </c>
      <c r="I2959" s="47" t="s">
        <v>18174</v>
      </c>
      <c r="J2959" s="10" t="s">
        <v>22280</v>
      </c>
      <c r="K2959" s="10" t="s">
        <v>24568</v>
      </c>
    </row>
    <row r="2960" spans="3:11" ht="15" customHeight="1" x14ac:dyDescent="0.3">
      <c r="C2960" s="44" t="s">
        <v>17847</v>
      </c>
      <c r="D2960" s="47" t="s">
        <v>10790</v>
      </c>
      <c r="F2960" s="52" t="s">
        <v>13128</v>
      </c>
      <c r="G2960" s="10">
        <v>19763</v>
      </c>
      <c r="H2960" s="10" t="s">
        <v>9522</v>
      </c>
      <c r="I2960" s="47" t="s">
        <v>9213</v>
      </c>
      <c r="J2960" s="10" t="s">
        <v>9215</v>
      </c>
      <c r="K2960" s="10" t="s">
        <v>9523</v>
      </c>
    </row>
    <row r="2961" spans="3:11" ht="15" customHeight="1" x14ac:dyDescent="0.3">
      <c r="C2961" s="44" t="s">
        <v>17848</v>
      </c>
      <c r="D2961" s="47" t="s">
        <v>17849</v>
      </c>
      <c r="F2961" s="52" t="s">
        <v>13129</v>
      </c>
      <c r="G2961" s="10">
        <v>19766</v>
      </c>
      <c r="H2961" s="10" t="s">
        <v>9524</v>
      </c>
      <c r="I2961" s="47" t="s">
        <v>997</v>
      </c>
      <c r="J2961" s="10" t="s">
        <v>9220</v>
      </c>
      <c r="K2961" s="10" t="s">
        <v>9525</v>
      </c>
    </row>
    <row r="2962" spans="3:11" ht="15" customHeight="1" x14ac:dyDescent="0.3">
      <c r="C2962" s="44" t="s">
        <v>17850</v>
      </c>
      <c r="D2962" s="47" t="s">
        <v>17851</v>
      </c>
      <c r="F2962" s="52" t="s">
        <v>13130</v>
      </c>
      <c r="G2962" s="10">
        <v>192656</v>
      </c>
      <c r="H2962" s="10" t="s">
        <v>9526</v>
      </c>
      <c r="I2962" s="47" t="s">
        <v>2903</v>
      </c>
      <c r="J2962" s="10" t="s">
        <v>9527</v>
      </c>
      <c r="K2962" s="10" t="s">
        <v>9528</v>
      </c>
    </row>
    <row r="2963" spans="3:11" ht="15" customHeight="1" x14ac:dyDescent="0.3">
      <c r="C2963" s="44" t="s">
        <v>17852</v>
      </c>
      <c r="D2963" s="47" t="s">
        <v>17853</v>
      </c>
      <c r="F2963" s="52" t="s">
        <v>13131</v>
      </c>
      <c r="G2963" s="10">
        <v>56532</v>
      </c>
      <c r="H2963" s="10" t="s">
        <v>9529</v>
      </c>
      <c r="I2963" s="47" t="s">
        <v>1002</v>
      </c>
      <c r="J2963" s="10" t="s">
        <v>9231</v>
      </c>
      <c r="K2963" s="10" t="s">
        <v>9530</v>
      </c>
    </row>
    <row r="2964" spans="3:11" ht="15" customHeight="1" x14ac:dyDescent="0.3">
      <c r="C2964" s="44" t="s">
        <v>17854</v>
      </c>
      <c r="D2964" s="47" t="s">
        <v>1333</v>
      </c>
      <c r="F2964" s="52" t="s">
        <v>24569</v>
      </c>
      <c r="G2964" s="10">
        <v>50849</v>
      </c>
      <c r="H2964" s="10" t="s">
        <v>24570</v>
      </c>
      <c r="I2964" s="47" t="s">
        <v>18177</v>
      </c>
      <c r="J2964" s="10" t="s">
        <v>22283</v>
      </c>
      <c r="K2964" s="10" t="s">
        <v>24571</v>
      </c>
    </row>
    <row r="2965" spans="3:11" ht="15" customHeight="1" x14ac:dyDescent="0.3">
      <c r="C2965" s="44" t="s">
        <v>17855</v>
      </c>
      <c r="D2965" s="47" t="s">
        <v>17856</v>
      </c>
      <c r="F2965" s="52" t="s">
        <v>24572</v>
      </c>
      <c r="G2965" s="10">
        <v>22644</v>
      </c>
      <c r="H2965" s="10" t="s">
        <v>24573</v>
      </c>
      <c r="I2965" s="47" t="s">
        <v>18179</v>
      </c>
      <c r="J2965" s="10" t="s">
        <v>22286</v>
      </c>
      <c r="K2965" s="10" t="s">
        <v>24574</v>
      </c>
    </row>
    <row r="2966" spans="3:11" ht="15" customHeight="1" x14ac:dyDescent="0.3">
      <c r="C2966" s="44" t="s">
        <v>17857</v>
      </c>
      <c r="D2966" s="47" t="s">
        <v>1345</v>
      </c>
      <c r="F2966" s="52" t="s">
        <v>24575</v>
      </c>
      <c r="G2966" s="10">
        <v>29864</v>
      </c>
      <c r="H2966" s="10" t="s">
        <v>24576</v>
      </c>
      <c r="I2966" s="47" t="s">
        <v>18181</v>
      </c>
      <c r="J2966" s="10" t="s">
        <v>22289</v>
      </c>
      <c r="K2966" s="10" t="s">
        <v>24577</v>
      </c>
    </row>
    <row r="2967" spans="3:11" ht="15" customHeight="1" x14ac:dyDescent="0.3">
      <c r="C2967" s="44" t="s">
        <v>17858</v>
      </c>
      <c r="D2967" s="47" t="s">
        <v>17859</v>
      </c>
      <c r="F2967" s="52" t="s">
        <v>24578</v>
      </c>
      <c r="G2967" s="10">
        <v>93836</v>
      </c>
      <c r="H2967" s="10" t="s">
        <v>24579</v>
      </c>
      <c r="I2967" s="47" t="s">
        <v>18183</v>
      </c>
      <c r="J2967" s="10" t="s">
        <v>24580</v>
      </c>
      <c r="K2967" s="10" t="s">
        <v>24581</v>
      </c>
    </row>
    <row r="2968" spans="3:11" ht="15" customHeight="1" x14ac:dyDescent="0.3">
      <c r="C2968" s="44" t="s">
        <v>17860</v>
      </c>
      <c r="D2968" s="47" t="s">
        <v>1325</v>
      </c>
      <c r="F2968" s="52" t="s">
        <v>24582</v>
      </c>
      <c r="G2968" s="10">
        <v>66381</v>
      </c>
      <c r="H2968" s="10" t="s">
        <v>24583</v>
      </c>
      <c r="I2968" s="47" t="s">
        <v>18185</v>
      </c>
      <c r="J2968" s="10" t="s">
        <v>24584</v>
      </c>
      <c r="K2968" s="10" t="s">
        <v>24585</v>
      </c>
    </row>
    <row r="2969" spans="3:11" ht="15" customHeight="1" x14ac:dyDescent="0.3">
      <c r="C2969" s="44" t="s">
        <v>17861</v>
      </c>
      <c r="D2969" s="47" t="s">
        <v>17862</v>
      </c>
      <c r="F2969" s="52" t="s">
        <v>24586</v>
      </c>
      <c r="G2969" s="10">
        <v>81018</v>
      </c>
      <c r="H2969" s="10" t="s">
        <v>24587</v>
      </c>
      <c r="I2969" s="47" t="s">
        <v>18187</v>
      </c>
      <c r="J2969" s="10" t="s">
        <v>22298</v>
      </c>
      <c r="K2969" s="10" t="s">
        <v>24588</v>
      </c>
    </row>
    <row r="2970" spans="3:11" ht="15" customHeight="1" x14ac:dyDescent="0.3">
      <c r="C2970" s="44" t="s">
        <v>17863</v>
      </c>
      <c r="D2970" s="47" t="s">
        <v>17864</v>
      </c>
      <c r="F2970" s="52" t="s">
        <v>24589</v>
      </c>
      <c r="G2970" s="10">
        <v>67845</v>
      </c>
      <c r="H2970" s="10" t="s">
        <v>24590</v>
      </c>
      <c r="I2970" s="47" t="s">
        <v>18189</v>
      </c>
      <c r="J2970" s="10" t="s">
        <v>22301</v>
      </c>
      <c r="K2970" s="10" t="s">
        <v>24591</v>
      </c>
    </row>
    <row r="2971" spans="3:11" ht="15" customHeight="1" x14ac:dyDescent="0.3">
      <c r="C2971" s="44" t="s">
        <v>17865</v>
      </c>
      <c r="D2971" s="47" t="s">
        <v>17866</v>
      </c>
      <c r="F2971" s="52" t="s">
        <v>24592</v>
      </c>
      <c r="G2971" s="10">
        <v>75212</v>
      </c>
      <c r="H2971" s="10" t="s">
        <v>24593</v>
      </c>
      <c r="I2971" s="47" t="s">
        <v>18191</v>
      </c>
      <c r="J2971" s="10" t="s">
        <v>22304</v>
      </c>
      <c r="K2971" s="10" t="s">
        <v>24594</v>
      </c>
    </row>
    <row r="2972" spans="3:11" ht="15" customHeight="1" x14ac:dyDescent="0.3">
      <c r="C2972" s="44" t="s">
        <v>17867</v>
      </c>
      <c r="D2972" s="47" t="s">
        <v>1340</v>
      </c>
      <c r="F2972" s="52" t="s">
        <v>13132</v>
      </c>
      <c r="G2972" s="10">
        <v>84585</v>
      </c>
      <c r="H2972" s="10" t="s">
        <v>9542</v>
      </c>
      <c r="I2972" s="47" t="s">
        <v>9541</v>
      </c>
      <c r="J2972" s="10" t="s">
        <v>9543</v>
      </c>
      <c r="K2972" s="10" t="s">
        <v>9544</v>
      </c>
    </row>
    <row r="2973" spans="3:11" ht="15" customHeight="1" x14ac:dyDescent="0.3">
      <c r="C2973" s="44" t="s">
        <v>17868</v>
      </c>
      <c r="D2973" s="47" t="s">
        <v>17869</v>
      </c>
      <c r="F2973" s="52" t="s">
        <v>24595</v>
      </c>
      <c r="G2973" s="10">
        <v>67664</v>
      </c>
      <c r="H2973" s="10" t="s">
        <v>24596</v>
      </c>
      <c r="I2973" s="47" t="s">
        <v>18194</v>
      </c>
      <c r="J2973" s="10" t="s">
        <v>22307</v>
      </c>
      <c r="K2973" s="10" t="s">
        <v>24597</v>
      </c>
    </row>
    <row r="2974" spans="3:11" ht="15" customHeight="1" x14ac:dyDescent="0.3">
      <c r="C2974" s="44" t="s">
        <v>17870</v>
      </c>
      <c r="D2974" s="47" t="s">
        <v>1518</v>
      </c>
      <c r="F2974" s="52" t="s">
        <v>13133</v>
      </c>
      <c r="G2974" s="10">
        <v>66889</v>
      </c>
      <c r="H2974" s="10" t="s">
        <v>9546</v>
      </c>
      <c r="I2974" s="47" t="s">
        <v>9545</v>
      </c>
      <c r="J2974" s="10" t="s">
        <v>9547</v>
      </c>
      <c r="K2974" s="10" t="s">
        <v>9548</v>
      </c>
    </row>
    <row r="2975" spans="3:11" ht="15" customHeight="1" x14ac:dyDescent="0.3">
      <c r="C2975" s="44" t="s">
        <v>17871</v>
      </c>
      <c r="D2975" s="47" t="s">
        <v>17872</v>
      </c>
      <c r="F2975" s="52" t="s">
        <v>24598</v>
      </c>
      <c r="G2975" s="10">
        <v>24017</v>
      </c>
      <c r="H2975" s="10" t="s">
        <v>24599</v>
      </c>
      <c r="I2975" s="47" t="s">
        <v>18197</v>
      </c>
      <c r="J2975" s="10" t="s">
        <v>22313</v>
      </c>
      <c r="K2975" s="10" t="s">
        <v>24600</v>
      </c>
    </row>
    <row r="2976" spans="3:11" ht="15" customHeight="1" x14ac:dyDescent="0.3">
      <c r="C2976" s="44" t="s">
        <v>17873</v>
      </c>
      <c r="D2976" s="48" t="s">
        <v>1551</v>
      </c>
      <c r="F2976" s="52" t="s">
        <v>24601</v>
      </c>
      <c r="G2976" s="10">
        <v>59044</v>
      </c>
      <c r="H2976" s="10" t="s">
        <v>24602</v>
      </c>
      <c r="I2976" s="47" t="s">
        <v>18199</v>
      </c>
      <c r="J2976" s="10" t="s">
        <v>22316</v>
      </c>
      <c r="K2976" s="10" t="s">
        <v>24603</v>
      </c>
    </row>
    <row r="2977" spans="3:11" ht="15" customHeight="1" x14ac:dyDescent="0.3">
      <c r="C2977" s="44" t="s">
        <v>17874</v>
      </c>
      <c r="D2977" s="48" t="s">
        <v>17875</v>
      </c>
      <c r="F2977" s="52" t="s">
        <v>24604</v>
      </c>
      <c r="G2977" s="10">
        <v>71956</v>
      </c>
      <c r="H2977" s="10" t="s">
        <v>24605</v>
      </c>
      <c r="I2977" s="47" t="s">
        <v>9249</v>
      </c>
      <c r="J2977" s="10" t="s">
        <v>9251</v>
      </c>
      <c r="K2977" s="10" t="s">
        <v>24606</v>
      </c>
    </row>
    <row r="2978" spans="3:11" ht="15" customHeight="1" x14ac:dyDescent="0.3">
      <c r="C2978" s="44" t="s">
        <v>17876</v>
      </c>
      <c r="D2978" s="48" t="s">
        <v>17877</v>
      </c>
      <c r="E2978" s="48"/>
      <c r="F2978" s="52" t="s">
        <v>24607</v>
      </c>
      <c r="G2978" s="10">
        <v>56515</v>
      </c>
      <c r="H2978" s="10" t="s">
        <v>24608</v>
      </c>
      <c r="I2978" s="47" t="s">
        <v>4066</v>
      </c>
      <c r="J2978" s="10" t="s">
        <v>9254</v>
      </c>
      <c r="K2978" s="10" t="s">
        <v>24609</v>
      </c>
    </row>
    <row r="2979" spans="3:11" ht="15" customHeight="1" x14ac:dyDescent="0.3">
      <c r="C2979" s="44" t="s">
        <v>17878</v>
      </c>
      <c r="D2979" s="48" t="s">
        <v>1559</v>
      </c>
      <c r="E2979" s="48"/>
      <c r="F2979" s="52" t="s">
        <v>13134</v>
      </c>
      <c r="G2979" s="10">
        <v>75841</v>
      </c>
      <c r="H2979" s="10" t="s">
        <v>9549</v>
      </c>
      <c r="I2979" s="47" t="s">
        <v>9256</v>
      </c>
      <c r="J2979" s="10" t="s">
        <v>9258</v>
      </c>
      <c r="K2979" s="10" t="s">
        <v>9550</v>
      </c>
    </row>
    <row r="2980" spans="3:11" ht="15" customHeight="1" x14ac:dyDescent="0.3">
      <c r="C2980" s="44" t="s">
        <v>17879</v>
      </c>
      <c r="D2980" s="48" t="s">
        <v>17880</v>
      </c>
      <c r="E2980" s="48"/>
      <c r="F2980" s="52" t="s">
        <v>24610</v>
      </c>
      <c r="G2980" s="10">
        <v>56736</v>
      </c>
      <c r="H2980" s="10" t="s">
        <v>24611</v>
      </c>
      <c r="I2980" s="47" t="s">
        <v>18204</v>
      </c>
      <c r="J2980" s="10" t="s">
        <v>22323</v>
      </c>
      <c r="K2980" s="10" t="s">
        <v>24612</v>
      </c>
    </row>
    <row r="2981" spans="3:11" ht="15" customHeight="1" x14ac:dyDescent="0.3">
      <c r="C2981" s="44" t="s">
        <v>17881</v>
      </c>
      <c r="D2981" s="48" t="s">
        <v>17882</v>
      </c>
      <c r="E2981" s="48"/>
      <c r="F2981" s="52" t="s">
        <v>24613</v>
      </c>
      <c r="G2981" s="10">
        <v>108089</v>
      </c>
      <c r="H2981" s="10" t="s">
        <v>24614</v>
      </c>
      <c r="I2981" s="47" t="s">
        <v>18206</v>
      </c>
      <c r="J2981" s="10" t="s">
        <v>22326</v>
      </c>
      <c r="K2981" s="10" t="s">
        <v>24615</v>
      </c>
    </row>
    <row r="2982" spans="3:11" ht="15" customHeight="1" x14ac:dyDescent="0.3">
      <c r="C2982" s="44" t="s">
        <v>17883</v>
      </c>
      <c r="D2982" s="48" t="s">
        <v>1648</v>
      </c>
      <c r="E2982" s="48"/>
      <c r="F2982" s="52" t="s">
        <v>13135</v>
      </c>
      <c r="G2982" s="10">
        <v>218215</v>
      </c>
      <c r="H2982" s="10" t="s">
        <v>9554</v>
      </c>
      <c r="I2982" s="47" t="s">
        <v>9260</v>
      </c>
      <c r="J2982" s="10" t="s">
        <v>9262</v>
      </c>
      <c r="K2982" s="10" t="s">
        <v>9555</v>
      </c>
    </row>
    <row r="2983" spans="3:11" ht="15" customHeight="1" x14ac:dyDescent="0.3">
      <c r="C2983" s="44" t="s">
        <v>17884</v>
      </c>
      <c r="D2983" s="48" t="s">
        <v>1751</v>
      </c>
      <c r="E2983" s="48"/>
      <c r="F2983" s="52" t="s">
        <v>24616</v>
      </c>
      <c r="G2983" s="10">
        <v>74315</v>
      </c>
      <c r="H2983" s="10" t="s">
        <v>24617</v>
      </c>
      <c r="I2983" s="47" t="s">
        <v>18209</v>
      </c>
      <c r="J2983" s="10" t="s">
        <v>22329</v>
      </c>
      <c r="K2983" s="10" t="s">
        <v>24618</v>
      </c>
    </row>
    <row r="2984" spans="3:11" ht="15" customHeight="1" x14ac:dyDescent="0.3">
      <c r="C2984" s="44" t="s">
        <v>17885</v>
      </c>
      <c r="D2984" s="48" t="s">
        <v>1833</v>
      </c>
      <c r="E2984" s="48"/>
      <c r="F2984" s="52" t="s">
        <v>24619</v>
      </c>
      <c r="G2984" s="10">
        <v>68031</v>
      </c>
      <c r="H2984" s="10" t="s">
        <v>24620</v>
      </c>
      <c r="I2984" s="47" t="s">
        <v>18211</v>
      </c>
      <c r="J2984" s="10" t="s">
        <v>22332</v>
      </c>
      <c r="K2984" s="10" t="s">
        <v>24621</v>
      </c>
    </row>
    <row r="2985" spans="3:11" ht="15" customHeight="1" x14ac:dyDescent="0.3">
      <c r="C2985" s="44" t="s">
        <v>17886</v>
      </c>
      <c r="D2985" s="48" t="s">
        <v>17455</v>
      </c>
      <c r="E2985" s="48"/>
      <c r="F2985" s="52" t="s">
        <v>13136</v>
      </c>
      <c r="G2985" s="10">
        <v>330812</v>
      </c>
      <c r="H2985" s="10" t="s">
        <v>9556</v>
      </c>
      <c r="I2985" s="47" t="s">
        <v>9264</v>
      </c>
      <c r="J2985" s="10" t="s">
        <v>9266</v>
      </c>
      <c r="K2985" s="10" t="s">
        <v>9557</v>
      </c>
    </row>
    <row r="2986" spans="3:11" ht="15" customHeight="1" x14ac:dyDescent="0.3">
      <c r="C2986" s="44" t="s">
        <v>17887</v>
      </c>
      <c r="D2986" s="48" t="s">
        <v>1892</v>
      </c>
      <c r="E2986" s="48"/>
      <c r="F2986" s="52" t="s">
        <v>24622</v>
      </c>
      <c r="G2986" s="10">
        <v>320311</v>
      </c>
      <c r="H2986" s="10" t="s">
        <v>24623</v>
      </c>
      <c r="I2986" s="47" t="s">
        <v>18214</v>
      </c>
      <c r="J2986" s="10" t="s">
        <v>22335</v>
      </c>
      <c r="K2986" s="10" t="s">
        <v>24624</v>
      </c>
    </row>
    <row r="2987" spans="3:11" ht="15" customHeight="1" x14ac:dyDescent="0.3">
      <c r="C2987" s="44" t="s">
        <v>17888</v>
      </c>
      <c r="D2987" s="48" t="s">
        <v>1904</v>
      </c>
      <c r="E2987" s="48"/>
      <c r="F2987" s="52" t="s">
        <v>24625</v>
      </c>
      <c r="G2987" s="10">
        <v>68718</v>
      </c>
      <c r="H2987" s="10" t="s">
        <v>24626</v>
      </c>
      <c r="I2987" s="47" t="s">
        <v>18216</v>
      </c>
      <c r="J2987" s="10" t="s">
        <v>22338</v>
      </c>
      <c r="K2987" s="10" t="s">
        <v>24627</v>
      </c>
    </row>
    <row r="2988" spans="3:11" ht="15" customHeight="1" x14ac:dyDescent="0.3">
      <c r="C2988" s="44" t="s">
        <v>17889</v>
      </c>
      <c r="D2988" s="48" t="s">
        <v>17464</v>
      </c>
      <c r="E2988" s="48"/>
      <c r="F2988" s="52" t="s">
        <v>24628</v>
      </c>
      <c r="G2988" s="10">
        <v>70510</v>
      </c>
      <c r="H2988" s="10" t="s">
        <v>24629</v>
      </c>
      <c r="I2988" s="47" t="s">
        <v>9268</v>
      </c>
      <c r="J2988" s="10" t="s">
        <v>9270</v>
      </c>
      <c r="K2988" s="10" t="s">
        <v>24630</v>
      </c>
    </row>
    <row r="2989" spans="3:11" ht="15" customHeight="1" x14ac:dyDescent="0.3">
      <c r="C2989" s="44" t="s">
        <v>17890</v>
      </c>
      <c r="D2989" s="48" t="s">
        <v>1946</v>
      </c>
      <c r="E2989" s="48"/>
      <c r="F2989" s="52" t="s">
        <v>24631</v>
      </c>
      <c r="G2989" s="10">
        <v>70238</v>
      </c>
      <c r="H2989" s="10" t="s">
        <v>24632</v>
      </c>
      <c r="I2989" s="47" t="s">
        <v>18219</v>
      </c>
      <c r="J2989" s="10" t="s">
        <v>9668</v>
      </c>
      <c r="K2989" s="10" t="s">
        <v>24633</v>
      </c>
    </row>
    <row r="2990" spans="3:11" ht="15" customHeight="1" x14ac:dyDescent="0.3">
      <c r="C2990" s="44" t="s">
        <v>17891</v>
      </c>
      <c r="D2990" s="48" t="s">
        <v>17892</v>
      </c>
      <c r="E2990" s="48"/>
      <c r="F2990" s="52" t="s">
        <v>24634</v>
      </c>
      <c r="G2990" s="10">
        <v>77733</v>
      </c>
      <c r="H2990" s="10" t="s">
        <v>24635</v>
      </c>
      <c r="I2990" s="47" t="s">
        <v>18221</v>
      </c>
      <c r="J2990" s="10" t="s">
        <v>22343</v>
      </c>
      <c r="K2990" s="10" t="s">
        <v>24636</v>
      </c>
    </row>
    <row r="2991" spans="3:11" ht="15" customHeight="1" x14ac:dyDescent="0.3">
      <c r="C2991" s="44" t="s">
        <v>17893</v>
      </c>
      <c r="D2991" s="48" t="s">
        <v>1165</v>
      </c>
      <c r="E2991" s="48"/>
      <c r="F2991" s="52" t="s">
        <v>24637</v>
      </c>
      <c r="G2991" s="10">
        <v>71816</v>
      </c>
      <c r="H2991" s="10" t="s">
        <v>24638</v>
      </c>
      <c r="I2991" s="47" t="s">
        <v>9274</v>
      </c>
      <c r="J2991" s="10" t="s">
        <v>9276</v>
      </c>
      <c r="K2991" s="10" t="s">
        <v>24639</v>
      </c>
    </row>
    <row r="2992" spans="3:11" ht="15" customHeight="1" x14ac:dyDescent="0.3">
      <c r="C2992" s="44" t="s">
        <v>17894</v>
      </c>
      <c r="D2992" s="48" t="s">
        <v>1166</v>
      </c>
      <c r="E2992" s="48"/>
      <c r="F2992" s="52" t="s">
        <v>24640</v>
      </c>
      <c r="G2992" s="10">
        <v>66510</v>
      </c>
      <c r="H2992" s="10" t="s">
        <v>24641</v>
      </c>
      <c r="I2992" s="47" t="s">
        <v>18224</v>
      </c>
      <c r="J2992" s="10" t="s">
        <v>22349</v>
      </c>
      <c r="K2992" s="10" t="s">
        <v>24642</v>
      </c>
    </row>
    <row r="2993" spans="3:11" ht="15" customHeight="1" x14ac:dyDescent="0.3">
      <c r="C2993" s="44" t="s">
        <v>17895</v>
      </c>
      <c r="D2993" s="48" t="s">
        <v>2059</v>
      </c>
      <c r="E2993" s="48"/>
      <c r="F2993" s="52" t="s">
        <v>24643</v>
      </c>
      <c r="G2993" s="10">
        <v>108660</v>
      </c>
      <c r="H2993" s="10" t="s">
        <v>24644</v>
      </c>
      <c r="I2993" s="47" t="s">
        <v>18226</v>
      </c>
      <c r="J2993" s="10" t="s">
        <v>22352</v>
      </c>
      <c r="K2993" s="10" t="s">
        <v>24645</v>
      </c>
    </row>
    <row r="2994" spans="3:11" ht="15" customHeight="1" x14ac:dyDescent="0.3">
      <c r="C2994" s="44" t="s">
        <v>17896</v>
      </c>
      <c r="D2994" s="48" t="s">
        <v>17897</v>
      </c>
      <c r="E2994" s="48"/>
      <c r="F2994" s="52" t="s">
        <v>24646</v>
      </c>
      <c r="G2994" s="10">
        <v>30945</v>
      </c>
      <c r="H2994" s="10" t="s">
        <v>24647</v>
      </c>
      <c r="I2994" s="47" t="s">
        <v>18228</v>
      </c>
      <c r="J2994" s="10" t="s">
        <v>22355</v>
      </c>
      <c r="K2994" s="10" t="s">
        <v>24648</v>
      </c>
    </row>
    <row r="2995" spans="3:11" ht="15" customHeight="1" x14ac:dyDescent="0.3">
      <c r="C2995" s="44" t="s">
        <v>17898</v>
      </c>
      <c r="D2995" s="48" t="s">
        <v>2121</v>
      </c>
      <c r="E2995" s="48"/>
      <c r="F2995" s="52" t="s">
        <v>24649</v>
      </c>
      <c r="G2995" s="10">
        <v>75234</v>
      </c>
      <c r="H2995" s="10" t="s">
        <v>24650</v>
      </c>
      <c r="I2995" s="47" t="s">
        <v>18230</v>
      </c>
      <c r="J2995" s="10" t="s">
        <v>22358</v>
      </c>
      <c r="K2995" s="10" t="s">
        <v>24651</v>
      </c>
    </row>
    <row r="2996" spans="3:11" ht="15" customHeight="1" x14ac:dyDescent="0.3">
      <c r="C2996" s="44" t="s">
        <v>17899</v>
      </c>
      <c r="D2996" s="48" t="s">
        <v>2340</v>
      </c>
      <c r="E2996" s="48"/>
      <c r="F2996" s="52" t="s">
        <v>13137</v>
      </c>
      <c r="G2996" s="10">
        <v>19821</v>
      </c>
      <c r="H2996" s="10" t="s">
        <v>9558</v>
      </c>
      <c r="I2996" s="47" t="s">
        <v>9282</v>
      </c>
      <c r="J2996" s="10" t="s">
        <v>9284</v>
      </c>
      <c r="K2996" s="10" t="s">
        <v>9559</v>
      </c>
    </row>
    <row r="2997" spans="3:11" ht="15" customHeight="1" x14ac:dyDescent="0.3">
      <c r="C2997" s="44" t="s">
        <v>17900</v>
      </c>
      <c r="D2997" s="48" t="s">
        <v>2347</v>
      </c>
      <c r="E2997" s="48"/>
      <c r="F2997" s="52" t="s">
        <v>13138</v>
      </c>
      <c r="G2997" s="10">
        <v>109331</v>
      </c>
      <c r="H2997" s="10" t="s">
        <v>9560</v>
      </c>
      <c r="I2997" s="47" t="s">
        <v>9286</v>
      </c>
      <c r="J2997" s="10" t="s">
        <v>9288</v>
      </c>
      <c r="K2997" s="10" t="s">
        <v>9561</v>
      </c>
    </row>
    <row r="2998" spans="3:11" ht="15" customHeight="1" x14ac:dyDescent="0.3">
      <c r="C2998" s="44" t="s">
        <v>17901</v>
      </c>
      <c r="D2998" s="48" t="s">
        <v>17902</v>
      </c>
      <c r="E2998" s="48"/>
      <c r="F2998" s="52" t="s">
        <v>24652</v>
      </c>
      <c r="G2998" s="10">
        <v>433809</v>
      </c>
      <c r="H2998" s="10" t="s">
        <v>24653</v>
      </c>
      <c r="I2998" s="47" t="s">
        <v>18234</v>
      </c>
      <c r="J2998" s="10" t="s">
        <v>22361</v>
      </c>
      <c r="K2998" s="10" t="s">
        <v>24654</v>
      </c>
    </row>
    <row r="2999" spans="3:11" ht="15" customHeight="1" x14ac:dyDescent="0.3">
      <c r="C2999" s="44" t="s">
        <v>17903</v>
      </c>
      <c r="D2999" s="48" t="s">
        <v>2352</v>
      </c>
      <c r="E2999" s="48"/>
      <c r="F2999" s="52" t="s">
        <v>24655</v>
      </c>
      <c r="G2999" s="10">
        <v>68846</v>
      </c>
      <c r="H2999" s="10" t="s">
        <v>24656</v>
      </c>
      <c r="I2999" s="47" t="s">
        <v>18236</v>
      </c>
      <c r="J2999" s="10" t="s">
        <v>22364</v>
      </c>
      <c r="K2999" s="10" t="s">
        <v>24657</v>
      </c>
    </row>
    <row r="3000" spans="3:11" ht="15" customHeight="1" x14ac:dyDescent="0.3">
      <c r="C3000" s="44" t="s">
        <v>17904</v>
      </c>
      <c r="D3000" s="48" t="s">
        <v>2376</v>
      </c>
      <c r="E3000" s="48"/>
      <c r="F3000" s="52" t="s">
        <v>24658</v>
      </c>
      <c r="G3000" s="10">
        <v>671564</v>
      </c>
      <c r="H3000" s="10" t="s">
        <v>24659</v>
      </c>
      <c r="I3000" s="47" t="s">
        <v>18238</v>
      </c>
      <c r="J3000" s="10" t="s">
        <v>22367</v>
      </c>
      <c r="K3000" s="10" t="s">
        <v>24660</v>
      </c>
    </row>
    <row r="3001" spans="3:11" ht="15" customHeight="1" x14ac:dyDescent="0.3">
      <c r="C3001" s="44" t="s">
        <v>17905</v>
      </c>
      <c r="D3001" s="48" t="s">
        <v>17906</v>
      </c>
      <c r="E3001" s="48"/>
      <c r="F3001" s="52" t="s">
        <v>24661</v>
      </c>
      <c r="G3001" s="10">
        <v>71673</v>
      </c>
      <c r="H3001" s="10" t="s">
        <v>24662</v>
      </c>
      <c r="I3001" s="10" t="s">
        <v>18240</v>
      </c>
      <c r="J3001" s="10" t="s">
        <v>22370</v>
      </c>
      <c r="K3001" s="10" t="s">
        <v>24663</v>
      </c>
    </row>
    <row r="3002" spans="3:11" ht="15" customHeight="1" x14ac:dyDescent="0.3">
      <c r="C3002" s="44" t="s">
        <v>17907</v>
      </c>
      <c r="D3002" s="48" t="s">
        <v>2591</v>
      </c>
      <c r="E3002" s="48"/>
      <c r="F3002" s="52" t="s">
        <v>24664</v>
      </c>
      <c r="G3002" s="10">
        <v>108086</v>
      </c>
      <c r="H3002" s="10" t="s">
        <v>24665</v>
      </c>
      <c r="I3002" s="47" t="s">
        <v>18242</v>
      </c>
      <c r="J3002" s="10" t="s">
        <v>22373</v>
      </c>
      <c r="K3002" s="10" t="s">
        <v>24666</v>
      </c>
    </row>
    <row r="3003" spans="3:11" ht="15" customHeight="1" x14ac:dyDescent="0.3">
      <c r="C3003" s="44" t="s">
        <v>17908</v>
      </c>
      <c r="D3003" s="48" t="s">
        <v>2962</v>
      </c>
      <c r="E3003" s="48"/>
      <c r="F3003" s="52" t="s">
        <v>24667</v>
      </c>
      <c r="G3003" s="10">
        <v>72486</v>
      </c>
      <c r="H3003" s="10" t="s">
        <v>24668</v>
      </c>
      <c r="I3003" s="47" t="s">
        <v>18244</v>
      </c>
      <c r="J3003" s="10" t="s">
        <v>22376</v>
      </c>
      <c r="K3003" s="10" t="s">
        <v>24669</v>
      </c>
    </row>
    <row r="3004" spans="3:11" ht="15" customHeight="1" x14ac:dyDescent="0.3">
      <c r="C3004" s="44" t="s">
        <v>17909</v>
      </c>
      <c r="D3004" s="48" t="s">
        <v>2970</v>
      </c>
      <c r="E3004" s="48"/>
      <c r="F3004" s="52" t="s">
        <v>24670</v>
      </c>
      <c r="G3004" s="10">
        <v>66743</v>
      </c>
      <c r="H3004" s="10" t="s">
        <v>24671</v>
      </c>
      <c r="I3004" s="47" t="s">
        <v>18246</v>
      </c>
      <c r="J3004" s="10" t="s">
        <v>22379</v>
      </c>
      <c r="K3004" s="10" t="s">
        <v>24672</v>
      </c>
    </row>
    <row r="3005" spans="3:11" ht="15" customHeight="1" x14ac:dyDescent="0.3">
      <c r="C3005" s="44" t="s">
        <v>17910</v>
      </c>
      <c r="D3005" s="48" t="s">
        <v>2974</v>
      </c>
      <c r="E3005" s="48"/>
      <c r="F3005" s="52" t="s">
        <v>24673</v>
      </c>
      <c r="G3005" s="10">
        <v>51902</v>
      </c>
      <c r="H3005" s="10" t="s">
        <v>24674</v>
      </c>
      <c r="I3005" s="47" t="s">
        <v>18248</v>
      </c>
      <c r="J3005" s="10" t="s">
        <v>22382</v>
      </c>
      <c r="K3005" s="10" t="s">
        <v>24675</v>
      </c>
    </row>
    <row r="3006" spans="3:11" ht="15" customHeight="1" x14ac:dyDescent="0.3">
      <c r="C3006" s="44" t="s">
        <v>17911</v>
      </c>
      <c r="D3006" s="48" t="s">
        <v>17912</v>
      </c>
      <c r="E3006" s="48"/>
      <c r="F3006" s="52" t="s">
        <v>24676</v>
      </c>
      <c r="G3006" s="10">
        <v>268749</v>
      </c>
      <c r="H3006" s="10" t="s">
        <v>24677</v>
      </c>
      <c r="I3006" s="47" t="s">
        <v>18250</v>
      </c>
      <c r="J3006" s="10" t="s">
        <v>22388</v>
      </c>
      <c r="K3006" s="10" t="s">
        <v>24678</v>
      </c>
    </row>
    <row r="3007" spans="3:11" ht="15" customHeight="1" x14ac:dyDescent="0.3">
      <c r="C3007" s="44" t="s">
        <v>17913</v>
      </c>
      <c r="D3007" s="48" t="s">
        <v>2984</v>
      </c>
      <c r="E3007" s="48"/>
      <c r="F3007" s="52" t="s">
        <v>24679</v>
      </c>
      <c r="G3007" s="10">
        <v>80751</v>
      </c>
      <c r="H3007" s="10" t="s">
        <v>24680</v>
      </c>
      <c r="I3007" s="47" t="s">
        <v>9290</v>
      </c>
      <c r="J3007" s="10" t="s">
        <v>9292</v>
      </c>
      <c r="K3007" s="10" t="s">
        <v>24681</v>
      </c>
    </row>
    <row r="3008" spans="3:11" ht="15" customHeight="1" x14ac:dyDescent="0.3">
      <c r="C3008" s="44" t="s">
        <v>17914</v>
      </c>
      <c r="D3008" s="48" t="s">
        <v>2995</v>
      </c>
      <c r="E3008" s="48"/>
      <c r="F3008" s="52" t="s">
        <v>24682</v>
      </c>
      <c r="G3008" s="10">
        <v>73469</v>
      </c>
      <c r="H3008" s="10" t="s">
        <v>24683</v>
      </c>
      <c r="I3008" s="47" t="s">
        <v>18253</v>
      </c>
      <c r="J3008" s="10" t="s">
        <v>22393</v>
      </c>
      <c r="K3008" s="10" t="s">
        <v>24684</v>
      </c>
    </row>
    <row r="3009" spans="3:11" ht="15" customHeight="1" x14ac:dyDescent="0.3">
      <c r="C3009" s="44" t="s">
        <v>17915</v>
      </c>
      <c r="D3009" s="48" t="s">
        <v>2988</v>
      </c>
      <c r="E3009" s="48"/>
      <c r="F3009" s="52" t="s">
        <v>13139</v>
      </c>
      <c r="G3009" s="10">
        <v>19822</v>
      </c>
      <c r="H3009" s="10" t="s">
        <v>9562</v>
      </c>
      <c r="I3009" s="47" t="s">
        <v>9296</v>
      </c>
      <c r="J3009" s="10" t="s">
        <v>9298</v>
      </c>
      <c r="K3009" s="10" t="s">
        <v>9563</v>
      </c>
    </row>
    <row r="3010" spans="3:11" ht="15" customHeight="1" x14ac:dyDescent="0.3">
      <c r="C3010" s="44" t="s">
        <v>17916</v>
      </c>
      <c r="D3010" s="48" t="s">
        <v>17917</v>
      </c>
      <c r="E3010" s="48"/>
      <c r="F3010" s="52" t="s">
        <v>24685</v>
      </c>
      <c r="G3010" s="10">
        <v>233900</v>
      </c>
      <c r="H3010" s="10" t="s">
        <v>24686</v>
      </c>
      <c r="I3010" s="47" t="s">
        <v>9305</v>
      </c>
      <c r="J3010" s="10" t="s">
        <v>9307</v>
      </c>
      <c r="K3010" s="10" t="s">
        <v>24687</v>
      </c>
    </row>
    <row r="3011" spans="3:11" ht="15" customHeight="1" x14ac:dyDescent="0.3">
      <c r="C3011" s="44" t="s">
        <v>17918</v>
      </c>
      <c r="D3011" s="48" t="s">
        <v>17919</v>
      </c>
      <c r="E3011" s="48"/>
      <c r="F3011" s="52" t="s">
        <v>24688</v>
      </c>
      <c r="G3011" s="10">
        <v>67588</v>
      </c>
      <c r="H3011" s="10" t="s">
        <v>24689</v>
      </c>
      <c r="I3011" s="47" t="s">
        <v>18257</v>
      </c>
      <c r="J3011" s="10" t="s">
        <v>22398</v>
      </c>
      <c r="K3011" s="10" t="s">
        <v>24690</v>
      </c>
    </row>
    <row r="3012" spans="3:11" ht="15" customHeight="1" x14ac:dyDescent="0.3">
      <c r="C3012" s="44" t="s">
        <v>17920</v>
      </c>
      <c r="D3012" s="48" t="s">
        <v>17921</v>
      </c>
      <c r="E3012" s="48"/>
      <c r="F3012" s="52" t="s">
        <v>24691</v>
      </c>
      <c r="G3012" s="10">
        <v>207742</v>
      </c>
      <c r="H3012" s="10" t="s">
        <v>24692</v>
      </c>
      <c r="I3012" s="47" t="s">
        <v>18259</v>
      </c>
      <c r="J3012" s="10" t="s">
        <v>22401</v>
      </c>
      <c r="K3012" s="10" t="s">
        <v>24693</v>
      </c>
    </row>
    <row r="3013" spans="3:11" ht="15" customHeight="1" x14ac:dyDescent="0.3">
      <c r="C3013" s="44" t="s">
        <v>17922</v>
      </c>
      <c r="D3013" s="48" t="s">
        <v>17923</v>
      </c>
      <c r="E3013" s="48"/>
      <c r="F3013" s="52" t="s">
        <v>13140</v>
      </c>
      <c r="G3013" s="10">
        <v>105239</v>
      </c>
      <c r="H3013" s="10" t="s">
        <v>9564</v>
      </c>
      <c r="I3013" s="47" t="s">
        <v>9309</v>
      </c>
      <c r="J3013" s="10" t="s">
        <v>9311</v>
      </c>
      <c r="K3013" s="10" t="s">
        <v>9565</v>
      </c>
    </row>
    <row r="3014" spans="3:11" ht="15" customHeight="1" x14ac:dyDescent="0.3">
      <c r="C3014" s="44" t="s">
        <v>17924</v>
      </c>
      <c r="D3014" s="48" t="s">
        <v>17925</v>
      </c>
      <c r="E3014" s="48"/>
      <c r="F3014" s="52" t="s">
        <v>13141</v>
      </c>
      <c r="G3014" s="10">
        <v>54197</v>
      </c>
      <c r="H3014" s="10" t="s">
        <v>9567</v>
      </c>
      <c r="I3014" s="47" t="s">
        <v>9566</v>
      </c>
      <c r="J3014" s="10" t="s">
        <v>9568</v>
      </c>
      <c r="K3014" s="10" t="s">
        <v>9569</v>
      </c>
    </row>
    <row r="3015" spans="3:11" ht="15" customHeight="1" x14ac:dyDescent="0.3">
      <c r="C3015" s="44" t="s">
        <v>17926</v>
      </c>
      <c r="D3015" s="48" t="s">
        <v>3544</v>
      </c>
      <c r="E3015" s="48"/>
      <c r="F3015" s="52" t="s">
        <v>24694</v>
      </c>
      <c r="G3015" s="10">
        <v>74132</v>
      </c>
      <c r="H3015" s="10" t="s">
        <v>24695</v>
      </c>
      <c r="I3015" s="47" t="s">
        <v>9318</v>
      </c>
      <c r="J3015" s="10" t="s">
        <v>9320</v>
      </c>
      <c r="K3015" s="10" t="s">
        <v>24696</v>
      </c>
    </row>
    <row r="3016" spans="3:11" ht="15" customHeight="1" x14ac:dyDescent="0.3">
      <c r="C3016" s="44" t="s">
        <v>17927</v>
      </c>
      <c r="D3016" s="48" t="s">
        <v>3552</v>
      </c>
      <c r="E3016" s="48"/>
      <c r="F3016" s="52" t="s">
        <v>24697</v>
      </c>
      <c r="G3016" s="10">
        <v>19823</v>
      </c>
      <c r="H3016" s="10" t="s">
        <v>24698</v>
      </c>
      <c r="I3016" s="47" t="s">
        <v>17745</v>
      </c>
      <c r="J3016" s="10" t="s">
        <v>9687</v>
      </c>
      <c r="K3016" s="10" t="s">
        <v>24699</v>
      </c>
    </row>
    <row r="3017" spans="3:11" ht="15" customHeight="1" x14ac:dyDescent="0.3">
      <c r="C3017" s="44" t="s">
        <v>17928</v>
      </c>
      <c r="D3017" s="48" t="s">
        <v>3559</v>
      </c>
      <c r="E3017" s="48"/>
      <c r="F3017" s="52" t="s">
        <v>13142</v>
      </c>
      <c r="G3017" s="10">
        <v>58230</v>
      </c>
      <c r="H3017" s="10" t="s">
        <v>9570</v>
      </c>
      <c r="I3017" s="47" t="s">
        <v>5872</v>
      </c>
      <c r="J3017" s="10" t="s">
        <v>9323</v>
      </c>
      <c r="K3017" s="10" t="s">
        <v>9571</v>
      </c>
    </row>
    <row r="3018" spans="3:11" ht="15" customHeight="1" x14ac:dyDescent="0.3">
      <c r="C3018" s="44" t="s">
        <v>17929</v>
      </c>
      <c r="D3018" s="48" t="s">
        <v>3745</v>
      </c>
      <c r="E3018" s="48"/>
      <c r="F3018" s="52" t="s">
        <v>24700</v>
      </c>
      <c r="G3018" s="10">
        <v>20091</v>
      </c>
      <c r="H3018" s="10" t="s">
        <v>24701</v>
      </c>
      <c r="I3018" s="47" t="s">
        <v>17747</v>
      </c>
      <c r="J3018" s="10" t="s">
        <v>24702</v>
      </c>
      <c r="K3018" s="10" t="s">
        <v>24703</v>
      </c>
    </row>
    <row r="3019" spans="3:11" ht="15" customHeight="1" x14ac:dyDescent="0.3">
      <c r="C3019" s="44" t="s">
        <v>17930</v>
      </c>
      <c r="D3019" s="48" t="s">
        <v>3563</v>
      </c>
      <c r="E3019" s="48"/>
      <c r="F3019" s="52" t="s">
        <v>24704</v>
      </c>
      <c r="G3019" s="10">
        <v>20132</v>
      </c>
      <c r="H3019" s="10" t="s">
        <v>24705</v>
      </c>
      <c r="I3019" s="47" t="s">
        <v>17341</v>
      </c>
      <c r="J3019" s="10" t="s">
        <v>24706</v>
      </c>
      <c r="K3019" s="10" t="s">
        <v>24707</v>
      </c>
    </row>
    <row r="3020" spans="3:11" ht="15" customHeight="1" x14ac:dyDescent="0.3">
      <c r="C3020" s="44" t="s">
        <v>17931</v>
      </c>
      <c r="D3020" s="48" t="s">
        <v>3567</v>
      </c>
      <c r="E3020" s="48"/>
      <c r="F3020" s="52" t="s">
        <v>24708</v>
      </c>
      <c r="G3020" s="10">
        <v>67610</v>
      </c>
      <c r="H3020" s="10" t="s">
        <v>24709</v>
      </c>
      <c r="I3020" s="47" t="s">
        <v>18266</v>
      </c>
      <c r="J3020" s="10" t="s">
        <v>22412</v>
      </c>
      <c r="K3020" s="10" t="s">
        <v>24710</v>
      </c>
    </row>
    <row r="3021" spans="3:11" ht="15" customHeight="1" x14ac:dyDescent="0.3">
      <c r="C3021" s="44" t="s">
        <v>17932</v>
      </c>
      <c r="D3021" s="48" t="s">
        <v>3759</v>
      </c>
      <c r="E3021" s="48"/>
      <c r="F3021" s="52" t="s">
        <v>13143</v>
      </c>
      <c r="G3021" s="10">
        <v>68585</v>
      </c>
      <c r="H3021" s="10" t="s">
        <v>9621</v>
      </c>
      <c r="I3021" s="47" t="s">
        <v>9383</v>
      </c>
      <c r="J3021" s="10" t="s">
        <v>9385</v>
      </c>
      <c r="K3021" s="10" t="s">
        <v>9622</v>
      </c>
    </row>
    <row r="3022" spans="3:11" ht="15" customHeight="1" x14ac:dyDescent="0.3">
      <c r="C3022" s="44" t="s">
        <v>17933</v>
      </c>
      <c r="D3022" s="48" t="s">
        <v>17934</v>
      </c>
      <c r="E3022" s="48"/>
      <c r="F3022" s="52" t="s">
        <v>13144</v>
      </c>
      <c r="G3022" s="10">
        <v>12399</v>
      </c>
      <c r="H3022" s="10" t="s">
        <v>9623</v>
      </c>
      <c r="I3022" s="47" t="s">
        <v>9392</v>
      </c>
      <c r="J3022" s="10" t="s">
        <v>9624</v>
      </c>
      <c r="K3022" s="10" t="s">
        <v>9625</v>
      </c>
    </row>
    <row r="3023" spans="3:11" ht="15" customHeight="1" x14ac:dyDescent="0.3">
      <c r="C3023" s="44" t="s">
        <v>17935</v>
      </c>
      <c r="D3023" s="48" t="s">
        <v>17936</v>
      </c>
      <c r="E3023" s="48"/>
      <c r="F3023" s="52" t="s">
        <v>24711</v>
      </c>
      <c r="G3023" s="10">
        <v>381489</v>
      </c>
      <c r="H3023" s="10" t="s">
        <v>24712</v>
      </c>
      <c r="I3023" s="47" t="s">
        <v>17343</v>
      </c>
      <c r="J3023" s="10" t="s">
        <v>22415</v>
      </c>
      <c r="K3023" s="10" t="s">
        <v>24713</v>
      </c>
    </row>
    <row r="3024" spans="3:11" ht="15" customHeight="1" x14ac:dyDescent="0.3">
      <c r="C3024" s="44" t="s">
        <v>17937</v>
      </c>
      <c r="D3024" s="48" t="s">
        <v>3999</v>
      </c>
      <c r="E3024" s="48"/>
      <c r="F3024" s="52" t="s">
        <v>24714</v>
      </c>
      <c r="G3024" s="10">
        <v>140498</v>
      </c>
      <c r="H3024" s="10" t="s">
        <v>24715</v>
      </c>
      <c r="I3024" s="47" t="s">
        <v>17345</v>
      </c>
      <c r="J3024" s="10" t="s">
        <v>22418</v>
      </c>
      <c r="K3024" s="10" t="s">
        <v>24716</v>
      </c>
    </row>
    <row r="3025" spans="3:11" ht="15" customHeight="1" x14ac:dyDescent="0.3">
      <c r="C3025" s="44" t="s">
        <v>17938</v>
      </c>
      <c r="D3025" s="48" t="s">
        <v>900</v>
      </c>
      <c r="E3025" s="48"/>
      <c r="F3025" s="52" t="s">
        <v>24717</v>
      </c>
      <c r="G3025" s="10">
        <v>239336</v>
      </c>
      <c r="H3025" s="10" t="s">
        <v>24718</v>
      </c>
      <c r="I3025" s="47" t="s">
        <v>17347</v>
      </c>
      <c r="J3025" s="10" t="s">
        <v>24719</v>
      </c>
      <c r="K3025" s="10" t="s">
        <v>24720</v>
      </c>
    </row>
    <row r="3026" spans="3:11" ht="15" customHeight="1" x14ac:dyDescent="0.3">
      <c r="C3026" s="44" t="s">
        <v>17939</v>
      </c>
      <c r="D3026" s="48" t="s">
        <v>4180</v>
      </c>
      <c r="E3026" s="48"/>
      <c r="F3026" s="52" t="s">
        <v>24721</v>
      </c>
      <c r="G3026" s="10">
        <v>242093</v>
      </c>
      <c r="H3026" s="10" t="s">
        <v>24722</v>
      </c>
      <c r="I3026" s="47" t="s">
        <v>17349</v>
      </c>
      <c r="J3026" s="10" t="s">
        <v>24723</v>
      </c>
      <c r="K3026" s="10" t="s">
        <v>24724</v>
      </c>
    </row>
    <row r="3027" spans="3:11" ht="15" customHeight="1" x14ac:dyDescent="0.3">
      <c r="C3027" s="44" t="s">
        <v>17940</v>
      </c>
      <c r="D3027" s="48" t="s">
        <v>2836</v>
      </c>
      <c r="E3027" s="48"/>
      <c r="F3027" s="52" t="s">
        <v>24725</v>
      </c>
      <c r="G3027" s="10">
        <v>20195</v>
      </c>
      <c r="H3027" s="10" t="s">
        <v>24726</v>
      </c>
      <c r="I3027" s="47" t="s">
        <v>19150</v>
      </c>
      <c r="J3027" s="10" t="s">
        <v>24727</v>
      </c>
      <c r="K3027" s="10" t="s">
        <v>24728</v>
      </c>
    </row>
    <row r="3028" spans="3:11" ht="15" customHeight="1" x14ac:dyDescent="0.3">
      <c r="C3028" s="44" t="s">
        <v>17941</v>
      </c>
      <c r="D3028" s="48" t="s">
        <v>17942</v>
      </c>
      <c r="E3028" s="48"/>
      <c r="F3028" s="52" t="s">
        <v>13145</v>
      </c>
      <c r="G3028" s="10">
        <v>381493</v>
      </c>
      <c r="H3028" s="10" t="s">
        <v>9637</v>
      </c>
      <c r="I3028" s="47" t="s">
        <v>9636</v>
      </c>
      <c r="J3028" s="10" t="s">
        <v>9638</v>
      </c>
      <c r="K3028" s="10" t="s">
        <v>9639</v>
      </c>
    </row>
    <row r="3029" spans="3:11" ht="15" customHeight="1" x14ac:dyDescent="0.3">
      <c r="C3029" s="44" t="s">
        <v>17943</v>
      </c>
      <c r="D3029" s="48" t="s">
        <v>17944</v>
      </c>
      <c r="E3029" s="48"/>
      <c r="F3029" s="52" t="s">
        <v>13146</v>
      </c>
      <c r="G3029" s="10">
        <v>20201</v>
      </c>
      <c r="H3029" s="10" t="s">
        <v>9640</v>
      </c>
      <c r="I3029" s="47" t="s">
        <v>9401</v>
      </c>
      <c r="J3029" s="10" t="s">
        <v>9641</v>
      </c>
      <c r="K3029" s="10" t="s">
        <v>9642</v>
      </c>
    </row>
    <row r="3030" spans="3:11" ht="15" customHeight="1" x14ac:dyDescent="0.3">
      <c r="C3030" s="44" t="s">
        <v>17945</v>
      </c>
      <c r="D3030" s="48" t="s">
        <v>17946</v>
      </c>
      <c r="E3030" s="48"/>
      <c r="F3030" s="52" t="s">
        <v>13147</v>
      </c>
      <c r="G3030" s="10">
        <v>20203</v>
      </c>
      <c r="H3030" s="10" t="s">
        <v>9643</v>
      </c>
      <c r="I3030" s="47" t="s">
        <v>9405</v>
      </c>
      <c r="J3030" s="10" t="s">
        <v>9644</v>
      </c>
      <c r="K3030" s="10" t="s">
        <v>9645</v>
      </c>
    </row>
    <row r="3031" spans="3:11" ht="15" customHeight="1" x14ac:dyDescent="0.3">
      <c r="C3031" s="44" t="s">
        <v>17947</v>
      </c>
      <c r="D3031" s="48" t="s">
        <v>4461</v>
      </c>
      <c r="E3031" s="48"/>
      <c r="F3031" s="52" t="s">
        <v>13148</v>
      </c>
      <c r="G3031" s="10">
        <v>13609</v>
      </c>
      <c r="H3031" s="10" t="s">
        <v>9649</v>
      </c>
      <c r="I3031" s="47" t="s">
        <v>5046</v>
      </c>
      <c r="J3031" s="10" t="s">
        <v>9412</v>
      </c>
      <c r="K3031" s="10" t="s">
        <v>9650</v>
      </c>
    </row>
    <row r="3032" spans="3:11" ht="15" customHeight="1" x14ac:dyDescent="0.3">
      <c r="C3032" s="44" t="s">
        <v>17948</v>
      </c>
      <c r="D3032" s="48" t="s">
        <v>17949</v>
      </c>
      <c r="E3032" s="48"/>
      <c r="F3032" s="52" t="s">
        <v>13149</v>
      </c>
      <c r="G3032" s="10">
        <v>14739</v>
      </c>
      <c r="H3032" s="10" t="s">
        <v>9654</v>
      </c>
      <c r="I3032" s="47" t="s">
        <v>9414</v>
      </c>
      <c r="J3032" s="10" t="s">
        <v>9416</v>
      </c>
      <c r="K3032" s="10" t="s">
        <v>9655</v>
      </c>
    </row>
    <row r="3033" spans="3:11" ht="15" customHeight="1" x14ac:dyDescent="0.3">
      <c r="C3033" s="44" t="s">
        <v>17950</v>
      </c>
      <c r="D3033" s="48" t="s">
        <v>4584</v>
      </c>
      <c r="E3033" s="48"/>
      <c r="F3033" s="52" t="s">
        <v>13150</v>
      </c>
      <c r="G3033" s="10">
        <v>13610</v>
      </c>
      <c r="H3033" s="10" t="s">
        <v>9659</v>
      </c>
      <c r="I3033" s="47" t="s">
        <v>9420</v>
      </c>
      <c r="J3033" s="10" t="s">
        <v>9422</v>
      </c>
      <c r="K3033" s="10" t="s">
        <v>9660</v>
      </c>
    </row>
    <row r="3034" spans="3:11" ht="15" customHeight="1" x14ac:dyDescent="0.3">
      <c r="C3034" s="44" t="s">
        <v>17951</v>
      </c>
      <c r="D3034" s="48" t="s">
        <v>17952</v>
      </c>
      <c r="E3034" s="48"/>
      <c r="F3034" s="52" t="s">
        <v>24729</v>
      </c>
      <c r="G3034" s="10">
        <v>13611</v>
      </c>
      <c r="H3034" s="10" t="s">
        <v>24730</v>
      </c>
      <c r="I3034" s="47" t="s">
        <v>17354</v>
      </c>
      <c r="J3034" s="10" t="s">
        <v>22427</v>
      </c>
      <c r="K3034" s="10" t="s">
        <v>24731</v>
      </c>
    </row>
    <row r="3035" spans="3:11" ht="15" customHeight="1" x14ac:dyDescent="0.3">
      <c r="C3035" s="44" t="s">
        <v>17953</v>
      </c>
      <c r="D3035" s="48" t="s">
        <v>17954</v>
      </c>
      <c r="E3035" s="48"/>
      <c r="F3035" s="52" t="s">
        <v>24732</v>
      </c>
      <c r="G3035" s="10">
        <v>94226</v>
      </c>
      <c r="H3035" s="10" t="s">
        <v>24733</v>
      </c>
      <c r="I3035" s="47" t="s">
        <v>17356</v>
      </c>
      <c r="J3035" s="10" t="s">
        <v>22430</v>
      </c>
      <c r="K3035" s="10" t="s">
        <v>24734</v>
      </c>
    </row>
    <row r="3036" spans="3:11" ht="15" customHeight="1" x14ac:dyDescent="0.3">
      <c r="C3036" s="44" t="s">
        <v>17955</v>
      </c>
      <c r="D3036" s="48" t="s">
        <v>4727</v>
      </c>
      <c r="E3036" s="48"/>
      <c r="F3036" s="52" t="s">
        <v>24735</v>
      </c>
      <c r="G3036" s="10">
        <v>20211</v>
      </c>
      <c r="H3036" s="10" t="s">
        <v>24736</v>
      </c>
      <c r="I3036" s="47" t="s">
        <v>19154</v>
      </c>
      <c r="J3036" s="10" t="s">
        <v>24737</v>
      </c>
      <c r="K3036" s="10" t="s">
        <v>24738</v>
      </c>
    </row>
    <row r="3037" spans="3:11" ht="15" customHeight="1" x14ac:dyDescent="0.3">
      <c r="C3037" s="44" t="s">
        <v>17956</v>
      </c>
      <c r="D3037" s="48" t="s">
        <v>17957</v>
      </c>
      <c r="E3037" s="48"/>
      <c r="F3037" s="52" t="s">
        <v>24739</v>
      </c>
      <c r="G3037" s="10">
        <v>57230</v>
      </c>
      <c r="H3037" s="10" t="s">
        <v>24740</v>
      </c>
      <c r="I3037" s="47" t="s">
        <v>17752</v>
      </c>
      <c r="J3037" s="10" t="s">
        <v>22436</v>
      </c>
      <c r="K3037" s="10" t="s">
        <v>24741</v>
      </c>
    </row>
    <row r="3038" spans="3:11" ht="15" customHeight="1" x14ac:dyDescent="0.3">
      <c r="C3038" s="44" t="s">
        <v>17958</v>
      </c>
      <c r="D3038" s="48" t="s">
        <v>17959</v>
      </c>
      <c r="E3038" s="48"/>
      <c r="F3038" s="52" t="s">
        <v>13151</v>
      </c>
      <c r="G3038" s="10">
        <v>20227</v>
      </c>
      <c r="H3038" s="10" t="s">
        <v>9689</v>
      </c>
      <c r="I3038" s="47" t="s">
        <v>2182</v>
      </c>
      <c r="J3038" s="10" t="s">
        <v>9690</v>
      </c>
      <c r="K3038" s="10" t="s">
        <v>9691</v>
      </c>
    </row>
    <row r="3039" spans="3:11" ht="15" customHeight="1" x14ac:dyDescent="0.3">
      <c r="C3039" s="44" t="s">
        <v>17960</v>
      </c>
      <c r="D3039" s="48" t="s">
        <v>17961</v>
      </c>
      <c r="E3039" s="48"/>
      <c r="F3039" s="52" t="s">
        <v>13152</v>
      </c>
      <c r="G3039" s="10">
        <v>20249</v>
      </c>
      <c r="H3039" s="10" t="s">
        <v>9694</v>
      </c>
      <c r="I3039" s="47" t="s">
        <v>9438</v>
      </c>
      <c r="J3039" s="10" t="s">
        <v>9440</v>
      </c>
      <c r="K3039" s="10" t="s">
        <v>9695</v>
      </c>
    </row>
    <row r="3040" spans="3:11" ht="15" customHeight="1" x14ac:dyDescent="0.3">
      <c r="C3040" s="44" t="s">
        <v>17962</v>
      </c>
      <c r="D3040" s="48" t="s">
        <v>4731</v>
      </c>
      <c r="E3040" s="48"/>
      <c r="F3040" s="52" t="s">
        <v>13153</v>
      </c>
      <c r="G3040" s="10">
        <v>20254</v>
      </c>
      <c r="H3040" s="10" t="s">
        <v>9696</v>
      </c>
      <c r="I3040" s="47" t="s">
        <v>9444</v>
      </c>
      <c r="J3040" s="10" t="s">
        <v>9697</v>
      </c>
      <c r="K3040" s="10" t="s">
        <v>9698</v>
      </c>
    </row>
    <row r="3041" spans="3:11" ht="15" customHeight="1" x14ac:dyDescent="0.3">
      <c r="C3041" s="44" t="s">
        <v>17963</v>
      </c>
      <c r="D3041" s="48" t="s">
        <v>17964</v>
      </c>
      <c r="E3041" s="48"/>
      <c r="F3041" s="52" t="s">
        <v>13154</v>
      </c>
      <c r="G3041" s="10">
        <v>319229</v>
      </c>
      <c r="H3041" s="10" t="s">
        <v>9703</v>
      </c>
      <c r="I3041" s="47" t="s">
        <v>9452</v>
      </c>
      <c r="J3041" s="10" t="s">
        <v>9454</v>
      </c>
      <c r="K3041" s="10" t="s">
        <v>9704</v>
      </c>
    </row>
    <row r="3042" spans="3:11" ht="15" customHeight="1" x14ac:dyDescent="0.3">
      <c r="C3042" s="44" t="s">
        <v>17965</v>
      </c>
      <c r="D3042" s="48" t="s">
        <v>17966</v>
      </c>
      <c r="E3042" s="48"/>
      <c r="F3042" s="52" t="s">
        <v>24742</v>
      </c>
      <c r="G3042" s="10">
        <v>64706</v>
      </c>
      <c r="H3042" s="10" t="s">
        <v>24743</v>
      </c>
      <c r="I3042" s="47" t="s">
        <v>19157</v>
      </c>
      <c r="J3042" s="10" t="s">
        <v>22439</v>
      </c>
      <c r="K3042" s="10" t="s">
        <v>24744</v>
      </c>
    </row>
    <row r="3043" spans="3:11" ht="15" customHeight="1" x14ac:dyDescent="0.3">
      <c r="C3043" s="44" t="s">
        <v>17967</v>
      </c>
      <c r="D3043" s="48" t="s">
        <v>4735</v>
      </c>
      <c r="E3043" s="48"/>
      <c r="F3043" s="52" t="s">
        <v>24745</v>
      </c>
      <c r="G3043" s="10">
        <v>53378</v>
      </c>
      <c r="H3043" s="10" t="s">
        <v>24746</v>
      </c>
      <c r="I3043" s="47" t="s">
        <v>19159</v>
      </c>
      <c r="J3043" s="10" t="s">
        <v>24747</v>
      </c>
      <c r="K3043" s="10" t="s">
        <v>24748</v>
      </c>
    </row>
    <row r="3044" spans="3:11" ht="15" customHeight="1" x14ac:dyDescent="0.3">
      <c r="C3044" s="44" t="s">
        <v>17968</v>
      </c>
      <c r="D3044" s="48" t="s">
        <v>17969</v>
      </c>
      <c r="E3044" s="48"/>
      <c r="F3044" s="52" t="s">
        <v>13155</v>
      </c>
      <c r="G3044" s="10">
        <v>66945</v>
      </c>
      <c r="H3044" s="10" t="s">
        <v>9705</v>
      </c>
      <c r="I3044" s="47" t="s">
        <v>1592</v>
      </c>
      <c r="J3044" s="10" t="s">
        <v>9457</v>
      </c>
      <c r="K3044" s="10" t="s">
        <v>9706</v>
      </c>
    </row>
    <row r="3045" spans="3:11" ht="15" customHeight="1" x14ac:dyDescent="0.3">
      <c r="C3045" s="44" t="s">
        <v>17970</v>
      </c>
      <c r="D3045" s="48" t="s">
        <v>17971</v>
      </c>
      <c r="E3045" s="48"/>
      <c r="F3045" s="52" t="s">
        <v>13156</v>
      </c>
      <c r="G3045" s="10">
        <v>67680</v>
      </c>
      <c r="H3045" s="10" t="s">
        <v>9707</v>
      </c>
      <c r="I3045" s="47" t="s">
        <v>1594</v>
      </c>
      <c r="J3045" s="10" t="s">
        <v>9462</v>
      </c>
      <c r="K3045" s="10" t="s">
        <v>9708</v>
      </c>
    </row>
    <row r="3046" spans="3:11" ht="15" customHeight="1" x14ac:dyDescent="0.3">
      <c r="C3046" s="44" t="s">
        <v>17972</v>
      </c>
      <c r="D3046" s="48" t="s">
        <v>17973</v>
      </c>
      <c r="E3046" s="48"/>
      <c r="F3046" s="52" t="s">
        <v>13157</v>
      </c>
      <c r="G3046" s="10">
        <v>66052</v>
      </c>
      <c r="H3046" s="10" t="s">
        <v>9709</v>
      </c>
      <c r="I3046" s="47" t="s">
        <v>1596</v>
      </c>
      <c r="J3046" s="10" t="s">
        <v>9465</v>
      </c>
      <c r="K3046" s="10" t="s">
        <v>9710</v>
      </c>
    </row>
    <row r="3047" spans="3:11" ht="15" customHeight="1" x14ac:dyDescent="0.3">
      <c r="C3047" s="44" t="s">
        <v>17974</v>
      </c>
      <c r="D3047" s="48" t="s">
        <v>17975</v>
      </c>
      <c r="E3047" s="48"/>
      <c r="F3047" s="52" t="s">
        <v>13158</v>
      </c>
      <c r="G3047" s="10">
        <v>66925</v>
      </c>
      <c r="H3047" s="10" t="s">
        <v>9711</v>
      </c>
      <c r="I3047" s="47" t="s">
        <v>1600</v>
      </c>
      <c r="J3047" s="10" t="s">
        <v>9468</v>
      </c>
      <c r="K3047" s="10" t="s">
        <v>9712</v>
      </c>
    </row>
    <row r="3048" spans="3:11" ht="15" customHeight="1" x14ac:dyDescent="0.3">
      <c r="C3048" s="44" t="s">
        <v>17976</v>
      </c>
      <c r="D3048" s="48" t="s">
        <v>17977</v>
      </c>
      <c r="E3048" s="48"/>
      <c r="F3048" s="52" t="s">
        <v>13159</v>
      </c>
      <c r="G3048" s="10">
        <v>69276</v>
      </c>
      <c r="H3048" s="10" t="s">
        <v>9713</v>
      </c>
      <c r="I3048" s="47" t="s">
        <v>9473</v>
      </c>
      <c r="J3048" s="10" t="s">
        <v>9475</v>
      </c>
      <c r="K3048" s="10" t="s">
        <v>9714</v>
      </c>
    </row>
    <row r="3049" spans="3:11" ht="15" customHeight="1" x14ac:dyDescent="0.3">
      <c r="C3049" s="44" t="s">
        <v>17978</v>
      </c>
      <c r="D3049" s="48" t="s">
        <v>17979</v>
      </c>
      <c r="E3049" s="48"/>
      <c r="F3049" s="52" t="s">
        <v>24749</v>
      </c>
      <c r="G3049" s="10">
        <v>58210</v>
      </c>
      <c r="H3049" s="10" t="s">
        <v>24750</v>
      </c>
      <c r="I3049" s="47" t="s">
        <v>19161</v>
      </c>
      <c r="J3049" s="10" t="s">
        <v>24751</v>
      </c>
      <c r="K3049" s="10" t="s">
        <v>24752</v>
      </c>
    </row>
    <row r="3050" spans="3:11" ht="15" customHeight="1" x14ac:dyDescent="0.3">
      <c r="C3050" s="44" t="s">
        <v>17980</v>
      </c>
      <c r="D3050" s="48" t="s">
        <v>17981</v>
      </c>
      <c r="E3050" s="48"/>
      <c r="F3050" s="52" t="s">
        <v>13160</v>
      </c>
      <c r="G3050" s="10">
        <v>20338</v>
      </c>
      <c r="H3050" s="10" t="s">
        <v>9716</v>
      </c>
      <c r="I3050" s="47" t="s">
        <v>9477</v>
      </c>
      <c r="J3050" s="10" t="s">
        <v>9479</v>
      </c>
      <c r="K3050" s="10" t="s">
        <v>9717</v>
      </c>
    </row>
    <row r="3051" spans="3:11" ht="15" customHeight="1" x14ac:dyDescent="0.3">
      <c r="C3051" s="44" t="s">
        <v>17982</v>
      </c>
      <c r="D3051" s="48" t="s">
        <v>4966</v>
      </c>
      <c r="E3051" s="48"/>
      <c r="F3051" s="52" t="s">
        <v>13161</v>
      </c>
      <c r="G3051" s="10">
        <v>20339</v>
      </c>
      <c r="H3051" s="10" t="s">
        <v>9718</v>
      </c>
      <c r="I3051" s="47" t="s">
        <v>3131</v>
      </c>
      <c r="J3051" s="10" t="s">
        <v>9719</v>
      </c>
      <c r="K3051" s="10" t="s">
        <v>9720</v>
      </c>
    </row>
    <row r="3052" spans="3:11" ht="15" customHeight="1" x14ac:dyDescent="0.3">
      <c r="C3052" s="44" t="s">
        <v>17983</v>
      </c>
      <c r="D3052" s="48" t="s">
        <v>17984</v>
      </c>
      <c r="E3052" s="48"/>
      <c r="F3052" s="52" t="s">
        <v>24753</v>
      </c>
      <c r="G3052" s="10">
        <v>20354</v>
      </c>
      <c r="H3052" s="10" t="s">
        <v>24754</v>
      </c>
      <c r="I3052" s="47" t="s">
        <v>17755</v>
      </c>
      <c r="J3052" s="10" t="s">
        <v>22448</v>
      </c>
      <c r="K3052" s="10" t="s">
        <v>24755</v>
      </c>
    </row>
    <row r="3053" spans="3:11" ht="15" customHeight="1" x14ac:dyDescent="0.3">
      <c r="C3053" s="44" t="s">
        <v>17985</v>
      </c>
      <c r="D3053" s="48" t="s">
        <v>4746</v>
      </c>
      <c r="E3053" s="48"/>
      <c r="F3053" s="52" t="s">
        <v>24756</v>
      </c>
      <c r="G3053" s="10">
        <v>26943</v>
      </c>
      <c r="H3053" s="10" t="s">
        <v>24757</v>
      </c>
      <c r="I3053" s="47" t="s">
        <v>17757</v>
      </c>
      <c r="J3053" s="10" t="s">
        <v>22451</v>
      </c>
      <c r="K3053" s="10" t="s">
        <v>24758</v>
      </c>
    </row>
    <row r="3054" spans="3:11" ht="15" customHeight="1" x14ac:dyDescent="0.3">
      <c r="C3054" s="44" t="s">
        <v>17986</v>
      </c>
      <c r="D3054" s="48" t="s">
        <v>4751</v>
      </c>
      <c r="E3054" s="48"/>
      <c r="F3054" s="52" t="s">
        <v>13162</v>
      </c>
      <c r="G3054" s="10">
        <v>28146</v>
      </c>
      <c r="H3054" s="10" t="s">
        <v>9729</v>
      </c>
      <c r="I3054" s="47" t="s">
        <v>9490</v>
      </c>
      <c r="J3054" s="10" t="s">
        <v>9492</v>
      </c>
      <c r="K3054" s="10" t="s">
        <v>9730</v>
      </c>
    </row>
    <row r="3055" spans="3:11" ht="15" customHeight="1" x14ac:dyDescent="0.3">
      <c r="C3055" s="44" t="s">
        <v>17987</v>
      </c>
      <c r="D3055" s="48" t="s">
        <v>17988</v>
      </c>
      <c r="E3055" s="48"/>
      <c r="F3055" s="52" t="s">
        <v>13163</v>
      </c>
      <c r="G3055" s="10">
        <v>20700</v>
      </c>
      <c r="H3055" s="10" t="s">
        <v>9735</v>
      </c>
      <c r="I3055" s="47" t="s">
        <v>9734</v>
      </c>
      <c r="J3055" s="10" t="s">
        <v>9736</v>
      </c>
      <c r="K3055" s="10" t="s">
        <v>9737</v>
      </c>
    </row>
    <row r="3056" spans="3:11" ht="15" customHeight="1" x14ac:dyDescent="0.3">
      <c r="C3056" s="44" t="s">
        <v>17989</v>
      </c>
      <c r="D3056" s="48" t="s">
        <v>4763</v>
      </c>
      <c r="E3056" s="48"/>
      <c r="F3056" s="52" t="s">
        <v>24759</v>
      </c>
      <c r="G3056" s="10">
        <v>20714</v>
      </c>
      <c r="H3056" s="10" t="s">
        <v>24760</v>
      </c>
      <c r="I3056" s="47" t="s">
        <v>18759</v>
      </c>
      <c r="J3056" s="10" t="s">
        <v>9500</v>
      </c>
      <c r="K3056" s="10" t="s">
        <v>24761</v>
      </c>
    </row>
    <row r="3057" spans="3:11" ht="15" customHeight="1" x14ac:dyDescent="0.3">
      <c r="C3057" s="44" t="s">
        <v>17990</v>
      </c>
      <c r="D3057" s="48" t="s">
        <v>17991</v>
      </c>
      <c r="E3057" s="48"/>
      <c r="F3057" s="52" t="s">
        <v>13164</v>
      </c>
      <c r="G3057" s="10">
        <v>20716</v>
      </c>
      <c r="H3057" s="10" t="s">
        <v>9738</v>
      </c>
      <c r="I3057" s="47" t="s">
        <v>9502</v>
      </c>
      <c r="J3057" s="10" t="s">
        <v>9504</v>
      </c>
      <c r="K3057" s="10" t="s">
        <v>9739</v>
      </c>
    </row>
    <row r="3058" spans="3:11" ht="15" customHeight="1" x14ac:dyDescent="0.3">
      <c r="C3058" s="44" t="s">
        <v>17992</v>
      </c>
      <c r="D3058" s="48" t="s">
        <v>17993</v>
      </c>
      <c r="E3058" s="48"/>
      <c r="F3058" s="52" t="s">
        <v>13165</v>
      </c>
      <c r="G3058" s="10">
        <v>18788</v>
      </c>
      <c r="H3058" s="10" t="s">
        <v>9740</v>
      </c>
      <c r="I3058" s="47" t="s">
        <v>6959</v>
      </c>
      <c r="J3058" s="10" t="s">
        <v>9741</v>
      </c>
      <c r="K3058" s="10" t="s">
        <v>9742</v>
      </c>
    </row>
    <row r="3059" spans="3:11" ht="15" customHeight="1" x14ac:dyDescent="0.3">
      <c r="C3059" s="44" t="s">
        <v>17994</v>
      </c>
      <c r="D3059" s="48" t="s">
        <v>4770</v>
      </c>
      <c r="E3059" s="48"/>
      <c r="F3059" s="52" t="s">
        <v>13166</v>
      </c>
      <c r="G3059" s="10">
        <v>20723</v>
      </c>
      <c r="H3059" s="10" t="s">
        <v>9743</v>
      </c>
      <c r="I3059" s="47" t="s">
        <v>9514</v>
      </c>
      <c r="J3059" s="10" t="s">
        <v>9744</v>
      </c>
      <c r="K3059" s="10" t="s">
        <v>9745</v>
      </c>
    </row>
    <row r="3060" spans="3:11" ht="15" customHeight="1" x14ac:dyDescent="0.3">
      <c r="C3060" s="44" t="s">
        <v>17995</v>
      </c>
      <c r="D3060" s="47" t="s">
        <v>4774</v>
      </c>
      <c r="E3060" s="48"/>
      <c r="F3060" s="52" t="s">
        <v>24762</v>
      </c>
      <c r="G3060" s="10">
        <v>18816</v>
      </c>
      <c r="H3060" s="10" t="s">
        <v>24763</v>
      </c>
      <c r="I3060" s="47" t="s">
        <v>19166</v>
      </c>
      <c r="J3060" s="10" t="s">
        <v>24764</v>
      </c>
      <c r="K3060" s="10" t="s">
        <v>24765</v>
      </c>
    </row>
    <row r="3061" spans="3:11" ht="15" customHeight="1" x14ac:dyDescent="0.3">
      <c r="C3061" s="44" t="s">
        <v>17996</v>
      </c>
      <c r="D3061" s="47" t="s">
        <v>17997</v>
      </c>
      <c r="E3061" s="48"/>
      <c r="F3061" s="52" t="s">
        <v>13167</v>
      </c>
      <c r="G3061" s="10">
        <v>55948</v>
      </c>
      <c r="H3061" s="10" t="s">
        <v>9771</v>
      </c>
      <c r="I3061" s="47" t="s">
        <v>4381</v>
      </c>
      <c r="J3061" s="10" t="s">
        <v>9534</v>
      </c>
      <c r="K3061" s="10" t="s">
        <v>9772</v>
      </c>
    </row>
    <row r="3062" spans="3:11" ht="15" customHeight="1" x14ac:dyDescent="0.3">
      <c r="C3062" s="44" t="s">
        <v>17998</v>
      </c>
      <c r="D3062" s="47" t="s">
        <v>4778</v>
      </c>
      <c r="E3062" s="48"/>
      <c r="F3062" s="52" t="s">
        <v>13168</v>
      </c>
      <c r="G3062" s="10">
        <v>20377</v>
      </c>
      <c r="H3062" s="10" t="s">
        <v>9775</v>
      </c>
      <c r="I3062" s="47" t="s">
        <v>8334</v>
      </c>
      <c r="J3062" s="10" t="s">
        <v>9537</v>
      </c>
      <c r="K3062" s="10" t="s">
        <v>9776</v>
      </c>
    </row>
    <row r="3063" spans="3:11" ht="15" customHeight="1" x14ac:dyDescent="0.3">
      <c r="C3063" s="44" t="s">
        <v>17999</v>
      </c>
      <c r="D3063" s="47" t="s">
        <v>4989</v>
      </c>
      <c r="E3063" s="48"/>
      <c r="F3063" s="52" t="s">
        <v>13169</v>
      </c>
      <c r="G3063" s="10">
        <v>20390</v>
      </c>
      <c r="H3063" s="10" t="s">
        <v>9777</v>
      </c>
      <c r="I3063" s="47" t="s">
        <v>7185</v>
      </c>
      <c r="J3063" s="10" t="s">
        <v>9778</v>
      </c>
      <c r="K3063" s="10" t="s">
        <v>9779</v>
      </c>
    </row>
    <row r="3064" spans="3:11" ht="15" customHeight="1" x14ac:dyDescent="0.3">
      <c r="C3064" s="44" t="s">
        <v>18000</v>
      </c>
      <c r="D3064" s="47" t="s">
        <v>4785</v>
      </c>
      <c r="E3064" s="48"/>
      <c r="F3064" s="52" t="s">
        <v>13170</v>
      </c>
      <c r="G3064" s="10">
        <v>54673</v>
      </c>
      <c r="H3064" s="10" t="s">
        <v>9787</v>
      </c>
      <c r="I3064" s="47" t="s">
        <v>9572</v>
      </c>
      <c r="J3064" s="10" t="s">
        <v>9788</v>
      </c>
      <c r="K3064" s="10" t="s">
        <v>9789</v>
      </c>
    </row>
    <row r="3065" spans="3:11" ht="15" customHeight="1" x14ac:dyDescent="0.3">
      <c r="C3065" s="44" t="s">
        <v>18001</v>
      </c>
      <c r="D3065" s="47" t="s">
        <v>4789</v>
      </c>
      <c r="E3065" s="48"/>
      <c r="F3065" s="52" t="s">
        <v>24766</v>
      </c>
      <c r="G3065" s="10">
        <v>59009</v>
      </c>
      <c r="H3065" s="10" t="s">
        <v>24767</v>
      </c>
      <c r="I3065" s="47" t="s">
        <v>9576</v>
      </c>
      <c r="J3065" s="10" t="s">
        <v>9578</v>
      </c>
      <c r="K3065" s="10" t="s">
        <v>24768</v>
      </c>
    </row>
    <row r="3066" spans="3:11" ht="15" customHeight="1" x14ac:dyDescent="0.3">
      <c r="C3066" s="44" t="s">
        <v>18002</v>
      </c>
      <c r="D3066" s="47" t="s">
        <v>18003</v>
      </c>
      <c r="E3066" s="48"/>
      <c r="F3066" s="52" t="s">
        <v>24769</v>
      </c>
      <c r="G3066" s="10">
        <v>268281</v>
      </c>
      <c r="H3066" s="10" t="s">
        <v>24770</v>
      </c>
      <c r="I3066" s="47" t="s">
        <v>9583</v>
      </c>
      <c r="J3066" s="10" t="s">
        <v>9585</v>
      </c>
      <c r="K3066" s="10" t="s">
        <v>24771</v>
      </c>
    </row>
    <row r="3067" spans="3:11" ht="15" customHeight="1" x14ac:dyDescent="0.3">
      <c r="C3067" s="44" t="s">
        <v>18004</v>
      </c>
      <c r="D3067" s="47" t="s">
        <v>4999</v>
      </c>
      <c r="E3067" s="48"/>
      <c r="F3067" s="52" t="s">
        <v>24772</v>
      </c>
      <c r="G3067" s="10">
        <v>20437</v>
      </c>
      <c r="H3067" s="10" t="s">
        <v>24773</v>
      </c>
      <c r="I3067" s="47" t="s">
        <v>18270</v>
      </c>
      <c r="J3067" s="10" t="s">
        <v>24774</v>
      </c>
      <c r="K3067" s="10" t="s">
        <v>24775</v>
      </c>
    </row>
    <row r="3068" spans="3:11" ht="15" customHeight="1" x14ac:dyDescent="0.3">
      <c r="C3068" s="44" t="s">
        <v>18005</v>
      </c>
      <c r="D3068" s="47" t="s">
        <v>18006</v>
      </c>
      <c r="E3068" s="48"/>
      <c r="F3068" s="52" t="s">
        <v>24776</v>
      </c>
      <c r="G3068" s="10">
        <v>20439</v>
      </c>
      <c r="H3068" s="10" t="s">
        <v>24777</v>
      </c>
      <c r="I3068" s="47" t="s">
        <v>18272</v>
      </c>
      <c r="J3068" s="10" t="s">
        <v>24778</v>
      </c>
      <c r="K3068" s="10" t="s">
        <v>24779</v>
      </c>
    </row>
    <row r="3069" spans="3:11" ht="15" customHeight="1" x14ac:dyDescent="0.3">
      <c r="C3069" s="44" t="s">
        <v>18007</v>
      </c>
      <c r="D3069" s="47" t="s">
        <v>18008</v>
      </c>
      <c r="E3069" s="48"/>
      <c r="F3069" s="52" t="s">
        <v>24780</v>
      </c>
      <c r="G3069" s="10">
        <v>24058</v>
      </c>
      <c r="H3069" s="10" t="s">
        <v>24781</v>
      </c>
      <c r="I3069" s="47" t="s">
        <v>19169</v>
      </c>
      <c r="J3069" s="10" t="s">
        <v>9904</v>
      </c>
      <c r="K3069" s="10" t="s">
        <v>24782</v>
      </c>
    </row>
    <row r="3070" spans="3:11" ht="15" customHeight="1" x14ac:dyDescent="0.3">
      <c r="C3070" s="44" t="s">
        <v>18009</v>
      </c>
      <c r="D3070" s="47" t="s">
        <v>18010</v>
      </c>
      <c r="E3070" s="48"/>
      <c r="F3070" s="52" t="s">
        <v>13171</v>
      </c>
      <c r="G3070" s="10">
        <v>20612</v>
      </c>
      <c r="H3070" s="10" t="s">
        <v>9797</v>
      </c>
      <c r="I3070" s="47" t="s">
        <v>9587</v>
      </c>
      <c r="J3070" s="10" t="s">
        <v>9588</v>
      </c>
      <c r="K3070" s="10" t="s">
        <v>9798</v>
      </c>
    </row>
    <row r="3071" spans="3:11" ht="15" customHeight="1" x14ac:dyDescent="0.3">
      <c r="C3071" s="44" t="s">
        <v>18011</v>
      </c>
      <c r="D3071" s="47" t="s">
        <v>4819</v>
      </c>
      <c r="E3071" s="48"/>
      <c r="F3071" s="52" t="s">
        <v>13172</v>
      </c>
      <c r="G3071" s="10">
        <v>18391</v>
      </c>
      <c r="H3071" s="10" t="s">
        <v>9799</v>
      </c>
      <c r="I3071" s="47" t="s">
        <v>3819</v>
      </c>
      <c r="J3071" s="10" t="s">
        <v>9590</v>
      </c>
      <c r="K3071" s="10" t="s">
        <v>9800</v>
      </c>
    </row>
    <row r="3072" spans="3:11" ht="15" customHeight="1" x14ac:dyDescent="0.3">
      <c r="C3072" s="44" t="s">
        <v>18012</v>
      </c>
      <c r="D3072" s="47" t="s">
        <v>18013</v>
      </c>
      <c r="E3072" s="48"/>
      <c r="F3072" s="52" t="s">
        <v>24783</v>
      </c>
      <c r="G3072" s="10">
        <v>20469</v>
      </c>
      <c r="H3072" s="10" t="s">
        <v>24784</v>
      </c>
      <c r="I3072" s="47" t="s">
        <v>17764</v>
      </c>
      <c r="J3072" s="10" t="s">
        <v>24785</v>
      </c>
      <c r="K3072" s="10" t="s">
        <v>24786</v>
      </c>
    </row>
    <row r="3073" spans="3:11" ht="15" customHeight="1" x14ac:dyDescent="0.3">
      <c r="C3073" s="44" t="s">
        <v>18014</v>
      </c>
      <c r="D3073" s="47" t="s">
        <v>18015</v>
      </c>
      <c r="E3073" s="48"/>
      <c r="F3073" s="52" t="s">
        <v>24787</v>
      </c>
      <c r="G3073" s="10">
        <v>30954</v>
      </c>
      <c r="H3073" s="10" t="s">
        <v>24788</v>
      </c>
      <c r="I3073" s="47" t="s">
        <v>17766</v>
      </c>
      <c r="J3073" s="10" t="s">
        <v>24789</v>
      </c>
      <c r="K3073" s="10" t="s">
        <v>24790</v>
      </c>
    </row>
    <row r="3074" spans="3:11" ht="15" customHeight="1" x14ac:dyDescent="0.3">
      <c r="C3074" s="44" t="s">
        <v>18016</v>
      </c>
      <c r="D3074" s="47" t="s">
        <v>18017</v>
      </c>
      <c r="F3074" s="52" t="s">
        <v>13173</v>
      </c>
      <c r="G3074" s="10">
        <v>21402</v>
      </c>
      <c r="H3074" s="10" t="s">
        <v>9835</v>
      </c>
      <c r="I3074" s="47" t="s">
        <v>9834</v>
      </c>
      <c r="J3074" s="10" t="s">
        <v>9836</v>
      </c>
      <c r="K3074" s="10" t="s">
        <v>9837</v>
      </c>
    </row>
    <row r="3075" spans="3:11" ht="15" customHeight="1" x14ac:dyDescent="0.3">
      <c r="C3075" s="44" t="s">
        <v>18018</v>
      </c>
      <c r="D3075" s="47" t="s">
        <v>5662</v>
      </c>
      <c r="F3075" s="52" t="s">
        <v>13174</v>
      </c>
      <c r="G3075" s="10">
        <v>27401</v>
      </c>
      <c r="H3075" s="10" t="s">
        <v>9841</v>
      </c>
      <c r="I3075" s="47" t="s">
        <v>4383</v>
      </c>
      <c r="J3075" s="10" t="s">
        <v>9606</v>
      </c>
      <c r="K3075" s="10" t="s">
        <v>9842</v>
      </c>
    </row>
    <row r="3076" spans="3:11" ht="15" customHeight="1" x14ac:dyDescent="0.3">
      <c r="C3076" s="44" t="s">
        <v>18019</v>
      </c>
      <c r="D3076" s="47" t="s">
        <v>18020</v>
      </c>
      <c r="F3076" s="52" t="s">
        <v>13175</v>
      </c>
      <c r="G3076" s="10">
        <v>20493</v>
      </c>
      <c r="H3076" s="10" t="s">
        <v>9846</v>
      </c>
      <c r="I3076" s="47" t="s">
        <v>9608</v>
      </c>
      <c r="J3076" s="10" t="s">
        <v>9610</v>
      </c>
      <c r="K3076" s="10" t="s">
        <v>9847</v>
      </c>
    </row>
    <row r="3077" spans="3:11" ht="15" customHeight="1" x14ac:dyDescent="0.3">
      <c r="C3077" s="44" t="s">
        <v>18021</v>
      </c>
      <c r="D3077" s="47" t="s">
        <v>5922</v>
      </c>
      <c r="F3077" s="52" t="s">
        <v>13176</v>
      </c>
      <c r="G3077" s="10">
        <v>20527</v>
      </c>
      <c r="H3077" s="10" t="s">
        <v>9922</v>
      </c>
      <c r="I3077" s="47" t="s">
        <v>6769</v>
      </c>
      <c r="J3077" s="10" t="s">
        <v>9701</v>
      </c>
      <c r="K3077" s="10" t="s">
        <v>9923</v>
      </c>
    </row>
    <row r="3078" spans="3:11" ht="15" customHeight="1" x14ac:dyDescent="0.3">
      <c r="C3078" s="44" t="s">
        <v>18022</v>
      </c>
      <c r="D3078" s="47" t="s">
        <v>18023</v>
      </c>
      <c r="F3078" s="52" t="s">
        <v>13177</v>
      </c>
      <c r="G3078" s="10">
        <v>106407</v>
      </c>
      <c r="H3078" s="10" t="s">
        <v>9935</v>
      </c>
      <c r="I3078" s="47" t="s">
        <v>9721</v>
      </c>
      <c r="J3078" s="10" t="s">
        <v>9723</v>
      </c>
      <c r="K3078" s="10" t="s">
        <v>9936</v>
      </c>
    </row>
    <row r="3079" spans="3:11" ht="15" customHeight="1" x14ac:dyDescent="0.3">
      <c r="C3079" s="44" t="s">
        <v>18024</v>
      </c>
      <c r="D3079" s="47" t="s">
        <v>18025</v>
      </c>
      <c r="F3079" s="52" t="s">
        <v>24791</v>
      </c>
      <c r="G3079" s="10">
        <v>330962</v>
      </c>
      <c r="H3079" s="10" t="s">
        <v>24792</v>
      </c>
      <c r="I3079" s="47" t="s">
        <v>18718</v>
      </c>
      <c r="J3079" s="10" t="s">
        <v>22465</v>
      </c>
      <c r="K3079" s="10" t="s">
        <v>24793</v>
      </c>
    </row>
    <row r="3080" spans="3:11" ht="15" customHeight="1" x14ac:dyDescent="0.3">
      <c r="C3080" s="44" t="s">
        <v>18026</v>
      </c>
      <c r="D3080" s="47" t="s">
        <v>5672</v>
      </c>
      <c r="F3080" s="52" t="s">
        <v>13178</v>
      </c>
      <c r="G3080" s="10">
        <v>28250</v>
      </c>
      <c r="H3080" s="10" t="s">
        <v>9950</v>
      </c>
      <c r="I3080" s="47" t="s">
        <v>9949</v>
      </c>
      <c r="J3080" s="10" t="s">
        <v>9755</v>
      </c>
      <c r="K3080" s="10" t="s">
        <v>9951</v>
      </c>
    </row>
    <row r="3081" spans="3:11" ht="15" customHeight="1" x14ac:dyDescent="0.3">
      <c r="C3081" s="44" t="s">
        <v>18027</v>
      </c>
      <c r="D3081" s="47" t="s">
        <v>18028</v>
      </c>
      <c r="F3081" s="52" t="s">
        <v>24794</v>
      </c>
      <c r="G3081" s="10">
        <v>57277</v>
      </c>
      <c r="H3081" s="10" t="s">
        <v>24795</v>
      </c>
      <c r="I3081" s="47" t="s">
        <v>19174</v>
      </c>
      <c r="J3081" s="10" t="s">
        <v>24796</v>
      </c>
      <c r="K3081" s="10" t="s">
        <v>24797</v>
      </c>
    </row>
    <row r="3082" spans="3:11" ht="15" customHeight="1" x14ac:dyDescent="0.3">
      <c r="C3082" s="44" t="s">
        <v>18029</v>
      </c>
      <c r="D3082" s="47" t="s">
        <v>5943</v>
      </c>
      <c r="F3082" s="52" t="s">
        <v>24798</v>
      </c>
      <c r="G3082" s="10">
        <v>76479</v>
      </c>
      <c r="H3082" s="10" t="s">
        <v>24799</v>
      </c>
      <c r="I3082" s="47" t="s">
        <v>17768</v>
      </c>
      <c r="J3082" s="10" t="s">
        <v>22471</v>
      </c>
      <c r="K3082" s="10" t="s">
        <v>24800</v>
      </c>
    </row>
    <row r="3083" spans="3:11" ht="15" customHeight="1" x14ac:dyDescent="0.3">
      <c r="C3083" s="44" t="s">
        <v>18030</v>
      </c>
      <c r="D3083" s="47" t="s">
        <v>5775</v>
      </c>
      <c r="F3083" s="52" t="s">
        <v>13179</v>
      </c>
      <c r="G3083" s="10">
        <v>319757</v>
      </c>
      <c r="H3083" s="10" t="s">
        <v>9968</v>
      </c>
      <c r="I3083" s="47" t="s">
        <v>8771</v>
      </c>
      <c r="J3083" s="10" t="s">
        <v>9785</v>
      </c>
      <c r="K3083" s="10" t="s">
        <v>9969</v>
      </c>
    </row>
    <row r="3084" spans="3:11" ht="15" customHeight="1" x14ac:dyDescent="0.3">
      <c r="C3084" s="44" t="s">
        <v>18031</v>
      </c>
      <c r="D3084" s="47" t="s">
        <v>6519</v>
      </c>
      <c r="F3084" s="52" t="s">
        <v>24801</v>
      </c>
      <c r="G3084" s="10">
        <v>20597</v>
      </c>
      <c r="H3084" s="10" t="s">
        <v>24802</v>
      </c>
      <c r="I3084" s="47" t="s">
        <v>18765</v>
      </c>
      <c r="J3084" s="10" t="s">
        <v>22474</v>
      </c>
      <c r="K3084" s="10" t="s">
        <v>24803</v>
      </c>
    </row>
    <row r="3085" spans="3:11" ht="15" customHeight="1" x14ac:dyDescent="0.3">
      <c r="C3085" s="44" t="s">
        <v>18032</v>
      </c>
      <c r="D3085" s="47" t="s">
        <v>3971</v>
      </c>
      <c r="F3085" s="52" t="s">
        <v>13180</v>
      </c>
      <c r="G3085" s="10">
        <v>75788</v>
      </c>
      <c r="H3085" s="10" t="s">
        <v>9970</v>
      </c>
      <c r="I3085" s="47" t="s">
        <v>7286</v>
      </c>
      <c r="J3085" s="10" t="s">
        <v>9971</v>
      </c>
      <c r="K3085" s="10" t="s">
        <v>9972</v>
      </c>
    </row>
    <row r="3086" spans="3:11" ht="15" customHeight="1" x14ac:dyDescent="0.3">
      <c r="C3086" s="44" t="s">
        <v>18033</v>
      </c>
      <c r="D3086" s="47" t="s">
        <v>6749</v>
      </c>
      <c r="F3086" s="52" t="s">
        <v>13181</v>
      </c>
      <c r="G3086" s="10">
        <v>66313</v>
      </c>
      <c r="H3086" s="10" t="s">
        <v>9976</v>
      </c>
      <c r="I3086" s="47" t="s">
        <v>9793</v>
      </c>
      <c r="J3086" s="10" t="s">
        <v>9795</v>
      </c>
      <c r="K3086" s="10" t="s">
        <v>9977</v>
      </c>
    </row>
    <row r="3087" spans="3:11" ht="15" customHeight="1" x14ac:dyDescent="0.3">
      <c r="C3087" s="44" t="s">
        <v>18034</v>
      </c>
      <c r="D3087" s="47" t="s">
        <v>7139</v>
      </c>
      <c r="F3087" s="52" t="s">
        <v>13182</v>
      </c>
      <c r="G3087" s="10">
        <v>20617</v>
      </c>
      <c r="H3087" s="10" t="s">
        <v>9985</v>
      </c>
      <c r="I3087" s="47" t="s">
        <v>9801</v>
      </c>
      <c r="J3087" s="10" t="s">
        <v>9986</v>
      </c>
      <c r="K3087" s="10" t="s">
        <v>9987</v>
      </c>
    </row>
    <row r="3088" spans="3:11" ht="15" customHeight="1" x14ac:dyDescent="0.3">
      <c r="C3088" s="44" t="s">
        <v>18035</v>
      </c>
      <c r="D3088" s="47" t="s">
        <v>18036</v>
      </c>
      <c r="F3088" s="52" t="s">
        <v>13183</v>
      </c>
      <c r="G3088" s="10">
        <v>12703</v>
      </c>
      <c r="H3088" s="10" t="s">
        <v>10001</v>
      </c>
      <c r="I3088" s="47" t="s">
        <v>3507</v>
      </c>
      <c r="J3088" s="10" t="s">
        <v>9826</v>
      </c>
      <c r="K3088" s="10" t="s">
        <v>10002</v>
      </c>
    </row>
    <row r="3089" spans="3:11" ht="15" customHeight="1" x14ac:dyDescent="0.3">
      <c r="C3089" s="44" t="s">
        <v>18037</v>
      </c>
      <c r="D3089" s="47" t="s">
        <v>18038</v>
      </c>
      <c r="F3089" s="52" t="s">
        <v>13184</v>
      </c>
      <c r="G3089" s="10">
        <v>216233</v>
      </c>
      <c r="H3089" s="10" t="s">
        <v>10003</v>
      </c>
      <c r="I3089" s="47" t="s">
        <v>7759</v>
      </c>
      <c r="J3089" s="10" t="s">
        <v>9829</v>
      </c>
      <c r="K3089" s="10" t="s">
        <v>10004</v>
      </c>
    </row>
    <row r="3090" spans="3:11" ht="15" customHeight="1" x14ac:dyDescent="0.3">
      <c r="C3090" s="44" t="s">
        <v>18039</v>
      </c>
      <c r="D3090" s="47" t="s">
        <v>18040</v>
      </c>
      <c r="F3090" s="52" t="s">
        <v>13185</v>
      </c>
      <c r="G3090" s="10">
        <v>12702</v>
      </c>
      <c r="H3090" s="10" t="s">
        <v>10005</v>
      </c>
      <c r="I3090" s="47" t="s">
        <v>1456</v>
      </c>
      <c r="J3090" s="10" t="s">
        <v>9832</v>
      </c>
      <c r="K3090" s="10" t="s">
        <v>10006</v>
      </c>
    </row>
    <row r="3091" spans="3:11" ht="15" customHeight="1" x14ac:dyDescent="0.3">
      <c r="C3091" s="44" t="s">
        <v>18041</v>
      </c>
      <c r="D3091" s="47" t="s">
        <v>18042</v>
      </c>
      <c r="F3091" s="52" t="s">
        <v>13186</v>
      </c>
      <c r="G3091" s="10">
        <v>67296</v>
      </c>
      <c r="H3091" s="10" t="s">
        <v>10011</v>
      </c>
      <c r="I3091" s="47" t="s">
        <v>7767</v>
      </c>
      <c r="J3091" s="10" t="s">
        <v>9839</v>
      </c>
      <c r="K3091" s="10" t="s">
        <v>10012</v>
      </c>
    </row>
    <row r="3092" spans="3:11" ht="15" customHeight="1" x14ac:dyDescent="0.3">
      <c r="C3092" s="44" t="s">
        <v>18043</v>
      </c>
      <c r="D3092" s="47" t="s">
        <v>18044</v>
      </c>
      <c r="F3092" s="52" t="s">
        <v>13187</v>
      </c>
      <c r="G3092" s="10">
        <v>56468</v>
      </c>
      <c r="H3092" s="10" t="s">
        <v>10013</v>
      </c>
      <c r="I3092" s="47" t="s">
        <v>7189</v>
      </c>
      <c r="J3092" s="10" t="s">
        <v>9844</v>
      </c>
      <c r="K3092" s="10" t="s">
        <v>10014</v>
      </c>
    </row>
    <row r="3093" spans="3:11" ht="15" customHeight="1" x14ac:dyDescent="0.3">
      <c r="C3093" s="44" t="s">
        <v>18045</v>
      </c>
      <c r="D3093" s="47" t="s">
        <v>7334</v>
      </c>
      <c r="F3093" s="52" t="s">
        <v>24804</v>
      </c>
      <c r="G3093" s="10">
        <v>54607</v>
      </c>
      <c r="H3093" s="10" t="s">
        <v>24805</v>
      </c>
      <c r="I3093" s="47" t="s">
        <v>18283</v>
      </c>
      <c r="J3093" s="10" t="s">
        <v>22477</v>
      </c>
      <c r="K3093" s="10" t="s">
        <v>24806</v>
      </c>
    </row>
    <row r="3094" spans="3:11" ht="15" customHeight="1" x14ac:dyDescent="0.3">
      <c r="C3094" s="44" t="s">
        <v>18046</v>
      </c>
      <c r="D3094" s="47" t="s">
        <v>7123</v>
      </c>
      <c r="F3094" s="52" t="s">
        <v>13188</v>
      </c>
      <c r="G3094" s="10">
        <v>20655</v>
      </c>
      <c r="H3094" s="10" t="s">
        <v>10015</v>
      </c>
      <c r="I3094" s="47" t="s">
        <v>1311</v>
      </c>
      <c r="J3094" s="10" t="s">
        <v>9849</v>
      </c>
      <c r="K3094" s="10" t="s">
        <v>10016</v>
      </c>
    </row>
    <row r="3095" spans="3:11" ht="15" customHeight="1" x14ac:dyDescent="0.3">
      <c r="C3095" s="44" t="s">
        <v>18047</v>
      </c>
      <c r="D3095" s="47" t="s">
        <v>18048</v>
      </c>
      <c r="F3095" s="52" t="s">
        <v>13189</v>
      </c>
      <c r="G3095" s="10">
        <v>20656</v>
      </c>
      <c r="H3095" s="10" t="s">
        <v>10017</v>
      </c>
      <c r="I3095" s="47" t="s">
        <v>4269</v>
      </c>
      <c r="J3095" s="10" t="s">
        <v>9852</v>
      </c>
      <c r="K3095" s="10" t="s">
        <v>10018</v>
      </c>
    </row>
    <row r="3096" spans="3:11" ht="15" customHeight="1" x14ac:dyDescent="0.3">
      <c r="C3096" s="44" t="s">
        <v>18049</v>
      </c>
      <c r="D3096" s="47" t="s">
        <v>18050</v>
      </c>
      <c r="F3096" s="52" t="s">
        <v>24807</v>
      </c>
      <c r="G3096" s="10">
        <v>20658</v>
      </c>
      <c r="H3096" s="10" t="s">
        <v>24808</v>
      </c>
      <c r="I3096" s="47" t="s">
        <v>17775</v>
      </c>
      <c r="J3096" s="10" t="s">
        <v>24809</v>
      </c>
      <c r="K3096" s="10" t="s">
        <v>24810</v>
      </c>
    </row>
    <row r="3097" spans="3:11" ht="15" customHeight="1" x14ac:dyDescent="0.3">
      <c r="C3097" s="44" t="s">
        <v>18051</v>
      </c>
      <c r="D3097" s="47" t="s">
        <v>18052</v>
      </c>
      <c r="F3097" s="52" t="s">
        <v>24811</v>
      </c>
      <c r="G3097" s="10">
        <v>58178</v>
      </c>
      <c r="H3097" s="10" t="s">
        <v>24812</v>
      </c>
      <c r="I3097" s="47" t="s">
        <v>17361</v>
      </c>
      <c r="J3097" s="10" t="s">
        <v>24813</v>
      </c>
      <c r="K3097" s="10" t="s">
        <v>24814</v>
      </c>
    </row>
    <row r="3098" spans="3:11" ht="15" customHeight="1" x14ac:dyDescent="0.3">
      <c r="C3098" s="44" t="s">
        <v>18053</v>
      </c>
      <c r="D3098" s="47" t="s">
        <v>7128</v>
      </c>
      <c r="F3098" s="52" t="s">
        <v>24815</v>
      </c>
      <c r="G3098" s="10">
        <v>81840</v>
      </c>
      <c r="H3098" s="10" t="s">
        <v>24816</v>
      </c>
      <c r="I3098" s="47" t="s">
        <v>17363</v>
      </c>
      <c r="J3098" s="10" t="s">
        <v>22486</v>
      </c>
      <c r="K3098" s="10" t="s">
        <v>24817</v>
      </c>
    </row>
    <row r="3099" spans="3:11" ht="15" customHeight="1" x14ac:dyDescent="0.3">
      <c r="C3099" s="44" t="s">
        <v>18054</v>
      </c>
      <c r="D3099" s="47" t="s">
        <v>18055</v>
      </c>
      <c r="F3099" s="52" t="s">
        <v>24818</v>
      </c>
      <c r="G3099" s="10">
        <v>66673</v>
      </c>
      <c r="H3099" s="10" t="s">
        <v>24819</v>
      </c>
      <c r="I3099" s="47" t="s">
        <v>17365</v>
      </c>
      <c r="J3099" s="10" t="s">
        <v>22489</v>
      </c>
      <c r="K3099" s="10" t="s">
        <v>24820</v>
      </c>
    </row>
    <row r="3100" spans="3:11" ht="15" customHeight="1" x14ac:dyDescent="0.3">
      <c r="C3100" s="44" t="s">
        <v>18056</v>
      </c>
      <c r="D3100" s="47" t="s">
        <v>18057</v>
      </c>
      <c r="F3100" s="52" t="s">
        <v>24821</v>
      </c>
      <c r="G3100" s="10">
        <v>75622</v>
      </c>
      <c r="H3100" s="10" t="s">
        <v>24822</v>
      </c>
      <c r="I3100" s="47" t="s">
        <v>19177</v>
      </c>
      <c r="J3100" s="10" t="s">
        <v>22492</v>
      </c>
      <c r="K3100" s="10" t="s">
        <v>24823</v>
      </c>
    </row>
    <row r="3101" spans="3:11" ht="15" customHeight="1" x14ac:dyDescent="0.3">
      <c r="C3101" s="44" t="s">
        <v>18058</v>
      </c>
      <c r="D3101" s="47" t="s">
        <v>7278</v>
      </c>
      <c r="F3101" s="52" t="s">
        <v>13190</v>
      </c>
      <c r="G3101" s="10">
        <v>263876</v>
      </c>
      <c r="H3101" s="10" t="s">
        <v>10039</v>
      </c>
      <c r="I3101" s="47" t="s">
        <v>9868</v>
      </c>
      <c r="J3101" s="10" t="s">
        <v>9870</v>
      </c>
      <c r="K3101" s="10" t="s">
        <v>10040</v>
      </c>
    </row>
    <row r="3102" spans="3:11" ht="15" customHeight="1" x14ac:dyDescent="0.3">
      <c r="C3102" s="44" t="s">
        <v>18059</v>
      </c>
      <c r="D3102" s="47" t="s">
        <v>18060</v>
      </c>
      <c r="F3102" s="52" t="s">
        <v>13191</v>
      </c>
      <c r="G3102" s="10">
        <v>20698</v>
      </c>
      <c r="H3102" s="10" t="s">
        <v>10047</v>
      </c>
      <c r="I3102" s="47" t="s">
        <v>5058</v>
      </c>
      <c r="J3102" s="10" t="s">
        <v>9873</v>
      </c>
      <c r="K3102" s="10" t="s">
        <v>10048</v>
      </c>
    </row>
    <row r="3103" spans="3:11" ht="15" customHeight="1" x14ac:dyDescent="0.3">
      <c r="C3103" s="44" t="s">
        <v>18061</v>
      </c>
      <c r="D3103" s="47" t="s">
        <v>18062</v>
      </c>
      <c r="F3103" s="52" t="s">
        <v>24824</v>
      </c>
      <c r="G3103" s="10">
        <v>20737</v>
      </c>
      <c r="H3103" s="10" t="s">
        <v>24825</v>
      </c>
      <c r="I3103" s="47" t="s">
        <v>17778</v>
      </c>
      <c r="J3103" s="10" t="s">
        <v>22495</v>
      </c>
      <c r="K3103" s="10" t="s">
        <v>24826</v>
      </c>
    </row>
    <row r="3104" spans="3:11" ht="15" customHeight="1" x14ac:dyDescent="0.3">
      <c r="C3104" s="44" t="s">
        <v>18063</v>
      </c>
      <c r="D3104" s="47" t="s">
        <v>18064</v>
      </c>
      <c r="F3104" s="52" t="s">
        <v>24827</v>
      </c>
      <c r="G3104" s="10">
        <v>20747</v>
      </c>
      <c r="H3104" s="10" t="s">
        <v>24828</v>
      </c>
      <c r="I3104" s="47" t="s">
        <v>18285</v>
      </c>
      <c r="J3104" s="10" t="s">
        <v>22498</v>
      </c>
      <c r="K3104" s="10" t="s">
        <v>24829</v>
      </c>
    </row>
    <row r="3105" spans="3:11" ht="15" customHeight="1" x14ac:dyDescent="0.3">
      <c r="C3105" s="44" t="s">
        <v>18065</v>
      </c>
      <c r="D3105" s="47" t="s">
        <v>18066</v>
      </c>
      <c r="F3105" s="52" t="s">
        <v>13192</v>
      </c>
      <c r="G3105" s="10">
        <v>20750</v>
      </c>
      <c r="H3105" s="10" t="s">
        <v>10049</v>
      </c>
      <c r="I3105" s="47" t="s">
        <v>1457</v>
      </c>
      <c r="J3105" s="10" t="s">
        <v>222</v>
      </c>
      <c r="K3105" s="10" t="s">
        <v>10050</v>
      </c>
    </row>
    <row r="3106" spans="3:11" ht="15" customHeight="1" x14ac:dyDescent="0.3">
      <c r="C3106" s="44" t="s">
        <v>18067</v>
      </c>
      <c r="D3106" s="47" t="s">
        <v>7360</v>
      </c>
      <c r="F3106" s="52" t="s">
        <v>24830</v>
      </c>
      <c r="G3106" s="10">
        <v>114715</v>
      </c>
      <c r="H3106" s="10" t="s">
        <v>24831</v>
      </c>
      <c r="I3106" s="47" t="s">
        <v>19180</v>
      </c>
      <c r="J3106" s="10" t="s">
        <v>24832</v>
      </c>
      <c r="K3106" s="10" t="s">
        <v>24833</v>
      </c>
    </row>
    <row r="3107" spans="3:11" ht="15" customHeight="1" x14ac:dyDescent="0.3">
      <c r="C3107" s="44" t="s">
        <v>18068</v>
      </c>
      <c r="D3107" s="47" t="s">
        <v>4012</v>
      </c>
      <c r="F3107" s="52" t="s">
        <v>13193</v>
      </c>
      <c r="G3107" s="10">
        <v>74646</v>
      </c>
      <c r="H3107" s="10" t="s">
        <v>10051</v>
      </c>
      <c r="I3107" s="47" t="s">
        <v>9882</v>
      </c>
      <c r="J3107" s="10" t="s">
        <v>9884</v>
      </c>
      <c r="K3107" s="10" t="s">
        <v>10052</v>
      </c>
    </row>
    <row r="3108" spans="3:11" ht="15" customHeight="1" x14ac:dyDescent="0.3">
      <c r="C3108" s="44" t="s">
        <v>18069</v>
      </c>
      <c r="D3108" s="47" t="s">
        <v>18070</v>
      </c>
      <c r="F3108" s="52" t="s">
        <v>24834</v>
      </c>
      <c r="G3108" s="10">
        <v>14794</v>
      </c>
      <c r="H3108" s="10" t="s">
        <v>24835</v>
      </c>
      <c r="I3108" s="47" t="s">
        <v>18288</v>
      </c>
      <c r="J3108" s="10" t="s">
        <v>22504</v>
      </c>
      <c r="K3108" s="10" t="s">
        <v>24836</v>
      </c>
    </row>
    <row r="3109" spans="3:11" ht="15" customHeight="1" x14ac:dyDescent="0.3">
      <c r="C3109" s="44" t="s">
        <v>18071</v>
      </c>
      <c r="D3109" s="47" t="s">
        <v>18072</v>
      </c>
      <c r="F3109" s="52" t="s">
        <v>24837</v>
      </c>
      <c r="G3109" s="10">
        <v>211949</v>
      </c>
      <c r="H3109" s="10" t="s">
        <v>24838</v>
      </c>
      <c r="I3109" s="47" t="s">
        <v>18290</v>
      </c>
      <c r="J3109" s="10" t="s">
        <v>22507</v>
      </c>
      <c r="K3109" s="10" t="s">
        <v>24839</v>
      </c>
    </row>
    <row r="3110" spans="3:11" ht="15" customHeight="1" x14ac:dyDescent="0.3">
      <c r="C3110" s="44" t="s">
        <v>18073</v>
      </c>
      <c r="D3110" s="47" t="s">
        <v>18074</v>
      </c>
      <c r="F3110" s="52" t="s">
        <v>13194</v>
      </c>
      <c r="G3110" s="10">
        <v>20787</v>
      </c>
      <c r="H3110" s="10" t="s">
        <v>10053</v>
      </c>
      <c r="I3110" s="47" t="s">
        <v>4875</v>
      </c>
      <c r="J3110" s="10" t="s">
        <v>9889</v>
      </c>
      <c r="K3110" s="10" t="s">
        <v>10054</v>
      </c>
    </row>
    <row r="3111" spans="3:11" ht="15" customHeight="1" x14ac:dyDescent="0.3">
      <c r="C3111" s="44" t="s">
        <v>18075</v>
      </c>
      <c r="D3111" s="47" t="s">
        <v>18076</v>
      </c>
      <c r="F3111" s="52" t="s">
        <v>24840</v>
      </c>
      <c r="G3111" s="10">
        <v>117600</v>
      </c>
      <c r="H3111" s="10" t="s">
        <v>24841</v>
      </c>
      <c r="I3111" s="47" t="s">
        <v>19182</v>
      </c>
      <c r="J3111" s="10" t="s">
        <v>22510</v>
      </c>
      <c r="K3111" s="10" t="s">
        <v>24842</v>
      </c>
    </row>
    <row r="3112" spans="3:11" ht="15" customHeight="1" x14ac:dyDescent="0.3">
      <c r="C3112" s="44" t="s">
        <v>18077</v>
      </c>
      <c r="D3112" s="47" t="s">
        <v>7442</v>
      </c>
      <c r="F3112" s="52" t="s">
        <v>13195</v>
      </c>
      <c r="G3112" s="10">
        <v>20604</v>
      </c>
      <c r="H3112" s="10" t="s">
        <v>10067</v>
      </c>
      <c r="I3112" s="47" t="s">
        <v>3827</v>
      </c>
      <c r="J3112" s="10" t="s">
        <v>9895</v>
      </c>
      <c r="K3112" s="10" t="s">
        <v>10068</v>
      </c>
    </row>
    <row r="3113" spans="3:11" ht="15" customHeight="1" x14ac:dyDescent="0.3">
      <c r="C3113" s="44" t="s">
        <v>18078</v>
      </c>
      <c r="D3113" s="47" t="s">
        <v>18079</v>
      </c>
      <c r="F3113" s="52" t="s">
        <v>13196</v>
      </c>
      <c r="G3113" s="10">
        <v>20605</v>
      </c>
      <c r="H3113" s="10" t="s">
        <v>10072</v>
      </c>
      <c r="I3113" s="47" t="s">
        <v>3835</v>
      </c>
      <c r="J3113" s="10" t="s">
        <v>9901</v>
      </c>
      <c r="K3113" s="10" t="s">
        <v>10073</v>
      </c>
    </row>
    <row r="3114" spans="3:11" ht="15" customHeight="1" x14ac:dyDescent="0.3">
      <c r="C3114" s="44" t="s">
        <v>18080</v>
      </c>
      <c r="D3114" s="47" t="s">
        <v>18081</v>
      </c>
      <c r="F3114" s="52" t="s">
        <v>13197</v>
      </c>
      <c r="G3114" s="10">
        <v>20606</v>
      </c>
      <c r="H3114" s="10" t="s">
        <v>10074</v>
      </c>
      <c r="I3114" s="47" t="s">
        <v>3834</v>
      </c>
      <c r="J3114" s="10" t="s">
        <v>9907</v>
      </c>
      <c r="K3114" s="10" t="s">
        <v>10075</v>
      </c>
    </row>
    <row r="3115" spans="3:11" ht="15" customHeight="1" x14ac:dyDescent="0.3">
      <c r="C3115" s="44" t="s">
        <v>18082</v>
      </c>
      <c r="D3115" s="47" t="s">
        <v>18083</v>
      </c>
      <c r="F3115" s="52" t="s">
        <v>13198</v>
      </c>
      <c r="G3115" s="10">
        <v>20607</v>
      </c>
      <c r="H3115" s="10" t="s">
        <v>10076</v>
      </c>
      <c r="I3115" s="47" t="s">
        <v>9912</v>
      </c>
      <c r="J3115" s="10" t="s">
        <v>9914</v>
      </c>
      <c r="K3115" s="10" t="s">
        <v>10077</v>
      </c>
    </row>
    <row r="3116" spans="3:11" ht="15" customHeight="1" x14ac:dyDescent="0.3">
      <c r="C3116" s="44" t="s">
        <v>18084</v>
      </c>
      <c r="D3116" s="47" t="s">
        <v>4353</v>
      </c>
      <c r="F3116" s="52" t="s">
        <v>13199</v>
      </c>
      <c r="G3116" s="10">
        <v>20608</v>
      </c>
      <c r="H3116" s="10" t="s">
        <v>10078</v>
      </c>
      <c r="I3116" s="47" t="s">
        <v>9916</v>
      </c>
      <c r="J3116" s="10" t="s">
        <v>9918</v>
      </c>
      <c r="K3116" s="10" t="s">
        <v>10079</v>
      </c>
    </row>
    <row r="3117" spans="3:11" ht="15" customHeight="1" x14ac:dyDescent="0.3">
      <c r="C3117" s="44" t="s">
        <v>18085</v>
      </c>
      <c r="D3117" s="47" t="s">
        <v>5502</v>
      </c>
      <c r="F3117" s="52" t="s">
        <v>24843</v>
      </c>
      <c r="G3117" s="10">
        <v>20609</v>
      </c>
      <c r="H3117" s="10" t="s">
        <v>24844</v>
      </c>
      <c r="I3117" s="47" t="s">
        <v>17371</v>
      </c>
      <c r="J3117" s="10" t="s">
        <v>22513</v>
      </c>
      <c r="K3117" s="10" t="s">
        <v>24845</v>
      </c>
    </row>
    <row r="3118" spans="3:11" ht="15" customHeight="1" x14ac:dyDescent="0.3">
      <c r="C3118" s="44" t="s">
        <v>18086</v>
      </c>
      <c r="D3118" s="47" t="s">
        <v>18087</v>
      </c>
      <c r="F3118" s="52" t="s">
        <v>13200</v>
      </c>
      <c r="G3118" s="10">
        <v>192187</v>
      </c>
      <c r="H3118" s="10" t="s">
        <v>10086</v>
      </c>
      <c r="I3118" s="47" t="s">
        <v>10085</v>
      </c>
      <c r="J3118" s="10" t="s">
        <v>10087</v>
      </c>
      <c r="K3118" s="10" t="s">
        <v>10088</v>
      </c>
    </row>
    <row r="3119" spans="3:11" ht="15" customHeight="1" x14ac:dyDescent="0.3">
      <c r="C3119" s="44" t="s">
        <v>18088</v>
      </c>
      <c r="D3119" s="47" t="s">
        <v>18089</v>
      </c>
      <c r="F3119" s="52" t="s">
        <v>24846</v>
      </c>
      <c r="G3119" s="10">
        <v>70527</v>
      </c>
      <c r="H3119" s="10" t="s">
        <v>24847</v>
      </c>
      <c r="I3119" s="47" t="s">
        <v>17783</v>
      </c>
      <c r="J3119" s="10" t="s">
        <v>24848</v>
      </c>
      <c r="K3119" s="10" t="s">
        <v>24849</v>
      </c>
    </row>
    <row r="3120" spans="3:11" ht="15" customHeight="1" x14ac:dyDescent="0.3">
      <c r="C3120" s="44" t="s">
        <v>18090</v>
      </c>
      <c r="D3120" s="47" t="s">
        <v>18091</v>
      </c>
      <c r="F3120" s="52" t="s">
        <v>13201</v>
      </c>
      <c r="G3120" s="10">
        <v>20846</v>
      </c>
      <c r="H3120" s="10" t="s">
        <v>10097</v>
      </c>
      <c r="I3120" s="47" t="s">
        <v>3260</v>
      </c>
      <c r="J3120" s="10" t="s">
        <v>9933</v>
      </c>
      <c r="K3120" s="10" t="s">
        <v>10098</v>
      </c>
    </row>
    <row r="3121" spans="3:11" ht="15" customHeight="1" x14ac:dyDescent="0.3">
      <c r="C3121" s="44" t="s">
        <v>18092</v>
      </c>
      <c r="D3121" s="47" t="s">
        <v>18093</v>
      </c>
      <c r="F3121" s="52" t="s">
        <v>13202</v>
      </c>
      <c r="G3121" s="10">
        <v>20848</v>
      </c>
      <c r="H3121" s="10" t="s">
        <v>10103</v>
      </c>
      <c r="I3121" s="47" t="s">
        <v>3516</v>
      </c>
      <c r="J3121" s="10" t="s">
        <v>9938</v>
      </c>
      <c r="K3121" s="10" t="s">
        <v>10104</v>
      </c>
    </row>
    <row r="3122" spans="3:11" ht="15" customHeight="1" x14ac:dyDescent="0.3">
      <c r="C3122" s="44" t="s">
        <v>18094</v>
      </c>
      <c r="D3122" s="47" t="s">
        <v>7604</v>
      </c>
      <c r="F3122" s="52" t="s">
        <v>13203</v>
      </c>
      <c r="G3122" s="10">
        <v>20850</v>
      </c>
      <c r="H3122" s="10" t="s">
        <v>10109</v>
      </c>
      <c r="I3122" s="47" t="s">
        <v>7789</v>
      </c>
      <c r="J3122" s="10" t="s">
        <v>9941</v>
      </c>
      <c r="K3122" s="10" t="s">
        <v>10110</v>
      </c>
    </row>
    <row r="3123" spans="3:11" ht="15" customHeight="1" x14ac:dyDescent="0.3">
      <c r="C3123" s="44" t="s">
        <v>18095</v>
      </c>
      <c r="D3123" s="47" t="s">
        <v>18096</v>
      </c>
      <c r="F3123" s="52" t="s">
        <v>13204</v>
      </c>
      <c r="G3123" s="10">
        <v>20851</v>
      </c>
      <c r="H3123" s="10" t="s">
        <v>10111</v>
      </c>
      <c r="I3123" s="47" t="s">
        <v>7790</v>
      </c>
      <c r="J3123" s="10" t="s">
        <v>9944</v>
      </c>
      <c r="K3123" s="10" t="s">
        <v>10112</v>
      </c>
    </row>
    <row r="3124" spans="3:11" ht="15" customHeight="1" x14ac:dyDescent="0.3">
      <c r="C3124" s="44" t="s">
        <v>18097</v>
      </c>
      <c r="D3124" s="47" t="s">
        <v>7611</v>
      </c>
      <c r="F3124" s="52" t="s">
        <v>24850</v>
      </c>
      <c r="G3124" s="10">
        <v>52331</v>
      </c>
      <c r="H3124" s="10" t="s">
        <v>24851</v>
      </c>
      <c r="I3124" s="47" t="s">
        <v>18770</v>
      </c>
      <c r="J3124" s="10" t="s">
        <v>22516</v>
      </c>
      <c r="K3124" s="10" t="s">
        <v>24852</v>
      </c>
    </row>
    <row r="3125" spans="3:11" ht="15" customHeight="1" x14ac:dyDescent="0.3">
      <c r="C3125" s="44" t="s">
        <v>18098</v>
      </c>
      <c r="D3125" s="47" t="s">
        <v>18099</v>
      </c>
      <c r="F3125" s="52" t="s">
        <v>24853</v>
      </c>
      <c r="G3125" s="10">
        <v>98267</v>
      </c>
      <c r="H3125" s="10" t="s">
        <v>24854</v>
      </c>
      <c r="I3125" s="47" t="s">
        <v>17788</v>
      </c>
      <c r="J3125" s="10" t="s">
        <v>24855</v>
      </c>
      <c r="K3125" s="10" t="s">
        <v>24856</v>
      </c>
    </row>
    <row r="3126" spans="3:11" ht="15" customHeight="1" x14ac:dyDescent="0.3">
      <c r="C3126" s="44" t="s">
        <v>18100</v>
      </c>
      <c r="D3126" s="47" t="s">
        <v>18101</v>
      </c>
      <c r="F3126" s="52" t="s">
        <v>13205</v>
      </c>
      <c r="G3126" s="10">
        <v>56424</v>
      </c>
      <c r="H3126" s="10" t="s">
        <v>10119</v>
      </c>
      <c r="I3126" s="47" t="s">
        <v>7791</v>
      </c>
      <c r="J3126" s="10" t="s">
        <v>9947</v>
      </c>
      <c r="K3126" s="10" t="s">
        <v>10120</v>
      </c>
    </row>
    <row r="3127" spans="3:11" ht="15" customHeight="1" x14ac:dyDescent="0.3">
      <c r="C3127" s="44" t="s">
        <v>18102</v>
      </c>
      <c r="D3127" s="47" t="s">
        <v>18103</v>
      </c>
      <c r="F3127" s="52" t="s">
        <v>13206</v>
      </c>
      <c r="G3127" s="10">
        <v>20916</v>
      </c>
      <c r="H3127" s="10" t="s">
        <v>10150</v>
      </c>
      <c r="I3127" s="47" t="s">
        <v>1602</v>
      </c>
      <c r="J3127" s="10" t="s">
        <v>10151</v>
      </c>
      <c r="K3127" s="10" t="s">
        <v>10152</v>
      </c>
    </row>
    <row r="3128" spans="3:11" ht="15" customHeight="1" x14ac:dyDescent="0.3">
      <c r="C3128" s="44" t="s">
        <v>18104</v>
      </c>
      <c r="D3128" s="47" t="s">
        <v>18105</v>
      </c>
      <c r="F3128" s="52" t="s">
        <v>13207</v>
      </c>
      <c r="G3128" s="10">
        <v>56451</v>
      </c>
      <c r="H3128" s="10" t="s">
        <v>10153</v>
      </c>
      <c r="I3128" s="47" t="s">
        <v>1608</v>
      </c>
      <c r="J3128" s="10" t="s">
        <v>10154</v>
      </c>
      <c r="K3128" s="10" t="s">
        <v>10155</v>
      </c>
    </row>
    <row r="3129" spans="3:11" ht="15" customHeight="1" x14ac:dyDescent="0.3">
      <c r="C3129" s="44" t="s">
        <v>18106</v>
      </c>
      <c r="D3129" s="47" t="s">
        <v>18107</v>
      </c>
      <c r="F3129" s="52" t="s">
        <v>13208</v>
      </c>
      <c r="G3129" s="10">
        <v>20917</v>
      </c>
      <c r="H3129" s="10" t="s">
        <v>10156</v>
      </c>
      <c r="I3129" s="47" t="s">
        <v>1610</v>
      </c>
      <c r="J3129" s="10" t="s">
        <v>10157</v>
      </c>
      <c r="K3129" s="10" t="s">
        <v>10158</v>
      </c>
    </row>
    <row r="3130" spans="3:11" ht="15" customHeight="1" x14ac:dyDescent="0.3">
      <c r="C3130" s="44" t="s">
        <v>18108</v>
      </c>
      <c r="D3130" s="47" t="s">
        <v>7749</v>
      </c>
      <c r="F3130" s="52" t="s">
        <v>24857</v>
      </c>
      <c r="G3130" s="10">
        <v>84112</v>
      </c>
      <c r="H3130" s="10" t="s">
        <v>24858</v>
      </c>
      <c r="I3130" s="47" t="s">
        <v>17373</v>
      </c>
      <c r="J3130" s="10" t="s">
        <v>22525</v>
      </c>
      <c r="K3130" s="10" t="s">
        <v>24859</v>
      </c>
    </row>
    <row r="3131" spans="3:11" ht="15" customHeight="1" x14ac:dyDescent="0.3">
      <c r="C3131" s="44" t="s">
        <v>18109</v>
      </c>
      <c r="D3131" s="47" t="s">
        <v>18110</v>
      </c>
      <c r="F3131" s="52" t="s">
        <v>13209</v>
      </c>
      <c r="G3131" s="10">
        <v>320558</v>
      </c>
      <c r="H3131" s="10" t="s">
        <v>10169</v>
      </c>
      <c r="I3131" s="47" t="s">
        <v>9961</v>
      </c>
      <c r="J3131" s="10" t="s">
        <v>9963</v>
      </c>
      <c r="K3131" s="10" t="s">
        <v>10170</v>
      </c>
    </row>
    <row r="3132" spans="3:11" ht="15" customHeight="1" x14ac:dyDescent="0.3">
      <c r="C3132" s="44" t="s">
        <v>18111</v>
      </c>
      <c r="D3132" s="47" t="s">
        <v>7801</v>
      </c>
      <c r="F3132" s="52" t="s">
        <v>13210</v>
      </c>
      <c r="G3132" s="10">
        <v>20963</v>
      </c>
      <c r="H3132" s="10" t="s">
        <v>10174</v>
      </c>
      <c r="I3132" s="47" t="s">
        <v>5721</v>
      </c>
      <c r="J3132" s="10" t="s">
        <v>9966</v>
      </c>
      <c r="K3132" s="10" t="s">
        <v>10175</v>
      </c>
    </row>
    <row r="3133" spans="3:11" ht="15" customHeight="1" x14ac:dyDescent="0.3">
      <c r="C3133" s="44" t="s">
        <v>18112</v>
      </c>
      <c r="D3133" s="47" t="s">
        <v>18113</v>
      </c>
      <c r="F3133" s="52" t="s">
        <v>13211</v>
      </c>
      <c r="G3133" s="10">
        <v>20979</v>
      </c>
      <c r="H3133" s="10" t="s">
        <v>10181</v>
      </c>
      <c r="I3133" s="47" t="s">
        <v>3143</v>
      </c>
      <c r="J3133" s="10" t="s">
        <v>9974</v>
      </c>
      <c r="K3133" s="10" t="s">
        <v>10182</v>
      </c>
    </row>
    <row r="3134" spans="3:11" ht="15" customHeight="1" x14ac:dyDescent="0.3">
      <c r="C3134" s="44" t="s">
        <v>18114</v>
      </c>
      <c r="D3134" s="47" t="s">
        <v>18115</v>
      </c>
      <c r="F3134" s="52" t="s">
        <v>13212</v>
      </c>
      <c r="G3134" s="10">
        <v>74126</v>
      </c>
      <c r="H3134" s="10" t="s">
        <v>10189</v>
      </c>
      <c r="I3134" s="47" t="s">
        <v>9978</v>
      </c>
      <c r="J3134" s="10" t="s">
        <v>9980</v>
      </c>
      <c r="K3134" s="10" t="s">
        <v>10190</v>
      </c>
    </row>
    <row r="3135" spans="3:11" ht="15" customHeight="1" x14ac:dyDescent="0.3">
      <c r="C3135" s="44" t="s">
        <v>18116</v>
      </c>
      <c r="D3135" s="47" t="s">
        <v>8162</v>
      </c>
      <c r="F3135" s="52" t="s">
        <v>24860</v>
      </c>
      <c r="G3135" s="10">
        <v>111174</v>
      </c>
      <c r="H3135" s="10" t="s">
        <v>24861</v>
      </c>
      <c r="I3135" s="47" t="s">
        <v>17375</v>
      </c>
      <c r="J3135" s="10" t="s">
        <v>24862</v>
      </c>
      <c r="K3135" s="10" t="s">
        <v>24863</v>
      </c>
    </row>
    <row r="3136" spans="3:11" ht="15" customHeight="1" x14ac:dyDescent="0.3">
      <c r="C3136" s="44" t="s">
        <v>18117</v>
      </c>
      <c r="D3136" s="47" t="s">
        <v>18118</v>
      </c>
      <c r="F3136" s="52" t="s">
        <v>24864</v>
      </c>
      <c r="G3136" s="10">
        <v>209512</v>
      </c>
      <c r="H3136" s="10" t="s">
        <v>24865</v>
      </c>
      <c r="I3136" s="47" t="s">
        <v>17377</v>
      </c>
      <c r="J3136" s="10" t="s">
        <v>24866</v>
      </c>
      <c r="K3136" s="10" t="s">
        <v>24867</v>
      </c>
    </row>
    <row r="3137" spans="3:11" ht="15" customHeight="1" x14ac:dyDescent="0.3">
      <c r="C3137" s="44" t="s">
        <v>18119</v>
      </c>
      <c r="D3137" s="47" t="s">
        <v>18120</v>
      </c>
      <c r="F3137" s="52" t="s">
        <v>24868</v>
      </c>
      <c r="G3137" s="10">
        <v>493809</v>
      </c>
      <c r="H3137" s="10" t="s">
        <v>24869</v>
      </c>
      <c r="I3137" s="47" t="s">
        <v>17379</v>
      </c>
      <c r="J3137" s="10" t="s">
        <v>24870</v>
      </c>
      <c r="K3137" s="10" t="s">
        <v>24871</v>
      </c>
    </row>
    <row r="3138" spans="3:11" ht="15" customHeight="1" x14ac:dyDescent="0.3">
      <c r="C3138" s="44" t="s">
        <v>18121</v>
      </c>
      <c r="D3138" s="47" t="s">
        <v>18122</v>
      </c>
      <c r="F3138" s="52" t="s">
        <v>24872</v>
      </c>
      <c r="G3138" s="10">
        <v>209513</v>
      </c>
      <c r="H3138" s="10" t="s">
        <v>24873</v>
      </c>
      <c r="I3138" s="47" t="s">
        <v>17381</v>
      </c>
      <c r="J3138" s="10" t="s">
        <v>24874</v>
      </c>
      <c r="K3138" s="10" t="s">
        <v>24875</v>
      </c>
    </row>
    <row r="3139" spans="3:11" ht="15" customHeight="1" x14ac:dyDescent="0.3">
      <c r="C3139" s="44" t="s">
        <v>18123</v>
      </c>
      <c r="D3139" s="47" t="s">
        <v>7483</v>
      </c>
      <c r="F3139" s="52" t="s">
        <v>24876</v>
      </c>
      <c r="G3139" s="10">
        <v>215854</v>
      </c>
      <c r="H3139" s="10" t="s">
        <v>24877</v>
      </c>
      <c r="I3139" s="47" t="s">
        <v>17383</v>
      </c>
      <c r="J3139" s="10" t="s">
        <v>24878</v>
      </c>
      <c r="K3139" s="10" t="s">
        <v>24879</v>
      </c>
    </row>
    <row r="3140" spans="3:11" ht="15" customHeight="1" x14ac:dyDescent="0.3">
      <c r="C3140" s="44" t="s">
        <v>18124</v>
      </c>
      <c r="D3140" s="47" t="s">
        <v>18125</v>
      </c>
      <c r="F3140" s="52" t="s">
        <v>24880</v>
      </c>
      <c r="G3140" s="10">
        <v>215855</v>
      </c>
      <c r="H3140" s="10" t="s">
        <v>24881</v>
      </c>
      <c r="I3140" s="47" t="s">
        <v>17385</v>
      </c>
      <c r="J3140" s="10" t="s">
        <v>24882</v>
      </c>
      <c r="K3140" s="10" t="s">
        <v>24883</v>
      </c>
    </row>
    <row r="3141" spans="3:11" ht="15" customHeight="1" x14ac:dyDescent="0.3">
      <c r="C3141" s="44" t="s">
        <v>18126</v>
      </c>
      <c r="D3141" s="47" t="s">
        <v>8267</v>
      </c>
      <c r="F3141" s="52" t="s">
        <v>24884</v>
      </c>
      <c r="G3141" s="10">
        <v>209517</v>
      </c>
      <c r="H3141" s="10" t="s">
        <v>24885</v>
      </c>
      <c r="I3141" s="47" t="s">
        <v>17387</v>
      </c>
      <c r="J3141" s="10" t="s">
        <v>24886</v>
      </c>
      <c r="K3141" s="10" t="s">
        <v>24887</v>
      </c>
    </row>
    <row r="3142" spans="3:11" ht="15" customHeight="1" x14ac:dyDescent="0.3">
      <c r="C3142" s="44" t="s">
        <v>18127</v>
      </c>
      <c r="D3142" s="47" t="s">
        <v>8299</v>
      </c>
      <c r="F3142" s="52" t="s">
        <v>24888</v>
      </c>
      <c r="G3142" s="10">
        <v>503558</v>
      </c>
      <c r="H3142" s="10" t="s">
        <v>24889</v>
      </c>
      <c r="I3142" s="47" t="s">
        <v>17389</v>
      </c>
      <c r="J3142" s="10" t="s">
        <v>24890</v>
      </c>
      <c r="K3142" s="10" t="s">
        <v>24891</v>
      </c>
    </row>
    <row r="3143" spans="3:11" ht="15" customHeight="1" x14ac:dyDescent="0.3">
      <c r="C3143" s="44" t="s">
        <v>18128</v>
      </c>
      <c r="D3143" s="47" t="s">
        <v>7178</v>
      </c>
      <c r="F3143" s="52" t="s">
        <v>13213</v>
      </c>
      <c r="G3143" s="10">
        <v>21336</v>
      </c>
      <c r="H3143" s="10" t="s">
        <v>10221</v>
      </c>
      <c r="I3143" s="47" t="s">
        <v>6424</v>
      </c>
      <c r="J3143" s="10" t="s">
        <v>9983</v>
      </c>
      <c r="K3143" s="10" t="s">
        <v>10222</v>
      </c>
    </row>
    <row r="3144" spans="3:11" ht="15" customHeight="1" x14ac:dyDescent="0.3">
      <c r="C3144" s="44" t="s">
        <v>18129</v>
      </c>
      <c r="D3144" s="47" t="s">
        <v>8324</v>
      </c>
      <c r="F3144" s="52" t="s">
        <v>13214</v>
      </c>
      <c r="G3144" s="10">
        <v>21337</v>
      </c>
      <c r="H3144" s="10" t="s">
        <v>10228</v>
      </c>
      <c r="I3144" s="47" t="s">
        <v>9988</v>
      </c>
      <c r="J3144" s="10" t="s">
        <v>9990</v>
      </c>
      <c r="K3144" s="10" t="s">
        <v>10229</v>
      </c>
    </row>
    <row r="3145" spans="3:11" ht="15" customHeight="1" x14ac:dyDescent="0.3">
      <c r="C3145" s="44" t="s">
        <v>18130</v>
      </c>
      <c r="D3145" s="47" t="s">
        <v>8666</v>
      </c>
      <c r="F3145" s="52" t="s">
        <v>13215</v>
      </c>
      <c r="G3145" s="10">
        <v>21338</v>
      </c>
      <c r="H3145" s="10" t="s">
        <v>10233</v>
      </c>
      <c r="I3145" s="47" t="s">
        <v>9992</v>
      </c>
      <c r="J3145" s="10" t="s">
        <v>9994</v>
      </c>
      <c r="K3145" s="10" t="s">
        <v>10234</v>
      </c>
    </row>
    <row r="3146" spans="3:11" ht="15" customHeight="1" x14ac:dyDescent="0.3">
      <c r="C3146" s="44" t="s">
        <v>18131</v>
      </c>
      <c r="D3146" s="47" t="s">
        <v>18132</v>
      </c>
      <c r="F3146" s="52" t="s">
        <v>13216</v>
      </c>
      <c r="G3146" s="10">
        <v>21345</v>
      </c>
      <c r="H3146" s="10" t="s">
        <v>10239</v>
      </c>
      <c r="I3146" s="47" t="s">
        <v>8900</v>
      </c>
      <c r="J3146" s="10" t="s">
        <v>9999</v>
      </c>
      <c r="K3146" s="10" t="s">
        <v>10240</v>
      </c>
    </row>
    <row r="3147" spans="3:11" ht="15" customHeight="1" x14ac:dyDescent="0.3">
      <c r="C3147" s="44" t="s">
        <v>18133</v>
      </c>
      <c r="D3147" s="47" t="s">
        <v>18134</v>
      </c>
      <c r="F3147" s="52" t="s">
        <v>24892</v>
      </c>
      <c r="G3147" s="10">
        <v>52440</v>
      </c>
      <c r="H3147" s="10" t="s">
        <v>24893</v>
      </c>
      <c r="I3147" s="47" t="s">
        <v>17790</v>
      </c>
      <c r="J3147" s="10" t="s">
        <v>22543</v>
      </c>
      <c r="K3147" s="10" t="s">
        <v>24894</v>
      </c>
    </row>
    <row r="3148" spans="3:11" ht="15" customHeight="1" x14ac:dyDescent="0.3">
      <c r="C3148" s="44" t="s">
        <v>18135</v>
      </c>
      <c r="D3148" s="47" t="s">
        <v>4042</v>
      </c>
      <c r="F3148" s="52" t="s">
        <v>13217</v>
      </c>
      <c r="G3148" s="10">
        <v>56480</v>
      </c>
      <c r="H3148" s="10" t="s">
        <v>10259</v>
      </c>
      <c r="I3148" s="47" t="s">
        <v>4064</v>
      </c>
      <c r="J3148" s="10" t="s">
        <v>10023</v>
      </c>
      <c r="K3148" s="10" t="s">
        <v>10260</v>
      </c>
    </row>
    <row r="3149" spans="3:11" ht="15" customHeight="1" x14ac:dyDescent="0.3">
      <c r="C3149" s="44" t="s">
        <v>18136</v>
      </c>
      <c r="D3149" s="47" t="s">
        <v>18137</v>
      </c>
      <c r="F3149" s="52" t="s">
        <v>13218</v>
      </c>
      <c r="G3149" s="10">
        <v>21386</v>
      </c>
      <c r="H3149" s="10" t="s">
        <v>10274</v>
      </c>
      <c r="I3149" s="47" t="s">
        <v>9095</v>
      </c>
      <c r="J3149" s="10" t="s">
        <v>10026</v>
      </c>
      <c r="K3149" s="10" t="s">
        <v>10275</v>
      </c>
    </row>
    <row r="3150" spans="3:11" ht="15" customHeight="1" x14ac:dyDescent="0.3">
      <c r="C3150" s="44" t="s">
        <v>18138</v>
      </c>
      <c r="D3150" s="47" t="s">
        <v>18139</v>
      </c>
      <c r="F3150" s="52" t="s">
        <v>13219</v>
      </c>
      <c r="G3150" s="10">
        <v>21388</v>
      </c>
      <c r="H3150" s="10" t="s">
        <v>10276</v>
      </c>
      <c r="I3150" s="47" t="s">
        <v>10028</v>
      </c>
      <c r="J3150" s="10" t="s">
        <v>10030</v>
      </c>
      <c r="K3150" s="10" t="s">
        <v>10277</v>
      </c>
    </row>
    <row r="3151" spans="3:11" ht="15" customHeight="1" x14ac:dyDescent="0.3">
      <c r="C3151" s="44" t="s">
        <v>18140</v>
      </c>
      <c r="D3151" s="47" t="s">
        <v>18141</v>
      </c>
      <c r="F3151" s="52" t="s">
        <v>24895</v>
      </c>
      <c r="G3151" s="10">
        <v>21390</v>
      </c>
      <c r="H3151" s="10" t="s">
        <v>24896</v>
      </c>
      <c r="I3151" s="47" t="s">
        <v>17394</v>
      </c>
      <c r="J3151" s="10" t="s">
        <v>22546</v>
      </c>
      <c r="K3151" s="10" t="s">
        <v>24897</v>
      </c>
    </row>
    <row r="3152" spans="3:11" ht="15" customHeight="1" x14ac:dyDescent="0.3">
      <c r="C3152" s="44" t="s">
        <v>18142</v>
      </c>
      <c r="D3152" s="47" t="s">
        <v>18143</v>
      </c>
      <c r="F3152" s="52" t="s">
        <v>13220</v>
      </c>
      <c r="G3152" s="10">
        <v>67923</v>
      </c>
      <c r="H3152" s="10" t="s">
        <v>10278</v>
      </c>
      <c r="I3152" s="47" t="s">
        <v>10032</v>
      </c>
      <c r="J3152" s="10" t="s">
        <v>10034</v>
      </c>
      <c r="K3152" s="10" t="s">
        <v>10279</v>
      </c>
    </row>
    <row r="3153" spans="3:11" ht="15" customHeight="1" x14ac:dyDescent="0.3">
      <c r="C3153" s="44" t="s">
        <v>18144</v>
      </c>
      <c r="D3153" s="47" t="s">
        <v>7740</v>
      </c>
      <c r="F3153" s="52" t="s">
        <v>24898</v>
      </c>
      <c r="G3153" s="10">
        <v>67673</v>
      </c>
      <c r="H3153" s="10" t="s">
        <v>24899</v>
      </c>
      <c r="I3153" s="47" t="s">
        <v>18295</v>
      </c>
      <c r="J3153" s="10" t="s">
        <v>24900</v>
      </c>
      <c r="K3153" s="10" t="s">
        <v>24901</v>
      </c>
    </row>
    <row r="3154" spans="3:11" ht="15" customHeight="1" x14ac:dyDescent="0.3">
      <c r="C3154" s="44" t="s">
        <v>18145</v>
      </c>
      <c r="D3154" s="47" t="s">
        <v>7741</v>
      </c>
      <c r="F3154" s="52" t="s">
        <v>13221</v>
      </c>
      <c r="G3154" s="10">
        <v>21454</v>
      </c>
      <c r="H3154" s="10" t="s">
        <v>10284</v>
      </c>
      <c r="I3154" s="47" t="s">
        <v>4272</v>
      </c>
      <c r="J3154" s="10" t="s">
        <v>10285</v>
      </c>
      <c r="K3154" s="10" t="s">
        <v>10286</v>
      </c>
    </row>
    <row r="3155" spans="3:11" ht="15" customHeight="1" x14ac:dyDescent="0.3">
      <c r="C3155" s="44" t="s">
        <v>18146</v>
      </c>
      <c r="D3155" s="47" t="s">
        <v>18147</v>
      </c>
      <c r="F3155" s="52" t="s">
        <v>13222</v>
      </c>
      <c r="G3155" s="10">
        <v>21667</v>
      </c>
      <c r="H3155" s="10" t="s">
        <v>10293</v>
      </c>
      <c r="I3155" s="47" t="s">
        <v>7290</v>
      </c>
      <c r="J3155" s="10" t="s">
        <v>10045</v>
      </c>
      <c r="K3155" s="10" t="s">
        <v>10294</v>
      </c>
    </row>
    <row r="3156" spans="3:11" ht="15" customHeight="1" x14ac:dyDescent="0.3">
      <c r="C3156" s="44" t="s">
        <v>18148</v>
      </c>
      <c r="D3156" s="47" t="s">
        <v>18149</v>
      </c>
      <c r="F3156" s="52" t="s">
        <v>13223</v>
      </c>
      <c r="G3156" s="10">
        <v>21786</v>
      </c>
      <c r="H3156" s="10" t="s">
        <v>10334</v>
      </c>
      <c r="I3156" s="47" t="s">
        <v>10055</v>
      </c>
      <c r="J3156" s="10" t="s">
        <v>10057</v>
      </c>
      <c r="K3156" s="10" t="s">
        <v>10335</v>
      </c>
    </row>
    <row r="3157" spans="3:11" ht="15" customHeight="1" x14ac:dyDescent="0.3">
      <c r="C3157" s="44" t="s">
        <v>18150</v>
      </c>
      <c r="D3157" s="47" t="s">
        <v>18151</v>
      </c>
      <c r="F3157" s="52" t="s">
        <v>13224</v>
      </c>
      <c r="G3157" s="10">
        <v>21803</v>
      </c>
      <c r="H3157" s="10" t="s">
        <v>10352</v>
      </c>
      <c r="I3157" s="47" t="s">
        <v>2206</v>
      </c>
      <c r="J3157" s="10" t="s">
        <v>225</v>
      </c>
      <c r="K3157" s="10" t="s">
        <v>10353</v>
      </c>
    </row>
    <row r="3158" spans="3:11" ht="15" customHeight="1" x14ac:dyDescent="0.3">
      <c r="C3158" s="44" t="s">
        <v>18152</v>
      </c>
      <c r="D3158" s="47" t="s">
        <v>3498</v>
      </c>
      <c r="F3158" s="52" t="s">
        <v>13225</v>
      </c>
      <c r="G3158" s="10">
        <v>21832</v>
      </c>
      <c r="H3158" s="10" t="s">
        <v>10383</v>
      </c>
      <c r="I3158" s="47" t="s">
        <v>4502</v>
      </c>
      <c r="J3158" s="10" t="s">
        <v>228</v>
      </c>
      <c r="K3158" s="10" t="s">
        <v>10384</v>
      </c>
    </row>
    <row r="3159" spans="3:11" ht="15" customHeight="1" x14ac:dyDescent="0.3">
      <c r="C3159" s="44" t="s">
        <v>18153</v>
      </c>
      <c r="D3159" s="47" t="s">
        <v>18154</v>
      </c>
      <c r="F3159" s="52" t="s">
        <v>24902</v>
      </c>
      <c r="G3159" s="10">
        <v>21841</v>
      </c>
      <c r="H3159" s="10" t="s">
        <v>24903</v>
      </c>
      <c r="I3159" s="47" t="s">
        <v>17797</v>
      </c>
      <c r="J3159" s="10" t="s">
        <v>24904</v>
      </c>
      <c r="K3159" s="10" t="s">
        <v>24905</v>
      </c>
    </row>
    <row r="3160" spans="3:11" ht="15" customHeight="1" x14ac:dyDescent="0.3">
      <c r="C3160" s="44" t="s">
        <v>18155</v>
      </c>
      <c r="D3160" s="47" t="s">
        <v>5847</v>
      </c>
      <c r="F3160" s="52" t="s">
        <v>24906</v>
      </c>
      <c r="G3160" s="10">
        <v>21843</v>
      </c>
      <c r="H3160" s="10" t="s">
        <v>24907</v>
      </c>
      <c r="I3160" s="47" t="s">
        <v>17799</v>
      </c>
      <c r="J3160" s="10" t="s">
        <v>24908</v>
      </c>
      <c r="K3160" s="10" t="s">
        <v>24909</v>
      </c>
    </row>
    <row r="3161" spans="3:11" ht="15" customHeight="1" x14ac:dyDescent="0.3">
      <c r="C3161" s="44" t="s">
        <v>18156</v>
      </c>
      <c r="D3161" s="47" t="s">
        <v>995</v>
      </c>
      <c r="F3161" s="52" t="s">
        <v>13226</v>
      </c>
      <c r="G3161" s="10">
        <v>14356</v>
      </c>
      <c r="H3161" s="10" t="s">
        <v>10401</v>
      </c>
      <c r="I3161" s="47" t="s">
        <v>10105</v>
      </c>
      <c r="J3161" s="10" t="s">
        <v>10107</v>
      </c>
      <c r="K3161" s="10" t="s">
        <v>10402</v>
      </c>
    </row>
    <row r="3162" spans="3:11" ht="15" customHeight="1" x14ac:dyDescent="0.3">
      <c r="C3162" s="44" t="s">
        <v>18157</v>
      </c>
      <c r="D3162" s="47" t="s">
        <v>9084</v>
      </c>
      <c r="F3162" s="52" t="s">
        <v>13227</v>
      </c>
      <c r="G3162" s="10">
        <v>21859</v>
      </c>
      <c r="H3162" s="10" t="s">
        <v>10409</v>
      </c>
      <c r="I3162" s="47" t="s">
        <v>3166</v>
      </c>
      <c r="J3162" s="10" t="s">
        <v>10410</v>
      </c>
      <c r="K3162" s="10" t="s">
        <v>10411</v>
      </c>
    </row>
    <row r="3163" spans="3:11" ht="15" customHeight="1" x14ac:dyDescent="0.3">
      <c r="C3163" s="44" t="s">
        <v>18158</v>
      </c>
      <c r="D3163" s="47" t="s">
        <v>18159</v>
      </c>
      <c r="F3163" s="52" t="s">
        <v>13228</v>
      </c>
      <c r="G3163" s="10">
        <v>117149</v>
      </c>
      <c r="H3163" s="10" t="s">
        <v>10414</v>
      </c>
      <c r="I3163" s="47" t="s">
        <v>4075</v>
      </c>
      <c r="J3163" s="10" t="s">
        <v>10117</v>
      </c>
      <c r="K3163" s="10" t="s">
        <v>10415</v>
      </c>
    </row>
    <row r="3164" spans="3:11" ht="15" customHeight="1" x14ac:dyDescent="0.3">
      <c r="C3164" s="44" t="s">
        <v>18160</v>
      </c>
      <c r="D3164" s="47" t="s">
        <v>18161</v>
      </c>
      <c r="F3164" s="52" t="s">
        <v>13229</v>
      </c>
      <c r="G3164" s="10">
        <v>21897</v>
      </c>
      <c r="H3164" s="10" t="s">
        <v>10433</v>
      </c>
      <c r="I3164" s="47" t="s">
        <v>4079</v>
      </c>
      <c r="J3164" s="10" t="s">
        <v>10122</v>
      </c>
      <c r="K3164" s="10" t="s">
        <v>10434</v>
      </c>
    </row>
    <row r="3165" spans="3:11" ht="15" customHeight="1" x14ac:dyDescent="0.3">
      <c r="C3165" s="44" t="s">
        <v>18162</v>
      </c>
      <c r="D3165" s="47" t="s">
        <v>18163</v>
      </c>
      <c r="F3165" s="52" t="s">
        <v>13230</v>
      </c>
      <c r="G3165" s="10">
        <v>24088</v>
      </c>
      <c r="H3165" s="10" t="s">
        <v>10435</v>
      </c>
      <c r="I3165" s="47" t="s">
        <v>4085</v>
      </c>
      <c r="J3165" s="10" t="s">
        <v>10125</v>
      </c>
      <c r="K3165" s="10" t="s">
        <v>10436</v>
      </c>
    </row>
    <row r="3166" spans="3:11" ht="15" customHeight="1" x14ac:dyDescent="0.3">
      <c r="C3166" s="44" t="s">
        <v>18164</v>
      </c>
      <c r="D3166" s="47" t="s">
        <v>18165</v>
      </c>
      <c r="F3166" s="52" t="s">
        <v>13231</v>
      </c>
      <c r="G3166" s="10">
        <v>142980</v>
      </c>
      <c r="H3166" s="10" t="s">
        <v>10441</v>
      </c>
      <c r="I3166" s="47" t="s">
        <v>3521</v>
      </c>
      <c r="J3166" s="10" t="s">
        <v>10131</v>
      </c>
      <c r="K3166" s="10" t="s">
        <v>10442</v>
      </c>
    </row>
    <row r="3167" spans="3:11" ht="15" customHeight="1" x14ac:dyDescent="0.3">
      <c r="C3167" s="44" t="s">
        <v>18166</v>
      </c>
      <c r="D3167" s="47" t="s">
        <v>18167</v>
      </c>
      <c r="F3167" s="52" t="s">
        <v>13232</v>
      </c>
      <c r="G3167" s="10">
        <v>21898</v>
      </c>
      <c r="H3167" s="10" t="s">
        <v>10444</v>
      </c>
      <c r="I3167" s="47" t="s">
        <v>1034</v>
      </c>
      <c r="J3167" s="10" t="s">
        <v>10134</v>
      </c>
      <c r="K3167" s="10" t="s">
        <v>10445</v>
      </c>
    </row>
    <row r="3168" spans="3:11" ht="15" customHeight="1" x14ac:dyDescent="0.3">
      <c r="C3168" s="44" t="s">
        <v>18168</v>
      </c>
      <c r="D3168" s="47" t="s">
        <v>9149</v>
      </c>
      <c r="F3168" s="52" t="s">
        <v>13233</v>
      </c>
      <c r="G3168" s="10">
        <v>53791</v>
      </c>
      <c r="H3168" s="10" t="s">
        <v>10451</v>
      </c>
      <c r="I3168" s="47" t="s">
        <v>4101</v>
      </c>
      <c r="J3168" s="10" t="s">
        <v>10137</v>
      </c>
      <c r="K3168" s="10" t="s">
        <v>10452</v>
      </c>
    </row>
    <row r="3169" spans="3:11" ht="15" customHeight="1" x14ac:dyDescent="0.3">
      <c r="C3169" s="44" t="s">
        <v>18169</v>
      </c>
      <c r="D3169" s="47" t="s">
        <v>18170</v>
      </c>
      <c r="F3169" s="52" t="s">
        <v>13234</v>
      </c>
      <c r="G3169" s="10">
        <v>21899</v>
      </c>
      <c r="H3169" s="10" t="s">
        <v>10453</v>
      </c>
      <c r="I3169" s="47" t="s">
        <v>4102</v>
      </c>
      <c r="J3169" s="10" t="s">
        <v>10140</v>
      </c>
      <c r="K3169" s="10" t="s">
        <v>10454</v>
      </c>
    </row>
    <row r="3170" spans="3:11" ht="15" customHeight="1" x14ac:dyDescent="0.3">
      <c r="C3170" s="44" t="s">
        <v>18171</v>
      </c>
      <c r="D3170" s="47" t="s">
        <v>18172</v>
      </c>
      <c r="F3170" s="52" t="s">
        <v>13235</v>
      </c>
      <c r="G3170" s="10">
        <v>170743</v>
      </c>
      <c r="H3170" s="10" t="s">
        <v>10455</v>
      </c>
      <c r="I3170" s="47" t="s">
        <v>3522</v>
      </c>
      <c r="J3170" s="10" t="s">
        <v>10143</v>
      </c>
      <c r="K3170" s="10" t="s">
        <v>10456</v>
      </c>
    </row>
    <row r="3171" spans="3:11" ht="15" customHeight="1" x14ac:dyDescent="0.3">
      <c r="C3171" s="44" t="s">
        <v>18173</v>
      </c>
      <c r="D3171" s="47" t="s">
        <v>18174</v>
      </c>
      <c r="F3171" s="52" t="s">
        <v>13236</v>
      </c>
      <c r="G3171" s="10">
        <v>170744</v>
      </c>
      <c r="H3171" s="10" t="s">
        <v>10459</v>
      </c>
      <c r="I3171" s="47" t="s">
        <v>3532</v>
      </c>
      <c r="J3171" s="10" t="s">
        <v>10460</v>
      </c>
      <c r="K3171" s="10" t="s">
        <v>10461</v>
      </c>
    </row>
    <row r="3172" spans="3:11" ht="15" customHeight="1" x14ac:dyDescent="0.3">
      <c r="C3172" s="44" t="s">
        <v>18175</v>
      </c>
      <c r="D3172" s="47" t="s">
        <v>9213</v>
      </c>
      <c r="F3172" s="52" t="s">
        <v>13237</v>
      </c>
      <c r="G3172" s="10">
        <v>81897</v>
      </c>
      <c r="H3172" s="10" t="s">
        <v>10462</v>
      </c>
      <c r="I3172" s="47" t="s">
        <v>3538</v>
      </c>
      <c r="J3172" s="10" t="s">
        <v>10146</v>
      </c>
      <c r="K3172" s="10" t="s">
        <v>10463</v>
      </c>
    </row>
    <row r="3173" spans="3:11" ht="15" customHeight="1" x14ac:dyDescent="0.3">
      <c r="C3173" s="44" t="s">
        <v>18176</v>
      </c>
      <c r="D3173" s="47" t="s">
        <v>18177</v>
      </c>
      <c r="F3173" s="52" t="s">
        <v>24910</v>
      </c>
      <c r="G3173" s="10">
        <v>94043</v>
      </c>
      <c r="H3173" s="10" t="s">
        <v>24911</v>
      </c>
      <c r="I3173" s="47" t="s">
        <v>17396</v>
      </c>
      <c r="J3173" s="10" t="s">
        <v>22558</v>
      </c>
      <c r="K3173" s="10" t="s">
        <v>24912</v>
      </c>
    </row>
    <row r="3174" spans="3:11" ht="15" customHeight="1" x14ac:dyDescent="0.3">
      <c r="C3174" s="44" t="s">
        <v>18178</v>
      </c>
      <c r="D3174" s="47" t="s">
        <v>18179</v>
      </c>
      <c r="F3174" s="52" t="s">
        <v>13238</v>
      </c>
      <c r="G3174" s="10">
        <v>66146</v>
      </c>
      <c r="H3174" s="10" t="s">
        <v>10475</v>
      </c>
      <c r="I3174" s="47" t="s">
        <v>10163</v>
      </c>
      <c r="J3174" s="10" t="s">
        <v>10165</v>
      </c>
      <c r="K3174" s="10" t="s">
        <v>10476</v>
      </c>
    </row>
    <row r="3175" spans="3:11" ht="15" customHeight="1" x14ac:dyDescent="0.3">
      <c r="C3175" s="44" t="s">
        <v>18180</v>
      </c>
      <c r="D3175" s="47" t="s">
        <v>18181</v>
      </c>
      <c r="F3175" s="52" t="s">
        <v>24913</v>
      </c>
      <c r="G3175" s="10">
        <v>72736</v>
      </c>
      <c r="H3175" s="10" t="s">
        <v>24914</v>
      </c>
      <c r="I3175" s="47" t="s">
        <v>17803</v>
      </c>
      <c r="J3175" s="10" t="s">
        <v>22561</v>
      </c>
      <c r="K3175" s="10" t="s">
        <v>24915</v>
      </c>
    </row>
    <row r="3176" spans="3:11" ht="15" customHeight="1" x14ac:dyDescent="0.3">
      <c r="C3176" s="44" t="s">
        <v>18182</v>
      </c>
      <c r="D3176" s="47" t="s">
        <v>18183</v>
      </c>
      <c r="F3176" s="52" t="s">
        <v>13239</v>
      </c>
      <c r="G3176" s="10">
        <v>21926</v>
      </c>
      <c r="H3176" s="10" t="s">
        <v>10481</v>
      </c>
      <c r="I3176" s="47" t="s">
        <v>1039</v>
      </c>
      <c r="J3176" s="10" t="s">
        <v>231</v>
      </c>
      <c r="K3176" s="10" t="s">
        <v>10482</v>
      </c>
    </row>
    <row r="3177" spans="3:11" ht="15" customHeight="1" x14ac:dyDescent="0.3">
      <c r="C3177" s="44" t="s">
        <v>18184</v>
      </c>
      <c r="D3177" s="47" t="s">
        <v>18185</v>
      </c>
      <c r="F3177" s="52" t="s">
        <v>24916</v>
      </c>
      <c r="G3177" s="10">
        <v>21927</v>
      </c>
      <c r="H3177" s="10" t="s">
        <v>24917</v>
      </c>
      <c r="I3177" s="47" t="s">
        <v>18297</v>
      </c>
      <c r="J3177" s="10" t="s">
        <v>22564</v>
      </c>
      <c r="K3177" s="10" t="s">
        <v>24918</v>
      </c>
    </row>
    <row r="3178" spans="3:11" ht="15" customHeight="1" x14ac:dyDescent="0.3">
      <c r="C3178" s="44" t="s">
        <v>18186</v>
      </c>
      <c r="D3178" s="47" t="s">
        <v>18187</v>
      </c>
      <c r="F3178" s="52" t="s">
        <v>13240</v>
      </c>
      <c r="G3178" s="10">
        <v>21929</v>
      </c>
      <c r="H3178" s="10" t="s">
        <v>10483</v>
      </c>
      <c r="I3178" s="47" t="s">
        <v>4113</v>
      </c>
      <c r="J3178" s="10" t="s">
        <v>10484</v>
      </c>
      <c r="K3178" s="10" t="s">
        <v>10485</v>
      </c>
    </row>
    <row r="3179" spans="3:11" ht="15" customHeight="1" x14ac:dyDescent="0.3">
      <c r="C3179" s="44" t="s">
        <v>18188</v>
      </c>
      <c r="D3179" s="47" t="s">
        <v>18189</v>
      </c>
      <c r="F3179" s="52" t="s">
        <v>24919</v>
      </c>
      <c r="G3179" s="10">
        <v>21930</v>
      </c>
      <c r="H3179" s="10" t="s">
        <v>24920</v>
      </c>
      <c r="I3179" s="47" t="s">
        <v>19200</v>
      </c>
      <c r="J3179" s="10" t="s">
        <v>24921</v>
      </c>
      <c r="K3179" s="10" t="s">
        <v>24922</v>
      </c>
    </row>
    <row r="3180" spans="3:11" ht="15" customHeight="1" x14ac:dyDescent="0.3">
      <c r="C3180" s="44" t="s">
        <v>18190</v>
      </c>
      <c r="D3180" s="47" t="s">
        <v>18191</v>
      </c>
      <c r="F3180" s="52" t="s">
        <v>24923</v>
      </c>
      <c r="G3180" s="10">
        <v>106869</v>
      </c>
      <c r="H3180" s="10" t="s">
        <v>24924</v>
      </c>
      <c r="I3180" s="47" t="s">
        <v>17807</v>
      </c>
      <c r="J3180" s="10" t="s">
        <v>22570</v>
      </c>
      <c r="K3180" s="10" t="s">
        <v>24925</v>
      </c>
    </row>
    <row r="3181" spans="3:11" ht="15" customHeight="1" x14ac:dyDescent="0.3">
      <c r="C3181" s="44" t="s">
        <v>18192</v>
      </c>
      <c r="D3181" s="47" t="s">
        <v>9541</v>
      </c>
      <c r="F3181" s="52" t="s">
        <v>24926</v>
      </c>
      <c r="G3181" s="10">
        <v>66443</v>
      </c>
      <c r="H3181" s="10" t="s">
        <v>24927</v>
      </c>
      <c r="I3181" s="47" t="s">
        <v>18784</v>
      </c>
      <c r="J3181" s="10" t="s">
        <v>22573</v>
      </c>
      <c r="K3181" s="10" t="s">
        <v>24928</v>
      </c>
    </row>
    <row r="3182" spans="3:11" ht="15" customHeight="1" x14ac:dyDescent="0.3">
      <c r="C3182" s="44" t="s">
        <v>18193</v>
      </c>
      <c r="D3182" s="47" t="s">
        <v>18194</v>
      </c>
      <c r="F3182" s="52" t="s">
        <v>13241</v>
      </c>
      <c r="G3182" s="10">
        <v>21933</v>
      </c>
      <c r="H3182" s="10" t="s">
        <v>10486</v>
      </c>
      <c r="I3182" s="47" t="s">
        <v>1045</v>
      </c>
      <c r="J3182" s="10" t="s">
        <v>10177</v>
      </c>
      <c r="K3182" s="10" t="s">
        <v>10487</v>
      </c>
    </row>
    <row r="3183" spans="3:11" ht="15" customHeight="1" x14ac:dyDescent="0.3">
      <c r="C3183" s="44" t="s">
        <v>18195</v>
      </c>
      <c r="D3183" s="47" t="s">
        <v>9545</v>
      </c>
      <c r="F3183" s="52" t="s">
        <v>13242</v>
      </c>
      <c r="G3183" s="10">
        <v>18383</v>
      </c>
      <c r="H3183" s="10" t="s">
        <v>10492</v>
      </c>
      <c r="I3183" s="47" t="s">
        <v>2568</v>
      </c>
      <c r="J3183" s="10" t="s">
        <v>10493</v>
      </c>
      <c r="K3183" s="10" t="s">
        <v>10494</v>
      </c>
    </row>
    <row r="3184" spans="3:11" ht="15" customHeight="1" x14ac:dyDescent="0.3">
      <c r="C3184" s="44" t="s">
        <v>18196</v>
      </c>
      <c r="D3184" s="47" t="s">
        <v>18197</v>
      </c>
      <c r="F3184" s="52" t="s">
        <v>13243</v>
      </c>
      <c r="G3184" s="10">
        <v>21936</v>
      </c>
      <c r="H3184" s="10" t="s">
        <v>10502</v>
      </c>
      <c r="I3184" s="47" t="s">
        <v>10501</v>
      </c>
      <c r="J3184" s="10" t="s">
        <v>10503</v>
      </c>
      <c r="K3184" s="10" t="s">
        <v>10504</v>
      </c>
    </row>
    <row r="3185" spans="3:11" ht="15" customHeight="1" x14ac:dyDescent="0.3">
      <c r="C3185" s="44" t="s">
        <v>18198</v>
      </c>
      <c r="D3185" s="47" t="s">
        <v>18199</v>
      </c>
      <c r="F3185" s="52" t="s">
        <v>13244</v>
      </c>
      <c r="G3185" s="10">
        <v>29820</v>
      </c>
      <c r="H3185" s="10" t="s">
        <v>10507</v>
      </c>
      <c r="I3185" s="47" t="s">
        <v>10506</v>
      </c>
      <c r="J3185" s="10" t="s">
        <v>10508</v>
      </c>
      <c r="K3185" s="10" t="s">
        <v>10509</v>
      </c>
    </row>
    <row r="3186" spans="3:11" ht="15" customHeight="1" x14ac:dyDescent="0.3">
      <c r="C3186" s="44" t="s">
        <v>18200</v>
      </c>
      <c r="D3186" s="47" t="s">
        <v>9249</v>
      </c>
      <c r="F3186" s="52" t="s">
        <v>13245</v>
      </c>
      <c r="G3186" s="10">
        <v>21937</v>
      </c>
      <c r="H3186" s="10" t="s">
        <v>10510</v>
      </c>
      <c r="I3186" s="47" t="s">
        <v>1054</v>
      </c>
      <c r="J3186" s="10" t="s">
        <v>10184</v>
      </c>
      <c r="K3186" s="10" t="s">
        <v>10511</v>
      </c>
    </row>
    <row r="3187" spans="3:11" ht="15" customHeight="1" x14ac:dyDescent="0.3">
      <c r="C3187" s="44" t="s">
        <v>18201</v>
      </c>
      <c r="D3187" s="47" t="s">
        <v>4066</v>
      </c>
      <c r="F3187" s="52" t="s">
        <v>13246</v>
      </c>
      <c r="G3187" s="10">
        <v>21938</v>
      </c>
      <c r="H3187" s="10" t="s">
        <v>10512</v>
      </c>
      <c r="I3187" s="47" t="s">
        <v>2931</v>
      </c>
      <c r="J3187" s="10" t="s">
        <v>10187</v>
      </c>
      <c r="K3187" s="10" t="s">
        <v>10513</v>
      </c>
    </row>
    <row r="3188" spans="3:11" ht="15" customHeight="1" x14ac:dyDescent="0.3">
      <c r="C3188" s="44" t="s">
        <v>18202</v>
      </c>
      <c r="D3188" s="47" t="s">
        <v>9256</v>
      </c>
      <c r="F3188" s="52" t="s">
        <v>13247</v>
      </c>
      <c r="G3188" s="10">
        <v>94185</v>
      </c>
      <c r="H3188" s="10" t="s">
        <v>10518</v>
      </c>
      <c r="I3188" s="47" t="s">
        <v>10191</v>
      </c>
      <c r="J3188" s="10" t="s">
        <v>10193</v>
      </c>
      <c r="K3188" s="10" t="s">
        <v>10519</v>
      </c>
    </row>
    <row r="3189" spans="3:11" ht="15" customHeight="1" x14ac:dyDescent="0.3">
      <c r="C3189" s="44" t="s">
        <v>18203</v>
      </c>
      <c r="D3189" s="47" t="s">
        <v>18204</v>
      </c>
      <c r="F3189" s="52" t="s">
        <v>13248</v>
      </c>
      <c r="G3189" s="10">
        <v>85030</v>
      </c>
      <c r="H3189" s="10" t="s">
        <v>10520</v>
      </c>
      <c r="I3189" s="47" t="s">
        <v>10195</v>
      </c>
      <c r="J3189" s="10" t="s">
        <v>10197</v>
      </c>
      <c r="K3189" s="10" t="s">
        <v>10521</v>
      </c>
    </row>
    <row r="3190" spans="3:11" ht="15" customHeight="1" x14ac:dyDescent="0.3">
      <c r="C3190" s="44" t="s">
        <v>18205</v>
      </c>
      <c r="D3190" s="47" t="s">
        <v>18206</v>
      </c>
      <c r="F3190" s="52" t="s">
        <v>13249</v>
      </c>
      <c r="G3190" s="10">
        <v>21941</v>
      </c>
      <c r="H3190" s="10" t="s">
        <v>10522</v>
      </c>
      <c r="I3190" s="47" t="s">
        <v>7197</v>
      </c>
      <c r="J3190" s="10" t="s">
        <v>10205</v>
      </c>
      <c r="K3190" s="10" t="s">
        <v>10523</v>
      </c>
    </row>
    <row r="3191" spans="3:11" ht="15" customHeight="1" x14ac:dyDescent="0.3">
      <c r="C3191" s="44" t="s">
        <v>18207</v>
      </c>
      <c r="D3191" s="47" t="s">
        <v>9260</v>
      </c>
      <c r="F3191" s="52" t="s">
        <v>13250</v>
      </c>
      <c r="G3191" s="10">
        <v>21942</v>
      </c>
      <c r="H3191" s="10" t="s">
        <v>10524</v>
      </c>
      <c r="I3191" s="47" t="s">
        <v>10210</v>
      </c>
      <c r="J3191" s="10" t="s">
        <v>10212</v>
      </c>
      <c r="K3191" s="10" t="s">
        <v>10525</v>
      </c>
    </row>
    <row r="3192" spans="3:11" ht="15" customHeight="1" x14ac:dyDescent="0.3">
      <c r="C3192" s="44" t="s">
        <v>18208</v>
      </c>
      <c r="D3192" s="47" t="s">
        <v>18209</v>
      </c>
      <c r="F3192" s="52" t="s">
        <v>13251</v>
      </c>
      <c r="G3192" s="10">
        <v>22035</v>
      </c>
      <c r="H3192" s="10" t="s">
        <v>10526</v>
      </c>
      <c r="I3192" s="47" t="s">
        <v>2569</v>
      </c>
      <c r="J3192" s="10" t="s">
        <v>237</v>
      </c>
      <c r="K3192" s="10" t="s">
        <v>10527</v>
      </c>
    </row>
    <row r="3193" spans="3:11" ht="15" customHeight="1" x14ac:dyDescent="0.3">
      <c r="C3193" s="44" t="s">
        <v>18210</v>
      </c>
      <c r="D3193" s="47" t="s">
        <v>18211</v>
      </c>
      <c r="F3193" s="52" t="s">
        <v>13252</v>
      </c>
      <c r="G3193" s="10">
        <v>21943</v>
      </c>
      <c r="H3193" s="10" t="s">
        <v>10528</v>
      </c>
      <c r="I3193" s="47" t="s">
        <v>2573</v>
      </c>
      <c r="J3193" s="10" t="s">
        <v>240</v>
      </c>
      <c r="K3193" s="10" t="s">
        <v>10529</v>
      </c>
    </row>
    <row r="3194" spans="3:11" ht="15" customHeight="1" x14ac:dyDescent="0.3">
      <c r="C3194" s="44" t="s">
        <v>18212</v>
      </c>
      <c r="D3194" s="47" t="s">
        <v>9264</v>
      </c>
      <c r="F3194" s="52" t="s">
        <v>13253</v>
      </c>
      <c r="G3194" s="10">
        <v>69583</v>
      </c>
      <c r="H3194" s="10" t="s">
        <v>10536</v>
      </c>
      <c r="I3194" s="47" t="s">
        <v>2574</v>
      </c>
      <c r="J3194" s="10" t="s">
        <v>243</v>
      </c>
      <c r="K3194" s="10" t="s">
        <v>10537</v>
      </c>
    </row>
    <row r="3195" spans="3:11" ht="15" customHeight="1" x14ac:dyDescent="0.3">
      <c r="C3195" s="44" t="s">
        <v>18213</v>
      </c>
      <c r="D3195" s="47" t="s">
        <v>18214</v>
      </c>
      <c r="F3195" s="52" t="s">
        <v>13254</v>
      </c>
      <c r="G3195" s="10">
        <v>24099</v>
      </c>
      <c r="H3195" s="10" t="s">
        <v>10541</v>
      </c>
      <c r="I3195" s="47" t="s">
        <v>2575</v>
      </c>
      <c r="J3195" s="10" t="s">
        <v>246</v>
      </c>
      <c r="K3195" s="10" t="s">
        <v>10542</v>
      </c>
    </row>
    <row r="3196" spans="3:11" ht="15" customHeight="1" x14ac:dyDescent="0.3">
      <c r="C3196" s="44" t="s">
        <v>18215</v>
      </c>
      <c r="D3196" s="47" t="s">
        <v>18216</v>
      </c>
      <c r="F3196" s="52" t="s">
        <v>13255</v>
      </c>
      <c r="G3196" s="10">
        <v>50930</v>
      </c>
      <c r="H3196" s="10" t="s">
        <v>10543</v>
      </c>
      <c r="I3196" s="47" t="s">
        <v>2576</v>
      </c>
      <c r="J3196" s="10" t="s">
        <v>249</v>
      </c>
      <c r="K3196" s="10" t="s">
        <v>10544</v>
      </c>
    </row>
    <row r="3197" spans="3:11" ht="15" customHeight="1" x14ac:dyDescent="0.3">
      <c r="C3197" s="44" t="s">
        <v>18217</v>
      </c>
      <c r="D3197" s="47" t="s">
        <v>9268</v>
      </c>
      <c r="F3197" s="52" t="s">
        <v>13256</v>
      </c>
      <c r="G3197" s="10">
        <v>326623</v>
      </c>
      <c r="H3197" s="10" t="s">
        <v>10545</v>
      </c>
      <c r="I3197" s="47" t="s">
        <v>4513</v>
      </c>
      <c r="J3197" s="10" t="s">
        <v>10242</v>
      </c>
      <c r="K3197" s="10" t="s">
        <v>10546</v>
      </c>
    </row>
    <row r="3198" spans="3:11" ht="15" customHeight="1" x14ac:dyDescent="0.3">
      <c r="C3198" s="44" t="s">
        <v>18218</v>
      </c>
      <c r="D3198" s="47" t="s">
        <v>18219</v>
      </c>
      <c r="F3198" s="52" t="s">
        <v>13257</v>
      </c>
      <c r="G3198" s="10">
        <v>240873</v>
      </c>
      <c r="H3198" s="10" t="s">
        <v>10547</v>
      </c>
      <c r="I3198" s="47" t="s">
        <v>4515</v>
      </c>
      <c r="J3198" s="10" t="s">
        <v>10245</v>
      </c>
      <c r="K3198" s="10" t="s">
        <v>10548</v>
      </c>
    </row>
    <row r="3199" spans="3:11" ht="15" customHeight="1" x14ac:dyDescent="0.3">
      <c r="C3199" s="44" t="s">
        <v>18220</v>
      </c>
      <c r="D3199" s="47" t="s">
        <v>18221</v>
      </c>
      <c r="F3199" s="52" t="s">
        <v>13258</v>
      </c>
      <c r="G3199" s="10">
        <v>22164</v>
      </c>
      <c r="H3199" s="10" t="s">
        <v>10549</v>
      </c>
      <c r="I3199" s="47" t="s">
        <v>2579</v>
      </c>
      <c r="J3199" s="10" t="s">
        <v>252</v>
      </c>
      <c r="K3199" s="10" t="s">
        <v>10550</v>
      </c>
    </row>
    <row r="3200" spans="3:11" ht="15" customHeight="1" x14ac:dyDescent="0.3">
      <c r="C3200" s="44" t="s">
        <v>18222</v>
      </c>
      <c r="D3200" s="47" t="s">
        <v>9274</v>
      </c>
      <c r="F3200" s="52" t="s">
        <v>13259</v>
      </c>
      <c r="G3200" s="10">
        <v>21949</v>
      </c>
      <c r="H3200" s="10" t="s">
        <v>10555</v>
      </c>
      <c r="I3200" s="47" t="s">
        <v>4519</v>
      </c>
      <c r="J3200" s="10" t="s">
        <v>255</v>
      </c>
      <c r="K3200" s="10" t="s">
        <v>10556</v>
      </c>
    </row>
    <row r="3201" spans="3:11" ht="15" customHeight="1" x14ac:dyDescent="0.3">
      <c r="C3201" s="44" t="s">
        <v>18223</v>
      </c>
      <c r="D3201" s="47" t="s">
        <v>18224</v>
      </c>
      <c r="F3201" s="52" t="s">
        <v>13260</v>
      </c>
      <c r="G3201" s="10">
        <v>21950</v>
      </c>
      <c r="H3201" s="10" t="s">
        <v>10557</v>
      </c>
      <c r="I3201" s="47" t="s">
        <v>4520</v>
      </c>
      <c r="J3201" s="10" t="s">
        <v>10250</v>
      </c>
      <c r="K3201" s="10" t="s">
        <v>10558</v>
      </c>
    </row>
    <row r="3202" spans="3:11" ht="15" customHeight="1" x14ac:dyDescent="0.3">
      <c r="C3202" s="44" t="s">
        <v>18225</v>
      </c>
      <c r="D3202" s="47" t="s">
        <v>18226</v>
      </c>
      <c r="F3202" s="52" t="s">
        <v>13261</v>
      </c>
      <c r="G3202" s="10">
        <v>54473</v>
      </c>
      <c r="H3202" s="10" t="s">
        <v>10580</v>
      </c>
      <c r="I3202" s="47" t="s">
        <v>4120</v>
      </c>
      <c r="J3202" s="10" t="s">
        <v>10272</v>
      </c>
      <c r="K3202" s="10" t="s">
        <v>10581</v>
      </c>
    </row>
    <row r="3203" spans="3:11" ht="15" customHeight="1" x14ac:dyDescent="0.3">
      <c r="C3203" s="44" t="s">
        <v>18227</v>
      </c>
      <c r="D3203" s="47" t="s">
        <v>18228</v>
      </c>
      <c r="F3203" s="52" t="s">
        <v>13262</v>
      </c>
      <c r="G3203" s="10">
        <v>106021</v>
      </c>
      <c r="H3203" s="10" t="s">
        <v>10584</v>
      </c>
      <c r="I3203" s="47" t="s">
        <v>10280</v>
      </c>
      <c r="J3203" s="10" t="s">
        <v>10282</v>
      </c>
      <c r="K3203" s="10" t="s">
        <v>10585</v>
      </c>
    </row>
    <row r="3204" spans="3:11" ht="15" customHeight="1" x14ac:dyDescent="0.3">
      <c r="C3204" s="44" t="s">
        <v>18229</v>
      </c>
      <c r="D3204" s="47" t="s">
        <v>18230</v>
      </c>
      <c r="F3204" s="52" t="s">
        <v>24929</v>
      </c>
      <c r="G3204" s="10">
        <v>21987</v>
      </c>
      <c r="H3204" s="10" t="s">
        <v>24930</v>
      </c>
      <c r="I3204" s="47" t="s">
        <v>17823</v>
      </c>
      <c r="J3204" s="10" t="s">
        <v>22579</v>
      </c>
      <c r="K3204" s="10" t="s">
        <v>24931</v>
      </c>
    </row>
    <row r="3205" spans="3:11" ht="15" customHeight="1" x14ac:dyDescent="0.3">
      <c r="C3205" s="44" t="s">
        <v>18231</v>
      </c>
      <c r="D3205" s="47" t="s">
        <v>9282</v>
      </c>
      <c r="F3205" s="52" t="s">
        <v>13263</v>
      </c>
      <c r="G3205" s="10">
        <v>22018</v>
      </c>
      <c r="H3205" s="10" t="s">
        <v>10592</v>
      </c>
      <c r="I3205" s="47" t="s">
        <v>10304</v>
      </c>
      <c r="J3205" s="10" t="s">
        <v>10306</v>
      </c>
      <c r="K3205" s="10" t="s">
        <v>10593</v>
      </c>
    </row>
    <row r="3206" spans="3:11" ht="15" customHeight="1" x14ac:dyDescent="0.3">
      <c r="C3206" s="44" t="s">
        <v>18232</v>
      </c>
      <c r="D3206" s="47" t="s">
        <v>9286</v>
      </c>
      <c r="F3206" s="52" t="s">
        <v>24932</v>
      </c>
      <c r="G3206" s="10">
        <v>22021</v>
      </c>
      <c r="H3206" s="10" t="s">
        <v>24933</v>
      </c>
      <c r="I3206" s="47" t="s">
        <v>19214</v>
      </c>
      <c r="J3206" s="10" t="s">
        <v>24934</v>
      </c>
      <c r="K3206" s="10" t="s">
        <v>24935</v>
      </c>
    </row>
    <row r="3207" spans="3:11" ht="15" customHeight="1" x14ac:dyDescent="0.3">
      <c r="C3207" s="44" t="s">
        <v>18233</v>
      </c>
      <c r="D3207" s="47" t="s">
        <v>18234</v>
      </c>
      <c r="F3207" s="52" t="s">
        <v>13264</v>
      </c>
      <c r="G3207" s="10">
        <v>71609</v>
      </c>
      <c r="H3207" s="10" t="s">
        <v>10607</v>
      </c>
      <c r="I3207" s="47" t="s">
        <v>2956</v>
      </c>
      <c r="J3207" s="10" t="s">
        <v>10315</v>
      </c>
      <c r="K3207" s="10" t="s">
        <v>10608</v>
      </c>
    </row>
    <row r="3208" spans="3:11" ht="15" customHeight="1" x14ac:dyDescent="0.3">
      <c r="C3208" s="44" t="s">
        <v>18235</v>
      </c>
      <c r="D3208" s="47" t="s">
        <v>18236</v>
      </c>
      <c r="F3208" s="52" t="s">
        <v>13265</v>
      </c>
      <c r="G3208" s="10">
        <v>22030</v>
      </c>
      <c r="H3208" s="10" t="s">
        <v>10613</v>
      </c>
      <c r="I3208" s="47" t="s">
        <v>2947</v>
      </c>
      <c r="J3208" s="10" t="s">
        <v>10318</v>
      </c>
      <c r="K3208" s="10" t="s">
        <v>10614</v>
      </c>
    </row>
    <row r="3209" spans="3:11" ht="15" customHeight="1" x14ac:dyDescent="0.3">
      <c r="C3209" s="44" t="s">
        <v>18237</v>
      </c>
      <c r="D3209" s="47" t="s">
        <v>18238</v>
      </c>
      <c r="F3209" s="52" t="s">
        <v>13266</v>
      </c>
      <c r="G3209" s="10">
        <v>22031</v>
      </c>
      <c r="H3209" s="10" t="s">
        <v>10617</v>
      </c>
      <c r="I3209" s="47" t="s">
        <v>2952</v>
      </c>
      <c r="J3209" s="10" t="s">
        <v>10321</v>
      </c>
      <c r="K3209" s="10" t="s">
        <v>10618</v>
      </c>
    </row>
    <row r="3210" spans="3:11" ht="15" customHeight="1" x14ac:dyDescent="0.3">
      <c r="C3210" s="44" t="s">
        <v>18239</v>
      </c>
      <c r="D3210" s="47" t="s">
        <v>18240</v>
      </c>
      <c r="F3210" s="52" t="s">
        <v>13267</v>
      </c>
      <c r="G3210" s="10">
        <v>22032</v>
      </c>
      <c r="H3210" s="10" t="s">
        <v>10621</v>
      </c>
      <c r="I3210" s="47" t="s">
        <v>10323</v>
      </c>
      <c r="J3210" s="10" t="s">
        <v>10325</v>
      </c>
      <c r="K3210" s="10" t="s">
        <v>10622</v>
      </c>
    </row>
    <row r="3211" spans="3:11" ht="15" customHeight="1" x14ac:dyDescent="0.3">
      <c r="C3211" s="44" t="s">
        <v>18241</v>
      </c>
      <c r="D3211" s="47" t="s">
        <v>18242</v>
      </c>
      <c r="F3211" s="52" t="s">
        <v>13268</v>
      </c>
      <c r="G3211" s="10">
        <v>22033</v>
      </c>
      <c r="H3211" s="10" t="s">
        <v>10623</v>
      </c>
      <c r="I3211" s="47" t="s">
        <v>5253</v>
      </c>
      <c r="J3211" s="10" t="s">
        <v>10624</v>
      </c>
      <c r="K3211" s="10" t="s">
        <v>10625</v>
      </c>
    </row>
    <row r="3212" spans="3:11" ht="15" customHeight="1" x14ac:dyDescent="0.3">
      <c r="C3212" s="44" t="s">
        <v>18243</v>
      </c>
      <c r="D3212" s="47" t="s">
        <v>18244</v>
      </c>
      <c r="F3212" s="52" t="s">
        <v>13269</v>
      </c>
      <c r="G3212" s="10">
        <v>22034</v>
      </c>
      <c r="H3212" s="10" t="s">
        <v>10626</v>
      </c>
      <c r="I3212" s="10" t="s">
        <v>4121</v>
      </c>
      <c r="J3212" s="10" t="s">
        <v>10328</v>
      </c>
      <c r="K3212" s="10" t="s">
        <v>10627</v>
      </c>
    </row>
    <row r="3213" spans="3:11" ht="15" customHeight="1" x14ac:dyDescent="0.3">
      <c r="C3213" s="44" t="s">
        <v>18245</v>
      </c>
      <c r="D3213" s="47" t="s">
        <v>18246</v>
      </c>
      <c r="F3213" s="52" t="s">
        <v>24936</v>
      </c>
      <c r="G3213" s="10">
        <v>224619</v>
      </c>
      <c r="H3213" s="10" t="s">
        <v>24937</v>
      </c>
      <c r="I3213" s="10" t="s">
        <v>10330</v>
      </c>
      <c r="J3213" s="10" t="s">
        <v>10332</v>
      </c>
      <c r="K3213" s="10" t="s">
        <v>24938</v>
      </c>
    </row>
    <row r="3214" spans="3:11" ht="15" customHeight="1" x14ac:dyDescent="0.3">
      <c r="C3214" s="44" t="s">
        <v>18247</v>
      </c>
      <c r="D3214" s="47" t="s">
        <v>18248</v>
      </c>
      <c r="F3214" s="52" t="s">
        <v>24939</v>
      </c>
      <c r="G3214" s="10">
        <v>22036</v>
      </c>
      <c r="H3214" s="10" t="s">
        <v>24940</v>
      </c>
      <c r="I3214" s="10" t="s">
        <v>17831</v>
      </c>
      <c r="J3214" s="10" t="s">
        <v>24941</v>
      </c>
      <c r="K3214" s="10" t="s">
        <v>24942</v>
      </c>
    </row>
    <row r="3215" spans="3:11" ht="15" customHeight="1" x14ac:dyDescent="0.3">
      <c r="C3215" s="44" t="s">
        <v>18249</v>
      </c>
      <c r="D3215" s="47" t="s">
        <v>18250</v>
      </c>
      <c r="F3215" s="52" t="s">
        <v>24943</v>
      </c>
      <c r="G3215" s="10">
        <v>68015</v>
      </c>
      <c r="H3215" s="10" t="s">
        <v>24944</v>
      </c>
      <c r="I3215" s="10" t="s">
        <v>19216</v>
      </c>
      <c r="J3215" s="10" t="s">
        <v>22597</v>
      </c>
      <c r="K3215" s="10" t="s">
        <v>24945</v>
      </c>
    </row>
    <row r="3216" spans="3:11" ht="15" customHeight="1" x14ac:dyDescent="0.3">
      <c r="C3216" s="44" t="s">
        <v>18251</v>
      </c>
      <c r="D3216" s="47" t="s">
        <v>9290</v>
      </c>
      <c r="F3216" s="52" t="s">
        <v>24946</v>
      </c>
      <c r="G3216" s="10">
        <v>22045</v>
      </c>
      <c r="H3216" s="10" t="s">
        <v>24947</v>
      </c>
      <c r="I3216" s="10" t="s">
        <v>3850</v>
      </c>
      <c r="J3216" s="10" t="s">
        <v>10337</v>
      </c>
      <c r="K3216" s="10" t="s">
        <v>24948</v>
      </c>
    </row>
    <row r="3217" spans="3:11" ht="15" customHeight="1" x14ac:dyDescent="0.3">
      <c r="C3217" s="44" t="s">
        <v>18252</v>
      </c>
      <c r="D3217" s="47" t="s">
        <v>18253</v>
      </c>
      <c r="F3217" s="52" t="s">
        <v>24949</v>
      </c>
      <c r="G3217" s="10">
        <v>170732</v>
      </c>
      <c r="H3217" s="10" t="s">
        <v>24950</v>
      </c>
      <c r="I3217" s="47" t="s">
        <v>17399</v>
      </c>
      <c r="J3217" s="10" t="s">
        <v>24951</v>
      </c>
      <c r="K3217" s="10" t="s">
        <v>24952</v>
      </c>
    </row>
    <row r="3218" spans="3:11" ht="15" customHeight="1" x14ac:dyDescent="0.3">
      <c r="C3218" s="44" t="s">
        <v>18254</v>
      </c>
      <c r="D3218" s="47" t="s">
        <v>9296</v>
      </c>
      <c r="F3218" s="52" t="s">
        <v>24953</v>
      </c>
      <c r="G3218" s="10">
        <v>69076</v>
      </c>
      <c r="H3218" s="10" t="s">
        <v>24954</v>
      </c>
      <c r="I3218" s="47" t="s">
        <v>17833</v>
      </c>
      <c r="J3218" s="10" t="s">
        <v>22603</v>
      </c>
      <c r="K3218" s="10" t="s">
        <v>24955</v>
      </c>
    </row>
    <row r="3219" spans="3:11" ht="15" customHeight="1" x14ac:dyDescent="0.3">
      <c r="C3219" s="44" t="s">
        <v>18255</v>
      </c>
      <c r="D3219" s="47" t="s">
        <v>9305</v>
      </c>
      <c r="F3219" s="52" t="s">
        <v>13270</v>
      </c>
      <c r="G3219" s="10">
        <v>19824</v>
      </c>
      <c r="H3219" s="10" t="s">
        <v>10637</v>
      </c>
      <c r="I3219" s="47" t="s">
        <v>9518</v>
      </c>
      <c r="J3219" s="10" t="s">
        <v>10339</v>
      </c>
      <c r="K3219" s="10" t="s">
        <v>10638</v>
      </c>
    </row>
    <row r="3220" spans="3:11" ht="15" customHeight="1" x14ac:dyDescent="0.3">
      <c r="C3220" s="44" t="s">
        <v>18256</v>
      </c>
      <c r="D3220" s="47" t="s">
        <v>18257</v>
      </c>
      <c r="F3220" s="52" t="s">
        <v>24956</v>
      </c>
      <c r="G3220" s="10">
        <v>94091</v>
      </c>
      <c r="H3220" s="10" t="s">
        <v>24957</v>
      </c>
      <c r="I3220" s="47" t="s">
        <v>18309</v>
      </c>
      <c r="J3220" s="10" t="s">
        <v>24958</v>
      </c>
      <c r="K3220" s="10" t="s">
        <v>24959</v>
      </c>
    </row>
    <row r="3221" spans="3:11" ht="15" customHeight="1" x14ac:dyDescent="0.3">
      <c r="C3221" s="44" t="s">
        <v>18258</v>
      </c>
      <c r="D3221" s="47" t="s">
        <v>18259</v>
      </c>
      <c r="F3221" s="52" t="s">
        <v>24960</v>
      </c>
      <c r="G3221" s="10">
        <v>66597</v>
      </c>
      <c r="H3221" s="10" t="s">
        <v>24961</v>
      </c>
      <c r="I3221" s="47" t="s">
        <v>18311</v>
      </c>
      <c r="J3221" s="10" t="s">
        <v>24962</v>
      </c>
      <c r="K3221" s="10" t="s">
        <v>24963</v>
      </c>
    </row>
    <row r="3222" spans="3:11" ht="15" customHeight="1" x14ac:dyDescent="0.3">
      <c r="C3222" s="44" t="s">
        <v>18260</v>
      </c>
      <c r="D3222" s="47" t="s">
        <v>9309</v>
      </c>
      <c r="F3222" s="52" t="s">
        <v>24964</v>
      </c>
      <c r="G3222" s="10">
        <v>56631</v>
      </c>
      <c r="H3222" s="10" t="s">
        <v>24965</v>
      </c>
      <c r="I3222" s="47" t="s">
        <v>18313</v>
      </c>
      <c r="J3222" s="10" t="s">
        <v>24966</v>
      </c>
      <c r="K3222" s="10" t="s">
        <v>24967</v>
      </c>
    </row>
    <row r="3223" spans="3:11" ht="15" customHeight="1" x14ac:dyDescent="0.3">
      <c r="C3223" s="44" t="s">
        <v>18261</v>
      </c>
      <c r="D3223" s="47" t="s">
        <v>9566</v>
      </c>
      <c r="F3223" s="52" t="s">
        <v>24968</v>
      </c>
      <c r="G3223" s="10">
        <v>80890</v>
      </c>
      <c r="H3223" s="10" t="s">
        <v>24969</v>
      </c>
      <c r="I3223" s="47" t="s">
        <v>18315</v>
      </c>
      <c r="J3223" s="10" t="s">
        <v>24970</v>
      </c>
      <c r="K3223" s="10" t="s">
        <v>24971</v>
      </c>
    </row>
    <row r="3224" spans="3:11" ht="15" customHeight="1" x14ac:dyDescent="0.3">
      <c r="C3224" s="44" t="s">
        <v>18262</v>
      </c>
      <c r="D3224" s="47" t="s">
        <v>9318</v>
      </c>
      <c r="F3224" s="52" t="s">
        <v>24972</v>
      </c>
      <c r="G3224" s="10">
        <v>20821</v>
      </c>
      <c r="H3224" s="10" t="s">
        <v>24973</v>
      </c>
      <c r="I3224" s="47" t="s">
        <v>18317</v>
      </c>
      <c r="J3224" s="10" t="s">
        <v>24974</v>
      </c>
      <c r="K3224" s="10" t="s">
        <v>24975</v>
      </c>
    </row>
    <row r="3225" spans="3:11" ht="15" customHeight="1" x14ac:dyDescent="0.3">
      <c r="C3225" s="44" t="s">
        <v>18263</v>
      </c>
      <c r="D3225" s="47" t="s">
        <v>17745</v>
      </c>
      <c r="F3225" s="52" t="s">
        <v>24976</v>
      </c>
      <c r="G3225" s="10">
        <v>81003</v>
      </c>
      <c r="H3225" s="10" t="s">
        <v>24977</v>
      </c>
      <c r="I3225" s="47" t="s">
        <v>18319</v>
      </c>
      <c r="J3225" s="10" t="s">
        <v>24978</v>
      </c>
      <c r="K3225" s="10" t="s">
        <v>24979</v>
      </c>
    </row>
    <row r="3226" spans="3:11" ht="15" customHeight="1" x14ac:dyDescent="0.3">
      <c r="C3226" s="44" t="s">
        <v>18264</v>
      </c>
      <c r="D3226" s="47" t="s">
        <v>5872</v>
      </c>
      <c r="F3226" s="52" t="s">
        <v>24980</v>
      </c>
      <c r="G3226" s="10">
        <v>21848</v>
      </c>
      <c r="H3226" s="10" t="s">
        <v>24981</v>
      </c>
      <c r="I3226" s="47" t="s">
        <v>18321</v>
      </c>
      <c r="J3226" s="10" t="s">
        <v>24982</v>
      </c>
      <c r="K3226" s="10" t="s">
        <v>24983</v>
      </c>
    </row>
    <row r="3227" spans="3:11" ht="15" customHeight="1" x14ac:dyDescent="0.3">
      <c r="C3227" s="44" t="s">
        <v>18265</v>
      </c>
      <c r="D3227" s="47" t="s">
        <v>18266</v>
      </c>
      <c r="F3227" s="52" t="s">
        <v>13271</v>
      </c>
      <c r="G3227" s="10">
        <v>217069</v>
      </c>
      <c r="H3227" s="10" t="s">
        <v>10639</v>
      </c>
      <c r="I3227" s="47" t="s">
        <v>10340</v>
      </c>
      <c r="J3227" s="10" t="s">
        <v>10342</v>
      </c>
      <c r="K3227" s="10" t="s">
        <v>10640</v>
      </c>
    </row>
    <row r="3228" spans="3:11" ht="15" customHeight="1" x14ac:dyDescent="0.3">
      <c r="C3228" s="44" t="s">
        <v>18267</v>
      </c>
      <c r="D3228" s="47" t="s">
        <v>9576</v>
      </c>
      <c r="F3228" s="52" t="s">
        <v>24984</v>
      </c>
      <c r="G3228" s="10">
        <v>22670</v>
      </c>
      <c r="H3228" s="10" t="s">
        <v>24985</v>
      </c>
      <c r="I3228" s="47" t="s">
        <v>18324</v>
      </c>
      <c r="J3228" s="10" t="s">
        <v>24986</v>
      </c>
      <c r="K3228" s="10" t="s">
        <v>24987</v>
      </c>
    </row>
    <row r="3229" spans="3:11" ht="15" customHeight="1" x14ac:dyDescent="0.3">
      <c r="C3229" s="44" t="s">
        <v>18268</v>
      </c>
      <c r="D3229" s="47" t="s">
        <v>9583</v>
      </c>
      <c r="F3229" s="52" t="s">
        <v>13272</v>
      </c>
      <c r="G3229" s="10">
        <v>19720</v>
      </c>
      <c r="H3229" s="10" t="s">
        <v>10641</v>
      </c>
      <c r="I3229" s="47" t="s">
        <v>10344</v>
      </c>
      <c r="J3229" s="10" t="s">
        <v>10346</v>
      </c>
      <c r="K3229" s="10" t="s">
        <v>10642</v>
      </c>
    </row>
    <row r="3230" spans="3:11" ht="15" customHeight="1" x14ac:dyDescent="0.3">
      <c r="C3230" s="44" t="s">
        <v>18269</v>
      </c>
      <c r="D3230" s="47" t="s">
        <v>18270</v>
      </c>
      <c r="F3230" s="52" t="s">
        <v>13273</v>
      </c>
      <c r="G3230" s="10">
        <v>21849</v>
      </c>
      <c r="H3230" s="10" t="s">
        <v>10647</v>
      </c>
      <c r="I3230" s="47" t="s">
        <v>10348</v>
      </c>
      <c r="J3230" s="10" t="s">
        <v>10350</v>
      </c>
      <c r="K3230" s="10" t="s">
        <v>10648</v>
      </c>
    </row>
    <row r="3231" spans="3:11" ht="15" customHeight="1" x14ac:dyDescent="0.3">
      <c r="C3231" s="44" t="s">
        <v>18271</v>
      </c>
      <c r="D3231" s="47" t="s">
        <v>18272</v>
      </c>
      <c r="F3231" s="52" t="s">
        <v>24988</v>
      </c>
      <c r="G3231" s="10">
        <v>55992</v>
      </c>
      <c r="H3231" s="10" t="s">
        <v>24989</v>
      </c>
      <c r="I3231" s="47" t="s">
        <v>18328</v>
      </c>
      <c r="J3231" s="10" t="s">
        <v>24990</v>
      </c>
      <c r="K3231" s="10" t="s">
        <v>24991</v>
      </c>
    </row>
    <row r="3232" spans="3:11" ht="15" customHeight="1" x14ac:dyDescent="0.3">
      <c r="C3232" s="44" t="s">
        <v>18273</v>
      </c>
      <c r="D3232" s="47" t="s">
        <v>9834</v>
      </c>
      <c r="F3232" s="52" t="s">
        <v>24992</v>
      </c>
      <c r="G3232" s="10">
        <v>224762</v>
      </c>
      <c r="H3232" s="10" t="s">
        <v>24993</v>
      </c>
      <c r="I3232" s="47" t="s">
        <v>18330</v>
      </c>
      <c r="J3232" s="10" t="s">
        <v>24994</v>
      </c>
      <c r="K3232" s="10" t="s">
        <v>24995</v>
      </c>
    </row>
    <row r="3233" spans="3:11" ht="15" customHeight="1" x14ac:dyDescent="0.3">
      <c r="C3233" s="44" t="s">
        <v>18274</v>
      </c>
      <c r="D3233" s="47" t="s">
        <v>4383</v>
      </c>
      <c r="F3233" s="52" t="s">
        <v>24996</v>
      </c>
      <c r="G3233" s="10">
        <v>69807</v>
      </c>
      <c r="H3233" s="10" t="s">
        <v>24997</v>
      </c>
      <c r="I3233" s="47" t="s">
        <v>18332</v>
      </c>
      <c r="J3233" s="10" t="s">
        <v>24998</v>
      </c>
      <c r="K3233" s="10" t="s">
        <v>24999</v>
      </c>
    </row>
    <row r="3234" spans="3:11" ht="15" customHeight="1" x14ac:dyDescent="0.3">
      <c r="C3234" s="44" t="s">
        <v>18275</v>
      </c>
      <c r="D3234" s="47" t="s">
        <v>7286</v>
      </c>
      <c r="F3234" s="52" t="s">
        <v>25000</v>
      </c>
      <c r="G3234" s="10">
        <v>94093</v>
      </c>
      <c r="H3234" s="10" t="s">
        <v>25001</v>
      </c>
      <c r="I3234" s="47" t="s">
        <v>18334</v>
      </c>
      <c r="J3234" s="10" t="s">
        <v>25002</v>
      </c>
      <c r="K3234" s="10" t="s">
        <v>25003</v>
      </c>
    </row>
    <row r="3235" spans="3:11" ht="15" customHeight="1" x14ac:dyDescent="0.3">
      <c r="C3235" s="44" t="s">
        <v>18276</v>
      </c>
      <c r="D3235" s="47" t="s">
        <v>9793</v>
      </c>
      <c r="F3235" s="52" t="s">
        <v>13274</v>
      </c>
      <c r="G3235" s="10">
        <v>28105</v>
      </c>
      <c r="H3235" s="10" t="s">
        <v>10649</v>
      </c>
      <c r="I3235" s="47" t="s">
        <v>10354</v>
      </c>
      <c r="J3235" s="10" t="s">
        <v>10356</v>
      </c>
      <c r="K3235" s="10" t="s">
        <v>10650</v>
      </c>
    </row>
    <row r="3236" spans="3:11" ht="15" customHeight="1" x14ac:dyDescent="0.3">
      <c r="C3236" s="44" t="s">
        <v>18277</v>
      </c>
      <c r="D3236" s="47" t="s">
        <v>3507</v>
      </c>
      <c r="F3236" s="52" t="s">
        <v>25004</v>
      </c>
      <c r="G3236" s="10">
        <v>68729</v>
      </c>
      <c r="H3236" s="10" t="s">
        <v>25005</v>
      </c>
      <c r="I3236" s="47" t="s">
        <v>18337</v>
      </c>
      <c r="J3236" s="10" t="s">
        <v>25006</v>
      </c>
      <c r="K3236" s="10" t="s">
        <v>25007</v>
      </c>
    </row>
    <row r="3237" spans="3:11" ht="15" customHeight="1" x14ac:dyDescent="0.3">
      <c r="C3237" s="44" t="s">
        <v>18278</v>
      </c>
      <c r="D3237" s="47" t="s">
        <v>7759</v>
      </c>
      <c r="F3237" s="52" t="s">
        <v>25008</v>
      </c>
      <c r="G3237" s="10">
        <v>214158</v>
      </c>
      <c r="H3237" s="10" t="s">
        <v>25009</v>
      </c>
      <c r="I3237" s="47" t="s">
        <v>18339</v>
      </c>
      <c r="J3237" s="10" t="s">
        <v>25010</v>
      </c>
      <c r="K3237" s="10" t="s">
        <v>25011</v>
      </c>
    </row>
    <row r="3238" spans="3:11" ht="15" customHeight="1" x14ac:dyDescent="0.3">
      <c r="C3238" s="44" t="s">
        <v>18279</v>
      </c>
      <c r="D3238" s="47" t="s">
        <v>1456</v>
      </c>
      <c r="F3238" s="52" t="s">
        <v>25012</v>
      </c>
      <c r="G3238" s="10">
        <v>79263</v>
      </c>
      <c r="H3238" s="10" t="s">
        <v>25013</v>
      </c>
      <c r="I3238" s="47" t="s">
        <v>18341</v>
      </c>
      <c r="J3238" s="10" t="s">
        <v>25014</v>
      </c>
      <c r="K3238" s="10" t="s">
        <v>25015</v>
      </c>
    </row>
    <row r="3239" spans="3:11" ht="15" customHeight="1" x14ac:dyDescent="0.3">
      <c r="C3239" s="44" t="s">
        <v>18280</v>
      </c>
      <c r="D3239" s="47" t="s">
        <v>7767</v>
      </c>
      <c r="F3239" s="52" t="s">
        <v>25016</v>
      </c>
      <c r="G3239" s="10">
        <v>195359</v>
      </c>
      <c r="H3239" s="10" t="s">
        <v>25017</v>
      </c>
      <c r="I3239" s="47" t="s">
        <v>18343</v>
      </c>
      <c r="J3239" s="10" t="s">
        <v>25018</v>
      </c>
      <c r="K3239" s="10" t="s">
        <v>25019</v>
      </c>
    </row>
    <row r="3240" spans="3:11" ht="15" customHeight="1" x14ac:dyDescent="0.3">
      <c r="C3240" s="44" t="s">
        <v>18281</v>
      </c>
      <c r="D3240" s="47" t="s">
        <v>7189</v>
      </c>
      <c r="F3240" s="52" t="s">
        <v>25020</v>
      </c>
      <c r="G3240" s="10">
        <v>80985</v>
      </c>
      <c r="H3240" s="10" t="s">
        <v>25021</v>
      </c>
      <c r="I3240" s="47" t="s">
        <v>18345</v>
      </c>
      <c r="J3240" s="10" t="s">
        <v>25022</v>
      </c>
      <c r="K3240" s="10" t="s">
        <v>25023</v>
      </c>
    </row>
    <row r="3241" spans="3:11" ht="15" customHeight="1" x14ac:dyDescent="0.3">
      <c r="C3241" s="44" t="s">
        <v>18282</v>
      </c>
      <c r="D3241" s="47" t="s">
        <v>18283</v>
      </c>
      <c r="F3241" s="52" t="s">
        <v>25024</v>
      </c>
      <c r="G3241" s="10">
        <v>229644</v>
      </c>
      <c r="H3241" s="10" t="s">
        <v>25025</v>
      </c>
      <c r="I3241" s="47" t="s">
        <v>18347</v>
      </c>
      <c r="J3241" s="10" t="s">
        <v>25026</v>
      </c>
      <c r="K3241" s="10" t="s">
        <v>25027</v>
      </c>
    </row>
    <row r="3242" spans="3:11" ht="15" customHeight="1" x14ac:dyDescent="0.3">
      <c r="C3242" s="44" t="s">
        <v>18284</v>
      </c>
      <c r="D3242" s="47" t="s">
        <v>18285</v>
      </c>
      <c r="F3242" s="52" t="s">
        <v>25028</v>
      </c>
      <c r="G3242" s="10">
        <v>667823</v>
      </c>
      <c r="H3242" s="10" t="s">
        <v>25029</v>
      </c>
      <c r="I3242" s="47" t="s">
        <v>18349</v>
      </c>
      <c r="J3242" s="10" t="s">
        <v>25030</v>
      </c>
      <c r="K3242" s="10" t="s">
        <v>25031</v>
      </c>
    </row>
    <row r="3243" spans="3:11" ht="15" customHeight="1" x14ac:dyDescent="0.3">
      <c r="C3243" s="44" t="s">
        <v>18286</v>
      </c>
      <c r="D3243" s="47" t="s">
        <v>9882</v>
      </c>
      <c r="F3243" s="52" t="s">
        <v>25032</v>
      </c>
      <c r="G3243" s="10">
        <v>212085</v>
      </c>
      <c r="H3243" s="10" t="s">
        <v>25033</v>
      </c>
      <c r="I3243" s="47" t="s">
        <v>18351</v>
      </c>
      <c r="J3243" s="10" t="s">
        <v>25034</v>
      </c>
      <c r="K3243" s="10" t="s">
        <v>25035</v>
      </c>
    </row>
    <row r="3244" spans="3:11" ht="15" customHeight="1" x14ac:dyDescent="0.3">
      <c r="C3244" s="44" t="s">
        <v>18287</v>
      </c>
      <c r="D3244" s="47" t="s">
        <v>18288</v>
      </c>
      <c r="F3244" s="52" t="s">
        <v>25036</v>
      </c>
      <c r="G3244" s="10">
        <v>58522</v>
      </c>
      <c r="H3244" s="10" t="s">
        <v>25037</v>
      </c>
      <c r="I3244" s="47" t="s">
        <v>18353</v>
      </c>
      <c r="J3244" s="10" t="s">
        <v>25038</v>
      </c>
      <c r="K3244" s="10" t="s">
        <v>25039</v>
      </c>
    </row>
    <row r="3245" spans="3:11" ht="15" customHeight="1" x14ac:dyDescent="0.3">
      <c r="C3245" s="44" t="s">
        <v>18289</v>
      </c>
      <c r="D3245" s="47" t="s">
        <v>18290</v>
      </c>
      <c r="F3245" s="52" t="s">
        <v>25040</v>
      </c>
      <c r="G3245" s="10">
        <v>381485</v>
      </c>
      <c r="H3245" s="10" t="s">
        <v>25041</v>
      </c>
      <c r="I3245" s="47" t="s">
        <v>18355</v>
      </c>
      <c r="J3245" s="10" t="s">
        <v>25042</v>
      </c>
      <c r="K3245" s="10" t="s">
        <v>25043</v>
      </c>
    </row>
    <row r="3246" spans="3:11" ht="15" customHeight="1" x14ac:dyDescent="0.3">
      <c r="C3246" s="44" t="s">
        <v>18291</v>
      </c>
      <c r="D3246" s="47" t="s">
        <v>7791</v>
      </c>
      <c r="F3246" s="52" t="s">
        <v>25044</v>
      </c>
      <c r="G3246" s="10">
        <v>260296</v>
      </c>
      <c r="H3246" s="10" t="s">
        <v>25045</v>
      </c>
      <c r="I3246" s="47" t="s">
        <v>18357</v>
      </c>
      <c r="J3246" s="10" t="s">
        <v>25046</v>
      </c>
      <c r="K3246" s="10" t="s">
        <v>25047</v>
      </c>
    </row>
    <row r="3247" spans="3:11" ht="15" customHeight="1" x14ac:dyDescent="0.3">
      <c r="C3247" s="44" t="s">
        <v>18292</v>
      </c>
      <c r="D3247" s="47" t="s">
        <v>9978</v>
      </c>
      <c r="F3247" s="52" t="s">
        <v>25048</v>
      </c>
      <c r="G3247" s="10">
        <v>67525</v>
      </c>
      <c r="H3247" s="10" t="s">
        <v>25049</v>
      </c>
      <c r="I3247" s="47" t="s">
        <v>18359</v>
      </c>
      <c r="J3247" s="10" t="s">
        <v>25050</v>
      </c>
      <c r="K3247" s="10" t="s">
        <v>25051</v>
      </c>
    </row>
    <row r="3248" spans="3:11" ht="15" customHeight="1" x14ac:dyDescent="0.3">
      <c r="C3248" s="44" t="s">
        <v>18293</v>
      </c>
      <c r="D3248" s="47" t="s">
        <v>10032</v>
      </c>
      <c r="F3248" s="52" t="s">
        <v>13275</v>
      </c>
      <c r="G3248" s="10">
        <v>433766</v>
      </c>
      <c r="H3248" s="10" t="s">
        <v>10655</v>
      </c>
      <c r="I3248" s="47" t="s">
        <v>10358</v>
      </c>
      <c r="J3248" s="10" t="s">
        <v>10360</v>
      </c>
      <c r="K3248" s="10" t="s">
        <v>10656</v>
      </c>
    </row>
    <row r="3249" spans="3:11" ht="15" customHeight="1" x14ac:dyDescent="0.3">
      <c r="C3249" s="44" t="s">
        <v>18294</v>
      </c>
      <c r="D3249" s="47" t="s">
        <v>18295</v>
      </c>
      <c r="F3249" s="52" t="s">
        <v>25052</v>
      </c>
      <c r="G3249" s="10">
        <v>101700</v>
      </c>
      <c r="H3249" s="10" t="s">
        <v>25053</v>
      </c>
      <c r="I3249" s="47" t="s">
        <v>18362</v>
      </c>
      <c r="J3249" s="10" t="s">
        <v>25054</v>
      </c>
      <c r="K3249" s="10" t="s">
        <v>25055</v>
      </c>
    </row>
    <row r="3250" spans="3:11" ht="15" customHeight="1" x14ac:dyDescent="0.3">
      <c r="C3250" s="44" t="s">
        <v>18296</v>
      </c>
      <c r="D3250" s="47" t="s">
        <v>18297</v>
      </c>
      <c r="F3250" s="52" t="s">
        <v>13276</v>
      </c>
      <c r="G3250" s="10">
        <v>636931</v>
      </c>
      <c r="H3250" s="10" t="s">
        <v>10664</v>
      </c>
      <c r="I3250" s="47" t="s">
        <v>10362</v>
      </c>
      <c r="J3250" s="10" t="s">
        <v>10363</v>
      </c>
      <c r="K3250" s="10" t="s">
        <v>10665</v>
      </c>
    </row>
    <row r="3251" spans="3:11" ht="15" customHeight="1" x14ac:dyDescent="0.3">
      <c r="C3251" s="44" t="s">
        <v>18298</v>
      </c>
      <c r="D3251" s="47" t="s">
        <v>4113</v>
      </c>
      <c r="F3251" s="52" t="s">
        <v>25056</v>
      </c>
      <c r="G3251" s="10">
        <v>434246</v>
      </c>
      <c r="H3251" s="10" t="s">
        <v>25057</v>
      </c>
      <c r="I3251" s="47" t="s">
        <v>18365</v>
      </c>
      <c r="J3251" s="10" t="s">
        <v>25058</v>
      </c>
      <c r="K3251" s="10" t="s">
        <v>25059</v>
      </c>
    </row>
    <row r="3252" spans="3:11" ht="15" customHeight="1" x14ac:dyDescent="0.3">
      <c r="C3252" s="44" t="s">
        <v>18299</v>
      </c>
      <c r="D3252" s="47" t="s">
        <v>10280</v>
      </c>
      <c r="F3252" s="52" t="s">
        <v>25060</v>
      </c>
      <c r="G3252" s="10">
        <v>333307</v>
      </c>
      <c r="H3252" s="10" t="s">
        <v>25061</v>
      </c>
      <c r="I3252" s="47" t="s">
        <v>18367</v>
      </c>
      <c r="J3252" s="10" t="s">
        <v>25062</v>
      </c>
      <c r="K3252" s="10" t="s">
        <v>25063</v>
      </c>
    </row>
    <row r="3253" spans="3:11" ht="15" customHeight="1" x14ac:dyDescent="0.3">
      <c r="C3253" s="44" t="s">
        <v>18300</v>
      </c>
      <c r="D3253" s="47" t="s">
        <v>2947</v>
      </c>
      <c r="F3253" s="52" t="s">
        <v>25064</v>
      </c>
      <c r="G3253" s="10">
        <v>93679</v>
      </c>
      <c r="H3253" s="10" t="s">
        <v>25065</v>
      </c>
      <c r="I3253" s="47" t="s">
        <v>18369</v>
      </c>
      <c r="J3253" s="10" t="s">
        <v>25066</v>
      </c>
      <c r="K3253" s="10" t="s">
        <v>25067</v>
      </c>
    </row>
    <row r="3254" spans="3:11" ht="15" customHeight="1" x14ac:dyDescent="0.3">
      <c r="C3254" s="44" t="s">
        <v>18301</v>
      </c>
      <c r="D3254" s="47" t="s">
        <v>2952</v>
      </c>
      <c r="F3254" s="52" t="s">
        <v>13277</v>
      </c>
      <c r="G3254" s="10">
        <v>94090</v>
      </c>
      <c r="H3254" s="10" t="s">
        <v>10666</v>
      </c>
      <c r="I3254" s="47" t="s">
        <v>10367</v>
      </c>
      <c r="J3254" s="10" t="s">
        <v>10369</v>
      </c>
      <c r="K3254" s="10" t="s">
        <v>10667</v>
      </c>
    </row>
    <row r="3255" spans="3:11" ht="15" customHeight="1" x14ac:dyDescent="0.3">
      <c r="C3255" s="44" t="s">
        <v>18302</v>
      </c>
      <c r="D3255" s="47" t="s">
        <v>10323</v>
      </c>
      <c r="F3255" s="52" t="s">
        <v>25068</v>
      </c>
      <c r="G3255" s="10">
        <v>244448</v>
      </c>
      <c r="H3255" s="10" t="s">
        <v>25069</v>
      </c>
      <c r="I3255" s="47" t="s">
        <v>18372</v>
      </c>
      <c r="J3255" s="10" t="s">
        <v>22705</v>
      </c>
      <c r="K3255" s="10" t="s">
        <v>25070</v>
      </c>
    </row>
    <row r="3256" spans="3:11" ht="15" customHeight="1" x14ac:dyDescent="0.3">
      <c r="C3256" s="44" t="s">
        <v>18303</v>
      </c>
      <c r="D3256" s="47" t="s">
        <v>5253</v>
      </c>
      <c r="F3256" s="52" t="s">
        <v>25071</v>
      </c>
      <c r="G3256" s="10">
        <v>14897</v>
      </c>
      <c r="H3256" s="10" t="s">
        <v>25072</v>
      </c>
      <c r="I3256" s="47" t="s">
        <v>18374</v>
      </c>
      <c r="J3256" s="10" t="s">
        <v>22708</v>
      </c>
      <c r="K3256" s="10" t="s">
        <v>25073</v>
      </c>
    </row>
    <row r="3257" spans="3:11" ht="15" customHeight="1" x14ac:dyDescent="0.3">
      <c r="C3257" s="44" t="s">
        <v>18304</v>
      </c>
      <c r="D3257" s="47" t="s">
        <v>4121</v>
      </c>
      <c r="F3257" s="52" t="s">
        <v>13278</v>
      </c>
      <c r="G3257" s="10">
        <v>22059</v>
      </c>
      <c r="H3257" s="10" t="s">
        <v>10668</v>
      </c>
      <c r="I3257" s="47" t="s">
        <v>1065</v>
      </c>
      <c r="J3257" s="10" t="s">
        <v>10669</v>
      </c>
      <c r="K3257" s="10" t="s">
        <v>10670</v>
      </c>
    </row>
    <row r="3258" spans="3:11" ht="15" customHeight="1" x14ac:dyDescent="0.3">
      <c r="C3258" s="44" t="s">
        <v>18305</v>
      </c>
      <c r="D3258" s="47" t="s">
        <v>10330</v>
      </c>
      <c r="F3258" s="52" t="s">
        <v>13279</v>
      </c>
      <c r="G3258" s="10">
        <v>209456</v>
      </c>
      <c r="H3258" s="10" t="s">
        <v>10671</v>
      </c>
      <c r="I3258" s="47" t="s">
        <v>2955</v>
      </c>
      <c r="J3258" s="10" t="s">
        <v>10672</v>
      </c>
      <c r="K3258" s="10" t="s">
        <v>10673</v>
      </c>
    </row>
    <row r="3259" spans="3:11" ht="15" customHeight="1" x14ac:dyDescent="0.3">
      <c r="C3259" s="44" t="s">
        <v>18306</v>
      </c>
      <c r="D3259" s="47" t="s">
        <v>17831</v>
      </c>
      <c r="F3259" s="52" t="s">
        <v>13280</v>
      </c>
      <c r="G3259" s="10">
        <v>22061</v>
      </c>
      <c r="H3259" s="10" t="s">
        <v>10675</v>
      </c>
      <c r="I3259" s="47" t="s">
        <v>2960</v>
      </c>
      <c r="J3259" s="10" t="s">
        <v>10676</v>
      </c>
      <c r="K3259" s="10" t="s">
        <v>10677</v>
      </c>
    </row>
    <row r="3260" spans="3:11" ht="15" customHeight="1" x14ac:dyDescent="0.3">
      <c r="C3260" s="44" t="s">
        <v>18307</v>
      </c>
      <c r="D3260" s="47" t="s">
        <v>9518</v>
      </c>
      <c r="F3260" s="52" t="s">
        <v>13281</v>
      </c>
      <c r="G3260" s="10">
        <v>22062</v>
      </c>
      <c r="H3260" s="10" t="s">
        <v>10680</v>
      </c>
      <c r="I3260" s="47" t="s">
        <v>2961</v>
      </c>
      <c r="J3260" s="10" t="s">
        <v>10681</v>
      </c>
      <c r="K3260" s="10" t="s">
        <v>10682</v>
      </c>
    </row>
    <row r="3261" spans="3:11" ht="15" customHeight="1" x14ac:dyDescent="0.3">
      <c r="C3261" s="44" t="s">
        <v>18308</v>
      </c>
      <c r="D3261" s="47" t="s">
        <v>18309</v>
      </c>
      <c r="F3261" s="52" t="s">
        <v>13282</v>
      </c>
      <c r="G3261" s="10">
        <v>14605</v>
      </c>
      <c r="H3261" s="10" t="s">
        <v>10718</v>
      </c>
      <c r="I3261" s="47" t="s">
        <v>8999</v>
      </c>
      <c r="J3261" s="10" t="s">
        <v>10394</v>
      </c>
      <c r="K3261" s="10" t="s">
        <v>10719</v>
      </c>
    </row>
    <row r="3262" spans="3:11" ht="15" customHeight="1" x14ac:dyDescent="0.3">
      <c r="C3262" s="44" t="s">
        <v>18310</v>
      </c>
      <c r="D3262" s="47" t="s">
        <v>18311</v>
      </c>
      <c r="F3262" s="52" t="s">
        <v>13283</v>
      </c>
      <c r="G3262" s="10">
        <v>22095</v>
      </c>
      <c r="H3262" s="10" t="s">
        <v>10724</v>
      </c>
      <c r="I3262" s="47" t="s">
        <v>5750</v>
      </c>
      <c r="J3262" s="10" t="s">
        <v>10399</v>
      </c>
      <c r="K3262" s="10" t="s">
        <v>10725</v>
      </c>
    </row>
    <row r="3263" spans="3:11" ht="15" customHeight="1" x14ac:dyDescent="0.3">
      <c r="C3263" s="44" t="s">
        <v>18312</v>
      </c>
      <c r="D3263" s="47" t="s">
        <v>18313</v>
      </c>
      <c r="F3263" s="52" t="s">
        <v>25074</v>
      </c>
      <c r="G3263" s="10">
        <v>74257</v>
      </c>
      <c r="H3263" s="10" t="s">
        <v>25075</v>
      </c>
      <c r="I3263" s="47" t="s">
        <v>18376</v>
      </c>
      <c r="J3263" s="10" t="s">
        <v>22711</v>
      </c>
      <c r="K3263" s="10" t="s">
        <v>25076</v>
      </c>
    </row>
    <row r="3264" spans="3:11" ht="15" customHeight="1" x14ac:dyDescent="0.3">
      <c r="C3264" s="44" t="s">
        <v>18314</v>
      </c>
      <c r="D3264" s="47" t="s">
        <v>18315</v>
      </c>
      <c r="F3264" s="52" t="s">
        <v>25077</v>
      </c>
      <c r="G3264" s="10">
        <v>22129</v>
      </c>
      <c r="H3264" s="10" t="s">
        <v>25078</v>
      </c>
      <c r="I3264" s="47" t="s">
        <v>18378</v>
      </c>
      <c r="J3264" s="10" t="s">
        <v>22714</v>
      </c>
      <c r="K3264" s="10" t="s">
        <v>25079</v>
      </c>
    </row>
    <row r="3265" spans="3:11" ht="15" customHeight="1" x14ac:dyDescent="0.3">
      <c r="C3265" s="44" t="s">
        <v>18316</v>
      </c>
      <c r="D3265" s="47" t="s">
        <v>18317</v>
      </c>
      <c r="F3265" s="52" t="s">
        <v>13284</v>
      </c>
      <c r="G3265" s="10">
        <v>22138</v>
      </c>
      <c r="H3265" s="10" t="s">
        <v>10740</v>
      </c>
      <c r="I3265" s="47" t="s">
        <v>10403</v>
      </c>
      <c r="J3265" s="10" t="s">
        <v>10405</v>
      </c>
      <c r="K3265" s="10" t="s">
        <v>10741</v>
      </c>
    </row>
    <row r="3266" spans="3:11" ht="15" customHeight="1" x14ac:dyDescent="0.3">
      <c r="C3266" s="44" t="s">
        <v>18318</v>
      </c>
      <c r="D3266" s="47" t="s">
        <v>18319</v>
      </c>
      <c r="F3266" s="52" t="s">
        <v>13285</v>
      </c>
      <c r="G3266" s="10">
        <v>56338</v>
      </c>
      <c r="H3266" s="10" t="s">
        <v>10774</v>
      </c>
      <c r="I3266" s="47" t="s">
        <v>6770</v>
      </c>
      <c r="J3266" s="10" t="s">
        <v>10428</v>
      </c>
      <c r="K3266" s="10" t="s">
        <v>10775</v>
      </c>
    </row>
    <row r="3267" spans="3:11" ht="15" customHeight="1" x14ac:dyDescent="0.3">
      <c r="C3267" s="44" t="s">
        <v>18320</v>
      </c>
      <c r="D3267" s="47" t="s">
        <v>18321</v>
      </c>
      <c r="F3267" s="52" t="s">
        <v>13286</v>
      </c>
      <c r="G3267" s="10">
        <v>234723</v>
      </c>
      <c r="H3267" s="10" t="s">
        <v>10776</v>
      </c>
      <c r="I3267" s="47" t="s">
        <v>1083</v>
      </c>
      <c r="J3267" s="10" t="s">
        <v>10431</v>
      </c>
      <c r="K3267" s="10" t="s">
        <v>10777</v>
      </c>
    </row>
    <row r="3268" spans="3:11" ht="15" customHeight="1" x14ac:dyDescent="0.3">
      <c r="C3268" s="44" t="s">
        <v>18322</v>
      </c>
      <c r="D3268" s="47" t="s">
        <v>10340</v>
      </c>
      <c r="F3268" s="52" t="s">
        <v>13287</v>
      </c>
      <c r="G3268" s="10">
        <v>26462</v>
      </c>
      <c r="H3268" s="10" t="s">
        <v>10780</v>
      </c>
      <c r="I3268" s="47" t="s">
        <v>10437</v>
      </c>
      <c r="J3268" s="10" t="s">
        <v>10439</v>
      </c>
      <c r="K3268" s="10" t="s">
        <v>10781</v>
      </c>
    </row>
    <row r="3269" spans="3:11" ht="15" customHeight="1" x14ac:dyDescent="0.3">
      <c r="C3269" s="44" t="s">
        <v>18323</v>
      </c>
      <c r="D3269" s="47" t="s">
        <v>18324</v>
      </c>
      <c r="F3269" s="52" t="s">
        <v>13288</v>
      </c>
      <c r="G3269" s="10">
        <v>72962</v>
      </c>
      <c r="H3269" s="10" t="s">
        <v>10784</v>
      </c>
      <c r="I3269" s="47" t="s">
        <v>3366</v>
      </c>
      <c r="J3269" s="10" t="s">
        <v>10447</v>
      </c>
      <c r="K3269" s="10" t="s">
        <v>10785</v>
      </c>
    </row>
    <row r="3270" spans="3:11" ht="15" customHeight="1" x14ac:dyDescent="0.3">
      <c r="C3270" s="44" t="s">
        <v>18325</v>
      </c>
      <c r="D3270" s="47" t="s">
        <v>10344</v>
      </c>
      <c r="F3270" s="52" t="s">
        <v>13289</v>
      </c>
      <c r="G3270" s="10">
        <v>22187</v>
      </c>
      <c r="H3270" s="10" t="s">
        <v>10794</v>
      </c>
      <c r="I3270" s="47" t="s">
        <v>10464</v>
      </c>
      <c r="J3270" s="10" t="s">
        <v>10466</v>
      </c>
      <c r="K3270" s="10" t="s">
        <v>10795</v>
      </c>
    </row>
    <row r="3271" spans="3:11" ht="15" customHeight="1" x14ac:dyDescent="0.3">
      <c r="C3271" s="44" t="s">
        <v>18326</v>
      </c>
      <c r="D3271" s="47" t="s">
        <v>10348</v>
      </c>
      <c r="F3271" s="52" t="s">
        <v>13290</v>
      </c>
      <c r="G3271" s="10">
        <v>22190</v>
      </c>
      <c r="H3271" s="10" t="s">
        <v>10803</v>
      </c>
      <c r="I3271" s="47" t="s">
        <v>10443</v>
      </c>
      <c r="J3271" s="10" t="s">
        <v>10469</v>
      </c>
      <c r="K3271" s="10" t="s">
        <v>10804</v>
      </c>
    </row>
    <row r="3272" spans="3:11" ht="15" customHeight="1" x14ac:dyDescent="0.3">
      <c r="C3272" s="44" t="s">
        <v>18327</v>
      </c>
      <c r="D3272" s="47" t="s">
        <v>18328</v>
      </c>
      <c r="F3272" s="52" t="s">
        <v>13291</v>
      </c>
      <c r="G3272" s="10">
        <v>22213</v>
      </c>
      <c r="H3272" s="10" t="s">
        <v>10828</v>
      </c>
      <c r="I3272" s="47" t="s">
        <v>10471</v>
      </c>
      <c r="J3272" s="10" t="s">
        <v>10829</v>
      </c>
      <c r="K3272" s="10" t="s">
        <v>10830</v>
      </c>
    </row>
    <row r="3273" spans="3:11" ht="15" customHeight="1" x14ac:dyDescent="0.3">
      <c r="C3273" s="44" t="s">
        <v>18329</v>
      </c>
      <c r="D3273" s="47" t="s">
        <v>18330</v>
      </c>
      <c r="F3273" s="52" t="s">
        <v>13292</v>
      </c>
      <c r="G3273" s="10">
        <v>140499</v>
      </c>
      <c r="H3273" s="10" t="s">
        <v>10831</v>
      </c>
      <c r="I3273" s="47" t="s">
        <v>10477</v>
      </c>
      <c r="J3273" s="10" t="s">
        <v>10832</v>
      </c>
      <c r="K3273" s="10" t="s">
        <v>10833</v>
      </c>
    </row>
    <row r="3274" spans="3:11" ht="15" customHeight="1" x14ac:dyDescent="0.3">
      <c r="C3274" s="44" t="s">
        <v>18331</v>
      </c>
      <c r="D3274" s="47" t="s">
        <v>18332</v>
      </c>
      <c r="F3274" s="52" t="s">
        <v>25080</v>
      </c>
      <c r="G3274" s="10">
        <v>22215</v>
      </c>
      <c r="H3274" s="10" t="s">
        <v>25081</v>
      </c>
      <c r="I3274" s="47" t="s">
        <v>18382</v>
      </c>
      <c r="J3274" s="10" t="s">
        <v>22719</v>
      </c>
      <c r="K3274" s="10" t="s">
        <v>25082</v>
      </c>
    </row>
    <row r="3275" spans="3:11" ht="15" customHeight="1" x14ac:dyDescent="0.3">
      <c r="C3275" s="44" t="s">
        <v>18333</v>
      </c>
      <c r="D3275" s="47" t="s">
        <v>18334</v>
      </c>
      <c r="F3275" s="52" t="s">
        <v>25083</v>
      </c>
      <c r="G3275" s="10">
        <v>117146</v>
      </c>
      <c r="H3275" s="10" t="s">
        <v>25084</v>
      </c>
      <c r="I3275" s="47" t="s">
        <v>18384</v>
      </c>
      <c r="J3275" s="10" t="s">
        <v>22722</v>
      </c>
      <c r="K3275" s="10" t="s">
        <v>25085</v>
      </c>
    </row>
    <row r="3276" spans="3:11" ht="15" customHeight="1" x14ac:dyDescent="0.3">
      <c r="C3276" s="44" t="s">
        <v>18335</v>
      </c>
      <c r="D3276" s="47" t="s">
        <v>10354</v>
      </c>
      <c r="F3276" s="52" t="s">
        <v>13293</v>
      </c>
      <c r="G3276" s="10">
        <v>100763</v>
      </c>
      <c r="H3276" s="10" t="s">
        <v>10871</v>
      </c>
      <c r="I3276" s="47" t="s">
        <v>10495</v>
      </c>
      <c r="J3276" s="10" t="s">
        <v>10496</v>
      </c>
      <c r="K3276" s="10" t="s">
        <v>10872</v>
      </c>
    </row>
    <row r="3277" spans="3:11" ht="15" customHeight="1" x14ac:dyDescent="0.3">
      <c r="C3277" s="44" t="s">
        <v>18336</v>
      </c>
      <c r="D3277" s="47" t="s">
        <v>18337</v>
      </c>
      <c r="F3277" s="52" t="s">
        <v>13294</v>
      </c>
      <c r="G3277" s="10">
        <v>140630</v>
      </c>
      <c r="H3277" s="10" t="s">
        <v>10877</v>
      </c>
      <c r="I3277" s="47" t="s">
        <v>10497</v>
      </c>
      <c r="J3277" s="10" t="s">
        <v>10878</v>
      </c>
      <c r="K3277" s="10" t="s">
        <v>10879</v>
      </c>
    </row>
    <row r="3278" spans="3:11" ht="15" customHeight="1" x14ac:dyDescent="0.3">
      <c r="C3278" s="44" t="s">
        <v>18338</v>
      </c>
      <c r="D3278" s="47" t="s">
        <v>18339</v>
      </c>
      <c r="F3278" s="52" t="s">
        <v>13295</v>
      </c>
      <c r="G3278" s="10">
        <v>63958</v>
      </c>
      <c r="H3278" s="10" t="s">
        <v>10881</v>
      </c>
      <c r="I3278" s="47" t="s">
        <v>10880</v>
      </c>
      <c r="J3278" s="10" t="s">
        <v>10882</v>
      </c>
      <c r="K3278" s="10" t="s">
        <v>10883</v>
      </c>
    </row>
    <row r="3279" spans="3:11" ht="15" customHeight="1" x14ac:dyDescent="0.3">
      <c r="C3279" s="44" t="s">
        <v>18340</v>
      </c>
      <c r="D3279" s="47" t="s">
        <v>18341</v>
      </c>
      <c r="F3279" s="52" t="s">
        <v>25086</v>
      </c>
      <c r="G3279" s="10">
        <v>54609</v>
      </c>
      <c r="H3279" s="10" t="s">
        <v>25087</v>
      </c>
      <c r="I3279" s="47" t="s">
        <v>18797</v>
      </c>
      <c r="J3279" s="10" t="s">
        <v>22725</v>
      </c>
      <c r="K3279" s="10" t="s">
        <v>25088</v>
      </c>
    </row>
    <row r="3280" spans="3:11" ht="15" customHeight="1" x14ac:dyDescent="0.3">
      <c r="C3280" s="44" t="s">
        <v>18342</v>
      </c>
      <c r="D3280" s="47" t="s">
        <v>18343</v>
      </c>
      <c r="F3280" s="52" t="s">
        <v>13296</v>
      </c>
      <c r="G3280" s="10">
        <v>22222</v>
      </c>
      <c r="H3280" s="10" t="s">
        <v>10885</v>
      </c>
      <c r="I3280" s="47" t="s">
        <v>10884</v>
      </c>
      <c r="J3280" s="10" t="s">
        <v>10886</v>
      </c>
      <c r="K3280" s="10" t="s">
        <v>10887</v>
      </c>
    </row>
    <row r="3281" spans="3:11" ht="15" customHeight="1" x14ac:dyDescent="0.3">
      <c r="C3281" s="44" t="s">
        <v>18344</v>
      </c>
      <c r="D3281" s="47" t="s">
        <v>18345</v>
      </c>
      <c r="F3281" s="52" t="s">
        <v>13297</v>
      </c>
      <c r="G3281" s="10">
        <v>224826</v>
      </c>
      <c r="H3281" s="10" t="s">
        <v>10889</v>
      </c>
      <c r="I3281" s="47" t="s">
        <v>10888</v>
      </c>
      <c r="J3281" s="10" t="s">
        <v>10890</v>
      </c>
      <c r="K3281" s="10" t="s">
        <v>10891</v>
      </c>
    </row>
    <row r="3282" spans="3:11" ht="15" customHeight="1" x14ac:dyDescent="0.3">
      <c r="C3282" s="44" t="s">
        <v>18346</v>
      </c>
      <c r="D3282" s="47" t="s">
        <v>18347</v>
      </c>
      <c r="F3282" s="52" t="s">
        <v>25089</v>
      </c>
      <c r="G3282" s="10">
        <v>68795</v>
      </c>
      <c r="H3282" s="10" t="s">
        <v>25090</v>
      </c>
      <c r="I3282" s="47" t="s">
        <v>18391</v>
      </c>
      <c r="J3282" s="10" t="s">
        <v>25091</v>
      </c>
      <c r="K3282" s="10" t="s">
        <v>25092</v>
      </c>
    </row>
    <row r="3283" spans="3:11" ht="15" customHeight="1" x14ac:dyDescent="0.3">
      <c r="C3283" s="44" t="s">
        <v>18348</v>
      </c>
      <c r="D3283" s="47" t="s">
        <v>18349</v>
      </c>
      <c r="F3283" s="52" t="s">
        <v>25093</v>
      </c>
      <c r="G3283" s="10">
        <v>70790</v>
      </c>
      <c r="H3283" s="10" t="s">
        <v>25094</v>
      </c>
      <c r="I3283" s="47" t="s">
        <v>18393</v>
      </c>
      <c r="J3283" s="10" t="s">
        <v>22734</v>
      </c>
      <c r="K3283" s="10" t="s">
        <v>25095</v>
      </c>
    </row>
    <row r="3284" spans="3:11" ht="15" customHeight="1" x14ac:dyDescent="0.3">
      <c r="C3284" s="44" t="s">
        <v>18350</v>
      </c>
      <c r="D3284" s="47" t="s">
        <v>18351</v>
      </c>
      <c r="F3284" s="52" t="s">
        <v>25096</v>
      </c>
      <c r="G3284" s="10">
        <v>66622</v>
      </c>
      <c r="H3284" s="10" t="s">
        <v>25097</v>
      </c>
      <c r="I3284" s="47" t="s">
        <v>18395</v>
      </c>
      <c r="J3284" s="10" t="s">
        <v>22737</v>
      </c>
      <c r="K3284" s="10" t="s">
        <v>25098</v>
      </c>
    </row>
    <row r="3285" spans="3:11" ht="15" customHeight="1" x14ac:dyDescent="0.3">
      <c r="C3285" s="44" t="s">
        <v>18352</v>
      </c>
      <c r="D3285" s="47" t="s">
        <v>18353</v>
      </c>
      <c r="F3285" s="52" t="s">
        <v>13298</v>
      </c>
      <c r="G3285" s="10">
        <v>67812</v>
      </c>
      <c r="H3285" s="10" t="s">
        <v>10892</v>
      </c>
      <c r="I3285" s="47" t="s">
        <v>10514</v>
      </c>
      <c r="J3285" s="10" t="s">
        <v>10516</v>
      </c>
      <c r="K3285" s="10" t="s">
        <v>10893</v>
      </c>
    </row>
    <row r="3286" spans="3:11" ht="15" customHeight="1" x14ac:dyDescent="0.3">
      <c r="C3286" s="44" t="s">
        <v>18354</v>
      </c>
      <c r="D3286" s="47" t="s">
        <v>18355</v>
      </c>
      <c r="F3286" s="52" t="s">
        <v>13299</v>
      </c>
      <c r="G3286" s="10">
        <v>22227</v>
      </c>
      <c r="H3286" s="10" t="s">
        <v>10894</v>
      </c>
      <c r="I3286" s="47" t="s">
        <v>2010</v>
      </c>
      <c r="J3286" s="10" t="s">
        <v>10531</v>
      </c>
      <c r="K3286" s="10" t="s">
        <v>10895</v>
      </c>
    </row>
    <row r="3287" spans="3:11" ht="15" customHeight="1" x14ac:dyDescent="0.3">
      <c r="C3287" s="44" t="s">
        <v>18356</v>
      </c>
      <c r="D3287" s="47" t="s">
        <v>18357</v>
      </c>
      <c r="F3287" s="52" t="s">
        <v>13300</v>
      </c>
      <c r="G3287" s="10">
        <v>22228</v>
      </c>
      <c r="H3287" s="10" t="s">
        <v>10896</v>
      </c>
      <c r="I3287" s="47" t="s">
        <v>2016</v>
      </c>
      <c r="J3287" s="10" t="s">
        <v>10534</v>
      </c>
      <c r="K3287" s="10" t="s">
        <v>10897</v>
      </c>
    </row>
    <row r="3288" spans="3:11" ht="15" customHeight="1" x14ac:dyDescent="0.3">
      <c r="C3288" s="44" t="s">
        <v>18358</v>
      </c>
      <c r="D3288" s="47" t="s">
        <v>18359</v>
      </c>
      <c r="F3288" s="52" t="s">
        <v>13301</v>
      </c>
      <c r="G3288" s="10">
        <v>22229</v>
      </c>
      <c r="H3288" s="10" t="s">
        <v>10898</v>
      </c>
      <c r="I3288" s="47" t="s">
        <v>2025</v>
      </c>
      <c r="J3288" s="10" t="s">
        <v>10539</v>
      </c>
      <c r="K3288" s="10" t="s">
        <v>10899</v>
      </c>
    </row>
    <row r="3289" spans="3:11" ht="15" customHeight="1" x14ac:dyDescent="0.3">
      <c r="C3289" s="44" t="s">
        <v>18360</v>
      </c>
      <c r="D3289" s="47" t="s">
        <v>10358</v>
      </c>
      <c r="F3289" s="52" t="s">
        <v>13302</v>
      </c>
      <c r="G3289" s="10">
        <v>394436</v>
      </c>
      <c r="H3289" s="10" t="s">
        <v>10900</v>
      </c>
      <c r="I3289" s="47" t="s">
        <v>10551</v>
      </c>
      <c r="J3289" s="10" t="s">
        <v>10553</v>
      </c>
      <c r="K3289" s="10" t="s">
        <v>10901</v>
      </c>
    </row>
    <row r="3290" spans="3:11" ht="15" customHeight="1" x14ac:dyDescent="0.3">
      <c r="C3290" s="44" t="s">
        <v>18361</v>
      </c>
      <c r="D3290" s="47" t="s">
        <v>18362</v>
      </c>
      <c r="F3290" s="52" t="s">
        <v>13303</v>
      </c>
      <c r="G3290" s="10">
        <v>94215</v>
      </c>
      <c r="H3290" s="10" t="s">
        <v>10904</v>
      </c>
      <c r="I3290" s="47" t="s">
        <v>10560</v>
      </c>
      <c r="J3290" s="10" t="s">
        <v>10562</v>
      </c>
      <c r="K3290" s="10" t="s">
        <v>10905</v>
      </c>
    </row>
    <row r="3291" spans="3:11" ht="15" customHeight="1" x14ac:dyDescent="0.3">
      <c r="C3291" s="44" t="s">
        <v>18363</v>
      </c>
      <c r="D3291" s="47" t="s">
        <v>10362</v>
      </c>
      <c r="F3291" s="52" t="s">
        <v>13304</v>
      </c>
      <c r="G3291" s="10">
        <v>71773</v>
      </c>
      <c r="H3291" s="10" t="s">
        <v>10908</v>
      </c>
      <c r="I3291" s="47" t="s">
        <v>10564</v>
      </c>
      <c r="J3291" s="10" t="s">
        <v>10566</v>
      </c>
      <c r="K3291" s="10" t="s">
        <v>10909</v>
      </c>
    </row>
    <row r="3292" spans="3:11" ht="15" customHeight="1" x14ac:dyDescent="0.3">
      <c r="C3292" s="44" t="s">
        <v>18364</v>
      </c>
      <c r="D3292" s="47" t="s">
        <v>18365</v>
      </c>
      <c r="F3292" s="52" t="s">
        <v>13305</v>
      </c>
      <c r="G3292" s="10">
        <v>109113</v>
      </c>
      <c r="H3292" s="10" t="s">
        <v>10910</v>
      </c>
      <c r="I3292" s="47" t="s">
        <v>10572</v>
      </c>
      <c r="J3292" s="10" t="s">
        <v>10911</v>
      </c>
      <c r="K3292" s="10" t="s">
        <v>10912</v>
      </c>
    </row>
    <row r="3293" spans="3:11" ht="15" customHeight="1" x14ac:dyDescent="0.3">
      <c r="C3293" s="44" t="s">
        <v>18366</v>
      </c>
      <c r="D3293" s="47" t="s">
        <v>18367</v>
      </c>
      <c r="F3293" s="52" t="s">
        <v>25099</v>
      </c>
      <c r="G3293" s="10">
        <v>22249</v>
      </c>
      <c r="H3293" s="10" t="s">
        <v>25100</v>
      </c>
      <c r="I3293" s="47" t="s">
        <v>17840</v>
      </c>
      <c r="J3293" s="10" t="s">
        <v>22740</v>
      </c>
      <c r="K3293" s="10" t="s">
        <v>25101</v>
      </c>
    </row>
    <row r="3294" spans="3:11" ht="15" customHeight="1" x14ac:dyDescent="0.3">
      <c r="C3294" s="44" t="s">
        <v>18368</v>
      </c>
      <c r="D3294" s="47" t="s">
        <v>18369</v>
      </c>
      <c r="F3294" s="52" t="s">
        <v>25102</v>
      </c>
      <c r="G3294" s="10">
        <v>217331</v>
      </c>
      <c r="H3294" s="10" t="s">
        <v>25103</v>
      </c>
      <c r="I3294" s="47" t="s">
        <v>18398</v>
      </c>
      <c r="J3294" s="10" t="s">
        <v>22743</v>
      </c>
      <c r="K3294" s="10" t="s">
        <v>25104</v>
      </c>
    </row>
    <row r="3295" spans="3:11" ht="15" customHeight="1" x14ac:dyDescent="0.3">
      <c r="C3295" s="44" t="s">
        <v>18370</v>
      </c>
      <c r="D3295" s="47" t="s">
        <v>10367</v>
      </c>
      <c r="F3295" s="52" t="s">
        <v>25105</v>
      </c>
      <c r="G3295" s="10">
        <v>74154</v>
      </c>
      <c r="H3295" s="10" t="s">
        <v>25106</v>
      </c>
      <c r="I3295" s="47" t="s">
        <v>18400</v>
      </c>
      <c r="J3295" s="10" t="s">
        <v>25107</v>
      </c>
      <c r="K3295" s="10" t="s">
        <v>25108</v>
      </c>
    </row>
    <row r="3296" spans="3:11" ht="15" customHeight="1" x14ac:dyDescent="0.3">
      <c r="C3296" s="44" t="s">
        <v>18371</v>
      </c>
      <c r="D3296" s="47" t="s">
        <v>18372</v>
      </c>
      <c r="F3296" s="52" t="s">
        <v>25109</v>
      </c>
      <c r="G3296" s="10">
        <v>22262</v>
      </c>
      <c r="H3296" s="10" t="s">
        <v>25110</v>
      </c>
      <c r="I3296" s="47" t="s">
        <v>18806</v>
      </c>
      <c r="J3296" s="10" t="s">
        <v>25111</v>
      </c>
      <c r="K3296" s="10" t="s">
        <v>25112</v>
      </c>
    </row>
    <row r="3297" spans="3:11" ht="15" customHeight="1" x14ac:dyDescent="0.3">
      <c r="C3297" s="44" t="s">
        <v>18373</v>
      </c>
      <c r="D3297" s="47" t="s">
        <v>18374</v>
      </c>
      <c r="F3297" s="52" t="s">
        <v>25113</v>
      </c>
      <c r="G3297" s="10">
        <v>67205</v>
      </c>
      <c r="H3297" s="10" t="s">
        <v>25114</v>
      </c>
      <c r="I3297" s="47" t="s">
        <v>17842</v>
      </c>
      <c r="J3297" s="10" t="s">
        <v>22746</v>
      </c>
      <c r="K3297" s="10" t="s">
        <v>25115</v>
      </c>
    </row>
    <row r="3298" spans="3:11" ht="15" customHeight="1" x14ac:dyDescent="0.3">
      <c r="C3298" s="44" t="s">
        <v>18375</v>
      </c>
      <c r="D3298" s="47" t="s">
        <v>18376</v>
      </c>
      <c r="F3298" s="52" t="s">
        <v>13306</v>
      </c>
      <c r="G3298" s="10">
        <v>217369</v>
      </c>
      <c r="H3298" s="10" t="s">
        <v>10916</v>
      </c>
      <c r="I3298" s="47" t="s">
        <v>7536</v>
      </c>
      <c r="J3298" s="10" t="s">
        <v>10590</v>
      </c>
      <c r="K3298" s="10" t="s">
        <v>10917</v>
      </c>
    </row>
    <row r="3299" spans="3:11" ht="15" customHeight="1" x14ac:dyDescent="0.3">
      <c r="C3299" s="44" t="s">
        <v>18377</v>
      </c>
      <c r="D3299" s="47" t="s">
        <v>18378</v>
      </c>
      <c r="F3299" s="52" t="s">
        <v>13307</v>
      </c>
      <c r="G3299" s="10">
        <v>269523</v>
      </c>
      <c r="H3299" s="10" t="s">
        <v>10930</v>
      </c>
      <c r="I3299" s="47" t="s">
        <v>10628</v>
      </c>
      <c r="J3299" s="10" t="s">
        <v>10931</v>
      </c>
      <c r="K3299" s="10" t="s">
        <v>10932</v>
      </c>
    </row>
    <row r="3300" spans="3:11" ht="15" customHeight="1" x14ac:dyDescent="0.3">
      <c r="C3300" s="44" t="s">
        <v>18379</v>
      </c>
      <c r="D3300" s="47" t="s">
        <v>10464</v>
      </c>
      <c r="F3300" s="52" t="s">
        <v>13308</v>
      </c>
      <c r="G3300" s="10">
        <v>22339</v>
      </c>
      <c r="H3300" s="10" t="s">
        <v>10933</v>
      </c>
      <c r="I3300" s="47" t="s">
        <v>1103</v>
      </c>
      <c r="J3300" s="10" t="s">
        <v>258</v>
      </c>
      <c r="K3300" s="10" t="s">
        <v>10934</v>
      </c>
    </row>
    <row r="3301" spans="3:11" ht="15" customHeight="1" x14ac:dyDescent="0.3">
      <c r="C3301" s="44" t="s">
        <v>18380</v>
      </c>
      <c r="D3301" s="47" t="s">
        <v>10443</v>
      </c>
      <c r="F3301" s="52" t="s">
        <v>13309</v>
      </c>
      <c r="G3301" s="10">
        <v>22340</v>
      </c>
      <c r="H3301" s="10" t="s">
        <v>10935</v>
      </c>
      <c r="I3301" s="47" t="s">
        <v>5133</v>
      </c>
      <c r="J3301" s="10" t="s">
        <v>10635</v>
      </c>
      <c r="K3301" s="10" t="s">
        <v>10936</v>
      </c>
    </row>
    <row r="3302" spans="3:11" ht="15" customHeight="1" x14ac:dyDescent="0.3">
      <c r="C3302" s="44" t="s">
        <v>18381</v>
      </c>
      <c r="D3302" s="47" t="s">
        <v>18382</v>
      </c>
      <c r="F3302" s="52" t="s">
        <v>13310</v>
      </c>
      <c r="G3302" s="10">
        <v>22346</v>
      </c>
      <c r="H3302" s="10" t="s">
        <v>10944</v>
      </c>
      <c r="I3302" s="47" t="s">
        <v>10643</v>
      </c>
      <c r="J3302" s="10" t="s">
        <v>10645</v>
      </c>
      <c r="K3302" s="10" t="s">
        <v>10945</v>
      </c>
    </row>
    <row r="3303" spans="3:11" ht="15" customHeight="1" x14ac:dyDescent="0.3">
      <c r="C3303" s="44" t="s">
        <v>18383</v>
      </c>
      <c r="D3303" s="47" t="s">
        <v>18384</v>
      </c>
      <c r="F3303" s="52" t="s">
        <v>13311</v>
      </c>
      <c r="G3303" s="10">
        <v>109815</v>
      </c>
      <c r="H3303" s="10" t="s">
        <v>10946</v>
      </c>
      <c r="I3303" s="47" t="s">
        <v>10651</v>
      </c>
      <c r="J3303" s="10" t="s">
        <v>10947</v>
      </c>
      <c r="K3303" s="10" t="s">
        <v>10948</v>
      </c>
    </row>
    <row r="3304" spans="3:11" ht="15" customHeight="1" x14ac:dyDescent="0.3">
      <c r="C3304" s="44" t="s">
        <v>18385</v>
      </c>
      <c r="D3304" s="47" t="s">
        <v>10495</v>
      </c>
      <c r="F3304" s="52" t="s">
        <v>13312</v>
      </c>
      <c r="G3304" s="10">
        <v>22354</v>
      </c>
      <c r="H3304" s="10" t="s">
        <v>10949</v>
      </c>
      <c r="I3304" s="47" t="s">
        <v>10657</v>
      </c>
      <c r="J3304" s="10" t="s">
        <v>10659</v>
      </c>
      <c r="K3304" s="10" t="s">
        <v>10950</v>
      </c>
    </row>
    <row r="3305" spans="3:11" ht="15" customHeight="1" x14ac:dyDescent="0.3">
      <c r="C3305" s="44" t="s">
        <v>18386</v>
      </c>
      <c r="D3305" s="47" t="s">
        <v>10497</v>
      </c>
      <c r="F3305" s="52" t="s">
        <v>25116</v>
      </c>
      <c r="G3305" s="10">
        <v>22355</v>
      </c>
      <c r="H3305" s="10" t="s">
        <v>25117</v>
      </c>
      <c r="I3305" s="47" t="s">
        <v>17404</v>
      </c>
      <c r="J3305" s="10" t="s">
        <v>22749</v>
      </c>
      <c r="K3305" s="10" t="s">
        <v>25118</v>
      </c>
    </row>
    <row r="3306" spans="3:11" ht="15" customHeight="1" x14ac:dyDescent="0.3">
      <c r="C3306" s="44" t="s">
        <v>18387</v>
      </c>
      <c r="D3306" s="47" t="s">
        <v>10880</v>
      </c>
      <c r="F3306" s="52" t="s">
        <v>25119</v>
      </c>
      <c r="G3306" s="10">
        <v>321006</v>
      </c>
      <c r="H3306" s="10" t="s">
        <v>25120</v>
      </c>
      <c r="I3306" s="47" t="s">
        <v>18403</v>
      </c>
      <c r="J3306" s="10" t="s">
        <v>22752</v>
      </c>
      <c r="K3306" s="10" t="s">
        <v>25121</v>
      </c>
    </row>
    <row r="3307" spans="3:11" ht="15" customHeight="1" x14ac:dyDescent="0.3">
      <c r="C3307" s="44" t="s">
        <v>18388</v>
      </c>
      <c r="D3307" s="47" t="s">
        <v>10884</v>
      </c>
      <c r="F3307" s="52" t="s">
        <v>25122</v>
      </c>
      <c r="G3307" s="10">
        <v>71732</v>
      </c>
      <c r="H3307" s="10" t="s">
        <v>25123</v>
      </c>
      <c r="I3307" s="47" t="s">
        <v>18405</v>
      </c>
      <c r="J3307" s="10" t="s">
        <v>25124</v>
      </c>
      <c r="K3307" s="10" t="s">
        <v>25125</v>
      </c>
    </row>
    <row r="3308" spans="3:11" ht="15" customHeight="1" x14ac:dyDescent="0.3">
      <c r="C3308" s="44" t="s">
        <v>18389</v>
      </c>
      <c r="D3308" s="47" t="s">
        <v>10888</v>
      </c>
      <c r="F3308" s="52" t="s">
        <v>25126</v>
      </c>
      <c r="G3308" s="10">
        <v>228545</v>
      </c>
      <c r="H3308" s="10" t="s">
        <v>25127</v>
      </c>
      <c r="I3308" s="47" t="s">
        <v>18407</v>
      </c>
      <c r="J3308" s="10" t="s">
        <v>25128</v>
      </c>
      <c r="K3308" s="10" t="s">
        <v>25129</v>
      </c>
    </row>
    <row r="3309" spans="3:11" ht="15" customHeight="1" x14ac:dyDescent="0.3">
      <c r="C3309" s="44" t="s">
        <v>18390</v>
      </c>
      <c r="D3309" s="47" t="s">
        <v>18391</v>
      </c>
      <c r="F3309" s="52" t="s">
        <v>25130</v>
      </c>
      <c r="G3309" s="10">
        <v>218035</v>
      </c>
      <c r="H3309" s="10" t="s">
        <v>25131</v>
      </c>
      <c r="I3309" s="10" t="s">
        <v>18409</v>
      </c>
      <c r="J3309" s="10" t="s">
        <v>25132</v>
      </c>
      <c r="K3309" s="10" t="s">
        <v>25133</v>
      </c>
    </row>
    <row r="3310" spans="3:11" ht="15" customHeight="1" x14ac:dyDescent="0.3">
      <c r="C3310" s="44" t="s">
        <v>18392</v>
      </c>
      <c r="D3310" s="47" t="s">
        <v>18393</v>
      </c>
      <c r="F3310" s="52" t="s">
        <v>25134</v>
      </c>
      <c r="G3310" s="10">
        <v>22365</v>
      </c>
      <c r="H3310" s="10" t="s">
        <v>25135</v>
      </c>
      <c r="I3310" s="47" t="s">
        <v>19222</v>
      </c>
      <c r="J3310" s="10" t="s">
        <v>25136</v>
      </c>
      <c r="K3310" s="10" t="s">
        <v>25137</v>
      </c>
    </row>
    <row r="3311" spans="3:11" ht="15" customHeight="1" x14ac:dyDescent="0.3">
      <c r="C3311" s="44" t="s">
        <v>18394</v>
      </c>
      <c r="D3311" s="47" t="s">
        <v>18395</v>
      </c>
      <c r="F3311" s="52" t="s">
        <v>25138</v>
      </c>
      <c r="G3311" s="10">
        <v>209018</v>
      </c>
      <c r="H3311" s="10" t="s">
        <v>25139</v>
      </c>
      <c r="I3311" s="47" t="s">
        <v>18411</v>
      </c>
      <c r="J3311" s="10" t="s">
        <v>22767</v>
      </c>
      <c r="K3311" s="10" t="s">
        <v>25140</v>
      </c>
    </row>
    <row r="3312" spans="3:11" ht="15" customHeight="1" x14ac:dyDescent="0.3">
      <c r="C3312" s="44" t="s">
        <v>18396</v>
      </c>
      <c r="D3312" s="47" t="s">
        <v>10572</v>
      </c>
      <c r="F3312" s="52" t="s">
        <v>25141</v>
      </c>
      <c r="G3312" s="10">
        <v>72137</v>
      </c>
      <c r="H3312" s="10" t="s">
        <v>25142</v>
      </c>
      <c r="I3312" s="47" t="s">
        <v>18413</v>
      </c>
      <c r="J3312" s="10" t="s">
        <v>25143</v>
      </c>
      <c r="K3312" s="10" t="s">
        <v>25144</v>
      </c>
    </row>
    <row r="3313" spans="3:11" ht="15" customHeight="1" x14ac:dyDescent="0.3">
      <c r="C3313" s="44" t="s">
        <v>18397</v>
      </c>
      <c r="D3313" s="47" t="s">
        <v>18398</v>
      </c>
      <c r="F3313" s="52" t="s">
        <v>13313</v>
      </c>
      <c r="G3313" s="10">
        <v>107823</v>
      </c>
      <c r="H3313" s="10" t="s">
        <v>10980</v>
      </c>
      <c r="I3313" s="47" t="s">
        <v>10979</v>
      </c>
      <c r="J3313" s="10" t="s">
        <v>10981</v>
      </c>
      <c r="K3313" s="10" t="s">
        <v>10982</v>
      </c>
    </row>
    <row r="3314" spans="3:11" ht="15" customHeight="1" x14ac:dyDescent="0.3">
      <c r="C3314" s="44" t="s">
        <v>18399</v>
      </c>
      <c r="D3314" s="47" t="s">
        <v>18400</v>
      </c>
      <c r="F3314" s="52" t="s">
        <v>13314</v>
      </c>
      <c r="G3314" s="10">
        <v>52639</v>
      </c>
      <c r="H3314" s="10" t="s">
        <v>10986</v>
      </c>
      <c r="I3314" s="47" t="s">
        <v>10704</v>
      </c>
      <c r="J3314" s="10" t="s">
        <v>10706</v>
      </c>
      <c r="K3314" s="10" t="s">
        <v>10987</v>
      </c>
    </row>
    <row r="3315" spans="3:11" ht="15" customHeight="1" x14ac:dyDescent="0.3">
      <c r="C3315" s="44" t="s">
        <v>18401</v>
      </c>
      <c r="D3315" s="47" t="s">
        <v>10643</v>
      </c>
      <c r="F3315" s="52" t="s">
        <v>25145</v>
      </c>
      <c r="G3315" s="10">
        <v>78889</v>
      </c>
      <c r="H3315" s="10" t="s">
        <v>25146</v>
      </c>
      <c r="I3315" s="47" t="s">
        <v>18416</v>
      </c>
      <c r="J3315" s="10" t="s">
        <v>25147</v>
      </c>
      <c r="K3315" s="10" t="s">
        <v>25148</v>
      </c>
    </row>
    <row r="3316" spans="3:11" ht="15" customHeight="1" x14ac:dyDescent="0.3">
      <c r="C3316" s="44" t="s">
        <v>18402</v>
      </c>
      <c r="D3316" s="47" t="s">
        <v>18403</v>
      </c>
      <c r="F3316" s="52" t="s">
        <v>13315</v>
      </c>
      <c r="G3316" s="10">
        <v>107568</v>
      </c>
      <c r="H3316" s="10" t="s">
        <v>10999</v>
      </c>
      <c r="I3316" s="47" t="s">
        <v>10746</v>
      </c>
      <c r="J3316" s="10" t="s">
        <v>10748</v>
      </c>
      <c r="K3316" s="10" t="s">
        <v>11000</v>
      </c>
    </row>
    <row r="3317" spans="3:11" ht="15" customHeight="1" x14ac:dyDescent="0.3">
      <c r="C3317" s="44" t="s">
        <v>18404</v>
      </c>
      <c r="D3317" s="47" t="s">
        <v>18405</v>
      </c>
      <c r="F3317" s="52" t="s">
        <v>13316</v>
      </c>
      <c r="G3317" s="10">
        <v>22433</v>
      </c>
      <c r="H3317" s="10" t="s">
        <v>11001</v>
      </c>
      <c r="I3317" s="47" t="s">
        <v>1110</v>
      </c>
      <c r="J3317" s="10" t="s">
        <v>10753</v>
      </c>
      <c r="K3317" s="10" t="s">
        <v>11002</v>
      </c>
    </row>
    <row r="3318" spans="3:11" ht="15" customHeight="1" x14ac:dyDescent="0.3">
      <c r="C3318" s="44" t="s">
        <v>18406</v>
      </c>
      <c r="D3318" s="47" t="s">
        <v>18407</v>
      </c>
      <c r="F3318" s="52" t="s">
        <v>13317</v>
      </c>
      <c r="G3318" s="10">
        <v>16963</v>
      </c>
      <c r="H3318" s="10" t="s">
        <v>11003</v>
      </c>
      <c r="I3318" s="47" t="s">
        <v>4679</v>
      </c>
      <c r="J3318" s="10" t="s">
        <v>10756</v>
      </c>
      <c r="K3318" s="10" t="s">
        <v>11004</v>
      </c>
    </row>
    <row r="3319" spans="3:11" ht="15" customHeight="1" x14ac:dyDescent="0.3">
      <c r="C3319" s="44" t="s">
        <v>18408</v>
      </c>
      <c r="D3319" s="47" t="s">
        <v>18409</v>
      </c>
      <c r="F3319" s="52" t="s">
        <v>13318</v>
      </c>
      <c r="G3319" s="10">
        <v>23832</v>
      </c>
      <c r="H3319" s="10" t="s">
        <v>11005</v>
      </c>
      <c r="I3319" s="47" t="s">
        <v>4682</v>
      </c>
      <c r="J3319" s="10" t="s">
        <v>11006</v>
      </c>
      <c r="K3319" s="10" t="s">
        <v>11007</v>
      </c>
    </row>
    <row r="3320" spans="3:11" ht="15" customHeight="1" x14ac:dyDescent="0.3">
      <c r="C3320" s="44" t="s">
        <v>18410</v>
      </c>
      <c r="D3320" s="47" t="s">
        <v>18411</v>
      </c>
      <c r="F3320" s="52" t="s">
        <v>13319</v>
      </c>
      <c r="G3320" s="10">
        <v>11798</v>
      </c>
      <c r="H3320" s="10" t="s">
        <v>11008</v>
      </c>
      <c r="I3320" s="47" t="s">
        <v>2966</v>
      </c>
      <c r="J3320" s="10" t="s">
        <v>10759</v>
      </c>
      <c r="K3320" s="10" t="s">
        <v>11009</v>
      </c>
    </row>
    <row r="3321" spans="3:11" ht="15" customHeight="1" x14ac:dyDescent="0.3">
      <c r="C3321" s="44" t="s">
        <v>18412</v>
      </c>
      <c r="D3321" s="47" t="s">
        <v>18413</v>
      </c>
      <c r="F3321" s="52" t="s">
        <v>13320</v>
      </c>
      <c r="G3321" s="10">
        <v>22590</v>
      </c>
      <c r="H3321" s="10" t="s">
        <v>11010</v>
      </c>
      <c r="I3321" s="47" t="s">
        <v>1316</v>
      </c>
      <c r="J3321" s="10" t="s">
        <v>11011</v>
      </c>
      <c r="K3321" s="10" t="s">
        <v>11012</v>
      </c>
    </row>
    <row r="3322" spans="3:11" ht="15" customHeight="1" x14ac:dyDescent="0.3">
      <c r="C3322" s="44" t="s">
        <v>18414</v>
      </c>
      <c r="D3322" s="47" t="s">
        <v>10979</v>
      </c>
      <c r="F3322" s="52" t="s">
        <v>13321</v>
      </c>
      <c r="G3322" s="10">
        <v>22591</v>
      </c>
      <c r="H3322" s="10" t="s">
        <v>11013</v>
      </c>
      <c r="I3322" s="47" t="s">
        <v>1118</v>
      </c>
      <c r="J3322" s="10" t="s">
        <v>10762</v>
      </c>
      <c r="K3322" s="10" t="s">
        <v>11014</v>
      </c>
    </row>
    <row r="3323" spans="3:11" ht="15" customHeight="1" x14ac:dyDescent="0.3">
      <c r="C3323" s="44" t="s">
        <v>18415</v>
      </c>
      <c r="D3323" s="47" t="s">
        <v>18416</v>
      </c>
      <c r="F3323" s="52" t="s">
        <v>25149</v>
      </c>
      <c r="G3323" s="10">
        <v>19775</v>
      </c>
      <c r="H3323" s="10" t="s">
        <v>25150</v>
      </c>
      <c r="I3323" s="47" t="s">
        <v>17407</v>
      </c>
      <c r="J3323" s="10" t="s">
        <v>22776</v>
      </c>
      <c r="K3323" s="10" t="s">
        <v>25151</v>
      </c>
    </row>
    <row r="3324" spans="3:11" ht="15" customHeight="1" x14ac:dyDescent="0.3">
      <c r="C3324" s="44" t="s">
        <v>18417</v>
      </c>
      <c r="D3324" s="47" t="s">
        <v>10746</v>
      </c>
      <c r="F3324" s="52" t="s">
        <v>13322</v>
      </c>
      <c r="G3324" s="10">
        <v>22594</v>
      </c>
      <c r="H3324" s="10" t="s">
        <v>11015</v>
      </c>
      <c r="I3324" s="47" t="s">
        <v>5911</v>
      </c>
      <c r="J3324" s="10" t="s">
        <v>10765</v>
      </c>
      <c r="K3324" s="10" t="s">
        <v>11016</v>
      </c>
    </row>
    <row r="3325" spans="3:11" ht="15" customHeight="1" x14ac:dyDescent="0.3">
      <c r="C3325" s="44" t="s">
        <v>18418</v>
      </c>
      <c r="D3325" s="47" t="s">
        <v>2966</v>
      </c>
      <c r="F3325" s="52" t="s">
        <v>13323</v>
      </c>
      <c r="G3325" s="10">
        <v>22596</v>
      </c>
      <c r="H3325" s="10" t="s">
        <v>11019</v>
      </c>
      <c r="I3325" s="47" t="s">
        <v>2215</v>
      </c>
      <c r="J3325" s="10" t="s">
        <v>10768</v>
      </c>
      <c r="K3325" s="10" t="s">
        <v>11020</v>
      </c>
    </row>
    <row r="3326" spans="3:11" ht="15" customHeight="1" x14ac:dyDescent="0.3">
      <c r="C3326" s="44" t="s">
        <v>18419</v>
      </c>
      <c r="D3326" s="47" t="s">
        <v>10796</v>
      </c>
      <c r="F3326" s="52" t="s">
        <v>25152</v>
      </c>
      <c r="G3326" s="10">
        <v>107271</v>
      </c>
      <c r="H3326" s="10" t="s">
        <v>25153</v>
      </c>
      <c r="I3326" s="47" t="s">
        <v>19226</v>
      </c>
      <c r="J3326" s="10" t="s">
        <v>22779</v>
      </c>
      <c r="K3326" s="10" t="s">
        <v>25154</v>
      </c>
    </row>
    <row r="3327" spans="3:11" ht="15" customHeight="1" x14ac:dyDescent="0.3">
      <c r="C3327" s="44" t="s">
        <v>18420</v>
      </c>
      <c r="D3327" s="47" t="s">
        <v>18421</v>
      </c>
      <c r="F3327" s="52" t="s">
        <v>13324</v>
      </c>
      <c r="G3327" s="10">
        <v>22631</v>
      </c>
      <c r="H3327" s="10" t="s">
        <v>11021</v>
      </c>
      <c r="I3327" s="47" t="s">
        <v>10790</v>
      </c>
      <c r="J3327" s="10" t="s">
        <v>10792</v>
      </c>
      <c r="K3327" s="10" t="s">
        <v>11022</v>
      </c>
    </row>
    <row r="3328" spans="3:11" ht="15" customHeight="1" x14ac:dyDescent="0.3">
      <c r="C3328" s="44" t="s">
        <v>18422</v>
      </c>
      <c r="D3328" s="47" t="s">
        <v>18423</v>
      </c>
      <c r="F3328" s="52" t="s">
        <v>13325</v>
      </c>
      <c r="G3328" s="10">
        <v>65964</v>
      </c>
      <c r="H3328" s="10" t="s">
        <v>11027</v>
      </c>
      <c r="I3328" s="47" t="s">
        <v>11026</v>
      </c>
      <c r="J3328" s="10" t="s">
        <v>11028</v>
      </c>
      <c r="K3328" s="10" t="s">
        <v>11029</v>
      </c>
    </row>
    <row r="3329" spans="3:11" ht="15" customHeight="1" x14ac:dyDescent="0.3">
      <c r="C3329" s="44" t="s">
        <v>18424</v>
      </c>
      <c r="D3329" s="47" t="s">
        <v>18425</v>
      </c>
      <c r="F3329" s="52" t="s">
        <v>13326</v>
      </c>
      <c r="G3329" s="10">
        <v>235320</v>
      </c>
      <c r="H3329" s="10" t="s">
        <v>11030</v>
      </c>
      <c r="I3329" s="47" t="s">
        <v>10796</v>
      </c>
      <c r="J3329" s="10" t="s">
        <v>10798</v>
      </c>
      <c r="K3329" s="10" t="s">
        <v>11031</v>
      </c>
    </row>
    <row r="3330" spans="3:11" ht="15" customHeight="1" x14ac:dyDescent="0.3">
      <c r="C3330" s="44" t="s">
        <v>18426</v>
      </c>
      <c r="D3330" s="47" t="s">
        <v>18427</v>
      </c>
      <c r="F3330" s="52" t="s">
        <v>25155</v>
      </c>
      <c r="G3330" s="10">
        <v>232679</v>
      </c>
      <c r="H3330" s="10" t="s">
        <v>25156</v>
      </c>
      <c r="I3330" s="47" t="s">
        <v>17849</v>
      </c>
      <c r="J3330" s="10" t="s">
        <v>25157</v>
      </c>
      <c r="K3330" s="10" t="s">
        <v>25158</v>
      </c>
    </row>
    <row r="3331" spans="3:11" ht="15" customHeight="1" x14ac:dyDescent="0.3">
      <c r="C3331" s="44" t="s">
        <v>18428</v>
      </c>
      <c r="D3331" s="47" t="s">
        <v>18429</v>
      </c>
      <c r="F3331" s="52" t="s">
        <v>25159</v>
      </c>
      <c r="G3331" s="10">
        <v>227693</v>
      </c>
      <c r="H3331" s="10" t="s">
        <v>25160</v>
      </c>
      <c r="I3331" s="47" t="s">
        <v>18421</v>
      </c>
      <c r="J3331" s="10" t="s">
        <v>22785</v>
      </c>
      <c r="K3331" s="10" t="s">
        <v>25161</v>
      </c>
    </row>
    <row r="3332" spans="3:11" ht="15" customHeight="1" x14ac:dyDescent="0.3">
      <c r="C3332" s="44" t="s">
        <v>18430</v>
      </c>
      <c r="D3332" s="47" t="s">
        <v>440</v>
      </c>
      <c r="F3332" s="52" t="s">
        <v>25162</v>
      </c>
      <c r="G3332" s="10">
        <v>81909</v>
      </c>
      <c r="H3332" s="10" t="s">
        <v>25163</v>
      </c>
      <c r="I3332" s="47" t="s">
        <v>18423</v>
      </c>
      <c r="J3332" s="10" t="s">
        <v>25164</v>
      </c>
      <c r="K3332" s="10" t="s">
        <v>25165</v>
      </c>
    </row>
    <row r="3333" spans="3:11" ht="15" customHeight="1" x14ac:dyDescent="0.3">
      <c r="C3333" s="44" t="s">
        <v>18431</v>
      </c>
      <c r="D3333" s="47" t="s">
        <v>457</v>
      </c>
      <c r="F3333" s="52" t="s">
        <v>25166</v>
      </c>
      <c r="G3333" s="10">
        <v>170737</v>
      </c>
      <c r="H3333" s="10" t="s">
        <v>25167</v>
      </c>
      <c r="I3333" s="47" t="s">
        <v>18425</v>
      </c>
      <c r="J3333" s="10" t="s">
        <v>22794</v>
      </c>
      <c r="K3333" s="10" t="s">
        <v>25168</v>
      </c>
    </row>
    <row r="3334" spans="3:11" ht="15" customHeight="1" x14ac:dyDescent="0.3">
      <c r="C3334" s="44" t="s">
        <v>18432</v>
      </c>
      <c r="D3334" s="47" t="s">
        <v>431</v>
      </c>
      <c r="F3334" s="52" t="s">
        <v>25169</v>
      </c>
      <c r="G3334" s="10">
        <v>387524</v>
      </c>
      <c r="H3334" s="10" t="s">
        <v>25170</v>
      </c>
      <c r="I3334" s="47" t="s">
        <v>18427</v>
      </c>
      <c r="J3334" s="10" t="s">
        <v>22797</v>
      </c>
      <c r="K3334" s="10" t="s">
        <v>25171</v>
      </c>
    </row>
    <row r="3335" spans="3:11" ht="15" customHeight="1" x14ac:dyDescent="0.3">
      <c r="C3335" s="44" t="s">
        <v>18433</v>
      </c>
      <c r="D3335" s="47" t="s">
        <v>434</v>
      </c>
      <c r="F3335" s="52" t="s">
        <v>25172</v>
      </c>
      <c r="G3335" s="10">
        <v>414872</v>
      </c>
      <c r="H3335" s="10" t="s">
        <v>25173</v>
      </c>
      <c r="I3335" s="47" t="s">
        <v>18429</v>
      </c>
      <c r="J3335" s="10" t="s">
        <v>25174</v>
      </c>
      <c r="K3335" s="10" t="s">
        <v>25175</v>
      </c>
    </row>
    <row r="3336" spans="3:11" ht="15" customHeight="1" x14ac:dyDescent="0.3">
      <c r="C3336" s="44" t="s">
        <v>18434</v>
      </c>
      <c r="D3336" s="47" t="s">
        <v>436</v>
      </c>
      <c r="F3336" s="52" t="s">
        <v>13327</v>
      </c>
      <c r="G3336" s="10">
        <v>296925</v>
      </c>
      <c r="H3336" s="10" t="s">
        <v>458</v>
      </c>
      <c r="I3336" s="47" t="s">
        <v>457</v>
      </c>
      <c r="J3336" s="10" t="s">
        <v>455</v>
      </c>
      <c r="K3336" s="10" t="s">
        <v>459</v>
      </c>
    </row>
    <row r="3337" spans="3:11" ht="15" customHeight="1" x14ac:dyDescent="0.3">
      <c r="C3337" s="44" t="s">
        <v>18435</v>
      </c>
      <c r="D3337" s="47" t="s">
        <v>439</v>
      </c>
      <c r="F3337" s="52" t="s">
        <v>25176</v>
      </c>
      <c r="G3337" s="10">
        <v>114512</v>
      </c>
      <c r="H3337" s="10" t="s">
        <v>25177</v>
      </c>
      <c r="I3337" s="47" t="s">
        <v>17409</v>
      </c>
      <c r="J3337" s="10" t="s">
        <v>21194</v>
      </c>
      <c r="K3337" s="10" t="s">
        <v>25178</v>
      </c>
    </row>
    <row r="3338" spans="3:11" ht="15" customHeight="1" x14ac:dyDescent="0.3">
      <c r="C3338" s="44" t="s">
        <v>18436</v>
      </c>
      <c r="D3338" s="47" t="s">
        <v>508</v>
      </c>
      <c r="F3338" s="52" t="s">
        <v>13328</v>
      </c>
      <c r="G3338" s="10">
        <v>83569</v>
      </c>
      <c r="H3338" s="10" t="s">
        <v>470</v>
      </c>
      <c r="I3338" s="47" t="s">
        <v>469</v>
      </c>
      <c r="J3338" s="10" t="s">
        <v>471</v>
      </c>
      <c r="K3338" s="10" t="s">
        <v>472</v>
      </c>
    </row>
    <row r="3339" spans="3:11" ht="15" customHeight="1" x14ac:dyDescent="0.3">
      <c r="C3339" s="44" t="s">
        <v>18437</v>
      </c>
      <c r="D3339" s="47" t="s">
        <v>516</v>
      </c>
      <c r="F3339" s="52" t="s">
        <v>13329</v>
      </c>
      <c r="G3339" s="10">
        <v>170913</v>
      </c>
      <c r="H3339" s="10" t="s">
        <v>476</v>
      </c>
      <c r="I3339" s="47" t="s">
        <v>431</v>
      </c>
      <c r="J3339" s="10" t="s">
        <v>477</v>
      </c>
      <c r="K3339" s="10" t="s">
        <v>478</v>
      </c>
    </row>
    <row r="3340" spans="3:11" ht="15" customHeight="1" x14ac:dyDescent="0.3">
      <c r="C3340" s="44" t="s">
        <v>18438</v>
      </c>
      <c r="D3340" s="47" t="s">
        <v>542</v>
      </c>
      <c r="F3340" s="52" t="s">
        <v>13330</v>
      </c>
      <c r="G3340" s="10">
        <v>24646</v>
      </c>
      <c r="H3340" s="10" t="s">
        <v>480</v>
      </c>
      <c r="I3340" s="47" t="s">
        <v>434</v>
      </c>
      <c r="J3340" s="10" t="s">
        <v>481</v>
      </c>
      <c r="K3340" s="10" t="s">
        <v>482</v>
      </c>
    </row>
    <row r="3341" spans="3:11" ht="15" customHeight="1" x14ac:dyDescent="0.3">
      <c r="C3341" s="44" t="s">
        <v>18439</v>
      </c>
      <c r="D3341" s="47" t="s">
        <v>595</v>
      </c>
      <c r="F3341" s="52" t="s">
        <v>13331</v>
      </c>
      <c r="G3341" s="10">
        <v>24891</v>
      </c>
      <c r="H3341" s="10" t="s">
        <v>487</v>
      </c>
      <c r="I3341" s="47" t="s">
        <v>436</v>
      </c>
      <c r="J3341" s="10" t="s">
        <v>488</v>
      </c>
      <c r="K3341" s="10" t="s">
        <v>489</v>
      </c>
    </row>
    <row r="3342" spans="3:11" ht="15" customHeight="1" x14ac:dyDescent="0.3">
      <c r="C3342" s="44" t="s">
        <v>18440</v>
      </c>
      <c r="D3342" s="47" t="s">
        <v>559</v>
      </c>
      <c r="F3342" s="52" t="s">
        <v>13332</v>
      </c>
      <c r="G3342" s="10">
        <v>24565</v>
      </c>
      <c r="H3342" s="10" t="s">
        <v>495</v>
      </c>
      <c r="I3342" s="47" t="s">
        <v>439</v>
      </c>
      <c r="J3342" s="10" t="s">
        <v>496</v>
      </c>
      <c r="K3342" s="10" t="s">
        <v>497</v>
      </c>
    </row>
    <row r="3343" spans="3:11" ht="15" customHeight="1" x14ac:dyDescent="0.3">
      <c r="C3343" s="44" t="s">
        <v>18441</v>
      </c>
      <c r="D3343" s="47" t="s">
        <v>569</v>
      </c>
      <c r="F3343" s="52" t="s">
        <v>13333</v>
      </c>
      <c r="G3343" s="10">
        <v>25303</v>
      </c>
      <c r="H3343" s="10" t="s">
        <v>509</v>
      </c>
      <c r="I3343" s="47" t="s">
        <v>508</v>
      </c>
      <c r="J3343" s="10" t="s">
        <v>510</v>
      </c>
      <c r="K3343" s="10" t="s">
        <v>511</v>
      </c>
    </row>
    <row r="3344" spans="3:11" ht="15" customHeight="1" x14ac:dyDescent="0.3">
      <c r="C3344" s="44" t="s">
        <v>18442</v>
      </c>
      <c r="D3344" s="47" t="s">
        <v>584</v>
      </c>
      <c r="F3344" s="52" t="s">
        <v>13334</v>
      </c>
      <c r="G3344" s="10">
        <v>140668</v>
      </c>
      <c r="H3344" s="10" t="s">
        <v>517</v>
      </c>
      <c r="I3344" s="47" t="s">
        <v>516</v>
      </c>
      <c r="J3344" s="10" t="s">
        <v>518</v>
      </c>
      <c r="K3344" s="10" t="s">
        <v>519</v>
      </c>
    </row>
    <row r="3345" spans="3:11" ht="15" customHeight="1" x14ac:dyDescent="0.3">
      <c r="C3345" s="44" t="s">
        <v>18443</v>
      </c>
      <c r="D3345" s="47" t="s">
        <v>598</v>
      </c>
      <c r="F3345" s="52" t="s">
        <v>13335</v>
      </c>
      <c r="G3345" s="10">
        <v>311860</v>
      </c>
      <c r="H3345" s="10" t="s">
        <v>543</v>
      </c>
      <c r="I3345" s="47" t="s">
        <v>542</v>
      </c>
      <c r="J3345" s="10" t="s">
        <v>544</v>
      </c>
      <c r="K3345" s="10" t="s">
        <v>545</v>
      </c>
    </row>
    <row r="3346" spans="3:11" ht="15" customHeight="1" x14ac:dyDescent="0.3">
      <c r="C3346" s="44" t="s">
        <v>18444</v>
      </c>
      <c r="D3346" s="47" t="s">
        <v>610</v>
      </c>
      <c r="F3346" s="52" t="s">
        <v>25179</v>
      </c>
      <c r="G3346" s="10">
        <v>297432</v>
      </c>
      <c r="H3346" s="10" t="s">
        <v>25180</v>
      </c>
      <c r="I3346" s="47" t="s">
        <v>20011</v>
      </c>
      <c r="J3346" s="10" t="s">
        <v>25181</v>
      </c>
      <c r="K3346" s="10" t="s">
        <v>25182</v>
      </c>
    </row>
    <row r="3347" spans="3:11" ht="15" customHeight="1" x14ac:dyDescent="0.3">
      <c r="C3347" s="44" t="s">
        <v>18445</v>
      </c>
      <c r="D3347" s="47" t="s">
        <v>622</v>
      </c>
      <c r="F3347" s="52" t="s">
        <v>25183</v>
      </c>
      <c r="G3347" s="10">
        <v>171440</v>
      </c>
      <c r="H3347" s="10" t="s">
        <v>25184</v>
      </c>
      <c r="I3347" s="47" t="s">
        <v>20013</v>
      </c>
      <c r="J3347" s="10" t="s">
        <v>25185</v>
      </c>
      <c r="K3347" s="10" t="s">
        <v>25186</v>
      </c>
    </row>
    <row r="3348" spans="3:11" ht="15" customHeight="1" x14ac:dyDescent="0.3">
      <c r="C3348" s="44" t="s">
        <v>18446</v>
      </c>
      <c r="D3348" s="47" t="s">
        <v>632</v>
      </c>
      <c r="F3348" s="52" t="s">
        <v>13336</v>
      </c>
      <c r="G3348" s="10">
        <v>24157</v>
      </c>
      <c r="H3348" s="10" t="s">
        <v>552</v>
      </c>
      <c r="I3348" s="47" t="s">
        <v>551</v>
      </c>
      <c r="J3348" s="10" t="s">
        <v>553</v>
      </c>
      <c r="K3348" s="10" t="s">
        <v>554</v>
      </c>
    </row>
    <row r="3349" spans="3:11" ht="15" customHeight="1" x14ac:dyDescent="0.3">
      <c r="C3349" s="44" t="s">
        <v>18447</v>
      </c>
      <c r="D3349" s="47" t="s">
        <v>640</v>
      </c>
      <c r="F3349" s="52" t="s">
        <v>13337</v>
      </c>
      <c r="G3349" s="10">
        <v>170465</v>
      </c>
      <c r="H3349" s="10" t="s">
        <v>560</v>
      </c>
      <c r="I3349" s="47" t="s">
        <v>559</v>
      </c>
      <c r="J3349" s="10" t="s">
        <v>561</v>
      </c>
      <c r="K3349" s="10" t="s">
        <v>562</v>
      </c>
    </row>
    <row r="3350" spans="3:11" ht="15" customHeight="1" x14ac:dyDescent="0.3">
      <c r="C3350" s="44" t="s">
        <v>18448</v>
      </c>
      <c r="D3350" s="47" t="s">
        <v>651</v>
      </c>
      <c r="F3350" s="52" t="s">
        <v>13338</v>
      </c>
      <c r="G3350" s="10">
        <v>60581</v>
      </c>
      <c r="H3350" s="10" t="s">
        <v>570</v>
      </c>
      <c r="I3350" s="47" t="s">
        <v>569</v>
      </c>
      <c r="J3350" s="10" t="s">
        <v>571</v>
      </c>
      <c r="K3350" s="10" t="s">
        <v>572</v>
      </c>
    </row>
    <row r="3351" spans="3:11" ht="15" customHeight="1" x14ac:dyDescent="0.3">
      <c r="C3351" s="44" t="s">
        <v>18449</v>
      </c>
      <c r="D3351" s="47" t="s">
        <v>663</v>
      </c>
      <c r="F3351" s="52" t="s">
        <v>13339</v>
      </c>
      <c r="G3351" s="10">
        <v>315973</v>
      </c>
      <c r="H3351" s="10" t="s">
        <v>585</v>
      </c>
      <c r="I3351" s="47" t="s">
        <v>584</v>
      </c>
      <c r="J3351" s="10" t="s">
        <v>586</v>
      </c>
      <c r="K3351" s="10" t="s">
        <v>587</v>
      </c>
    </row>
    <row r="3352" spans="3:11" ht="15" customHeight="1" x14ac:dyDescent="0.3">
      <c r="C3352" s="44" t="s">
        <v>18450</v>
      </c>
      <c r="D3352" s="47" t="s">
        <v>675</v>
      </c>
      <c r="F3352" s="52" t="s">
        <v>13340</v>
      </c>
      <c r="G3352" s="10">
        <v>294973</v>
      </c>
      <c r="H3352" s="10" t="s">
        <v>599</v>
      </c>
      <c r="I3352" s="47" t="s">
        <v>598</v>
      </c>
      <c r="J3352" s="10" t="s">
        <v>600</v>
      </c>
      <c r="K3352" s="10" t="s">
        <v>601</v>
      </c>
    </row>
    <row r="3353" spans="3:11" ht="15" customHeight="1" x14ac:dyDescent="0.3">
      <c r="C3353" s="44" t="s">
        <v>18451</v>
      </c>
      <c r="D3353" s="47" t="s">
        <v>713</v>
      </c>
      <c r="F3353" s="52" t="s">
        <v>13341</v>
      </c>
      <c r="G3353" s="10">
        <v>25287</v>
      </c>
      <c r="H3353" s="10" t="s">
        <v>611</v>
      </c>
      <c r="I3353" s="47" t="s">
        <v>610</v>
      </c>
      <c r="J3353" s="10" t="s">
        <v>612</v>
      </c>
      <c r="K3353" s="10" t="s">
        <v>613</v>
      </c>
    </row>
    <row r="3354" spans="3:11" ht="15" customHeight="1" x14ac:dyDescent="0.3">
      <c r="C3354" s="44" t="s">
        <v>18452</v>
      </c>
      <c r="D3354" s="47" t="s">
        <v>724</v>
      </c>
      <c r="F3354" s="52" t="s">
        <v>13342</v>
      </c>
      <c r="G3354" s="10">
        <v>24158</v>
      </c>
      <c r="H3354" s="10" t="s">
        <v>623</v>
      </c>
      <c r="I3354" s="47" t="s">
        <v>622</v>
      </c>
      <c r="J3354" s="10" t="s">
        <v>624</v>
      </c>
      <c r="K3354" s="10" t="s">
        <v>625</v>
      </c>
    </row>
    <row r="3355" spans="3:11" ht="15" customHeight="1" x14ac:dyDescent="0.3">
      <c r="C3355" s="44" t="s">
        <v>18453</v>
      </c>
      <c r="D3355" s="47" t="s">
        <v>731</v>
      </c>
      <c r="F3355" s="52" t="s">
        <v>13343</v>
      </c>
      <c r="G3355" s="10">
        <v>64304</v>
      </c>
      <c r="H3355" s="10" t="s">
        <v>633</v>
      </c>
      <c r="I3355" s="47" t="s">
        <v>632</v>
      </c>
      <c r="J3355" s="10" t="s">
        <v>634</v>
      </c>
      <c r="K3355" s="10" t="s">
        <v>635</v>
      </c>
    </row>
    <row r="3356" spans="3:11" ht="15" customHeight="1" x14ac:dyDescent="0.3">
      <c r="C3356" s="44" t="s">
        <v>18454</v>
      </c>
      <c r="D3356" s="47" t="s">
        <v>738</v>
      </c>
      <c r="F3356" s="52" t="s">
        <v>13344</v>
      </c>
      <c r="G3356" s="10">
        <v>25618</v>
      </c>
      <c r="H3356" s="10" t="s">
        <v>641</v>
      </c>
      <c r="I3356" s="47" t="s">
        <v>640</v>
      </c>
      <c r="J3356" s="10" t="s">
        <v>642</v>
      </c>
      <c r="K3356" s="10" t="s">
        <v>643</v>
      </c>
    </row>
    <row r="3357" spans="3:11" ht="15" customHeight="1" x14ac:dyDescent="0.3">
      <c r="C3357" s="44" t="s">
        <v>18455</v>
      </c>
      <c r="D3357" s="47" t="s">
        <v>747</v>
      </c>
      <c r="F3357" s="52" t="s">
        <v>13345</v>
      </c>
      <c r="G3357" s="10">
        <v>25363</v>
      </c>
      <c r="H3357" s="10" t="s">
        <v>652</v>
      </c>
      <c r="I3357" s="47" t="s">
        <v>651</v>
      </c>
      <c r="J3357" s="10" t="s">
        <v>653</v>
      </c>
      <c r="K3357" s="10" t="s">
        <v>654</v>
      </c>
    </row>
    <row r="3358" spans="3:11" ht="15" customHeight="1" x14ac:dyDescent="0.3">
      <c r="C3358" s="44" t="s">
        <v>18456</v>
      </c>
      <c r="D3358" s="47" t="s">
        <v>758</v>
      </c>
      <c r="F3358" s="52" t="s">
        <v>13346</v>
      </c>
      <c r="G3358" s="10">
        <v>25014</v>
      </c>
      <c r="H3358" s="10" t="s">
        <v>664</v>
      </c>
      <c r="I3358" s="47" t="s">
        <v>663</v>
      </c>
      <c r="J3358" s="10" t="s">
        <v>665</v>
      </c>
      <c r="K3358" s="10" t="s">
        <v>666</v>
      </c>
    </row>
    <row r="3359" spans="3:11" ht="15" customHeight="1" x14ac:dyDescent="0.3">
      <c r="C3359" s="44" t="s">
        <v>18457</v>
      </c>
      <c r="D3359" s="47" t="s">
        <v>838</v>
      </c>
      <c r="F3359" s="52" t="s">
        <v>13347</v>
      </c>
      <c r="G3359" s="10">
        <v>308100</v>
      </c>
      <c r="H3359" s="10" t="s">
        <v>676</v>
      </c>
      <c r="I3359" s="47" t="s">
        <v>675</v>
      </c>
      <c r="J3359" s="10" t="s">
        <v>677</v>
      </c>
      <c r="K3359" s="10" t="s">
        <v>678</v>
      </c>
    </row>
    <row r="3360" spans="3:11" ht="15" customHeight="1" x14ac:dyDescent="0.3">
      <c r="C3360" s="44" t="s">
        <v>18458</v>
      </c>
      <c r="D3360" s="47" t="s">
        <v>769</v>
      </c>
      <c r="F3360" s="52" t="s">
        <v>13348</v>
      </c>
      <c r="G3360" s="10">
        <v>140473</v>
      </c>
      <c r="H3360" s="10" t="s">
        <v>696</v>
      </c>
      <c r="I3360" s="47" t="s">
        <v>695</v>
      </c>
      <c r="J3360" s="10" t="s">
        <v>697</v>
      </c>
      <c r="K3360" s="10" t="s">
        <v>698</v>
      </c>
    </row>
    <row r="3361" spans="3:11" ht="15" customHeight="1" x14ac:dyDescent="0.3">
      <c r="C3361" s="44" t="s">
        <v>18459</v>
      </c>
      <c r="D3361" s="47" t="s">
        <v>778</v>
      </c>
      <c r="F3361" s="52" t="s">
        <v>13349</v>
      </c>
      <c r="G3361" s="10">
        <v>84348</v>
      </c>
      <c r="H3361" s="10" t="s">
        <v>707</v>
      </c>
      <c r="I3361" s="47" t="s">
        <v>706</v>
      </c>
      <c r="J3361" s="10" t="s">
        <v>708</v>
      </c>
      <c r="K3361" s="10" t="s">
        <v>709</v>
      </c>
    </row>
    <row r="3362" spans="3:11" ht="15" customHeight="1" x14ac:dyDescent="0.3">
      <c r="C3362" s="44" t="s">
        <v>18460</v>
      </c>
      <c r="D3362" s="47" t="s">
        <v>786</v>
      </c>
      <c r="F3362" s="52" t="s">
        <v>25187</v>
      </c>
      <c r="G3362" s="10">
        <v>685243</v>
      </c>
      <c r="H3362" s="10" t="s">
        <v>25188</v>
      </c>
      <c r="I3362" s="47" t="s">
        <v>766</v>
      </c>
      <c r="J3362" s="10" t="s">
        <v>25189</v>
      </c>
      <c r="K3362" s="10" t="s">
        <v>25190</v>
      </c>
    </row>
    <row r="3363" spans="3:11" ht="15" customHeight="1" x14ac:dyDescent="0.3">
      <c r="C3363" s="44" t="s">
        <v>18461</v>
      </c>
      <c r="D3363" s="47" t="s">
        <v>797</v>
      </c>
      <c r="F3363" s="52" t="s">
        <v>13350</v>
      </c>
      <c r="G3363" s="10">
        <v>24159</v>
      </c>
      <c r="H3363" s="10" t="s">
        <v>714</v>
      </c>
      <c r="I3363" s="47" t="s">
        <v>713</v>
      </c>
      <c r="J3363" s="10" t="s">
        <v>715</v>
      </c>
      <c r="K3363" s="10" t="s">
        <v>716</v>
      </c>
    </row>
    <row r="3364" spans="3:11" ht="15" customHeight="1" x14ac:dyDescent="0.3">
      <c r="C3364" s="44" t="s">
        <v>18462</v>
      </c>
      <c r="D3364" s="47" t="s">
        <v>806</v>
      </c>
      <c r="F3364" s="52" t="s">
        <v>13351</v>
      </c>
      <c r="G3364" s="10">
        <v>50655</v>
      </c>
      <c r="H3364" s="10" t="s">
        <v>725</v>
      </c>
      <c r="I3364" s="47" t="s">
        <v>724</v>
      </c>
      <c r="J3364" s="10" t="s">
        <v>726</v>
      </c>
      <c r="K3364" s="10" t="s">
        <v>727</v>
      </c>
    </row>
    <row r="3365" spans="3:11" ht="15" customHeight="1" x14ac:dyDescent="0.3">
      <c r="C3365" s="44" t="s">
        <v>18463</v>
      </c>
      <c r="D3365" s="47" t="s">
        <v>816</v>
      </c>
      <c r="F3365" s="52" t="s">
        <v>13352</v>
      </c>
      <c r="G3365" s="10">
        <v>79250</v>
      </c>
      <c r="H3365" s="10" t="s">
        <v>732</v>
      </c>
      <c r="I3365" s="47" t="s">
        <v>731</v>
      </c>
      <c r="J3365" s="10" t="s">
        <v>733</v>
      </c>
      <c r="K3365" s="10" t="s">
        <v>734</v>
      </c>
    </row>
    <row r="3366" spans="3:11" ht="15" customHeight="1" x14ac:dyDescent="0.3">
      <c r="C3366" s="44" t="s">
        <v>18464</v>
      </c>
      <c r="D3366" s="47" t="s">
        <v>449</v>
      </c>
      <c r="F3366" s="52" t="s">
        <v>13353</v>
      </c>
      <c r="G3366" s="10">
        <v>170570</v>
      </c>
      <c r="H3366" s="10" t="s">
        <v>739</v>
      </c>
      <c r="I3366" s="47" t="s">
        <v>738</v>
      </c>
      <c r="J3366" s="10" t="s">
        <v>740</v>
      </c>
      <c r="K3366" s="10" t="s">
        <v>741</v>
      </c>
    </row>
    <row r="3367" spans="3:11" ht="15" customHeight="1" x14ac:dyDescent="0.3">
      <c r="C3367" s="44" t="s">
        <v>18465</v>
      </c>
      <c r="D3367" s="47" t="s">
        <v>987</v>
      </c>
      <c r="F3367" s="52" t="s">
        <v>13354</v>
      </c>
      <c r="G3367" s="10">
        <v>192272</v>
      </c>
      <c r="H3367" s="10" t="s">
        <v>748</v>
      </c>
      <c r="I3367" s="47" t="s">
        <v>747</v>
      </c>
      <c r="J3367" s="10" t="s">
        <v>749</v>
      </c>
      <c r="K3367" s="10" t="s">
        <v>750</v>
      </c>
    </row>
    <row r="3368" spans="3:11" ht="15" customHeight="1" x14ac:dyDescent="0.3">
      <c r="C3368" s="44" t="s">
        <v>18466</v>
      </c>
      <c r="D3368" s="47" t="s">
        <v>452</v>
      </c>
      <c r="F3368" s="52" t="s">
        <v>13355</v>
      </c>
      <c r="G3368" s="10">
        <v>314304</v>
      </c>
      <c r="H3368" s="10" t="s">
        <v>759</v>
      </c>
      <c r="I3368" s="47" t="s">
        <v>758</v>
      </c>
      <c r="J3368" s="10" t="s">
        <v>760</v>
      </c>
      <c r="K3368" s="10" t="s">
        <v>761</v>
      </c>
    </row>
    <row r="3369" spans="3:11" ht="15" customHeight="1" x14ac:dyDescent="0.3">
      <c r="C3369" s="44" t="s">
        <v>18467</v>
      </c>
      <c r="D3369" s="47" t="s">
        <v>1178</v>
      </c>
      <c r="F3369" s="52" t="s">
        <v>13356</v>
      </c>
      <c r="G3369" s="10">
        <v>26759</v>
      </c>
      <c r="H3369" s="10" t="s">
        <v>770</v>
      </c>
      <c r="I3369" s="47" t="s">
        <v>769</v>
      </c>
      <c r="J3369" s="10" t="s">
        <v>771</v>
      </c>
      <c r="K3369" s="10" t="s">
        <v>772</v>
      </c>
    </row>
    <row r="3370" spans="3:11" ht="15" customHeight="1" x14ac:dyDescent="0.3">
      <c r="C3370" s="44" t="s">
        <v>18468</v>
      </c>
      <c r="D3370" s="47" t="s">
        <v>1250</v>
      </c>
      <c r="F3370" s="52" t="s">
        <v>13357</v>
      </c>
      <c r="G3370" s="10">
        <v>170588</v>
      </c>
      <c r="H3370" s="10" t="s">
        <v>779</v>
      </c>
      <c r="I3370" s="47" t="s">
        <v>778</v>
      </c>
      <c r="J3370" s="10" t="s">
        <v>780</v>
      </c>
      <c r="K3370" s="10" t="s">
        <v>781</v>
      </c>
    </row>
    <row r="3371" spans="3:11" ht="15" customHeight="1" x14ac:dyDescent="0.3">
      <c r="C3371" s="44" t="s">
        <v>18469</v>
      </c>
      <c r="D3371" s="47" t="s">
        <v>1263</v>
      </c>
      <c r="F3371" s="52" t="s">
        <v>13358</v>
      </c>
      <c r="G3371" s="10">
        <v>302640</v>
      </c>
      <c r="H3371" s="10" t="s">
        <v>787</v>
      </c>
      <c r="I3371" s="47" t="s">
        <v>786</v>
      </c>
      <c r="J3371" s="10" t="s">
        <v>788</v>
      </c>
      <c r="K3371" s="10" t="s">
        <v>789</v>
      </c>
    </row>
    <row r="3372" spans="3:11" ht="15" customHeight="1" x14ac:dyDescent="0.3">
      <c r="C3372" s="44" t="s">
        <v>18470</v>
      </c>
      <c r="D3372" s="47" t="s">
        <v>461</v>
      </c>
      <c r="F3372" s="52" t="s">
        <v>13359</v>
      </c>
      <c r="G3372" s="10">
        <v>50681</v>
      </c>
      <c r="H3372" s="10" t="s">
        <v>798</v>
      </c>
      <c r="I3372" s="47" t="s">
        <v>797</v>
      </c>
      <c r="J3372" s="10" t="s">
        <v>799</v>
      </c>
      <c r="K3372" s="10" t="s">
        <v>800</v>
      </c>
    </row>
    <row r="3373" spans="3:11" ht="15" customHeight="1" x14ac:dyDescent="0.3">
      <c r="C3373" s="44" t="s">
        <v>18471</v>
      </c>
      <c r="D3373" s="47" t="s">
        <v>1278</v>
      </c>
      <c r="F3373" s="52" t="s">
        <v>13360</v>
      </c>
      <c r="G3373" s="10">
        <v>252898</v>
      </c>
      <c r="H3373" s="10" t="s">
        <v>807</v>
      </c>
      <c r="I3373" s="47" t="s">
        <v>806</v>
      </c>
      <c r="J3373" s="10" t="s">
        <v>808</v>
      </c>
      <c r="K3373" s="10" t="s">
        <v>809</v>
      </c>
    </row>
    <row r="3374" spans="3:11" ht="15" customHeight="1" x14ac:dyDescent="0.3">
      <c r="C3374" s="44" t="s">
        <v>18472</v>
      </c>
      <c r="D3374" s="47" t="s">
        <v>1333</v>
      </c>
      <c r="F3374" s="52" t="s">
        <v>13361</v>
      </c>
      <c r="G3374" s="10">
        <v>83522</v>
      </c>
      <c r="H3374" s="10" t="s">
        <v>817</v>
      </c>
      <c r="I3374" s="47" t="s">
        <v>816</v>
      </c>
      <c r="J3374" s="10" t="s">
        <v>818</v>
      </c>
      <c r="K3374" s="10" t="s">
        <v>819</v>
      </c>
    </row>
    <row r="3375" spans="3:11" ht="15" customHeight="1" x14ac:dyDescent="0.3">
      <c r="C3375" s="44" t="s">
        <v>18473</v>
      </c>
      <c r="D3375" s="47" t="s">
        <v>1370</v>
      </c>
      <c r="F3375" s="52" t="s">
        <v>13362</v>
      </c>
      <c r="G3375" s="10">
        <v>25288</v>
      </c>
      <c r="H3375" s="10" t="s">
        <v>849</v>
      </c>
      <c r="I3375" s="47" t="s">
        <v>848</v>
      </c>
      <c r="J3375" s="10" t="s">
        <v>850</v>
      </c>
      <c r="K3375" s="10" t="s">
        <v>851</v>
      </c>
    </row>
    <row r="3376" spans="3:11" ht="15" customHeight="1" x14ac:dyDescent="0.3">
      <c r="C3376" s="44" t="s">
        <v>18474</v>
      </c>
      <c r="D3376" s="47" t="s">
        <v>1388</v>
      </c>
      <c r="F3376" s="52" t="s">
        <v>13363</v>
      </c>
      <c r="G3376" s="10">
        <v>81822</v>
      </c>
      <c r="H3376" s="10" t="s">
        <v>864</v>
      </c>
      <c r="I3376" s="47" t="s">
        <v>432</v>
      </c>
      <c r="J3376" s="10" t="s">
        <v>21</v>
      </c>
      <c r="K3376" s="10" t="s">
        <v>865</v>
      </c>
    </row>
    <row r="3377" spans="3:11" ht="15" customHeight="1" x14ac:dyDescent="0.3">
      <c r="C3377" s="44" t="s">
        <v>18475</v>
      </c>
      <c r="D3377" s="47" t="s">
        <v>1411</v>
      </c>
      <c r="F3377" s="52" t="s">
        <v>13364</v>
      </c>
      <c r="G3377" s="10">
        <v>29381</v>
      </c>
      <c r="H3377" s="10" t="s">
        <v>880</v>
      </c>
      <c r="I3377" s="47" t="s">
        <v>879</v>
      </c>
      <c r="J3377" s="10" t="s">
        <v>881</v>
      </c>
      <c r="K3377" s="10" t="s">
        <v>882</v>
      </c>
    </row>
    <row r="3378" spans="3:11" ht="15" customHeight="1" x14ac:dyDescent="0.3">
      <c r="C3378" s="44" t="s">
        <v>18476</v>
      </c>
      <c r="D3378" s="47" t="s">
        <v>465</v>
      </c>
      <c r="F3378" s="52" t="s">
        <v>13365</v>
      </c>
      <c r="G3378" s="10">
        <v>24167</v>
      </c>
      <c r="H3378" s="10" t="s">
        <v>931</v>
      </c>
      <c r="I3378" s="47" t="s">
        <v>930</v>
      </c>
      <c r="J3378" s="10" t="s">
        <v>932</v>
      </c>
      <c r="K3378" s="10" t="s">
        <v>933</v>
      </c>
    </row>
    <row r="3379" spans="3:11" ht="15" customHeight="1" x14ac:dyDescent="0.3">
      <c r="C3379" s="44" t="s">
        <v>18477</v>
      </c>
      <c r="D3379" s="47" t="s">
        <v>1435</v>
      </c>
      <c r="F3379" s="52" t="s">
        <v>25191</v>
      </c>
      <c r="G3379" s="10">
        <v>309097</v>
      </c>
      <c r="H3379" s="10" t="s">
        <v>25192</v>
      </c>
      <c r="I3379" s="47" t="s">
        <v>17021</v>
      </c>
      <c r="J3379" s="10" t="s">
        <v>21197</v>
      </c>
      <c r="K3379" s="10" t="s">
        <v>25193</v>
      </c>
    </row>
    <row r="3380" spans="3:11" ht="15" customHeight="1" x14ac:dyDescent="0.3">
      <c r="C3380" s="44" t="s">
        <v>18478</v>
      </c>
      <c r="D3380" s="47" t="s">
        <v>858</v>
      </c>
      <c r="F3380" s="52" t="s">
        <v>25194</v>
      </c>
      <c r="G3380" s="10">
        <v>306543</v>
      </c>
      <c r="H3380" s="10" t="s">
        <v>25195</v>
      </c>
      <c r="I3380" s="47" t="s">
        <v>17025</v>
      </c>
      <c r="J3380" s="10" t="s">
        <v>25196</v>
      </c>
      <c r="K3380" s="10" t="s">
        <v>25197</v>
      </c>
    </row>
    <row r="3381" spans="3:11" ht="15" customHeight="1" x14ac:dyDescent="0.3">
      <c r="C3381" s="44" t="s">
        <v>18479</v>
      </c>
      <c r="D3381" s="47" t="s">
        <v>1547</v>
      </c>
      <c r="F3381" s="52" t="s">
        <v>25198</v>
      </c>
      <c r="G3381" s="10">
        <v>305408</v>
      </c>
      <c r="H3381" s="10" t="s">
        <v>25199</v>
      </c>
      <c r="I3381" s="47" t="s">
        <v>17023</v>
      </c>
      <c r="J3381" s="10" t="s">
        <v>21203</v>
      </c>
      <c r="K3381" s="10" t="s">
        <v>25200</v>
      </c>
    </row>
    <row r="3382" spans="3:11" ht="15" customHeight="1" x14ac:dyDescent="0.3">
      <c r="C3382" s="44" t="s">
        <v>18480</v>
      </c>
      <c r="D3382" s="47" t="s">
        <v>1571</v>
      </c>
      <c r="F3382" s="52" t="s">
        <v>13366</v>
      </c>
      <c r="G3382" s="10">
        <v>362931</v>
      </c>
      <c r="H3382" s="10" t="s">
        <v>936</v>
      </c>
      <c r="I3382" s="47" t="s">
        <v>935</v>
      </c>
      <c r="J3382" s="10" t="s">
        <v>937</v>
      </c>
      <c r="K3382" s="10" t="s">
        <v>938</v>
      </c>
    </row>
    <row r="3383" spans="3:11" ht="15" customHeight="1" x14ac:dyDescent="0.3">
      <c r="C3383" s="44" t="s">
        <v>18481</v>
      </c>
      <c r="D3383" s="47" t="s">
        <v>860</v>
      </c>
      <c r="F3383" s="52" t="s">
        <v>25201</v>
      </c>
      <c r="G3383" s="10">
        <v>313058</v>
      </c>
      <c r="H3383" s="10" t="s">
        <v>25202</v>
      </c>
      <c r="I3383" s="47" t="s">
        <v>16882</v>
      </c>
      <c r="J3383" s="10" t="s">
        <v>21206</v>
      </c>
      <c r="K3383" s="10" t="s">
        <v>25203</v>
      </c>
    </row>
    <row r="3384" spans="3:11" ht="15" customHeight="1" x14ac:dyDescent="0.3">
      <c r="C3384" s="44" t="s">
        <v>18482</v>
      </c>
      <c r="D3384" s="47" t="s">
        <v>862</v>
      </c>
      <c r="F3384" s="52" t="s">
        <v>25204</v>
      </c>
      <c r="G3384" s="10">
        <v>301309</v>
      </c>
      <c r="H3384" s="10" t="s">
        <v>25205</v>
      </c>
      <c r="I3384" s="47" t="s">
        <v>16884</v>
      </c>
      <c r="J3384" s="10" t="s">
        <v>21209</v>
      </c>
      <c r="K3384" s="10" t="s">
        <v>25206</v>
      </c>
    </row>
    <row r="3385" spans="3:11" ht="15" customHeight="1" x14ac:dyDescent="0.3">
      <c r="C3385" s="44" t="s">
        <v>18483</v>
      </c>
      <c r="D3385" s="47" t="s">
        <v>866</v>
      </c>
      <c r="F3385" s="52" t="s">
        <v>13367</v>
      </c>
      <c r="G3385" s="10">
        <v>316137</v>
      </c>
      <c r="H3385" s="10" t="s">
        <v>941</v>
      </c>
      <c r="I3385" s="47" t="s">
        <v>940</v>
      </c>
      <c r="J3385" s="10" t="s">
        <v>942</v>
      </c>
      <c r="K3385" s="10" t="s">
        <v>943</v>
      </c>
    </row>
    <row r="3386" spans="3:11" ht="15" customHeight="1" x14ac:dyDescent="0.3">
      <c r="C3386" s="44" t="s">
        <v>18484</v>
      </c>
      <c r="D3386" s="47" t="s">
        <v>1632</v>
      </c>
      <c r="F3386" s="52" t="s">
        <v>25207</v>
      </c>
      <c r="G3386" s="10">
        <v>361383</v>
      </c>
      <c r="H3386" s="10" t="s">
        <v>25208</v>
      </c>
      <c r="I3386" s="47" t="s">
        <v>16909</v>
      </c>
      <c r="J3386" s="10" t="s">
        <v>21218</v>
      </c>
      <c r="K3386" s="10" t="s">
        <v>25209</v>
      </c>
    </row>
    <row r="3387" spans="3:11" ht="15" customHeight="1" x14ac:dyDescent="0.3">
      <c r="C3387" s="44" t="s">
        <v>18485</v>
      </c>
      <c r="D3387" s="47" t="s">
        <v>1641</v>
      </c>
      <c r="F3387" s="52" t="s">
        <v>25210</v>
      </c>
      <c r="G3387" s="10">
        <v>301266</v>
      </c>
      <c r="H3387" s="10" t="s">
        <v>25211</v>
      </c>
      <c r="I3387" s="47" t="s">
        <v>17003</v>
      </c>
      <c r="J3387" s="10" t="s">
        <v>21221</v>
      </c>
      <c r="K3387" s="10" t="s">
        <v>25212</v>
      </c>
    </row>
    <row r="3388" spans="3:11" ht="15" customHeight="1" x14ac:dyDescent="0.3">
      <c r="C3388" s="44" t="s">
        <v>18486</v>
      </c>
      <c r="D3388" s="47" t="s">
        <v>1719</v>
      </c>
      <c r="F3388" s="52" t="s">
        <v>25213</v>
      </c>
      <c r="G3388" s="10">
        <v>298857</v>
      </c>
      <c r="H3388" s="10" t="s">
        <v>25214</v>
      </c>
      <c r="I3388" s="47" t="s">
        <v>17009</v>
      </c>
      <c r="J3388" s="10" t="s">
        <v>21227</v>
      </c>
      <c r="K3388" s="10" t="s">
        <v>25215</v>
      </c>
    </row>
    <row r="3389" spans="3:11" ht="15" customHeight="1" x14ac:dyDescent="0.3">
      <c r="C3389" s="44" t="s">
        <v>18487</v>
      </c>
      <c r="D3389" s="47" t="s">
        <v>1746</v>
      </c>
      <c r="F3389" s="52" t="s">
        <v>25216</v>
      </c>
      <c r="G3389" s="10">
        <v>245977</v>
      </c>
      <c r="H3389" s="10" t="s">
        <v>25217</v>
      </c>
      <c r="I3389" s="47" t="s">
        <v>17015</v>
      </c>
      <c r="J3389" s="10" t="s">
        <v>21233</v>
      </c>
      <c r="K3389" s="10" t="s">
        <v>25218</v>
      </c>
    </row>
    <row r="3390" spans="3:11" ht="15" customHeight="1" x14ac:dyDescent="0.3">
      <c r="C3390" s="44" t="s">
        <v>18488</v>
      </c>
      <c r="D3390" s="47" t="s">
        <v>1152</v>
      </c>
      <c r="F3390" s="52" t="s">
        <v>25219</v>
      </c>
      <c r="G3390" s="10">
        <v>260326</v>
      </c>
      <c r="H3390" s="10" t="s">
        <v>25220</v>
      </c>
      <c r="I3390" s="47" t="s">
        <v>17120</v>
      </c>
      <c r="J3390" s="10" t="s">
        <v>21236</v>
      </c>
      <c r="K3390" s="10" t="s">
        <v>25221</v>
      </c>
    </row>
    <row r="3391" spans="3:11" ht="15" customHeight="1" x14ac:dyDescent="0.3">
      <c r="C3391" s="44" t="s">
        <v>18489</v>
      </c>
      <c r="D3391" s="47" t="s">
        <v>1157</v>
      </c>
      <c r="F3391" s="52" t="s">
        <v>13368</v>
      </c>
      <c r="G3391" s="10">
        <v>266735</v>
      </c>
      <c r="H3391" s="10" t="s">
        <v>945</v>
      </c>
      <c r="I3391" s="47" t="s">
        <v>944</v>
      </c>
      <c r="J3391" s="10" t="s">
        <v>946</v>
      </c>
      <c r="K3391" s="10" t="s">
        <v>947</v>
      </c>
    </row>
    <row r="3392" spans="3:11" ht="15" customHeight="1" x14ac:dyDescent="0.3">
      <c r="C3392" s="44" t="s">
        <v>18490</v>
      </c>
      <c r="D3392" s="47" t="s">
        <v>1163</v>
      </c>
      <c r="F3392" s="52" t="s">
        <v>25222</v>
      </c>
      <c r="G3392" s="10">
        <v>307645</v>
      </c>
      <c r="H3392" s="10" t="s">
        <v>25223</v>
      </c>
      <c r="I3392" s="47" t="s">
        <v>17011</v>
      </c>
      <c r="J3392" s="10" t="s">
        <v>21245</v>
      </c>
      <c r="K3392" s="10" t="s">
        <v>25224</v>
      </c>
    </row>
    <row r="3393" spans="3:11" ht="15" customHeight="1" x14ac:dyDescent="0.3">
      <c r="C3393" s="44" t="s">
        <v>18491</v>
      </c>
      <c r="D3393" s="47" t="s">
        <v>1811</v>
      </c>
      <c r="F3393" s="52" t="s">
        <v>25225</v>
      </c>
      <c r="G3393" s="10">
        <v>308376</v>
      </c>
      <c r="H3393" s="10" t="s">
        <v>25226</v>
      </c>
      <c r="I3393" s="47" t="s">
        <v>17027</v>
      </c>
      <c r="J3393" s="10" t="s">
        <v>21248</v>
      </c>
      <c r="K3393" s="10" t="s">
        <v>25227</v>
      </c>
    </row>
    <row r="3394" spans="3:11" ht="15" customHeight="1" x14ac:dyDescent="0.3">
      <c r="C3394" s="44" t="s">
        <v>18492</v>
      </c>
      <c r="D3394" s="47" t="s">
        <v>870</v>
      </c>
      <c r="F3394" s="52" t="s">
        <v>25228</v>
      </c>
      <c r="G3394" s="10">
        <v>304014</v>
      </c>
      <c r="H3394" s="10" t="s">
        <v>25229</v>
      </c>
      <c r="I3394" s="47" t="s">
        <v>17029</v>
      </c>
      <c r="J3394" s="10" t="s">
        <v>21251</v>
      </c>
      <c r="K3394" s="10" t="s">
        <v>25230</v>
      </c>
    </row>
    <row r="3395" spans="3:11" ht="15" customHeight="1" x14ac:dyDescent="0.3">
      <c r="C3395" s="44" t="s">
        <v>18493</v>
      </c>
      <c r="D3395" s="47" t="s">
        <v>1904</v>
      </c>
      <c r="F3395" s="52" t="s">
        <v>25231</v>
      </c>
      <c r="G3395" s="10">
        <v>65096</v>
      </c>
      <c r="H3395" s="10" t="s">
        <v>25232</v>
      </c>
      <c r="I3395" s="47" t="s">
        <v>17216</v>
      </c>
      <c r="J3395" s="10" t="s">
        <v>21254</v>
      </c>
      <c r="K3395" s="10" t="s">
        <v>25233</v>
      </c>
    </row>
    <row r="3396" spans="3:11" ht="15" customHeight="1" x14ac:dyDescent="0.3">
      <c r="C3396" s="44" t="s">
        <v>18494</v>
      </c>
      <c r="D3396" s="47" t="s">
        <v>1939</v>
      </c>
      <c r="F3396" s="52" t="s">
        <v>25234</v>
      </c>
      <c r="G3396" s="10">
        <v>171447</v>
      </c>
      <c r="H3396" s="10" t="s">
        <v>25235</v>
      </c>
      <c r="I3396" s="47" t="s">
        <v>17218</v>
      </c>
      <c r="J3396" s="10" t="s">
        <v>21257</v>
      </c>
      <c r="K3396" s="10" t="s">
        <v>25236</v>
      </c>
    </row>
    <row r="3397" spans="3:11" ht="15" customHeight="1" x14ac:dyDescent="0.3">
      <c r="C3397" s="44" t="s">
        <v>18495</v>
      </c>
      <c r="D3397" s="47" t="s">
        <v>1165</v>
      </c>
      <c r="F3397" s="52" t="s">
        <v>25237</v>
      </c>
      <c r="G3397" s="10">
        <v>170641</v>
      </c>
      <c r="H3397" s="10" t="s">
        <v>25238</v>
      </c>
      <c r="I3397" s="47" t="s">
        <v>17220</v>
      </c>
      <c r="J3397" s="10" t="s">
        <v>21260</v>
      </c>
      <c r="K3397" s="10" t="s">
        <v>25239</v>
      </c>
    </row>
    <row r="3398" spans="3:11" ht="15" customHeight="1" x14ac:dyDescent="0.3">
      <c r="C3398" s="44" t="s">
        <v>18496</v>
      </c>
      <c r="D3398" s="47" t="s">
        <v>1166</v>
      </c>
      <c r="F3398" s="52" t="s">
        <v>25240</v>
      </c>
      <c r="G3398" s="10">
        <v>64124</v>
      </c>
      <c r="H3398" s="10" t="s">
        <v>25241</v>
      </c>
      <c r="I3398" s="47" t="s">
        <v>16949</v>
      </c>
      <c r="J3398" s="10" t="s">
        <v>21263</v>
      </c>
      <c r="K3398" s="10" t="s">
        <v>25242</v>
      </c>
    </row>
    <row r="3399" spans="3:11" ht="15" customHeight="1" x14ac:dyDescent="0.3">
      <c r="C3399" s="44" t="s">
        <v>18497</v>
      </c>
      <c r="D3399" s="47" t="s">
        <v>1324</v>
      </c>
      <c r="F3399" s="52" t="s">
        <v>13369</v>
      </c>
      <c r="G3399" s="10">
        <v>24172</v>
      </c>
      <c r="H3399" s="10" t="s">
        <v>949</v>
      </c>
      <c r="I3399" s="47" t="s">
        <v>449</v>
      </c>
      <c r="J3399" s="10" t="s">
        <v>950</v>
      </c>
      <c r="K3399" s="10" t="s">
        <v>951</v>
      </c>
    </row>
    <row r="3400" spans="3:11" ht="15" customHeight="1" x14ac:dyDescent="0.3">
      <c r="C3400" s="44" t="s">
        <v>18498</v>
      </c>
      <c r="D3400" s="47" t="s">
        <v>2159</v>
      </c>
      <c r="F3400" s="52" t="s">
        <v>13370</v>
      </c>
      <c r="G3400" s="10">
        <v>25368</v>
      </c>
      <c r="H3400" s="10" t="s">
        <v>988</v>
      </c>
      <c r="I3400" s="47" t="s">
        <v>987</v>
      </c>
      <c r="J3400" s="10" t="s">
        <v>989</v>
      </c>
      <c r="K3400" s="10" t="s">
        <v>990</v>
      </c>
    </row>
    <row r="3401" spans="3:11" ht="15" customHeight="1" x14ac:dyDescent="0.3">
      <c r="C3401" s="44" t="s">
        <v>18499</v>
      </c>
      <c r="D3401" s="47" t="s">
        <v>878</v>
      </c>
      <c r="F3401" s="52" t="s">
        <v>13371</v>
      </c>
      <c r="G3401" s="10">
        <v>29290</v>
      </c>
      <c r="H3401" s="10" t="s">
        <v>999</v>
      </c>
      <c r="I3401" s="47" t="s">
        <v>998</v>
      </c>
      <c r="J3401" s="10" t="s">
        <v>1000</v>
      </c>
      <c r="K3401" s="10" t="s">
        <v>1001</v>
      </c>
    </row>
    <row r="3402" spans="3:11" ht="15" customHeight="1" x14ac:dyDescent="0.3">
      <c r="C3402" s="44" t="s">
        <v>18500</v>
      </c>
      <c r="D3402" s="47" t="s">
        <v>2263</v>
      </c>
      <c r="F3402" s="52" t="s">
        <v>13372</v>
      </c>
      <c r="G3402" s="10">
        <v>25369</v>
      </c>
      <c r="H3402" s="10" t="s">
        <v>1004</v>
      </c>
      <c r="I3402" s="47" t="s">
        <v>1003</v>
      </c>
      <c r="J3402" s="10" t="s">
        <v>1005</v>
      </c>
      <c r="K3402" s="10" t="s">
        <v>1006</v>
      </c>
    </row>
    <row r="3403" spans="3:11" ht="15" customHeight="1" x14ac:dyDescent="0.3">
      <c r="C3403" s="44" t="s">
        <v>18501</v>
      </c>
      <c r="D3403" s="47" t="s">
        <v>2268</v>
      </c>
      <c r="F3403" s="52" t="s">
        <v>13373</v>
      </c>
      <c r="G3403" s="10">
        <v>29316</v>
      </c>
      <c r="H3403" s="10" t="s">
        <v>1009</v>
      </c>
      <c r="I3403" s="47" t="s">
        <v>1008</v>
      </c>
      <c r="J3403" s="10" t="s">
        <v>1010</v>
      </c>
      <c r="K3403" s="10" t="s">
        <v>1011</v>
      </c>
    </row>
    <row r="3404" spans="3:11" ht="15" customHeight="1" x14ac:dyDescent="0.3">
      <c r="C3404" s="44" t="s">
        <v>18502</v>
      </c>
      <c r="D3404" s="47" t="s">
        <v>884</v>
      </c>
      <c r="F3404" s="52" t="s">
        <v>25243</v>
      </c>
      <c r="G3404" s="10">
        <v>25370</v>
      </c>
      <c r="H3404" s="10" t="s">
        <v>25244</v>
      </c>
      <c r="I3404" s="47" t="s">
        <v>16862</v>
      </c>
      <c r="J3404" s="10" t="s">
        <v>21269</v>
      </c>
      <c r="K3404" s="10" t="s">
        <v>25245</v>
      </c>
    </row>
    <row r="3405" spans="3:11" ht="15" customHeight="1" x14ac:dyDescent="0.3">
      <c r="C3405" s="44" t="s">
        <v>18503</v>
      </c>
      <c r="D3405" s="47" t="s">
        <v>2287</v>
      </c>
      <c r="F3405" s="52" t="s">
        <v>13374</v>
      </c>
      <c r="G3405" s="10">
        <v>29412</v>
      </c>
      <c r="H3405" s="10" t="s">
        <v>1013</v>
      </c>
      <c r="I3405" s="47" t="s">
        <v>1012</v>
      </c>
      <c r="J3405" s="10" t="s">
        <v>1014</v>
      </c>
      <c r="K3405" s="10" t="s">
        <v>1015</v>
      </c>
    </row>
    <row r="3406" spans="3:11" ht="15" customHeight="1" x14ac:dyDescent="0.3">
      <c r="C3406" s="44" t="s">
        <v>18504</v>
      </c>
      <c r="D3406" s="47" t="s">
        <v>2304</v>
      </c>
      <c r="F3406" s="52" t="s">
        <v>13375</v>
      </c>
      <c r="G3406" s="10">
        <v>24173</v>
      </c>
      <c r="H3406" s="10" t="s">
        <v>1017</v>
      </c>
      <c r="I3406" s="47" t="s">
        <v>1016</v>
      </c>
      <c r="J3406" s="10" t="s">
        <v>1018</v>
      </c>
      <c r="K3406" s="10" t="s">
        <v>1019</v>
      </c>
    </row>
    <row r="3407" spans="3:11" ht="15" customHeight="1" x14ac:dyDescent="0.3">
      <c r="C3407" s="44" t="s">
        <v>18505</v>
      </c>
      <c r="D3407" s="47" t="s">
        <v>2319</v>
      </c>
      <c r="F3407" s="52" t="s">
        <v>13376</v>
      </c>
      <c r="G3407" s="10">
        <v>29413</v>
      </c>
      <c r="H3407" s="10" t="s">
        <v>1024</v>
      </c>
      <c r="I3407" s="47" t="s">
        <v>1023</v>
      </c>
      <c r="J3407" s="10" t="s">
        <v>1025</v>
      </c>
      <c r="K3407" s="10" t="s">
        <v>1026</v>
      </c>
    </row>
    <row r="3408" spans="3:11" ht="15" customHeight="1" x14ac:dyDescent="0.3">
      <c r="C3408" s="44" t="s">
        <v>18506</v>
      </c>
      <c r="D3408" s="47" t="s">
        <v>2742</v>
      </c>
      <c r="F3408" s="52" t="s">
        <v>13377</v>
      </c>
      <c r="G3408" s="10">
        <v>25083</v>
      </c>
      <c r="H3408" s="10" t="s">
        <v>1030</v>
      </c>
      <c r="I3408" s="47" t="s">
        <v>1029</v>
      </c>
      <c r="J3408" s="10" t="s">
        <v>1031</v>
      </c>
      <c r="K3408" s="10" t="s">
        <v>1032</v>
      </c>
    </row>
    <row r="3409" spans="3:11" ht="15" customHeight="1" x14ac:dyDescent="0.3">
      <c r="C3409" s="44" t="s">
        <v>18507</v>
      </c>
      <c r="D3409" s="47" t="s">
        <v>2829</v>
      </c>
      <c r="F3409" s="52" t="s">
        <v>13378</v>
      </c>
      <c r="G3409" s="10">
        <v>24174</v>
      </c>
      <c r="H3409" s="10" t="s">
        <v>1036</v>
      </c>
      <c r="I3409" s="47" t="s">
        <v>1035</v>
      </c>
      <c r="J3409" s="10" t="s">
        <v>1037</v>
      </c>
      <c r="K3409" s="10" t="s">
        <v>1038</v>
      </c>
    </row>
    <row r="3410" spans="3:11" ht="15" customHeight="1" x14ac:dyDescent="0.3">
      <c r="C3410" s="44" t="s">
        <v>18508</v>
      </c>
      <c r="D3410" s="47" t="s">
        <v>2851</v>
      </c>
      <c r="F3410" s="52" t="s">
        <v>13379</v>
      </c>
      <c r="G3410" s="10">
        <v>24175</v>
      </c>
      <c r="H3410" s="10" t="s">
        <v>1041</v>
      </c>
      <c r="I3410" s="47" t="s">
        <v>1040</v>
      </c>
      <c r="J3410" s="10" t="s">
        <v>1042</v>
      </c>
      <c r="K3410" s="10" t="s">
        <v>1043</v>
      </c>
    </row>
    <row r="3411" spans="3:11" ht="15" customHeight="1" x14ac:dyDescent="0.3">
      <c r="C3411" s="44" t="s">
        <v>18509</v>
      </c>
      <c r="D3411" s="47" t="s">
        <v>2771</v>
      </c>
      <c r="F3411" s="52" t="s">
        <v>13380</v>
      </c>
      <c r="G3411" s="10">
        <v>24925</v>
      </c>
      <c r="H3411" s="10" t="s">
        <v>1050</v>
      </c>
      <c r="I3411" s="47" t="s">
        <v>1049</v>
      </c>
      <c r="J3411" s="10" t="s">
        <v>1051</v>
      </c>
      <c r="K3411" s="10" t="s">
        <v>1052</v>
      </c>
    </row>
    <row r="3412" spans="3:11" ht="15" customHeight="1" x14ac:dyDescent="0.3">
      <c r="C3412" s="44" t="s">
        <v>18510</v>
      </c>
      <c r="D3412" s="47" t="s">
        <v>888</v>
      </c>
      <c r="F3412" s="52" t="s">
        <v>13381</v>
      </c>
      <c r="G3412" s="10">
        <v>24176</v>
      </c>
      <c r="H3412" s="10" t="s">
        <v>1061</v>
      </c>
      <c r="I3412" s="47" t="s">
        <v>1060</v>
      </c>
      <c r="J3412" s="10" t="s">
        <v>1062</v>
      </c>
      <c r="K3412" s="10" t="s">
        <v>1063</v>
      </c>
    </row>
    <row r="3413" spans="3:11" ht="15" customHeight="1" x14ac:dyDescent="0.3">
      <c r="C3413" s="44" t="s">
        <v>18511</v>
      </c>
      <c r="D3413" s="47" t="s">
        <v>2862</v>
      </c>
      <c r="F3413" s="52" t="s">
        <v>13382</v>
      </c>
      <c r="G3413" s="10">
        <v>25645</v>
      </c>
      <c r="H3413" s="10" t="s">
        <v>1074</v>
      </c>
      <c r="I3413" s="47" t="s">
        <v>1073</v>
      </c>
      <c r="J3413" s="10" t="s">
        <v>1075</v>
      </c>
      <c r="K3413" s="10" t="s">
        <v>1076</v>
      </c>
    </row>
    <row r="3414" spans="3:11" ht="15" customHeight="1" x14ac:dyDescent="0.3">
      <c r="C3414" s="44" t="s">
        <v>18512</v>
      </c>
      <c r="D3414" s="47" t="s">
        <v>2923</v>
      </c>
      <c r="F3414" s="52" t="s">
        <v>13383</v>
      </c>
      <c r="G3414" s="10">
        <v>24179</v>
      </c>
      <c r="H3414" s="10" t="s">
        <v>1143</v>
      </c>
      <c r="I3414" s="47" t="s">
        <v>1142</v>
      </c>
      <c r="J3414" s="10" t="s">
        <v>1144</v>
      </c>
      <c r="K3414" s="10" t="s">
        <v>1145</v>
      </c>
    </row>
    <row r="3415" spans="3:11" ht="15" customHeight="1" x14ac:dyDescent="0.3">
      <c r="C3415" s="44" t="s">
        <v>18513</v>
      </c>
      <c r="D3415" s="47" t="s">
        <v>2939</v>
      </c>
      <c r="F3415" s="52" t="s">
        <v>13384</v>
      </c>
      <c r="G3415" s="10">
        <v>24180</v>
      </c>
      <c r="H3415" s="10" t="s">
        <v>1148</v>
      </c>
      <c r="I3415" s="47" t="s">
        <v>1147</v>
      </c>
      <c r="J3415" s="10" t="s">
        <v>1149</v>
      </c>
      <c r="K3415" s="10" t="s">
        <v>1150</v>
      </c>
    </row>
    <row r="3416" spans="3:11" ht="15" customHeight="1" x14ac:dyDescent="0.3">
      <c r="C3416" s="44" t="s">
        <v>18514</v>
      </c>
      <c r="D3416" s="47" t="s">
        <v>2943</v>
      </c>
      <c r="F3416" s="52" t="s">
        <v>13385</v>
      </c>
      <c r="G3416" s="10">
        <v>81638</v>
      </c>
      <c r="H3416" s="10" t="s">
        <v>1154</v>
      </c>
      <c r="I3416" s="47" t="s">
        <v>1153</v>
      </c>
      <c r="J3416" s="10" t="s">
        <v>1155</v>
      </c>
      <c r="K3416" s="10" t="s">
        <v>1156</v>
      </c>
    </row>
    <row r="3417" spans="3:11" ht="15" customHeight="1" x14ac:dyDescent="0.3">
      <c r="C3417" s="44" t="s">
        <v>18515</v>
      </c>
      <c r="D3417" s="47" t="s">
        <v>890</v>
      </c>
      <c r="F3417" s="52" t="s">
        <v>13386</v>
      </c>
      <c r="G3417" s="10">
        <v>24182</v>
      </c>
      <c r="H3417" s="10" t="s">
        <v>1159</v>
      </c>
      <c r="I3417" s="47" t="s">
        <v>1158</v>
      </c>
      <c r="J3417" s="10" t="s">
        <v>1160</v>
      </c>
      <c r="K3417" s="10" t="s">
        <v>1161</v>
      </c>
    </row>
    <row r="3418" spans="3:11" ht="15" customHeight="1" x14ac:dyDescent="0.3">
      <c r="C3418" s="44" t="s">
        <v>18516</v>
      </c>
      <c r="D3418" s="47" t="s">
        <v>479</v>
      </c>
      <c r="F3418" s="52" t="s">
        <v>13387</v>
      </c>
      <c r="G3418" s="10">
        <v>25690</v>
      </c>
      <c r="H3418" s="10" t="s">
        <v>1169</v>
      </c>
      <c r="I3418" s="47" t="s">
        <v>452</v>
      </c>
      <c r="J3418" s="10" t="s">
        <v>1170</v>
      </c>
      <c r="K3418" s="10" t="s">
        <v>1171</v>
      </c>
    </row>
    <row r="3419" spans="3:11" ht="15" customHeight="1" x14ac:dyDescent="0.3">
      <c r="C3419" s="44" t="s">
        <v>18517</v>
      </c>
      <c r="D3419" s="47" t="s">
        <v>2782</v>
      </c>
      <c r="F3419" s="52" t="s">
        <v>13388</v>
      </c>
      <c r="G3419" s="10">
        <v>25373</v>
      </c>
      <c r="H3419" s="10" t="s">
        <v>1179</v>
      </c>
      <c r="I3419" s="47" t="s">
        <v>1178</v>
      </c>
      <c r="J3419" s="10" t="s">
        <v>1180</v>
      </c>
      <c r="K3419" s="10" t="s">
        <v>1181</v>
      </c>
    </row>
    <row r="3420" spans="3:11" ht="15" customHeight="1" x14ac:dyDescent="0.3">
      <c r="C3420" s="44" t="s">
        <v>18518</v>
      </c>
      <c r="D3420" s="47" t="s">
        <v>892</v>
      </c>
      <c r="F3420" s="52" t="s">
        <v>25246</v>
      </c>
      <c r="G3420" s="10">
        <v>29427</v>
      </c>
      <c r="H3420" s="10" t="s">
        <v>25247</v>
      </c>
      <c r="I3420" s="47" t="s">
        <v>18818</v>
      </c>
      <c r="J3420" s="10" t="s">
        <v>21272</v>
      </c>
      <c r="K3420" s="10" t="s">
        <v>25248</v>
      </c>
    </row>
    <row r="3421" spans="3:11" ht="15" customHeight="1" x14ac:dyDescent="0.3">
      <c r="C3421" s="44" t="s">
        <v>18519</v>
      </c>
      <c r="D3421" s="47" t="s">
        <v>894</v>
      </c>
      <c r="F3421" s="52" t="s">
        <v>13389</v>
      </c>
      <c r="G3421" s="10">
        <v>83533</v>
      </c>
      <c r="H3421" s="10" t="s">
        <v>1192</v>
      </c>
      <c r="I3421" s="47" t="s">
        <v>1191</v>
      </c>
      <c r="J3421" s="10" t="s">
        <v>1193</v>
      </c>
      <c r="K3421" s="10" t="s">
        <v>1194</v>
      </c>
    </row>
    <row r="3422" spans="3:11" ht="15" customHeight="1" x14ac:dyDescent="0.3">
      <c r="C3422" s="44" t="s">
        <v>18520</v>
      </c>
      <c r="D3422" s="47" t="s">
        <v>3332</v>
      </c>
      <c r="F3422" s="52" t="s">
        <v>13390</v>
      </c>
      <c r="G3422" s="10">
        <v>361843</v>
      </c>
      <c r="H3422" s="10" t="s">
        <v>1196</v>
      </c>
      <c r="I3422" s="47" t="s">
        <v>1195</v>
      </c>
      <c r="J3422" s="10" t="s">
        <v>1197</v>
      </c>
      <c r="K3422" s="10" t="s">
        <v>1198</v>
      </c>
    </row>
    <row r="3423" spans="3:11" ht="15" customHeight="1" x14ac:dyDescent="0.3">
      <c r="C3423" s="44" t="s">
        <v>18521</v>
      </c>
      <c r="D3423" s="47" t="s">
        <v>491</v>
      </c>
      <c r="F3423" s="52" t="s">
        <v>13391</v>
      </c>
      <c r="G3423" s="10">
        <v>114632</v>
      </c>
      <c r="H3423" s="10" t="s">
        <v>1203</v>
      </c>
      <c r="I3423" s="47" t="s">
        <v>1202</v>
      </c>
      <c r="J3423" s="10" t="s">
        <v>1204</v>
      </c>
      <c r="K3423" s="10" t="s">
        <v>1205</v>
      </c>
    </row>
    <row r="3424" spans="3:11" ht="15" customHeight="1" x14ac:dyDescent="0.3">
      <c r="C3424" s="44" t="s">
        <v>18522</v>
      </c>
      <c r="D3424" s="47" t="s">
        <v>1832</v>
      </c>
      <c r="F3424" s="52" t="s">
        <v>13392</v>
      </c>
      <c r="G3424" s="10">
        <v>24185</v>
      </c>
      <c r="H3424" s="10" t="s">
        <v>1251</v>
      </c>
      <c r="I3424" s="47" t="s">
        <v>1250</v>
      </c>
      <c r="J3424" s="10" t="s">
        <v>14</v>
      </c>
      <c r="K3424" s="10" t="s">
        <v>1252</v>
      </c>
    </row>
    <row r="3425" spans="3:11" ht="15" customHeight="1" x14ac:dyDescent="0.3">
      <c r="C3425" s="44" t="s">
        <v>18523</v>
      </c>
      <c r="D3425" s="47" t="s">
        <v>1837</v>
      </c>
      <c r="F3425" s="52" t="s">
        <v>13393</v>
      </c>
      <c r="G3425" s="10">
        <v>292887</v>
      </c>
      <c r="H3425" s="10" t="s">
        <v>1256</v>
      </c>
      <c r="I3425" s="47" t="s">
        <v>1255</v>
      </c>
      <c r="J3425" s="10" t="s">
        <v>1257</v>
      </c>
      <c r="K3425" s="10" t="s">
        <v>1258</v>
      </c>
    </row>
    <row r="3426" spans="3:11" ht="15" customHeight="1" x14ac:dyDescent="0.3">
      <c r="C3426" s="44" t="s">
        <v>18524</v>
      </c>
      <c r="D3426" s="47" t="s">
        <v>1840</v>
      </c>
      <c r="F3426" s="52" t="s">
        <v>13394</v>
      </c>
      <c r="G3426" s="10">
        <v>24186</v>
      </c>
      <c r="H3426" s="10" t="s">
        <v>1264</v>
      </c>
      <c r="I3426" s="47" t="s">
        <v>1263</v>
      </c>
      <c r="J3426" s="10" t="s">
        <v>1265</v>
      </c>
      <c r="K3426" s="10" t="s">
        <v>1266</v>
      </c>
    </row>
    <row r="3427" spans="3:11" ht="15" customHeight="1" x14ac:dyDescent="0.3">
      <c r="C3427" s="44" t="s">
        <v>18525</v>
      </c>
      <c r="D3427" s="47" t="s">
        <v>1639</v>
      </c>
      <c r="F3427" s="52" t="s">
        <v>13395</v>
      </c>
      <c r="G3427" s="10">
        <v>24188</v>
      </c>
      <c r="H3427" s="10" t="s">
        <v>1271</v>
      </c>
      <c r="I3427" s="47" t="s">
        <v>461</v>
      </c>
      <c r="J3427" s="10" t="s">
        <v>1272</v>
      </c>
      <c r="K3427" s="10" t="s">
        <v>1273</v>
      </c>
    </row>
    <row r="3428" spans="3:11" ht="15" customHeight="1" x14ac:dyDescent="0.3">
      <c r="C3428" s="44" t="s">
        <v>18526</v>
      </c>
      <c r="D3428" s="47" t="s">
        <v>1640</v>
      </c>
      <c r="F3428" s="52" t="s">
        <v>13396</v>
      </c>
      <c r="G3428" s="10">
        <v>29539</v>
      </c>
      <c r="H3428" s="10" t="s">
        <v>1279</v>
      </c>
      <c r="I3428" s="47" t="s">
        <v>1278</v>
      </c>
      <c r="J3428" s="10" t="s">
        <v>1280</v>
      </c>
      <c r="K3428" s="10" t="s">
        <v>1281</v>
      </c>
    </row>
    <row r="3429" spans="3:11" ht="15" customHeight="1" x14ac:dyDescent="0.3">
      <c r="C3429" s="44" t="s">
        <v>18527</v>
      </c>
      <c r="D3429" s="47" t="s">
        <v>1647</v>
      </c>
      <c r="F3429" s="52" t="s">
        <v>13397</v>
      </c>
      <c r="G3429" s="10">
        <v>287454</v>
      </c>
      <c r="H3429" s="10" t="s">
        <v>1312</v>
      </c>
      <c r="I3429" s="47" t="s">
        <v>464</v>
      </c>
      <c r="J3429" s="10" t="s">
        <v>1313</v>
      </c>
      <c r="K3429" s="10" t="s">
        <v>1314</v>
      </c>
    </row>
    <row r="3430" spans="3:11" ht="15" customHeight="1" x14ac:dyDescent="0.3">
      <c r="C3430" s="44" t="s">
        <v>18528</v>
      </c>
      <c r="D3430" s="47" t="s">
        <v>1653</v>
      </c>
      <c r="F3430" s="52" t="s">
        <v>25249</v>
      </c>
      <c r="G3430" s="10">
        <v>266604</v>
      </c>
      <c r="H3430" s="10" t="s">
        <v>25250</v>
      </c>
      <c r="I3430" s="47" t="s">
        <v>19649</v>
      </c>
      <c r="J3430" s="10" t="s">
        <v>21275</v>
      </c>
      <c r="K3430" s="10" t="s">
        <v>25251</v>
      </c>
    </row>
    <row r="3431" spans="3:11" ht="15" customHeight="1" x14ac:dyDescent="0.3">
      <c r="C3431" s="44" t="s">
        <v>18529</v>
      </c>
      <c r="D3431" s="47" t="s">
        <v>1655</v>
      </c>
      <c r="F3431" s="52" t="s">
        <v>25252</v>
      </c>
      <c r="G3431" s="10">
        <v>361389</v>
      </c>
      <c r="H3431" s="10" t="s">
        <v>25253</v>
      </c>
      <c r="I3431" s="47" t="s">
        <v>17856</v>
      </c>
      <c r="J3431" s="10" t="s">
        <v>21278</v>
      </c>
      <c r="K3431" s="10" t="s">
        <v>25254</v>
      </c>
    </row>
    <row r="3432" spans="3:11" ht="15" customHeight="1" x14ac:dyDescent="0.3">
      <c r="C3432" s="44" t="s">
        <v>18530</v>
      </c>
      <c r="D3432" s="47" t="s">
        <v>3423</v>
      </c>
      <c r="F3432" s="52" t="s">
        <v>25255</v>
      </c>
      <c r="G3432" s="10">
        <v>498030</v>
      </c>
      <c r="H3432" s="10" t="s">
        <v>25256</v>
      </c>
      <c r="I3432" s="47" t="s">
        <v>1345</v>
      </c>
      <c r="J3432" s="10" t="s">
        <v>1338</v>
      </c>
      <c r="K3432" s="10" t="s">
        <v>25257</v>
      </c>
    </row>
    <row r="3433" spans="3:11" ht="15" customHeight="1" x14ac:dyDescent="0.3">
      <c r="C3433" s="44" t="s">
        <v>18531</v>
      </c>
      <c r="D3433" s="47" t="s">
        <v>3428</v>
      </c>
      <c r="F3433" s="52" t="s">
        <v>13398</v>
      </c>
      <c r="G3433" s="10">
        <v>296558</v>
      </c>
      <c r="H3433" s="10" t="s">
        <v>1326</v>
      </c>
      <c r="I3433" s="47" t="s">
        <v>1325</v>
      </c>
      <c r="J3433" s="10" t="s">
        <v>1327</v>
      </c>
      <c r="K3433" s="10" t="s">
        <v>1328</v>
      </c>
    </row>
    <row r="3434" spans="3:11" ht="15" customHeight="1" x14ac:dyDescent="0.3">
      <c r="C3434" s="44" t="s">
        <v>18532</v>
      </c>
      <c r="D3434" s="47" t="s">
        <v>1501</v>
      </c>
      <c r="F3434" s="52" t="s">
        <v>25258</v>
      </c>
      <c r="G3434" s="10">
        <v>305420</v>
      </c>
      <c r="H3434" s="10" t="s">
        <v>25259</v>
      </c>
      <c r="I3434" s="47" t="s">
        <v>17862</v>
      </c>
      <c r="J3434" s="10" t="s">
        <v>21284</v>
      </c>
      <c r="K3434" s="10" t="s">
        <v>25260</v>
      </c>
    </row>
    <row r="3435" spans="3:11" ht="15" customHeight="1" x14ac:dyDescent="0.3">
      <c r="C3435" s="44" t="s">
        <v>18533</v>
      </c>
      <c r="D3435" s="47" t="s">
        <v>2300</v>
      </c>
      <c r="F3435" s="52" t="s">
        <v>25261</v>
      </c>
      <c r="G3435" s="10">
        <v>288671</v>
      </c>
      <c r="H3435" s="10" t="s">
        <v>25262</v>
      </c>
      <c r="I3435" s="47" t="s">
        <v>17864</v>
      </c>
      <c r="J3435" s="10" t="s">
        <v>23453</v>
      </c>
      <c r="K3435" s="10" t="s">
        <v>25263</v>
      </c>
    </row>
    <row r="3436" spans="3:11" ht="15" customHeight="1" x14ac:dyDescent="0.3">
      <c r="C3436" s="44" t="s">
        <v>18534</v>
      </c>
      <c r="D3436" s="47" t="s">
        <v>3517</v>
      </c>
      <c r="F3436" s="52" t="s">
        <v>25264</v>
      </c>
      <c r="G3436" s="10">
        <v>304490</v>
      </c>
      <c r="H3436" s="10" t="s">
        <v>25265</v>
      </c>
      <c r="I3436" s="47" t="s">
        <v>17866</v>
      </c>
      <c r="J3436" s="10" t="s">
        <v>21290</v>
      </c>
      <c r="K3436" s="10" t="s">
        <v>25266</v>
      </c>
    </row>
    <row r="3437" spans="3:11" ht="15" customHeight="1" x14ac:dyDescent="0.3">
      <c r="C3437" s="44" t="s">
        <v>18535</v>
      </c>
      <c r="D3437" s="47" t="s">
        <v>3528</v>
      </c>
      <c r="F3437" s="52" t="s">
        <v>13399</v>
      </c>
      <c r="G3437" s="10">
        <v>25380</v>
      </c>
      <c r="H3437" s="10" t="s">
        <v>1353</v>
      </c>
      <c r="I3437" s="47" t="s">
        <v>1352</v>
      </c>
      <c r="J3437" s="10" t="s">
        <v>1354</v>
      </c>
      <c r="K3437" s="10" t="s">
        <v>1355</v>
      </c>
    </row>
    <row r="3438" spans="3:11" ht="15" customHeight="1" x14ac:dyDescent="0.3">
      <c r="C3438" s="44" t="s">
        <v>18536</v>
      </c>
      <c r="D3438" s="47" t="s">
        <v>1846</v>
      </c>
      <c r="F3438" s="52" t="s">
        <v>13400</v>
      </c>
      <c r="G3438" s="10">
        <v>79124</v>
      </c>
      <c r="H3438" s="10" t="s">
        <v>1358</v>
      </c>
      <c r="I3438" s="47" t="s">
        <v>1357</v>
      </c>
      <c r="J3438" s="10" t="s">
        <v>1359</v>
      </c>
      <c r="K3438" s="10" t="s">
        <v>1360</v>
      </c>
    </row>
    <row r="3439" spans="3:11" ht="15" customHeight="1" x14ac:dyDescent="0.3">
      <c r="C3439" s="44" t="s">
        <v>18537</v>
      </c>
      <c r="D3439" s="47" t="s">
        <v>3691</v>
      </c>
      <c r="F3439" s="52" t="s">
        <v>13401</v>
      </c>
      <c r="G3439" s="10">
        <v>78963</v>
      </c>
      <c r="H3439" s="10" t="s">
        <v>1371</v>
      </c>
      <c r="I3439" s="47" t="s">
        <v>1370</v>
      </c>
      <c r="J3439" s="10" t="s">
        <v>1372</v>
      </c>
      <c r="K3439" s="10" t="s">
        <v>1373</v>
      </c>
    </row>
    <row r="3440" spans="3:11" ht="15" customHeight="1" x14ac:dyDescent="0.3">
      <c r="C3440" s="44" t="s">
        <v>18538</v>
      </c>
      <c r="D3440" s="47" t="s">
        <v>501</v>
      </c>
      <c r="F3440" s="52" t="s">
        <v>13402</v>
      </c>
      <c r="G3440" s="10">
        <v>24205</v>
      </c>
      <c r="H3440" s="10" t="s">
        <v>1379</v>
      </c>
      <c r="I3440" s="47" t="s">
        <v>1140</v>
      </c>
      <c r="J3440" s="10" t="s">
        <v>1380</v>
      </c>
      <c r="K3440" s="10" t="s">
        <v>1381</v>
      </c>
    </row>
    <row r="3441" spans="3:11" ht="15" customHeight="1" x14ac:dyDescent="0.3">
      <c r="C3441" s="44" t="s">
        <v>18539</v>
      </c>
      <c r="D3441" s="47" t="s">
        <v>505</v>
      </c>
      <c r="F3441" s="52" t="s">
        <v>25267</v>
      </c>
      <c r="G3441" s="10">
        <v>299611</v>
      </c>
      <c r="H3441" s="10" t="s">
        <v>25268</v>
      </c>
      <c r="I3441" s="47" t="s">
        <v>17869</v>
      </c>
      <c r="J3441" s="10" t="s">
        <v>21295</v>
      </c>
      <c r="K3441" s="10" t="s">
        <v>25269</v>
      </c>
    </row>
    <row r="3442" spans="3:11" ht="15" customHeight="1" x14ac:dyDescent="0.3">
      <c r="C3442" s="44" t="s">
        <v>18540</v>
      </c>
      <c r="D3442" s="47" t="s">
        <v>1216</v>
      </c>
      <c r="F3442" s="52" t="s">
        <v>13403</v>
      </c>
      <c r="G3442" s="10">
        <v>29339</v>
      </c>
      <c r="H3442" s="10" t="s">
        <v>1385</v>
      </c>
      <c r="I3442" s="47" t="s">
        <v>1384</v>
      </c>
      <c r="J3442" s="10" t="s">
        <v>1386</v>
      </c>
      <c r="K3442" s="10" t="s">
        <v>1387</v>
      </c>
    </row>
    <row r="3443" spans="3:11" ht="15" customHeight="1" x14ac:dyDescent="0.3">
      <c r="C3443" s="44" t="s">
        <v>18541</v>
      </c>
      <c r="D3443" s="47" t="s">
        <v>529</v>
      </c>
      <c r="F3443" s="52" t="s">
        <v>13404</v>
      </c>
      <c r="G3443" s="10">
        <v>79116</v>
      </c>
      <c r="H3443" s="10" t="s">
        <v>1389</v>
      </c>
      <c r="I3443" s="47" t="s">
        <v>1388</v>
      </c>
      <c r="J3443" s="10" t="s">
        <v>1390</v>
      </c>
      <c r="K3443" s="10" t="s">
        <v>1391</v>
      </c>
    </row>
    <row r="3444" spans="3:11" ht="15" customHeight="1" x14ac:dyDescent="0.3">
      <c r="C3444" s="44" t="s">
        <v>18542</v>
      </c>
      <c r="D3444" s="47" t="s">
        <v>533</v>
      </c>
      <c r="F3444" s="52" t="s">
        <v>13405</v>
      </c>
      <c r="G3444" s="10">
        <v>362170</v>
      </c>
      <c r="H3444" s="10" t="s">
        <v>1393</v>
      </c>
      <c r="I3444" s="47" t="s">
        <v>1392</v>
      </c>
      <c r="J3444" s="10" t="s">
        <v>1394</v>
      </c>
      <c r="K3444" s="10" t="s">
        <v>1395</v>
      </c>
    </row>
    <row r="3445" spans="3:11" ht="15" customHeight="1" x14ac:dyDescent="0.3">
      <c r="C3445" s="44" t="s">
        <v>18543</v>
      </c>
      <c r="D3445" s="47" t="s">
        <v>4027</v>
      </c>
      <c r="F3445" s="52" t="s">
        <v>25270</v>
      </c>
      <c r="G3445" s="10">
        <v>83518</v>
      </c>
      <c r="H3445" s="10" t="s">
        <v>25271</v>
      </c>
      <c r="I3445" s="47" t="s">
        <v>16876</v>
      </c>
      <c r="J3445" s="10" t="s">
        <v>21300</v>
      </c>
      <c r="K3445" s="10" t="s">
        <v>25272</v>
      </c>
    </row>
    <row r="3446" spans="3:11" ht="15" customHeight="1" x14ac:dyDescent="0.3">
      <c r="C3446" s="44" t="s">
        <v>18544</v>
      </c>
      <c r="D3446" s="47" t="s">
        <v>3871</v>
      </c>
      <c r="F3446" s="52" t="s">
        <v>13406</v>
      </c>
      <c r="G3446" s="10">
        <v>25649</v>
      </c>
      <c r="H3446" s="10" t="s">
        <v>1404</v>
      </c>
      <c r="I3446" s="47" t="s">
        <v>1403</v>
      </c>
      <c r="J3446" s="10" t="s">
        <v>1405</v>
      </c>
      <c r="K3446" s="10" t="s">
        <v>1406</v>
      </c>
    </row>
    <row r="3447" spans="3:11" ht="15" customHeight="1" x14ac:dyDescent="0.3">
      <c r="C3447" s="44" t="s">
        <v>18545</v>
      </c>
      <c r="D3447" s="47" t="s">
        <v>3880</v>
      </c>
      <c r="F3447" s="52" t="s">
        <v>13407</v>
      </c>
      <c r="G3447" s="10">
        <v>140638</v>
      </c>
      <c r="H3447" s="10" t="s">
        <v>1412</v>
      </c>
      <c r="I3447" s="47" t="s">
        <v>1411</v>
      </c>
      <c r="J3447" s="10" t="s">
        <v>1413</v>
      </c>
      <c r="K3447" s="10" t="s">
        <v>1414</v>
      </c>
    </row>
    <row r="3448" spans="3:11" ht="15" customHeight="1" x14ac:dyDescent="0.3">
      <c r="C3448" s="44" t="s">
        <v>18546</v>
      </c>
      <c r="D3448" s="47" t="s">
        <v>902</v>
      </c>
      <c r="F3448" s="52" t="s">
        <v>13408</v>
      </c>
      <c r="G3448" s="10">
        <v>25728</v>
      </c>
      <c r="H3448" s="10" t="s">
        <v>1430</v>
      </c>
      <c r="I3448" s="47" t="s">
        <v>465</v>
      </c>
      <c r="J3448" s="10" t="s">
        <v>1431</v>
      </c>
      <c r="K3448" s="10" t="s">
        <v>1432</v>
      </c>
    </row>
    <row r="3449" spans="3:11" ht="15" customHeight="1" x14ac:dyDescent="0.3">
      <c r="C3449" s="44" t="s">
        <v>18547</v>
      </c>
      <c r="D3449" s="47" t="s">
        <v>4059</v>
      </c>
      <c r="F3449" s="52" t="s">
        <v>13409</v>
      </c>
      <c r="G3449" s="10">
        <v>500761</v>
      </c>
      <c r="H3449" s="10" t="s">
        <v>1436</v>
      </c>
      <c r="I3449" s="47" t="s">
        <v>1435</v>
      </c>
      <c r="J3449" s="10" t="s">
        <v>1437</v>
      </c>
      <c r="K3449" s="10" t="s">
        <v>1438</v>
      </c>
    </row>
    <row r="3450" spans="3:11" ht="15" customHeight="1" x14ac:dyDescent="0.3">
      <c r="C3450" s="44" t="s">
        <v>18548</v>
      </c>
      <c r="D3450" s="47" t="s">
        <v>4070</v>
      </c>
      <c r="F3450" s="52" t="s">
        <v>13410</v>
      </c>
      <c r="G3450" s="10">
        <v>315111</v>
      </c>
      <c r="H3450" s="10" t="s">
        <v>1442</v>
      </c>
      <c r="I3450" s="47" t="s">
        <v>1441</v>
      </c>
      <c r="J3450" s="10" t="s">
        <v>1443</v>
      </c>
      <c r="K3450" s="10" t="s">
        <v>1444</v>
      </c>
    </row>
    <row r="3451" spans="3:11" ht="15" customHeight="1" x14ac:dyDescent="0.3">
      <c r="C3451" s="44" t="s">
        <v>18549</v>
      </c>
      <c r="D3451" s="47" t="s">
        <v>4107</v>
      </c>
      <c r="F3451" s="52" t="s">
        <v>25273</v>
      </c>
      <c r="G3451" s="10">
        <v>315108</v>
      </c>
      <c r="H3451" s="10" t="s">
        <v>25274</v>
      </c>
      <c r="I3451" s="47" t="s">
        <v>20820</v>
      </c>
      <c r="J3451" s="10" t="s">
        <v>1477</v>
      </c>
      <c r="K3451" s="10" t="s">
        <v>25275</v>
      </c>
    </row>
    <row r="3452" spans="3:11" ht="15" customHeight="1" x14ac:dyDescent="0.3">
      <c r="C3452" s="44" t="s">
        <v>18550</v>
      </c>
      <c r="D3452" s="47" t="s">
        <v>1503</v>
      </c>
      <c r="F3452" s="52" t="s">
        <v>13411</v>
      </c>
      <c r="G3452" s="10">
        <v>54226</v>
      </c>
      <c r="H3452" s="10" t="s">
        <v>1449</v>
      </c>
      <c r="I3452" s="47" t="s">
        <v>1448</v>
      </c>
      <c r="J3452" s="10" t="s">
        <v>1450</v>
      </c>
      <c r="K3452" s="10" t="s">
        <v>1451</v>
      </c>
    </row>
    <row r="3453" spans="3:11" ht="15" customHeight="1" x14ac:dyDescent="0.3">
      <c r="C3453" s="44" t="s">
        <v>18551</v>
      </c>
      <c r="D3453" s="47" t="s">
        <v>1505</v>
      </c>
      <c r="F3453" s="52" t="s">
        <v>13412</v>
      </c>
      <c r="G3453" s="10">
        <v>25293</v>
      </c>
      <c r="H3453" s="10" t="s">
        <v>1460</v>
      </c>
      <c r="I3453" s="47" t="s">
        <v>858</v>
      </c>
      <c r="J3453" s="10" t="s">
        <v>1461</v>
      </c>
      <c r="K3453" s="10" t="s">
        <v>1462</v>
      </c>
    </row>
    <row r="3454" spans="3:11" ht="15" customHeight="1" x14ac:dyDescent="0.3">
      <c r="C3454" s="44" t="s">
        <v>18552</v>
      </c>
      <c r="D3454" s="47" t="s">
        <v>1507</v>
      </c>
      <c r="F3454" s="52" t="s">
        <v>13413</v>
      </c>
      <c r="G3454" s="10">
        <v>29183</v>
      </c>
      <c r="H3454" s="10" t="s">
        <v>1491</v>
      </c>
      <c r="I3454" s="47" t="s">
        <v>1490</v>
      </c>
      <c r="J3454" s="10" t="s">
        <v>1492</v>
      </c>
      <c r="K3454" s="10" t="s">
        <v>1493</v>
      </c>
    </row>
    <row r="3455" spans="3:11" ht="15" customHeight="1" x14ac:dyDescent="0.3">
      <c r="C3455" s="44" t="s">
        <v>18553</v>
      </c>
      <c r="D3455" s="47" t="s">
        <v>4168</v>
      </c>
      <c r="F3455" s="52" t="s">
        <v>25276</v>
      </c>
      <c r="G3455" s="10">
        <v>299197</v>
      </c>
      <c r="H3455" s="10" t="s">
        <v>25277</v>
      </c>
      <c r="I3455" s="47" t="s">
        <v>20261</v>
      </c>
      <c r="J3455" s="10" t="s">
        <v>25278</v>
      </c>
      <c r="K3455" s="10" t="s">
        <v>25279</v>
      </c>
    </row>
    <row r="3456" spans="3:11" ht="15" customHeight="1" x14ac:dyDescent="0.3">
      <c r="C3456" s="44" t="s">
        <v>18554</v>
      </c>
      <c r="D3456" s="47" t="s">
        <v>4169</v>
      </c>
      <c r="F3456" s="52" t="s">
        <v>13414</v>
      </c>
      <c r="G3456" s="10">
        <v>300756</v>
      </c>
      <c r="H3456" s="10" t="s">
        <v>1519</v>
      </c>
      <c r="I3456" s="47" t="s">
        <v>1518</v>
      </c>
      <c r="J3456" s="10" t="s">
        <v>1520</v>
      </c>
      <c r="K3456" s="10" t="s">
        <v>1521</v>
      </c>
    </row>
    <row r="3457" spans="3:11" ht="15" customHeight="1" x14ac:dyDescent="0.3">
      <c r="C3457" s="44" t="s">
        <v>18555</v>
      </c>
      <c r="D3457" s="47" t="s">
        <v>4172</v>
      </c>
      <c r="F3457" s="52" t="s">
        <v>25280</v>
      </c>
      <c r="G3457" s="10">
        <v>316005</v>
      </c>
      <c r="H3457" s="10" t="s">
        <v>25281</v>
      </c>
      <c r="I3457" s="47" t="s">
        <v>17872</v>
      </c>
      <c r="J3457" s="10" t="s">
        <v>21303</v>
      </c>
      <c r="K3457" s="10" t="s">
        <v>25282</v>
      </c>
    </row>
    <row r="3458" spans="3:11" ht="15" customHeight="1" x14ac:dyDescent="0.3">
      <c r="C3458" s="44" t="s">
        <v>18556</v>
      </c>
      <c r="D3458" s="47" t="s">
        <v>4173</v>
      </c>
      <c r="F3458" s="52" t="s">
        <v>13415</v>
      </c>
      <c r="G3458" s="10">
        <v>84431</v>
      </c>
      <c r="H3458" s="10" t="s">
        <v>1548</v>
      </c>
      <c r="I3458" s="47" t="s">
        <v>1547</v>
      </c>
      <c r="J3458" s="10" t="s">
        <v>1549</v>
      </c>
      <c r="K3458" s="10" t="s">
        <v>1550</v>
      </c>
    </row>
    <row r="3459" spans="3:11" ht="15" customHeight="1" x14ac:dyDescent="0.3">
      <c r="C3459" s="44" t="s">
        <v>18557</v>
      </c>
      <c r="D3459" s="47" t="s">
        <v>4188</v>
      </c>
      <c r="F3459" s="52" t="s">
        <v>13416</v>
      </c>
      <c r="G3459" s="10">
        <v>316628</v>
      </c>
      <c r="H3459" s="10" t="s">
        <v>1552</v>
      </c>
      <c r="I3459" s="47" t="s">
        <v>1551</v>
      </c>
      <c r="J3459" s="10" t="s">
        <v>1553</v>
      </c>
      <c r="K3459" s="10" t="s">
        <v>1554</v>
      </c>
    </row>
    <row r="3460" spans="3:11" ht="15" customHeight="1" x14ac:dyDescent="0.3">
      <c r="C3460" s="44" t="s">
        <v>18558</v>
      </c>
      <c r="D3460" s="47" t="s">
        <v>904</v>
      </c>
      <c r="F3460" s="52" t="s">
        <v>25283</v>
      </c>
      <c r="G3460" s="10">
        <v>302666</v>
      </c>
      <c r="H3460" s="10" t="s">
        <v>25284</v>
      </c>
      <c r="I3460" s="47" t="s">
        <v>17875</v>
      </c>
      <c r="J3460" s="10" t="s">
        <v>23469</v>
      </c>
      <c r="K3460" s="10" t="s">
        <v>25285</v>
      </c>
    </row>
    <row r="3461" spans="3:11" ht="15" customHeight="1" x14ac:dyDescent="0.3">
      <c r="C3461" s="44" t="s">
        <v>18559</v>
      </c>
      <c r="D3461" s="47" t="s">
        <v>4206</v>
      </c>
      <c r="F3461" s="52" t="s">
        <v>13417</v>
      </c>
      <c r="G3461" s="10">
        <v>361268</v>
      </c>
      <c r="H3461" s="10" t="s">
        <v>1556</v>
      </c>
      <c r="I3461" s="47" t="s">
        <v>1555</v>
      </c>
      <c r="J3461" s="10" t="s">
        <v>1557</v>
      </c>
      <c r="K3461" s="10" t="s">
        <v>1558</v>
      </c>
    </row>
    <row r="3462" spans="3:11" ht="15" customHeight="1" x14ac:dyDescent="0.3">
      <c r="C3462" s="44" t="s">
        <v>18560</v>
      </c>
      <c r="D3462" s="47" t="s">
        <v>4207</v>
      </c>
      <c r="F3462" s="52" t="s">
        <v>25286</v>
      </c>
      <c r="G3462" s="10">
        <v>316614</v>
      </c>
      <c r="H3462" s="10" t="s">
        <v>25287</v>
      </c>
      <c r="I3462" s="47" t="s">
        <v>17877</v>
      </c>
      <c r="J3462" s="10" t="s">
        <v>23473</v>
      </c>
      <c r="K3462" s="10" t="s">
        <v>25288</v>
      </c>
    </row>
    <row r="3463" spans="3:11" ht="15" customHeight="1" x14ac:dyDescent="0.3">
      <c r="C3463" s="44" t="s">
        <v>18561</v>
      </c>
      <c r="D3463" s="47" t="s">
        <v>4262</v>
      </c>
      <c r="F3463" s="52" t="s">
        <v>13418</v>
      </c>
      <c r="G3463" s="10">
        <v>299266</v>
      </c>
      <c r="H3463" s="10" t="s">
        <v>1560</v>
      </c>
      <c r="I3463" s="47" t="s">
        <v>1559</v>
      </c>
      <c r="J3463" s="10" t="s">
        <v>1561</v>
      </c>
      <c r="K3463" s="10" t="s">
        <v>1562</v>
      </c>
    </row>
    <row r="3464" spans="3:11" ht="15" customHeight="1" x14ac:dyDescent="0.3">
      <c r="C3464" s="44" t="s">
        <v>18562</v>
      </c>
      <c r="D3464" s="47" t="s">
        <v>4285</v>
      </c>
      <c r="F3464" s="52" t="s">
        <v>25289</v>
      </c>
      <c r="G3464" s="10">
        <v>364227</v>
      </c>
      <c r="H3464" s="10" t="s">
        <v>25290</v>
      </c>
      <c r="I3464" s="47" t="s">
        <v>17880</v>
      </c>
      <c r="J3464" s="10" t="s">
        <v>23477</v>
      </c>
      <c r="K3464" s="10" t="s">
        <v>25291</v>
      </c>
    </row>
    <row r="3465" spans="3:11" ht="15" customHeight="1" x14ac:dyDescent="0.3">
      <c r="C3465" s="44" t="s">
        <v>18563</v>
      </c>
      <c r="D3465" s="47" t="s">
        <v>4328</v>
      </c>
      <c r="F3465" s="52" t="s">
        <v>25292</v>
      </c>
      <c r="G3465" s="10">
        <v>315287</v>
      </c>
      <c r="H3465" s="10" t="s">
        <v>25293</v>
      </c>
      <c r="I3465" s="47" t="s">
        <v>20030</v>
      </c>
      <c r="J3465" s="10" t="s">
        <v>25294</v>
      </c>
      <c r="K3465" s="10" t="s">
        <v>25295</v>
      </c>
    </row>
    <row r="3466" spans="3:11" ht="15" customHeight="1" x14ac:dyDescent="0.3">
      <c r="C3466" s="44" t="s">
        <v>18564</v>
      </c>
      <c r="D3466" s="47" t="s">
        <v>4334</v>
      </c>
      <c r="F3466" s="52" t="s">
        <v>13419</v>
      </c>
      <c r="G3466" s="10">
        <v>25612</v>
      </c>
      <c r="H3466" s="10" t="s">
        <v>1572</v>
      </c>
      <c r="I3466" s="47" t="s">
        <v>1571</v>
      </c>
      <c r="J3466" s="10" t="s">
        <v>1573</v>
      </c>
      <c r="K3466" s="10" t="s">
        <v>1574</v>
      </c>
    </row>
    <row r="3467" spans="3:11" ht="15" customHeight="1" x14ac:dyDescent="0.3">
      <c r="C3467" s="44" t="s">
        <v>18565</v>
      </c>
      <c r="D3467" s="47" t="s">
        <v>1657</v>
      </c>
      <c r="F3467" s="52" t="s">
        <v>13420</v>
      </c>
      <c r="G3467" s="10">
        <v>79255</v>
      </c>
      <c r="H3467" s="10" t="s">
        <v>1585</v>
      </c>
      <c r="I3467" s="47" t="s">
        <v>860</v>
      </c>
      <c r="J3467" s="10" t="s">
        <v>1586</v>
      </c>
      <c r="K3467" s="10" t="s">
        <v>1587</v>
      </c>
    </row>
    <row r="3468" spans="3:11" ht="15" customHeight="1" x14ac:dyDescent="0.3">
      <c r="C3468" s="44" t="s">
        <v>18566</v>
      </c>
      <c r="D3468" s="47" t="s">
        <v>4384</v>
      </c>
      <c r="F3468" s="52" t="s">
        <v>25296</v>
      </c>
      <c r="G3468" s="10">
        <v>282840</v>
      </c>
      <c r="H3468" s="10" t="s">
        <v>25297</v>
      </c>
      <c r="I3468" s="47" t="s">
        <v>1617</v>
      </c>
      <c r="J3468" s="10" t="s">
        <v>1619</v>
      </c>
      <c r="K3468" s="10" t="s">
        <v>25298</v>
      </c>
    </row>
    <row r="3469" spans="3:11" ht="15" customHeight="1" x14ac:dyDescent="0.3">
      <c r="C3469" s="44" t="s">
        <v>18567</v>
      </c>
      <c r="D3469" s="47" t="s">
        <v>4493</v>
      </c>
      <c r="F3469" s="52" t="s">
        <v>13421</v>
      </c>
      <c r="G3469" s="10">
        <v>304962</v>
      </c>
      <c r="H3469" s="10" t="s">
        <v>1588</v>
      </c>
      <c r="I3469" s="47" t="s">
        <v>862</v>
      </c>
      <c r="J3469" s="10" t="s">
        <v>1589</v>
      </c>
      <c r="K3469" s="10" t="s">
        <v>1590</v>
      </c>
    </row>
    <row r="3470" spans="3:11" ht="15" customHeight="1" x14ac:dyDescent="0.3">
      <c r="C3470" s="44" t="s">
        <v>18568</v>
      </c>
      <c r="D3470" s="47" t="s">
        <v>1660</v>
      </c>
      <c r="F3470" s="52" t="s">
        <v>13422</v>
      </c>
      <c r="G3470" s="10">
        <v>300711</v>
      </c>
      <c r="H3470" s="10" t="s">
        <v>1611</v>
      </c>
      <c r="I3470" s="47" t="s">
        <v>866</v>
      </c>
      <c r="J3470" s="10" t="s">
        <v>1612</v>
      </c>
      <c r="K3470" s="10" t="s">
        <v>1613</v>
      </c>
    </row>
    <row r="3471" spans="3:11" ht="15" customHeight="1" x14ac:dyDescent="0.3">
      <c r="C3471" s="44" t="s">
        <v>18569</v>
      </c>
      <c r="D3471" s="47" t="s">
        <v>4435</v>
      </c>
      <c r="F3471" s="52" t="s">
        <v>13423</v>
      </c>
      <c r="G3471" s="10">
        <v>368044</v>
      </c>
      <c r="H3471" s="10" t="s">
        <v>1633</v>
      </c>
      <c r="I3471" s="47" t="s">
        <v>1632</v>
      </c>
      <c r="J3471" s="10" t="s">
        <v>1634</v>
      </c>
      <c r="K3471" s="10" t="s">
        <v>1635</v>
      </c>
    </row>
    <row r="3472" spans="3:11" ht="15" customHeight="1" x14ac:dyDescent="0.3">
      <c r="C3472" s="44" t="s">
        <v>18570</v>
      </c>
      <c r="D3472" s="47" t="s">
        <v>2092</v>
      </c>
      <c r="F3472" s="52" t="s">
        <v>13424</v>
      </c>
      <c r="G3472" s="10">
        <v>291555</v>
      </c>
      <c r="H3472" s="10" t="s">
        <v>1642</v>
      </c>
      <c r="I3472" s="47" t="s">
        <v>1641</v>
      </c>
      <c r="J3472" s="10" t="s">
        <v>1643</v>
      </c>
      <c r="K3472" s="10" t="s">
        <v>1644</v>
      </c>
    </row>
    <row r="3473" spans="3:11" ht="15" customHeight="1" x14ac:dyDescent="0.3">
      <c r="C3473" s="44" t="s">
        <v>18571</v>
      </c>
      <c r="D3473" s="47" t="s">
        <v>1509</v>
      </c>
      <c r="F3473" s="52" t="s">
        <v>13425</v>
      </c>
      <c r="G3473" s="10">
        <v>246284</v>
      </c>
      <c r="H3473" s="10" t="s">
        <v>1649</v>
      </c>
      <c r="I3473" s="47" t="s">
        <v>1648</v>
      </c>
      <c r="J3473" s="10" t="s">
        <v>1650</v>
      </c>
      <c r="K3473" s="10" t="s">
        <v>1651</v>
      </c>
    </row>
    <row r="3474" spans="3:11" ht="15" customHeight="1" x14ac:dyDescent="0.3">
      <c r="C3474" s="44" t="s">
        <v>18572</v>
      </c>
      <c r="D3474" s="47" t="s">
        <v>4509</v>
      </c>
      <c r="F3474" s="52" t="s">
        <v>13426</v>
      </c>
      <c r="G3474" s="10">
        <v>311299</v>
      </c>
      <c r="H3474" s="10" t="s">
        <v>1663</v>
      </c>
      <c r="I3474" s="47" t="s">
        <v>1662</v>
      </c>
      <c r="J3474" s="10" t="s">
        <v>1664</v>
      </c>
      <c r="K3474" s="10" t="s">
        <v>1665</v>
      </c>
    </row>
    <row r="3475" spans="3:11" ht="15" customHeight="1" x14ac:dyDescent="0.3">
      <c r="C3475" s="44" t="s">
        <v>18573</v>
      </c>
      <c r="D3475" s="47" t="s">
        <v>539</v>
      </c>
      <c r="F3475" s="52" t="s">
        <v>13427</v>
      </c>
      <c r="G3475" s="10">
        <v>25107</v>
      </c>
      <c r="H3475" s="10" t="s">
        <v>1667</v>
      </c>
      <c r="I3475" s="47" t="s">
        <v>1666</v>
      </c>
      <c r="J3475" s="10" t="s">
        <v>1668</v>
      </c>
      <c r="K3475" s="10" t="s">
        <v>1669</v>
      </c>
    </row>
    <row r="3476" spans="3:11" ht="15" customHeight="1" x14ac:dyDescent="0.3">
      <c r="C3476" s="44" t="s">
        <v>18574</v>
      </c>
      <c r="D3476" s="47" t="s">
        <v>4543</v>
      </c>
      <c r="F3476" s="52" t="s">
        <v>13428</v>
      </c>
      <c r="G3476" s="10">
        <v>29462</v>
      </c>
      <c r="H3476" s="10" t="s">
        <v>1673</v>
      </c>
      <c r="I3476" s="47" t="s">
        <v>1672</v>
      </c>
      <c r="J3476" s="10" t="s">
        <v>1674</v>
      </c>
      <c r="K3476" s="10" t="s">
        <v>1675</v>
      </c>
    </row>
    <row r="3477" spans="3:11" ht="15" customHeight="1" x14ac:dyDescent="0.3">
      <c r="C3477" s="44" t="s">
        <v>18575</v>
      </c>
      <c r="D3477" s="47" t="s">
        <v>2093</v>
      </c>
      <c r="F3477" s="52" t="s">
        <v>13429</v>
      </c>
      <c r="G3477" s="10">
        <v>25108</v>
      </c>
      <c r="H3477" s="10" t="s">
        <v>1677</v>
      </c>
      <c r="I3477" s="47" t="s">
        <v>1676</v>
      </c>
      <c r="J3477" s="10" t="s">
        <v>1678</v>
      </c>
      <c r="K3477" s="10" t="s">
        <v>1679</v>
      </c>
    </row>
    <row r="3478" spans="3:11" ht="15" customHeight="1" x14ac:dyDescent="0.3">
      <c r="C3478" s="44" t="s">
        <v>18576</v>
      </c>
      <c r="D3478" s="47" t="s">
        <v>4561</v>
      </c>
      <c r="F3478" s="52" t="s">
        <v>13430</v>
      </c>
      <c r="G3478" s="10">
        <v>24223</v>
      </c>
      <c r="H3478" s="10" t="s">
        <v>1695</v>
      </c>
      <c r="I3478" s="47" t="s">
        <v>435</v>
      </c>
      <c r="J3478" s="10" t="s">
        <v>1696</v>
      </c>
      <c r="K3478" s="10" t="s">
        <v>1697</v>
      </c>
    </row>
    <row r="3479" spans="3:11" ht="15" customHeight="1" x14ac:dyDescent="0.3">
      <c r="C3479" s="44" t="s">
        <v>18577</v>
      </c>
      <c r="D3479" s="47" t="s">
        <v>1247</v>
      </c>
      <c r="F3479" s="52" t="s">
        <v>13431</v>
      </c>
      <c r="G3479" s="10">
        <v>64639</v>
      </c>
      <c r="H3479" s="10" t="s">
        <v>1720</v>
      </c>
      <c r="I3479" s="47" t="s">
        <v>1719</v>
      </c>
      <c r="J3479" s="10" t="s">
        <v>1721</v>
      </c>
      <c r="K3479" s="10" t="s">
        <v>1722</v>
      </c>
    </row>
    <row r="3480" spans="3:11" ht="15" customHeight="1" x14ac:dyDescent="0.3">
      <c r="C3480" s="44" t="s">
        <v>18578</v>
      </c>
      <c r="D3480" s="47" t="s">
        <v>4573</v>
      </c>
      <c r="F3480" s="52" t="s">
        <v>13432</v>
      </c>
      <c r="G3480" s="10">
        <v>297994</v>
      </c>
      <c r="H3480" s="10" t="s">
        <v>1727</v>
      </c>
      <c r="I3480" s="47" t="s">
        <v>1726</v>
      </c>
      <c r="J3480" s="10" t="s">
        <v>1728</v>
      </c>
      <c r="K3480" s="10" t="s">
        <v>1729</v>
      </c>
    </row>
    <row r="3481" spans="3:11" ht="15" customHeight="1" x14ac:dyDescent="0.3">
      <c r="C3481" s="44" t="s">
        <v>18579</v>
      </c>
      <c r="D3481" s="47" t="s">
        <v>4577</v>
      </c>
      <c r="F3481" s="52" t="s">
        <v>13433</v>
      </c>
      <c r="G3481" s="10">
        <v>293524</v>
      </c>
      <c r="H3481" s="10" t="s">
        <v>1734</v>
      </c>
      <c r="I3481" s="47" t="s">
        <v>1733</v>
      </c>
      <c r="J3481" s="10" t="s">
        <v>1735</v>
      </c>
      <c r="K3481" s="10" t="s">
        <v>1736</v>
      </c>
    </row>
    <row r="3482" spans="3:11" ht="15" customHeight="1" x14ac:dyDescent="0.3">
      <c r="C3482" s="44" t="s">
        <v>18580</v>
      </c>
      <c r="D3482" s="47" t="s">
        <v>4595</v>
      </c>
      <c r="F3482" s="52" t="s">
        <v>13434</v>
      </c>
      <c r="G3482" s="10">
        <v>361167</v>
      </c>
      <c r="H3482" s="10" t="s">
        <v>1741</v>
      </c>
      <c r="I3482" s="47" t="s">
        <v>1740</v>
      </c>
      <c r="J3482" s="10" t="s">
        <v>1742</v>
      </c>
      <c r="K3482" s="10" t="s">
        <v>1743</v>
      </c>
    </row>
    <row r="3483" spans="3:11" ht="15" customHeight="1" x14ac:dyDescent="0.3">
      <c r="C3483" s="44" t="s">
        <v>18581</v>
      </c>
      <c r="D3483" s="47" t="s">
        <v>4720</v>
      </c>
      <c r="F3483" s="52" t="s">
        <v>13435</v>
      </c>
      <c r="G3483" s="10">
        <v>116502</v>
      </c>
      <c r="H3483" s="10" t="s">
        <v>1747</v>
      </c>
      <c r="I3483" s="47" t="s">
        <v>1746</v>
      </c>
      <c r="J3483" s="10" t="s">
        <v>1748</v>
      </c>
      <c r="K3483" s="10" t="s">
        <v>1749</v>
      </c>
    </row>
    <row r="3484" spans="3:11" ht="15" customHeight="1" x14ac:dyDescent="0.3">
      <c r="C3484" s="44" t="s">
        <v>18582</v>
      </c>
      <c r="D3484" s="47" t="s">
        <v>4723</v>
      </c>
      <c r="F3484" s="52" t="s">
        <v>13436</v>
      </c>
      <c r="G3484" s="10">
        <v>64557</v>
      </c>
      <c r="H3484" s="10" t="s">
        <v>1752</v>
      </c>
      <c r="I3484" s="47" t="s">
        <v>1751</v>
      </c>
      <c r="J3484" s="10" t="s">
        <v>1753</v>
      </c>
      <c r="K3484" s="10" t="s">
        <v>1754</v>
      </c>
    </row>
    <row r="3485" spans="3:11" ht="15" customHeight="1" x14ac:dyDescent="0.3">
      <c r="C3485" s="44" t="s">
        <v>18583</v>
      </c>
      <c r="D3485" s="47" t="s">
        <v>4603</v>
      </c>
      <c r="F3485" s="52" t="s">
        <v>13437</v>
      </c>
      <c r="G3485" s="10">
        <v>24887</v>
      </c>
      <c r="H3485" s="10" t="s">
        <v>1755</v>
      </c>
      <c r="I3485" s="47" t="s">
        <v>1152</v>
      </c>
      <c r="J3485" s="10" t="s">
        <v>1756</v>
      </c>
      <c r="K3485" s="10" t="s">
        <v>1757</v>
      </c>
    </row>
    <row r="3486" spans="3:11" ht="15" customHeight="1" x14ac:dyDescent="0.3">
      <c r="C3486" s="44" t="s">
        <v>18584</v>
      </c>
      <c r="D3486" s="47" t="s">
        <v>1249</v>
      </c>
      <c r="F3486" s="52" t="s">
        <v>13438</v>
      </c>
      <c r="G3486" s="10">
        <v>317673</v>
      </c>
      <c r="H3486" s="10" t="s">
        <v>1758</v>
      </c>
      <c r="I3486" s="47" t="s">
        <v>867</v>
      </c>
      <c r="J3486" s="10" t="s">
        <v>1759</v>
      </c>
      <c r="K3486" s="10" t="s">
        <v>1760</v>
      </c>
    </row>
    <row r="3487" spans="3:11" ht="15" customHeight="1" x14ac:dyDescent="0.3">
      <c r="C3487" s="44" t="s">
        <v>18585</v>
      </c>
      <c r="D3487" s="47" t="s">
        <v>4632</v>
      </c>
      <c r="F3487" s="52" t="s">
        <v>13439</v>
      </c>
      <c r="G3487" s="10">
        <v>83477</v>
      </c>
      <c r="H3487" s="10" t="s">
        <v>1788</v>
      </c>
      <c r="I3487" s="47" t="s">
        <v>1787</v>
      </c>
      <c r="J3487" s="10" t="s">
        <v>1789</v>
      </c>
      <c r="K3487" s="10" t="s">
        <v>1790</v>
      </c>
    </row>
    <row r="3488" spans="3:11" ht="15" customHeight="1" x14ac:dyDescent="0.3">
      <c r="C3488" s="44" t="s">
        <v>18586</v>
      </c>
      <c r="D3488" s="47" t="s">
        <v>1661</v>
      </c>
      <c r="F3488" s="52" t="s">
        <v>13440</v>
      </c>
      <c r="G3488" s="10">
        <v>24224</v>
      </c>
      <c r="H3488" s="10" t="s">
        <v>1797</v>
      </c>
      <c r="I3488" s="47" t="s">
        <v>1157</v>
      </c>
      <c r="J3488" s="10" t="s">
        <v>1798</v>
      </c>
      <c r="K3488" s="10" t="s">
        <v>1799</v>
      </c>
    </row>
    <row r="3489" spans="3:11" ht="15" customHeight="1" x14ac:dyDescent="0.3">
      <c r="C3489" s="44" t="s">
        <v>18587</v>
      </c>
      <c r="D3489" s="47" t="s">
        <v>2844</v>
      </c>
      <c r="F3489" s="52" t="s">
        <v>13441</v>
      </c>
      <c r="G3489" s="10">
        <v>170929</v>
      </c>
      <c r="H3489" s="10" t="s">
        <v>1801</v>
      </c>
      <c r="I3489" s="47" t="s">
        <v>1800</v>
      </c>
      <c r="J3489" s="10" t="s">
        <v>1802</v>
      </c>
      <c r="K3489" s="10" t="s">
        <v>1803</v>
      </c>
    </row>
    <row r="3490" spans="3:11" ht="15" customHeight="1" x14ac:dyDescent="0.3">
      <c r="C3490" s="44" t="s">
        <v>18588</v>
      </c>
      <c r="D3490" s="47" t="s">
        <v>912</v>
      </c>
      <c r="F3490" s="52" t="s">
        <v>13442</v>
      </c>
      <c r="G3490" s="10">
        <v>24888</v>
      </c>
      <c r="H3490" s="10" t="s">
        <v>1804</v>
      </c>
      <c r="I3490" s="47" t="s">
        <v>1163</v>
      </c>
      <c r="J3490" s="10" t="s">
        <v>1805</v>
      </c>
      <c r="K3490" s="10" t="s">
        <v>1806</v>
      </c>
    </row>
    <row r="3491" spans="3:11" ht="15" customHeight="1" x14ac:dyDescent="0.3">
      <c r="C3491" s="44" t="s">
        <v>18589</v>
      </c>
      <c r="D3491" s="47" t="s">
        <v>2357</v>
      </c>
      <c r="F3491" s="52" t="s">
        <v>25299</v>
      </c>
      <c r="G3491" s="10">
        <v>114552</v>
      </c>
      <c r="H3491" s="10" t="s">
        <v>25300</v>
      </c>
      <c r="I3491" s="47" t="s">
        <v>1872</v>
      </c>
      <c r="J3491" s="10" t="s">
        <v>1917</v>
      </c>
      <c r="K3491" s="10" t="s">
        <v>25301</v>
      </c>
    </row>
    <row r="3492" spans="3:11" ht="15" customHeight="1" x14ac:dyDescent="0.3">
      <c r="C3492" s="44" t="s">
        <v>18590</v>
      </c>
      <c r="D3492" s="47" t="s">
        <v>4707</v>
      </c>
      <c r="F3492" s="52" t="s">
        <v>13443</v>
      </c>
      <c r="G3492" s="10">
        <v>64547</v>
      </c>
      <c r="H3492" s="10" t="s">
        <v>1812</v>
      </c>
      <c r="I3492" s="47" t="s">
        <v>1811</v>
      </c>
      <c r="J3492" s="10" t="s">
        <v>1813</v>
      </c>
      <c r="K3492" s="10" t="s">
        <v>1814</v>
      </c>
    </row>
    <row r="3493" spans="3:11" ht="15" customHeight="1" x14ac:dyDescent="0.3">
      <c r="C3493" s="44" t="s">
        <v>18591</v>
      </c>
      <c r="D3493" s="47" t="s">
        <v>4774</v>
      </c>
      <c r="F3493" s="52" t="s">
        <v>25302</v>
      </c>
      <c r="G3493" s="10">
        <v>312682</v>
      </c>
      <c r="H3493" s="10" t="s">
        <v>25303</v>
      </c>
      <c r="I3493" s="47" t="s">
        <v>17446</v>
      </c>
      <c r="J3493" s="10" t="s">
        <v>21322</v>
      </c>
      <c r="K3493" s="10" t="s">
        <v>25304</v>
      </c>
    </row>
    <row r="3494" spans="3:11" ht="15" customHeight="1" x14ac:dyDescent="0.3">
      <c r="C3494" s="44" t="s">
        <v>18592</v>
      </c>
      <c r="D3494" s="47" t="s">
        <v>1516</v>
      </c>
      <c r="F3494" s="52" t="s">
        <v>13444</v>
      </c>
      <c r="G3494" s="10">
        <v>60434</v>
      </c>
      <c r="H3494" s="10" t="s">
        <v>1817</v>
      </c>
      <c r="I3494" s="47" t="s">
        <v>1816</v>
      </c>
      <c r="J3494" s="10" t="s">
        <v>1818</v>
      </c>
      <c r="K3494" s="10" t="s">
        <v>1819</v>
      </c>
    </row>
    <row r="3495" spans="3:11" ht="15" customHeight="1" x14ac:dyDescent="0.3">
      <c r="C3495" s="44" t="s">
        <v>18593</v>
      </c>
      <c r="D3495" s="47" t="s">
        <v>4948</v>
      </c>
      <c r="F3495" s="52" t="s">
        <v>13445</v>
      </c>
      <c r="G3495" s="10">
        <v>303836</v>
      </c>
      <c r="H3495" s="10" t="s">
        <v>1829</v>
      </c>
      <c r="I3495" s="47" t="s">
        <v>1828</v>
      </c>
      <c r="J3495" s="10" t="s">
        <v>1830</v>
      </c>
      <c r="K3495" s="10" t="s">
        <v>1831</v>
      </c>
    </row>
    <row r="3496" spans="3:11" ht="15" customHeight="1" x14ac:dyDescent="0.3">
      <c r="C3496" s="44" t="s">
        <v>18594</v>
      </c>
      <c r="D3496" s="47" t="s">
        <v>4954</v>
      </c>
      <c r="F3496" s="52" t="s">
        <v>25305</v>
      </c>
      <c r="G3496" s="10">
        <v>293017</v>
      </c>
      <c r="H3496" s="10" t="s">
        <v>25306</v>
      </c>
      <c r="I3496" s="47" t="s">
        <v>17451</v>
      </c>
      <c r="J3496" s="10" t="s">
        <v>21325</v>
      </c>
      <c r="K3496" s="10" t="s">
        <v>25307</v>
      </c>
    </row>
    <row r="3497" spans="3:11" ht="15" customHeight="1" x14ac:dyDescent="0.3">
      <c r="C3497" s="44" t="s">
        <v>18595</v>
      </c>
      <c r="D3497" s="47" t="s">
        <v>4217</v>
      </c>
      <c r="F3497" s="52" t="s">
        <v>13446</v>
      </c>
      <c r="G3497" s="10">
        <v>317346</v>
      </c>
      <c r="H3497" s="10" t="s">
        <v>1834</v>
      </c>
      <c r="I3497" s="47" t="s">
        <v>1833</v>
      </c>
      <c r="J3497" s="10" t="s">
        <v>1835</v>
      </c>
      <c r="K3497" s="10" t="s">
        <v>1836</v>
      </c>
    </row>
    <row r="3498" spans="3:11" ht="15" customHeight="1" x14ac:dyDescent="0.3">
      <c r="C3498" s="44" t="s">
        <v>18596</v>
      </c>
      <c r="D3498" s="47" t="s">
        <v>4218</v>
      </c>
      <c r="F3498" s="52" t="s">
        <v>13447</v>
      </c>
      <c r="G3498" s="10">
        <v>81509</v>
      </c>
      <c r="H3498" s="10" t="s">
        <v>1843</v>
      </c>
      <c r="I3498" s="47" t="s">
        <v>1842</v>
      </c>
      <c r="J3498" s="10" t="s">
        <v>1844</v>
      </c>
      <c r="K3498" s="10" t="s">
        <v>1845</v>
      </c>
    </row>
    <row r="3499" spans="3:11" ht="15" customHeight="1" x14ac:dyDescent="0.3">
      <c r="C3499" s="44" t="s">
        <v>18597</v>
      </c>
      <c r="D3499" s="47" t="s">
        <v>5003</v>
      </c>
      <c r="F3499" s="52" t="s">
        <v>13448</v>
      </c>
      <c r="G3499" s="10">
        <v>25245</v>
      </c>
      <c r="H3499" s="10" t="s">
        <v>1848</v>
      </c>
      <c r="I3499" s="47" t="s">
        <v>1847</v>
      </c>
      <c r="J3499" s="10" t="s">
        <v>1849</v>
      </c>
      <c r="K3499" s="10" t="s">
        <v>1850</v>
      </c>
    </row>
    <row r="3500" spans="3:11" ht="15" customHeight="1" x14ac:dyDescent="0.3">
      <c r="C3500" s="44" t="s">
        <v>18598</v>
      </c>
      <c r="D3500" s="47" t="s">
        <v>10105</v>
      </c>
      <c r="F3500" s="52" t="s">
        <v>13449</v>
      </c>
      <c r="G3500" s="10">
        <v>24225</v>
      </c>
      <c r="H3500" s="10" t="s">
        <v>1851</v>
      </c>
      <c r="I3500" s="47" t="s">
        <v>1322</v>
      </c>
      <c r="J3500" s="10" t="s">
        <v>1852</v>
      </c>
      <c r="K3500" s="10" t="s">
        <v>1853</v>
      </c>
    </row>
    <row r="3501" spans="3:11" ht="15" customHeight="1" x14ac:dyDescent="0.3">
      <c r="C3501" s="44" t="s">
        <v>18599</v>
      </c>
      <c r="D3501" s="47" t="s">
        <v>914</v>
      </c>
      <c r="F3501" s="52" t="s">
        <v>13450</v>
      </c>
      <c r="G3501" s="10">
        <v>114558</v>
      </c>
      <c r="H3501" s="10" t="s">
        <v>1857</v>
      </c>
      <c r="I3501" s="47" t="s">
        <v>868</v>
      </c>
      <c r="J3501" s="10" t="s">
        <v>1858</v>
      </c>
      <c r="K3501" s="10" t="s">
        <v>1859</v>
      </c>
    </row>
    <row r="3502" spans="3:11" ht="15" customHeight="1" x14ac:dyDescent="0.3">
      <c r="C3502" s="44" t="s">
        <v>18600</v>
      </c>
      <c r="D3502" s="47" t="s">
        <v>5190</v>
      </c>
      <c r="F3502" s="52" t="s">
        <v>25308</v>
      </c>
      <c r="G3502" s="10">
        <v>304709</v>
      </c>
      <c r="H3502" s="10" t="s">
        <v>25309</v>
      </c>
      <c r="I3502" s="47" t="s">
        <v>17455</v>
      </c>
      <c r="J3502" s="10" t="s">
        <v>1983</v>
      </c>
      <c r="K3502" s="10" t="s">
        <v>25310</v>
      </c>
    </row>
    <row r="3503" spans="3:11" ht="15" customHeight="1" x14ac:dyDescent="0.3">
      <c r="C3503" s="44" t="s">
        <v>18601</v>
      </c>
      <c r="D3503" s="47" t="s">
        <v>1682</v>
      </c>
      <c r="F3503" s="52" t="s">
        <v>13451</v>
      </c>
      <c r="G3503" s="10">
        <v>64625</v>
      </c>
      <c r="H3503" s="10" t="s">
        <v>1878</v>
      </c>
      <c r="I3503" s="47" t="s">
        <v>870</v>
      </c>
      <c r="J3503" s="10" t="s">
        <v>1879</v>
      </c>
      <c r="K3503" s="10" t="s">
        <v>1880</v>
      </c>
    </row>
    <row r="3504" spans="3:11" ht="15" customHeight="1" x14ac:dyDescent="0.3">
      <c r="C3504" s="44" t="s">
        <v>18602</v>
      </c>
      <c r="D3504" s="47" t="s">
        <v>1690</v>
      </c>
      <c r="F3504" s="52" t="s">
        <v>13452</v>
      </c>
      <c r="G3504" s="10">
        <v>114496</v>
      </c>
      <c r="H3504" s="10" t="s">
        <v>1884</v>
      </c>
      <c r="I3504" s="47" t="s">
        <v>1883</v>
      </c>
      <c r="J3504" s="10" t="s">
        <v>1885</v>
      </c>
      <c r="K3504" s="10" t="s">
        <v>1886</v>
      </c>
    </row>
    <row r="3505" spans="3:11" ht="15" customHeight="1" x14ac:dyDescent="0.3">
      <c r="C3505" s="44" t="s">
        <v>18603</v>
      </c>
      <c r="D3505" s="47" t="s">
        <v>5442</v>
      </c>
      <c r="F3505" s="52" t="s">
        <v>13453</v>
      </c>
      <c r="G3505" s="10">
        <v>60371</v>
      </c>
      <c r="H3505" s="10" t="s">
        <v>1893</v>
      </c>
      <c r="I3505" s="47" t="s">
        <v>1892</v>
      </c>
      <c r="J3505" s="10" t="s">
        <v>1894</v>
      </c>
      <c r="K3505" s="10" t="s">
        <v>1895</v>
      </c>
    </row>
    <row r="3506" spans="3:11" ht="15" customHeight="1" x14ac:dyDescent="0.3">
      <c r="C3506" s="44" t="s">
        <v>18604</v>
      </c>
      <c r="D3506" s="47" t="s">
        <v>573</v>
      </c>
      <c r="F3506" s="52" t="s">
        <v>13454</v>
      </c>
      <c r="G3506" s="10">
        <v>78971</v>
      </c>
      <c r="H3506" s="10" t="s">
        <v>1905</v>
      </c>
      <c r="I3506" s="47" t="s">
        <v>1904</v>
      </c>
      <c r="J3506" s="10" t="s">
        <v>1906</v>
      </c>
      <c r="K3506" s="10" t="s">
        <v>1907</v>
      </c>
    </row>
    <row r="3507" spans="3:11" ht="15" customHeight="1" x14ac:dyDescent="0.3">
      <c r="C3507" s="44" t="s">
        <v>18605</v>
      </c>
      <c r="D3507" s="47" t="s">
        <v>581</v>
      </c>
      <c r="F3507" s="52" t="s">
        <v>13455</v>
      </c>
      <c r="G3507" s="10">
        <v>64041</v>
      </c>
      <c r="H3507" s="10" t="s">
        <v>1912</v>
      </c>
      <c r="I3507" s="47" t="s">
        <v>1911</v>
      </c>
      <c r="J3507" s="10" t="s">
        <v>1913</v>
      </c>
      <c r="K3507" s="10" t="s">
        <v>1914</v>
      </c>
    </row>
    <row r="3508" spans="3:11" ht="15" customHeight="1" x14ac:dyDescent="0.3">
      <c r="C3508" s="44" t="s">
        <v>18606</v>
      </c>
      <c r="D3508" s="47" t="s">
        <v>583</v>
      </c>
      <c r="F3508" s="52" t="s">
        <v>25311</v>
      </c>
      <c r="G3508" s="10">
        <v>313876</v>
      </c>
      <c r="H3508" s="10" t="s">
        <v>25312</v>
      </c>
      <c r="I3508" s="47" t="s">
        <v>17462</v>
      </c>
      <c r="J3508" s="10" t="s">
        <v>23501</v>
      </c>
      <c r="K3508" s="10" t="s">
        <v>25313</v>
      </c>
    </row>
    <row r="3509" spans="3:11" ht="15" customHeight="1" x14ac:dyDescent="0.3">
      <c r="C3509" s="44" t="s">
        <v>18607</v>
      </c>
      <c r="D3509" s="47" t="s">
        <v>590</v>
      </c>
      <c r="F3509" s="52" t="s">
        <v>25314</v>
      </c>
      <c r="G3509" s="10">
        <v>296468</v>
      </c>
      <c r="H3509" s="10" t="s">
        <v>25315</v>
      </c>
      <c r="I3509" s="47" t="s">
        <v>17464</v>
      </c>
      <c r="J3509" s="10" t="s">
        <v>25316</v>
      </c>
      <c r="K3509" s="10" t="s">
        <v>25317</v>
      </c>
    </row>
    <row r="3510" spans="3:11" ht="15" customHeight="1" x14ac:dyDescent="0.3">
      <c r="C3510" s="44" t="s">
        <v>18608</v>
      </c>
      <c r="D3510" s="47" t="s">
        <v>589</v>
      </c>
      <c r="F3510" s="52" t="s">
        <v>13456</v>
      </c>
      <c r="G3510" s="10">
        <v>499356</v>
      </c>
      <c r="H3510" s="10" t="s">
        <v>1930</v>
      </c>
      <c r="I3510" s="47" t="s">
        <v>1929</v>
      </c>
      <c r="J3510" s="10" t="s">
        <v>1931</v>
      </c>
      <c r="K3510" s="10" t="s">
        <v>1932</v>
      </c>
    </row>
    <row r="3511" spans="3:11" ht="15" customHeight="1" x14ac:dyDescent="0.3">
      <c r="C3511" s="44" t="s">
        <v>18609</v>
      </c>
      <c r="D3511" s="47" t="s">
        <v>5461</v>
      </c>
      <c r="F3511" s="52" t="s">
        <v>13457</v>
      </c>
      <c r="G3511" s="10">
        <v>246142</v>
      </c>
      <c r="H3511" s="10" t="s">
        <v>1940</v>
      </c>
      <c r="I3511" s="47" t="s">
        <v>1939</v>
      </c>
      <c r="J3511" s="10" t="s">
        <v>1941</v>
      </c>
      <c r="K3511" s="10" t="s">
        <v>1942</v>
      </c>
    </row>
    <row r="3512" spans="3:11" ht="15" customHeight="1" x14ac:dyDescent="0.3">
      <c r="C3512" s="44" t="s">
        <v>18610</v>
      </c>
      <c r="D3512" s="47" t="s">
        <v>5468</v>
      </c>
      <c r="F3512" s="52" t="s">
        <v>13458</v>
      </c>
      <c r="G3512" s="10">
        <v>307151</v>
      </c>
      <c r="H3512" s="10" t="s">
        <v>1947</v>
      </c>
      <c r="I3512" s="47" t="s">
        <v>1946</v>
      </c>
      <c r="J3512" s="10" t="s">
        <v>1948</v>
      </c>
      <c r="K3512" s="10" t="s">
        <v>1949</v>
      </c>
    </row>
    <row r="3513" spans="3:11" ht="15" customHeight="1" x14ac:dyDescent="0.3">
      <c r="C3513" s="44" t="s">
        <v>18611</v>
      </c>
      <c r="D3513" s="47" t="s">
        <v>917</v>
      </c>
      <c r="F3513" s="52" t="s">
        <v>13459</v>
      </c>
      <c r="G3513" s="10">
        <v>83470</v>
      </c>
      <c r="H3513" s="10" t="s">
        <v>1955</v>
      </c>
      <c r="I3513" s="47" t="s">
        <v>1954</v>
      </c>
      <c r="J3513" s="10" t="s">
        <v>46</v>
      </c>
      <c r="K3513" s="10" t="s">
        <v>1956</v>
      </c>
    </row>
    <row r="3514" spans="3:11" ht="15" customHeight="1" x14ac:dyDescent="0.3">
      <c r="C3514" s="44" t="s">
        <v>18612</v>
      </c>
      <c r="D3514" s="47" t="s">
        <v>627</v>
      </c>
      <c r="F3514" s="52" t="s">
        <v>13460</v>
      </c>
      <c r="G3514" s="10">
        <v>29373</v>
      </c>
      <c r="H3514" s="10" t="s">
        <v>1960</v>
      </c>
      <c r="I3514" s="47" t="s">
        <v>1959</v>
      </c>
      <c r="J3514" s="10" t="s">
        <v>49</v>
      </c>
      <c r="K3514" s="10" t="s">
        <v>1961</v>
      </c>
    </row>
    <row r="3515" spans="3:11" ht="15" customHeight="1" x14ac:dyDescent="0.3">
      <c r="C3515" s="44" t="s">
        <v>18613</v>
      </c>
      <c r="D3515" s="47" t="s">
        <v>667</v>
      </c>
      <c r="F3515" s="52" t="s">
        <v>13461</v>
      </c>
      <c r="G3515" s="10">
        <v>25667</v>
      </c>
      <c r="H3515" s="10" t="s">
        <v>1968</v>
      </c>
      <c r="I3515" s="47" t="s">
        <v>1967</v>
      </c>
      <c r="J3515" s="10" t="s">
        <v>52</v>
      </c>
      <c r="K3515" s="10" t="s">
        <v>1969</v>
      </c>
    </row>
    <row r="3516" spans="3:11" ht="15" customHeight="1" x14ac:dyDescent="0.3">
      <c r="C3516" s="44" t="s">
        <v>18614</v>
      </c>
      <c r="D3516" s="47" t="s">
        <v>5820</v>
      </c>
      <c r="F3516" s="52" t="s">
        <v>13462</v>
      </c>
      <c r="G3516" s="10">
        <v>85272</v>
      </c>
      <c r="H3516" s="10" t="s">
        <v>1977</v>
      </c>
      <c r="I3516" s="47" t="s">
        <v>1323</v>
      </c>
      <c r="J3516" s="10" t="s">
        <v>55</v>
      </c>
      <c r="K3516" s="10" t="s">
        <v>1978</v>
      </c>
    </row>
    <row r="3517" spans="3:11" ht="15" customHeight="1" x14ac:dyDescent="0.3">
      <c r="C3517" s="44" t="s">
        <v>18615</v>
      </c>
      <c r="D3517" s="47" t="s">
        <v>10651</v>
      </c>
      <c r="F3517" s="52" t="s">
        <v>25318</v>
      </c>
      <c r="G3517" s="10">
        <v>140932</v>
      </c>
      <c r="H3517" s="10" t="s">
        <v>25319</v>
      </c>
      <c r="I3517" s="47" t="s">
        <v>17466</v>
      </c>
      <c r="J3517" s="10" t="s">
        <v>23509</v>
      </c>
      <c r="K3517" s="10" t="s">
        <v>25320</v>
      </c>
    </row>
    <row r="3518" spans="3:11" ht="15" customHeight="1" x14ac:dyDescent="0.3">
      <c r="C3518" s="44" t="s">
        <v>18616</v>
      </c>
      <c r="D3518" s="47" t="s">
        <v>5581</v>
      </c>
      <c r="F3518" s="52" t="s">
        <v>13463</v>
      </c>
      <c r="G3518" s="10">
        <v>300811</v>
      </c>
      <c r="H3518" s="10" t="s">
        <v>1996</v>
      </c>
      <c r="I3518" s="47" t="s">
        <v>1995</v>
      </c>
      <c r="J3518" s="10" t="s">
        <v>1997</v>
      </c>
      <c r="K3518" s="10" t="s">
        <v>1998</v>
      </c>
    </row>
    <row r="3519" spans="3:11" ht="15" customHeight="1" x14ac:dyDescent="0.3">
      <c r="C3519" s="44" t="s">
        <v>18617</v>
      </c>
      <c r="D3519" s="47" t="s">
        <v>1699</v>
      </c>
      <c r="F3519" s="52" t="s">
        <v>13464</v>
      </c>
      <c r="G3519" s="10">
        <v>84480</v>
      </c>
      <c r="H3519" s="10" t="s">
        <v>2000</v>
      </c>
      <c r="I3519" s="47" t="s">
        <v>1999</v>
      </c>
      <c r="J3519" s="10" t="s">
        <v>2001</v>
      </c>
      <c r="K3519" s="10" t="s">
        <v>2002</v>
      </c>
    </row>
    <row r="3520" spans="3:11" ht="15" customHeight="1" x14ac:dyDescent="0.3">
      <c r="C3520" s="44" t="s">
        <v>18618</v>
      </c>
      <c r="D3520" s="47" t="s">
        <v>5588</v>
      </c>
      <c r="F3520" s="52" t="s">
        <v>13465</v>
      </c>
      <c r="G3520" s="10">
        <v>140923</v>
      </c>
      <c r="H3520" s="10" t="s">
        <v>2006</v>
      </c>
      <c r="I3520" s="47" t="s">
        <v>873</v>
      </c>
      <c r="J3520" s="10" t="s">
        <v>2007</v>
      </c>
      <c r="K3520" s="10" t="s">
        <v>2008</v>
      </c>
    </row>
    <row r="3521" spans="3:11" ht="15" customHeight="1" x14ac:dyDescent="0.3">
      <c r="C3521" s="44" t="s">
        <v>18619</v>
      </c>
      <c r="D3521" s="47" t="s">
        <v>3221</v>
      </c>
      <c r="F3521" s="52" t="s">
        <v>13466</v>
      </c>
      <c r="G3521" s="10">
        <v>29884</v>
      </c>
      <c r="H3521" s="10" t="s">
        <v>2022</v>
      </c>
      <c r="I3521" s="47" t="s">
        <v>2021</v>
      </c>
      <c r="J3521" s="10" t="s">
        <v>2023</v>
      </c>
      <c r="K3521" s="10" t="s">
        <v>2024</v>
      </c>
    </row>
    <row r="3522" spans="3:11" ht="15" customHeight="1" x14ac:dyDescent="0.3">
      <c r="C3522" s="44" t="s">
        <v>18620</v>
      </c>
      <c r="D3522" s="47" t="s">
        <v>5842</v>
      </c>
      <c r="F3522" s="52" t="s">
        <v>13467</v>
      </c>
      <c r="G3522" s="10">
        <v>114486</v>
      </c>
      <c r="H3522" s="10" t="s">
        <v>2045</v>
      </c>
      <c r="I3522" s="47" t="s">
        <v>2044</v>
      </c>
      <c r="J3522" s="10" t="s">
        <v>2046</v>
      </c>
      <c r="K3522" s="10" t="s">
        <v>2047</v>
      </c>
    </row>
    <row r="3523" spans="3:11" ht="15" customHeight="1" x14ac:dyDescent="0.3">
      <c r="C3523" s="44" t="s">
        <v>18621</v>
      </c>
      <c r="D3523" s="47" t="s">
        <v>5850</v>
      </c>
      <c r="F3523" s="52" t="s">
        <v>13468</v>
      </c>
      <c r="G3523" s="10">
        <v>497672</v>
      </c>
      <c r="H3523" s="10" t="s">
        <v>2048</v>
      </c>
      <c r="I3523" s="47" t="s">
        <v>1165</v>
      </c>
      <c r="J3523" s="10" t="s">
        <v>2049</v>
      </c>
      <c r="K3523" s="10" t="s">
        <v>2050</v>
      </c>
    </row>
    <row r="3524" spans="3:11" ht="15" customHeight="1" x14ac:dyDescent="0.3">
      <c r="C3524" s="44" t="s">
        <v>18622</v>
      </c>
      <c r="D3524" s="47" t="s">
        <v>5858</v>
      </c>
      <c r="F3524" s="52" t="s">
        <v>13469</v>
      </c>
      <c r="G3524" s="10">
        <v>360254</v>
      </c>
      <c r="H3524" s="10" t="s">
        <v>2053</v>
      </c>
      <c r="I3524" s="47" t="s">
        <v>1166</v>
      </c>
      <c r="J3524" s="10" t="s">
        <v>2054</v>
      </c>
      <c r="K3524" s="10" t="s">
        <v>2055</v>
      </c>
    </row>
    <row r="3525" spans="3:11" ht="15" customHeight="1" x14ac:dyDescent="0.3">
      <c r="C3525" s="44" t="s">
        <v>18623</v>
      </c>
      <c r="D3525" s="47" t="s">
        <v>5895</v>
      </c>
      <c r="F3525" s="52" t="s">
        <v>13470</v>
      </c>
      <c r="G3525" s="10">
        <v>316794</v>
      </c>
      <c r="H3525" s="10" t="s">
        <v>2060</v>
      </c>
      <c r="I3525" s="47" t="s">
        <v>2059</v>
      </c>
      <c r="J3525" s="10" t="s">
        <v>2061</v>
      </c>
      <c r="K3525" s="10" t="s">
        <v>2062</v>
      </c>
    </row>
    <row r="3526" spans="3:11" ht="15" customHeight="1" x14ac:dyDescent="0.3">
      <c r="C3526" s="44" t="s">
        <v>18624</v>
      </c>
      <c r="D3526" s="47" t="s">
        <v>5901</v>
      </c>
      <c r="F3526" s="52" t="s">
        <v>25321</v>
      </c>
      <c r="G3526" s="10">
        <v>362704</v>
      </c>
      <c r="H3526" s="10" t="s">
        <v>25322</v>
      </c>
      <c r="I3526" s="47" t="s">
        <v>17474</v>
      </c>
      <c r="J3526" s="10" t="s">
        <v>23516</v>
      </c>
      <c r="K3526" s="10" t="s">
        <v>25323</v>
      </c>
    </row>
    <row r="3527" spans="3:11" ht="15" customHeight="1" x14ac:dyDescent="0.3">
      <c r="C3527" s="44" t="s">
        <v>18625</v>
      </c>
      <c r="D3527" s="47" t="s">
        <v>919</v>
      </c>
      <c r="F3527" s="52" t="s">
        <v>13471</v>
      </c>
      <c r="G3527" s="10">
        <v>260319</v>
      </c>
      <c r="H3527" s="10" t="s">
        <v>2080</v>
      </c>
      <c r="I3527" s="47" t="s">
        <v>2079</v>
      </c>
      <c r="J3527" s="10" t="s">
        <v>2081</v>
      </c>
      <c r="K3527" s="10" t="s">
        <v>2082</v>
      </c>
    </row>
    <row r="3528" spans="3:11" ht="15" customHeight="1" x14ac:dyDescent="0.3">
      <c r="C3528" s="44" t="s">
        <v>18626</v>
      </c>
      <c r="D3528" s="47" t="s">
        <v>447</v>
      </c>
      <c r="F3528" s="52" t="s">
        <v>13472</v>
      </c>
      <c r="G3528" s="10">
        <v>304061</v>
      </c>
      <c r="H3528" s="10" t="s">
        <v>2087</v>
      </c>
      <c r="I3528" s="47" t="s">
        <v>2086</v>
      </c>
      <c r="J3528" s="10" t="s">
        <v>2088</v>
      </c>
      <c r="K3528" s="10" t="s">
        <v>2089</v>
      </c>
    </row>
    <row r="3529" spans="3:11" ht="15" customHeight="1" x14ac:dyDescent="0.3">
      <c r="C3529" s="44" t="s">
        <v>18627</v>
      </c>
      <c r="D3529" s="47" t="s">
        <v>3915</v>
      </c>
      <c r="F3529" s="52" t="s">
        <v>25324</v>
      </c>
      <c r="G3529" s="10">
        <v>293060</v>
      </c>
      <c r="H3529" s="10" t="s">
        <v>25325</v>
      </c>
      <c r="I3529" s="47" t="s">
        <v>20045</v>
      </c>
      <c r="J3529" s="10" t="s">
        <v>21348</v>
      </c>
      <c r="K3529" s="10" t="s">
        <v>25326</v>
      </c>
    </row>
    <row r="3530" spans="3:11" ht="15" customHeight="1" x14ac:dyDescent="0.3">
      <c r="C3530" s="44" t="s">
        <v>18628</v>
      </c>
      <c r="D3530" s="47" t="s">
        <v>2125</v>
      </c>
      <c r="F3530" s="52" t="s">
        <v>25327</v>
      </c>
      <c r="G3530" s="10">
        <v>361658</v>
      </c>
      <c r="H3530" s="10" t="s">
        <v>25328</v>
      </c>
      <c r="I3530" s="47" t="s">
        <v>20047</v>
      </c>
      <c r="J3530" s="10" t="s">
        <v>25329</v>
      </c>
      <c r="K3530" s="10" t="s">
        <v>25330</v>
      </c>
    </row>
    <row r="3531" spans="3:11" ht="15" customHeight="1" x14ac:dyDescent="0.3">
      <c r="C3531" s="44" t="s">
        <v>18629</v>
      </c>
      <c r="D3531" s="47" t="s">
        <v>4229</v>
      </c>
      <c r="F3531" s="52" t="s">
        <v>25331</v>
      </c>
      <c r="G3531" s="10">
        <v>311462</v>
      </c>
      <c r="H3531" s="10" t="s">
        <v>25332</v>
      </c>
      <c r="I3531" s="47" t="s">
        <v>20049</v>
      </c>
      <c r="J3531" s="10" t="s">
        <v>25333</v>
      </c>
      <c r="K3531" s="10" t="s">
        <v>25334</v>
      </c>
    </row>
    <row r="3532" spans="3:11" ht="15" customHeight="1" x14ac:dyDescent="0.3">
      <c r="C3532" s="44" t="s">
        <v>18630</v>
      </c>
      <c r="D3532" s="47" t="s">
        <v>923</v>
      </c>
      <c r="F3532" s="52" t="s">
        <v>13473</v>
      </c>
      <c r="G3532" s="10">
        <v>367901</v>
      </c>
      <c r="H3532" s="10" t="s">
        <v>2109</v>
      </c>
      <c r="I3532" s="47" t="s">
        <v>2108</v>
      </c>
      <c r="J3532" s="10" t="s">
        <v>2110</v>
      </c>
      <c r="K3532" s="10" t="s">
        <v>2111</v>
      </c>
    </row>
    <row r="3533" spans="3:11" ht="15" customHeight="1" x14ac:dyDescent="0.3">
      <c r="C3533" s="44" t="s">
        <v>18631</v>
      </c>
      <c r="D3533" s="47" t="s">
        <v>926</v>
      </c>
      <c r="F3533" s="52" t="s">
        <v>13474</v>
      </c>
      <c r="G3533" s="10">
        <v>407756</v>
      </c>
      <c r="H3533" s="10" t="s">
        <v>2116</v>
      </c>
      <c r="I3533" s="47" t="s">
        <v>2115</v>
      </c>
      <c r="J3533" s="10" t="s">
        <v>2117</v>
      </c>
      <c r="K3533" s="10" t="s">
        <v>2118</v>
      </c>
    </row>
    <row r="3534" spans="3:11" ht="15" customHeight="1" x14ac:dyDescent="0.3">
      <c r="C3534" s="44" t="s">
        <v>18632</v>
      </c>
      <c r="D3534" s="47" t="s">
        <v>4242</v>
      </c>
      <c r="F3534" s="52" t="s">
        <v>13475</v>
      </c>
      <c r="G3534" s="10">
        <v>361765</v>
      </c>
      <c r="H3534" s="10" t="s">
        <v>2122</v>
      </c>
      <c r="I3534" s="47" t="s">
        <v>2121</v>
      </c>
      <c r="J3534" s="10" t="s">
        <v>2123</v>
      </c>
      <c r="K3534" s="10" t="s">
        <v>2124</v>
      </c>
    </row>
    <row r="3535" spans="3:11" ht="15" customHeight="1" x14ac:dyDescent="0.3">
      <c r="C3535" s="44" t="s">
        <v>18633</v>
      </c>
      <c r="D3535" s="47" t="s">
        <v>4244</v>
      </c>
      <c r="F3535" s="52" t="s">
        <v>13476</v>
      </c>
      <c r="G3535" s="10">
        <v>24232</v>
      </c>
      <c r="H3535" s="10" t="s">
        <v>2142</v>
      </c>
      <c r="I3535" s="47" t="s">
        <v>1324</v>
      </c>
      <c r="J3535" s="10" t="s">
        <v>2143</v>
      </c>
      <c r="K3535" s="10" t="s">
        <v>2144</v>
      </c>
    </row>
    <row r="3536" spans="3:11" ht="15" customHeight="1" x14ac:dyDescent="0.3">
      <c r="C3536" s="44" t="s">
        <v>18634</v>
      </c>
      <c r="D3536" s="47" t="s">
        <v>4246</v>
      </c>
      <c r="F3536" s="52" t="s">
        <v>13477</v>
      </c>
      <c r="G3536" s="10">
        <v>84007</v>
      </c>
      <c r="H3536" s="10" t="s">
        <v>2146</v>
      </c>
      <c r="I3536" s="47" t="s">
        <v>2145</v>
      </c>
      <c r="J3536" s="10" t="s">
        <v>2147</v>
      </c>
      <c r="K3536" s="10" t="s">
        <v>2148</v>
      </c>
    </row>
    <row r="3537" spans="3:11" ht="15" customHeight="1" x14ac:dyDescent="0.3">
      <c r="C3537" s="44" t="s">
        <v>18635</v>
      </c>
      <c r="D3537" s="47" t="s">
        <v>4256</v>
      </c>
      <c r="F3537" s="52" t="s">
        <v>13478</v>
      </c>
      <c r="G3537" s="10">
        <v>24233</v>
      </c>
      <c r="H3537" s="10" t="s">
        <v>2150</v>
      </c>
      <c r="I3537" s="47" t="s">
        <v>2149</v>
      </c>
      <c r="J3537" s="10" t="s">
        <v>2151</v>
      </c>
      <c r="K3537" s="10" t="s">
        <v>2152</v>
      </c>
    </row>
    <row r="3538" spans="3:11" ht="15" customHeight="1" x14ac:dyDescent="0.3">
      <c r="C3538" s="44" t="s">
        <v>18636</v>
      </c>
      <c r="D3538" s="47" t="s">
        <v>5963</v>
      </c>
      <c r="F3538" s="52" t="s">
        <v>13479</v>
      </c>
      <c r="G3538" s="10">
        <v>113959</v>
      </c>
      <c r="H3538" s="10" t="s">
        <v>2156</v>
      </c>
      <c r="I3538" s="47" t="s">
        <v>2155</v>
      </c>
      <c r="J3538" s="10" t="s">
        <v>2157</v>
      </c>
      <c r="K3538" s="10" t="s">
        <v>2158</v>
      </c>
    </row>
    <row r="3539" spans="3:11" ht="15" customHeight="1" x14ac:dyDescent="0.3">
      <c r="C3539" s="44" t="s">
        <v>18637</v>
      </c>
      <c r="D3539" s="47" t="s">
        <v>5970</v>
      </c>
      <c r="F3539" s="52" t="s">
        <v>25335</v>
      </c>
      <c r="G3539" s="10">
        <v>445269</v>
      </c>
      <c r="H3539" s="10" t="s">
        <v>25336</v>
      </c>
      <c r="I3539" s="47" t="s">
        <v>17137</v>
      </c>
      <c r="J3539" s="10" t="s">
        <v>21354</v>
      </c>
      <c r="K3539" s="10" t="s">
        <v>25337</v>
      </c>
    </row>
    <row r="3540" spans="3:11" ht="15" customHeight="1" x14ac:dyDescent="0.3">
      <c r="C3540" s="44" t="s">
        <v>18638</v>
      </c>
      <c r="D3540" s="47" t="s">
        <v>5976</v>
      </c>
      <c r="F3540" s="52" t="s">
        <v>13480</v>
      </c>
      <c r="G3540" s="10">
        <v>117512</v>
      </c>
      <c r="H3540" s="10" t="s">
        <v>2160</v>
      </c>
      <c r="I3540" s="47" t="s">
        <v>2159</v>
      </c>
      <c r="J3540" s="10" t="s">
        <v>2161</v>
      </c>
      <c r="K3540" s="10" t="s">
        <v>2162</v>
      </c>
    </row>
    <row r="3541" spans="3:11" ht="15" customHeight="1" x14ac:dyDescent="0.3">
      <c r="C3541" s="44" t="s">
        <v>18639</v>
      </c>
      <c r="D3541" s="47" t="s">
        <v>5980</v>
      </c>
      <c r="F3541" s="52" t="s">
        <v>13481</v>
      </c>
      <c r="G3541" s="10">
        <v>116506</v>
      </c>
      <c r="H3541" s="10" t="s">
        <v>2190</v>
      </c>
      <c r="I3541" s="47" t="s">
        <v>2189</v>
      </c>
      <c r="J3541" s="10" t="s">
        <v>2191</v>
      </c>
      <c r="K3541" s="10" t="s">
        <v>2192</v>
      </c>
    </row>
    <row r="3542" spans="3:11" ht="15" customHeight="1" x14ac:dyDescent="0.3">
      <c r="C3542" s="44" t="s">
        <v>18640</v>
      </c>
      <c r="D3542" s="47" t="s">
        <v>3921</v>
      </c>
      <c r="F3542" s="52" t="s">
        <v>13482</v>
      </c>
      <c r="G3542" s="10">
        <v>25029</v>
      </c>
      <c r="H3542" s="10" t="s">
        <v>2196</v>
      </c>
      <c r="I3542" s="47" t="s">
        <v>2195</v>
      </c>
      <c r="J3542" s="10" t="s">
        <v>2197</v>
      </c>
      <c r="K3542" s="10" t="s">
        <v>2198</v>
      </c>
    </row>
    <row r="3543" spans="3:11" ht="15" customHeight="1" x14ac:dyDescent="0.3">
      <c r="C3543" s="44" t="s">
        <v>18641</v>
      </c>
      <c r="D3543" s="47" t="s">
        <v>4261</v>
      </c>
      <c r="F3543" s="52" t="s">
        <v>13483</v>
      </c>
      <c r="G3543" s="10">
        <v>64202</v>
      </c>
      <c r="H3543" s="10" t="s">
        <v>2201</v>
      </c>
      <c r="I3543" s="47" t="s">
        <v>875</v>
      </c>
      <c r="J3543" s="10" t="s">
        <v>2202</v>
      </c>
      <c r="K3543" s="10" t="s">
        <v>2203</v>
      </c>
    </row>
    <row r="3544" spans="3:11" ht="15" customHeight="1" x14ac:dyDescent="0.3">
      <c r="C3544" s="44" t="s">
        <v>18642</v>
      </c>
      <c r="D3544" s="47" t="s">
        <v>5998</v>
      </c>
      <c r="F3544" s="52" t="s">
        <v>13484</v>
      </c>
      <c r="G3544" s="10">
        <v>315120</v>
      </c>
      <c r="H3544" s="10" t="s">
        <v>2229</v>
      </c>
      <c r="I3544" s="47" t="s">
        <v>2228</v>
      </c>
      <c r="J3544" s="10" t="s">
        <v>2230</v>
      </c>
      <c r="K3544" s="10" t="s">
        <v>2231</v>
      </c>
    </row>
    <row r="3545" spans="3:11" ht="15" customHeight="1" x14ac:dyDescent="0.3">
      <c r="C3545" s="44" t="s">
        <v>18643</v>
      </c>
      <c r="D3545" s="47" t="s">
        <v>6087</v>
      </c>
      <c r="F3545" s="52" t="s">
        <v>13485</v>
      </c>
      <c r="G3545" s="10">
        <v>304314</v>
      </c>
      <c r="H3545" s="10" t="s">
        <v>2234</v>
      </c>
      <c r="I3545" s="47" t="s">
        <v>2233</v>
      </c>
      <c r="J3545" s="10" t="s">
        <v>2235</v>
      </c>
      <c r="K3545" s="10" t="s">
        <v>2236</v>
      </c>
    </row>
    <row r="3546" spans="3:11" ht="15" customHeight="1" x14ac:dyDescent="0.3">
      <c r="C3546" s="44" t="s">
        <v>18644</v>
      </c>
      <c r="D3546" s="47" t="s">
        <v>6091</v>
      </c>
      <c r="F3546" s="52" t="s">
        <v>13486</v>
      </c>
      <c r="G3546" s="10">
        <v>294770</v>
      </c>
      <c r="H3546" s="10" t="s">
        <v>2239</v>
      </c>
      <c r="I3546" s="47" t="s">
        <v>2238</v>
      </c>
      <c r="J3546" s="10" t="s">
        <v>2240</v>
      </c>
      <c r="K3546" s="10" t="s">
        <v>2241</v>
      </c>
    </row>
    <row r="3547" spans="3:11" ht="15" customHeight="1" x14ac:dyDescent="0.3">
      <c r="C3547" s="44" t="s">
        <v>18645</v>
      </c>
      <c r="D3547" s="47" t="s">
        <v>3045</v>
      </c>
      <c r="F3547" s="52" t="s">
        <v>13487</v>
      </c>
      <c r="G3547" s="10">
        <v>64171</v>
      </c>
      <c r="H3547" s="10" t="s">
        <v>2244</v>
      </c>
      <c r="I3547" s="47" t="s">
        <v>2243</v>
      </c>
      <c r="J3547" s="10" t="s">
        <v>2245</v>
      </c>
      <c r="K3547" s="10" t="s">
        <v>2246</v>
      </c>
    </row>
    <row r="3548" spans="3:11" ht="15" customHeight="1" x14ac:dyDescent="0.3">
      <c r="C3548" s="44" t="s">
        <v>18646</v>
      </c>
      <c r="D3548" s="47" t="s">
        <v>1525</v>
      </c>
      <c r="F3548" s="52" t="s">
        <v>13488</v>
      </c>
      <c r="G3548" s="10">
        <v>25166</v>
      </c>
      <c r="H3548" s="10" t="s">
        <v>2253</v>
      </c>
      <c r="I3548" s="47" t="s">
        <v>878</v>
      </c>
      <c r="J3548" s="10" t="s">
        <v>2254</v>
      </c>
      <c r="K3548" s="10" t="s">
        <v>2255</v>
      </c>
    </row>
    <row r="3549" spans="3:11" ht="15" customHeight="1" x14ac:dyDescent="0.3">
      <c r="C3549" s="44" t="s">
        <v>18647</v>
      </c>
      <c r="D3549" s="47" t="s">
        <v>1527</v>
      </c>
      <c r="F3549" s="52" t="s">
        <v>13489</v>
      </c>
      <c r="G3549" s="10">
        <v>299587</v>
      </c>
      <c r="H3549" s="10" t="s">
        <v>2259</v>
      </c>
      <c r="I3549" s="47" t="s">
        <v>2258</v>
      </c>
      <c r="J3549" s="10" t="s">
        <v>2260</v>
      </c>
      <c r="K3549" s="10" t="s">
        <v>2261</v>
      </c>
    </row>
    <row r="3550" spans="3:11" ht="15" customHeight="1" x14ac:dyDescent="0.3">
      <c r="C3550" s="44" t="s">
        <v>18648</v>
      </c>
      <c r="D3550" s="47" t="s">
        <v>1529</v>
      </c>
      <c r="F3550" s="52" t="s">
        <v>13490</v>
      </c>
      <c r="G3550" s="10">
        <v>64314</v>
      </c>
      <c r="H3550" s="10" t="s">
        <v>2264</v>
      </c>
      <c r="I3550" s="47" t="s">
        <v>2263</v>
      </c>
      <c r="J3550" s="10" t="s">
        <v>2265</v>
      </c>
      <c r="K3550" s="10" t="s">
        <v>2266</v>
      </c>
    </row>
    <row r="3551" spans="3:11" ht="15" customHeight="1" x14ac:dyDescent="0.3">
      <c r="C3551" s="44" t="s">
        <v>18649</v>
      </c>
      <c r="D3551" s="47" t="s">
        <v>1531</v>
      </c>
      <c r="F3551" s="52" t="s">
        <v>13491</v>
      </c>
      <c r="G3551" s="10">
        <v>25402</v>
      </c>
      <c r="H3551" s="10" t="s">
        <v>2269</v>
      </c>
      <c r="I3551" s="47" t="s">
        <v>2268</v>
      </c>
      <c r="J3551" s="10" t="s">
        <v>2270</v>
      </c>
      <c r="K3551" s="10" t="s">
        <v>2271</v>
      </c>
    </row>
    <row r="3552" spans="3:11" ht="15" customHeight="1" x14ac:dyDescent="0.3">
      <c r="C3552" s="44" t="s">
        <v>18650</v>
      </c>
      <c r="D3552" s="47" t="s">
        <v>1533</v>
      </c>
      <c r="F3552" s="52" t="s">
        <v>13492</v>
      </c>
      <c r="G3552" s="10">
        <v>114555</v>
      </c>
      <c r="H3552" s="10" t="s">
        <v>2274</v>
      </c>
      <c r="I3552" s="47" t="s">
        <v>2273</v>
      </c>
      <c r="J3552" s="10" t="s">
        <v>2275</v>
      </c>
      <c r="K3552" s="10" t="s">
        <v>2276</v>
      </c>
    </row>
    <row r="3553" spans="3:11" ht="15" customHeight="1" x14ac:dyDescent="0.3">
      <c r="C3553" s="44" t="s">
        <v>18651</v>
      </c>
      <c r="D3553" s="47" t="s">
        <v>928</v>
      </c>
      <c r="F3553" s="52" t="s">
        <v>13493</v>
      </c>
      <c r="G3553" s="10">
        <v>83584</v>
      </c>
      <c r="H3553" s="10" t="s">
        <v>2280</v>
      </c>
      <c r="I3553" s="47" t="s">
        <v>2279</v>
      </c>
      <c r="J3553" s="10" t="s">
        <v>2281</v>
      </c>
      <c r="K3553" s="10" t="s">
        <v>2282</v>
      </c>
    </row>
    <row r="3554" spans="3:11" ht="15" customHeight="1" x14ac:dyDescent="0.3">
      <c r="C3554" s="44" t="s">
        <v>18652</v>
      </c>
      <c r="D3554" s="47" t="s">
        <v>2861</v>
      </c>
      <c r="F3554" s="52" t="s">
        <v>13494</v>
      </c>
      <c r="G3554" s="10">
        <v>64026</v>
      </c>
      <c r="H3554" s="10" t="s">
        <v>2284</v>
      </c>
      <c r="I3554" s="47" t="s">
        <v>884</v>
      </c>
      <c r="J3554" s="10" t="s">
        <v>2285</v>
      </c>
      <c r="K3554" s="10" t="s">
        <v>2286</v>
      </c>
    </row>
    <row r="3555" spans="3:11" ht="15" customHeight="1" x14ac:dyDescent="0.3">
      <c r="C3555" s="44" t="s">
        <v>18653</v>
      </c>
      <c r="D3555" s="47" t="s">
        <v>2363</v>
      </c>
      <c r="F3555" s="52" t="s">
        <v>13495</v>
      </c>
      <c r="G3555" s="10">
        <v>64044</v>
      </c>
      <c r="H3555" s="10" t="s">
        <v>2288</v>
      </c>
      <c r="I3555" s="47" t="s">
        <v>2287</v>
      </c>
      <c r="J3555" s="10" t="s">
        <v>2289</v>
      </c>
      <c r="K3555" s="10" t="s">
        <v>2290</v>
      </c>
    </row>
    <row r="3556" spans="3:11" ht="15" customHeight="1" x14ac:dyDescent="0.3">
      <c r="C3556" s="44" t="s">
        <v>18654</v>
      </c>
      <c r="D3556" s="47" t="s">
        <v>929</v>
      </c>
      <c r="F3556" s="52" t="s">
        <v>13496</v>
      </c>
      <c r="G3556" s="10">
        <v>313128</v>
      </c>
      <c r="H3556" s="10" t="s">
        <v>2297</v>
      </c>
      <c r="I3556" s="47" t="s">
        <v>2296</v>
      </c>
      <c r="J3556" s="10" t="s">
        <v>2298</v>
      </c>
      <c r="K3556" s="10" t="s">
        <v>2299</v>
      </c>
    </row>
    <row r="3557" spans="3:11" ht="15" customHeight="1" x14ac:dyDescent="0.3">
      <c r="C3557" s="44" t="s">
        <v>18655</v>
      </c>
      <c r="D3557" s="47" t="s">
        <v>934</v>
      </c>
      <c r="F3557" s="52" t="s">
        <v>13497</v>
      </c>
      <c r="G3557" s="10">
        <v>58918</v>
      </c>
      <c r="H3557" s="10" t="s">
        <v>2305</v>
      </c>
      <c r="I3557" s="47" t="s">
        <v>2304</v>
      </c>
      <c r="J3557" s="10" t="s">
        <v>2306</v>
      </c>
      <c r="K3557" s="10" t="s">
        <v>2307</v>
      </c>
    </row>
    <row r="3558" spans="3:11" ht="15" customHeight="1" x14ac:dyDescent="0.3">
      <c r="C3558" s="44" t="s">
        <v>18656</v>
      </c>
      <c r="D3558" s="47" t="s">
        <v>3963</v>
      </c>
      <c r="F3558" s="52" t="s">
        <v>13498</v>
      </c>
      <c r="G3558" s="10">
        <v>24247</v>
      </c>
      <c r="H3558" s="10" t="s">
        <v>2310</v>
      </c>
      <c r="I3558" s="47" t="s">
        <v>2309</v>
      </c>
      <c r="J3558" s="10" t="s">
        <v>2311</v>
      </c>
      <c r="K3558" s="10" t="s">
        <v>2312</v>
      </c>
    </row>
    <row r="3559" spans="3:11" ht="15" customHeight="1" x14ac:dyDescent="0.3">
      <c r="C3559" s="44" t="s">
        <v>18657</v>
      </c>
      <c r="D3559" s="47" t="s">
        <v>6439</v>
      </c>
      <c r="F3559" s="52" t="s">
        <v>13499</v>
      </c>
      <c r="G3559" s="10">
        <v>25403</v>
      </c>
      <c r="H3559" s="10" t="s">
        <v>2315</v>
      </c>
      <c r="I3559" s="47" t="s">
        <v>2314</v>
      </c>
      <c r="J3559" s="10" t="s">
        <v>2316</v>
      </c>
      <c r="K3559" s="10" t="s">
        <v>2317</v>
      </c>
    </row>
    <row r="3560" spans="3:11" ht="15" customHeight="1" x14ac:dyDescent="0.3">
      <c r="C3560" s="44" t="s">
        <v>18658</v>
      </c>
      <c r="D3560" s="47" t="s">
        <v>2443</v>
      </c>
      <c r="F3560" s="52" t="s">
        <v>13500</v>
      </c>
      <c r="G3560" s="10">
        <v>24248</v>
      </c>
      <c r="H3560" s="10" t="s">
        <v>2320</v>
      </c>
      <c r="I3560" s="47" t="s">
        <v>2319</v>
      </c>
      <c r="J3560" s="10" t="s">
        <v>2321</v>
      </c>
      <c r="K3560" s="10" t="s">
        <v>2322</v>
      </c>
    </row>
    <row r="3561" spans="3:11" ht="15" customHeight="1" x14ac:dyDescent="0.3">
      <c r="C3561" s="44" t="s">
        <v>18659</v>
      </c>
      <c r="D3561" s="47" t="s">
        <v>2450</v>
      </c>
      <c r="F3561" s="52" t="s">
        <v>13501</v>
      </c>
      <c r="G3561" s="10">
        <v>500985</v>
      </c>
      <c r="H3561" s="10" t="s">
        <v>2341</v>
      </c>
      <c r="I3561" s="47" t="s">
        <v>2340</v>
      </c>
      <c r="J3561" s="10" t="s">
        <v>2342</v>
      </c>
      <c r="K3561" s="10" t="s">
        <v>2343</v>
      </c>
    </row>
    <row r="3562" spans="3:11" ht="15" customHeight="1" x14ac:dyDescent="0.3">
      <c r="C3562" s="44" t="s">
        <v>18660</v>
      </c>
      <c r="D3562" s="47" t="s">
        <v>939</v>
      </c>
      <c r="F3562" s="52" t="s">
        <v>13502</v>
      </c>
      <c r="G3562" s="10">
        <v>171136</v>
      </c>
      <c r="H3562" s="10" t="s">
        <v>2348</v>
      </c>
      <c r="I3562" s="47" t="s">
        <v>2347</v>
      </c>
      <c r="J3562" s="10" t="s">
        <v>2349</v>
      </c>
      <c r="K3562" s="10" t="s">
        <v>2350</v>
      </c>
    </row>
    <row r="3563" spans="3:11" ht="15" customHeight="1" x14ac:dyDescent="0.3">
      <c r="C3563" s="44" t="s">
        <v>18661</v>
      </c>
      <c r="D3563" s="47" t="s">
        <v>6579</v>
      </c>
      <c r="F3563" s="52" t="s">
        <v>25338</v>
      </c>
      <c r="G3563" s="10">
        <v>292699</v>
      </c>
      <c r="H3563" s="10" t="s">
        <v>25339</v>
      </c>
      <c r="I3563" s="47" t="s">
        <v>17902</v>
      </c>
      <c r="J3563" s="10" t="s">
        <v>21365</v>
      </c>
      <c r="K3563" s="10" t="s">
        <v>25340</v>
      </c>
    </row>
    <row r="3564" spans="3:11" ht="15" customHeight="1" x14ac:dyDescent="0.3">
      <c r="C3564" s="44" t="s">
        <v>18662</v>
      </c>
      <c r="D3564" s="47" t="s">
        <v>6719</v>
      </c>
      <c r="F3564" s="52" t="s">
        <v>13503</v>
      </c>
      <c r="G3564" s="10">
        <v>314028</v>
      </c>
      <c r="H3564" s="10" t="s">
        <v>2353</v>
      </c>
      <c r="I3564" s="47" t="s">
        <v>2352</v>
      </c>
      <c r="J3564" s="10" t="s">
        <v>2354</v>
      </c>
      <c r="K3564" s="10" t="s">
        <v>2355</v>
      </c>
    </row>
    <row r="3565" spans="3:11" ht="15" customHeight="1" x14ac:dyDescent="0.3">
      <c r="C3565" s="44" t="s">
        <v>18663</v>
      </c>
      <c r="D3565" s="47" t="s">
        <v>3073</v>
      </c>
      <c r="F3565" s="52" t="s">
        <v>13504</v>
      </c>
      <c r="G3565" s="10">
        <v>303731</v>
      </c>
      <c r="H3565" s="10" t="s">
        <v>2377</v>
      </c>
      <c r="I3565" s="47" t="s">
        <v>2376</v>
      </c>
      <c r="J3565" s="10" t="s">
        <v>2378</v>
      </c>
      <c r="K3565" s="10" t="s">
        <v>2379</v>
      </c>
    </row>
    <row r="3566" spans="3:11" ht="15" customHeight="1" x14ac:dyDescent="0.3">
      <c r="C3566" s="44" t="s">
        <v>18664</v>
      </c>
      <c r="D3566" s="47" t="s">
        <v>3234</v>
      </c>
      <c r="F3566" s="52" t="s">
        <v>13505</v>
      </c>
      <c r="G3566" s="10">
        <v>24889</v>
      </c>
      <c r="H3566" s="10" t="s">
        <v>2412</v>
      </c>
      <c r="I3566" s="47" t="s">
        <v>2411</v>
      </c>
      <c r="J3566" s="10" t="s">
        <v>2413</v>
      </c>
      <c r="K3566" s="10" t="s">
        <v>2414</v>
      </c>
    </row>
    <row r="3567" spans="3:11" ht="15" customHeight="1" x14ac:dyDescent="0.3">
      <c r="C3567" s="44" t="s">
        <v>18665</v>
      </c>
      <c r="D3567" s="47" t="s">
        <v>7227</v>
      </c>
      <c r="F3567" s="52" t="s">
        <v>13506</v>
      </c>
      <c r="G3567" s="10">
        <v>25706</v>
      </c>
      <c r="H3567" s="10" t="s">
        <v>2422</v>
      </c>
      <c r="I3567" s="47" t="s">
        <v>2421</v>
      </c>
      <c r="J3567" s="10" t="s">
        <v>2423</v>
      </c>
      <c r="K3567" s="10" t="s">
        <v>2424</v>
      </c>
    </row>
    <row r="3568" spans="3:11" ht="15" customHeight="1" x14ac:dyDescent="0.3">
      <c r="C3568" s="44" t="s">
        <v>18666</v>
      </c>
      <c r="D3568" s="47" t="s">
        <v>6954</v>
      </c>
      <c r="F3568" s="52" t="s">
        <v>13507</v>
      </c>
      <c r="G3568" s="10">
        <v>688605</v>
      </c>
      <c r="H3568" s="10" t="s">
        <v>2426</v>
      </c>
      <c r="I3568" s="47" t="s">
        <v>2216</v>
      </c>
      <c r="J3568" s="10" t="s">
        <v>2427</v>
      </c>
      <c r="K3568" s="10" t="s">
        <v>2428</v>
      </c>
    </row>
    <row r="3569" spans="3:11" ht="15" customHeight="1" x14ac:dyDescent="0.3">
      <c r="C3569" s="44" t="s">
        <v>18667</v>
      </c>
      <c r="D3569" s="47" t="s">
        <v>18668</v>
      </c>
      <c r="F3569" s="52" t="s">
        <v>13508</v>
      </c>
      <c r="G3569" s="10">
        <v>29397</v>
      </c>
      <c r="H3569" s="10" t="s">
        <v>2432</v>
      </c>
      <c r="I3569" s="47" t="s">
        <v>2217</v>
      </c>
      <c r="J3569" s="10" t="s">
        <v>2433</v>
      </c>
      <c r="K3569" s="10" t="s">
        <v>2434</v>
      </c>
    </row>
    <row r="3570" spans="3:11" ht="15" customHeight="1" x14ac:dyDescent="0.3">
      <c r="C3570" s="44" t="s">
        <v>18669</v>
      </c>
      <c r="D3570" s="47" t="s">
        <v>7082</v>
      </c>
      <c r="F3570" s="52" t="s">
        <v>13509</v>
      </c>
      <c r="G3570" s="10">
        <v>287562</v>
      </c>
      <c r="H3570" s="10" t="s">
        <v>2436</v>
      </c>
      <c r="I3570" s="47" t="s">
        <v>887</v>
      </c>
      <c r="J3570" s="10" t="s">
        <v>2437</v>
      </c>
      <c r="K3570" s="10" t="s">
        <v>2438</v>
      </c>
    </row>
    <row r="3571" spans="3:11" ht="15" customHeight="1" x14ac:dyDescent="0.3">
      <c r="C3571" s="44" t="s">
        <v>18670</v>
      </c>
      <c r="D3571" s="47" t="s">
        <v>5493</v>
      </c>
      <c r="F3571" s="52" t="s">
        <v>13510</v>
      </c>
      <c r="G3571" s="10">
        <v>117518</v>
      </c>
      <c r="H3571" s="10" t="s">
        <v>2439</v>
      </c>
      <c r="I3571" s="47" t="s">
        <v>2218</v>
      </c>
      <c r="J3571" s="10" t="s">
        <v>2440</v>
      </c>
      <c r="K3571" s="10" t="s">
        <v>2441</v>
      </c>
    </row>
    <row r="3572" spans="3:11" ht="15" customHeight="1" x14ac:dyDescent="0.3">
      <c r="C3572" s="44" t="s">
        <v>18671</v>
      </c>
      <c r="D3572" s="47" t="s">
        <v>7270</v>
      </c>
      <c r="F3572" s="52" t="s">
        <v>13511</v>
      </c>
      <c r="G3572" s="10">
        <v>362506</v>
      </c>
      <c r="H3572" s="10" t="s">
        <v>2447</v>
      </c>
      <c r="I3572" s="47" t="s">
        <v>2219</v>
      </c>
      <c r="J3572" s="10" t="s">
        <v>2448</v>
      </c>
      <c r="K3572" s="10" t="s">
        <v>2449</v>
      </c>
    </row>
    <row r="3573" spans="3:11" ht="15" customHeight="1" x14ac:dyDescent="0.3">
      <c r="C3573" s="44" t="s">
        <v>18672</v>
      </c>
      <c r="D3573" s="47" t="s">
        <v>1366</v>
      </c>
      <c r="F3573" s="52" t="s">
        <v>13512</v>
      </c>
      <c r="G3573" s="10">
        <v>24770</v>
      </c>
      <c r="H3573" s="10" t="s">
        <v>2455</v>
      </c>
      <c r="I3573" s="47" t="s">
        <v>2220</v>
      </c>
      <c r="J3573" s="10" t="s">
        <v>2456</v>
      </c>
      <c r="K3573" s="10" t="s">
        <v>2457</v>
      </c>
    </row>
    <row r="3574" spans="3:11" ht="15" customHeight="1" x14ac:dyDescent="0.3">
      <c r="C3574" s="44" t="s">
        <v>18673</v>
      </c>
      <c r="D3574" s="47" t="s">
        <v>7310</v>
      </c>
      <c r="F3574" s="52" t="s">
        <v>13513</v>
      </c>
      <c r="G3574" s="10">
        <v>29538</v>
      </c>
      <c r="H3574" s="10" t="s">
        <v>2463</v>
      </c>
      <c r="I3574" s="47" t="s">
        <v>2223</v>
      </c>
      <c r="J3574" s="10" t="s">
        <v>2464</v>
      </c>
      <c r="K3574" s="10" t="s">
        <v>2465</v>
      </c>
    </row>
    <row r="3575" spans="3:11" ht="15" customHeight="1" x14ac:dyDescent="0.3">
      <c r="C3575" s="44" t="s">
        <v>18674</v>
      </c>
      <c r="D3575" s="47" t="s">
        <v>18675</v>
      </c>
      <c r="F3575" s="52" t="s">
        <v>13514</v>
      </c>
      <c r="G3575" s="10">
        <v>298006</v>
      </c>
      <c r="H3575" s="10" t="s">
        <v>2472</v>
      </c>
      <c r="I3575" s="47" t="s">
        <v>2471</v>
      </c>
      <c r="J3575" s="10" t="s">
        <v>2473</v>
      </c>
      <c r="K3575" s="10" t="s">
        <v>2474</v>
      </c>
    </row>
    <row r="3576" spans="3:11" ht="15" customHeight="1" x14ac:dyDescent="0.3">
      <c r="C3576" s="44" t="s">
        <v>18676</v>
      </c>
      <c r="D3576" s="47" t="s">
        <v>7341</v>
      </c>
      <c r="F3576" s="52" t="s">
        <v>13515</v>
      </c>
      <c r="G3576" s="10">
        <v>117551</v>
      </c>
      <c r="H3576" s="10" t="s">
        <v>2480</v>
      </c>
      <c r="I3576" s="47" t="s">
        <v>2226</v>
      </c>
      <c r="J3576" s="10" t="s">
        <v>2481</v>
      </c>
      <c r="K3576" s="10" t="s">
        <v>2482</v>
      </c>
    </row>
    <row r="3577" spans="3:11" ht="15" customHeight="1" x14ac:dyDescent="0.3">
      <c r="C3577" s="44" t="s">
        <v>18677</v>
      </c>
      <c r="D3577" s="47" t="s">
        <v>7353</v>
      </c>
      <c r="F3577" s="52" t="s">
        <v>13516</v>
      </c>
      <c r="G3577" s="10">
        <v>288593</v>
      </c>
      <c r="H3577" s="10" t="s">
        <v>2490</v>
      </c>
      <c r="I3577" s="47" t="s">
        <v>2227</v>
      </c>
      <c r="J3577" s="10" t="s">
        <v>2491</v>
      </c>
      <c r="K3577" s="10" t="s">
        <v>2492</v>
      </c>
    </row>
    <row r="3578" spans="3:11" ht="15" customHeight="1" x14ac:dyDescent="0.3">
      <c r="C3578" s="44" t="s">
        <v>18678</v>
      </c>
      <c r="D3578" s="47" t="s">
        <v>7367</v>
      </c>
      <c r="F3578" s="52" t="s">
        <v>13517</v>
      </c>
      <c r="G3578" s="10">
        <v>360750</v>
      </c>
      <c r="H3578" s="10" t="s">
        <v>2503</v>
      </c>
      <c r="I3578" s="47" t="s">
        <v>2502</v>
      </c>
      <c r="J3578" s="10" t="s">
        <v>2504</v>
      </c>
      <c r="K3578" s="10" t="s">
        <v>2505</v>
      </c>
    </row>
    <row r="3579" spans="3:11" ht="15" customHeight="1" x14ac:dyDescent="0.3">
      <c r="C3579" s="44" t="s">
        <v>18679</v>
      </c>
      <c r="D3579" s="47" t="s">
        <v>7371</v>
      </c>
      <c r="F3579" s="52" t="s">
        <v>13518</v>
      </c>
      <c r="G3579" s="10">
        <v>114492</v>
      </c>
      <c r="H3579" s="10" t="s">
        <v>2515</v>
      </c>
      <c r="I3579" s="47" t="s">
        <v>2514</v>
      </c>
      <c r="J3579" s="10" t="s">
        <v>2516</v>
      </c>
      <c r="K3579" s="10" t="s">
        <v>2517</v>
      </c>
    </row>
    <row r="3580" spans="3:11" ht="15" customHeight="1" x14ac:dyDescent="0.3">
      <c r="C3580" s="44" t="s">
        <v>18680</v>
      </c>
      <c r="D3580" s="47" t="s">
        <v>7375</v>
      </c>
      <c r="F3580" s="52" t="s">
        <v>13519</v>
      </c>
      <c r="G3580" s="10">
        <v>25542</v>
      </c>
      <c r="H3580" s="10" t="s">
        <v>2523</v>
      </c>
      <c r="I3580" s="47" t="s">
        <v>2232</v>
      </c>
      <c r="J3580" s="10" t="s">
        <v>2524</v>
      </c>
      <c r="K3580" s="10" t="s">
        <v>2525</v>
      </c>
    </row>
    <row r="3581" spans="3:11" ht="15" customHeight="1" x14ac:dyDescent="0.3">
      <c r="C3581" s="44" t="s">
        <v>18681</v>
      </c>
      <c r="D3581" s="47" t="s">
        <v>4020</v>
      </c>
      <c r="F3581" s="52" t="s">
        <v>13520</v>
      </c>
      <c r="G3581" s="10">
        <v>116637</v>
      </c>
      <c r="H3581" s="10" t="s">
        <v>2531</v>
      </c>
      <c r="I3581" s="47" t="s">
        <v>2237</v>
      </c>
      <c r="J3581" s="10" t="s">
        <v>2532</v>
      </c>
      <c r="K3581" s="10" t="s">
        <v>2533</v>
      </c>
    </row>
    <row r="3582" spans="3:11" ht="15" customHeight="1" x14ac:dyDescent="0.3">
      <c r="C3582" s="44" t="s">
        <v>18682</v>
      </c>
      <c r="D3582" s="47" t="s">
        <v>7464</v>
      </c>
      <c r="F3582" s="52" t="s">
        <v>13521</v>
      </c>
      <c r="G3582" s="10">
        <v>81780</v>
      </c>
      <c r="H3582" s="10" t="s">
        <v>2538</v>
      </c>
      <c r="I3582" s="47" t="s">
        <v>2242</v>
      </c>
      <c r="J3582" s="10" t="s">
        <v>2539</v>
      </c>
      <c r="K3582" s="10" t="s">
        <v>2540</v>
      </c>
    </row>
    <row r="3583" spans="3:11" ht="15" customHeight="1" x14ac:dyDescent="0.3">
      <c r="C3583" s="44" t="s">
        <v>18683</v>
      </c>
      <c r="D3583" s="47" t="s">
        <v>7470</v>
      </c>
      <c r="F3583" s="52" t="s">
        <v>13522</v>
      </c>
      <c r="G3583" s="10">
        <v>287910</v>
      </c>
      <c r="H3583" s="10" t="s">
        <v>2545</v>
      </c>
      <c r="I3583" s="47" t="s">
        <v>2247</v>
      </c>
      <c r="J3583" s="10" t="s">
        <v>2546</v>
      </c>
      <c r="K3583" s="10" t="s">
        <v>2547</v>
      </c>
    </row>
    <row r="3584" spans="3:11" ht="15" customHeight="1" x14ac:dyDescent="0.3">
      <c r="C3584" s="44" t="s">
        <v>18684</v>
      </c>
      <c r="D3584" s="47" t="s">
        <v>948</v>
      </c>
      <c r="F3584" s="52" t="s">
        <v>13523</v>
      </c>
      <c r="G3584" s="10">
        <v>287561</v>
      </c>
      <c r="H3584" s="10" t="s">
        <v>2552</v>
      </c>
      <c r="I3584" s="47" t="s">
        <v>2248</v>
      </c>
      <c r="J3584" s="10" t="s">
        <v>2553</v>
      </c>
      <c r="K3584" s="10" t="s">
        <v>2554</v>
      </c>
    </row>
    <row r="3585" spans="3:11" ht="15" customHeight="1" x14ac:dyDescent="0.3">
      <c r="C3585" s="44" t="s">
        <v>18685</v>
      </c>
      <c r="D3585" s="47" t="s">
        <v>1541</v>
      </c>
      <c r="F3585" s="52" t="s">
        <v>13524</v>
      </c>
      <c r="G3585" s="10">
        <v>360579</v>
      </c>
      <c r="H3585" s="10" t="s">
        <v>2562</v>
      </c>
      <c r="I3585" s="47" t="s">
        <v>2250</v>
      </c>
      <c r="J3585" s="10" t="s">
        <v>2563</v>
      </c>
      <c r="K3585" s="10" t="s">
        <v>2564</v>
      </c>
    </row>
    <row r="3586" spans="3:11" ht="15" customHeight="1" x14ac:dyDescent="0.3">
      <c r="C3586" s="44" t="s">
        <v>18686</v>
      </c>
      <c r="D3586" s="47" t="s">
        <v>1543</v>
      </c>
      <c r="F3586" s="52" t="s">
        <v>25341</v>
      </c>
      <c r="G3586" s="10">
        <v>498492</v>
      </c>
      <c r="H3586" s="10" t="s">
        <v>25342</v>
      </c>
      <c r="I3586" s="47" t="s">
        <v>17906</v>
      </c>
      <c r="J3586" s="10" t="s">
        <v>23533</v>
      </c>
      <c r="K3586" s="10" t="s">
        <v>25343</v>
      </c>
    </row>
    <row r="3587" spans="3:11" ht="15" customHeight="1" x14ac:dyDescent="0.3">
      <c r="C3587" s="44" t="s">
        <v>18687</v>
      </c>
      <c r="D3587" s="47" t="s">
        <v>1545</v>
      </c>
      <c r="F3587" s="52" t="s">
        <v>13525</v>
      </c>
      <c r="G3587" s="10">
        <v>117524</v>
      </c>
      <c r="H3587" s="10" t="s">
        <v>2592</v>
      </c>
      <c r="I3587" s="47" t="s">
        <v>2591</v>
      </c>
      <c r="J3587" s="10" t="s">
        <v>2593</v>
      </c>
      <c r="K3587" s="10" t="s">
        <v>2594</v>
      </c>
    </row>
    <row r="3588" spans="3:11" ht="15" customHeight="1" x14ac:dyDescent="0.3">
      <c r="C3588" s="44" t="s">
        <v>18688</v>
      </c>
      <c r="D3588" s="47" t="s">
        <v>4353</v>
      </c>
      <c r="F3588" s="52" t="s">
        <v>13526</v>
      </c>
      <c r="G3588" s="10">
        <v>57301</v>
      </c>
      <c r="H3588" s="10" t="s">
        <v>2606</v>
      </c>
      <c r="I3588" s="47" t="s">
        <v>2252</v>
      </c>
      <c r="J3588" s="10" t="s">
        <v>2607</v>
      </c>
      <c r="K3588" s="10" t="s">
        <v>2608</v>
      </c>
    </row>
    <row r="3589" spans="3:11" ht="15" customHeight="1" x14ac:dyDescent="0.3">
      <c r="C3589" s="44" t="s">
        <v>18689</v>
      </c>
      <c r="D3589" s="47" t="s">
        <v>7571</v>
      </c>
      <c r="F3589" s="52" t="s">
        <v>13527</v>
      </c>
      <c r="G3589" s="10">
        <v>363682</v>
      </c>
      <c r="H3589" s="10" t="s">
        <v>2611</v>
      </c>
      <c r="I3589" s="47" t="s">
        <v>2256</v>
      </c>
      <c r="J3589" s="10" t="s">
        <v>2612</v>
      </c>
      <c r="K3589" s="10" t="s">
        <v>2613</v>
      </c>
    </row>
    <row r="3590" spans="3:11" ht="15" customHeight="1" x14ac:dyDescent="0.3">
      <c r="C3590" s="44" t="s">
        <v>18690</v>
      </c>
      <c r="D3590" s="47" t="s">
        <v>5819</v>
      </c>
      <c r="F3590" s="52" t="s">
        <v>13528</v>
      </c>
      <c r="G3590" s="10">
        <v>301088</v>
      </c>
      <c r="H3590" s="10" t="s">
        <v>2622</v>
      </c>
      <c r="I3590" s="47" t="s">
        <v>2621</v>
      </c>
      <c r="J3590" s="10" t="s">
        <v>2623</v>
      </c>
      <c r="K3590" s="10" t="s">
        <v>2624</v>
      </c>
    </row>
    <row r="3591" spans="3:11" ht="15" customHeight="1" x14ac:dyDescent="0.3">
      <c r="C3591" s="44" t="s">
        <v>18691</v>
      </c>
      <c r="D3591" s="47" t="s">
        <v>4357</v>
      </c>
      <c r="F3591" s="52" t="s">
        <v>13529</v>
      </c>
      <c r="G3591" s="10">
        <v>60463</v>
      </c>
      <c r="H3591" s="10" t="s">
        <v>2628</v>
      </c>
      <c r="I3591" s="47" t="s">
        <v>2257</v>
      </c>
      <c r="J3591" s="10" t="s">
        <v>2629</v>
      </c>
      <c r="K3591" s="10" t="s">
        <v>2630</v>
      </c>
    </row>
    <row r="3592" spans="3:11" ht="15" customHeight="1" x14ac:dyDescent="0.3">
      <c r="C3592" s="44" t="s">
        <v>18692</v>
      </c>
      <c r="D3592" s="47" t="s">
        <v>5508</v>
      </c>
      <c r="F3592" s="52" t="s">
        <v>13530</v>
      </c>
      <c r="G3592" s="10">
        <v>117027</v>
      </c>
      <c r="H3592" s="10" t="s">
        <v>2633</v>
      </c>
      <c r="I3592" s="47" t="s">
        <v>2262</v>
      </c>
      <c r="J3592" s="10" t="s">
        <v>2634</v>
      </c>
      <c r="K3592" s="10" t="s">
        <v>2635</v>
      </c>
    </row>
    <row r="3593" spans="3:11" ht="15" customHeight="1" x14ac:dyDescent="0.3">
      <c r="C3593" s="44" t="s">
        <v>18693</v>
      </c>
      <c r="D3593" s="47" t="s">
        <v>18694</v>
      </c>
      <c r="F3593" s="52" t="s">
        <v>13531</v>
      </c>
      <c r="G3593" s="10">
        <v>171054</v>
      </c>
      <c r="H3593" s="10" t="s">
        <v>2639</v>
      </c>
      <c r="I3593" s="47" t="s">
        <v>2267</v>
      </c>
      <c r="J3593" s="10" t="s">
        <v>2640</v>
      </c>
      <c r="K3593" s="10" t="s">
        <v>2641</v>
      </c>
    </row>
    <row r="3594" spans="3:11" ht="15" customHeight="1" x14ac:dyDescent="0.3">
      <c r="C3594" s="44" t="s">
        <v>18695</v>
      </c>
      <c r="D3594" s="47" t="s">
        <v>752</v>
      </c>
      <c r="F3594" s="52" t="s">
        <v>13532</v>
      </c>
      <c r="G3594" s="10">
        <v>117029</v>
      </c>
      <c r="H3594" s="10" t="s">
        <v>2645</v>
      </c>
      <c r="I3594" s="47" t="s">
        <v>2272</v>
      </c>
      <c r="J3594" s="10" t="s">
        <v>2646</v>
      </c>
      <c r="K3594" s="10" t="s">
        <v>2647</v>
      </c>
    </row>
    <row r="3595" spans="3:11" ht="15" customHeight="1" x14ac:dyDescent="0.3">
      <c r="C3595" s="44" t="s">
        <v>18696</v>
      </c>
      <c r="D3595" s="47" t="s">
        <v>7692</v>
      </c>
      <c r="F3595" s="52" t="s">
        <v>13533</v>
      </c>
      <c r="G3595" s="10">
        <v>308163</v>
      </c>
      <c r="H3595" s="10" t="s">
        <v>2651</v>
      </c>
      <c r="I3595" s="47" t="s">
        <v>2278</v>
      </c>
      <c r="J3595" s="10" t="s">
        <v>2652</v>
      </c>
      <c r="K3595" s="10" t="s">
        <v>2653</v>
      </c>
    </row>
    <row r="3596" spans="3:11" ht="15" customHeight="1" x14ac:dyDescent="0.3">
      <c r="C3596" s="44" t="s">
        <v>18697</v>
      </c>
      <c r="D3596" s="47" t="s">
        <v>1275</v>
      </c>
      <c r="F3596" s="52" t="s">
        <v>13534</v>
      </c>
      <c r="G3596" s="10">
        <v>287673</v>
      </c>
      <c r="H3596" s="10" t="s">
        <v>2657</v>
      </c>
      <c r="I3596" s="47" t="s">
        <v>2656</v>
      </c>
      <c r="J3596" s="10" t="s">
        <v>2658</v>
      </c>
      <c r="K3596" s="10" t="s">
        <v>2659</v>
      </c>
    </row>
    <row r="3597" spans="3:11" ht="15" customHeight="1" x14ac:dyDescent="0.3">
      <c r="C3597" s="44" t="s">
        <v>18698</v>
      </c>
      <c r="D3597" s="47" t="s">
        <v>18699</v>
      </c>
      <c r="F3597" s="52" t="s">
        <v>13535</v>
      </c>
      <c r="G3597" s="10">
        <v>301066</v>
      </c>
      <c r="H3597" s="10" t="s">
        <v>2663</v>
      </c>
      <c r="I3597" s="47" t="s">
        <v>2283</v>
      </c>
      <c r="J3597" s="10" t="s">
        <v>2664</v>
      </c>
      <c r="K3597" s="10" t="s">
        <v>2665</v>
      </c>
    </row>
    <row r="3598" spans="3:11" ht="15" customHeight="1" x14ac:dyDescent="0.3">
      <c r="C3598" s="44" t="s">
        <v>18700</v>
      </c>
      <c r="D3598" s="47" t="s">
        <v>1288</v>
      </c>
      <c r="F3598" s="52" t="s">
        <v>13536</v>
      </c>
      <c r="G3598" s="10">
        <v>282832</v>
      </c>
      <c r="H3598" s="10" t="s">
        <v>2673</v>
      </c>
      <c r="I3598" s="47" t="s">
        <v>2672</v>
      </c>
      <c r="J3598" s="10" t="s">
        <v>2674</v>
      </c>
      <c r="K3598" s="10" t="s">
        <v>2675</v>
      </c>
    </row>
    <row r="3599" spans="3:11" ht="15" customHeight="1" x14ac:dyDescent="0.3">
      <c r="C3599" s="44" t="s">
        <v>18701</v>
      </c>
      <c r="D3599" s="47" t="s">
        <v>8051</v>
      </c>
      <c r="F3599" s="52" t="s">
        <v>13537</v>
      </c>
      <c r="G3599" s="10">
        <v>316019</v>
      </c>
      <c r="H3599" s="10" t="s">
        <v>2680</v>
      </c>
      <c r="I3599" s="47" t="s">
        <v>2679</v>
      </c>
      <c r="J3599" s="10" t="s">
        <v>2681</v>
      </c>
      <c r="K3599" s="10" t="s">
        <v>2682</v>
      </c>
    </row>
    <row r="3600" spans="3:11" ht="15" customHeight="1" x14ac:dyDescent="0.3">
      <c r="C3600" s="44" t="s">
        <v>18702</v>
      </c>
      <c r="D3600" s="47" t="s">
        <v>810</v>
      </c>
      <c r="F3600" s="52" t="s">
        <v>13538</v>
      </c>
      <c r="G3600" s="10">
        <v>60350</v>
      </c>
      <c r="H3600" s="10" t="s">
        <v>2721</v>
      </c>
      <c r="I3600" s="47" t="s">
        <v>2720</v>
      </c>
      <c r="J3600" s="10" t="s">
        <v>2722</v>
      </c>
      <c r="K3600" s="10" t="s">
        <v>2723</v>
      </c>
    </row>
    <row r="3601" spans="3:11" ht="15" customHeight="1" x14ac:dyDescent="0.3">
      <c r="C3601" s="44" t="s">
        <v>18703</v>
      </c>
      <c r="D3601" s="47" t="s">
        <v>1400</v>
      </c>
      <c r="F3601" s="52" t="s">
        <v>13539</v>
      </c>
      <c r="G3601" s="10">
        <v>294706</v>
      </c>
      <c r="H3601" s="10" t="s">
        <v>2736</v>
      </c>
      <c r="I3601" s="47" t="s">
        <v>2735</v>
      </c>
      <c r="J3601" s="10" t="s">
        <v>2737</v>
      </c>
      <c r="K3601" s="10" t="s">
        <v>2738</v>
      </c>
    </row>
    <row r="3602" spans="3:11" ht="15" customHeight="1" x14ac:dyDescent="0.3">
      <c r="C3602" s="44" t="s">
        <v>18704</v>
      </c>
      <c r="D3602" s="47" t="s">
        <v>8102</v>
      </c>
      <c r="F3602" s="52" t="s">
        <v>13540</v>
      </c>
      <c r="G3602" s="10">
        <v>365367</v>
      </c>
      <c r="H3602" s="10" t="s">
        <v>2743</v>
      </c>
      <c r="I3602" s="47" t="s">
        <v>2742</v>
      </c>
      <c r="J3602" s="10" t="s">
        <v>2744</v>
      </c>
      <c r="K3602" s="10" t="s">
        <v>2745</v>
      </c>
    </row>
    <row r="3603" spans="3:11" ht="15" customHeight="1" x14ac:dyDescent="0.3">
      <c r="C3603" s="44" t="s">
        <v>18705</v>
      </c>
      <c r="D3603" s="47" t="s">
        <v>1408</v>
      </c>
      <c r="F3603" s="52" t="s">
        <v>13541</v>
      </c>
      <c r="G3603" s="10">
        <v>497761</v>
      </c>
      <c r="H3603" s="10" t="s">
        <v>2756</v>
      </c>
      <c r="I3603" s="47" t="s">
        <v>2755</v>
      </c>
      <c r="J3603" s="10" t="s">
        <v>2757</v>
      </c>
      <c r="K3603" s="10" t="s">
        <v>2758</v>
      </c>
    </row>
    <row r="3604" spans="3:11" ht="15" customHeight="1" x14ac:dyDescent="0.3">
      <c r="C3604" s="44" t="s">
        <v>18706</v>
      </c>
      <c r="D3604" s="47" t="s">
        <v>8150</v>
      </c>
      <c r="F3604" s="52" t="s">
        <v>13542</v>
      </c>
      <c r="G3604" s="10">
        <v>500318</v>
      </c>
      <c r="H3604" s="10" t="s">
        <v>2794</v>
      </c>
      <c r="I3604" s="47" t="s">
        <v>2793</v>
      </c>
      <c r="J3604" s="10" t="s">
        <v>2795</v>
      </c>
      <c r="K3604" s="10" t="s">
        <v>2796</v>
      </c>
    </row>
    <row r="3605" spans="3:11" ht="15" customHeight="1" x14ac:dyDescent="0.3">
      <c r="C3605" s="44" t="s">
        <v>18707</v>
      </c>
      <c r="D3605" s="47" t="s">
        <v>8154</v>
      </c>
      <c r="F3605" s="52" t="s">
        <v>13543</v>
      </c>
      <c r="G3605" s="10">
        <v>25660</v>
      </c>
      <c r="H3605" s="10" t="s">
        <v>2814</v>
      </c>
      <c r="I3605" s="47" t="s">
        <v>2813</v>
      </c>
      <c r="J3605" s="10" t="s">
        <v>2815</v>
      </c>
      <c r="K3605" s="10" t="s">
        <v>2816</v>
      </c>
    </row>
    <row r="3606" spans="3:11" ht="15" customHeight="1" x14ac:dyDescent="0.3">
      <c r="C3606" s="44" t="s">
        <v>18708</v>
      </c>
      <c r="D3606" s="47" t="s">
        <v>8469</v>
      </c>
      <c r="F3606" s="52" t="s">
        <v>13544</v>
      </c>
      <c r="G3606" s="10">
        <v>29184</v>
      </c>
      <c r="H3606" s="10" t="s">
        <v>2830</v>
      </c>
      <c r="I3606" s="47" t="s">
        <v>2829</v>
      </c>
      <c r="J3606" s="10" t="s">
        <v>2831</v>
      </c>
      <c r="K3606" s="10" t="s">
        <v>2832</v>
      </c>
    </row>
    <row r="3607" spans="3:11" ht="15" customHeight="1" x14ac:dyDescent="0.3">
      <c r="C3607" s="44" t="s">
        <v>18709</v>
      </c>
      <c r="D3607" s="47" t="s">
        <v>8158</v>
      </c>
      <c r="F3607" s="52" t="s">
        <v>13545</v>
      </c>
      <c r="G3607" s="10">
        <v>25668</v>
      </c>
      <c r="H3607" s="10" t="s">
        <v>2840</v>
      </c>
      <c r="I3607" s="47" t="s">
        <v>2839</v>
      </c>
      <c r="J3607" s="10" t="s">
        <v>2841</v>
      </c>
      <c r="K3607" s="10" t="s">
        <v>2842</v>
      </c>
    </row>
    <row r="3608" spans="3:11" ht="15" customHeight="1" x14ac:dyDescent="0.3">
      <c r="C3608" s="44" t="s">
        <v>18710</v>
      </c>
      <c r="D3608" s="47" t="s">
        <v>18711</v>
      </c>
      <c r="F3608" s="52" t="s">
        <v>13546</v>
      </c>
      <c r="G3608" s="10">
        <v>24932</v>
      </c>
      <c r="H3608" s="10" t="s">
        <v>2852</v>
      </c>
      <c r="I3608" s="47" t="s">
        <v>2851</v>
      </c>
      <c r="J3608" s="10" t="s">
        <v>2853</v>
      </c>
      <c r="K3608" s="10" t="s">
        <v>2854</v>
      </c>
    </row>
    <row r="3609" spans="3:11" ht="15" customHeight="1" x14ac:dyDescent="0.3">
      <c r="C3609" s="44" t="s">
        <v>18712</v>
      </c>
      <c r="D3609" s="47" t="s">
        <v>1546</v>
      </c>
      <c r="F3609" s="52" t="s">
        <v>13547</v>
      </c>
      <c r="G3609" s="10">
        <v>171369</v>
      </c>
      <c r="H3609" s="10" t="s">
        <v>2855</v>
      </c>
      <c r="I3609" s="47" t="s">
        <v>2771</v>
      </c>
      <c r="J3609" s="10" t="s">
        <v>2856</v>
      </c>
      <c r="K3609" s="10" t="s">
        <v>2857</v>
      </c>
    </row>
    <row r="3610" spans="3:11" ht="15" customHeight="1" x14ac:dyDescent="0.3">
      <c r="C3610" s="44" t="s">
        <v>18713</v>
      </c>
      <c r="D3610" s="47" t="s">
        <v>5830</v>
      </c>
      <c r="F3610" s="52" t="s">
        <v>13548</v>
      </c>
      <c r="G3610" s="10">
        <v>84349</v>
      </c>
      <c r="H3610" s="10" t="s">
        <v>2859</v>
      </c>
      <c r="I3610" s="47" t="s">
        <v>888</v>
      </c>
      <c r="J3610" s="10" t="s">
        <v>58</v>
      </c>
      <c r="K3610" s="10" t="s">
        <v>2860</v>
      </c>
    </row>
    <row r="3611" spans="3:11" ht="15" customHeight="1" x14ac:dyDescent="0.3">
      <c r="C3611" s="44" t="s">
        <v>18714</v>
      </c>
      <c r="D3611" s="47" t="s">
        <v>8500</v>
      </c>
      <c r="F3611" s="52" t="s">
        <v>13549</v>
      </c>
      <c r="G3611" s="10">
        <v>25406</v>
      </c>
      <c r="H3611" s="10" t="s">
        <v>2863</v>
      </c>
      <c r="I3611" s="47" t="s">
        <v>2862</v>
      </c>
      <c r="J3611" s="10" t="s">
        <v>2864</v>
      </c>
      <c r="K3611" s="10" t="s">
        <v>2865</v>
      </c>
    </row>
    <row r="3612" spans="3:11" ht="15" customHeight="1" x14ac:dyDescent="0.3">
      <c r="C3612" s="44" t="s">
        <v>18715</v>
      </c>
      <c r="D3612" s="47" t="s">
        <v>8212</v>
      </c>
      <c r="F3612" s="52" t="s">
        <v>13550</v>
      </c>
      <c r="G3612" s="10">
        <v>54236</v>
      </c>
      <c r="H3612" s="10" t="s">
        <v>2874</v>
      </c>
      <c r="I3612" s="47" t="s">
        <v>2873</v>
      </c>
      <c r="J3612" s="10" t="s">
        <v>2875</v>
      </c>
      <c r="K3612" s="10" t="s">
        <v>2876</v>
      </c>
    </row>
    <row r="3613" spans="3:11" ht="15" customHeight="1" x14ac:dyDescent="0.3">
      <c r="C3613" s="44" t="s">
        <v>18716</v>
      </c>
      <c r="D3613" s="47" t="s">
        <v>9721</v>
      </c>
      <c r="F3613" s="52" t="s">
        <v>13551</v>
      </c>
      <c r="G3613" s="10">
        <v>301132</v>
      </c>
      <c r="H3613" s="10" t="s">
        <v>2900</v>
      </c>
      <c r="I3613" s="47" t="s">
        <v>2789</v>
      </c>
      <c r="J3613" s="10" t="s">
        <v>2901</v>
      </c>
      <c r="K3613" s="10" t="s">
        <v>2902</v>
      </c>
    </row>
    <row r="3614" spans="3:11" ht="15" customHeight="1" x14ac:dyDescent="0.3">
      <c r="C3614" s="44" t="s">
        <v>18717</v>
      </c>
      <c r="D3614" s="47" t="s">
        <v>18718</v>
      </c>
      <c r="F3614" s="52" t="s">
        <v>13552</v>
      </c>
      <c r="G3614" s="10">
        <v>25599</v>
      </c>
      <c r="H3614" s="10" t="s">
        <v>2912</v>
      </c>
      <c r="I3614" s="47" t="s">
        <v>2911</v>
      </c>
      <c r="J3614" s="10" t="s">
        <v>2913</v>
      </c>
      <c r="K3614" s="10" t="s">
        <v>2914</v>
      </c>
    </row>
    <row r="3615" spans="3:11" ht="15" customHeight="1" x14ac:dyDescent="0.3">
      <c r="C3615" s="44" t="s">
        <v>18719</v>
      </c>
      <c r="D3615" s="47" t="s">
        <v>970</v>
      </c>
      <c r="F3615" s="52" t="s">
        <v>13553</v>
      </c>
      <c r="G3615" s="10">
        <v>25408</v>
      </c>
      <c r="H3615" s="10" t="s">
        <v>2924</v>
      </c>
      <c r="I3615" s="47" t="s">
        <v>2923</v>
      </c>
      <c r="J3615" s="10" t="s">
        <v>2925</v>
      </c>
      <c r="K3615" s="10" t="s">
        <v>2926</v>
      </c>
    </row>
    <row r="3616" spans="3:11" ht="15" customHeight="1" x14ac:dyDescent="0.3">
      <c r="C3616" s="44" t="s">
        <v>18720</v>
      </c>
      <c r="D3616" s="47" t="s">
        <v>973</v>
      </c>
      <c r="F3616" s="52" t="s">
        <v>13554</v>
      </c>
      <c r="G3616" s="10">
        <v>56822</v>
      </c>
      <c r="H3616" s="10" t="s">
        <v>2940</v>
      </c>
      <c r="I3616" s="47" t="s">
        <v>2939</v>
      </c>
      <c r="J3616" s="10" t="s">
        <v>2941</v>
      </c>
      <c r="K3616" s="10" t="s">
        <v>2942</v>
      </c>
    </row>
    <row r="3617" spans="3:11" ht="15" customHeight="1" x14ac:dyDescent="0.3">
      <c r="C3617" s="44" t="s">
        <v>18721</v>
      </c>
      <c r="D3617" s="47" t="s">
        <v>8308</v>
      </c>
      <c r="F3617" s="52" t="s">
        <v>13555</v>
      </c>
      <c r="G3617" s="10">
        <v>24930</v>
      </c>
      <c r="H3617" s="10" t="s">
        <v>2944</v>
      </c>
      <c r="I3617" s="47" t="s">
        <v>2943</v>
      </c>
      <c r="J3617" s="10" t="s">
        <v>2945</v>
      </c>
      <c r="K3617" s="10" t="s">
        <v>2946</v>
      </c>
    </row>
    <row r="3618" spans="3:11" ht="15" customHeight="1" x14ac:dyDescent="0.3">
      <c r="C3618" s="44" t="s">
        <v>18722</v>
      </c>
      <c r="D3618" s="47" t="s">
        <v>3254</v>
      </c>
      <c r="F3618" s="52" t="s">
        <v>13556</v>
      </c>
      <c r="G3618" s="10">
        <v>290875</v>
      </c>
      <c r="H3618" s="10" t="s">
        <v>2963</v>
      </c>
      <c r="I3618" s="47" t="s">
        <v>2962</v>
      </c>
      <c r="J3618" s="10" t="s">
        <v>2964</v>
      </c>
      <c r="K3618" s="10" t="s">
        <v>2965</v>
      </c>
    </row>
    <row r="3619" spans="3:11" ht="15" customHeight="1" x14ac:dyDescent="0.3">
      <c r="C3619" s="44" t="s">
        <v>18723</v>
      </c>
      <c r="D3619" s="47" t="s">
        <v>8421</v>
      </c>
      <c r="F3619" s="52" t="s">
        <v>13557</v>
      </c>
      <c r="G3619" s="10">
        <v>64515</v>
      </c>
      <c r="H3619" s="10" t="s">
        <v>2971</v>
      </c>
      <c r="I3619" s="47" t="s">
        <v>2970</v>
      </c>
      <c r="J3619" s="10" t="s">
        <v>2972</v>
      </c>
      <c r="K3619" s="10" t="s">
        <v>2973</v>
      </c>
    </row>
    <row r="3620" spans="3:11" ht="15" customHeight="1" x14ac:dyDescent="0.3">
      <c r="C3620" s="44" t="s">
        <v>18724</v>
      </c>
      <c r="D3620" s="47" t="s">
        <v>8443</v>
      </c>
      <c r="F3620" s="52" t="s">
        <v>13558</v>
      </c>
      <c r="G3620" s="10">
        <v>291689</v>
      </c>
      <c r="H3620" s="10" t="s">
        <v>2975</v>
      </c>
      <c r="I3620" s="47" t="s">
        <v>2974</v>
      </c>
      <c r="J3620" s="10" t="s">
        <v>2976</v>
      </c>
      <c r="K3620" s="10" t="s">
        <v>2977</v>
      </c>
    </row>
    <row r="3621" spans="3:11" ht="15" customHeight="1" x14ac:dyDescent="0.3">
      <c r="C3621" s="44" t="s">
        <v>18725</v>
      </c>
      <c r="D3621" s="47" t="s">
        <v>18726</v>
      </c>
      <c r="F3621" s="52" t="s">
        <v>25344</v>
      </c>
      <c r="G3621" s="10">
        <v>366381</v>
      </c>
      <c r="H3621" s="10" t="s">
        <v>25345</v>
      </c>
      <c r="I3621" s="47" t="s">
        <v>17912</v>
      </c>
      <c r="J3621" s="10" t="s">
        <v>23548</v>
      </c>
      <c r="K3621" s="10" t="s">
        <v>25346</v>
      </c>
    </row>
    <row r="3622" spans="3:11" ht="15" customHeight="1" x14ac:dyDescent="0.3">
      <c r="C3622" s="44" t="s">
        <v>18727</v>
      </c>
      <c r="D3622" s="47" t="s">
        <v>833</v>
      </c>
      <c r="F3622" s="52" t="s">
        <v>13559</v>
      </c>
      <c r="G3622" s="10">
        <v>360643</v>
      </c>
      <c r="H3622" s="10" t="s">
        <v>2985</v>
      </c>
      <c r="I3622" s="47" t="s">
        <v>2984</v>
      </c>
      <c r="J3622" s="10" t="s">
        <v>2986</v>
      </c>
      <c r="K3622" s="10" t="s">
        <v>2987</v>
      </c>
    </row>
    <row r="3623" spans="3:11" ht="15" customHeight="1" x14ac:dyDescent="0.3">
      <c r="C3623" s="44" t="s">
        <v>18728</v>
      </c>
      <c r="D3623" s="47" t="s">
        <v>18729</v>
      </c>
      <c r="F3623" s="52" t="s">
        <v>13560</v>
      </c>
      <c r="G3623" s="10">
        <v>299602</v>
      </c>
      <c r="H3623" s="10" t="s">
        <v>2996</v>
      </c>
      <c r="I3623" s="47" t="s">
        <v>2995</v>
      </c>
      <c r="J3623" s="10" t="s">
        <v>2997</v>
      </c>
      <c r="K3623" s="10" t="s">
        <v>2998</v>
      </c>
    </row>
    <row r="3624" spans="3:11" ht="15" customHeight="1" x14ac:dyDescent="0.3">
      <c r="C3624" s="44" t="s">
        <v>18730</v>
      </c>
      <c r="D3624" s="47" t="s">
        <v>8712</v>
      </c>
      <c r="F3624" s="52" t="s">
        <v>13561</v>
      </c>
      <c r="G3624" s="10">
        <v>83502</v>
      </c>
      <c r="H3624" s="10" t="s">
        <v>3017</v>
      </c>
      <c r="I3624" s="47" t="s">
        <v>2988</v>
      </c>
      <c r="J3624" s="10" t="s">
        <v>3018</v>
      </c>
      <c r="K3624" s="10" t="s">
        <v>3019</v>
      </c>
    </row>
    <row r="3625" spans="3:11" ht="15" customHeight="1" x14ac:dyDescent="0.3">
      <c r="C3625" s="44" t="s">
        <v>18731</v>
      </c>
      <c r="D3625" s="47" t="s">
        <v>1294</v>
      </c>
      <c r="F3625" s="52" t="s">
        <v>13562</v>
      </c>
      <c r="G3625" s="10">
        <v>114851</v>
      </c>
      <c r="H3625" s="10" t="s">
        <v>3070</v>
      </c>
      <c r="I3625" s="47" t="s">
        <v>890</v>
      </c>
      <c r="J3625" s="10" t="s">
        <v>3071</v>
      </c>
      <c r="K3625" s="10" t="s">
        <v>3072</v>
      </c>
    </row>
    <row r="3626" spans="3:11" ht="15" customHeight="1" x14ac:dyDescent="0.3">
      <c r="C3626" s="44" t="s">
        <v>18732</v>
      </c>
      <c r="D3626" s="47" t="s">
        <v>1299</v>
      </c>
      <c r="F3626" s="52" t="s">
        <v>13563</v>
      </c>
      <c r="G3626" s="10">
        <v>83571</v>
      </c>
      <c r="H3626" s="10" t="s">
        <v>3074</v>
      </c>
      <c r="I3626" s="47" t="s">
        <v>1187</v>
      </c>
      <c r="J3626" s="10" t="s">
        <v>3075</v>
      </c>
      <c r="K3626" s="10" t="s">
        <v>3076</v>
      </c>
    </row>
    <row r="3627" spans="3:11" ht="15" customHeight="1" x14ac:dyDescent="0.3">
      <c r="C3627" s="44" t="s">
        <v>18733</v>
      </c>
      <c r="D3627" s="47" t="s">
        <v>8752</v>
      </c>
      <c r="F3627" s="52" t="s">
        <v>13564</v>
      </c>
      <c r="G3627" s="10">
        <v>25163</v>
      </c>
      <c r="H3627" s="10" t="s">
        <v>3078</v>
      </c>
      <c r="I3627" s="47" t="s">
        <v>1190</v>
      </c>
      <c r="J3627" s="10" t="s">
        <v>3079</v>
      </c>
      <c r="K3627" s="10" t="s">
        <v>3080</v>
      </c>
    </row>
    <row r="3628" spans="3:11" ht="15" customHeight="1" x14ac:dyDescent="0.3">
      <c r="C3628" s="44" t="s">
        <v>18734</v>
      </c>
      <c r="D3628" s="47" t="s">
        <v>8783</v>
      </c>
      <c r="F3628" s="52" t="s">
        <v>13565</v>
      </c>
      <c r="G3628" s="10">
        <v>24253</v>
      </c>
      <c r="H3628" s="10" t="s">
        <v>3112</v>
      </c>
      <c r="I3628" s="47" t="s">
        <v>3111</v>
      </c>
      <c r="J3628" s="10" t="s">
        <v>3113</v>
      </c>
      <c r="K3628" s="10" t="s">
        <v>3114</v>
      </c>
    </row>
    <row r="3629" spans="3:11" ht="15" customHeight="1" x14ac:dyDescent="0.3">
      <c r="C3629" s="44" t="s">
        <v>18735</v>
      </c>
      <c r="D3629" s="47" t="s">
        <v>976</v>
      </c>
      <c r="F3629" s="52" t="s">
        <v>13566</v>
      </c>
      <c r="G3629" s="10">
        <v>25301</v>
      </c>
      <c r="H3629" s="10" t="s">
        <v>3116</v>
      </c>
      <c r="I3629" s="47" t="s">
        <v>3115</v>
      </c>
      <c r="J3629" s="10" t="s">
        <v>3117</v>
      </c>
      <c r="K3629" s="10" t="s">
        <v>3118</v>
      </c>
    </row>
    <row r="3630" spans="3:11" ht="15" customHeight="1" x14ac:dyDescent="0.3">
      <c r="C3630" s="44" t="s">
        <v>18736</v>
      </c>
      <c r="D3630" s="47" t="s">
        <v>2886</v>
      </c>
      <c r="F3630" s="52" t="s">
        <v>25347</v>
      </c>
      <c r="G3630" s="10">
        <v>300128</v>
      </c>
      <c r="H3630" s="10" t="s">
        <v>25348</v>
      </c>
      <c r="I3630" s="47" t="s">
        <v>16911</v>
      </c>
      <c r="J3630" s="10" t="s">
        <v>25349</v>
      </c>
      <c r="K3630" s="10" t="s">
        <v>25350</v>
      </c>
    </row>
    <row r="3631" spans="3:11" ht="15" customHeight="1" x14ac:dyDescent="0.3">
      <c r="C3631" s="44" t="s">
        <v>18737</v>
      </c>
      <c r="D3631" s="47" t="s">
        <v>8825</v>
      </c>
      <c r="F3631" s="52" t="s">
        <v>25351</v>
      </c>
      <c r="G3631" s="10">
        <v>83465</v>
      </c>
      <c r="H3631" s="10" t="s">
        <v>25352</v>
      </c>
      <c r="I3631" s="47" t="s">
        <v>16913</v>
      </c>
      <c r="J3631" s="10" t="s">
        <v>21380</v>
      </c>
      <c r="K3631" s="10" t="s">
        <v>25353</v>
      </c>
    </row>
    <row r="3632" spans="3:11" ht="15" customHeight="1" x14ac:dyDescent="0.3">
      <c r="C3632" s="44" t="s">
        <v>18738</v>
      </c>
      <c r="D3632" s="47" t="s">
        <v>2171</v>
      </c>
      <c r="F3632" s="52" t="s">
        <v>25354</v>
      </c>
      <c r="G3632" s="10">
        <v>83466</v>
      </c>
      <c r="H3632" s="10" t="s">
        <v>25355</v>
      </c>
      <c r="I3632" s="47" t="s">
        <v>16915</v>
      </c>
      <c r="J3632" s="10" t="s">
        <v>21383</v>
      </c>
      <c r="K3632" s="10" t="s">
        <v>25356</v>
      </c>
    </row>
    <row r="3633" spans="3:11" ht="15" customHeight="1" x14ac:dyDescent="0.3">
      <c r="C3633" s="44" t="s">
        <v>18739</v>
      </c>
      <c r="D3633" s="47" t="s">
        <v>1434</v>
      </c>
      <c r="F3633" s="52" t="s">
        <v>25357</v>
      </c>
      <c r="G3633" s="10">
        <v>290658</v>
      </c>
      <c r="H3633" s="10" t="s">
        <v>25358</v>
      </c>
      <c r="I3633" s="47" t="s">
        <v>21053</v>
      </c>
      <c r="J3633" s="10" t="s">
        <v>25359</v>
      </c>
      <c r="K3633" s="10" t="s">
        <v>25360</v>
      </c>
    </row>
    <row r="3634" spans="3:11" ht="15" customHeight="1" x14ac:dyDescent="0.3">
      <c r="C3634" s="44" t="s">
        <v>18740</v>
      </c>
      <c r="D3634" s="47" t="s">
        <v>7179</v>
      </c>
      <c r="F3634" s="52" t="s">
        <v>13567</v>
      </c>
      <c r="G3634" s="10">
        <v>171118</v>
      </c>
      <c r="H3634" s="10" t="s">
        <v>3138</v>
      </c>
      <c r="I3634" s="47" t="s">
        <v>479</v>
      </c>
      <c r="J3634" s="10" t="s">
        <v>3139</v>
      </c>
      <c r="K3634" s="10" t="s">
        <v>3140</v>
      </c>
    </row>
    <row r="3635" spans="3:11" ht="15" customHeight="1" x14ac:dyDescent="0.3">
      <c r="C3635" s="44" t="s">
        <v>18741</v>
      </c>
      <c r="D3635" s="47" t="s">
        <v>984</v>
      </c>
      <c r="F3635" s="52" t="s">
        <v>25361</v>
      </c>
      <c r="G3635" s="10">
        <v>292027</v>
      </c>
      <c r="H3635" s="10" t="s">
        <v>25362</v>
      </c>
      <c r="I3635" s="47" t="s">
        <v>17508</v>
      </c>
      <c r="J3635" s="10" t="s">
        <v>21386</v>
      </c>
      <c r="K3635" s="10" t="s">
        <v>25363</v>
      </c>
    </row>
    <row r="3636" spans="3:11" ht="15" customHeight="1" x14ac:dyDescent="0.3">
      <c r="C3636" s="44" t="s">
        <v>18742</v>
      </c>
      <c r="D3636" s="47" t="s">
        <v>9042</v>
      </c>
      <c r="F3636" s="52" t="s">
        <v>13568</v>
      </c>
      <c r="G3636" s="10">
        <v>29271</v>
      </c>
      <c r="H3636" s="10" t="s">
        <v>3158</v>
      </c>
      <c r="I3636" s="47" t="s">
        <v>3157</v>
      </c>
      <c r="J3636" s="10" t="s">
        <v>3159</v>
      </c>
      <c r="K3636" s="10" t="s">
        <v>3160</v>
      </c>
    </row>
    <row r="3637" spans="3:11" ht="15" customHeight="1" x14ac:dyDescent="0.3">
      <c r="C3637" s="44" t="s">
        <v>18743</v>
      </c>
      <c r="D3637" s="47" t="s">
        <v>995</v>
      </c>
      <c r="F3637" s="52" t="s">
        <v>13569</v>
      </c>
      <c r="G3637" s="10">
        <v>117279</v>
      </c>
      <c r="H3637" s="10" t="s">
        <v>3161</v>
      </c>
      <c r="I3637" s="47" t="s">
        <v>2782</v>
      </c>
      <c r="J3637" s="10" t="s">
        <v>3162</v>
      </c>
      <c r="K3637" s="10" t="s">
        <v>3163</v>
      </c>
    </row>
    <row r="3638" spans="3:11" ht="15" customHeight="1" x14ac:dyDescent="0.3">
      <c r="C3638" s="44" t="s">
        <v>18744</v>
      </c>
      <c r="D3638" s="47" t="s">
        <v>9129</v>
      </c>
      <c r="F3638" s="52" t="s">
        <v>25364</v>
      </c>
      <c r="G3638" s="10">
        <v>116679</v>
      </c>
      <c r="H3638" s="10" t="s">
        <v>25365</v>
      </c>
      <c r="I3638" s="47" t="s">
        <v>17917</v>
      </c>
      <c r="J3638" s="10" t="s">
        <v>21389</v>
      </c>
      <c r="K3638" s="10" t="s">
        <v>25366</v>
      </c>
    </row>
    <row r="3639" spans="3:11" ht="15" customHeight="1" x14ac:dyDescent="0.3">
      <c r="C3639" s="44" t="s">
        <v>18745</v>
      </c>
      <c r="D3639" s="47" t="s">
        <v>4867</v>
      </c>
      <c r="F3639" s="52" t="s">
        <v>13570</v>
      </c>
      <c r="G3639" s="10">
        <v>140583</v>
      </c>
      <c r="H3639" s="10" t="s">
        <v>3171</v>
      </c>
      <c r="I3639" s="47" t="s">
        <v>892</v>
      </c>
      <c r="J3639" s="10" t="s">
        <v>3172</v>
      </c>
      <c r="K3639" s="10" t="s">
        <v>3173</v>
      </c>
    </row>
    <row r="3640" spans="3:11" ht="15" customHeight="1" x14ac:dyDescent="0.3">
      <c r="C3640" s="44" t="s">
        <v>18746</v>
      </c>
      <c r="D3640" s="47" t="s">
        <v>9636</v>
      </c>
      <c r="F3640" s="52" t="s">
        <v>13571</v>
      </c>
      <c r="G3640" s="10">
        <v>114212</v>
      </c>
      <c r="H3640" s="10" t="s">
        <v>3176</v>
      </c>
      <c r="I3640" s="47" t="s">
        <v>894</v>
      </c>
      <c r="J3640" s="10" t="s">
        <v>3177</v>
      </c>
      <c r="K3640" s="10" t="s">
        <v>3178</v>
      </c>
    </row>
    <row r="3641" spans="3:11" ht="15" customHeight="1" x14ac:dyDescent="0.3">
      <c r="C3641" s="44" t="s">
        <v>18747</v>
      </c>
      <c r="D3641" s="47" t="s">
        <v>9401</v>
      </c>
      <c r="F3641" s="52" t="s">
        <v>25367</v>
      </c>
      <c r="G3641" s="10">
        <v>288734</v>
      </c>
      <c r="H3641" s="10" t="s">
        <v>25368</v>
      </c>
      <c r="I3641" s="47" t="s">
        <v>17919</v>
      </c>
      <c r="J3641" s="10" t="s">
        <v>21392</v>
      </c>
      <c r="K3641" s="10" t="s">
        <v>25369</v>
      </c>
    </row>
    <row r="3642" spans="3:11" ht="15" customHeight="1" x14ac:dyDescent="0.3">
      <c r="C3642" s="44" t="s">
        <v>18748</v>
      </c>
      <c r="D3642" s="47" t="s">
        <v>18749</v>
      </c>
      <c r="F3642" s="52" t="s">
        <v>13572</v>
      </c>
      <c r="G3642" s="10">
        <v>25229</v>
      </c>
      <c r="H3642" s="10" t="s">
        <v>3185</v>
      </c>
      <c r="I3642" s="47" t="s">
        <v>3184</v>
      </c>
      <c r="J3642" s="10" t="s">
        <v>3186</v>
      </c>
      <c r="K3642" s="10" t="s">
        <v>3187</v>
      </c>
    </row>
    <row r="3643" spans="3:11" ht="15" customHeight="1" x14ac:dyDescent="0.3">
      <c r="C3643" s="44" t="s">
        <v>18750</v>
      </c>
      <c r="D3643" s="47" t="s">
        <v>9438</v>
      </c>
      <c r="F3643" s="52" t="s">
        <v>13573</v>
      </c>
      <c r="G3643" s="10">
        <v>81645</v>
      </c>
      <c r="H3643" s="10" t="s">
        <v>3189</v>
      </c>
      <c r="I3643" s="47" t="s">
        <v>3188</v>
      </c>
      <c r="J3643" s="10" t="s">
        <v>3190</v>
      </c>
      <c r="K3643" s="10" t="s">
        <v>3191</v>
      </c>
    </row>
    <row r="3644" spans="3:11" ht="15" customHeight="1" x14ac:dyDescent="0.3">
      <c r="C3644" s="44" t="s">
        <v>18751</v>
      </c>
      <c r="D3644" s="47" t="s">
        <v>1592</v>
      </c>
      <c r="F3644" s="52" t="s">
        <v>25370</v>
      </c>
      <c r="G3644" s="10">
        <v>24260</v>
      </c>
      <c r="H3644" s="10" t="s">
        <v>25371</v>
      </c>
      <c r="I3644" s="47" t="s">
        <v>16919</v>
      </c>
      <c r="J3644" s="10" t="s">
        <v>21395</v>
      </c>
      <c r="K3644" s="10" t="s">
        <v>25372</v>
      </c>
    </row>
    <row r="3645" spans="3:11" ht="15" customHeight="1" x14ac:dyDescent="0.3">
      <c r="C3645" s="44" t="s">
        <v>18752</v>
      </c>
      <c r="D3645" s="47" t="s">
        <v>1594</v>
      </c>
      <c r="F3645" s="52" t="s">
        <v>13574</v>
      </c>
      <c r="G3645" s="10">
        <v>25111</v>
      </c>
      <c r="H3645" s="10" t="s">
        <v>3193</v>
      </c>
      <c r="I3645" s="47" t="s">
        <v>3192</v>
      </c>
      <c r="J3645" s="10" t="s">
        <v>3194</v>
      </c>
      <c r="K3645" s="10" t="s">
        <v>3195</v>
      </c>
    </row>
    <row r="3646" spans="3:11" ht="15" customHeight="1" x14ac:dyDescent="0.3">
      <c r="C3646" s="44" t="s">
        <v>18753</v>
      </c>
      <c r="D3646" s="47" t="s">
        <v>1596</v>
      </c>
      <c r="F3646" s="52" t="s">
        <v>13575</v>
      </c>
      <c r="G3646" s="10">
        <v>53949</v>
      </c>
      <c r="H3646" s="10" t="s">
        <v>3197</v>
      </c>
      <c r="I3646" s="47" t="s">
        <v>3196</v>
      </c>
      <c r="J3646" s="10" t="s">
        <v>3198</v>
      </c>
      <c r="K3646" s="10" t="s">
        <v>3199</v>
      </c>
    </row>
    <row r="3647" spans="3:11" ht="15" customHeight="1" x14ac:dyDescent="0.3">
      <c r="C3647" s="44" t="s">
        <v>18754</v>
      </c>
      <c r="D3647" s="47" t="s">
        <v>1600</v>
      </c>
      <c r="F3647" s="52" t="s">
        <v>13576</v>
      </c>
      <c r="G3647" s="10">
        <v>291541</v>
      </c>
      <c r="H3647" s="10" t="s">
        <v>3208</v>
      </c>
      <c r="I3647" s="47" t="s">
        <v>2790</v>
      </c>
      <c r="J3647" s="10" t="s">
        <v>3209</v>
      </c>
      <c r="K3647" s="10" t="s">
        <v>3210</v>
      </c>
    </row>
    <row r="3648" spans="3:11" ht="15" customHeight="1" x14ac:dyDescent="0.3">
      <c r="C3648" s="44" t="s">
        <v>18755</v>
      </c>
      <c r="D3648" s="48" t="s">
        <v>9473</v>
      </c>
      <c r="F3648" s="52" t="s">
        <v>13577</v>
      </c>
      <c r="G3648" s="10">
        <v>364388</v>
      </c>
      <c r="H3648" s="10" t="s">
        <v>3214</v>
      </c>
      <c r="I3648" s="47" t="s">
        <v>2798</v>
      </c>
      <c r="J3648" s="10" t="s">
        <v>3215</v>
      </c>
      <c r="K3648" s="10" t="s">
        <v>3216</v>
      </c>
    </row>
    <row r="3649" spans="3:11" ht="15" customHeight="1" x14ac:dyDescent="0.3">
      <c r="C3649" s="44" t="s">
        <v>18756</v>
      </c>
      <c r="D3649" s="48" t="s">
        <v>9477</v>
      </c>
      <c r="F3649" s="52" t="s">
        <v>25373</v>
      </c>
      <c r="G3649" s="10">
        <v>83681</v>
      </c>
      <c r="H3649" s="10" t="s">
        <v>25374</v>
      </c>
      <c r="I3649" s="47" t="s">
        <v>17921</v>
      </c>
      <c r="J3649" s="10" t="s">
        <v>21401</v>
      </c>
      <c r="K3649" s="10" t="s">
        <v>25375</v>
      </c>
    </row>
    <row r="3650" spans="3:11" ht="15" customHeight="1" x14ac:dyDescent="0.3">
      <c r="C3650" s="44" t="s">
        <v>18757</v>
      </c>
      <c r="D3650" s="48" t="s">
        <v>9490</v>
      </c>
      <c r="F3650" s="52" t="s">
        <v>13578</v>
      </c>
      <c r="G3650" s="10">
        <v>245978</v>
      </c>
      <c r="H3650" s="10" t="s">
        <v>3223</v>
      </c>
      <c r="I3650" s="47" t="s">
        <v>3222</v>
      </c>
      <c r="J3650" s="10" t="s">
        <v>3224</v>
      </c>
      <c r="K3650" s="10" t="s">
        <v>3225</v>
      </c>
    </row>
    <row r="3651" spans="3:11" ht="15" customHeight="1" x14ac:dyDescent="0.3">
      <c r="C3651" s="44" t="s">
        <v>18758</v>
      </c>
      <c r="D3651" s="48" t="s">
        <v>18759</v>
      </c>
      <c r="F3651" s="52" t="s">
        <v>13579</v>
      </c>
      <c r="G3651" s="10">
        <v>365395</v>
      </c>
      <c r="H3651" s="10" t="s">
        <v>3228</v>
      </c>
      <c r="I3651" s="47" t="s">
        <v>3227</v>
      </c>
      <c r="J3651" s="10" t="s">
        <v>3229</v>
      </c>
      <c r="K3651" s="10" t="s">
        <v>3230</v>
      </c>
    </row>
    <row r="3652" spans="3:11" ht="15" customHeight="1" x14ac:dyDescent="0.3">
      <c r="C3652" s="44" t="s">
        <v>18760</v>
      </c>
      <c r="D3652" s="48" t="s">
        <v>9502</v>
      </c>
      <c r="F3652" s="52" t="s">
        <v>13580</v>
      </c>
      <c r="G3652" s="10">
        <v>60669</v>
      </c>
      <c r="H3652" s="10" t="s">
        <v>3282</v>
      </c>
      <c r="I3652" s="47" t="s">
        <v>3281</v>
      </c>
      <c r="J3652" s="10" t="s">
        <v>3283</v>
      </c>
      <c r="K3652" s="10" t="s">
        <v>3284</v>
      </c>
    </row>
    <row r="3653" spans="3:11" ht="15" customHeight="1" x14ac:dyDescent="0.3">
      <c r="C3653" s="44" t="s">
        <v>18761</v>
      </c>
      <c r="D3653" s="48" t="s">
        <v>9608</v>
      </c>
      <c r="F3653" s="52" t="s">
        <v>13581</v>
      </c>
      <c r="G3653" s="10">
        <v>307616</v>
      </c>
      <c r="H3653" s="10" t="s">
        <v>3289</v>
      </c>
      <c r="I3653" s="47" t="s">
        <v>3288</v>
      </c>
      <c r="J3653" s="10" t="s">
        <v>3290</v>
      </c>
      <c r="K3653" s="10" t="s">
        <v>3291</v>
      </c>
    </row>
    <row r="3654" spans="3:11" ht="15" customHeight="1" x14ac:dyDescent="0.3">
      <c r="C3654" s="44" t="s">
        <v>18762</v>
      </c>
      <c r="D3654" s="48" t="s">
        <v>6769</v>
      </c>
      <c r="F3654" s="52" t="s">
        <v>25376</v>
      </c>
      <c r="G3654" s="10">
        <v>312227</v>
      </c>
      <c r="H3654" s="10" t="s">
        <v>25377</v>
      </c>
      <c r="I3654" s="47" t="s">
        <v>17923</v>
      </c>
      <c r="J3654" s="10" t="s">
        <v>21407</v>
      </c>
      <c r="K3654" s="10" t="s">
        <v>25378</v>
      </c>
    </row>
    <row r="3655" spans="3:11" ht="15" customHeight="1" x14ac:dyDescent="0.3">
      <c r="C3655" s="44" t="s">
        <v>18763</v>
      </c>
      <c r="D3655" s="48" t="s">
        <v>9949</v>
      </c>
      <c r="F3655" s="52" t="s">
        <v>13582</v>
      </c>
      <c r="G3655" s="10">
        <v>25248</v>
      </c>
      <c r="H3655" s="10" t="s">
        <v>3296</v>
      </c>
      <c r="I3655" s="47" t="s">
        <v>3295</v>
      </c>
      <c r="J3655" s="10" t="s">
        <v>3297</v>
      </c>
      <c r="K3655" s="10" t="s">
        <v>3298</v>
      </c>
    </row>
    <row r="3656" spans="3:11" ht="15" customHeight="1" x14ac:dyDescent="0.3">
      <c r="C3656" s="44" t="s">
        <v>18764</v>
      </c>
      <c r="D3656" s="48" t="s">
        <v>18765</v>
      </c>
      <c r="F3656" s="52" t="s">
        <v>13583</v>
      </c>
      <c r="G3656" s="10">
        <v>57302</v>
      </c>
      <c r="H3656" s="10" t="s">
        <v>3300</v>
      </c>
      <c r="I3656" s="47" t="s">
        <v>3299</v>
      </c>
      <c r="J3656" s="10" t="s">
        <v>3301</v>
      </c>
      <c r="K3656" s="10" t="s">
        <v>3302</v>
      </c>
    </row>
    <row r="3657" spans="3:11" ht="15" customHeight="1" x14ac:dyDescent="0.3">
      <c r="C3657" s="44" t="s">
        <v>18766</v>
      </c>
      <c r="D3657" s="48" t="s">
        <v>1311</v>
      </c>
      <c r="F3657" s="52" t="s">
        <v>13584</v>
      </c>
      <c r="G3657" s="10">
        <v>313173</v>
      </c>
      <c r="H3657" s="10" t="s">
        <v>3304</v>
      </c>
      <c r="I3657" s="47" t="s">
        <v>3303</v>
      </c>
      <c r="J3657" s="10" t="s">
        <v>3305</v>
      </c>
      <c r="K3657" s="10" t="s">
        <v>3306</v>
      </c>
    </row>
    <row r="3658" spans="3:11" ht="15" customHeight="1" x14ac:dyDescent="0.3">
      <c r="C3658" s="44" t="s">
        <v>18767</v>
      </c>
      <c r="D3658" s="48" t="s">
        <v>9868</v>
      </c>
      <c r="F3658" s="52" t="s">
        <v>13585</v>
      </c>
      <c r="G3658" s="10">
        <v>85251</v>
      </c>
      <c r="H3658" s="10" t="s">
        <v>3319</v>
      </c>
      <c r="I3658" s="47" t="s">
        <v>3294</v>
      </c>
      <c r="J3658" s="10" t="s">
        <v>3320</v>
      </c>
      <c r="K3658" s="10" t="s">
        <v>3321</v>
      </c>
    </row>
    <row r="3659" spans="3:11" ht="15" customHeight="1" x14ac:dyDescent="0.3">
      <c r="C3659" s="44" t="s">
        <v>18768</v>
      </c>
      <c r="D3659" s="48" t="s">
        <v>4875</v>
      </c>
      <c r="F3659" s="52" t="s">
        <v>13586</v>
      </c>
      <c r="G3659" s="10">
        <v>363265</v>
      </c>
      <c r="H3659" s="10" t="s">
        <v>3327</v>
      </c>
      <c r="I3659" s="47" t="s">
        <v>3020</v>
      </c>
      <c r="J3659" s="10" t="s">
        <v>3328</v>
      </c>
      <c r="K3659" s="10" t="s">
        <v>3329</v>
      </c>
    </row>
    <row r="3660" spans="3:11" ht="15" customHeight="1" x14ac:dyDescent="0.3">
      <c r="C3660" s="44" t="s">
        <v>18769</v>
      </c>
      <c r="D3660" s="48" t="s">
        <v>18770</v>
      </c>
      <c r="F3660" s="52" t="s">
        <v>13587</v>
      </c>
      <c r="G3660" s="10">
        <v>363068</v>
      </c>
      <c r="H3660" s="10" t="s">
        <v>3333</v>
      </c>
      <c r="I3660" s="47" t="s">
        <v>3332</v>
      </c>
      <c r="J3660" s="10" t="s">
        <v>3334</v>
      </c>
      <c r="K3660" s="10" t="s">
        <v>3335</v>
      </c>
    </row>
    <row r="3661" spans="3:11" ht="15" customHeight="1" x14ac:dyDescent="0.3">
      <c r="C3661" s="44" t="s">
        <v>18771</v>
      </c>
      <c r="D3661" s="48" t="s">
        <v>1602</v>
      </c>
      <c r="F3661" s="52" t="s">
        <v>13588</v>
      </c>
      <c r="G3661" s="10">
        <v>24267</v>
      </c>
      <c r="H3661" s="10" t="s">
        <v>3339</v>
      </c>
      <c r="I3661" s="47" t="s">
        <v>491</v>
      </c>
      <c r="J3661" s="10" t="s">
        <v>3340</v>
      </c>
      <c r="K3661" s="10" t="s">
        <v>3341</v>
      </c>
    </row>
    <row r="3662" spans="3:11" ht="15" customHeight="1" x14ac:dyDescent="0.3">
      <c r="C3662" s="44" t="s">
        <v>18772</v>
      </c>
      <c r="D3662" s="48" t="s">
        <v>1608</v>
      </c>
      <c r="F3662" s="52" t="s">
        <v>13589</v>
      </c>
      <c r="G3662" s="10">
        <v>29507</v>
      </c>
      <c r="H3662" s="10" t="s">
        <v>3347</v>
      </c>
      <c r="I3662" s="47" t="s">
        <v>1837</v>
      </c>
      <c r="J3662" s="10" t="s">
        <v>3348</v>
      </c>
      <c r="K3662" s="10" t="s">
        <v>3349</v>
      </c>
    </row>
    <row r="3663" spans="3:11" ht="15" customHeight="1" x14ac:dyDescent="0.3">
      <c r="C3663" s="44" t="s">
        <v>18773</v>
      </c>
      <c r="D3663" s="48" t="s">
        <v>1610</v>
      </c>
      <c r="F3663" s="52" t="s">
        <v>13590</v>
      </c>
      <c r="G3663" s="10">
        <v>171335</v>
      </c>
      <c r="H3663" s="10" t="s">
        <v>3354</v>
      </c>
      <c r="I3663" s="47" t="s">
        <v>1840</v>
      </c>
      <c r="J3663" s="10" t="s">
        <v>3355</v>
      </c>
      <c r="K3663" s="10" t="s">
        <v>3356</v>
      </c>
    </row>
    <row r="3664" spans="3:11" ht="15" customHeight="1" x14ac:dyDescent="0.3">
      <c r="C3664" s="44" t="s">
        <v>18774</v>
      </c>
      <c r="D3664" s="48" t="s">
        <v>9961</v>
      </c>
      <c r="F3664" s="52" t="s">
        <v>13591</v>
      </c>
      <c r="G3664" s="10">
        <v>25757</v>
      </c>
      <c r="H3664" s="10" t="s">
        <v>3360</v>
      </c>
      <c r="I3664" s="47" t="s">
        <v>1639</v>
      </c>
      <c r="J3664" s="10" t="s">
        <v>3361</v>
      </c>
      <c r="K3664" s="10" t="s">
        <v>3362</v>
      </c>
    </row>
    <row r="3665" spans="3:11" ht="15" customHeight="1" x14ac:dyDescent="0.3">
      <c r="C3665" s="44" t="s">
        <v>18775</v>
      </c>
      <c r="D3665" s="48" t="s">
        <v>3143</v>
      </c>
      <c r="F3665" s="52" t="s">
        <v>13592</v>
      </c>
      <c r="G3665" s="10">
        <v>25756</v>
      </c>
      <c r="H3665" s="10" t="s">
        <v>3363</v>
      </c>
      <c r="I3665" s="47" t="s">
        <v>1640</v>
      </c>
      <c r="J3665" s="10" t="s">
        <v>3364</v>
      </c>
      <c r="K3665" s="10" t="s">
        <v>3365</v>
      </c>
    </row>
    <row r="3666" spans="3:11" ht="15" customHeight="1" x14ac:dyDescent="0.3">
      <c r="C3666" s="44" t="s">
        <v>18776</v>
      </c>
      <c r="D3666" s="48" t="s">
        <v>9978</v>
      </c>
      <c r="F3666" s="52" t="s">
        <v>13593</v>
      </c>
      <c r="G3666" s="10">
        <v>25413</v>
      </c>
      <c r="H3666" s="10" t="s">
        <v>3367</v>
      </c>
      <c r="I3666" s="47" t="s">
        <v>1647</v>
      </c>
      <c r="J3666" s="10" t="s">
        <v>3368</v>
      </c>
      <c r="K3666" s="10" t="s">
        <v>3369</v>
      </c>
    </row>
    <row r="3667" spans="3:11" ht="15" customHeight="1" x14ac:dyDescent="0.3">
      <c r="C3667" s="44" t="s">
        <v>18777</v>
      </c>
      <c r="D3667" s="48" t="s">
        <v>8900</v>
      </c>
      <c r="F3667" s="52" t="s">
        <v>13594</v>
      </c>
      <c r="G3667" s="10">
        <v>311849</v>
      </c>
      <c r="H3667" s="10" t="s">
        <v>3382</v>
      </c>
      <c r="I3667" s="47" t="s">
        <v>1653</v>
      </c>
      <c r="J3667" s="10" t="s">
        <v>3383</v>
      </c>
      <c r="K3667" s="10" t="s">
        <v>3384</v>
      </c>
    </row>
    <row r="3668" spans="3:11" ht="15" customHeight="1" x14ac:dyDescent="0.3">
      <c r="C3668" s="44" t="s">
        <v>18778</v>
      </c>
      <c r="D3668" s="48" t="s">
        <v>4272</v>
      </c>
      <c r="F3668" s="52" t="s">
        <v>25379</v>
      </c>
      <c r="G3668" s="10">
        <v>297498</v>
      </c>
      <c r="H3668" s="10" t="s">
        <v>25380</v>
      </c>
      <c r="I3668" s="47" t="s">
        <v>17925</v>
      </c>
      <c r="J3668" s="10" t="s">
        <v>21410</v>
      </c>
      <c r="K3668" s="10" t="s">
        <v>25381</v>
      </c>
    </row>
    <row r="3669" spans="3:11" ht="15" customHeight="1" x14ac:dyDescent="0.3">
      <c r="C3669" s="44" t="s">
        <v>18779</v>
      </c>
      <c r="D3669" s="48" t="s">
        <v>10055</v>
      </c>
      <c r="F3669" s="52" t="s">
        <v>25382</v>
      </c>
      <c r="G3669" s="10">
        <v>114205</v>
      </c>
      <c r="H3669" s="10" t="s">
        <v>25383</v>
      </c>
      <c r="I3669" s="47" t="s">
        <v>16926</v>
      </c>
      <c r="J3669" s="10" t="s">
        <v>21413</v>
      </c>
      <c r="K3669" s="10" t="s">
        <v>25384</v>
      </c>
    </row>
    <row r="3670" spans="3:11" ht="15" customHeight="1" x14ac:dyDescent="0.3">
      <c r="C3670" s="44" t="s">
        <v>18780</v>
      </c>
      <c r="D3670" s="48" t="s">
        <v>2206</v>
      </c>
      <c r="F3670" s="52" t="s">
        <v>13595</v>
      </c>
      <c r="G3670" s="10">
        <v>58959</v>
      </c>
      <c r="H3670" s="10" t="s">
        <v>3401</v>
      </c>
      <c r="I3670" s="47" t="s">
        <v>3400</v>
      </c>
      <c r="J3670" s="10" t="s">
        <v>3402</v>
      </c>
      <c r="K3670" s="10" t="s">
        <v>3403</v>
      </c>
    </row>
    <row r="3671" spans="3:11" ht="15" customHeight="1" x14ac:dyDescent="0.3">
      <c r="C3671" s="44" t="s">
        <v>18781</v>
      </c>
      <c r="D3671" s="48" t="s">
        <v>10163</v>
      </c>
      <c r="F3671" s="52" t="s">
        <v>13596</v>
      </c>
      <c r="G3671" s="10">
        <v>64680</v>
      </c>
      <c r="H3671" s="10" t="s">
        <v>3405</v>
      </c>
      <c r="I3671" s="47" t="s">
        <v>3404</v>
      </c>
      <c r="J3671" s="10" t="s">
        <v>3406</v>
      </c>
      <c r="K3671" s="10" t="s">
        <v>3407</v>
      </c>
    </row>
    <row r="3672" spans="3:11" ht="15" customHeight="1" x14ac:dyDescent="0.3">
      <c r="C3672" s="44" t="s">
        <v>18782</v>
      </c>
      <c r="D3672" s="48" t="s">
        <v>1039</v>
      </c>
      <c r="F3672" s="52" t="s">
        <v>13597</v>
      </c>
      <c r="G3672" s="10">
        <v>83842</v>
      </c>
      <c r="H3672" s="10" t="s">
        <v>3410</v>
      </c>
      <c r="I3672" s="47" t="s">
        <v>1655</v>
      </c>
      <c r="J3672" s="10" t="s">
        <v>3411</v>
      </c>
      <c r="K3672" s="10" t="s">
        <v>3412</v>
      </c>
    </row>
    <row r="3673" spans="3:11" ht="15" customHeight="1" x14ac:dyDescent="0.3">
      <c r="C3673" s="44" t="s">
        <v>18783</v>
      </c>
      <c r="D3673" s="48" t="s">
        <v>18784</v>
      </c>
      <c r="F3673" s="52" t="s">
        <v>13598</v>
      </c>
      <c r="G3673" s="10">
        <v>25419</v>
      </c>
      <c r="H3673" s="10" t="s">
        <v>3413</v>
      </c>
      <c r="I3673" s="47" t="s">
        <v>898</v>
      </c>
      <c r="J3673" s="10" t="s">
        <v>3414</v>
      </c>
      <c r="K3673" s="10" t="s">
        <v>3415</v>
      </c>
    </row>
    <row r="3674" spans="3:11" ht="15" customHeight="1" x14ac:dyDescent="0.3">
      <c r="C3674" s="44" t="s">
        <v>18785</v>
      </c>
      <c r="D3674" s="48" t="s">
        <v>1045</v>
      </c>
      <c r="F3674" s="52" t="s">
        <v>13599</v>
      </c>
      <c r="G3674" s="10">
        <v>24273</v>
      </c>
      <c r="H3674" s="10" t="s">
        <v>3424</v>
      </c>
      <c r="I3674" s="47" t="s">
        <v>3423</v>
      </c>
      <c r="J3674" s="10" t="s">
        <v>3425</v>
      </c>
      <c r="K3674" s="10" t="s">
        <v>3426</v>
      </c>
    </row>
    <row r="3675" spans="3:11" ht="15" customHeight="1" x14ac:dyDescent="0.3">
      <c r="C3675" s="44" t="s">
        <v>18786</v>
      </c>
      <c r="D3675" s="48" t="s">
        <v>1054</v>
      </c>
      <c r="F3675" s="52" t="s">
        <v>13600</v>
      </c>
      <c r="G3675" s="10">
        <v>25420</v>
      </c>
      <c r="H3675" s="10" t="s">
        <v>3429</v>
      </c>
      <c r="I3675" s="47" t="s">
        <v>3428</v>
      </c>
      <c r="J3675" s="10" t="s">
        <v>3430</v>
      </c>
      <c r="K3675" s="10" t="s">
        <v>3431</v>
      </c>
    </row>
    <row r="3676" spans="3:11" ht="15" customHeight="1" x14ac:dyDescent="0.3">
      <c r="C3676" s="44" t="s">
        <v>18787</v>
      </c>
      <c r="D3676" s="48" t="s">
        <v>2569</v>
      </c>
      <c r="F3676" s="52" t="s">
        <v>13601</v>
      </c>
      <c r="G3676" s="10">
        <v>170587</v>
      </c>
      <c r="H3676" s="10" t="s">
        <v>3444</v>
      </c>
      <c r="I3676" s="47" t="s">
        <v>1501</v>
      </c>
      <c r="J3676" s="10" t="s">
        <v>3445</v>
      </c>
      <c r="K3676" s="10" t="s">
        <v>3446</v>
      </c>
    </row>
    <row r="3677" spans="3:11" ht="15" customHeight="1" x14ac:dyDescent="0.3">
      <c r="C3677" s="44" t="s">
        <v>18788</v>
      </c>
      <c r="D3677" s="48" t="s">
        <v>10304</v>
      </c>
      <c r="F3677" s="52" t="s">
        <v>13602</v>
      </c>
      <c r="G3677" s="10">
        <v>78965</v>
      </c>
      <c r="H3677" s="10" t="s">
        <v>3448</v>
      </c>
      <c r="I3677" s="47" t="s">
        <v>2291</v>
      </c>
      <c r="J3677" s="10" t="s">
        <v>64</v>
      </c>
      <c r="K3677" s="10" t="s">
        <v>3449</v>
      </c>
    </row>
    <row r="3678" spans="3:11" ht="15" customHeight="1" x14ac:dyDescent="0.3">
      <c r="C3678" s="44" t="s">
        <v>18789</v>
      </c>
      <c r="D3678" s="48" t="s">
        <v>9518</v>
      </c>
      <c r="F3678" s="52" t="s">
        <v>13603</v>
      </c>
      <c r="G3678" s="10">
        <v>116630</v>
      </c>
      <c r="H3678" s="10" t="s">
        <v>3450</v>
      </c>
      <c r="I3678" s="47" t="s">
        <v>2300</v>
      </c>
      <c r="J3678" s="10" t="s">
        <v>67</v>
      </c>
      <c r="K3678" s="10" t="s">
        <v>3451</v>
      </c>
    </row>
    <row r="3679" spans="3:11" ht="15" customHeight="1" x14ac:dyDescent="0.3">
      <c r="C3679" s="44" t="s">
        <v>18790</v>
      </c>
      <c r="D3679" s="48" t="s">
        <v>1065</v>
      </c>
      <c r="F3679" s="52" t="s">
        <v>13604</v>
      </c>
      <c r="G3679" s="10">
        <v>652957</v>
      </c>
      <c r="H3679" s="10" t="s">
        <v>3453</v>
      </c>
      <c r="I3679" s="47" t="s">
        <v>3452</v>
      </c>
      <c r="J3679" s="10" t="s">
        <v>3454</v>
      </c>
      <c r="K3679" s="10" t="s">
        <v>3455</v>
      </c>
    </row>
    <row r="3680" spans="3:11" ht="15" customHeight="1" x14ac:dyDescent="0.3">
      <c r="C3680" s="44" t="s">
        <v>18791</v>
      </c>
      <c r="D3680" s="48" t="s">
        <v>6770</v>
      </c>
      <c r="F3680" s="52" t="s">
        <v>13605</v>
      </c>
      <c r="G3680" s="10">
        <v>171081</v>
      </c>
      <c r="H3680" s="10" t="s">
        <v>3457</v>
      </c>
      <c r="I3680" s="47" t="s">
        <v>3456</v>
      </c>
      <c r="J3680" s="10" t="s">
        <v>3458</v>
      </c>
      <c r="K3680" s="10" t="s">
        <v>3459</v>
      </c>
    </row>
    <row r="3681" spans="3:11" ht="15" customHeight="1" x14ac:dyDescent="0.3">
      <c r="C3681" s="44" t="s">
        <v>18792</v>
      </c>
      <c r="D3681" s="48" t="s">
        <v>1083</v>
      </c>
      <c r="F3681" s="52" t="s">
        <v>13606</v>
      </c>
      <c r="G3681" s="10">
        <v>25610</v>
      </c>
      <c r="H3681" s="10" t="s">
        <v>3460</v>
      </c>
      <c r="I3681" s="47" t="s">
        <v>2308</v>
      </c>
      <c r="J3681" s="10" t="s">
        <v>70</v>
      </c>
      <c r="K3681" s="10" t="s">
        <v>3461</v>
      </c>
    </row>
    <row r="3682" spans="3:11" ht="15" customHeight="1" x14ac:dyDescent="0.3">
      <c r="C3682" s="44" t="s">
        <v>18793</v>
      </c>
      <c r="D3682" s="48" t="s">
        <v>10437</v>
      </c>
      <c r="F3682" s="52" t="s">
        <v>13607</v>
      </c>
      <c r="G3682" s="10">
        <v>298518</v>
      </c>
      <c r="H3682" s="10" t="s">
        <v>3465</v>
      </c>
      <c r="I3682" s="47" t="s">
        <v>3464</v>
      </c>
      <c r="J3682" s="10" t="s">
        <v>3466</v>
      </c>
      <c r="K3682" s="10" t="s">
        <v>3467</v>
      </c>
    </row>
    <row r="3683" spans="3:11" ht="15" customHeight="1" x14ac:dyDescent="0.3">
      <c r="C3683" s="44" t="s">
        <v>18794</v>
      </c>
      <c r="D3683" s="48" t="s">
        <v>10471</v>
      </c>
      <c r="F3683" s="52" t="s">
        <v>13608</v>
      </c>
      <c r="G3683" s="10">
        <v>29201</v>
      </c>
      <c r="H3683" s="10" t="s">
        <v>3495</v>
      </c>
      <c r="I3683" s="47" t="s">
        <v>3494</v>
      </c>
      <c r="J3683" s="10" t="s">
        <v>3496</v>
      </c>
      <c r="K3683" s="10" t="s">
        <v>3497</v>
      </c>
    </row>
    <row r="3684" spans="3:11" ht="15" customHeight="1" x14ac:dyDescent="0.3">
      <c r="C3684" s="44" t="s">
        <v>18795</v>
      </c>
      <c r="D3684" s="48" t="s">
        <v>10477</v>
      </c>
      <c r="F3684" s="52" t="s">
        <v>13609</v>
      </c>
      <c r="G3684" s="10">
        <v>293515</v>
      </c>
      <c r="H3684" s="10" t="s">
        <v>3500</v>
      </c>
      <c r="I3684" s="47" t="s">
        <v>3499</v>
      </c>
      <c r="J3684" s="10" t="s">
        <v>3501</v>
      </c>
      <c r="K3684" s="10" t="s">
        <v>3502</v>
      </c>
    </row>
    <row r="3685" spans="3:11" ht="15" customHeight="1" x14ac:dyDescent="0.3">
      <c r="C3685" s="44" t="s">
        <v>18796</v>
      </c>
      <c r="D3685" s="48" t="s">
        <v>18797</v>
      </c>
      <c r="F3685" s="52" t="s">
        <v>13610</v>
      </c>
      <c r="G3685" s="10">
        <v>84353</v>
      </c>
      <c r="H3685" s="10" t="s">
        <v>3510</v>
      </c>
      <c r="I3685" s="47" t="s">
        <v>3027</v>
      </c>
      <c r="J3685" s="10" t="s">
        <v>3511</v>
      </c>
      <c r="K3685" s="10" t="s">
        <v>3512</v>
      </c>
    </row>
    <row r="3686" spans="3:11" ht="15" customHeight="1" x14ac:dyDescent="0.3">
      <c r="C3686" s="44" t="s">
        <v>18798</v>
      </c>
      <c r="D3686" s="48" t="s">
        <v>10514</v>
      </c>
      <c r="F3686" s="52" t="s">
        <v>13611</v>
      </c>
      <c r="G3686" s="10">
        <v>64529</v>
      </c>
      <c r="H3686" s="10" t="s">
        <v>3518</v>
      </c>
      <c r="I3686" s="47" t="s">
        <v>3517</v>
      </c>
      <c r="J3686" s="10" t="s">
        <v>3519</v>
      </c>
      <c r="K3686" s="10" t="s">
        <v>3520</v>
      </c>
    </row>
    <row r="3687" spans="3:11" ht="15" customHeight="1" x14ac:dyDescent="0.3">
      <c r="C3687" s="44" t="s">
        <v>18799</v>
      </c>
      <c r="D3687" s="48" t="s">
        <v>2010</v>
      </c>
      <c r="F3687" s="52" t="s">
        <v>13612</v>
      </c>
      <c r="G3687" s="10">
        <v>25424</v>
      </c>
      <c r="H3687" s="10" t="s">
        <v>3529</v>
      </c>
      <c r="I3687" s="47" t="s">
        <v>3528</v>
      </c>
      <c r="J3687" s="10" t="s">
        <v>3530</v>
      </c>
      <c r="K3687" s="10" t="s">
        <v>3531</v>
      </c>
    </row>
    <row r="3688" spans="3:11" ht="15" customHeight="1" x14ac:dyDescent="0.3">
      <c r="C3688" s="44" t="s">
        <v>18800</v>
      </c>
      <c r="D3688" s="48" t="s">
        <v>2016</v>
      </c>
      <c r="F3688" s="52" t="s">
        <v>13613</v>
      </c>
      <c r="G3688" s="10">
        <v>362356</v>
      </c>
      <c r="H3688" s="10" t="s">
        <v>3545</v>
      </c>
      <c r="I3688" s="47" t="s">
        <v>3544</v>
      </c>
      <c r="J3688" s="10" t="s">
        <v>3546</v>
      </c>
      <c r="K3688" s="10" t="s">
        <v>3547</v>
      </c>
    </row>
    <row r="3689" spans="3:11" ht="15" customHeight="1" x14ac:dyDescent="0.3">
      <c r="C3689" s="44" t="s">
        <v>18801</v>
      </c>
      <c r="D3689" s="48" t="s">
        <v>2025</v>
      </c>
      <c r="F3689" s="52" t="s">
        <v>13614</v>
      </c>
      <c r="G3689" s="10">
        <v>361258</v>
      </c>
      <c r="H3689" s="10" t="s">
        <v>3553</v>
      </c>
      <c r="I3689" s="47" t="s">
        <v>3552</v>
      </c>
      <c r="J3689" s="10" t="s">
        <v>3554</v>
      </c>
      <c r="K3689" s="10" t="s">
        <v>3555</v>
      </c>
    </row>
    <row r="3690" spans="3:11" ht="15" customHeight="1" x14ac:dyDescent="0.3">
      <c r="C3690" s="44" t="s">
        <v>18802</v>
      </c>
      <c r="D3690" s="48" t="s">
        <v>10551</v>
      </c>
      <c r="F3690" s="52" t="s">
        <v>13615</v>
      </c>
      <c r="G3690" s="10">
        <v>301555</v>
      </c>
      <c r="H3690" s="10" t="s">
        <v>3560</v>
      </c>
      <c r="I3690" s="47" t="s">
        <v>3559</v>
      </c>
      <c r="J3690" s="10" t="s">
        <v>3561</v>
      </c>
      <c r="K3690" s="10" t="s">
        <v>3562</v>
      </c>
    </row>
    <row r="3691" spans="3:11" ht="15" customHeight="1" x14ac:dyDescent="0.3">
      <c r="C3691" s="44" t="s">
        <v>18803</v>
      </c>
      <c r="D3691" s="48" t="s">
        <v>10560</v>
      </c>
      <c r="F3691" s="52" t="s">
        <v>25385</v>
      </c>
      <c r="G3691" s="10">
        <v>361181</v>
      </c>
      <c r="H3691" s="10" t="s">
        <v>25386</v>
      </c>
      <c r="I3691" s="47" t="s">
        <v>3745</v>
      </c>
      <c r="J3691" s="10" t="s">
        <v>3747</v>
      </c>
      <c r="K3691" s="10" t="s">
        <v>25387</v>
      </c>
    </row>
    <row r="3692" spans="3:11" ht="15" customHeight="1" x14ac:dyDescent="0.3">
      <c r="C3692" s="44" t="s">
        <v>18804</v>
      </c>
      <c r="D3692" s="48" t="s">
        <v>10564</v>
      </c>
      <c r="F3692" s="52" t="s">
        <v>13616</v>
      </c>
      <c r="G3692" s="10">
        <v>302502</v>
      </c>
      <c r="H3692" s="10" t="s">
        <v>3564</v>
      </c>
      <c r="I3692" s="47" t="s">
        <v>3563</v>
      </c>
      <c r="J3692" s="10" t="s">
        <v>3565</v>
      </c>
      <c r="K3692" s="10" t="s">
        <v>3566</v>
      </c>
    </row>
    <row r="3693" spans="3:11" ht="15" customHeight="1" x14ac:dyDescent="0.3">
      <c r="C3693" s="44" t="s">
        <v>18805</v>
      </c>
      <c r="D3693" s="48" t="s">
        <v>18806</v>
      </c>
      <c r="F3693" s="52" t="s">
        <v>13617</v>
      </c>
      <c r="G3693" s="10">
        <v>64624</v>
      </c>
      <c r="H3693" s="10" t="s">
        <v>3568</v>
      </c>
      <c r="I3693" s="47" t="s">
        <v>3567</v>
      </c>
      <c r="J3693" s="10" t="s">
        <v>3569</v>
      </c>
      <c r="K3693" s="10" t="s">
        <v>3570</v>
      </c>
    </row>
    <row r="3694" spans="3:11" ht="15" customHeight="1" x14ac:dyDescent="0.3">
      <c r="C3694" s="44" t="s">
        <v>18807</v>
      </c>
      <c r="D3694" s="48" t="s">
        <v>10628</v>
      </c>
      <c r="F3694" s="52" t="s">
        <v>13618</v>
      </c>
      <c r="G3694" s="10">
        <v>316228</v>
      </c>
      <c r="H3694" s="10" t="s">
        <v>3574</v>
      </c>
      <c r="I3694" s="47" t="s">
        <v>3573</v>
      </c>
      <c r="J3694" s="10" t="s">
        <v>3575</v>
      </c>
      <c r="K3694" s="10" t="s">
        <v>3576</v>
      </c>
    </row>
    <row r="3695" spans="3:11" ht="15" customHeight="1" x14ac:dyDescent="0.3">
      <c r="C3695" s="44" t="s">
        <v>18808</v>
      </c>
      <c r="D3695" s="48" t="s">
        <v>10704</v>
      </c>
      <c r="F3695" s="52" t="s">
        <v>13619</v>
      </c>
      <c r="G3695" s="10">
        <v>89808</v>
      </c>
      <c r="H3695" s="10" t="s">
        <v>3579</v>
      </c>
      <c r="I3695" s="47" t="s">
        <v>2313</v>
      </c>
      <c r="J3695" s="10" t="s">
        <v>3580</v>
      </c>
      <c r="K3695" s="10" t="s">
        <v>3581</v>
      </c>
    </row>
    <row r="3696" spans="3:11" ht="15" customHeight="1" x14ac:dyDescent="0.3">
      <c r="C3696" s="44" t="s">
        <v>18809</v>
      </c>
      <c r="D3696" s="48" t="s">
        <v>1110</v>
      </c>
      <c r="F3696" s="52" t="s">
        <v>13620</v>
      </c>
      <c r="G3696" s="10">
        <v>171056</v>
      </c>
      <c r="H3696" s="10" t="s">
        <v>3582</v>
      </c>
      <c r="I3696" s="47" t="s">
        <v>2318</v>
      </c>
      <c r="J3696" s="10" t="s">
        <v>3583</v>
      </c>
      <c r="K3696" s="10" t="s">
        <v>3584</v>
      </c>
    </row>
    <row r="3697" spans="3:11" ht="15" customHeight="1" x14ac:dyDescent="0.3">
      <c r="C3697" s="44" t="s">
        <v>18810</v>
      </c>
      <c r="D3697" s="48" t="s">
        <v>2966</v>
      </c>
      <c r="F3697" s="52" t="s">
        <v>13621</v>
      </c>
      <c r="G3697" s="10">
        <v>81503</v>
      </c>
      <c r="H3697" s="10" t="s">
        <v>3587</v>
      </c>
      <c r="I3697" s="47" t="s">
        <v>2323</v>
      </c>
      <c r="J3697" s="10" t="s">
        <v>3588</v>
      </c>
      <c r="K3697" s="10" t="s">
        <v>3589</v>
      </c>
    </row>
    <row r="3698" spans="3:11" ht="15" customHeight="1" x14ac:dyDescent="0.3">
      <c r="C3698" s="44" t="s">
        <v>18811</v>
      </c>
      <c r="D3698" s="48" t="s">
        <v>1316</v>
      </c>
      <c r="F3698" s="52" t="s">
        <v>13622</v>
      </c>
      <c r="G3698" s="10">
        <v>245920</v>
      </c>
      <c r="H3698" s="10" t="s">
        <v>3590</v>
      </c>
      <c r="I3698" s="47" t="s">
        <v>2324</v>
      </c>
      <c r="J3698" s="10" t="s">
        <v>3591</v>
      </c>
      <c r="K3698" s="10" t="s">
        <v>3592</v>
      </c>
    </row>
    <row r="3699" spans="3:11" ht="15" customHeight="1" x14ac:dyDescent="0.3">
      <c r="C3699" s="44" t="s">
        <v>18812</v>
      </c>
      <c r="D3699" s="48" t="s">
        <v>1118</v>
      </c>
      <c r="F3699" s="52" t="s">
        <v>13623</v>
      </c>
      <c r="G3699" s="10">
        <v>305236</v>
      </c>
      <c r="H3699" s="10" t="s">
        <v>3595</v>
      </c>
      <c r="I3699" s="47" t="s">
        <v>2325</v>
      </c>
      <c r="J3699" s="10" t="s">
        <v>3596</v>
      </c>
      <c r="K3699" s="10" t="s">
        <v>3597</v>
      </c>
    </row>
    <row r="3700" spans="3:11" ht="15" customHeight="1" x14ac:dyDescent="0.3">
      <c r="C3700" s="44" t="s">
        <v>18813</v>
      </c>
      <c r="D3700" s="48" t="s">
        <v>5911</v>
      </c>
      <c r="F3700" s="52" t="s">
        <v>13624</v>
      </c>
      <c r="G3700" s="10">
        <v>24772</v>
      </c>
      <c r="H3700" s="10" t="s">
        <v>3600</v>
      </c>
      <c r="I3700" s="47" t="s">
        <v>2326</v>
      </c>
      <c r="J3700" s="10" t="s">
        <v>3601</v>
      </c>
      <c r="K3700" s="10" t="s">
        <v>3602</v>
      </c>
    </row>
    <row r="3701" spans="3:11" ht="15" customHeight="1" x14ac:dyDescent="0.3">
      <c r="C3701" s="44" t="s">
        <v>18814</v>
      </c>
      <c r="D3701" s="48" t="s">
        <v>2215</v>
      </c>
      <c r="F3701" s="52" t="s">
        <v>13625</v>
      </c>
      <c r="G3701" s="10">
        <v>498335</v>
      </c>
      <c r="H3701" s="10" t="s">
        <v>3603</v>
      </c>
      <c r="I3701" s="47" t="s">
        <v>2328</v>
      </c>
      <c r="J3701" s="10" t="s">
        <v>3604</v>
      </c>
      <c r="K3701" s="10" t="s">
        <v>3605</v>
      </c>
    </row>
    <row r="3702" spans="3:11" ht="15" customHeight="1" x14ac:dyDescent="0.3">
      <c r="C3702" s="44" t="s">
        <v>18815</v>
      </c>
      <c r="D3702" s="48" t="s">
        <v>998</v>
      </c>
      <c r="F3702" s="52" t="s">
        <v>13626</v>
      </c>
      <c r="G3702" s="10">
        <v>306748</v>
      </c>
      <c r="H3702" s="10" t="s">
        <v>3607</v>
      </c>
      <c r="I3702" s="47" t="s">
        <v>3606</v>
      </c>
      <c r="J3702" s="10" t="s">
        <v>3608</v>
      </c>
      <c r="K3702" s="10" t="s">
        <v>3609</v>
      </c>
    </row>
    <row r="3703" spans="3:11" ht="15" customHeight="1" x14ac:dyDescent="0.3">
      <c r="C3703" s="44" t="s">
        <v>18816</v>
      </c>
      <c r="D3703" s="48" t="s">
        <v>1178</v>
      </c>
      <c r="F3703" s="52" t="s">
        <v>13627</v>
      </c>
      <c r="G3703" s="10">
        <v>497942</v>
      </c>
      <c r="H3703" s="10" t="s">
        <v>3611</v>
      </c>
      <c r="I3703" s="47" t="s">
        <v>3610</v>
      </c>
      <c r="J3703" s="10" t="s">
        <v>3612</v>
      </c>
      <c r="K3703" s="10" t="s">
        <v>3613</v>
      </c>
    </row>
    <row r="3704" spans="3:11" ht="15" customHeight="1" x14ac:dyDescent="0.3">
      <c r="C3704" s="44" t="s">
        <v>18817</v>
      </c>
      <c r="D3704" s="48" t="s">
        <v>18818</v>
      </c>
      <c r="F3704" s="52" t="s">
        <v>13628</v>
      </c>
      <c r="G3704" s="10">
        <v>114105</v>
      </c>
      <c r="H3704" s="10" t="s">
        <v>3614</v>
      </c>
      <c r="I3704" s="47" t="s">
        <v>2327</v>
      </c>
      <c r="J3704" s="10" t="s">
        <v>3615</v>
      </c>
      <c r="K3704" s="10" t="s">
        <v>3616</v>
      </c>
    </row>
    <row r="3705" spans="3:11" ht="15" customHeight="1" x14ac:dyDescent="0.3">
      <c r="C3705" s="44" t="s">
        <v>18819</v>
      </c>
      <c r="D3705" s="48" t="s">
        <v>1202</v>
      </c>
      <c r="F3705" s="52" t="s">
        <v>13629</v>
      </c>
      <c r="G3705" s="10">
        <v>171551</v>
      </c>
      <c r="H3705" s="10" t="s">
        <v>3618</v>
      </c>
      <c r="I3705" s="10" t="s">
        <v>3617</v>
      </c>
      <c r="J3705" s="10" t="s">
        <v>3619</v>
      </c>
      <c r="K3705" s="10" t="s">
        <v>3620</v>
      </c>
    </row>
    <row r="3706" spans="3:11" ht="15" customHeight="1" x14ac:dyDescent="0.3">
      <c r="C3706" s="44" t="s">
        <v>18820</v>
      </c>
      <c r="D3706" s="48" t="s">
        <v>1384</v>
      </c>
      <c r="F3706" s="52" t="s">
        <v>13630</v>
      </c>
      <c r="G3706" s="10">
        <v>60665</v>
      </c>
      <c r="H3706" s="10" t="s">
        <v>3624</v>
      </c>
      <c r="I3706" s="47" t="s">
        <v>2329</v>
      </c>
      <c r="J3706" s="10" t="s">
        <v>3625</v>
      </c>
      <c r="K3706" s="10" t="s">
        <v>3626</v>
      </c>
    </row>
    <row r="3707" spans="3:11" ht="15" customHeight="1" x14ac:dyDescent="0.3">
      <c r="C3707" s="44" t="s">
        <v>18821</v>
      </c>
      <c r="D3707" s="48" t="s">
        <v>1403</v>
      </c>
      <c r="F3707" s="52" t="s">
        <v>13631</v>
      </c>
      <c r="G3707" s="10">
        <v>246759</v>
      </c>
      <c r="H3707" s="10" t="s">
        <v>3630</v>
      </c>
      <c r="I3707" s="47" t="s">
        <v>2333</v>
      </c>
      <c r="J3707" s="10" t="s">
        <v>3631</v>
      </c>
      <c r="K3707" s="10" t="s">
        <v>3632</v>
      </c>
    </row>
    <row r="3708" spans="3:11" ht="15" customHeight="1" x14ac:dyDescent="0.3">
      <c r="C3708" s="44" t="s">
        <v>18822</v>
      </c>
      <c r="D3708" s="48" t="s">
        <v>1482</v>
      </c>
      <c r="F3708" s="52" t="s">
        <v>13632</v>
      </c>
      <c r="G3708" s="10">
        <v>54258</v>
      </c>
      <c r="H3708" s="10" t="s">
        <v>3633</v>
      </c>
      <c r="I3708" s="47" t="s">
        <v>2494</v>
      </c>
      <c r="J3708" s="10" t="s">
        <v>3634</v>
      </c>
      <c r="K3708" s="10" t="s">
        <v>3635</v>
      </c>
    </row>
    <row r="3709" spans="3:11" ht="15" customHeight="1" x14ac:dyDescent="0.3">
      <c r="C3709" s="44" t="s">
        <v>18823</v>
      </c>
      <c r="D3709" s="48" t="s">
        <v>1486</v>
      </c>
      <c r="F3709" s="52" t="s">
        <v>13633</v>
      </c>
      <c r="G3709" s="10">
        <v>29385</v>
      </c>
      <c r="H3709" s="10" t="s">
        <v>3637</v>
      </c>
      <c r="I3709" s="47" t="s">
        <v>2337</v>
      </c>
      <c r="J3709" s="10" t="s">
        <v>3638</v>
      </c>
      <c r="K3709" s="10" t="s">
        <v>3639</v>
      </c>
    </row>
    <row r="3710" spans="3:11" ht="15" customHeight="1" x14ac:dyDescent="0.3">
      <c r="C3710" s="44" t="s">
        <v>18824</v>
      </c>
      <c r="D3710" s="48" t="s">
        <v>1490</v>
      </c>
      <c r="F3710" s="52" t="s">
        <v>13634</v>
      </c>
      <c r="G3710" s="10">
        <v>84475</v>
      </c>
      <c r="H3710" s="10" t="s">
        <v>3640</v>
      </c>
      <c r="I3710" s="47" t="s">
        <v>2344</v>
      </c>
      <c r="J3710" s="10" t="s">
        <v>3641</v>
      </c>
      <c r="K3710" s="10" t="s">
        <v>3642</v>
      </c>
    </row>
    <row r="3711" spans="3:11" ht="15" customHeight="1" x14ac:dyDescent="0.3">
      <c r="C3711" s="44" t="s">
        <v>18825</v>
      </c>
      <c r="D3711" s="48" t="s">
        <v>1828</v>
      </c>
      <c r="F3711" s="52" t="s">
        <v>13635</v>
      </c>
      <c r="G3711" s="10">
        <v>60628</v>
      </c>
      <c r="H3711" s="10" t="s">
        <v>3644</v>
      </c>
      <c r="I3711" s="47" t="s">
        <v>3643</v>
      </c>
      <c r="J3711" s="10" t="s">
        <v>3645</v>
      </c>
      <c r="K3711" s="10" t="s">
        <v>3646</v>
      </c>
    </row>
    <row r="3712" spans="3:11" ht="15" customHeight="1" x14ac:dyDescent="0.3">
      <c r="C3712" s="44" t="s">
        <v>18826</v>
      </c>
      <c r="D3712" s="48" t="s">
        <v>1929</v>
      </c>
      <c r="F3712" s="52" t="s">
        <v>13636</v>
      </c>
      <c r="G3712" s="10">
        <v>29363</v>
      </c>
      <c r="H3712" s="10" t="s">
        <v>3649</v>
      </c>
      <c r="I3712" s="47" t="s">
        <v>2351</v>
      </c>
      <c r="J3712" s="10" t="s">
        <v>3650</v>
      </c>
      <c r="K3712" s="10" t="s">
        <v>3651</v>
      </c>
    </row>
    <row r="3713" spans="3:11" ht="15" customHeight="1" x14ac:dyDescent="0.3">
      <c r="C3713" s="44" t="s">
        <v>18827</v>
      </c>
      <c r="D3713" s="48" t="s">
        <v>1954</v>
      </c>
      <c r="F3713" s="52" t="s">
        <v>13637</v>
      </c>
      <c r="G3713" s="10">
        <v>100124593</v>
      </c>
      <c r="H3713" s="10" t="s">
        <v>3654</v>
      </c>
      <c r="I3713" s="47" t="s">
        <v>3653</v>
      </c>
      <c r="J3713" s="10" t="s">
        <v>3655</v>
      </c>
      <c r="K3713" s="10" t="s">
        <v>3656</v>
      </c>
    </row>
    <row r="3714" spans="3:11" ht="15" customHeight="1" x14ac:dyDescent="0.3">
      <c r="C3714" s="44" t="s">
        <v>18828</v>
      </c>
      <c r="D3714" s="48" t="s">
        <v>1959</v>
      </c>
      <c r="F3714" s="52" t="s">
        <v>13638</v>
      </c>
      <c r="G3714" s="10">
        <v>66021</v>
      </c>
      <c r="H3714" s="10" t="s">
        <v>3669</v>
      </c>
      <c r="I3714" s="47" t="s">
        <v>3668</v>
      </c>
      <c r="J3714" s="10" t="s">
        <v>3670</v>
      </c>
      <c r="K3714" s="10" t="s">
        <v>3671</v>
      </c>
    </row>
    <row r="3715" spans="3:11" ht="15" customHeight="1" x14ac:dyDescent="0.3">
      <c r="C3715" s="44" t="s">
        <v>18829</v>
      </c>
      <c r="D3715" s="48" t="s">
        <v>1967</v>
      </c>
      <c r="F3715" s="52" t="s">
        <v>13639</v>
      </c>
      <c r="G3715" s="10">
        <v>300047</v>
      </c>
      <c r="H3715" s="10" t="s">
        <v>3672</v>
      </c>
      <c r="I3715" s="47" t="s">
        <v>1846</v>
      </c>
      <c r="J3715" s="10" t="s">
        <v>3673</v>
      </c>
      <c r="K3715" s="10" t="s">
        <v>3674</v>
      </c>
    </row>
    <row r="3716" spans="3:11" ht="15" customHeight="1" x14ac:dyDescent="0.3">
      <c r="C3716" s="44" t="s">
        <v>18830</v>
      </c>
      <c r="D3716" s="48" t="s">
        <v>1323</v>
      </c>
      <c r="F3716" s="52" t="s">
        <v>13640</v>
      </c>
      <c r="G3716" s="10">
        <v>25309</v>
      </c>
      <c r="H3716" s="10" t="s">
        <v>3679</v>
      </c>
      <c r="I3716" s="47" t="s">
        <v>2802</v>
      </c>
      <c r="J3716" s="10" t="s">
        <v>3680</v>
      </c>
      <c r="K3716" s="10" t="s">
        <v>3681</v>
      </c>
    </row>
    <row r="3717" spans="3:11" ht="15" customHeight="1" x14ac:dyDescent="0.3">
      <c r="C3717" s="44" t="s">
        <v>18831</v>
      </c>
      <c r="D3717" s="48" t="s">
        <v>1324</v>
      </c>
      <c r="F3717" s="52" t="s">
        <v>13641</v>
      </c>
      <c r="G3717" s="10">
        <v>312937</v>
      </c>
      <c r="H3717" s="10" t="s">
        <v>3692</v>
      </c>
      <c r="I3717" s="47" t="s">
        <v>3691</v>
      </c>
      <c r="J3717" s="10" t="s">
        <v>3693</v>
      </c>
      <c r="K3717" s="10" t="s">
        <v>3694</v>
      </c>
    </row>
    <row r="3718" spans="3:11" ht="15" customHeight="1" x14ac:dyDescent="0.3">
      <c r="C3718" s="44" t="s">
        <v>18832</v>
      </c>
      <c r="D3718" s="48" t="s">
        <v>2145</v>
      </c>
      <c r="F3718" s="52" t="s">
        <v>13642</v>
      </c>
      <c r="G3718" s="10">
        <v>24296</v>
      </c>
      <c r="H3718" s="10" t="s">
        <v>3706</v>
      </c>
      <c r="I3718" s="47" t="s">
        <v>501</v>
      </c>
      <c r="J3718" s="10" t="s">
        <v>3707</v>
      </c>
      <c r="K3718" s="10" t="s">
        <v>3708</v>
      </c>
    </row>
    <row r="3719" spans="3:11" ht="15" customHeight="1" x14ac:dyDescent="0.3">
      <c r="C3719" s="44" t="s">
        <v>18833</v>
      </c>
      <c r="D3719" s="48" t="s">
        <v>2149</v>
      </c>
      <c r="F3719" s="52" t="s">
        <v>13643</v>
      </c>
      <c r="G3719" s="10">
        <v>24297</v>
      </c>
      <c r="H3719" s="10" t="s">
        <v>3713</v>
      </c>
      <c r="I3719" s="47" t="s">
        <v>505</v>
      </c>
      <c r="J3719" s="10" t="s">
        <v>3714</v>
      </c>
      <c r="K3719" s="10" t="s">
        <v>3715</v>
      </c>
    </row>
    <row r="3720" spans="3:11" ht="15" customHeight="1" x14ac:dyDescent="0.3">
      <c r="C3720" s="44" t="s">
        <v>18834</v>
      </c>
      <c r="D3720" s="48" t="s">
        <v>2314</v>
      </c>
      <c r="F3720" s="52" t="s">
        <v>13644</v>
      </c>
      <c r="G3720" s="10">
        <v>312495</v>
      </c>
      <c r="H3720" s="10" t="s">
        <v>3728</v>
      </c>
      <c r="I3720" s="47" t="s">
        <v>3727</v>
      </c>
      <c r="J3720" s="10" t="s">
        <v>3729</v>
      </c>
      <c r="K3720" s="10" t="s">
        <v>3730</v>
      </c>
    </row>
    <row r="3721" spans="3:11" ht="15" customHeight="1" x14ac:dyDescent="0.3">
      <c r="C3721" s="44" t="s">
        <v>18835</v>
      </c>
      <c r="D3721" s="48" t="s">
        <v>2216</v>
      </c>
      <c r="F3721" s="52" t="s">
        <v>13645</v>
      </c>
      <c r="G3721" s="10">
        <v>361523</v>
      </c>
      <c r="H3721" s="10" t="s">
        <v>3742</v>
      </c>
      <c r="I3721" s="47" t="s">
        <v>1208</v>
      </c>
      <c r="J3721" s="10" t="s">
        <v>3743</v>
      </c>
      <c r="K3721" s="10" t="s">
        <v>3744</v>
      </c>
    </row>
    <row r="3722" spans="3:11" ht="15" customHeight="1" x14ac:dyDescent="0.3">
      <c r="C3722" s="44" t="s">
        <v>18836</v>
      </c>
      <c r="D3722" s="48" t="s">
        <v>2217</v>
      </c>
      <c r="F3722" s="52" t="s">
        <v>13646</v>
      </c>
      <c r="G3722" s="10">
        <v>29277</v>
      </c>
      <c r="H3722" s="10" t="s">
        <v>3752</v>
      </c>
      <c r="I3722" s="47" t="s">
        <v>1212</v>
      </c>
      <c r="J3722" s="10" t="s">
        <v>3753</v>
      </c>
      <c r="K3722" s="10" t="s">
        <v>3754</v>
      </c>
    </row>
    <row r="3723" spans="3:11" ht="15" customHeight="1" x14ac:dyDescent="0.3">
      <c r="C3723" s="44" t="s">
        <v>18837</v>
      </c>
      <c r="D3723" s="48" t="s">
        <v>887</v>
      </c>
      <c r="F3723" s="52" t="s">
        <v>13647</v>
      </c>
      <c r="G3723" s="10">
        <v>29296</v>
      </c>
      <c r="H3723" s="10" t="s">
        <v>3773</v>
      </c>
      <c r="I3723" s="47" t="s">
        <v>1223</v>
      </c>
      <c r="J3723" s="10" t="s">
        <v>3774</v>
      </c>
      <c r="K3723" s="10" t="s">
        <v>3775</v>
      </c>
    </row>
    <row r="3724" spans="3:11" ht="15" customHeight="1" x14ac:dyDescent="0.3">
      <c r="C3724" s="44" t="s">
        <v>18838</v>
      </c>
      <c r="D3724" s="48" t="s">
        <v>2218</v>
      </c>
      <c r="F3724" s="52" t="s">
        <v>13648</v>
      </c>
      <c r="G3724" s="10">
        <v>171522</v>
      </c>
      <c r="H3724" s="10" t="s">
        <v>3796</v>
      </c>
      <c r="I3724" s="47" t="s">
        <v>1236</v>
      </c>
      <c r="J3724" s="10" t="s">
        <v>3797</v>
      </c>
      <c r="K3724" s="10" t="s">
        <v>3798</v>
      </c>
    </row>
    <row r="3725" spans="3:11" ht="15" customHeight="1" x14ac:dyDescent="0.3">
      <c r="C3725" s="44" t="s">
        <v>18839</v>
      </c>
      <c r="D3725" s="48" t="s">
        <v>2219</v>
      </c>
      <c r="F3725" s="52" t="s">
        <v>13649</v>
      </c>
      <c r="G3725" s="10">
        <v>25086</v>
      </c>
      <c r="H3725" s="10" t="s">
        <v>3801</v>
      </c>
      <c r="I3725" s="47" t="s">
        <v>529</v>
      </c>
      <c r="J3725" s="10" t="s">
        <v>3802</v>
      </c>
      <c r="K3725" s="10" t="s">
        <v>3803</v>
      </c>
    </row>
    <row r="3726" spans="3:11" ht="15" customHeight="1" x14ac:dyDescent="0.3">
      <c r="C3726" s="44" t="s">
        <v>18840</v>
      </c>
      <c r="D3726" s="48" t="s">
        <v>2220</v>
      </c>
      <c r="F3726" s="52" t="s">
        <v>13650</v>
      </c>
      <c r="G3726" s="10">
        <v>266682</v>
      </c>
      <c r="H3726" s="10" t="s">
        <v>3830</v>
      </c>
      <c r="I3726" s="47" t="s">
        <v>1244</v>
      </c>
      <c r="J3726" s="10" t="s">
        <v>3831</v>
      </c>
      <c r="K3726" s="10" t="s">
        <v>3832</v>
      </c>
    </row>
    <row r="3727" spans="3:11" ht="15" customHeight="1" x14ac:dyDescent="0.3">
      <c r="C3727" s="44" t="s">
        <v>18841</v>
      </c>
      <c r="D3727" s="48" t="s">
        <v>2223</v>
      </c>
      <c r="F3727" s="52" t="s">
        <v>13651</v>
      </c>
      <c r="G3727" s="10">
        <v>25642</v>
      </c>
      <c r="H3727" s="10" t="s">
        <v>3838</v>
      </c>
      <c r="I3727" s="47" t="s">
        <v>538</v>
      </c>
      <c r="J3727" s="10" t="s">
        <v>3839</v>
      </c>
      <c r="K3727" s="10" t="s">
        <v>3840</v>
      </c>
    </row>
    <row r="3728" spans="3:11" ht="15" customHeight="1" x14ac:dyDescent="0.3">
      <c r="C3728" s="44" t="s">
        <v>18842</v>
      </c>
      <c r="D3728" s="48" t="s">
        <v>2226</v>
      </c>
      <c r="F3728" s="52" t="s">
        <v>13652</v>
      </c>
      <c r="G3728" s="10">
        <v>298423</v>
      </c>
      <c r="H3728" s="10" t="s">
        <v>3855</v>
      </c>
      <c r="I3728" s="47" t="s">
        <v>3854</v>
      </c>
      <c r="J3728" s="10" t="s">
        <v>3856</v>
      </c>
      <c r="K3728" s="10" t="s">
        <v>3857</v>
      </c>
    </row>
    <row r="3729" spans="3:11" ht="15" customHeight="1" x14ac:dyDescent="0.3">
      <c r="C3729" s="44" t="s">
        <v>18843</v>
      </c>
      <c r="D3729" s="48" t="s">
        <v>2227</v>
      </c>
      <c r="F3729" s="52" t="s">
        <v>13653</v>
      </c>
      <c r="G3729" s="10">
        <v>25428</v>
      </c>
      <c r="H3729" s="10" t="s">
        <v>3872</v>
      </c>
      <c r="I3729" s="47" t="s">
        <v>3871</v>
      </c>
      <c r="J3729" s="10" t="s">
        <v>3873</v>
      </c>
      <c r="K3729" s="10" t="s">
        <v>3874</v>
      </c>
    </row>
    <row r="3730" spans="3:11" ht="15" customHeight="1" x14ac:dyDescent="0.3">
      <c r="C3730" s="44" t="s">
        <v>18844</v>
      </c>
      <c r="D3730" s="48" t="s">
        <v>2502</v>
      </c>
      <c r="F3730" s="52" t="s">
        <v>13654</v>
      </c>
      <c r="G3730" s="10">
        <v>25429</v>
      </c>
      <c r="H3730" s="10" t="s">
        <v>3881</v>
      </c>
      <c r="I3730" s="47" t="s">
        <v>3880</v>
      </c>
      <c r="J3730" s="10" t="s">
        <v>3882</v>
      </c>
      <c r="K3730" s="10" t="s">
        <v>3883</v>
      </c>
    </row>
    <row r="3731" spans="3:11" ht="15" customHeight="1" x14ac:dyDescent="0.3">
      <c r="C3731" s="44" t="s">
        <v>18845</v>
      </c>
      <c r="D3731" s="48" t="s">
        <v>2514</v>
      </c>
      <c r="F3731" s="52" t="s">
        <v>13655</v>
      </c>
      <c r="G3731" s="10">
        <v>114099</v>
      </c>
      <c r="H3731" s="10" t="s">
        <v>3897</v>
      </c>
      <c r="I3731" s="47" t="s">
        <v>3896</v>
      </c>
      <c r="J3731" s="10" t="s">
        <v>3898</v>
      </c>
      <c r="K3731" s="10" t="s">
        <v>3899</v>
      </c>
    </row>
    <row r="3732" spans="3:11" ht="15" customHeight="1" x14ac:dyDescent="0.3">
      <c r="C3732" s="44" t="s">
        <v>18846</v>
      </c>
      <c r="D3732" s="47" t="s">
        <v>2232</v>
      </c>
      <c r="F3732" s="52" t="s">
        <v>25388</v>
      </c>
      <c r="G3732" s="10">
        <v>170926</v>
      </c>
      <c r="H3732" s="10" t="s">
        <v>25389</v>
      </c>
      <c r="I3732" s="47" t="s">
        <v>16939</v>
      </c>
      <c r="J3732" s="10" t="s">
        <v>21416</v>
      </c>
      <c r="K3732" s="10" t="s">
        <v>25390</v>
      </c>
    </row>
    <row r="3733" spans="3:11" ht="15" customHeight="1" x14ac:dyDescent="0.3">
      <c r="C3733" s="44" t="s">
        <v>18847</v>
      </c>
      <c r="D3733" s="47" t="s">
        <v>2237</v>
      </c>
      <c r="F3733" s="52" t="s">
        <v>13656</v>
      </c>
      <c r="G3733" s="10">
        <v>192275</v>
      </c>
      <c r="H3733" s="10" t="s">
        <v>3908</v>
      </c>
      <c r="I3733" s="47" t="s">
        <v>2808</v>
      </c>
      <c r="J3733" s="10" t="s">
        <v>3909</v>
      </c>
      <c r="K3733" s="10" t="s">
        <v>3910</v>
      </c>
    </row>
    <row r="3734" spans="3:11" ht="15" customHeight="1" x14ac:dyDescent="0.3">
      <c r="C3734" s="44" t="s">
        <v>18848</v>
      </c>
      <c r="D3734" s="47" t="s">
        <v>2242</v>
      </c>
      <c r="F3734" s="52" t="s">
        <v>25391</v>
      </c>
      <c r="G3734" s="10">
        <v>64322</v>
      </c>
      <c r="H3734" s="10" t="s">
        <v>25392</v>
      </c>
      <c r="I3734" s="47" t="s">
        <v>17530</v>
      </c>
      <c r="J3734" s="10" t="s">
        <v>21421</v>
      </c>
      <c r="K3734" s="10" t="s">
        <v>25393</v>
      </c>
    </row>
    <row r="3735" spans="3:11" ht="15" customHeight="1" x14ac:dyDescent="0.3">
      <c r="C3735" s="44" t="s">
        <v>18849</v>
      </c>
      <c r="D3735" s="47" t="s">
        <v>2247</v>
      </c>
      <c r="F3735" s="52" t="s">
        <v>25394</v>
      </c>
      <c r="G3735" s="10">
        <v>295238</v>
      </c>
      <c r="H3735" s="10" t="s">
        <v>25395</v>
      </c>
      <c r="I3735" s="47" t="s">
        <v>17532</v>
      </c>
      <c r="J3735" s="10" t="s">
        <v>21424</v>
      </c>
      <c r="K3735" s="10" t="s">
        <v>25396</v>
      </c>
    </row>
    <row r="3736" spans="3:11" ht="15" customHeight="1" x14ac:dyDescent="0.3">
      <c r="C3736" s="44" t="s">
        <v>18850</v>
      </c>
      <c r="D3736" s="47" t="s">
        <v>2248</v>
      </c>
      <c r="F3736" s="52" t="s">
        <v>13657</v>
      </c>
      <c r="G3736" s="10">
        <v>306722</v>
      </c>
      <c r="H3736" s="10" t="s">
        <v>3918</v>
      </c>
      <c r="I3736" s="47" t="s">
        <v>2819</v>
      </c>
      <c r="J3736" s="10" t="s">
        <v>3919</v>
      </c>
      <c r="K3736" s="10" t="s">
        <v>3920</v>
      </c>
    </row>
    <row r="3737" spans="3:11" ht="15" customHeight="1" x14ac:dyDescent="0.3">
      <c r="C3737" s="44" t="s">
        <v>18851</v>
      </c>
      <c r="D3737" s="47" t="s">
        <v>2251</v>
      </c>
      <c r="F3737" s="52" t="s">
        <v>25397</v>
      </c>
      <c r="G3737" s="10">
        <v>300799</v>
      </c>
      <c r="H3737" s="10" t="s">
        <v>25398</v>
      </c>
      <c r="I3737" s="47" t="s">
        <v>17535</v>
      </c>
      <c r="J3737" s="10" t="s">
        <v>25399</v>
      </c>
      <c r="K3737" s="10" t="s">
        <v>25400</v>
      </c>
    </row>
    <row r="3738" spans="3:11" ht="15" customHeight="1" x14ac:dyDescent="0.3">
      <c r="C3738" s="44" t="s">
        <v>18852</v>
      </c>
      <c r="D3738" s="47" t="s">
        <v>2250</v>
      </c>
      <c r="F3738" s="52" t="s">
        <v>25401</v>
      </c>
      <c r="G3738" s="10">
        <v>64391</v>
      </c>
      <c r="H3738" s="10" t="s">
        <v>25402</v>
      </c>
      <c r="I3738" s="47" t="s">
        <v>17537</v>
      </c>
      <c r="J3738" s="10" t="s">
        <v>21430</v>
      </c>
      <c r="K3738" s="10" t="s">
        <v>25403</v>
      </c>
    </row>
    <row r="3739" spans="3:11" ht="15" customHeight="1" x14ac:dyDescent="0.3">
      <c r="C3739" s="44" t="s">
        <v>18853</v>
      </c>
      <c r="D3739" s="47" t="s">
        <v>2252</v>
      </c>
      <c r="F3739" s="52" t="s">
        <v>13658</v>
      </c>
      <c r="G3739" s="10">
        <v>140926</v>
      </c>
      <c r="H3739" s="10" t="s">
        <v>3929</v>
      </c>
      <c r="I3739" s="47" t="s">
        <v>3928</v>
      </c>
      <c r="J3739" s="10" t="s">
        <v>3930</v>
      </c>
      <c r="K3739" s="10" t="s">
        <v>3931</v>
      </c>
    </row>
    <row r="3740" spans="3:11" ht="15" customHeight="1" x14ac:dyDescent="0.3">
      <c r="C3740" s="44" t="s">
        <v>18854</v>
      </c>
      <c r="D3740" s="47" t="s">
        <v>2256</v>
      </c>
      <c r="F3740" s="52" t="s">
        <v>13659</v>
      </c>
      <c r="G3740" s="10">
        <v>24309</v>
      </c>
      <c r="H3740" s="10" t="s">
        <v>3944</v>
      </c>
      <c r="I3740" s="47" t="s">
        <v>3943</v>
      </c>
      <c r="J3740" s="10" t="s">
        <v>3945</v>
      </c>
      <c r="K3740" s="10" t="s">
        <v>3946</v>
      </c>
    </row>
    <row r="3741" spans="3:11" ht="15" customHeight="1" x14ac:dyDescent="0.3">
      <c r="C3741" s="44" t="s">
        <v>18855</v>
      </c>
      <c r="D3741" s="47" t="s">
        <v>2257</v>
      </c>
      <c r="F3741" s="52" t="s">
        <v>25404</v>
      </c>
      <c r="G3741" s="10">
        <v>313242</v>
      </c>
      <c r="H3741" s="10" t="s">
        <v>25405</v>
      </c>
      <c r="I3741" s="47" t="s">
        <v>20078</v>
      </c>
      <c r="J3741" s="10" t="s">
        <v>25406</v>
      </c>
      <c r="K3741" s="10" t="s">
        <v>25407</v>
      </c>
    </row>
    <row r="3742" spans="3:11" ht="15" customHeight="1" x14ac:dyDescent="0.3">
      <c r="C3742" s="44" t="s">
        <v>18856</v>
      </c>
      <c r="D3742" s="47" t="s">
        <v>2262</v>
      </c>
      <c r="F3742" s="52" t="s">
        <v>25408</v>
      </c>
      <c r="G3742" s="10">
        <v>305895</v>
      </c>
      <c r="H3742" s="10" t="s">
        <v>25409</v>
      </c>
      <c r="I3742" s="47" t="s">
        <v>20080</v>
      </c>
      <c r="J3742" s="10" t="s">
        <v>25410</v>
      </c>
      <c r="K3742" s="10" t="s">
        <v>25411</v>
      </c>
    </row>
    <row r="3743" spans="3:11" ht="15" customHeight="1" x14ac:dyDescent="0.3">
      <c r="C3743" s="44" t="s">
        <v>18857</v>
      </c>
      <c r="D3743" s="47" t="s">
        <v>2267</v>
      </c>
      <c r="F3743" s="52" t="s">
        <v>13660</v>
      </c>
      <c r="G3743" s="10">
        <v>303602</v>
      </c>
      <c r="H3743" s="10" t="s">
        <v>3954</v>
      </c>
      <c r="I3743" s="47" t="s">
        <v>3953</v>
      </c>
      <c r="J3743" s="10" t="s">
        <v>3955</v>
      </c>
      <c r="K3743" s="10" t="s">
        <v>3956</v>
      </c>
    </row>
    <row r="3744" spans="3:11" ht="15" customHeight="1" x14ac:dyDescent="0.3">
      <c r="C3744" s="44" t="s">
        <v>18858</v>
      </c>
      <c r="D3744" s="47" t="s">
        <v>2272</v>
      </c>
      <c r="F3744" s="52" t="s">
        <v>25412</v>
      </c>
      <c r="G3744" s="10">
        <v>364050</v>
      </c>
      <c r="H3744" s="10" t="s">
        <v>25413</v>
      </c>
      <c r="I3744" s="47" t="s">
        <v>20083</v>
      </c>
      <c r="J3744" s="10" t="s">
        <v>4170</v>
      </c>
      <c r="K3744" s="10" t="s">
        <v>25414</v>
      </c>
    </row>
    <row r="3745" spans="3:11" ht="15" customHeight="1" x14ac:dyDescent="0.3">
      <c r="C3745" s="44" t="s">
        <v>18859</v>
      </c>
      <c r="D3745" s="47" t="s">
        <v>2278</v>
      </c>
      <c r="F3745" s="52" t="s">
        <v>25415</v>
      </c>
      <c r="G3745" s="10">
        <v>25311</v>
      </c>
      <c r="H3745" s="10" t="s">
        <v>25416</v>
      </c>
      <c r="I3745" s="47" t="s">
        <v>17541</v>
      </c>
      <c r="J3745" s="10" t="s">
        <v>21433</v>
      </c>
      <c r="K3745" s="10" t="s">
        <v>25417</v>
      </c>
    </row>
    <row r="3746" spans="3:11" ht="15" customHeight="1" x14ac:dyDescent="0.3">
      <c r="C3746" s="44" t="s">
        <v>18860</v>
      </c>
      <c r="D3746" s="47" t="s">
        <v>2656</v>
      </c>
      <c r="E3746" s="48"/>
      <c r="F3746" s="52" t="s">
        <v>25418</v>
      </c>
      <c r="G3746" s="10">
        <v>688813</v>
      </c>
      <c r="H3746" s="10" t="s">
        <v>25419</v>
      </c>
      <c r="I3746" s="47" t="s">
        <v>17936</v>
      </c>
      <c r="J3746" s="10" t="s">
        <v>21439</v>
      </c>
      <c r="K3746" s="10" t="s">
        <v>25420</v>
      </c>
    </row>
    <row r="3747" spans="3:11" ht="15" customHeight="1" x14ac:dyDescent="0.3">
      <c r="C3747" s="44" t="s">
        <v>18861</v>
      </c>
      <c r="D3747" s="47" t="s">
        <v>2283</v>
      </c>
      <c r="E3747" s="48"/>
      <c r="F3747" s="52" t="s">
        <v>13661</v>
      </c>
      <c r="G3747" s="10">
        <v>294239</v>
      </c>
      <c r="H3747" s="10" t="s">
        <v>3994</v>
      </c>
      <c r="I3747" s="47" t="s">
        <v>3993</v>
      </c>
      <c r="J3747" s="10" t="s">
        <v>3995</v>
      </c>
      <c r="K3747" s="10" t="s">
        <v>3996</v>
      </c>
    </row>
    <row r="3748" spans="3:11" ht="15" customHeight="1" x14ac:dyDescent="0.3">
      <c r="C3748" s="44" t="s">
        <v>18862</v>
      </c>
      <c r="D3748" s="47" t="s">
        <v>2672</v>
      </c>
      <c r="E3748" s="48"/>
      <c r="F3748" s="52" t="s">
        <v>13662</v>
      </c>
      <c r="G3748" s="10">
        <v>64470</v>
      </c>
      <c r="H3748" s="10" t="s">
        <v>4000</v>
      </c>
      <c r="I3748" s="47" t="s">
        <v>3999</v>
      </c>
      <c r="J3748" s="10" t="s">
        <v>4001</v>
      </c>
      <c r="K3748" s="10" t="s">
        <v>4002</v>
      </c>
    </row>
    <row r="3749" spans="3:11" ht="15" customHeight="1" x14ac:dyDescent="0.3">
      <c r="C3749" s="44" t="s">
        <v>18863</v>
      </c>
      <c r="D3749" s="47" t="s">
        <v>766</v>
      </c>
      <c r="E3749" s="48"/>
      <c r="F3749" s="52" t="s">
        <v>13663</v>
      </c>
      <c r="G3749" s="10">
        <v>29467</v>
      </c>
      <c r="H3749" s="10" t="s">
        <v>4015</v>
      </c>
      <c r="I3749" s="47" t="s">
        <v>902</v>
      </c>
      <c r="J3749" s="10" t="s">
        <v>4016</v>
      </c>
      <c r="K3749" s="10" t="s">
        <v>4017</v>
      </c>
    </row>
    <row r="3750" spans="3:11" ht="15" customHeight="1" x14ac:dyDescent="0.3">
      <c r="C3750" s="44" t="s">
        <v>18864</v>
      </c>
      <c r="D3750" s="47" t="s">
        <v>2679</v>
      </c>
      <c r="E3750" s="48"/>
      <c r="F3750" s="52" t="s">
        <v>25421</v>
      </c>
      <c r="G3750" s="10">
        <v>84473</v>
      </c>
      <c r="H3750" s="10" t="s">
        <v>25422</v>
      </c>
      <c r="I3750" s="47" t="s">
        <v>17545</v>
      </c>
      <c r="J3750" s="10" t="s">
        <v>21442</v>
      </c>
      <c r="K3750" s="10" t="s">
        <v>25423</v>
      </c>
    </row>
    <row r="3751" spans="3:11" ht="15" customHeight="1" x14ac:dyDescent="0.3">
      <c r="C3751" s="44" t="s">
        <v>18865</v>
      </c>
      <c r="D3751" s="47" t="s">
        <v>2720</v>
      </c>
      <c r="E3751" s="48"/>
      <c r="F3751" s="52" t="s">
        <v>25424</v>
      </c>
      <c r="G3751" s="10">
        <v>446170</v>
      </c>
      <c r="H3751" s="10" t="s">
        <v>25425</v>
      </c>
      <c r="I3751" s="47" t="s">
        <v>19300</v>
      </c>
      <c r="J3751" s="10" t="s">
        <v>25426</v>
      </c>
      <c r="K3751" s="10" t="s">
        <v>25427</v>
      </c>
    </row>
    <row r="3752" spans="3:11" ht="15" customHeight="1" x14ac:dyDescent="0.3">
      <c r="C3752" s="44" t="s">
        <v>18866</v>
      </c>
      <c r="D3752" s="47" t="s">
        <v>2735</v>
      </c>
      <c r="E3752" s="48"/>
      <c r="F3752" s="52" t="s">
        <v>25428</v>
      </c>
      <c r="G3752" s="10">
        <v>83631</v>
      </c>
      <c r="H3752" s="10" t="s">
        <v>25429</v>
      </c>
      <c r="I3752" s="47" t="s">
        <v>17547</v>
      </c>
      <c r="J3752" s="10" t="s">
        <v>23630</v>
      </c>
      <c r="K3752" s="10" t="s">
        <v>25430</v>
      </c>
    </row>
    <row r="3753" spans="3:11" ht="15" customHeight="1" x14ac:dyDescent="0.3">
      <c r="C3753" s="44" t="s">
        <v>18867</v>
      </c>
      <c r="D3753" s="47" t="s">
        <v>2793</v>
      </c>
      <c r="E3753" s="48"/>
      <c r="F3753" s="52" t="s">
        <v>13664</v>
      </c>
      <c r="G3753" s="10">
        <v>83687</v>
      </c>
      <c r="H3753" s="10" t="s">
        <v>4060</v>
      </c>
      <c r="I3753" s="47" t="s">
        <v>4059</v>
      </c>
      <c r="J3753" s="10" t="s">
        <v>4061</v>
      </c>
      <c r="K3753" s="10" t="s">
        <v>4062</v>
      </c>
    </row>
    <row r="3754" spans="3:11" ht="15" customHeight="1" x14ac:dyDescent="0.3">
      <c r="C3754" s="44" t="s">
        <v>18868</v>
      </c>
      <c r="D3754" s="47" t="s">
        <v>2813</v>
      </c>
      <c r="E3754" s="48"/>
      <c r="F3754" s="52" t="s">
        <v>13665</v>
      </c>
      <c r="G3754" s="10">
        <v>362912</v>
      </c>
      <c r="H3754" s="10" t="s">
        <v>4071</v>
      </c>
      <c r="I3754" s="47" t="s">
        <v>4070</v>
      </c>
      <c r="J3754" s="10" t="s">
        <v>4072</v>
      </c>
      <c r="K3754" s="10" t="s">
        <v>4073</v>
      </c>
    </row>
    <row r="3755" spans="3:11" ht="15" customHeight="1" x14ac:dyDescent="0.3">
      <c r="C3755" s="44" t="s">
        <v>18869</v>
      </c>
      <c r="D3755" s="47" t="s">
        <v>2851</v>
      </c>
      <c r="E3755" s="48"/>
      <c r="F3755" s="52" t="s">
        <v>25431</v>
      </c>
      <c r="G3755" s="10">
        <v>308775</v>
      </c>
      <c r="H3755" s="10" t="s">
        <v>25432</v>
      </c>
      <c r="I3755" s="47" t="s">
        <v>4180</v>
      </c>
      <c r="J3755" s="10" t="s">
        <v>4182</v>
      </c>
      <c r="K3755" s="10" t="s">
        <v>25433</v>
      </c>
    </row>
    <row r="3756" spans="3:11" ht="15" customHeight="1" x14ac:dyDescent="0.3">
      <c r="C3756" s="44" t="s">
        <v>18870</v>
      </c>
      <c r="D3756" s="47" t="s">
        <v>2771</v>
      </c>
      <c r="E3756" s="48"/>
      <c r="F3756" s="52" t="s">
        <v>13666</v>
      </c>
      <c r="G3756" s="10">
        <v>114214</v>
      </c>
      <c r="H3756" s="10" t="s">
        <v>4082</v>
      </c>
      <c r="I3756" s="47" t="s">
        <v>2824</v>
      </c>
      <c r="J3756" s="10" t="s">
        <v>4083</v>
      </c>
      <c r="K3756" s="10" t="s">
        <v>4084</v>
      </c>
    </row>
    <row r="3757" spans="3:11" ht="15" customHeight="1" x14ac:dyDescent="0.3">
      <c r="C3757" s="44" t="s">
        <v>18871</v>
      </c>
      <c r="D3757" s="47" t="s">
        <v>888</v>
      </c>
      <c r="E3757" s="48"/>
      <c r="F3757" s="52" t="s">
        <v>13667</v>
      </c>
      <c r="G3757" s="10">
        <v>84359</v>
      </c>
      <c r="H3757" s="10" t="s">
        <v>4089</v>
      </c>
      <c r="I3757" s="47" t="s">
        <v>2833</v>
      </c>
      <c r="J3757" s="10" t="s">
        <v>4090</v>
      </c>
      <c r="K3757" s="10" t="s">
        <v>4091</v>
      </c>
    </row>
    <row r="3758" spans="3:11" ht="15" customHeight="1" x14ac:dyDescent="0.3">
      <c r="C3758" s="44" t="s">
        <v>18872</v>
      </c>
      <c r="D3758" s="47" t="s">
        <v>2789</v>
      </c>
      <c r="E3758" s="48"/>
      <c r="F3758" s="52" t="s">
        <v>13668</v>
      </c>
      <c r="G3758" s="10">
        <v>298298</v>
      </c>
      <c r="H3758" s="10" t="s">
        <v>4108</v>
      </c>
      <c r="I3758" s="47" t="s">
        <v>4107</v>
      </c>
      <c r="J3758" s="10" t="s">
        <v>4109</v>
      </c>
      <c r="K3758" s="10" t="s">
        <v>4110</v>
      </c>
    </row>
    <row r="3759" spans="3:11" ht="15" customHeight="1" x14ac:dyDescent="0.3">
      <c r="C3759" s="44" t="s">
        <v>18873</v>
      </c>
      <c r="D3759" s="47" t="s">
        <v>2911</v>
      </c>
      <c r="E3759" s="48"/>
      <c r="F3759" s="52" t="s">
        <v>13669</v>
      </c>
      <c r="G3759" s="10">
        <v>288753</v>
      </c>
      <c r="H3759" s="10" t="s">
        <v>4123</v>
      </c>
      <c r="I3759" s="47" t="s">
        <v>2836</v>
      </c>
      <c r="J3759" s="10" t="s">
        <v>4124</v>
      </c>
      <c r="K3759" s="10" t="s">
        <v>4125</v>
      </c>
    </row>
    <row r="3760" spans="3:11" ht="15" customHeight="1" x14ac:dyDescent="0.3">
      <c r="C3760" s="44" t="s">
        <v>18874</v>
      </c>
      <c r="D3760" s="47" t="s">
        <v>2939</v>
      </c>
      <c r="E3760" s="48"/>
      <c r="F3760" s="52" t="s">
        <v>13670</v>
      </c>
      <c r="G3760" s="10">
        <v>81654</v>
      </c>
      <c r="H3760" s="10" t="s">
        <v>4146</v>
      </c>
      <c r="I3760" s="47" t="s">
        <v>1503</v>
      </c>
      <c r="J3760" s="10" t="s">
        <v>4147</v>
      </c>
      <c r="K3760" s="10" t="s">
        <v>4148</v>
      </c>
    </row>
    <row r="3761" spans="3:11" ht="15" customHeight="1" x14ac:dyDescent="0.3">
      <c r="C3761" s="44" t="s">
        <v>18875</v>
      </c>
      <c r="D3761" s="47" t="s">
        <v>16909</v>
      </c>
      <c r="E3761" s="48"/>
      <c r="F3761" s="52" t="s">
        <v>13671</v>
      </c>
      <c r="G3761" s="10">
        <v>298942</v>
      </c>
      <c r="H3761" s="10" t="s">
        <v>4149</v>
      </c>
      <c r="I3761" s="47" t="s">
        <v>1505</v>
      </c>
      <c r="J3761" s="10" t="s">
        <v>4150</v>
      </c>
      <c r="K3761" s="10" t="s">
        <v>4151</v>
      </c>
    </row>
    <row r="3762" spans="3:11" ht="15" customHeight="1" x14ac:dyDescent="0.3">
      <c r="C3762" s="44" t="s">
        <v>18876</v>
      </c>
      <c r="D3762" s="47" t="s">
        <v>3111</v>
      </c>
      <c r="E3762" s="48"/>
      <c r="F3762" s="52" t="s">
        <v>13672</v>
      </c>
      <c r="G3762" s="10">
        <v>299201</v>
      </c>
      <c r="H3762" s="10" t="s">
        <v>4160</v>
      </c>
      <c r="I3762" s="47" t="s">
        <v>1507</v>
      </c>
      <c r="J3762" s="10" t="s">
        <v>4161</v>
      </c>
      <c r="K3762" s="10" t="s">
        <v>4162</v>
      </c>
    </row>
    <row r="3763" spans="3:11" ht="15" customHeight="1" x14ac:dyDescent="0.3">
      <c r="C3763" s="44" t="s">
        <v>18877</v>
      </c>
      <c r="D3763" s="47" t="s">
        <v>18878</v>
      </c>
      <c r="E3763" s="48"/>
      <c r="F3763" s="52" t="s">
        <v>13673</v>
      </c>
      <c r="G3763" s="10">
        <v>65028</v>
      </c>
      <c r="H3763" s="10" t="s">
        <v>4176</v>
      </c>
      <c r="I3763" s="47" t="s">
        <v>4168</v>
      </c>
      <c r="J3763" s="10" t="s">
        <v>4177</v>
      </c>
      <c r="K3763" s="10" t="s">
        <v>4178</v>
      </c>
    </row>
    <row r="3764" spans="3:11" ht="15" customHeight="1" x14ac:dyDescent="0.3">
      <c r="C3764" s="44" t="s">
        <v>18879</v>
      </c>
      <c r="D3764" s="47" t="s">
        <v>3222</v>
      </c>
      <c r="E3764" s="48"/>
      <c r="F3764" s="52" t="s">
        <v>13674</v>
      </c>
      <c r="G3764" s="10">
        <v>84026</v>
      </c>
      <c r="H3764" s="10" t="s">
        <v>4184</v>
      </c>
      <c r="I3764" s="47" t="s">
        <v>4169</v>
      </c>
      <c r="J3764" s="10" t="s">
        <v>4185</v>
      </c>
      <c r="K3764" s="10" t="s">
        <v>4186</v>
      </c>
    </row>
    <row r="3765" spans="3:11" ht="15" customHeight="1" x14ac:dyDescent="0.3">
      <c r="C3765" s="44" t="s">
        <v>18880</v>
      </c>
      <c r="D3765" s="47" t="s">
        <v>3227</v>
      </c>
      <c r="E3765" s="48"/>
      <c r="F3765" s="52" t="s">
        <v>13675</v>
      </c>
      <c r="G3765" s="10">
        <v>360481</v>
      </c>
      <c r="H3765" s="10" t="s">
        <v>4189</v>
      </c>
      <c r="I3765" s="47" t="s">
        <v>4172</v>
      </c>
      <c r="J3765" s="10" t="s">
        <v>4190</v>
      </c>
      <c r="K3765" s="10" t="s">
        <v>4191</v>
      </c>
    </row>
    <row r="3766" spans="3:11" ht="15" customHeight="1" x14ac:dyDescent="0.3">
      <c r="C3766" s="44" t="s">
        <v>18881</v>
      </c>
      <c r="D3766" s="47" t="s">
        <v>18882</v>
      </c>
      <c r="E3766" s="48"/>
      <c r="F3766" s="52" t="s">
        <v>13676</v>
      </c>
      <c r="G3766" s="10">
        <v>361384</v>
      </c>
      <c r="H3766" s="10" t="s">
        <v>4199</v>
      </c>
      <c r="I3766" s="47" t="s">
        <v>4173</v>
      </c>
      <c r="J3766" s="10" t="s">
        <v>4200</v>
      </c>
      <c r="K3766" s="10" t="s">
        <v>4201</v>
      </c>
    </row>
    <row r="3767" spans="3:11" ht="15" customHeight="1" x14ac:dyDescent="0.3">
      <c r="C3767" s="44" t="s">
        <v>18883</v>
      </c>
      <c r="D3767" s="47" t="s">
        <v>3288</v>
      </c>
      <c r="E3767" s="48"/>
      <c r="F3767" s="52" t="s">
        <v>13677</v>
      </c>
      <c r="G3767" s="10">
        <v>362293</v>
      </c>
      <c r="H3767" s="10" t="s">
        <v>4214</v>
      </c>
      <c r="I3767" s="47" t="s">
        <v>4188</v>
      </c>
      <c r="J3767" s="10" t="s">
        <v>4215</v>
      </c>
      <c r="K3767" s="10" t="s">
        <v>4216</v>
      </c>
    </row>
    <row r="3768" spans="3:11" ht="15" customHeight="1" x14ac:dyDescent="0.3">
      <c r="C3768" s="44" t="s">
        <v>18884</v>
      </c>
      <c r="D3768" s="47" t="s">
        <v>3303</v>
      </c>
      <c r="E3768" s="48"/>
      <c r="F3768" s="52" t="s">
        <v>13678</v>
      </c>
      <c r="G3768" s="10">
        <v>63880</v>
      </c>
      <c r="H3768" s="10" t="s">
        <v>4234</v>
      </c>
      <c r="I3768" s="47" t="s">
        <v>904</v>
      </c>
      <c r="J3768" s="10" t="s">
        <v>4235</v>
      </c>
      <c r="K3768" s="10" t="s">
        <v>4236</v>
      </c>
    </row>
    <row r="3769" spans="3:11" ht="15" customHeight="1" x14ac:dyDescent="0.3">
      <c r="C3769" s="44" t="s">
        <v>18885</v>
      </c>
      <c r="D3769" s="47" t="s">
        <v>898</v>
      </c>
      <c r="E3769" s="48"/>
      <c r="F3769" s="52" t="s">
        <v>13679</v>
      </c>
      <c r="G3769" s="10">
        <v>79130</v>
      </c>
      <c r="H3769" s="10" t="s">
        <v>4238</v>
      </c>
      <c r="I3769" s="47" t="s">
        <v>4206</v>
      </c>
      <c r="J3769" s="10" t="s">
        <v>4239</v>
      </c>
      <c r="K3769" s="10" t="s">
        <v>4240</v>
      </c>
    </row>
    <row r="3770" spans="3:11" ht="15" customHeight="1" x14ac:dyDescent="0.3">
      <c r="C3770" s="44" t="s">
        <v>18886</v>
      </c>
      <c r="D3770" s="47" t="s">
        <v>2291</v>
      </c>
      <c r="E3770" s="48"/>
      <c r="F3770" s="52" t="s">
        <v>13680</v>
      </c>
      <c r="G3770" s="10">
        <v>313409</v>
      </c>
      <c r="H3770" s="10" t="s">
        <v>4253</v>
      </c>
      <c r="I3770" s="47" t="s">
        <v>4207</v>
      </c>
      <c r="J3770" s="10" t="s">
        <v>4254</v>
      </c>
      <c r="K3770" s="10" t="s">
        <v>4255</v>
      </c>
    </row>
    <row r="3771" spans="3:11" ht="15" customHeight="1" x14ac:dyDescent="0.3">
      <c r="C3771" s="44" t="s">
        <v>18887</v>
      </c>
      <c r="D3771" s="47" t="s">
        <v>2300</v>
      </c>
      <c r="E3771" s="48"/>
      <c r="F3771" s="52" t="s">
        <v>13681</v>
      </c>
      <c r="G3771" s="10">
        <v>140694</v>
      </c>
      <c r="H3771" s="10" t="s">
        <v>4263</v>
      </c>
      <c r="I3771" s="47" t="s">
        <v>4262</v>
      </c>
      <c r="J3771" s="10" t="s">
        <v>4264</v>
      </c>
      <c r="K3771" s="10" t="s">
        <v>4265</v>
      </c>
    </row>
    <row r="3772" spans="3:11" ht="15" customHeight="1" x14ac:dyDescent="0.3">
      <c r="C3772" s="44" t="s">
        <v>18888</v>
      </c>
      <c r="D3772" s="47" t="s">
        <v>3452</v>
      </c>
      <c r="E3772" s="48"/>
      <c r="F3772" s="52" t="s">
        <v>13682</v>
      </c>
      <c r="G3772" s="10">
        <v>360509</v>
      </c>
      <c r="H3772" s="10" t="s">
        <v>4279</v>
      </c>
      <c r="I3772" s="47" t="s">
        <v>4278</v>
      </c>
      <c r="J3772" s="10" t="s">
        <v>4280</v>
      </c>
      <c r="K3772" s="10" t="s">
        <v>4281</v>
      </c>
    </row>
    <row r="3773" spans="3:11" ht="15" customHeight="1" x14ac:dyDescent="0.3">
      <c r="C3773" s="44" t="s">
        <v>18889</v>
      </c>
      <c r="D3773" s="47" t="s">
        <v>2308</v>
      </c>
      <c r="E3773" s="48"/>
      <c r="F3773" s="52" t="s">
        <v>25434</v>
      </c>
      <c r="G3773" s="10">
        <v>361711</v>
      </c>
      <c r="H3773" s="10" t="s">
        <v>25435</v>
      </c>
      <c r="I3773" s="47" t="s">
        <v>17553</v>
      </c>
      <c r="J3773" s="10" t="s">
        <v>21451</v>
      </c>
      <c r="K3773" s="10" t="s">
        <v>25436</v>
      </c>
    </row>
    <row r="3774" spans="3:11" ht="15" customHeight="1" x14ac:dyDescent="0.3">
      <c r="C3774" s="44" t="s">
        <v>18890</v>
      </c>
      <c r="D3774" s="47" t="s">
        <v>3464</v>
      </c>
      <c r="E3774" s="48"/>
      <c r="F3774" s="52" t="s">
        <v>13683</v>
      </c>
      <c r="G3774" s="10">
        <v>25417</v>
      </c>
      <c r="H3774" s="10" t="s">
        <v>4286</v>
      </c>
      <c r="I3774" s="47" t="s">
        <v>4285</v>
      </c>
      <c r="J3774" s="10" t="s">
        <v>4287</v>
      </c>
      <c r="K3774" s="10" t="s">
        <v>4288</v>
      </c>
    </row>
    <row r="3775" spans="3:11" ht="15" customHeight="1" x14ac:dyDescent="0.3">
      <c r="C3775" s="44" t="s">
        <v>18891</v>
      </c>
      <c r="D3775" s="47" t="s">
        <v>3494</v>
      </c>
      <c r="E3775" s="48"/>
      <c r="F3775" s="52" t="s">
        <v>13684</v>
      </c>
      <c r="G3775" s="10">
        <v>24316</v>
      </c>
      <c r="H3775" s="10" t="s">
        <v>4295</v>
      </c>
      <c r="I3775" s="47" t="s">
        <v>3648</v>
      </c>
      <c r="J3775" s="10" t="s">
        <v>4296</v>
      </c>
      <c r="K3775" s="10" t="s">
        <v>4297</v>
      </c>
    </row>
    <row r="3776" spans="3:11" ht="15" customHeight="1" x14ac:dyDescent="0.3">
      <c r="C3776" s="44" t="s">
        <v>18892</v>
      </c>
      <c r="D3776" s="47" t="s">
        <v>3499</v>
      </c>
      <c r="E3776" s="48"/>
      <c r="F3776" s="52" t="s">
        <v>13685</v>
      </c>
      <c r="G3776" s="10">
        <v>24318</v>
      </c>
      <c r="H3776" s="10" t="s">
        <v>4298</v>
      </c>
      <c r="I3776" s="47" t="s">
        <v>3652</v>
      </c>
      <c r="J3776" s="10" t="s">
        <v>4299</v>
      </c>
      <c r="K3776" s="10" t="s">
        <v>4300</v>
      </c>
    </row>
    <row r="3777" spans="3:11" ht="15" customHeight="1" x14ac:dyDescent="0.3">
      <c r="C3777" s="44" t="s">
        <v>18893</v>
      </c>
      <c r="D3777" s="47" t="s">
        <v>2313</v>
      </c>
      <c r="E3777" s="48"/>
      <c r="F3777" s="52" t="s">
        <v>13686</v>
      </c>
      <c r="G3777" s="10">
        <v>29238</v>
      </c>
      <c r="H3777" s="10" t="s">
        <v>4304</v>
      </c>
      <c r="I3777" s="47" t="s">
        <v>4303</v>
      </c>
      <c r="J3777" s="10" t="s">
        <v>4305</v>
      </c>
      <c r="K3777" s="10" t="s">
        <v>4306</v>
      </c>
    </row>
    <row r="3778" spans="3:11" ht="15" customHeight="1" x14ac:dyDescent="0.3">
      <c r="C3778" s="44" t="s">
        <v>18894</v>
      </c>
      <c r="D3778" s="47" t="s">
        <v>2318</v>
      </c>
      <c r="E3778" s="48"/>
      <c r="F3778" s="52" t="s">
        <v>13687</v>
      </c>
      <c r="G3778" s="10">
        <v>25432</v>
      </c>
      <c r="H3778" s="10" t="s">
        <v>4308</v>
      </c>
      <c r="I3778" s="47" t="s">
        <v>4307</v>
      </c>
      <c r="J3778" s="10" t="s">
        <v>4309</v>
      </c>
      <c r="K3778" s="10" t="s">
        <v>4310</v>
      </c>
    </row>
    <row r="3779" spans="3:11" ht="15" customHeight="1" x14ac:dyDescent="0.3">
      <c r="C3779" s="44" t="s">
        <v>18895</v>
      </c>
      <c r="D3779" s="47" t="s">
        <v>2323</v>
      </c>
      <c r="E3779" s="48"/>
      <c r="F3779" s="52" t="s">
        <v>13688</v>
      </c>
      <c r="G3779" s="10">
        <v>25195</v>
      </c>
      <c r="H3779" s="10" t="s">
        <v>4312</v>
      </c>
      <c r="I3779" s="47" t="s">
        <v>4311</v>
      </c>
      <c r="J3779" s="10" t="s">
        <v>4313</v>
      </c>
      <c r="K3779" s="10" t="s">
        <v>4314</v>
      </c>
    </row>
    <row r="3780" spans="3:11" ht="15" customHeight="1" x14ac:dyDescent="0.3">
      <c r="C3780" s="44" t="s">
        <v>18896</v>
      </c>
      <c r="D3780" s="47" t="s">
        <v>2324</v>
      </c>
      <c r="E3780" s="48"/>
      <c r="F3780" s="52" t="s">
        <v>13689</v>
      </c>
      <c r="G3780" s="10">
        <v>304591</v>
      </c>
      <c r="H3780" s="10" t="s">
        <v>4324</v>
      </c>
      <c r="I3780" s="47" t="s">
        <v>4323</v>
      </c>
      <c r="J3780" s="10" t="s">
        <v>4325</v>
      </c>
      <c r="K3780" s="10" t="s">
        <v>4326</v>
      </c>
    </row>
    <row r="3781" spans="3:11" ht="15" customHeight="1" x14ac:dyDescent="0.3">
      <c r="C3781" s="44" t="s">
        <v>18897</v>
      </c>
      <c r="D3781" s="47" t="s">
        <v>2325</v>
      </c>
      <c r="E3781" s="48"/>
      <c r="F3781" s="52" t="s">
        <v>25437</v>
      </c>
      <c r="G3781" s="10">
        <v>293774</v>
      </c>
      <c r="H3781" s="10" t="s">
        <v>25438</v>
      </c>
      <c r="I3781" s="47" t="s">
        <v>17946</v>
      </c>
      <c r="J3781" s="10" t="s">
        <v>21460</v>
      </c>
      <c r="K3781" s="10" t="s">
        <v>25439</v>
      </c>
    </row>
    <row r="3782" spans="3:11" ht="15" customHeight="1" x14ac:dyDescent="0.3">
      <c r="C3782" s="44" t="s">
        <v>18898</v>
      </c>
      <c r="D3782" s="47" t="s">
        <v>2326</v>
      </c>
      <c r="E3782" s="48"/>
      <c r="F3782" s="52" t="s">
        <v>13690</v>
      </c>
      <c r="G3782" s="10">
        <v>266807</v>
      </c>
      <c r="H3782" s="10" t="s">
        <v>4329</v>
      </c>
      <c r="I3782" s="47" t="s">
        <v>4328</v>
      </c>
      <c r="J3782" s="10" t="s">
        <v>4330</v>
      </c>
      <c r="K3782" s="10" t="s">
        <v>4331</v>
      </c>
    </row>
    <row r="3783" spans="3:11" ht="15" customHeight="1" x14ac:dyDescent="0.3">
      <c r="C3783" s="44" t="s">
        <v>18899</v>
      </c>
      <c r="D3783" s="47" t="s">
        <v>2328</v>
      </c>
      <c r="E3783" s="48"/>
      <c r="F3783" s="52" t="s">
        <v>13691</v>
      </c>
      <c r="G3783" s="10">
        <v>79107</v>
      </c>
      <c r="H3783" s="10" t="s">
        <v>4335</v>
      </c>
      <c r="I3783" s="47" t="s">
        <v>4334</v>
      </c>
      <c r="J3783" s="10" t="s">
        <v>4336</v>
      </c>
      <c r="K3783" s="10" t="s">
        <v>4337</v>
      </c>
    </row>
    <row r="3784" spans="3:11" ht="15" customHeight="1" x14ac:dyDescent="0.3">
      <c r="C3784" s="44" t="s">
        <v>18900</v>
      </c>
      <c r="D3784" s="47" t="s">
        <v>3606</v>
      </c>
      <c r="E3784" s="48"/>
      <c r="F3784" s="52" t="s">
        <v>25440</v>
      </c>
      <c r="G3784" s="10">
        <v>314862</v>
      </c>
      <c r="H3784" s="10" t="s">
        <v>25441</v>
      </c>
      <c r="I3784" s="47" t="s">
        <v>17555</v>
      </c>
      <c r="J3784" s="10" t="s">
        <v>21463</v>
      </c>
      <c r="K3784" s="10" t="s">
        <v>25442</v>
      </c>
    </row>
    <row r="3785" spans="3:11" ht="15" customHeight="1" x14ac:dyDescent="0.3">
      <c r="C3785" s="44" t="s">
        <v>18901</v>
      </c>
      <c r="D3785" s="47" t="s">
        <v>2332</v>
      </c>
      <c r="E3785" s="48"/>
      <c r="F3785" s="52" t="s">
        <v>13692</v>
      </c>
      <c r="G3785" s="10">
        <v>399489</v>
      </c>
      <c r="H3785" s="10" t="s">
        <v>4366</v>
      </c>
      <c r="I3785" s="47" t="s">
        <v>4338</v>
      </c>
      <c r="J3785" s="10" t="s">
        <v>4367</v>
      </c>
      <c r="K3785" s="10" t="s">
        <v>4368</v>
      </c>
    </row>
    <row r="3786" spans="3:11" ht="15" customHeight="1" x14ac:dyDescent="0.3">
      <c r="C3786" s="44" t="s">
        <v>18902</v>
      </c>
      <c r="D3786" s="47" t="s">
        <v>3610</v>
      </c>
      <c r="E3786" s="48"/>
      <c r="F3786" s="52" t="s">
        <v>13693</v>
      </c>
      <c r="G3786" s="10">
        <v>140547</v>
      </c>
      <c r="H3786" s="10" t="s">
        <v>4375</v>
      </c>
      <c r="I3786" s="47" t="s">
        <v>1657</v>
      </c>
      <c r="J3786" s="10" t="s">
        <v>4376</v>
      </c>
      <c r="K3786" s="10" t="s">
        <v>4377</v>
      </c>
    </row>
    <row r="3787" spans="3:11" ht="15" customHeight="1" x14ac:dyDescent="0.3">
      <c r="C3787" s="44" t="s">
        <v>18903</v>
      </c>
      <c r="D3787" s="47" t="s">
        <v>2327</v>
      </c>
      <c r="E3787" s="48"/>
      <c r="F3787" s="52" t="s">
        <v>13694</v>
      </c>
      <c r="G3787" s="10">
        <v>297504</v>
      </c>
      <c r="H3787" s="10" t="s">
        <v>4385</v>
      </c>
      <c r="I3787" s="47" t="s">
        <v>4384</v>
      </c>
      <c r="J3787" s="10" t="s">
        <v>4386</v>
      </c>
      <c r="K3787" s="10" t="s">
        <v>4387</v>
      </c>
    </row>
    <row r="3788" spans="3:11" ht="15" customHeight="1" x14ac:dyDescent="0.3">
      <c r="C3788" s="44" t="s">
        <v>18904</v>
      </c>
      <c r="D3788" s="47" t="s">
        <v>2336</v>
      </c>
      <c r="E3788" s="48"/>
      <c r="F3788" s="52" t="s">
        <v>13695</v>
      </c>
      <c r="G3788" s="10">
        <v>24326</v>
      </c>
      <c r="H3788" s="10" t="s">
        <v>4391</v>
      </c>
      <c r="I3788" s="47" t="s">
        <v>3307</v>
      </c>
      <c r="J3788" s="10" t="s">
        <v>4392</v>
      </c>
      <c r="K3788" s="10" t="s">
        <v>4393</v>
      </c>
    </row>
    <row r="3789" spans="3:11" ht="15" customHeight="1" x14ac:dyDescent="0.3">
      <c r="C3789" s="44" t="s">
        <v>18905</v>
      </c>
      <c r="D3789" s="47" t="s">
        <v>2333</v>
      </c>
      <c r="E3789" s="48"/>
      <c r="F3789" s="52" t="s">
        <v>13696</v>
      </c>
      <c r="G3789" s="10">
        <v>50672</v>
      </c>
      <c r="H3789" s="10" t="s">
        <v>4397</v>
      </c>
      <c r="I3789" s="47" t="s">
        <v>4396</v>
      </c>
      <c r="J3789" s="10" t="s">
        <v>4398</v>
      </c>
      <c r="K3789" s="10" t="s">
        <v>4399</v>
      </c>
    </row>
    <row r="3790" spans="3:11" ht="15" customHeight="1" x14ac:dyDescent="0.3">
      <c r="C3790" s="44" t="s">
        <v>18906</v>
      </c>
      <c r="D3790" s="47" t="s">
        <v>2494</v>
      </c>
      <c r="E3790" s="48"/>
      <c r="F3790" s="52" t="s">
        <v>13697</v>
      </c>
      <c r="G3790" s="10">
        <v>24799</v>
      </c>
      <c r="H3790" s="10" t="s">
        <v>4404</v>
      </c>
      <c r="I3790" s="47" t="s">
        <v>4403</v>
      </c>
      <c r="J3790" s="10" t="s">
        <v>4405</v>
      </c>
      <c r="K3790" s="10" t="s">
        <v>4406</v>
      </c>
    </row>
    <row r="3791" spans="3:11" ht="15" customHeight="1" x14ac:dyDescent="0.3">
      <c r="C3791" s="44" t="s">
        <v>18907</v>
      </c>
      <c r="D3791" s="47" t="s">
        <v>2337</v>
      </c>
      <c r="E3791" s="48"/>
      <c r="F3791" s="52" t="s">
        <v>13698</v>
      </c>
      <c r="G3791" s="10">
        <v>171142</v>
      </c>
      <c r="H3791" s="10" t="s">
        <v>4429</v>
      </c>
      <c r="I3791" s="47" t="s">
        <v>1660</v>
      </c>
      <c r="J3791" s="10" t="s">
        <v>4430</v>
      </c>
      <c r="K3791" s="10" t="s">
        <v>4431</v>
      </c>
    </row>
    <row r="3792" spans="3:11" ht="15" customHeight="1" x14ac:dyDescent="0.3">
      <c r="C3792" s="44" t="s">
        <v>18908</v>
      </c>
      <c r="D3792" s="47" t="s">
        <v>2344</v>
      </c>
      <c r="E3792" s="48"/>
      <c r="F3792" s="52" t="s">
        <v>25443</v>
      </c>
      <c r="G3792" s="10">
        <v>300514</v>
      </c>
      <c r="H3792" s="10" t="s">
        <v>25444</v>
      </c>
      <c r="I3792" s="47" t="s">
        <v>17563</v>
      </c>
      <c r="J3792" s="10" t="s">
        <v>4618</v>
      </c>
      <c r="K3792" s="10" t="s">
        <v>25445</v>
      </c>
    </row>
    <row r="3793" spans="3:11" ht="15" customHeight="1" x14ac:dyDescent="0.3">
      <c r="C3793" s="44" t="s">
        <v>18909</v>
      </c>
      <c r="D3793" s="47" t="s">
        <v>3643</v>
      </c>
      <c r="E3793" s="48"/>
      <c r="F3793" s="52" t="s">
        <v>13699</v>
      </c>
      <c r="G3793" s="10">
        <v>29702</v>
      </c>
      <c r="H3793" s="10" t="s">
        <v>4436</v>
      </c>
      <c r="I3793" s="47" t="s">
        <v>4435</v>
      </c>
      <c r="J3793" s="10" t="s">
        <v>4437</v>
      </c>
      <c r="K3793" s="10" t="s">
        <v>4438</v>
      </c>
    </row>
    <row r="3794" spans="3:11" ht="15" customHeight="1" x14ac:dyDescent="0.3">
      <c r="C3794" s="44" t="s">
        <v>18910</v>
      </c>
      <c r="D3794" s="47" t="s">
        <v>2351</v>
      </c>
      <c r="E3794" s="48"/>
      <c r="F3794" s="52" t="s">
        <v>25446</v>
      </c>
      <c r="G3794" s="10">
        <v>450235</v>
      </c>
      <c r="H3794" s="10" t="s">
        <v>25447</v>
      </c>
      <c r="I3794" s="47" t="s">
        <v>19311</v>
      </c>
      <c r="J3794" s="10" t="s">
        <v>23373</v>
      </c>
      <c r="K3794" s="10" t="s">
        <v>25448</v>
      </c>
    </row>
    <row r="3795" spans="3:11" ht="15" customHeight="1" x14ac:dyDescent="0.3">
      <c r="C3795" s="44" t="s">
        <v>18911</v>
      </c>
      <c r="D3795" s="47" t="s">
        <v>3653</v>
      </c>
      <c r="E3795" s="48"/>
      <c r="F3795" s="52" t="s">
        <v>25449</v>
      </c>
      <c r="G3795" s="10">
        <v>294674</v>
      </c>
      <c r="H3795" s="10" t="s">
        <v>25450</v>
      </c>
      <c r="I3795" s="47" t="s">
        <v>17949</v>
      </c>
      <c r="J3795" s="10" t="s">
        <v>23669</v>
      </c>
      <c r="K3795" s="10" t="s">
        <v>25451</v>
      </c>
    </row>
    <row r="3796" spans="3:11" ht="15" customHeight="1" x14ac:dyDescent="0.3">
      <c r="C3796" s="44" t="s">
        <v>18912</v>
      </c>
      <c r="D3796" s="47" t="s">
        <v>3668</v>
      </c>
      <c r="E3796" s="48"/>
      <c r="F3796" s="52" t="s">
        <v>25452</v>
      </c>
      <c r="G3796" s="10">
        <v>362100</v>
      </c>
      <c r="H3796" s="10" t="s">
        <v>25453</v>
      </c>
      <c r="I3796" s="47" t="s">
        <v>19768</v>
      </c>
      <c r="J3796" s="10" t="s">
        <v>25454</v>
      </c>
      <c r="K3796" s="10" t="s">
        <v>25455</v>
      </c>
    </row>
    <row r="3797" spans="3:11" ht="15" customHeight="1" x14ac:dyDescent="0.3">
      <c r="C3797" s="44" t="s">
        <v>18913</v>
      </c>
      <c r="D3797" s="47" t="s">
        <v>3727</v>
      </c>
      <c r="E3797" s="48"/>
      <c r="F3797" s="52" t="s">
        <v>13700</v>
      </c>
      <c r="G3797" s="10">
        <v>24333</v>
      </c>
      <c r="H3797" s="10" t="s">
        <v>4490</v>
      </c>
      <c r="I3797" s="47" t="s">
        <v>1509</v>
      </c>
      <c r="J3797" s="10" t="s">
        <v>4491</v>
      </c>
      <c r="K3797" s="10" t="s">
        <v>4492</v>
      </c>
    </row>
    <row r="3798" spans="3:11" ht="15" customHeight="1" x14ac:dyDescent="0.3">
      <c r="C3798" s="44" t="s">
        <v>18914</v>
      </c>
      <c r="D3798" s="47" t="s">
        <v>18915</v>
      </c>
      <c r="E3798" s="48"/>
      <c r="F3798" s="52" t="s">
        <v>13701</v>
      </c>
      <c r="G3798" s="10">
        <v>170915</v>
      </c>
      <c r="H3798" s="10" t="s">
        <v>4510</v>
      </c>
      <c r="I3798" s="47" t="s">
        <v>4509</v>
      </c>
      <c r="J3798" s="10" t="s">
        <v>4511</v>
      </c>
      <c r="K3798" s="10" t="s">
        <v>4512</v>
      </c>
    </row>
    <row r="3799" spans="3:11" ht="15" customHeight="1" x14ac:dyDescent="0.3">
      <c r="C3799" s="44" t="s">
        <v>18916</v>
      </c>
      <c r="D3799" s="47" t="s">
        <v>4278</v>
      </c>
      <c r="E3799" s="48"/>
      <c r="F3799" s="52" t="s">
        <v>13702</v>
      </c>
      <c r="G3799" s="10">
        <v>25315</v>
      </c>
      <c r="H3799" s="10" t="s">
        <v>4528</v>
      </c>
      <c r="I3799" s="47" t="s">
        <v>539</v>
      </c>
      <c r="J3799" s="10" t="s">
        <v>4529</v>
      </c>
      <c r="K3799" s="10" t="s">
        <v>4530</v>
      </c>
    </row>
    <row r="3800" spans="3:11" ht="15" customHeight="1" x14ac:dyDescent="0.3">
      <c r="C3800" s="44" t="s">
        <v>18917</v>
      </c>
      <c r="D3800" s="47" t="s">
        <v>4471</v>
      </c>
      <c r="E3800" s="48"/>
      <c r="F3800" s="52" t="s">
        <v>13703</v>
      </c>
      <c r="G3800" s="10">
        <v>65030</v>
      </c>
      <c r="H3800" s="10" t="s">
        <v>4531</v>
      </c>
      <c r="I3800" s="47" t="s">
        <v>540</v>
      </c>
      <c r="J3800" s="10" t="s">
        <v>4532</v>
      </c>
      <c r="K3800" s="10" t="s">
        <v>4533</v>
      </c>
    </row>
    <row r="3801" spans="3:11" ht="15" customHeight="1" x14ac:dyDescent="0.3">
      <c r="C3801" s="44" t="s">
        <v>18918</v>
      </c>
      <c r="D3801" s="47" t="s">
        <v>17558</v>
      </c>
      <c r="E3801" s="48"/>
      <c r="F3801" s="52" t="s">
        <v>13704</v>
      </c>
      <c r="G3801" s="10">
        <v>24335</v>
      </c>
      <c r="H3801" s="10" t="s">
        <v>4536</v>
      </c>
      <c r="I3801" s="47" t="s">
        <v>910</v>
      </c>
      <c r="J3801" s="10" t="s">
        <v>4537</v>
      </c>
      <c r="K3801" s="10" t="s">
        <v>4538</v>
      </c>
    </row>
    <row r="3802" spans="3:11" ht="15" customHeight="1" x14ac:dyDescent="0.3">
      <c r="C3802" s="44" t="s">
        <v>18919</v>
      </c>
      <c r="D3802" s="47" t="s">
        <v>540</v>
      </c>
      <c r="E3802" s="48"/>
      <c r="F3802" s="52" t="s">
        <v>13705</v>
      </c>
      <c r="G3802" s="10">
        <v>24336</v>
      </c>
      <c r="H3802" s="10" t="s">
        <v>4540</v>
      </c>
      <c r="I3802" s="47" t="s">
        <v>4539</v>
      </c>
      <c r="J3802" s="10" t="s">
        <v>4541</v>
      </c>
      <c r="K3802" s="10" t="s">
        <v>4542</v>
      </c>
    </row>
    <row r="3803" spans="3:11" ht="15" customHeight="1" x14ac:dyDescent="0.3">
      <c r="C3803" s="44" t="s">
        <v>18920</v>
      </c>
      <c r="D3803" s="47" t="s">
        <v>910</v>
      </c>
      <c r="E3803" s="48"/>
      <c r="F3803" s="52" t="s">
        <v>13706</v>
      </c>
      <c r="G3803" s="10">
        <v>303414</v>
      </c>
      <c r="H3803" s="10" t="s">
        <v>4544</v>
      </c>
      <c r="I3803" s="47" t="s">
        <v>4543</v>
      </c>
      <c r="J3803" s="10" t="s">
        <v>4545</v>
      </c>
      <c r="K3803" s="10" t="s">
        <v>4546</v>
      </c>
    </row>
    <row r="3804" spans="3:11" ht="15" customHeight="1" x14ac:dyDescent="0.3">
      <c r="C3804" s="44" t="s">
        <v>18921</v>
      </c>
      <c r="D3804" s="47" t="s">
        <v>4539</v>
      </c>
      <c r="E3804" s="48"/>
      <c r="F3804" s="52" t="s">
        <v>13707</v>
      </c>
      <c r="G3804" s="10">
        <v>24337</v>
      </c>
      <c r="H3804" s="10" t="s">
        <v>4552</v>
      </c>
      <c r="I3804" s="47" t="s">
        <v>1242</v>
      </c>
      <c r="J3804" s="10" t="s">
        <v>4553</v>
      </c>
      <c r="K3804" s="10" t="s">
        <v>4554</v>
      </c>
    </row>
    <row r="3805" spans="3:11" ht="15" customHeight="1" x14ac:dyDescent="0.3">
      <c r="C3805" s="44" t="s">
        <v>18922</v>
      </c>
      <c r="D3805" s="47" t="s">
        <v>1242</v>
      </c>
      <c r="E3805" s="48"/>
      <c r="F3805" s="52" t="s">
        <v>25456</v>
      </c>
      <c r="G3805" s="10">
        <v>266806</v>
      </c>
      <c r="H3805" s="10" t="s">
        <v>25457</v>
      </c>
      <c r="I3805" s="47" t="s">
        <v>17567</v>
      </c>
      <c r="J3805" s="10" t="s">
        <v>21478</v>
      </c>
      <c r="K3805" s="10" t="s">
        <v>25458</v>
      </c>
    </row>
    <row r="3806" spans="3:11" ht="15" customHeight="1" x14ac:dyDescent="0.3">
      <c r="C3806" s="44" t="s">
        <v>18923</v>
      </c>
      <c r="D3806" s="47" t="s">
        <v>18924</v>
      </c>
      <c r="E3806" s="48"/>
      <c r="F3806" s="52" t="s">
        <v>13708</v>
      </c>
      <c r="G3806" s="10">
        <v>292673</v>
      </c>
      <c r="H3806" s="10" t="s">
        <v>4558</v>
      </c>
      <c r="I3806" s="47" t="s">
        <v>2093</v>
      </c>
      <c r="J3806" s="10" t="s">
        <v>4559</v>
      </c>
      <c r="K3806" s="10" t="s">
        <v>4560</v>
      </c>
    </row>
    <row r="3807" spans="3:11" ht="15" customHeight="1" x14ac:dyDescent="0.3">
      <c r="C3807" s="44" t="s">
        <v>18925</v>
      </c>
      <c r="D3807" s="47" t="s">
        <v>4627</v>
      </c>
      <c r="E3807" s="48"/>
      <c r="F3807" s="52" t="s">
        <v>13709</v>
      </c>
      <c r="G3807" s="10">
        <v>308415</v>
      </c>
      <c r="H3807" s="10" t="s">
        <v>4562</v>
      </c>
      <c r="I3807" s="47" t="s">
        <v>4561</v>
      </c>
      <c r="J3807" s="10" t="s">
        <v>4563</v>
      </c>
      <c r="K3807" s="10" t="s">
        <v>4564</v>
      </c>
    </row>
    <row r="3808" spans="3:11" ht="15" customHeight="1" x14ac:dyDescent="0.3">
      <c r="C3808" s="44" t="s">
        <v>18926</v>
      </c>
      <c r="D3808" s="47" t="s">
        <v>4632</v>
      </c>
      <c r="E3808" s="48"/>
      <c r="F3808" s="52" t="s">
        <v>13710</v>
      </c>
      <c r="G3808" s="10">
        <v>291703</v>
      </c>
      <c r="H3808" s="10" t="s">
        <v>4565</v>
      </c>
      <c r="I3808" s="47" t="s">
        <v>1247</v>
      </c>
      <c r="J3808" s="10" t="s">
        <v>4566</v>
      </c>
      <c r="K3808" s="10" t="s">
        <v>4567</v>
      </c>
    </row>
    <row r="3809" spans="3:11" ht="15" customHeight="1" x14ac:dyDescent="0.3">
      <c r="C3809" s="44" t="s">
        <v>18927</v>
      </c>
      <c r="D3809" s="47" t="s">
        <v>3314</v>
      </c>
      <c r="E3809" s="48"/>
      <c r="F3809" s="52" t="s">
        <v>13711</v>
      </c>
      <c r="G3809" s="10">
        <v>301382</v>
      </c>
      <c r="H3809" s="10" t="s">
        <v>4574</v>
      </c>
      <c r="I3809" s="47" t="s">
        <v>4573</v>
      </c>
      <c r="J3809" s="10" t="s">
        <v>4575</v>
      </c>
      <c r="K3809" s="10" t="s">
        <v>4576</v>
      </c>
    </row>
    <row r="3810" spans="3:11" ht="15" customHeight="1" x14ac:dyDescent="0.3">
      <c r="C3810" s="44" t="s">
        <v>18928</v>
      </c>
      <c r="D3810" s="47" t="s">
        <v>4659</v>
      </c>
      <c r="E3810" s="48"/>
      <c r="F3810" s="52" t="s">
        <v>13712</v>
      </c>
      <c r="G3810" s="10">
        <v>306274</v>
      </c>
      <c r="H3810" s="10" t="s">
        <v>4578</v>
      </c>
      <c r="I3810" s="47" t="s">
        <v>4577</v>
      </c>
      <c r="J3810" s="10" t="s">
        <v>4579</v>
      </c>
      <c r="K3810" s="10" t="s">
        <v>4580</v>
      </c>
    </row>
    <row r="3811" spans="3:11" ht="15" customHeight="1" x14ac:dyDescent="0.3">
      <c r="C3811" s="44" t="s">
        <v>18929</v>
      </c>
      <c r="D3811" s="47" t="s">
        <v>2357</v>
      </c>
      <c r="E3811" s="48"/>
      <c r="F3811" s="52" t="s">
        <v>13713</v>
      </c>
      <c r="G3811" s="10">
        <v>310071</v>
      </c>
      <c r="H3811" s="10" t="s">
        <v>4585</v>
      </c>
      <c r="I3811" s="47" t="s">
        <v>4584</v>
      </c>
      <c r="J3811" s="10" t="s">
        <v>4586</v>
      </c>
      <c r="K3811" s="10" t="s">
        <v>4587</v>
      </c>
    </row>
    <row r="3812" spans="3:11" ht="15" customHeight="1" x14ac:dyDescent="0.3">
      <c r="C3812" s="44" t="s">
        <v>18930</v>
      </c>
      <c r="D3812" s="47" t="s">
        <v>3315</v>
      </c>
      <c r="E3812" s="48"/>
      <c r="F3812" s="52" t="s">
        <v>13714</v>
      </c>
      <c r="G3812" s="10">
        <v>498013</v>
      </c>
      <c r="H3812" s="10" t="s">
        <v>4589</v>
      </c>
      <c r="I3812" s="47" t="s">
        <v>4588</v>
      </c>
      <c r="J3812" s="10" t="s">
        <v>4590</v>
      </c>
      <c r="K3812" s="10" t="s">
        <v>4591</v>
      </c>
    </row>
    <row r="3813" spans="3:11" ht="15" customHeight="1" x14ac:dyDescent="0.3">
      <c r="C3813" s="44" t="s">
        <v>18931</v>
      </c>
      <c r="D3813" s="47" t="s">
        <v>4425</v>
      </c>
      <c r="E3813" s="48"/>
      <c r="F3813" s="52" t="s">
        <v>13715</v>
      </c>
      <c r="G3813" s="10">
        <v>365363</v>
      </c>
      <c r="H3813" s="10" t="s">
        <v>4596</v>
      </c>
      <c r="I3813" s="47" t="s">
        <v>4595</v>
      </c>
      <c r="J3813" s="10" t="s">
        <v>4597</v>
      </c>
      <c r="K3813" s="10" t="s">
        <v>4598</v>
      </c>
    </row>
    <row r="3814" spans="3:11" ht="15" customHeight="1" x14ac:dyDescent="0.3">
      <c r="C3814" s="44" t="s">
        <v>18932</v>
      </c>
      <c r="D3814" s="47" t="s">
        <v>4863</v>
      </c>
      <c r="E3814" s="48"/>
      <c r="F3814" s="52" t="s">
        <v>13716</v>
      </c>
      <c r="G3814" s="10">
        <v>171562</v>
      </c>
      <c r="H3814" s="10" t="s">
        <v>4600</v>
      </c>
      <c r="I3814" s="47" t="s">
        <v>4599</v>
      </c>
      <c r="J3814" s="10" t="s">
        <v>4601</v>
      </c>
      <c r="K3814" s="10" t="s">
        <v>4602</v>
      </c>
    </row>
    <row r="3815" spans="3:11" ht="15" customHeight="1" x14ac:dyDescent="0.3">
      <c r="C3815" s="44" t="s">
        <v>18933</v>
      </c>
      <c r="D3815" s="47" t="s">
        <v>1259</v>
      </c>
      <c r="E3815" s="48"/>
      <c r="F3815" s="52" t="s">
        <v>13717</v>
      </c>
      <c r="G3815" s="10">
        <v>290401</v>
      </c>
      <c r="H3815" s="10" t="s">
        <v>4604</v>
      </c>
      <c r="I3815" s="47" t="s">
        <v>4603</v>
      </c>
      <c r="J3815" s="10" t="s">
        <v>4605</v>
      </c>
      <c r="K3815" s="10" t="s">
        <v>4606</v>
      </c>
    </row>
    <row r="3816" spans="3:11" ht="15" customHeight="1" x14ac:dyDescent="0.3">
      <c r="C3816" s="44" t="s">
        <v>18934</v>
      </c>
      <c r="D3816" s="47" t="s">
        <v>4878</v>
      </c>
      <c r="E3816" s="48"/>
      <c r="F3816" s="52" t="s">
        <v>13718</v>
      </c>
      <c r="G3816" s="10">
        <v>24890</v>
      </c>
      <c r="H3816" s="10" t="s">
        <v>4607</v>
      </c>
      <c r="I3816" s="47" t="s">
        <v>1249</v>
      </c>
      <c r="J3816" s="10" t="s">
        <v>4608</v>
      </c>
      <c r="K3816" s="10" t="s">
        <v>4609</v>
      </c>
    </row>
    <row r="3817" spans="3:11" ht="15" customHeight="1" x14ac:dyDescent="0.3">
      <c r="C3817" s="44" t="s">
        <v>18935</v>
      </c>
      <c r="D3817" s="47" t="s">
        <v>4882</v>
      </c>
      <c r="E3817" s="48"/>
      <c r="F3817" s="52" t="s">
        <v>13719</v>
      </c>
      <c r="G3817" s="10">
        <v>25149</v>
      </c>
      <c r="H3817" s="10" t="s">
        <v>4610</v>
      </c>
      <c r="I3817" s="47" t="s">
        <v>1254</v>
      </c>
      <c r="J3817" s="10" t="s">
        <v>4611</v>
      </c>
      <c r="K3817" s="10" t="s">
        <v>4612</v>
      </c>
    </row>
    <row r="3818" spans="3:11" ht="15" customHeight="1" x14ac:dyDescent="0.3">
      <c r="C3818" s="44" t="s">
        <v>18936</v>
      </c>
      <c r="D3818" s="47" t="s">
        <v>4886</v>
      </c>
      <c r="E3818" s="48"/>
      <c r="F3818" s="52" t="s">
        <v>13720</v>
      </c>
      <c r="G3818" s="10">
        <v>116479</v>
      </c>
      <c r="H3818" s="10" t="s">
        <v>4628</v>
      </c>
      <c r="I3818" s="47" t="s">
        <v>4627</v>
      </c>
      <c r="J3818" s="10" t="s">
        <v>4629</v>
      </c>
      <c r="K3818" s="10" t="s">
        <v>4630</v>
      </c>
    </row>
    <row r="3819" spans="3:11" ht="15" customHeight="1" x14ac:dyDescent="0.3">
      <c r="C3819" s="44" t="s">
        <v>18937</v>
      </c>
      <c r="D3819" s="47" t="s">
        <v>4890</v>
      </c>
      <c r="E3819" s="48"/>
      <c r="F3819" s="52" t="s">
        <v>13721</v>
      </c>
      <c r="G3819" s="10">
        <v>29251</v>
      </c>
      <c r="H3819" s="10" t="s">
        <v>4633</v>
      </c>
      <c r="I3819" s="47" t="s">
        <v>4632</v>
      </c>
      <c r="J3819" s="10" t="s">
        <v>4634</v>
      </c>
      <c r="K3819" s="10" t="s">
        <v>4635</v>
      </c>
    </row>
    <row r="3820" spans="3:11" ht="15" customHeight="1" x14ac:dyDescent="0.3">
      <c r="C3820" s="44" t="s">
        <v>18938</v>
      </c>
      <c r="D3820" s="47" t="s">
        <v>4894</v>
      </c>
      <c r="E3820" s="48"/>
      <c r="F3820" s="52" t="s">
        <v>13722</v>
      </c>
      <c r="G3820" s="10">
        <v>25439</v>
      </c>
      <c r="H3820" s="10" t="s">
        <v>4637</v>
      </c>
      <c r="I3820" s="47" t="s">
        <v>3312</v>
      </c>
      <c r="J3820" s="10" t="s">
        <v>4638</v>
      </c>
      <c r="K3820" s="10" t="s">
        <v>4639</v>
      </c>
    </row>
    <row r="3821" spans="3:11" ht="15" customHeight="1" x14ac:dyDescent="0.3">
      <c r="C3821" s="44" t="s">
        <v>18939</v>
      </c>
      <c r="D3821" s="47" t="s">
        <v>4899</v>
      </c>
      <c r="E3821" s="48"/>
      <c r="F3821" s="52" t="s">
        <v>13723</v>
      </c>
      <c r="G3821" s="10">
        <v>116677</v>
      </c>
      <c r="H3821" s="10" t="s">
        <v>4640</v>
      </c>
      <c r="I3821" s="47" t="s">
        <v>3313</v>
      </c>
      <c r="J3821" s="10" t="s">
        <v>4641</v>
      </c>
      <c r="K3821" s="10" t="s">
        <v>4642</v>
      </c>
    </row>
    <row r="3822" spans="3:11" ht="15" customHeight="1" x14ac:dyDescent="0.3">
      <c r="C3822" s="44" t="s">
        <v>18940</v>
      </c>
      <c r="D3822" s="47" t="s">
        <v>4904</v>
      </c>
      <c r="E3822" s="48"/>
      <c r="F3822" s="52" t="s">
        <v>13724</v>
      </c>
      <c r="G3822" s="10">
        <v>29636</v>
      </c>
      <c r="H3822" s="10" t="s">
        <v>4644</v>
      </c>
      <c r="I3822" s="47" t="s">
        <v>4643</v>
      </c>
      <c r="J3822" s="10" t="s">
        <v>4645</v>
      </c>
      <c r="K3822" s="10" t="s">
        <v>4646</v>
      </c>
    </row>
    <row r="3823" spans="3:11" ht="15" customHeight="1" x14ac:dyDescent="0.3">
      <c r="C3823" s="44" t="s">
        <v>18941</v>
      </c>
      <c r="D3823" s="47" t="s">
        <v>4923</v>
      </c>
      <c r="E3823" s="48"/>
      <c r="F3823" s="52" t="s">
        <v>13725</v>
      </c>
      <c r="G3823" s="10">
        <v>116498</v>
      </c>
      <c r="H3823" s="10" t="s">
        <v>4648</v>
      </c>
      <c r="I3823" s="47" t="s">
        <v>4647</v>
      </c>
      <c r="J3823" s="10" t="s">
        <v>4649</v>
      </c>
      <c r="K3823" s="10" t="s">
        <v>4650</v>
      </c>
    </row>
    <row r="3824" spans="3:11" ht="15" customHeight="1" x14ac:dyDescent="0.3">
      <c r="C3824" s="44" t="s">
        <v>18942</v>
      </c>
      <c r="D3824" s="47" t="s">
        <v>5156</v>
      </c>
      <c r="E3824" s="48"/>
      <c r="F3824" s="52" t="s">
        <v>13726</v>
      </c>
      <c r="G3824" s="10">
        <v>25584</v>
      </c>
      <c r="H3824" s="10" t="s">
        <v>4656</v>
      </c>
      <c r="I3824" s="47" t="s">
        <v>3314</v>
      </c>
      <c r="J3824" s="10" t="s">
        <v>4657</v>
      </c>
      <c r="K3824" s="10" t="s">
        <v>4658</v>
      </c>
    </row>
    <row r="3825" spans="3:11" ht="15" customHeight="1" x14ac:dyDescent="0.3">
      <c r="C3825" s="44" t="s">
        <v>18943</v>
      </c>
      <c r="D3825" s="47" t="s">
        <v>3041</v>
      </c>
      <c r="E3825" s="48"/>
      <c r="F3825" s="52" t="s">
        <v>13727</v>
      </c>
      <c r="G3825" s="10">
        <v>302470</v>
      </c>
      <c r="H3825" s="10" t="s">
        <v>4660</v>
      </c>
      <c r="I3825" s="47" t="s">
        <v>4659</v>
      </c>
      <c r="J3825" s="10" t="s">
        <v>4661</v>
      </c>
      <c r="K3825" s="10" t="s">
        <v>4662</v>
      </c>
    </row>
    <row r="3826" spans="3:11" ht="15" customHeight="1" x14ac:dyDescent="0.3">
      <c r="C3826" s="44" t="s">
        <v>18944</v>
      </c>
      <c r="D3826" s="47" t="s">
        <v>1261</v>
      </c>
      <c r="E3826" s="48"/>
      <c r="F3826" s="52" t="s">
        <v>13728</v>
      </c>
      <c r="G3826" s="10">
        <v>24360</v>
      </c>
      <c r="H3826" s="10" t="s">
        <v>4663</v>
      </c>
      <c r="I3826" s="47" t="s">
        <v>1661</v>
      </c>
      <c r="J3826" s="10" t="s">
        <v>4664</v>
      </c>
      <c r="K3826" s="10" t="s">
        <v>4665</v>
      </c>
    </row>
    <row r="3827" spans="3:11" ht="15" customHeight="1" x14ac:dyDescent="0.3">
      <c r="C3827" s="44" t="s">
        <v>18945</v>
      </c>
      <c r="D3827" s="47" t="s">
        <v>4631</v>
      </c>
      <c r="E3827" s="48"/>
      <c r="F3827" s="52" t="s">
        <v>13729</v>
      </c>
      <c r="G3827" s="10">
        <v>266610</v>
      </c>
      <c r="H3827" s="10" t="s">
        <v>4667</v>
      </c>
      <c r="I3827" s="47" t="s">
        <v>2844</v>
      </c>
      <c r="J3827" s="10" t="s">
        <v>4668</v>
      </c>
      <c r="K3827" s="10" t="s">
        <v>4669</v>
      </c>
    </row>
    <row r="3828" spans="3:11" ht="15" customHeight="1" x14ac:dyDescent="0.3">
      <c r="C3828" s="44" t="s">
        <v>18946</v>
      </c>
      <c r="D3828" s="47" t="s">
        <v>5403</v>
      </c>
      <c r="E3828" s="48"/>
      <c r="F3828" s="52" t="s">
        <v>13730</v>
      </c>
      <c r="G3828" s="10">
        <v>140930</v>
      </c>
      <c r="H3828" s="10" t="s">
        <v>4672</v>
      </c>
      <c r="I3828" s="47" t="s">
        <v>2848</v>
      </c>
      <c r="J3828" s="10" t="s">
        <v>4673</v>
      </c>
      <c r="K3828" s="10" t="s">
        <v>4674</v>
      </c>
    </row>
    <row r="3829" spans="3:11" ht="15" customHeight="1" x14ac:dyDescent="0.3">
      <c r="C3829" s="44" t="s">
        <v>18947</v>
      </c>
      <c r="D3829" s="47" t="s">
        <v>4428</v>
      </c>
      <c r="E3829" s="48"/>
      <c r="F3829" s="52" t="s">
        <v>25459</v>
      </c>
      <c r="G3829" s="10">
        <v>246274</v>
      </c>
      <c r="H3829" s="10" t="s">
        <v>25460</v>
      </c>
      <c r="I3829" s="47" t="s">
        <v>17577</v>
      </c>
      <c r="J3829" s="10" t="s">
        <v>21483</v>
      </c>
      <c r="K3829" s="10" t="s">
        <v>25461</v>
      </c>
    </row>
    <row r="3830" spans="3:11" ht="15" customHeight="1" x14ac:dyDescent="0.3">
      <c r="C3830" s="44" t="s">
        <v>18948</v>
      </c>
      <c r="D3830" s="47" t="s">
        <v>5265</v>
      </c>
      <c r="E3830" s="48"/>
      <c r="F3830" s="52" t="s">
        <v>25462</v>
      </c>
      <c r="G3830" s="10">
        <v>305600</v>
      </c>
      <c r="H3830" s="10" t="s">
        <v>25463</v>
      </c>
      <c r="I3830" s="47" t="s">
        <v>17952</v>
      </c>
      <c r="J3830" s="10" t="s">
        <v>21486</v>
      </c>
      <c r="K3830" s="10" t="s">
        <v>25464</v>
      </c>
    </row>
    <row r="3831" spans="3:11" ht="15" customHeight="1" x14ac:dyDescent="0.3">
      <c r="C3831" s="44" t="s">
        <v>18949</v>
      </c>
      <c r="D3831" s="47" t="s">
        <v>4432</v>
      </c>
      <c r="E3831" s="48"/>
      <c r="F3831" s="52" t="s">
        <v>13731</v>
      </c>
      <c r="G3831" s="10">
        <v>246097</v>
      </c>
      <c r="H3831" s="10" t="s">
        <v>4695</v>
      </c>
      <c r="I3831" s="47" t="s">
        <v>912</v>
      </c>
      <c r="J3831" s="10" t="s">
        <v>4696</v>
      </c>
      <c r="K3831" s="10" t="s">
        <v>4697</v>
      </c>
    </row>
    <row r="3832" spans="3:11" ht="15" customHeight="1" x14ac:dyDescent="0.3">
      <c r="C3832" s="44" t="s">
        <v>18950</v>
      </c>
      <c r="D3832" s="47" t="s">
        <v>5273</v>
      </c>
      <c r="E3832" s="48"/>
      <c r="F3832" s="52" t="s">
        <v>13732</v>
      </c>
      <c r="G3832" s="10">
        <v>25385</v>
      </c>
      <c r="H3832" s="10" t="s">
        <v>4700</v>
      </c>
      <c r="I3832" s="47" t="s">
        <v>2356</v>
      </c>
      <c r="J3832" s="10" t="s">
        <v>73</v>
      </c>
      <c r="K3832" s="10" t="s">
        <v>4701</v>
      </c>
    </row>
    <row r="3833" spans="3:11" ht="15" customHeight="1" x14ac:dyDescent="0.3">
      <c r="C3833" s="44" t="s">
        <v>18951</v>
      </c>
      <c r="D3833" s="47" t="s">
        <v>5277</v>
      </c>
      <c r="E3833" s="48"/>
      <c r="F3833" s="52" t="s">
        <v>13733</v>
      </c>
      <c r="G3833" s="10">
        <v>50671</v>
      </c>
      <c r="H3833" s="10" t="s">
        <v>4708</v>
      </c>
      <c r="I3833" s="47" t="s">
        <v>4707</v>
      </c>
      <c r="J3833" s="10" t="s">
        <v>4709</v>
      </c>
      <c r="K3833" s="10" t="s">
        <v>4710</v>
      </c>
    </row>
    <row r="3834" spans="3:11" ht="15" customHeight="1" x14ac:dyDescent="0.3">
      <c r="C3834" s="44" t="s">
        <v>18952</v>
      </c>
      <c r="D3834" s="47" t="s">
        <v>4433</v>
      </c>
      <c r="E3834" s="48"/>
      <c r="F3834" s="52" t="s">
        <v>25465</v>
      </c>
      <c r="G3834" s="10">
        <v>296741</v>
      </c>
      <c r="H3834" s="10" t="s">
        <v>25466</v>
      </c>
      <c r="I3834" s="47" t="s">
        <v>17581</v>
      </c>
      <c r="J3834" s="10" t="s">
        <v>21489</v>
      </c>
      <c r="K3834" s="10" t="s">
        <v>25467</v>
      </c>
    </row>
    <row r="3835" spans="3:11" ht="15" customHeight="1" x14ac:dyDescent="0.3">
      <c r="C3835" s="44" t="s">
        <v>18953</v>
      </c>
      <c r="D3835" s="47" t="s">
        <v>5293</v>
      </c>
      <c r="E3835" s="48"/>
      <c r="F3835" s="52" t="s">
        <v>25468</v>
      </c>
      <c r="G3835" s="10">
        <v>313782</v>
      </c>
      <c r="H3835" s="10" t="s">
        <v>25469</v>
      </c>
      <c r="I3835" s="47" t="s">
        <v>17954</v>
      </c>
      <c r="J3835" s="10" t="s">
        <v>21492</v>
      </c>
      <c r="K3835" s="10" t="s">
        <v>25470</v>
      </c>
    </row>
    <row r="3836" spans="3:11" ht="15" customHeight="1" x14ac:dyDescent="0.3">
      <c r="C3836" s="44" t="s">
        <v>18954</v>
      </c>
      <c r="D3836" s="47" t="s">
        <v>5297</v>
      </c>
      <c r="E3836" s="48"/>
      <c r="F3836" s="52" t="s">
        <v>25471</v>
      </c>
      <c r="G3836" s="10">
        <v>309453</v>
      </c>
      <c r="H3836" s="10" t="s">
        <v>25472</v>
      </c>
      <c r="I3836" s="47" t="s">
        <v>20095</v>
      </c>
      <c r="J3836" s="10" t="s">
        <v>21495</v>
      </c>
      <c r="K3836" s="10" t="s">
        <v>25473</v>
      </c>
    </row>
    <row r="3837" spans="3:11" ht="15" customHeight="1" x14ac:dyDescent="0.3">
      <c r="C3837" s="44" t="s">
        <v>18955</v>
      </c>
      <c r="D3837" s="47" t="s">
        <v>3667</v>
      </c>
      <c r="E3837" s="48"/>
      <c r="F3837" s="52" t="s">
        <v>25474</v>
      </c>
      <c r="G3837" s="10">
        <v>316663</v>
      </c>
      <c r="H3837" s="10" t="s">
        <v>25475</v>
      </c>
      <c r="I3837" s="47" t="s">
        <v>17957</v>
      </c>
      <c r="J3837" s="10" t="s">
        <v>23694</v>
      </c>
      <c r="K3837" s="10" t="s">
        <v>25476</v>
      </c>
    </row>
    <row r="3838" spans="3:11" ht="15" customHeight="1" x14ac:dyDescent="0.3">
      <c r="C3838" s="44" t="s">
        <v>18956</v>
      </c>
      <c r="D3838" s="47" t="s">
        <v>5368</v>
      </c>
      <c r="E3838" s="48"/>
      <c r="F3838" s="52" t="s">
        <v>25477</v>
      </c>
      <c r="G3838" s="10">
        <v>64039</v>
      </c>
      <c r="H3838" s="10" t="s">
        <v>25478</v>
      </c>
      <c r="I3838" s="47" t="s">
        <v>20098</v>
      </c>
      <c r="J3838" s="10" t="s">
        <v>21504</v>
      </c>
      <c r="K3838" s="10" t="s">
        <v>25479</v>
      </c>
    </row>
    <row r="3839" spans="3:11" ht="15" customHeight="1" x14ac:dyDescent="0.3">
      <c r="C3839" s="44" t="s">
        <v>18957</v>
      </c>
      <c r="D3839" s="47" t="s">
        <v>563</v>
      </c>
      <c r="E3839" s="48"/>
      <c r="F3839" s="52" t="s">
        <v>13734</v>
      </c>
      <c r="G3839" s="10">
        <v>306129</v>
      </c>
      <c r="H3839" s="10" t="s">
        <v>4732</v>
      </c>
      <c r="I3839" s="47" t="s">
        <v>4731</v>
      </c>
      <c r="J3839" s="10" t="s">
        <v>4733</v>
      </c>
      <c r="K3839" s="10" t="s">
        <v>4734</v>
      </c>
    </row>
    <row r="3840" spans="3:11" ht="15" customHeight="1" x14ac:dyDescent="0.3">
      <c r="C3840" s="44" t="s">
        <v>18958</v>
      </c>
      <c r="D3840" s="47" t="s">
        <v>17133</v>
      </c>
      <c r="E3840" s="48"/>
      <c r="F3840" s="52" t="s">
        <v>25480</v>
      </c>
      <c r="G3840" s="10">
        <v>313101</v>
      </c>
      <c r="H3840" s="10" t="s">
        <v>25481</v>
      </c>
      <c r="I3840" s="47" t="s">
        <v>17964</v>
      </c>
      <c r="J3840" s="10" t="s">
        <v>21507</v>
      </c>
      <c r="K3840" s="10" t="s">
        <v>25482</v>
      </c>
    </row>
    <row r="3841" spans="3:11" ht="15" customHeight="1" x14ac:dyDescent="0.3">
      <c r="C3841" s="44" t="s">
        <v>18959</v>
      </c>
      <c r="D3841" s="47" t="s">
        <v>4434</v>
      </c>
      <c r="E3841" s="48"/>
      <c r="F3841" s="52" t="s">
        <v>25483</v>
      </c>
      <c r="G3841" s="10">
        <v>305424</v>
      </c>
      <c r="H3841" s="10" t="s">
        <v>25484</v>
      </c>
      <c r="I3841" s="47" t="s">
        <v>17966</v>
      </c>
      <c r="J3841" s="10" t="s">
        <v>21510</v>
      </c>
      <c r="K3841" s="10" t="s">
        <v>25485</v>
      </c>
    </row>
    <row r="3842" spans="3:11" ht="15" customHeight="1" x14ac:dyDescent="0.3">
      <c r="C3842" s="44" t="s">
        <v>18960</v>
      </c>
      <c r="D3842" s="47" t="s">
        <v>18961</v>
      </c>
      <c r="F3842" s="52" t="s">
        <v>25486</v>
      </c>
      <c r="G3842" s="10">
        <v>362941</v>
      </c>
      <c r="H3842" s="10" t="s">
        <v>25487</v>
      </c>
      <c r="I3842" s="47" t="s">
        <v>20103</v>
      </c>
      <c r="J3842" s="10" t="s">
        <v>25488</v>
      </c>
      <c r="K3842" s="10" t="s">
        <v>25489</v>
      </c>
    </row>
    <row r="3843" spans="3:11" ht="15" customHeight="1" x14ac:dyDescent="0.3">
      <c r="C3843" s="44" t="s">
        <v>18962</v>
      </c>
      <c r="D3843" s="47" t="s">
        <v>5540</v>
      </c>
      <c r="F3843" s="52" t="s">
        <v>25490</v>
      </c>
      <c r="G3843" s="10">
        <v>361907</v>
      </c>
      <c r="H3843" s="10" t="s">
        <v>25491</v>
      </c>
      <c r="I3843" s="47" t="s">
        <v>20105</v>
      </c>
      <c r="J3843" s="10" t="s">
        <v>25492</v>
      </c>
      <c r="K3843" s="10" t="s">
        <v>25493</v>
      </c>
    </row>
    <row r="3844" spans="3:11" ht="15" customHeight="1" x14ac:dyDescent="0.3">
      <c r="C3844" s="44" t="s">
        <v>18963</v>
      </c>
      <c r="D3844" s="47" t="s">
        <v>5646</v>
      </c>
      <c r="F3844" s="52" t="s">
        <v>13735</v>
      </c>
      <c r="G3844" s="10">
        <v>301674</v>
      </c>
      <c r="H3844" s="10" t="s">
        <v>4736</v>
      </c>
      <c r="I3844" s="47" t="s">
        <v>4735</v>
      </c>
      <c r="J3844" s="10" t="s">
        <v>4737</v>
      </c>
      <c r="K3844" s="10" t="s">
        <v>4738</v>
      </c>
    </row>
    <row r="3845" spans="3:11" ht="15" customHeight="1" x14ac:dyDescent="0.3">
      <c r="C3845" s="44" t="s">
        <v>18964</v>
      </c>
      <c r="D3845" s="47" t="s">
        <v>5650</v>
      </c>
      <c r="F3845" s="52" t="s">
        <v>25494</v>
      </c>
      <c r="G3845" s="10">
        <v>292757</v>
      </c>
      <c r="H3845" s="10" t="s">
        <v>25495</v>
      </c>
      <c r="I3845" s="47" t="s">
        <v>17969</v>
      </c>
      <c r="J3845" s="10" t="s">
        <v>23713</v>
      </c>
      <c r="K3845" s="10" t="s">
        <v>25496</v>
      </c>
    </row>
    <row r="3846" spans="3:11" ht="15" customHeight="1" x14ac:dyDescent="0.3">
      <c r="C3846" s="44" t="s">
        <v>18965</v>
      </c>
      <c r="D3846" s="47" t="s">
        <v>5654</v>
      </c>
      <c r="F3846" s="52" t="s">
        <v>25497</v>
      </c>
      <c r="G3846" s="10">
        <v>291293</v>
      </c>
      <c r="H3846" s="10" t="s">
        <v>25498</v>
      </c>
      <c r="I3846" s="47" t="s">
        <v>17971</v>
      </c>
      <c r="J3846" s="10" t="s">
        <v>25499</v>
      </c>
      <c r="K3846" s="10" t="s">
        <v>25500</v>
      </c>
    </row>
    <row r="3847" spans="3:11" ht="15" customHeight="1" x14ac:dyDescent="0.3">
      <c r="C3847" s="44" t="s">
        <v>18966</v>
      </c>
      <c r="D3847" s="47" t="s">
        <v>5658</v>
      </c>
      <c r="F3847" s="52" t="s">
        <v>25501</v>
      </c>
      <c r="G3847" s="10">
        <v>85273</v>
      </c>
      <c r="H3847" s="10" t="s">
        <v>25502</v>
      </c>
      <c r="I3847" s="47" t="s">
        <v>17973</v>
      </c>
      <c r="J3847" s="10" t="s">
        <v>21518</v>
      </c>
      <c r="K3847" s="10" t="s">
        <v>25503</v>
      </c>
    </row>
    <row r="3848" spans="3:11" ht="15" customHeight="1" x14ac:dyDescent="0.3">
      <c r="C3848" s="44" t="s">
        <v>18967</v>
      </c>
      <c r="D3848" s="47" t="s">
        <v>3700</v>
      </c>
      <c r="F3848" s="52" t="s">
        <v>25504</v>
      </c>
      <c r="G3848" s="10">
        <v>360818</v>
      </c>
      <c r="H3848" s="10" t="s">
        <v>25505</v>
      </c>
      <c r="I3848" s="47" t="s">
        <v>17975</v>
      </c>
      <c r="J3848" s="10" t="s">
        <v>21521</v>
      </c>
      <c r="K3848" s="10" t="s">
        <v>25506</v>
      </c>
    </row>
    <row r="3849" spans="3:11" ht="15" customHeight="1" x14ac:dyDescent="0.3">
      <c r="C3849" s="44" t="s">
        <v>18968</v>
      </c>
      <c r="D3849" s="47" t="s">
        <v>6657</v>
      </c>
      <c r="F3849" s="52" t="s">
        <v>25507</v>
      </c>
      <c r="G3849" s="10">
        <v>300724</v>
      </c>
      <c r="H3849" s="10" t="s">
        <v>25508</v>
      </c>
      <c r="I3849" s="47" t="s">
        <v>17977</v>
      </c>
      <c r="J3849" s="10" t="s">
        <v>23727</v>
      </c>
      <c r="K3849" s="10" t="s">
        <v>25509</v>
      </c>
    </row>
    <row r="3850" spans="3:11" ht="15" customHeight="1" x14ac:dyDescent="0.3">
      <c r="C3850" s="44" t="s">
        <v>18969</v>
      </c>
      <c r="D3850" s="47" t="s">
        <v>6667</v>
      </c>
      <c r="F3850" s="52" t="s">
        <v>25510</v>
      </c>
      <c r="G3850" s="10">
        <v>304374</v>
      </c>
      <c r="H3850" s="10" t="s">
        <v>25511</v>
      </c>
      <c r="I3850" s="47" t="s">
        <v>20114</v>
      </c>
      <c r="J3850" s="10" t="s">
        <v>25512</v>
      </c>
      <c r="K3850" s="10" t="s">
        <v>25513</v>
      </c>
    </row>
    <row r="3851" spans="3:11" ht="15" customHeight="1" x14ac:dyDescent="0.3">
      <c r="C3851" s="44" t="s">
        <v>18970</v>
      </c>
      <c r="D3851" s="47" t="s">
        <v>3432</v>
      </c>
      <c r="F3851" s="52" t="s">
        <v>25514</v>
      </c>
      <c r="G3851" s="10">
        <v>364637</v>
      </c>
      <c r="H3851" s="10" t="s">
        <v>25515</v>
      </c>
      <c r="I3851" s="47" t="s">
        <v>17979</v>
      </c>
      <c r="J3851" s="10" t="s">
        <v>21524</v>
      </c>
      <c r="K3851" s="10" t="s">
        <v>25516</v>
      </c>
    </row>
    <row r="3852" spans="3:11" ht="15" customHeight="1" x14ac:dyDescent="0.3">
      <c r="C3852" s="44" t="s">
        <v>18971</v>
      </c>
      <c r="D3852" s="47" t="s">
        <v>3433</v>
      </c>
      <c r="F3852" s="52" t="s">
        <v>25517</v>
      </c>
      <c r="G3852" s="10">
        <v>499114</v>
      </c>
      <c r="H3852" s="10" t="s">
        <v>25518</v>
      </c>
      <c r="I3852" s="47" t="s">
        <v>17981</v>
      </c>
      <c r="J3852" s="10" t="s">
        <v>25519</v>
      </c>
      <c r="K3852" s="10" t="s">
        <v>25520</v>
      </c>
    </row>
    <row r="3853" spans="3:11" ht="15" customHeight="1" x14ac:dyDescent="0.3">
      <c r="C3853" s="44" t="s">
        <v>18972</v>
      </c>
      <c r="D3853" s="47" t="s">
        <v>6683</v>
      </c>
      <c r="F3853" s="52" t="s">
        <v>13736</v>
      </c>
      <c r="G3853" s="10">
        <v>305105</v>
      </c>
      <c r="H3853" s="10" t="s">
        <v>4743</v>
      </c>
      <c r="I3853" s="47" t="s">
        <v>4742</v>
      </c>
      <c r="J3853" s="10" t="s">
        <v>4744</v>
      </c>
      <c r="K3853" s="10" t="s">
        <v>4745</v>
      </c>
    </row>
    <row r="3854" spans="3:11" ht="15" customHeight="1" x14ac:dyDescent="0.3">
      <c r="C3854" s="44" t="s">
        <v>18973</v>
      </c>
      <c r="D3854" s="47" t="s">
        <v>6690</v>
      </c>
      <c r="F3854" s="52" t="s">
        <v>25521</v>
      </c>
      <c r="G3854" s="10">
        <v>308283</v>
      </c>
      <c r="H3854" s="10" t="s">
        <v>25522</v>
      </c>
      <c r="I3854" s="47" t="s">
        <v>17984</v>
      </c>
      <c r="J3854" s="10" t="s">
        <v>21527</v>
      </c>
      <c r="K3854" s="10" t="s">
        <v>25523</v>
      </c>
    </row>
    <row r="3855" spans="3:11" ht="15" customHeight="1" x14ac:dyDescent="0.3">
      <c r="C3855" s="44" t="s">
        <v>18974</v>
      </c>
      <c r="D3855" s="47" t="s">
        <v>3441</v>
      </c>
      <c r="F3855" s="52" t="s">
        <v>13737</v>
      </c>
      <c r="G3855" s="10">
        <v>171043</v>
      </c>
      <c r="H3855" s="10" t="s">
        <v>4752</v>
      </c>
      <c r="I3855" s="47" t="s">
        <v>4751</v>
      </c>
      <c r="J3855" s="10" t="s">
        <v>4753</v>
      </c>
      <c r="K3855" s="10" t="s">
        <v>4754</v>
      </c>
    </row>
    <row r="3856" spans="3:11" ht="15" customHeight="1" x14ac:dyDescent="0.3">
      <c r="C3856" s="44" t="s">
        <v>18975</v>
      </c>
      <c r="D3856" s="47" t="s">
        <v>3442</v>
      </c>
      <c r="F3856" s="52" t="s">
        <v>25524</v>
      </c>
      <c r="G3856" s="10">
        <v>314157</v>
      </c>
      <c r="H3856" s="10" t="s">
        <v>25525</v>
      </c>
      <c r="I3856" s="47" t="s">
        <v>17988</v>
      </c>
      <c r="J3856" s="10" t="s">
        <v>21530</v>
      </c>
      <c r="K3856" s="10" t="s">
        <v>25526</v>
      </c>
    </row>
    <row r="3857" spans="3:11" ht="15" customHeight="1" x14ac:dyDescent="0.3">
      <c r="C3857" s="44" t="s">
        <v>18976</v>
      </c>
      <c r="D3857" s="47" t="s">
        <v>3443</v>
      </c>
      <c r="F3857" s="52" t="s">
        <v>25527</v>
      </c>
      <c r="G3857" s="10">
        <v>305830</v>
      </c>
      <c r="H3857" s="10" t="s">
        <v>25528</v>
      </c>
      <c r="I3857" s="47" t="s">
        <v>20121</v>
      </c>
      <c r="J3857" s="10" t="s">
        <v>25529</v>
      </c>
      <c r="K3857" s="10" t="s">
        <v>25530</v>
      </c>
    </row>
    <row r="3858" spans="3:11" ht="15" customHeight="1" x14ac:dyDescent="0.3">
      <c r="C3858" s="44" t="s">
        <v>18977</v>
      </c>
      <c r="D3858" s="47" t="s">
        <v>3447</v>
      </c>
      <c r="F3858" s="52" t="s">
        <v>13738</v>
      </c>
      <c r="G3858" s="10">
        <v>307390</v>
      </c>
      <c r="H3858" s="10" t="s">
        <v>4758</v>
      </c>
      <c r="I3858" s="47" t="s">
        <v>4757</v>
      </c>
      <c r="J3858" s="10" t="s">
        <v>4759</v>
      </c>
      <c r="K3858" s="10" t="s">
        <v>4760</v>
      </c>
    </row>
    <row r="3859" spans="3:11" ht="15" customHeight="1" x14ac:dyDescent="0.3">
      <c r="C3859" s="44" t="s">
        <v>18978</v>
      </c>
      <c r="D3859" s="47" t="s">
        <v>928</v>
      </c>
      <c r="F3859" s="52" t="s">
        <v>13739</v>
      </c>
      <c r="G3859" s="10">
        <v>310363</v>
      </c>
      <c r="H3859" s="10" t="s">
        <v>4764</v>
      </c>
      <c r="I3859" s="47" t="s">
        <v>4763</v>
      </c>
      <c r="J3859" s="10" t="s">
        <v>4765</v>
      </c>
      <c r="K3859" s="10" t="s">
        <v>4766</v>
      </c>
    </row>
    <row r="3860" spans="3:11" ht="15" customHeight="1" x14ac:dyDescent="0.3">
      <c r="C3860" s="44" t="s">
        <v>18979</v>
      </c>
      <c r="D3860" s="47" t="s">
        <v>6164</v>
      </c>
      <c r="F3860" s="52" t="s">
        <v>25531</v>
      </c>
      <c r="G3860" s="10">
        <v>362646</v>
      </c>
      <c r="H3860" s="10" t="s">
        <v>25532</v>
      </c>
      <c r="I3860" s="47" t="s">
        <v>20125</v>
      </c>
      <c r="J3860" s="10" t="s">
        <v>25533</v>
      </c>
      <c r="K3860" s="10" t="s">
        <v>25534</v>
      </c>
    </row>
    <row r="3861" spans="3:11" ht="15" customHeight="1" x14ac:dyDescent="0.3">
      <c r="C3861" s="44" t="s">
        <v>18980</v>
      </c>
      <c r="D3861" s="47" t="s">
        <v>6168</v>
      </c>
      <c r="F3861" s="52" t="s">
        <v>25535</v>
      </c>
      <c r="G3861" s="10">
        <v>315034</v>
      </c>
      <c r="H3861" s="10" t="s">
        <v>25536</v>
      </c>
      <c r="I3861" s="47" t="s">
        <v>17991</v>
      </c>
      <c r="J3861" s="10" t="s">
        <v>21533</v>
      </c>
      <c r="K3861" s="10" t="s">
        <v>25537</v>
      </c>
    </row>
    <row r="3862" spans="3:11" ht="15" customHeight="1" x14ac:dyDescent="0.3">
      <c r="C3862" s="44" t="s">
        <v>18981</v>
      </c>
      <c r="D3862" s="47" t="s">
        <v>6172</v>
      </c>
      <c r="F3862" s="52" t="s">
        <v>25538</v>
      </c>
      <c r="G3862" s="10">
        <v>292686</v>
      </c>
      <c r="H3862" s="10" t="s">
        <v>25539</v>
      </c>
      <c r="I3862" s="47" t="s">
        <v>20128</v>
      </c>
      <c r="J3862" s="10" t="s">
        <v>25540</v>
      </c>
      <c r="K3862" s="10" t="s">
        <v>25541</v>
      </c>
    </row>
    <row r="3863" spans="3:11" ht="15" customHeight="1" x14ac:dyDescent="0.3">
      <c r="C3863" s="44" t="s">
        <v>18982</v>
      </c>
      <c r="D3863" s="47" t="s">
        <v>18983</v>
      </c>
      <c r="F3863" s="52" t="s">
        <v>13740</v>
      </c>
      <c r="G3863" s="10">
        <v>292263</v>
      </c>
      <c r="H3863" s="10" t="s">
        <v>4771</v>
      </c>
      <c r="I3863" s="47" t="s">
        <v>4770</v>
      </c>
      <c r="J3863" s="10" t="s">
        <v>4772</v>
      </c>
      <c r="K3863" s="10" t="s">
        <v>4773</v>
      </c>
    </row>
    <row r="3864" spans="3:11" ht="15" customHeight="1" x14ac:dyDescent="0.3">
      <c r="C3864" s="44" t="s">
        <v>18984</v>
      </c>
      <c r="D3864" s="47" t="s">
        <v>2861</v>
      </c>
      <c r="F3864" s="52" t="s">
        <v>13741</v>
      </c>
      <c r="G3864" s="10">
        <v>192351</v>
      </c>
      <c r="H3864" s="10" t="s">
        <v>4775</v>
      </c>
      <c r="I3864" s="47" t="s">
        <v>4774</v>
      </c>
      <c r="J3864" s="10" t="s">
        <v>4776</v>
      </c>
      <c r="K3864" s="10" t="s">
        <v>4777</v>
      </c>
    </row>
    <row r="3865" spans="3:11" ht="15" customHeight="1" x14ac:dyDescent="0.3">
      <c r="C3865" s="44" t="s">
        <v>18985</v>
      </c>
      <c r="D3865" s="47" t="s">
        <v>2358</v>
      </c>
      <c r="F3865" s="52" t="s">
        <v>25542</v>
      </c>
      <c r="G3865" s="10">
        <v>366854</v>
      </c>
      <c r="H3865" s="10" t="s">
        <v>25543</v>
      </c>
      <c r="I3865" s="47" t="s">
        <v>17997</v>
      </c>
      <c r="J3865" s="10" t="s">
        <v>21539</v>
      </c>
      <c r="K3865" s="10" t="s">
        <v>25544</v>
      </c>
    </row>
    <row r="3866" spans="3:11" ht="15" customHeight="1" x14ac:dyDescent="0.3">
      <c r="C3866" s="44" t="s">
        <v>18986</v>
      </c>
      <c r="D3866" s="47" t="s">
        <v>2365</v>
      </c>
      <c r="F3866" s="52" t="s">
        <v>13742</v>
      </c>
      <c r="G3866" s="10">
        <v>300849</v>
      </c>
      <c r="H3866" s="10" t="s">
        <v>4779</v>
      </c>
      <c r="I3866" s="47" t="s">
        <v>4778</v>
      </c>
      <c r="J3866" s="10" t="s">
        <v>4780</v>
      </c>
      <c r="K3866" s="10" t="s">
        <v>4781</v>
      </c>
    </row>
    <row r="3867" spans="3:11" ht="15" customHeight="1" x14ac:dyDescent="0.3">
      <c r="C3867" s="44" t="s">
        <v>18987</v>
      </c>
      <c r="D3867" s="47" t="s">
        <v>2359</v>
      </c>
      <c r="F3867" s="52" t="s">
        <v>25545</v>
      </c>
      <c r="G3867" s="10">
        <v>303215</v>
      </c>
      <c r="H3867" s="10" t="s">
        <v>25546</v>
      </c>
      <c r="I3867" s="47" t="s">
        <v>4989</v>
      </c>
      <c r="J3867" s="10" t="s">
        <v>5069</v>
      </c>
      <c r="K3867" s="10" t="s">
        <v>25547</v>
      </c>
    </row>
    <row r="3868" spans="3:11" ht="15" customHeight="1" x14ac:dyDescent="0.3">
      <c r="C3868" s="44" t="s">
        <v>18988</v>
      </c>
      <c r="D3868" s="47" t="s">
        <v>6224</v>
      </c>
      <c r="F3868" s="52" t="s">
        <v>13743</v>
      </c>
      <c r="G3868" s="10">
        <v>303024</v>
      </c>
      <c r="H3868" s="10" t="s">
        <v>4786</v>
      </c>
      <c r="I3868" s="47" t="s">
        <v>4785</v>
      </c>
      <c r="J3868" s="10" t="s">
        <v>4787</v>
      </c>
      <c r="K3868" s="10" t="s">
        <v>4788</v>
      </c>
    </row>
    <row r="3869" spans="3:11" ht="15" customHeight="1" x14ac:dyDescent="0.3">
      <c r="C3869" s="44" t="s">
        <v>18989</v>
      </c>
      <c r="D3869" s="47" t="s">
        <v>3948</v>
      </c>
      <c r="F3869" s="52" t="s">
        <v>13744</v>
      </c>
      <c r="G3869" s="10">
        <v>311881</v>
      </c>
      <c r="H3869" s="10" t="s">
        <v>4790</v>
      </c>
      <c r="I3869" s="47" t="s">
        <v>4789</v>
      </c>
      <c r="J3869" s="10" t="s">
        <v>4791</v>
      </c>
      <c r="K3869" s="10" t="s">
        <v>4792</v>
      </c>
    </row>
    <row r="3870" spans="3:11" ht="15" customHeight="1" x14ac:dyDescent="0.3">
      <c r="C3870" s="44" t="s">
        <v>18990</v>
      </c>
      <c r="D3870" s="47" t="s">
        <v>4439</v>
      </c>
      <c r="F3870" s="52" t="s">
        <v>25548</v>
      </c>
      <c r="G3870" s="10">
        <v>309444</v>
      </c>
      <c r="H3870" s="10" t="s">
        <v>25549</v>
      </c>
      <c r="I3870" s="47" t="s">
        <v>4999</v>
      </c>
      <c r="J3870" s="10" t="s">
        <v>5086</v>
      </c>
      <c r="K3870" s="10" t="s">
        <v>25550</v>
      </c>
    </row>
    <row r="3871" spans="3:11" ht="15" customHeight="1" x14ac:dyDescent="0.3">
      <c r="C3871" s="44" t="s">
        <v>18991</v>
      </c>
      <c r="D3871" s="47" t="s">
        <v>6234</v>
      </c>
      <c r="F3871" s="52" t="s">
        <v>25551</v>
      </c>
      <c r="G3871" s="10">
        <v>362081</v>
      </c>
      <c r="H3871" s="10" t="s">
        <v>25552</v>
      </c>
      <c r="I3871" s="47" t="s">
        <v>18006</v>
      </c>
      <c r="J3871" s="10" t="s">
        <v>21545</v>
      </c>
      <c r="K3871" s="10" t="s">
        <v>25553</v>
      </c>
    </row>
    <row r="3872" spans="3:11" ht="15" customHeight="1" x14ac:dyDescent="0.3">
      <c r="C3872" s="44" t="s">
        <v>18992</v>
      </c>
      <c r="D3872" s="47" t="s">
        <v>6238</v>
      </c>
      <c r="F3872" s="52" t="s">
        <v>25554</v>
      </c>
      <c r="G3872" s="10">
        <v>304522</v>
      </c>
      <c r="H3872" s="10" t="s">
        <v>25555</v>
      </c>
      <c r="I3872" s="47" t="s">
        <v>18010</v>
      </c>
      <c r="J3872" s="10" t="s">
        <v>25556</v>
      </c>
      <c r="K3872" s="10" t="s">
        <v>25557</v>
      </c>
    </row>
    <row r="3873" spans="3:11" ht="15" customHeight="1" x14ac:dyDescent="0.3">
      <c r="C3873" s="44" t="s">
        <v>18993</v>
      </c>
      <c r="D3873" s="47" t="s">
        <v>2363</v>
      </c>
      <c r="F3873" s="52" t="s">
        <v>13745</v>
      </c>
      <c r="G3873" s="10">
        <v>288921</v>
      </c>
      <c r="H3873" s="10" t="s">
        <v>4796</v>
      </c>
      <c r="I3873" s="47" t="s">
        <v>4795</v>
      </c>
      <c r="J3873" s="10" t="s">
        <v>4797</v>
      </c>
      <c r="K3873" s="10" t="s">
        <v>4798</v>
      </c>
    </row>
    <row r="3874" spans="3:11" ht="15" customHeight="1" x14ac:dyDescent="0.3">
      <c r="C3874" s="44" t="s">
        <v>18994</v>
      </c>
      <c r="D3874" s="47" t="s">
        <v>6245</v>
      </c>
      <c r="F3874" s="52" t="s">
        <v>13746</v>
      </c>
      <c r="G3874" s="10">
        <v>315745</v>
      </c>
      <c r="H3874" s="10" t="s">
        <v>4820</v>
      </c>
      <c r="I3874" s="47" t="s">
        <v>4819</v>
      </c>
      <c r="J3874" s="10" t="s">
        <v>4821</v>
      </c>
      <c r="K3874" s="10" t="s">
        <v>4822</v>
      </c>
    </row>
    <row r="3875" spans="3:11" ht="15" customHeight="1" x14ac:dyDescent="0.3">
      <c r="C3875" s="44" t="s">
        <v>18995</v>
      </c>
      <c r="D3875" s="47" t="s">
        <v>6249</v>
      </c>
      <c r="F3875" s="52" t="s">
        <v>25558</v>
      </c>
      <c r="G3875" s="10">
        <v>266607</v>
      </c>
      <c r="H3875" s="10" t="s">
        <v>25559</v>
      </c>
      <c r="I3875" s="47" t="s">
        <v>16958</v>
      </c>
      <c r="J3875" s="10" t="s">
        <v>21551</v>
      </c>
      <c r="K3875" s="10" t="s">
        <v>25560</v>
      </c>
    </row>
    <row r="3876" spans="3:11" ht="15" customHeight="1" x14ac:dyDescent="0.3">
      <c r="C3876" s="44" t="s">
        <v>18996</v>
      </c>
      <c r="D3876" s="47" t="s">
        <v>2366</v>
      </c>
      <c r="F3876" s="52" t="s">
        <v>25561</v>
      </c>
      <c r="G3876" s="10">
        <v>292794</v>
      </c>
      <c r="H3876" s="10" t="s">
        <v>25562</v>
      </c>
      <c r="I3876" s="47" t="s">
        <v>16960</v>
      </c>
      <c r="J3876" s="10" t="s">
        <v>21554</v>
      </c>
      <c r="K3876" s="10" t="s">
        <v>25563</v>
      </c>
    </row>
    <row r="3877" spans="3:11" ht="15" customHeight="1" x14ac:dyDescent="0.3">
      <c r="C3877" s="44" t="s">
        <v>18997</v>
      </c>
      <c r="D3877" s="47" t="s">
        <v>18998</v>
      </c>
      <c r="F3877" s="52" t="s">
        <v>25564</v>
      </c>
      <c r="G3877" s="10">
        <v>365228</v>
      </c>
      <c r="H3877" s="10" t="s">
        <v>25565</v>
      </c>
      <c r="I3877" s="47" t="s">
        <v>16962</v>
      </c>
      <c r="J3877" s="10" t="s">
        <v>21557</v>
      </c>
      <c r="K3877" s="10" t="s">
        <v>25566</v>
      </c>
    </row>
    <row r="3878" spans="3:11" ht="15" customHeight="1" x14ac:dyDescent="0.3">
      <c r="C3878" s="44" t="s">
        <v>18999</v>
      </c>
      <c r="D3878" s="47" t="s">
        <v>2370</v>
      </c>
      <c r="F3878" s="52" t="s">
        <v>25567</v>
      </c>
      <c r="G3878" s="10">
        <v>294075</v>
      </c>
      <c r="H3878" s="10" t="s">
        <v>25568</v>
      </c>
      <c r="I3878" s="47" t="s">
        <v>17280</v>
      </c>
      <c r="J3878" s="10" t="s">
        <v>25569</v>
      </c>
      <c r="K3878" s="10" t="s">
        <v>25570</v>
      </c>
    </row>
    <row r="3879" spans="3:11" ht="15" customHeight="1" x14ac:dyDescent="0.3">
      <c r="C3879" s="44" t="s">
        <v>19000</v>
      </c>
      <c r="D3879" s="47" t="s">
        <v>2373</v>
      </c>
      <c r="F3879" s="52" t="s">
        <v>13747</v>
      </c>
      <c r="G3879" s="10">
        <v>25317</v>
      </c>
      <c r="H3879" s="10" t="s">
        <v>4848</v>
      </c>
      <c r="I3879" s="47" t="s">
        <v>3315</v>
      </c>
      <c r="J3879" s="10" t="s">
        <v>4849</v>
      </c>
      <c r="K3879" s="10" t="s">
        <v>4850</v>
      </c>
    </row>
    <row r="3880" spans="3:11" ht="15" customHeight="1" x14ac:dyDescent="0.3">
      <c r="C3880" s="44" t="s">
        <v>19001</v>
      </c>
      <c r="D3880" s="47" t="s">
        <v>2381</v>
      </c>
      <c r="F3880" s="52" t="s">
        <v>13748</v>
      </c>
      <c r="G3880" s="10">
        <v>25443</v>
      </c>
      <c r="H3880" s="10" t="s">
        <v>4855</v>
      </c>
      <c r="I3880" s="47" t="s">
        <v>4425</v>
      </c>
      <c r="J3880" s="10" t="s">
        <v>4856</v>
      </c>
      <c r="K3880" s="10" t="s">
        <v>4857</v>
      </c>
    </row>
    <row r="3881" spans="3:11" ht="15" customHeight="1" x14ac:dyDescent="0.3">
      <c r="C3881" s="44" t="s">
        <v>19002</v>
      </c>
      <c r="D3881" s="47" t="s">
        <v>4443</v>
      </c>
      <c r="F3881" s="52" t="s">
        <v>13749</v>
      </c>
      <c r="G3881" s="10">
        <v>170630</v>
      </c>
      <c r="H3881" s="10" t="s">
        <v>4864</v>
      </c>
      <c r="I3881" s="47" t="s">
        <v>4863</v>
      </c>
      <c r="J3881" s="10" t="s">
        <v>4865</v>
      </c>
      <c r="K3881" s="10" t="s">
        <v>4866</v>
      </c>
    </row>
    <row r="3882" spans="3:11" ht="15" customHeight="1" x14ac:dyDescent="0.3">
      <c r="C3882" s="44" t="s">
        <v>19003</v>
      </c>
      <c r="D3882" s="47" t="s">
        <v>6270</v>
      </c>
      <c r="F3882" s="52" t="s">
        <v>13750</v>
      </c>
      <c r="G3882" s="10">
        <v>54250</v>
      </c>
      <c r="H3882" s="10" t="s">
        <v>4870</v>
      </c>
      <c r="I3882" s="47" t="s">
        <v>1259</v>
      </c>
      <c r="J3882" s="10" t="s">
        <v>4871</v>
      </c>
      <c r="K3882" s="10" t="s">
        <v>4872</v>
      </c>
    </row>
    <row r="3883" spans="3:11" ht="15" customHeight="1" x14ac:dyDescent="0.3">
      <c r="C3883" s="44" t="s">
        <v>19004</v>
      </c>
      <c r="D3883" s="47" t="s">
        <v>2384</v>
      </c>
      <c r="F3883" s="52" t="s">
        <v>13751</v>
      </c>
      <c r="G3883" s="10">
        <v>170633</v>
      </c>
      <c r="H3883" s="10" t="s">
        <v>4879</v>
      </c>
      <c r="I3883" s="47" t="s">
        <v>4878</v>
      </c>
      <c r="J3883" s="10" t="s">
        <v>4880</v>
      </c>
      <c r="K3883" s="10" t="s">
        <v>4881</v>
      </c>
    </row>
    <row r="3884" spans="3:11" ht="15" customHeight="1" x14ac:dyDescent="0.3">
      <c r="C3884" s="44" t="s">
        <v>19005</v>
      </c>
      <c r="D3884" s="47" t="s">
        <v>6282</v>
      </c>
      <c r="F3884" s="52" t="s">
        <v>13752</v>
      </c>
      <c r="G3884" s="10">
        <v>116499</v>
      </c>
      <c r="H3884" s="10" t="s">
        <v>4883</v>
      </c>
      <c r="I3884" s="47" t="s">
        <v>4882</v>
      </c>
      <c r="J3884" s="10" t="s">
        <v>4884</v>
      </c>
      <c r="K3884" s="10" t="s">
        <v>4885</v>
      </c>
    </row>
    <row r="3885" spans="3:11" ht="15" customHeight="1" x14ac:dyDescent="0.3">
      <c r="C3885" s="44" t="s">
        <v>19006</v>
      </c>
      <c r="D3885" s="47" t="s">
        <v>6290</v>
      </c>
      <c r="F3885" s="52" t="s">
        <v>13753</v>
      </c>
      <c r="G3885" s="10">
        <v>60662</v>
      </c>
      <c r="H3885" s="10" t="s">
        <v>4887</v>
      </c>
      <c r="I3885" s="47" t="s">
        <v>4886</v>
      </c>
      <c r="J3885" s="10" t="s">
        <v>4888</v>
      </c>
      <c r="K3885" s="10" t="s">
        <v>4889</v>
      </c>
    </row>
    <row r="3886" spans="3:11" ht="15" customHeight="1" x14ac:dyDescent="0.3">
      <c r="C3886" s="44" t="s">
        <v>19007</v>
      </c>
      <c r="D3886" s="47" t="s">
        <v>4449</v>
      </c>
      <c r="F3886" s="52" t="s">
        <v>13754</v>
      </c>
      <c r="G3886" s="10">
        <v>170700</v>
      </c>
      <c r="H3886" s="10" t="s">
        <v>4891</v>
      </c>
      <c r="I3886" s="47" t="s">
        <v>4890</v>
      </c>
      <c r="J3886" s="10" t="s">
        <v>4892</v>
      </c>
      <c r="K3886" s="10" t="s">
        <v>4893</v>
      </c>
    </row>
    <row r="3887" spans="3:11" ht="15" customHeight="1" x14ac:dyDescent="0.3">
      <c r="C3887" s="44" t="s">
        <v>19008</v>
      </c>
      <c r="D3887" s="47" t="s">
        <v>6304</v>
      </c>
      <c r="F3887" s="52" t="s">
        <v>13755</v>
      </c>
      <c r="G3887" s="10">
        <v>29348</v>
      </c>
      <c r="H3887" s="10" t="s">
        <v>4895</v>
      </c>
      <c r="I3887" s="47" t="s">
        <v>4894</v>
      </c>
      <c r="J3887" s="10" t="s">
        <v>4896</v>
      </c>
      <c r="K3887" s="10" t="s">
        <v>4897</v>
      </c>
    </row>
    <row r="3888" spans="3:11" ht="15" customHeight="1" x14ac:dyDescent="0.3">
      <c r="C3888" s="44" t="s">
        <v>19009</v>
      </c>
      <c r="D3888" s="47" t="s">
        <v>6310</v>
      </c>
      <c r="F3888" s="52" t="s">
        <v>13756</v>
      </c>
      <c r="G3888" s="10">
        <v>29349</v>
      </c>
      <c r="H3888" s="10" t="s">
        <v>4900</v>
      </c>
      <c r="I3888" s="47" t="s">
        <v>4899</v>
      </c>
      <c r="J3888" s="10" t="s">
        <v>4901</v>
      </c>
      <c r="K3888" s="10" t="s">
        <v>4902</v>
      </c>
    </row>
    <row r="3889" spans="3:11" ht="15" customHeight="1" x14ac:dyDescent="0.3">
      <c r="C3889" s="44" t="s">
        <v>19010</v>
      </c>
      <c r="D3889" s="47" t="s">
        <v>4453</v>
      </c>
      <c r="F3889" s="52" t="s">
        <v>13757</v>
      </c>
      <c r="G3889" s="10">
        <v>25444</v>
      </c>
      <c r="H3889" s="10" t="s">
        <v>4905</v>
      </c>
      <c r="I3889" s="47" t="s">
        <v>4904</v>
      </c>
      <c r="J3889" s="10" t="s">
        <v>4906</v>
      </c>
      <c r="K3889" s="10" t="s">
        <v>4907</v>
      </c>
    </row>
    <row r="3890" spans="3:11" ht="15" customHeight="1" x14ac:dyDescent="0.3">
      <c r="C3890" s="44" t="s">
        <v>19011</v>
      </c>
      <c r="D3890" s="47" t="s">
        <v>929</v>
      </c>
      <c r="F3890" s="52" t="s">
        <v>13758</v>
      </c>
      <c r="G3890" s="10">
        <v>24368</v>
      </c>
      <c r="H3890" s="10" t="s">
        <v>4913</v>
      </c>
      <c r="I3890" s="47" t="s">
        <v>1517</v>
      </c>
      <c r="J3890" s="10" t="s">
        <v>4914</v>
      </c>
      <c r="K3890" s="10" t="s">
        <v>4915</v>
      </c>
    </row>
    <row r="3891" spans="3:11" ht="15" customHeight="1" x14ac:dyDescent="0.3">
      <c r="C3891" s="44" t="s">
        <v>19012</v>
      </c>
      <c r="D3891" s="47" t="s">
        <v>934</v>
      </c>
      <c r="F3891" s="52" t="s">
        <v>13759</v>
      </c>
      <c r="G3891" s="10">
        <v>360457</v>
      </c>
      <c r="H3891" s="10" t="s">
        <v>4924</v>
      </c>
      <c r="I3891" s="47" t="s">
        <v>4923</v>
      </c>
      <c r="J3891" s="10" t="s">
        <v>4925</v>
      </c>
      <c r="K3891" s="10" t="s">
        <v>4926</v>
      </c>
    </row>
    <row r="3892" spans="3:11" ht="15" customHeight="1" x14ac:dyDescent="0.3">
      <c r="C3892" s="44" t="s">
        <v>19013</v>
      </c>
      <c r="D3892" s="47" t="s">
        <v>19014</v>
      </c>
      <c r="F3892" s="52" t="s">
        <v>13760</v>
      </c>
      <c r="G3892" s="10">
        <v>246245</v>
      </c>
      <c r="H3892" s="10" t="s">
        <v>4949</v>
      </c>
      <c r="I3892" s="47" t="s">
        <v>4948</v>
      </c>
      <c r="J3892" s="10" t="s">
        <v>4950</v>
      </c>
      <c r="K3892" s="10" t="s">
        <v>4951</v>
      </c>
    </row>
    <row r="3893" spans="3:11" ht="15" customHeight="1" x14ac:dyDescent="0.3">
      <c r="C3893" s="44" t="s">
        <v>19015</v>
      </c>
      <c r="D3893" s="47" t="s">
        <v>19016</v>
      </c>
      <c r="F3893" s="52" t="s">
        <v>13761</v>
      </c>
      <c r="G3893" s="10">
        <v>84493</v>
      </c>
      <c r="H3893" s="10" t="s">
        <v>4955</v>
      </c>
      <c r="I3893" s="47" t="s">
        <v>4954</v>
      </c>
      <c r="J3893" s="10" t="s">
        <v>4956</v>
      </c>
      <c r="K3893" s="10" t="s">
        <v>4957</v>
      </c>
    </row>
    <row r="3894" spans="3:11" ht="15" customHeight="1" x14ac:dyDescent="0.3">
      <c r="C3894" s="44" t="s">
        <v>19017</v>
      </c>
      <c r="D3894" s="47" t="s">
        <v>19018</v>
      </c>
      <c r="F3894" s="52" t="s">
        <v>13762</v>
      </c>
      <c r="G3894" s="10">
        <v>246247</v>
      </c>
      <c r="H3894" s="10" t="s">
        <v>4960</v>
      </c>
      <c r="I3894" s="47" t="s">
        <v>4217</v>
      </c>
      <c r="J3894" s="10" t="s">
        <v>4961</v>
      </c>
      <c r="K3894" s="10" t="s">
        <v>4962</v>
      </c>
    </row>
    <row r="3895" spans="3:11" ht="15" customHeight="1" x14ac:dyDescent="0.3">
      <c r="C3895" s="44" t="s">
        <v>19019</v>
      </c>
      <c r="D3895" s="47" t="s">
        <v>19020</v>
      </c>
      <c r="F3895" s="52" t="s">
        <v>13763</v>
      </c>
      <c r="G3895" s="10">
        <v>246248</v>
      </c>
      <c r="H3895" s="10" t="s">
        <v>4963</v>
      </c>
      <c r="I3895" s="47" t="s">
        <v>4218</v>
      </c>
      <c r="J3895" s="10" t="s">
        <v>4964</v>
      </c>
      <c r="K3895" s="10" t="s">
        <v>4965</v>
      </c>
    </row>
    <row r="3896" spans="3:11" ht="15" customHeight="1" x14ac:dyDescent="0.3">
      <c r="C3896" s="44" t="s">
        <v>19021</v>
      </c>
      <c r="D3896" s="47" t="s">
        <v>19022</v>
      </c>
      <c r="F3896" s="52" t="s">
        <v>13764</v>
      </c>
      <c r="G3896" s="10">
        <v>25661</v>
      </c>
      <c r="H3896" s="10" t="s">
        <v>4972</v>
      </c>
      <c r="I3896" s="47" t="s">
        <v>3041</v>
      </c>
      <c r="J3896" s="10" t="s">
        <v>4973</v>
      </c>
      <c r="K3896" s="10" t="s">
        <v>4974</v>
      </c>
    </row>
    <row r="3897" spans="3:11" ht="15" customHeight="1" x14ac:dyDescent="0.3">
      <c r="C3897" s="44" t="s">
        <v>19023</v>
      </c>
      <c r="D3897" s="47" t="s">
        <v>2391</v>
      </c>
      <c r="F3897" s="52" t="s">
        <v>13765</v>
      </c>
      <c r="G3897" s="10">
        <v>314322</v>
      </c>
      <c r="H3897" s="10" t="s">
        <v>4979</v>
      </c>
      <c r="I3897" s="47" t="s">
        <v>1261</v>
      </c>
      <c r="J3897" s="10" t="s">
        <v>4980</v>
      </c>
      <c r="K3897" s="10" t="s">
        <v>4981</v>
      </c>
    </row>
    <row r="3898" spans="3:11" ht="15" customHeight="1" x14ac:dyDescent="0.3">
      <c r="C3898" s="44" t="s">
        <v>19024</v>
      </c>
      <c r="D3898" s="47" t="s">
        <v>6332</v>
      </c>
      <c r="F3898" s="52" t="s">
        <v>13766</v>
      </c>
      <c r="G3898" s="10">
        <v>287185</v>
      </c>
      <c r="H3898" s="10" t="s">
        <v>5004</v>
      </c>
      <c r="I3898" s="47" t="s">
        <v>5003</v>
      </c>
      <c r="J3898" s="10" t="s">
        <v>5005</v>
      </c>
      <c r="K3898" s="10" t="s">
        <v>5006</v>
      </c>
    </row>
    <row r="3899" spans="3:11" ht="15" customHeight="1" x14ac:dyDescent="0.3">
      <c r="C3899" s="44" t="s">
        <v>19025</v>
      </c>
      <c r="D3899" s="47" t="s">
        <v>6339</v>
      </c>
      <c r="F3899" s="52" t="s">
        <v>25571</v>
      </c>
      <c r="G3899" s="10">
        <v>367152</v>
      </c>
      <c r="H3899" s="10" t="s">
        <v>25572</v>
      </c>
      <c r="I3899" s="47" t="s">
        <v>19787</v>
      </c>
      <c r="J3899" s="10" t="s">
        <v>21563</v>
      </c>
      <c r="K3899" s="10" t="s">
        <v>25573</v>
      </c>
    </row>
    <row r="3900" spans="3:11" ht="15" customHeight="1" x14ac:dyDescent="0.3">
      <c r="C3900" s="44" t="s">
        <v>19026</v>
      </c>
      <c r="D3900" s="47" t="s">
        <v>19027</v>
      </c>
      <c r="F3900" s="52" t="s">
        <v>13767</v>
      </c>
      <c r="G3900" s="10">
        <v>294515</v>
      </c>
      <c r="H3900" s="10" t="s">
        <v>5013</v>
      </c>
      <c r="I3900" s="47" t="s">
        <v>5012</v>
      </c>
      <c r="J3900" s="10" t="s">
        <v>5014</v>
      </c>
      <c r="K3900" s="10" t="s">
        <v>5015</v>
      </c>
    </row>
    <row r="3901" spans="3:11" ht="15" customHeight="1" x14ac:dyDescent="0.3">
      <c r="C3901" s="44" t="s">
        <v>19028</v>
      </c>
      <c r="D3901" s="47" t="s">
        <v>6345</v>
      </c>
      <c r="F3901" s="52" t="s">
        <v>13768</v>
      </c>
      <c r="G3901" s="10">
        <v>292409</v>
      </c>
      <c r="H3901" s="10" t="s">
        <v>5020</v>
      </c>
      <c r="I3901" s="47" t="s">
        <v>4631</v>
      </c>
      <c r="J3901" s="10" t="s">
        <v>5021</v>
      </c>
      <c r="K3901" s="10" t="s">
        <v>5022</v>
      </c>
    </row>
    <row r="3902" spans="3:11" ht="15" customHeight="1" x14ac:dyDescent="0.3">
      <c r="C3902" s="44" t="s">
        <v>19029</v>
      </c>
      <c r="D3902" s="47" t="s">
        <v>19030</v>
      </c>
      <c r="F3902" s="52" t="s">
        <v>25574</v>
      </c>
      <c r="G3902" s="10">
        <v>25449</v>
      </c>
      <c r="H3902" s="10" t="s">
        <v>25575</v>
      </c>
      <c r="I3902" s="47" t="s">
        <v>16969</v>
      </c>
      <c r="J3902" s="10" t="s">
        <v>21572</v>
      </c>
      <c r="K3902" s="10" t="s">
        <v>25576</v>
      </c>
    </row>
    <row r="3903" spans="3:11" ht="15" customHeight="1" x14ac:dyDescent="0.3">
      <c r="C3903" s="44" t="s">
        <v>19031</v>
      </c>
      <c r="D3903" s="47" t="s">
        <v>2397</v>
      </c>
      <c r="F3903" s="52" t="s">
        <v>13769</v>
      </c>
      <c r="G3903" s="10">
        <v>58868</v>
      </c>
      <c r="H3903" s="10" t="s">
        <v>5091</v>
      </c>
      <c r="I3903" s="47" t="s">
        <v>5090</v>
      </c>
      <c r="J3903" s="10" t="s">
        <v>5092</v>
      </c>
      <c r="K3903" s="10" t="s">
        <v>5093</v>
      </c>
    </row>
    <row r="3904" spans="3:11" ht="15" customHeight="1" x14ac:dyDescent="0.3">
      <c r="C3904" s="44" t="s">
        <v>19032</v>
      </c>
      <c r="D3904" s="47" t="s">
        <v>3963</v>
      </c>
      <c r="F3904" s="52" t="s">
        <v>13770</v>
      </c>
      <c r="G3904" s="10">
        <v>64512</v>
      </c>
      <c r="H3904" s="10" t="s">
        <v>5097</v>
      </c>
      <c r="I3904" s="47" t="s">
        <v>5096</v>
      </c>
      <c r="J3904" s="10" t="s">
        <v>5098</v>
      </c>
      <c r="K3904" s="10" t="s">
        <v>5099</v>
      </c>
    </row>
    <row r="3905" spans="3:11" ht="15" customHeight="1" x14ac:dyDescent="0.3">
      <c r="C3905" s="44" t="s">
        <v>19033</v>
      </c>
      <c r="D3905" s="47" t="s">
        <v>4460</v>
      </c>
      <c r="F3905" s="52" t="s">
        <v>13771</v>
      </c>
      <c r="G3905" s="10">
        <v>266715</v>
      </c>
      <c r="H3905" s="10" t="s">
        <v>5103</v>
      </c>
      <c r="I3905" s="47" t="s">
        <v>5102</v>
      </c>
      <c r="J3905" s="10" t="s">
        <v>5104</v>
      </c>
      <c r="K3905" s="10" t="s">
        <v>5105</v>
      </c>
    </row>
    <row r="3906" spans="3:11" ht="15" customHeight="1" x14ac:dyDescent="0.3">
      <c r="C3906" s="44" t="s">
        <v>19034</v>
      </c>
      <c r="D3906" s="47" t="s">
        <v>6363</v>
      </c>
      <c r="F3906" s="52" t="s">
        <v>13772</v>
      </c>
      <c r="G3906" s="10">
        <v>64558</v>
      </c>
      <c r="H3906" s="10" t="s">
        <v>5108</v>
      </c>
      <c r="I3906" s="47" t="s">
        <v>5107</v>
      </c>
      <c r="J3906" s="10" t="s">
        <v>5109</v>
      </c>
      <c r="K3906" s="10" t="s">
        <v>5110</v>
      </c>
    </row>
    <row r="3907" spans="3:11" ht="15" customHeight="1" x14ac:dyDescent="0.3">
      <c r="C3907" s="44" t="s">
        <v>19035</v>
      </c>
      <c r="D3907" s="47" t="s">
        <v>2405</v>
      </c>
      <c r="F3907" s="52" t="s">
        <v>13773</v>
      </c>
      <c r="G3907" s="10">
        <v>317674</v>
      </c>
      <c r="H3907" s="10" t="s">
        <v>5112</v>
      </c>
      <c r="I3907" s="47" t="s">
        <v>5111</v>
      </c>
      <c r="J3907" s="10" t="s">
        <v>5113</v>
      </c>
      <c r="K3907" s="10" t="s">
        <v>5114</v>
      </c>
    </row>
    <row r="3908" spans="3:11" ht="15" customHeight="1" x14ac:dyDescent="0.3">
      <c r="C3908" s="44" t="s">
        <v>19036</v>
      </c>
      <c r="D3908" s="47" t="s">
        <v>6374</v>
      </c>
      <c r="F3908" s="52" t="s">
        <v>13774</v>
      </c>
      <c r="G3908" s="10">
        <v>282581</v>
      </c>
      <c r="H3908" s="10" t="s">
        <v>5116</v>
      </c>
      <c r="I3908" s="47" t="s">
        <v>5115</v>
      </c>
      <c r="J3908" s="10" t="s">
        <v>5117</v>
      </c>
      <c r="K3908" s="10" t="s">
        <v>5118</v>
      </c>
    </row>
    <row r="3909" spans="3:11" ht="15" customHeight="1" x14ac:dyDescent="0.3">
      <c r="C3909" s="44" t="s">
        <v>19037</v>
      </c>
      <c r="D3909" s="47" t="s">
        <v>4470</v>
      </c>
      <c r="F3909" s="52" t="s">
        <v>13775</v>
      </c>
      <c r="G3909" s="10">
        <v>301440</v>
      </c>
      <c r="H3909" s="10" t="s">
        <v>5120</v>
      </c>
      <c r="I3909" s="47" t="s">
        <v>5119</v>
      </c>
      <c r="J3909" s="10" t="s">
        <v>5121</v>
      </c>
      <c r="K3909" s="10" t="s">
        <v>5122</v>
      </c>
    </row>
    <row r="3910" spans="3:11" ht="15" customHeight="1" x14ac:dyDescent="0.3">
      <c r="C3910" s="44" t="s">
        <v>19038</v>
      </c>
      <c r="D3910" s="47" t="s">
        <v>19039</v>
      </c>
      <c r="F3910" s="52" t="s">
        <v>13776</v>
      </c>
      <c r="G3910" s="10">
        <v>364754</v>
      </c>
      <c r="H3910" s="10" t="s">
        <v>5124</v>
      </c>
      <c r="I3910" s="47" t="s">
        <v>5123</v>
      </c>
      <c r="J3910" s="10" t="s">
        <v>5125</v>
      </c>
      <c r="K3910" s="10" t="s">
        <v>5126</v>
      </c>
    </row>
    <row r="3911" spans="3:11" ht="15" customHeight="1" x14ac:dyDescent="0.3">
      <c r="C3911" s="44" t="s">
        <v>19040</v>
      </c>
      <c r="D3911" s="47" t="s">
        <v>6388</v>
      </c>
      <c r="F3911" s="52" t="s">
        <v>13777</v>
      </c>
      <c r="G3911" s="10">
        <v>266608</v>
      </c>
      <c r="H3911" s="10" t="s">
        <v>5128</v>
      </c>
      <c r="I3911" s="47" t="s">
        <v>5127</v>
      </c>
      <c r="J3911" s="10" t="s">
        <v>5129</v>
      </c>
      <c r="K3911" s="10" t="s">
        <v>5130</v>
      </c>
    </row>
    <row r="3912" spans="3:11" ht="15" customHeight="1" x14ac:dyDescent="0.3">
      <c r="C3912" s="44" t="s">
        <v>19041</v>
      </c>
      <c r="D3912" s="47" t="s">
        <v>4467</v>
      </c>
      <c r="F3912" s="52" t="s">
        <v>13778</v>
      </c>
      <c r="G3912" s="10">
        <v>81657</v>
      </c>
      <c r="H3912" s="10" t="s">
        <v>5140</v>
      </c>
      <c r="I3912" s="47" t="s">
        <v>5139</v>
      </c>
      <c r="J3912" s="10" t="s">
        <v>5141</v>
      </c>
      <c r="K3912" s="10" t="s">
        <v>5142</v>
      </c>
    </row>
    <row r="3913" spans="3:11" ht="15" customHeight="1" x14ac:dyDescent="0.3">
      <c r="C3913" s="44" t="s">
        <v>19042</v>
      </c>
      <c r="D3913" s="47" t="s">
        <v>6403</v>
      </c>
      <c r="F3913" s="52" t="s">
        <v>13779</v>
      </c>
      <c r="G3913" s="10">
        <v>83633</v>
      </c>
      <c r="H3913" s="10" t="s">
        <v>5144</v>
      </c>
      <c r="I3913" s="47" t="s">
        <v>5143</v>
      </c>
      <c r="J3913" s="10" t="s">
        <v>5145</v>
      </c>
      <c r="K3913" s="10" t="s">
        <v>5146</v>
      </c>
    </row>
    <row r="3914" spans="3:11" ht="15" customHeight="1" x14ac:dyDescent="0.3">
      <c r="C3914" s="44" t="s">
        <v>19043</v>
      </c>
      <c r="D3914" s="47" t="s">
        <v>4468</v>
      </c>
      <c r="F3914" s="52" t="s">
        <v>13780</v>
      </c>
      <c r="G3914" s="10">
        <v>25112</v>
      </c>
      <c r="H3914" s="10" t="s">
        <v>5173</v>
      </c>
      <c r="I3914" s="47" t="s">
        <v>914</v>
      </c>
      <c r="J3914" s="10" t="s">
        <v>5174</v>
      </c>
      <c r="K3914" s="10" t="s">
        <v>5175</v>
      </c>
    </row>
    <row r="3915" spans="3:11" ht="15" customHeight="1" x14ac:dyDescent="0.3">
      <c r="C3915" s="44" t="s">
        <v>19044</v>
      </c>
      <c r="D3915" s="47" t="s">
        <v>2415</v>
      </c>
      <c r="F3915" s="52" t="s">
        <v>13781</v>
      </c>
      <c r="G3915" s="10">
        <v>83627</v>
      </c>
      <c r="H3915" s="10" t="s">
        <v>5191</v>
      </c>
      <c r="I3915" s="47" t="s">
        <v>5190</v>
      </c>
      <c r="J3915" s="10" t="s">
        <v>5192</v>
      </c>
      <c r="K3915" s="10" t="s">
        <v>5193</v>
      </c>
    </row>
    <row r="3916" spans="3:11" ht="15" customHeight="1" x14ac:dyDescent="0.3">
      <c r="C3916" s="44" t="s">
        <v>19045</v>
      </c>
      <c r="D3916" s="47" t="s">
        <v>6735</v>
      </c>
      <c r="F3916" s="52" t="s">
        <v>13782</v>
      </c>
      <c r="G3916" s="10">
        <v>50577</v>
      </c>
      <c r="H3916" s="10" t="s">
        <v>5196</v>
      </c>
      <c r="I3916" s="47" t="s">
        <v>3659</v>
      </c>
      <c r="J3916" s="10" t="s">
        <v>5197</v>
      </c>
      <c r="K3916" s="10" t="s">
        <v>5198</v>
      </c>
    </row>
    <row r="3917" spans="3:11" ht="15" customHeight="1" x14ac:dyDescent="0.3">
      <c r="C3917" s="44" t="s">
        <v>19046</v>
      </c>
      <c r="D3917" s="47" t="s">
        <v>6439</v>
      </c>
      <c r="F3917" s="52" t="s">
        <v>13783</v>
      </c>
      <c r="G3917" s="10">
        <v>29234</v>
      </c>
      <c r="H3917" s="10" t="s">
        <v>5200</v>
      </c>
      <c r="I3917" s="47" t="s">
        <v>5199</v>
      </c>
      <c r="J3917" s="10" t="s">
        <v>5201</v>
      </c>
      <c r="K3917" s="10" t="s">
        <v>5202</v>
      </c>
    </row>
    <row r="3918" spans="3:11" ht="15" customHeight="1" x14ac:dyDescent="0.3">
      <c r="C3918" s="44" t="s">
        <v>19047</v>
      </c>
      <c r="D3918" s="47" t="s">
        <v>2425</v>
      </c>
      <c r="F3918" s="52" t="s">
        <v>25577</v>
      </c>
      <c r="G3918" s="10">
        <v>29235</v>
      </c>
      <c r="H3918" s="10" t="s">
        <v>25578</v>
      </c>
      <c r="I3918" s="47" t="s">
        <v>16986</v>
      </c>
      <c r="J3918" s="10" t="s">
        <v>21578</v>
      </c>
      <c r="K3918" s="10" t="s">
        <v>25579</v>
      </c>
    </row>
    <row r="3919" spans="3:11" ht="15" customHeight="1" x14ac:dyDescent="0.3">
      <c r="C3919" s="44" t="s">
        <v>19048</v>
      </c>
      <c r="D3919" s="47" t="s">
        <v>2429</v>
      </c>
      <c r="F3919" s="52" t="s">
        <v>25580</v>
      </c>
      <c r="G3919" s="10">
        <v>307893</v>
      </c>
      <c r="H3919" s="10" t="s">
        <v>25581</v>
      </c>
      <c r="I3919" s="47" t="s">
        <v>18013</v>
      </c>
      <c r="J3919" s="10" t="s">
        <v>21581</v>
      </c>
      <c r="K3919" s="10" t="s">
        <v>25582</v>
      </c>
    </row>
    <row r="3920" spans="3:11" ht="15" customHeight="1" x14ac:dyDescent="0.3">
      <c r="C3920" s="44" t="s">
        <v>19049</v>
      </c>
      <c r="D3920" s="47" t="s">
        <v>2435</v>
      </c>
      <c r="F3920" s="52" t="s">
        <v>13784</v>
      </c>
      <c r="G3920" s="10">
        <v>364975</v>
      </c>
      <c r="H3920" s="10" t="s">
        <v>5229</v>
      </c>
      <c r="I3920" s="47" t="s">
        <v>1682</v>
      </c>
      <c r="J3920" s="10" t="s">
        <v>5230</v>
      </c>
      <c r="K3920" s="10" t="s">
        <v>5231</v>
      </c>
    </row>
    <row r="3921" spans="3:11" ht="15" customHeight="1" x14ac:dyDescent="0.3">
      <c r="C3921" s="44" t="s">
        <v>19050</v>
      </c>
      <c r="D3921" s="47" t="s">
        <v>6939</v>
      </c>
      <c r="F3921" s="52" t="s">
        <v>13785</v>
      </c>
      <c r="G3921" s="10">
        <v>24953</v>
      </c>
      <c r="H3921" s="10" t="s">
        <v>5232</v>
      </c>
      <c r="I3921" s="47" t="s">
        <v>3662</v>
      </c>
      <c r="J3921" s="10" t="s">
        <v>5233</v>
      </c>
      <c r="K3921" s="10" t="s">
        <v>5234</v>
      </c>
    </row>
    <row r="3922" spans="3:11" ht="15" customHeight="1" x14ac:dyDescent="0.3">
      <c r="C3922" s="44" t="s">
        <v>19051</v>
      </c>
      <c r="D3922" s="47" t="s">
        <v>6944</v>
      </c>
      <c r="F3922" s="52" t="s">
        <v>13786</v>
      </c>
      <c r="G3922" s="10">
        <v>500311</v>
      </c>
      <c r="H3922" s="10" t="s">
        <v>5266</v>
      </c>
      <c r="I3922" s="47" t="s">
        <v>5265</v>
      </c>
      <c r="J3922" s="10" t="s">
        <v>5267</v>
      </c>
      <c r="K3922" s="10" t="s">
        <v>5268</v>
      </c>
    </row>
    <row r="3923" spans="3:11" ht="15" customHeight="1" x14ac:dyDescent="0.3">
      <c r="C3923" s="44" t="s">
        <v>19052</v>
      </c>
      <c r="D3923" s="47" t="s">
        <v>6465</v>
      </c>
      <c r="F3923" s="52" t="s">
        <v>13787</v>
      </c>
      <c r="G3923" s="10">
        <v>252835</v>
      </c>
      <c r="H3923" s="10" t="s">
        <v>5269</v>
      </c>
      <c r="I3923" s="47" t="s">
        <v>4432</v>
      </c>
      <c r="J3923" s="10" t="s">
        <v>82</v>
      </c>
      <c r="K3923" s="10" t="s">
        <v>5270</v>
      </c>
    </row>
    <row r="3924" spans="3:11" ht="15" customHeight="1" x14ac:dyDescent="0.3">
      <c r="C3924" s="44" t="s">
        <v>19053</v>
      </c>
      <c r="D3924" s="47" t="s">
        <v>2443</v>
      </c>
      <c r="F3924" s="52" t="s">
        <v>13788</v>
      </c>
      <c r="G3924" s="10">
        <v>252834</v>
      </c>
      <c r="H3924" s="10" t="s">
        <v>5274</v>
      </c>
      <c r="I3924" s="47" t="s">
        <v>5273</v>
      </c>
      <c r="J3924" s="10" t="s">
        <v>5275</v>
      </c>
      <c r="K3924" s="10" t="s">
        <v>5276</v>
      </c>
    </row>
    <row r="3925" spans="3:11" ht="15" customHeight="1" x14ac:dyDescent="0.3">
      <c r="C3925" s="44" t="s">
        <v>19054</v>
      </c>
      <c r="D3925" s="47" t="s">
        <v>4799</v>
      </c>
      <c r="F3925" s="52" t="s">
        <v>13789</v>
      </c>
      <c r="G3925" s="10">
        <v>252833</v>
      </c>
      <c r="H3925" s="10" t="s">
        <v>5278</v>
      </c>
      <c r="I3925" s="47" t="s">
        <v>5277</v>
      </c>
      <c r="J3925" s="10" t="s">
        <v>5279</v>
      </c>
      <c r="K3925" s="10" t="s">
        <v>5280</v>
      </c>
    </row>
    <row r="3926" spans="3:11" ht="15" customHeight="1" x14ac:dyDescent="0.3">
      <c r="C3926" s="44" t="s">
        <v>19055</v>
      </c>
      <c r="D3926" s="47" t="s">
        <v>2450</v>
      </c>
      <c r="F3926" s="52" t="s">
        <v>13790</v>
      </c>
      <c r="G3926" s="10">
        <v>59304</v>
      </c>
      <c r="H3926" s="10" t="s">
        <v>5281</v>
      </c>
      <c r="I3926" s="47" t="s">
        <v>4433</v>
      </c>
      <c r="J3926" s="10" t="s">
        <v>85</v>
      </c>
      <c r="K3926" s="10" t="s">
        <v>5282</v>
      </c>
    </row>
    <row r="3927" spans="3:11" ht="15" customHeight="1" x14ac:dyDescent="0.3">
      <c r="C3927" s="44" t="s">
        <v>19056</v>
      </c>
      <c r="D3927" s="47" t="s">
        <v>2458</v>
      </c>
      <c r="F3927" s="52" t="s">
        <v>13791</v>
      </c>
      <c r="G3927" s="10">
        <v>25453</v>
      </c>
      <c r="H3927" s="10" t="s">
        <v>5284</v>
      </c>
      <c r="I3927" s="47" t="s">
        <v>5283</v>
      </c>
      <c r="J3927" s="10" t="s">
        <v>5285</v>
      </c>
      <c r="K3927" s="10" t="s">
        <v>5286</v>
      </c>
    </row>
    <row r="3928" spans="3:11" ht="15" customHeight="1" x14ac:dyDescent="0.3">
      <c r="C3928" s="44" t="s">
        <v>19057</v>
      </c>
      <c r="D3928" s="47" t="s">
        <v>939</v>
      </c>
      <c r="F3928" s="52" t="s">
        <v>13792</v>
      </c>
      <c r="G3928" s="10">
        <v>25454</v>
      </c>
      <c r="H3928" s="10" t="s">
        <v>5294</v>
      </c>
      <c r="I3928" s="47" t="s">
        <v>5293</v>
      </c>
      <c r="J3928" s="10" t="s">
        <v>5295</v>
      </c>
      <c r="K3928" s="10" t="s">
        <v>5296</v>
      </c>
    </row>
    <row r="3929" spans="3:11" ht="15" customHeight="1" x14ac:dyDescent="0.3">
      <c r="C3929" s="44" t="s">
        <v>19058</v>
      </c>
      <c r="D3929" s="47" t="s">
        <v>2493</v>
      </c>
      <c r="F3929" s="52" t="s">
        <v>13793</v>
      </c>
      <c r="G3929" s="10">
        <v>25136</v>
      </c>
      <c r="H3929" s="10" t="s">
        <v>5298</v>
      </c>
      <c r="I3929" s="47" t="s">
        <v>5297</v>
      </c>
      <c r="J3929" s="10" t="s">
        <v>5299</v>
      </c>
      <c r="K3929" s="10" t="s">
        <v>5300</v>
      </c>
    </row>
    <row r="3930" spans="3:11" ht="15" customHeight="1" x14ac:dyDescent="0.3">
      <c r="C3930" s="44" t="s">
        <v>19059</v>
      </c>
      <c r="D3930" s="47" t="s">
        <v>2475</v>
      </c>
      <c r="F3930" s="52" t="s">
        <v>13794</v>
      </c>
      <c r="G3930" s="10">
        <v>25235</v>
      </c>
      <c r="H3930" s="10" t="s">
        <v>5301</v>
      </c>
      <c r="I3930" s="47" t="s">
        <v>3667</v>
      </c>
      <c r="J3930" s="10" t="s">
        <v>5302</v>
      </c>
      <c r="K3930" s="10" t="s">
        <v>5303</v>
      </c>
    </row>
    <row r="3931" spans="3:11" ht="15" customHeight="1" x14ac:dyDescent="0.3">
      <c r="C3931" s="44" t="s">
        <v>19060</v>
      </c>
      <c r="D3931" s="47" t="s">
        <v>2483</v>
      </c>
      <c r="F3931" s="52" t="s">
        <v>13795</v>
      </c>
      <c r="G3931" s="10">
        <v>25321</v>
      </c>
      <c r="H3931" s="10" t="s">
        <v>5305</v>
      </c>
      <c r="I3931" s="47" t="s">
        <v>5304</v>
      </c>
      <c r="J3931" s="10" t="s">
        <v>5306</v>
      </c>
      <c r="K3931" s="10" t="s">
        <v>5307</v>
      </c>
    </row>
    <row r="3932" spans="3:11" ht="15" customHeight="1" x14ac:dyDescent="0.3">
      <c r="C3932" s="44" t="s">
        <v>19061</v>
      </c>
      <c r="D3932" s="47" t="s">
        <v>6512</v>
      </c>
      <c r="F3932" s="52" t="s">
        <v>13796</v>
      </c>
      <c r="G3932" s="10">
        <v>84022</v>
      </c>
      <c r="H3932" s="10" t="s">
        <v>5308</v>
      </c>
      <c r="I3932" s="47" t="s">
        <v>3675</v>
      </c>
      <c r="J3932" s="10" t="s">
        <v>5309</v>
      </c>
      <c r="K3932" s="10" t="s">
        <v>5310</v>
      </c>
    </row>
    <row r="3933" spans="3:11" ht="15" customHeight="1" x14ac:dyDescent="0.3">
      <c r="C3933" s="44" t="s">
        <v>19062</v>
      </c>
      <c r="D3933" s="47" t="s">
        <v>4475</v>
      </c>
      <c r="F3933" s="52" t="s">
        <v>13797</v>
      </c>
      <c r="G3933" s="10">
        <v>25024</v>
      </c>
      <c r="H3933" s="10" t="s">
        <v>5312</v>
      </c>
      <c r="I3933" s="47" t="s">
        <v>5311</v>
      </c>
      <c r="J3933" s="10" t="s">
        <v>5313</v>
      </c>
      <c r="K3933" s="10" t="s">
        <v>5314</v>
      </c>
    </row>
    <row r="3934" spans="3:11" ht="15" customHeight="1" x14ac:dyDescent="0.3">
      <c r="C3934" s="44" t="s">
        <v>19063</v>
      </c>
      <c r="D3934" s="47" t="s">
        <v>6529</v>
      </c>
      <c r="F3934" s="52" t="s">
        <v>13798</v>
      </c>
      <c r="G3934" s="10">
        <v>304729</v>
      </c>
      <c r="H3934" s="10" t="s">
        <v>5356</v>
      </c>
      <c r="I3934" s="47" t="s">
        <v>5355</v>
      </c>
      <c r="J3934" s="10" t="s">
        <v>5357</v>
      </c>
      <c r="K3934" s="10" t="s">
        <v>5358</v>
      </c>
    </row>
    <row r="3935" spans="3:11" ht="15" customHeight="1" x14ac:dyDescent="0.3">
      <c r="C3935" s="44" t="s">
        <v>19064</v>
      </c>
      <c r="D3935" s="47" t="s">
        <v>4342</v>
      </c>
      <c r="F3935" s="52" t="s">
        <v>13799</v>
      </c>
      <c r="G3935" s="10">
        <v>289437</v>
      </c>
      <c r="H3935" s="10" t="s">
        <v>5369</v>
      </c>
      <c r="I3935" s="47" t="s">
        <v>5368</v>
      </c>
      <c r="J3935" s="10" t="s">
        <v>5370</v>
      </c>
      <c r="K3935" s="10" t="s">
        <v>5371</v>
      </c>
    </row>
    <row r="3936" spans="3:11" ht="15" customHeight="1" x14ac:dyDescent="0.3">
      <c r="C3936" s="44" t="s">
        <v>19065</v>
      </c>
      <c r="D3936" s="47" t="s">
        <v>4482</v>
      </c>
      <c r="F3936" s="52" t="s">
        <v>25583</v>
      </c>
      <c r="G3936" s="10">
        <v>294320</v>
      </c>
      <c r="H3936" s="10" t="s">
        <v>25584</v>
      </c>
      <c r="I3936" s="47" t="s">
        <v>17590</v>
      </c>
      <c r="J3936" s="10" t="s">
        <v>23807</v>
      </c>
      <c r="K3936" s="10" t="s">
        <v>25585</v>
      </c>
    </row>
    <row r="3937" spans="3:11" ht="15" customHeight="1" x14ac:dyDescent="0.3">
      <c r="C3937" s="44" t="s">
        <v>19066</v>
      </c>
      <c r="D3937" s="47" t="s">
        <v>6570</v>
      </c>
      <c r="F3937" s="52" t="s">
        <v>13800</v>
      </c>
      <c r="G3937" s="10">
        <v>25051</v>
      </c>
      <c r="H3937" s="10" t="s">
        <v>5372</v>
      </c>
      <c r="I3937" s="47" t="s">
        <v>3682</v>
      </c>
      <c r="J3937" s="10" t="s">
        <v>5373</v>
      </c>
      <c r="K3937" s="10" t="s">
        <v>5374</v>
      </c>
    </row>
    <row r="3938" spans="3:11" ht="15" customHeight="1" x14ac:dyDescent="0.3">
      <c r="C3938" s="44" t="s">
        <v>19067</v>
      </c>
      <c r="D3938" s="47" t="s">
        <v>3726</v>
      </c>
      <c r="F3938" s="52" t="s">
        <v>25586</v>
      </c>
      <c r="G3938" s="10">
        <v>60432</v>
      </c>
      <c r="H3938" s="10" t="s">
        <v>25587</v>
      </c>
      <c r="I3938" s="47" t="s">
        <v>16993</v>
      </c>
      <c r="J3938" s="10" t="s">
        <v>21592</v>
      </c>
      <c r="K3938" s="10" t="s">
        <v>25588</v>
      </c>
    </row>
    <row r="3939" spans="3:11" ht="15" customHeight="1" x14ac:dyDescent="0.3">
      <c r="C3939" s="44" t="s">
        <v>19068</v>
      </c>
      <c r="D3939" s="47" t="s">
        <v>3731</v>
      </c>
      <c r="F3939" s="52" t="s">
        <v>25589</v>
      </c>
      <c r="G3939" s="10">
        <v>312516</v>
      </c>
      <c r="H3939" s="10" t="s">
        <v>25590</v>
      </c>
      <c r="I3939" s="47" t="s">
        <v>20144</v>
      </c>
      <c r="J3939" s="10" t="s">
        <v>25591</v>
      </c>
      <c r="K3939" s="10" t="s">
        <v>25592</v>
      </c>
    </row>
    <row r="3940" spans="3:11" ht="15" customHeight="1" x14ac:dyDescent="0.3">
      <c r="C3940" s="44" t="s">
        <v>19069</v>
      </c>
      <c r="D3940" s="47" t="s">
        <v>6707</v>
      </c>
      <c r="F3940" s="52" t="s">
        <v>25593</v>
      </c>
      <c r="G3940" s="10">
        <v>81668</v>
      </c>
      <c r="H3940" s="10" t="s">
        <v>25594</v>
      </c>
      <c r="I3940" s="47" t="s">
        <v>16995</v>
      </c>
      <c r="J3940" s="10" t="s">
        <v>23814</v>
      </c>
      <c r="K3940" s="10" t="s">
        <v>25595</v>
      </c>
    </row>
    <row r="3941" spans="3:11" ht="15" customHeight="1" x14ac:dyDescent="0.3">
      <c r="C3941" s="44" t="s">
        <v>19070</v>
      </c>
      <c r="D3941" s="47" t="s">
        <v>3473</v>
      </c>
      <c r="F3941" s="52" t="s">
        <v>25596</v>
      </c>
      <c r="G3941" s="10">
        <v>338443</v>
      </c>
      <c r="H3941" s="10" t="s">
        <v>25597</v>
      </c>
      <c r="I3941" s="47" t="s">
        <v>16997</v>
      </c>
      <c r="J3941" s="10" t="s">
        <v>21598</v>
      </c>
      <c r="K3941" s="10" t="s">
        <v>25598</v>
      </c>
    </row>
    <row r="3942" spans="3:11" ht="15" customHeight="1" x14ac:dyDescent="0.3">
      <c r="C3942" s="44" t="s">
        <v>19071</v>
      </c>
      <c r="D3942" s="47" t="s">
        <v>3077</v>
      </c>
      <c r="F3942" s="52" t="s">
        <v>13801</v>
      </c>
      <c r="G3942" s="10">
        <v>60666</v>
      </c>
      <c r="H3942" s="10" t="s">
        <v>5391</v>
      </c>
      <c r="I3942" s="47" t="s">
        <v>1690</v>
      </c>
      <c r="J3942" s="10" t="s">
        <v>5392</v>
      </c>
      <c r="K3942" s="10" t="s">
        <v>5393</v>
      </c>
    </row>
    <row r="3943" spans="3:11" ht="15" customHeight="1" x14ac:dyDescent="0.3">
      <c r="C3943" s="44" t="s">
        <v>19072</v>
      </c>
      <c r="D3943" s="47" t="s">
        <v>19073</v>
      </c>
      <c r="F3943" s="52" t="s">
        <v>13802</v>
      </c>
      <c r="G3943" s="10">
        <v>171104</v>
      </c>
      <c r="H3943" s="10" t="s">
        <v>5396</v>
      </c>
      <c r="I3943" s="47" t="s">
        <v>1351</v>
      </c>
      <c r="J3943" s="10" t="s">
        <v>5397</v>
      </c>
      <c r="K3943" s="10" t="s">
        <v>5398</v>
      </c>
    </row>
    <row r="3944" spans="3:11" ht="15" customHeight="1" x14ac:dyDescent="0.3">
      <c r="C3944" s="44" t="s">
        <v>19074</v>
      </c>
      <c r="D3944" s="47" t="s">
        <v>7306</v>
      </c>
      <c r="F3944" s="52" t="s">
        <v>13803</v>
      </c>
      <c r="G3944" s="10">
        <v>292804</v>
      </c>
      <c r="H3944" s="10" t="s">
        <v>5407</v>
      </c>
      <c r="I3944" s="47" t="s">
        <v>564</v>
      </c>
      <c r="J3944" s="10" t="s">
        <v>5408</v>
      </c>
      <c r="K3944" s="10" t="s">
        <v>5409</v>
      </c>
    </row>
    <row r="3945" spans="3:11" ht="15" customHeight="1" x14ac:dyDescent="0.3">
      <c r="C3945" s="44" t="s">
        <v>19075</v>
      </c>
      <c r="D3945" s="47" t="s">
        <v>7157</v>
      </c>
      <c r="F3945" s="52" t="s">
        <v>25599</v>
      </c>
      <c r="G3945" s="10">
        <v>25457</v>
      </c>
      <c r="H3945" s="10" t="s">
        <v>25600</v>
      </c>
      <c r="I3945" s="47" t="s">
        <v>16999</v>
      </c>
      <c r="J3945" s="10" t="s">
        <v>21601</v>
      </c>
      <c r="K3945" s="10" t="s">
        <v>25601</v>
      </c>
    </row>
    <row r="3946" spans="3:11" ht="15" customHeight="1" x14ac:dyDescent="0.3">
      <c r="C3946" s="44" t="s">
        <v>19076</v>
      </c>
      <c r="D3946" s="47" t="s">
        <v>7210</v>
      </c>
      <c r="F3946" s="52" t="s">
        <v>25602</v>
      </c>
      <c r="G3946" s="10">
        <v>317608</v>
      </c>
      <c r="H3946" s="10" t="s">
        <v>25603</v>
      </c>
      <c r="I3946" s="47" t="s">
        <v>17001</v>
      </c>
      <c r="J3946" s="10" t="s">
        <v>21604</v>
      </c>
      <c r="K3946" s="10" t="s">
        <v>25604</v>
      </c>
    </row>
    <row r="3947" spans="3:11" ht="15" customHeight="1" x14ac:dyDescent="0.3">
      <c r="C3947" s="44" t="s">
        <v>19077</v>
      </c>
      <c r="D3947" s="47" t="s">
        <v>4485</v>
      </c>
      <c r="F3947" s="52" t="s">
        <v>25605</v>
      </c>
      <c r="G3947" s="10">
        <v>302813</v>
      </c>
      <c r="H3947" s="10" t="s">
        <v>25606</v>
      </c>
      <c r="I3947" s="47" t="s">
        <v>17017</v>
      </c>
      <c r="J3947" s="10" t="s">
        <v>21607</v>
      </c>
      <c r="K3947" s="10" t="s">
        <v>25607</v>
      </c>
    </row>
    <row r="3948" spans="3:11" ht="15" customHeight="1" x14ac:dyDescent="0.3">
      <c r="C3948" s="44" t="s">
        <v>19078</v>
      </c>
      <c r="D3948" s="47" t="s">
        <v>7234</v>
      </c>
      <c r="F3948" s="52" t="s">
        <v>25608</v>
      </c>
      <c r="G3948" s="10">
        <v>80840</v>
      </c>
      <c r="H3948" s="10" t="s">
        <v>25609</v>
      </c>
      <c r="I3948" s="47" t="s">
        <v>17019</v>
      </c>
      <c r="J3948" s="10" t="s">
        <v>21610</v>
      </c>
      <c r="K3948" s="10" t="s">
        <v>25610</v>
      </c>
    </row>
    <row r="3949" spans="3:11" ht="15" customHeight="1" x14ac:dyDescent="0.3">
      <c r="C3949" s="44" t="s">
        <v>19079</v>
      </c>
      <c r="D3949" s="47" t="s">
        <v>3732</v>
      </c>
      <c r="F3949" s="52" t="s">
        <v>13804</v>
      </c>
      <c r="G3949" s="10">
        <v>314480</v>
      </c>
      <c r="H3949" s="10" t="s">
        <v>5412</v>
      </c>
      <c r="I3949" s="47" t="s">
        <v>4340</v>
      </c>
      <c r="J3949" s="10" t="s">
        <v>5413</v>
      </c>
      <c r="K3949" s="10" t="s">
        <v>5414</v>
      </c>
    </row>
    <row r="3950" spans="3:11" ht="15" customHeight="1" x14ac:dyDescent="0.3">
      <c r="C3950" s="44" t="s">
        <v>19080</v>
      </c>
      <c r="D3950" s="47" t="s">
        <v>4486</v>
      </c>
      <c r="F3950" s="52" t="s">
        <v>25611</v>
      </c>
      <c r="G3950" s="10">
        <v>314213</v>
      </c>
      <c r="H3950" s="10" t="s">
        <v>25612</v>
      </c>
      <c r="I3950" s="47" t="s">
        <v>17034</v>
      </c>
      <c r="J3950" s="10" t="s">
        <v>21615</v>
      </c>
      <c r="K3950" s="10" t="s">
        <v>25613</v>
      </c>
    </row>
    <row r="3951" spans="3:11" ht="15" customHeight="1" x14ac:dyDescent="0.3">
      <c r="C3951" s="44" t="s">
        <v>19081</v>
      </c>
      <c r="D3951" s="47" t="s">
        <v>6269</v>
      </c>
      <c r="F3951" s="52" t="s">
        <v>25614</v>
      </c>
      <c r="G3951" s="10">
        <v>293545</v>
      </c>
      <c r="H3951" s="10" t="s">
        <v>25615</v>
      </c>
      <c r="I3951" s="47" t="s">
        <v>17036</v>
      </c>
      <c r="J3951" s="10" t="s">
        <v>21618</v>
      </c>
      <c r="K3951" s="10" t="s">
        <v>25616</v>
      </c>
    </row>
    <row r="3952" spans="3:11" ht="15" customHeight="1" x14ac:dyDescent="0.3">
      <c r="C3952" s="44" t="s">
        <v>19082</v>
      </c>
      <c r="D3952" s="47" t="s">
        <v>2506</v>
      </c>
      <c r="F3952" s="52" t="s">
        <v>25617</v>
      </c>
      <c r="G3952" s="10">
        <v>291179</v>
      </c>
      <c r="H3952" s="10" t="s">
        <v>25618</v>
      </c>
      <c r="I3952" s="47" t="s">
        <v>17038</v>
      </c>
      <c r="J3952" s="10" t="s">
        <v>21621</v>
      </c>
      <c r="K3952" s="10" t="s">
        <v>25619</v>
      </c>
    </row>
    <row r="3953" spans="3:11" ht="15" customHeight="1" x14ac:dyDescent="0.3">
      <c r="C3953" s="44" t="s">
        <v>19083</v>
      </c>
      <c r="D3953" s="47" t="s">
        <v>2518</v>
      </c>
      <c r="F3953" s="52" t="s">
        <v>25620</v>
      </c>
      <c r="G3953" s="10">
        <v>302619</v>
      </c>
      <c r="H3953" s="10" t="s">
        <v>25621</v>
      </c>
      <c r="I3953" s="47" t="s">
        <v>17042</v>
      </c>
      <c r="J3953" s="10" t="s">
        <v>21627</v>
      </c>
      <c r="K3953" s="10" t="s">
        <v>25622</v>
      </c>
    </row>
    <row r="3954" spans="3:11" ht="15" customHeight="1" x14ac:dyDescent="0.3">
      <c r="C3954" s="44" t="s">
        <v>19084</v>
      </c>
      <c r="D3954" s="47" t="s">
        <v>7562</v>
      </c>
      <c r="F3954" s="52" t="s">
        <v>25623</v>
      </c>
      <c r="G3954" s="10">
        <v>192251</v>
      </c>
      <c r="H3954" s="10" t="s">
        <v>25624</v>
      </c>
      <c r="I3954" s="47" t="s">
        <v>17048</v>
      </c>
      <c r="J3954" s="10" t="s">
        <v>21636</v>
      </c>
      <c r="K3954" s="10" t="s">
        <v>25625</v>
      </c>
    </row>
    <row r="3955" spans="3:11" ht="15" customHeight="1" x14ac:dyDescent="0.3">
      <c r="C3955" s="44" t="s">
        <v>19085</v>
      </c>
      <c r="D3955" s="47" t="s">
        <v>19086</v>
      </c>
      <c r="F3955" s="52" t="s">
        <v>25626</v>
      </c>
      <c r="G3955" s="10">
        <v>307475</v>
      </c>
      <c r="H3955" s="10" t="s">
        <v>25627</v>
      </c>
      <c r="I3955" s="47" t="s">
        <v>17054</v>
      </c>
      <c r="J3955" s="10" t="s">
        <v>21645</v>
      </c>
      <c r="K3955" s="10" t="s">
        <v>25628</v>
      </c>
    </row>
    <row r="3956" spans="3:11" ht="15" customHeight="1" x14ac:dyDescent="0.3">
      <c r="C3956" s="44" t="s">
        <v>19087</v>
      </c>
      <c r="D3956" s="47" t="s">
        <v>3992</v>
      </c>
      <c r="F3956" s="52" t="s">
        <v>25629</v>
      </c>
      <c r="G3956" s="10">
        <v>619550</v>
      </c>
      <c r="H3956" s="10" t="s">
        <v>25630</v>
      </c>
      <c r="I3956" s="47" t="s">
        <v>17058</v>
      </c>
      <c r="J3956" s="10" t="s">
        <v>21651</v>
      </c>
      <c r="K3956" s="10" t="s">
        <v>25631</v>
      </c>
    </row>
    <row r="3957" spans="3:11" ht="15" customHeight="1" x14ac:dyDescent="0.3">
      <c r="C3957" s="44" t="s">
        <v>19088</v>
      </c>
      <c r="D3957" s="47" t="s">
        <v>3998</v>
      </c>
      <c r="F3957" s="52" t="s">
        <v>25632</v>
      </c>
      <c r="G3957" s="10">
        <v>260430</v>
      </c>
      <c r="H3957" s="10" t="s">
        <v>25633</v>
      </c>
      <c r="I3957" s="47" t="s">
        <v>17060</v>
      </c>
      <c r="J3957" s="10" t="s">
        <v>5694</v>
      </c>
      <c r="K3957" s="10" t="s">
        <v>25634</v>
      </c>
    </row>
    <row r="3958" spans="3:11" ht="15" customHeight="1" x14ac:dyDescent="0.3">
      <c r="C3958" s="44" t="s">
        <v>19089</v>
      </c>
      <c r="D3958" s="47" t="s">
        <v>5019</v>
      </c>
      <c r="F3958" s="52" t="s">
        <v>25635</v>
      </c>
      <c r="G3958" s="10">
        <v>313725</v>
      </c>
      <c r="H3958" s="10" t="s">
        <v>25636</v>
      </c>
      <c r="I3958" s="47" t="s">
        <v>19368</v>
      </c>
      <c r="J3958" s="10" t="s">
        <v>21654</v>
      </c>
      <c r="K3958" s="10" t="s">
        <v>25637</v>
      </c>
    </row>
    <row r="3959" spans="3:11" ht="15" customHeight="1" x14ac:dyDescent="0.3">
      <c r="C3959" s="44" t="s">
        <v>19090</v>
      </c>
      <c r="D3959" s="47" t="s">
        <v>7546</v>
      </c>
      <c r="F3959" s="52" t="s">
        <v>25638</v>
      </c>
      <c r="G3959" s="10">
        <v>362436</v>
      </c>
      <c r="H3959" s="10" t="s">
        <v>25639</v>
      </c>
      <c r="I3959" s="47" t="s">
        <v>17067</v>
      </c>
      <c r="J3959" s="10" t="s">
        <v>21665</v>
      </c>
      <c r="K3959" s="10" t="s">
        <v>25640</v>
      </c>
    </row>
    <row r="3960" spans="3:11" ht="15" customHeight="1" x14ac:dyDescent="0.3">
      <c r="C3960" s="44" t="s">
        <v>19091</v>
      </c>
      <c r="D3960" s="47" t="s">
        <v>7589</v>
      </c>
      <c r="F3960" s="52" t="s">
        <v>13805</v>
      </c>
      <c r="G3960" s="10">
        <v>767613</v>
      </c>
      <c r="H3960" s="10" t="s">
        <v>5424</v>
      </c>
      <c r="I3960" s="47" t="s">
        <v>4636</v>
      </c>
      <c r="J3960" s="10" t="s">
        <v>5425</v>
      </c>
      <c r="K3960" s="10" t="s">
        <v>5426</v>
      </c>
    </row>
    <row r="3961" spans="3:11" ht="15" customHeight="1" x14ac:dyDescent="0.3">
      <c r="C3961" s="44" t="s">
        <v>19092</v>
      </c>
      <c r="D3961" s="47" t="s">
        <v>2526</v>
      </c>
      <c r="F3961" s="52" t="s">
        <v>25641</v>
      </c>
      <c r="G3961" s="10">
        <v>64021</v>
      </c>
      <c r="H3961" s="10" t="s">
        <v>25642</v>
      </c>
      <c r="I3961" s="47" t="s">
        <v>17072</v>
      </c>
      <c r="J3961" s="10" t="s">
        <v>23893</v>
      </c>
      <c r="K3961" s="10" t="s">
        <v>25643</v>
      </c>
    </row>
    <row r="3962" spans="3:11" ht="15" customHeight="1" x14ac:dyDescent="0.3">
      <c r="C3962" s="44" t="s">
        <v>19093</v>
      </c>
      <c r="D3962" s="47" t="s">
        <v>19094</v>
      </c>
      <c r="F3962" s="52" t="s">
        <v>25644</v>
      </c>
      <c r="G3962" s="10">
        <v>117257</v>
      </c>
      <c r="H3962" s="10" t="s">
        <v>25645</v>
      </c>
      <c r="I3962" s="47" t="s">
        <v>17076</v>
      </c>
      <c r="J3962" s="10" t="s">
        <v>21677</v>
      </c>
      <c r="K3962" s="10" t="s">
        <v>25646</v>
      </c>
    </row>
    <row r="3963" spans="3:11" ht="15" customHeight="1" x14ac:dyDescent="0.3">
      <c r="C3963" s="44" t="s">
        <v>19095</v>
      </c>
      <c r="D3963" s="47" t="s">
        <v>7673</v>
      </c>
      <c r="F3963" s="52" t="s">
        <v>13806</v>
      </c>
      <c r="G3963" s="10">
        <v>679957</v>
      </c>
      <c r="H3963" s="10" t="s">
        <v>5430</v>
      </c>
      <c r="I3963" s="47" t="s">
        <v>5429</v>
      </c>
      <c r="J3963" s="10" t="s">
        <v>5431</v>
      </c>
      <c r="K3963" s="10" t="s">
        <v>5432</v>
      </c>
    </row>
    <row r="3964" spans="3:11" ht="15" customHeight="1" x14ac:dyDescent="0.3">
      <c r="C3964" s="44" t="s">
        <v>19096</v>
      </c>
      <c r="D3964" s="47" t="s">
        <v>4487</v>
      </c>
      <c r="F3964" s="52" t="s">
        <v>25647</v>
      </c>
      <c r="G3964" s="10">
        <v>29307</v>
      </c>
      <c r="H3964" s="10" t="s">
        <v>25648</v>
      </c>
      <c r="I3964" s="47" t="s">
        <v>17081</v>
      </c>
      <c r="J3964" s="10" t="s">
        <v>21683</v>
      </c>
      <c r="K3964" s="10" t="s">
        <v>25649</v>
      </c>
    </row>
    <row r="3965" spans="3:11" ht="15" customHeight="1" x14ac:dyDescent="0.3">
      <c r="C3965" s="44" t="s">
        <v>19097</v>
      </c>
      <c r="D3965" s="47" t="s">
        <v>19098</v>
      </c>
      <c r="F3965" s="52" t="s">
        <v>25650</v>
      </c>
      <c r="G3965" s="10">
        <v>312787</v>
      </c>
      <c r="H3965" s="10" t="s">
        <v>25651</v>
      </c>
      <c r="I3965" s="47" t="s">
        <v>17085</v>
      </c>
      <c r="J3965" s="10" t="s">
        <v>21689</v>
      </c>
      <c r="K3965" s="10" t="s">
        <v>25652</v>
      </c>
    </row>
    <row r="3966" spans="3:11" ht="15" customHeight="1" x14ac:dyDescent="0.3">
      <c r="C3966" s="44" t="s">
        <v>19099</v>
      </c>
      <c r="D3966" s="47" t="s">
        <v>3487</v>
      </c>
      <c r="F3966" s="52" t="s">
        <v>25653</v>
      </c>
      <c r="G3966" s="10">
        <v>60667</v>
      </c>
      <c r="H3966" s="10" t="s">
        <v>25654</v>
      </c>
      <c r="I3966" s="47" t="s">
        <v>17087</v>
      </c>
      <c r="J3966" s="10" t="s">
        <v>21692</v>
      </c>
      <c r="K3966" s="10" t="s">
        <v>25655</v>
      </c>
    </row>
    <row r="3967" spans="3:11" ht="15" customHeight="1" x14ac:dyDescent="0.3">
      <c r="C3967" s="44" t="s">
        <v>19100</v>
      </c>
      <c r="D3967" s="47" t="s">
        <v>2534</v>
      </c>
      <c r="F3967" s="52" t="s">
        <v>25656</v>
      </c>
      <c r="G3967" s="10">
        <v>689917</v>
      </c>
      <c r="H3967" s="10" t="s">
        <v>25657</v>
      </c>
      <c r="I3967" s="47" t="s">
        <v>17089</v>
      </c>
      <c r="J3967" s="10" t="s">
        <v>21695</v>
      </c>
      <c r="K3967" s="10" t="s">
        <v>25658</v>
      </c>
    </row>
    <row r="3968" spans="3:11" ht="15" customHeight="1" x14ac:dyDescent="0.3">
      <c r="C3968" s="44" t="s">
        <v>19101</v>
      </c>
      <c r="D3968" s="47" t="s">
        <v>19102</v>
      </c>
      <c r="F3968" s="52" t="s">
        <v>25659</v>
      </c>
      <c r="G3968" s="10">
        <v>298944</v>
      </c>
      <c r="H3968" s="10" t="s">
        <v>25660</v>
      </c>
      <c r="I3968" s="47" t="s">
        <v>17091</v>
      </c>
      <c r="J3968" s="10" t="s">
        <v>21698</v>
      </c>
      <c r="K3968" s="10" t="s">
        <v>25661</v>
      </c>
    </row>
    <row r="3969" spans="3:11" ht="15" customHeight="1" x14ac:dyDescent="0.3">
      <c r="C3969" s="44" t="s">
        <v>19103</v>
      </c>
      <c r="D3969" s="47" t="s">
        <v>7921</v>
      </c>
      <c r="F3969" s="52" t="s">
        <v>25662</v>
      </c>
      <c r="G3969" s="10">
        <v>192153</v>
      </c>
      <c r="H3969" s="10" t="s">
        <v>25663</v>
      </c>
      <c r="I3969" s="47" t="s">
        <v>17095</v>
      </c>
      <c r="J3969" s="10" t="s">
        <v>21704</v>
      </c>
      <c r="K3969" s="10" t="s">
        <v>25664</v>
      </c>
    </row>
    <row r="3970" spans="3:11" ht="15" customHeight="1" x14ac:dyDescent="0.3">
      <c r="C3970" s="44" t="s">
        <v>19104</v>
      </c>
      <c r="D3970" s="47" t="s">
        <v>7928</v>
      </c>
      <c r="F3970" s="52" t="s">
        <v>25665</v>
      </c>
      <c r="G3970" s="10">
        <v>65275</v>
      </c>
      <c r="H3970" s="10" t="s">
        <v>25666</v>
      </c>
      <c r="I3970" s="47" t="s">
        <v>17097</v>
      </c>
      <c r="J3970" s="10" t="s">
        <v>21707</v>
      </c>
      <c r="K3970" s="10" t="s">
        <v>25667</v>
      </c>
    </row>
    <row r="3971" spans="3:11" ht="15" customHeight="1" x14ac:dyDescent="0.3">
      <c r="C3971" s="44" t="s">
        <v>19105</v>
      </c>
      <c r="D3971" s="47" t="s">
        <v>7932</v>
      </c>
      <c r="F3971" s="52" t="s">
        <v>25668</v>
      </c>
      <c r="G3971" s="10">
        <v>266769</v>
      </c>
      <c r="H3971" s="10" t="s">
        <v>25669</v>
      </c>
      <c r="I3971" s="47" t="s">
        <v>17099</v>
      </c>
      <c r="J3971" s="10" t="s">
        <v>21710</v>
      </c>
      <c r="K3971" s="10" t="s">
        <v>25670</v>
      </c>
    </row>
    <row r="3972" spans="3:11" ht="15" customHeight="1" x14ac:dyDescent="0.3">
      <c r="C3972" s="44" t="s">
        <v>19106</v>
      </c>
      <c r="D3972" s="47" t="s">
        <v>1288</v>
      </c>
      <c r="F3972" s="52" t="s">
        <v>25671</v>
      </c>
      <c r="G3972" s="10">
        <v>299007</v>
      </c>
      <c r="H3972" s="10" t="s">
        <v>25672</v>
      </c>
      <c r="I3972" s="47" t="s">
        <v>17102</v>
      </c>
      <c r="J3972" s="10" t="s">
        <v>23937</v>
      </c>
      <c r="K3972" s="10" t="s">
        <v>25673</v>
      </c>
    </row>
    <row r="3973" spans="3:11" ht="15" customHeight="1" x14ac:dyDescent="0.3">
      <c r="C3973" s="44" t="s">
        <v>19107</v>
      </c>
      <c r="D3973" s="47" t="s">
        <v>4037</v>
      </c>
      <c r="F3973" s="52" t="s">
        <v>25674</v>
      </c>
      <c r="G3973" s="10">
        <v>367315</v>
      </c>
      <c r="H3973" s="10" t="s">
        <v>25675</v>
      </c>
      <c r="I3973" s="47" t="s">
        <v>17106</v>
      </c>
      <c r="J3973" s="10" t="s">
        <v>21722</v>
      </c>
      <c r="K3973" s="10" t="s">
        <v>25676</v>
      </c>
    </row>
    <row r="3974" spans="3:11" ht="15" customHeight="1" x14ac:dyDescent="0.3">
      <c r="C3974" s="44" t="s">
        <v>19108</v>
      </c>
      <c r="D3974" s="47" t="s">
        <v>18118</v>
      </c>
      <c r="F3974" s="52" t="s">
        <v>13807</v>
      </c>
      <c r="G3974" s="10">
        <v>117549</v>
      </c>
      <c r="H3974" s="10" t="s">
        <v>5436</v>
      </c>
      <c r="I3974" s="47" t="s">
        <v>5435</v>
      </c>
      <c r="J3974" s="10" t="s">
        <v>5437</v>
      </c>
      <c r="K3974" s="10" t="s">
        <v>5438</v>
      </c>
    </row>
    <row r="3975" spans="3:11" ht="15" customHeight="1" x14ac:dyDescent="0.3">
      <c r="C3975" s="44" t="s">
        <v>19109</v>
      </c>
      <c r="D3975" s="47" t="s">
        <v>7966</v>
      </c>
      <c r="F3975" s="52" t="s">
        <v>25677</v>
      </c>
      <c r="G3975" s="10">
        <v>252939</v>
      </c>
      <c r="H3975" s="10" t="s">
        <v>25678</v>
      </c>
      <c r="I3975" s="47" t="s">
        <v>19386</v>
      </c>
      <c r="J3975" s="10" t="s">
        <v>25679</v>
      </c>
      <c r="K3975" s="10" t="s">
        <v>25680</v>
      </c>
    </row>
    <row r="3976" spans="3:11" ht="15" customHeight="1" x14ac:dyDescent="0.3">
      <c r="C3976" s="44" t="s">
        <v>19110</v>
      </c>
      <c r="D3976" s="47" t="s">
        <v>3488</v>
      </c>
      <c r="F3976" s="52" t="s">
        <v>25681</v>
      </c>
      <c r="G3976" s="10">
        <v>288995</v>
      </c>
      <c r="H3976" s="10" t="s">
        <v>25682</v>
      </c>
      <c r="I3976" s="47" t="s">
        <v>17109</v>
      </c>
      <c r="J3976" s="10" t="s">
        <v>21728</v>
      </c>
      <c r="K3976" s="10" t="s">
        <v>25683</v>
      </c>
    </row>
    <row r="3977" spans="3:11" ht="15" customHeight="1" x14ac:dyDescent="0.3">
      <c r="C3977" s="44" t="s">
        <v>19111</v>
      </c>
      <c r="D3977" s="47" t="s">
        <v>4499</v>
      </c>
      <c r="F3977" s="52" t="s">
        <v>25684</v>
      </c>
      <c r="G3977" s="10">
        <v>308408</v>
      </c>
      <c r="H3977" s="10" t="s">
        <v>25685</v>
      </c>
      <c r="I3977" s="47" t="s">
        <v>17111</v>
      </c>
      <c r="J3977" s="10" t="s">
        <v>21731</v>
      </c>
      <c r="K3977" s="10" t="s">
        <v>25686</v>
      </c>
    </row>
    <row r="3978" spans="3:11" ht="15" customHeight="1" x14ac:dyDescent="0.3">
      <c r="C3978" s="44" t="s">
        <v>19112</v>
      </c>
      <c r="D3978" s="47" t="s">
        <v>790</v>
      </c>
      <c r="F3978" s="52" t="s">
        <v>25687</v>
      </c>
      <c r="G3978" s="10">
        <v>117097</v>
      </c>
      <c r="H3978" s="10" t="s">
        <v>25688</v>
      </c>
      <c r="I3978" s="47" t="s">
        <v>17116</v>
      </c>
      <c r="J3978" s="10" t="s">
        <v>21737</v>
      </c>
      <c r="K3978" s="10" t="s">
        <v>25689</v>
      </c>
    </row>
    <row r="3979" spans="3:11" ht="15" customHeight="1" x14ac:dyDescent="0.3">
      <c r="C3979" s="44" t="s">
        <v>19113</v>
      </c>
      <c r="D3979" s="47" t="s">
        <v>1402</v>
      </c>
      <c r="F3979" s="52" t="s">
        <v>25690</v>
      </c>
      <c r="G3979" s="10">
        <v>83683</v>
      </c>
      <c r="H3979" s="10" t="s">
        <v>25691</v>
      </c>
      <c r="I3979" s="47" t="s">
        <v>17122</v>
      </c>
      <c r="J3979" s="10" t="s">
        <v>21746</v>
      </c>
      <c r="K3979" s="10" t="s">
        <v>25692</v>
      </c>
    </row>
    <row r="3980" spans="3:11" ht="15" customHeight="1" x14ac:dyDescent="0.3">
      <c r="C3980" s="44" t="s">
        <v>19114</v>
      </c>
      <c r="D3980" s="47" t="s">
        <v>4501</v>
      </c>
      <c r="F3980" s="52" t="s">
        <v>25693</v>
      </c>
      <c r="G3980" s="10">
        <v>310780</v>
      </c>
      <c r="H3980" s="10" t="s">
        <v>25694</v>
      </c>
      <c r="I3980" s="47" t="s">
        <v>17124</v>
      </c>
      <c r="J3980" s="10" t="s">
        <v>21749</v>
      </c>
      <c r="K3980" s="10" t="s">
        <v>25695</v>
      </c>
    </row>
    <row r="3981" spans="3:11" ht="15" customHeight="1" x14ac:dyDescent="0.3">
      <c r="C3981" s="44" t="s">
        <v>19115</v>
      </c>
      <c r="D3981" s="47" t="s">
        <v>6354</v>
      </c>
      <c r="F3981" s="52" t="s">
        <v>25696</v>
      </c>
      <c r="G3981" s="10">
        <v>297952</v>
      </c>
      <c r="H3981" s="10" t="s">
        <v>25697</v>
      </c>
      <c r="I3981" s="47" t="s">
        <v>17128</v>
      </c>
      <c r="J3981" s="10" t="s">
        <v>21755</v>
      </c>
      <c r="K3981" s="10" t="s">
        <v>25698</v>
      </c>
    </row>
    <row r="3982" spans="3:11" ht="15" customHeight="1" x14ac:dyDescent="0.3">
      <c r="C3982" s="44" t="s">
        <v>19116</v>
      </c>
      <c r="D3982" s="47" t="s">
        <v>3247</v>
      </c>
      <c r="F3982" s="52" t="s">
        <v>25699</v>
      </c>
      <c r="G3982" s="10">
        <v>299242</v>
      </c>
      <c r="H3982" s="10" t="s">
        <v>25700</v>
      </c>
      <c r="I3982" s="47" t="s">
        <v>17131</v>
      </c>
      <c r="J3982" s="10" t="s">
        <v>23975</v>
      </c>
      <c r="K3982" s="10" t="s">
        <v>25701</v>
      </c>
    </row>
    <row r="3983" spans="3:11" ht="15" customHeight="1" x14ac:dyDescent="0.3">
      <c r="C3983" s="44" t="s">
        <v>19117</v>
      </c>
      <c r="D3983" s="47" t="s">
        <v>2541</v>
      </c>
      <c r="F3983" s="52" t="s">
        <v>25702</v>
      </c>
      <c r="G3983" s="10">
        <v>314386</v>
      </c>
      <c r="H3983" s="10" t="s">
        <v>25703</v>
      </c>
      <c r="I3983" s="47" t="s">
        <v>17133</v>
      </c>
      <c r="J3983" s="10" t="s">
        <v>21761</v>
      </c>
      <c r="K3983" s="10" t="s">
        <v>25704</v>
      </c>
    </row>
    <row r="3984" spans="3:11" ht="15" customHeight="1" x14ac:dyDescent="0.3">
      <c r="C3984" s="44" t="s">
        <v>19118</v>
      </c>
      <c r="D3984" s="47" t="s">
        <v>8218</v>
      </c>
      <c r="F3984" s="52" t="s">
        <v>25705</v>
      </c>
      <c r="G3984" s="10">
        <v>689936</v>
      </c>
      <c r="H3984" s="10" t="s">
        <v>25706</v>
      </c>
      <c r="I3984" s="47" t="s">
        <v>19400</v>
      </c>
      <c r="J3984" s="10" t="s">
        <v>24029</v>
      </c>
      <c r="K3984" s="10" t="s">
        <v>25707</v>
      </c>
    </row>
    <row r="3985" spans="3:11" ht="15" customHeight="1" x14ac:dyDescent="0.3">
      <c r="C3985" s="44" t="s">
        <v>19119</v>
      </c>
      <c r="D3985" s="47" t="s">
        <v>8613</v>
      </c>
      <c r="F3985" s="52" t="s">
        <v>25708</v>
      </c>
      <c r="G3985" s="10">
        <v>140595</v>
      </c>
      <c r="H3985" s="10" t="s">
        <v>25709</v>
      </c>
      <c r="I3985" s="47" t="s">
        <v>17143</v>
      </c>
      <c r="J3985" s="10" t="s">
        <v>21773</v>
      </c>
      <c r="K3985" s="10" t="s">
        <v>25710</v>
      </c>
    </row>
    <row r="3986" spans="3:11" ht="15" customHeight="1" x14ac:dyDescent="0.3">
      <c r="C3986" s="44" t="s">
        <v>19120</v>
      </c>
      <c r="D3986" s="47" t="s">
        <v>5026</v>
      </c>
      <c r="F3986" s="52" t="s">
        <v>25711</v>
      </c>
      <c r="G3986" s="10">
        <v>688730</v>
      </c>
      <c r="H3986" s="10" t="s">
        <v>25712</v>
      </c>
      <c r="I3986" s="47" t="s">
        <v>17145</v>
      </c>
      <c r="J3986" s="10" t="s">
        <v>21776</v>
      </c>
      <c r="K3986" s="10" t="s">
        <v>25713</v>
      </c>
    </row>
    <row r="3987" spans="3:11" ht="15" customHeight="1" x14ac:dyDescent="0.3">
      <c r="C3987" s="44" t="s">
        <v>19121</v>
      </c>
      <c r="D3987" s="47" t="s">
        <v>5034</v>
      </c>
      <c r="F3987" s="52" t="s">
        <v>25714</v>
      </c>
      <c r="G3987" s="10">
        <v>64020</v>
      </c>
      <c r="H3987" s="10" t="s">
        <v>25715</v>
      </c>
      <c r="I3987" s="47" t="s">
        <v>17147</v>
      </c>
      <c r="J3987" s="10" t="s">
        <v>21779</v>
      </c>
      <c r="K3987" s="10" t="s">
        <v>25716</v>
      </c>
    </row>
    <row r="3988" spans="3:11" ht="15" customHeight="1" x14ac:dyDescent="0.3">
      <c r="C3988" s="44" t="s">
        <v>19122</v>
      </c>
      <c r="D3988" s="47" t="s">
        <v>8390</v>
      </c>
      <c r="F3988" s="52" t="s">
        <v>25717</v>
      </c>
      <c r="G3988" s="10">
        <v>310443</v>
      </c>
      <c r="H3988" s="10" t="s">
        <v>25718</v>
      </c>
      <c r="I3988" s="47" t="s">
        <v>17149</v>
      </c>
      <c r="J3988" s="10" t="s">
        <v>21782</v>
      </c>
      <c r="K3988" s="10" t="s">
        <v>25719</v>
      </c>
    </row>
    <row r="3989" spans="3:11" ht="15" customHeight="1" x14ac:dyDescent="0.3">
      <c r="C3989" s="44" t="s">
        <v>19123</v>
      </c>
      <c r="D3989" s="47" t="s">
        <v>2548</v>
      </c>
      <c r="F3989" s="52" t="s">
        <v>25720</v>
      </c>
      <c r="G3989" s="10">
        <v>64443</v>
      </c>
      <c r="H3989" s="10" t="s">
        <v>25721</v>
      </c>
      <c r="I3989" s="47" t="s">
        <v>17151</v>
      </c>
      <c r="J3989" s="10" t="s">
        <v>24000</v>
      </c>
      <c r="K3989" s="10" t="s">
        <v>25722</v>
      </c>
    </row>
    <row r="3990" spans="3:11" ht="15" customHeight="1" x14ac:dyDescent="0.3">
      <c r="C3990" s="44" t="s">
        <v>19124</v>
      </c>
      <c r="D3990" s="47" t="s">
        <v>4046</v>
      </c>
      <c r="F3990" s="52" t="s">
        <v>25723</v>
      </c>
      <c r="G3990" s="10">
        <v>685383</v>
      </c>
      <c r="H3990" s="10" t="s">
        <v>25724</v>
      </c>
      <c r="I3990" s="47" t="s">
        <v>19407</v>
      </c>
      <c r="J3990" s="10" t="s">
        <v>25725</v>
      </c>
      <c r="K3990" s="10" t="s">
        <v>25726</v>
      </c>
    </row>
    <row r="3991" spans="3:11" ht="15" customHeight="1" x14ac:dyDescent="0.3">
      <c r="C3991" s="44" t="s">
        <v>19125</v>
      </c>
      <c r="D3991" s="47" t="s">
        <v>8586</v>
      </c>
      <c r="F3991" s="52" t="s">
        <v>25727</v>
      </c>
      <c r="G3991" s="10">
        <v>312790</v>
      </c>
      <c r="H3991" s="10" t="s">
        <v>25728</v>
      </c>
      <c r="I3991" s="47" t="s">
        <v>17157</v>
      </c>
      <c r="J3991" s="10" t="s">
        <v>21788</v>
      </c>
      <c r="K3991" s="10" t="s">
        <v>25729</v>
      </c>
    </row>
    <row r="3992" spans="3:11" ht="15" customHeight="1" x14ac:dyDescent="0.3">
      <c r="C3992" s="44" t="s">
        <v>19126</v>
      </c>
      <c r="D3992" s="47" t="s">
        <v>19127</v>
      </c>
      <c r="F3992" s="52" t="s">
        <v>25730</v>
      </c>
      <c r="G3992" s="10">
        <v>293546</v>
      </c>
      <c r="H3992" s="10" t="s">
        <v>25731</v>
      </c>
      <c r="I3992" s="47" t="s">
        <v>17159</v>
      </c>
      <c r="J3992" s="10" t="s">
        <v>21791</v>
      </c>
      <c r="K3992" s="10" t="s">
        <v>25732</v>
      </c>
    </row>
    <row r="3993" spans="3:11" ht="15" customHeight="1" x14ac:dyDescent="0.3">
      <c r="C3993" s="44" t="s">
        <v>19128</v>
      </c>
      <c r="D3993" s="47" t="s">
        <v>4666</v>
      </c>
      <c r="F3993" s="52" t="s">
        <v>25733</v>
      </c>
      <c r="G3993" s="10">
        <v>287805</v>
      </c>
      <c r="H3993" s="10" t="s">
        <v>25734</v>
      </c>
      <c r="I3993" s="47" t="s">
        <v>17161</v>
      </c>
      <c r="J3993" s="10" t="s">
        <v>21794</v>
      </c>
      <c r="K3993" s="10" t="s">
        <v>25735</v>
      </c>
    </row>
    <row r="3994" spans="3:11" ht="15" customHeight="1" x14ac:dyDescent="0.3">
      <c r="C3994" s="44" t="s">
        <v>19129</v>
      </c>
      <c r="D3994" s="47" t="s">
        <v>8821</v>
      </c>
      <c r="F3994" s="52" t="s">
        <v>25736</v>
      </c>
      <c r="G3994" s="10">
        <v>294394</v>
      </c>
      <c r="H3994" s="10" t="s">
        <v>25737</v>
      </c>
      <c r="I3994" s="47" t="s">
        <v>17165</v>
      </c>
      <c r="J3994" s="10" t="s">
        <v>21800</v>
      </c>
      <c r="K3994" s="10" t="s">
        <v>25738</v>
      </c>
    </row>
    <row r="3995" spans="3:11" ht="15" customHeight="1" x14ac:dyDescent="0.3">
      <c r="C3995" s="44" t="s">
        <v>19130</v>
      </c>
      <c r="D3995" s="47" t="s">
        <v>8835</v>
      </c>
      <c r="F3995" s="52" t="s">
        <v>13808</v>
      </c>
      <c r="G3995" s="10">
        <v>81670</v>
      </c>
      <c r="H3995" s="10" t="s">
        <v>5443</v>
      </c>
      <c r="I3995" s="47" t="s">
        <v>5442</v>
      </c>
      <c r="J3995" s="10" t="s">
        <v>5444</v>
      </c>
      <c r="K3995" s="10" t="s">
        <v>5445</v>
      </c>
    </row>
    <row r="3996" spans="3:11" ht="15" customHeight="1" x14ac:dyDescent="0.3">
      <c r="C3996" s="44" t="s">
        <v>19131</v>
      </c>
      <c r="D3996" s="47" t="s">
        <v>19132</v>
      </c>
      <c r="F3996" s="52" t="s">
        <v>13809</v>
      </c>
      <c r="G3996" s="10">
        <v>24404</v>
      </c>
      <c r="H3996" s="10" t="s">
        <v>5446</v>
      </c>
      <c r="I3996" s="47" t="s">
        <v>573</v>
      </c>
      <c r="J3996" s="10" t="s">
        <v>5447</v>
      </c>
      <c r="K3996" s="10" t="s">
        <v>5448</v>
      </c>
    </row>
    <row r="3997" spans="3:11" ht="15" customHeight="1" x14ac:dyDescent="0.3">
      <c r="C3997" s="44" t="s">
        <v>19133</v>
      </c>
      <c r="D3997" s="47" t="s">
        <v>6140</v>
      </c>
      <c r="F3997" s="52" t="s">
        <v>13810</v>
      </c>
      <c r="G3997" s="10">
        <v>29326</v>
      </c>
      <c r="H3997" s="10" t="s">
        <v>5449</v>
      </c>
      <c r="I3997" s="47" t="s">
        <v>581</v>
      </c>
      <c r="J3997" s="10" t="s">
        <v>5450</v>
      </c>
      <c r="K3997" s="10" t="s">
        <v>5451</v>
      </c>
    </row>
    <row r="3998" spans="3:11" ht="15" customHeight="1" x14ac:dyDescent="0.3">
      <c r="C3998" s="44" t="s">
        <v>19134</v>
      </c>
      <c r="D3998" s="47" t="s">
        <v>2890</v>
      </c>
      <c r="F3998" s="52" t="s">
        <v>13811</v>
      </c>
      <c r="G3998" s="10">
        <v>64317</v>
      </c>
      <c r="H3998" s="10" t="s">
        <v>5452</v>
      </c>
      <c r="I3998" s="47" t="s">
        <v>583</v>
      </c>
      <c r="J3998" s="10" t="s">
        <v>5453</v>
      </c>
      <c r="K3998" s="10" t="s">
        <v>5454</v>
      </c>
    </row>
    <row r="3999" spans="3:11" ht="15" customHeight="1" x14ac:dyDescent="0.3">
      <c r="C3999" s="44" t="s">
        <v>19135</v>
      </c>
      <c r="D3999" s="47" t="s">
        <v>3346</v>
      </c>
      <c r="F3999" s="52" t="s">
        <v>13812</v>
      </c>
      <c r="G3999" s="10">
        <v>29328</v>
      </c>
      <c r="H3999" s="10" t="s">
        <v>5455</v>
      </c>
      <c r="I3999" s="47" t="s">
        <v>590</v>
      </c>
      <c r="J3999" s="10" t="s">
        <v>5456</v>
      </c>
      <c r="K3999" s="10" t="s">
        <v>5457</v>
      </c>
    </row>
    <row r="4000" spans="3:11" ht="15" customHeight="1" x14ac:dyDescent="0.3">
      <c r="C4000" s="44" t="s">
        <v>19136</v>
      </c>
      <c r="D4000" s="47" t="s">
        <v>8896</v>
      </c>
      <c r="F4000" s="52" t="s">
        <v>13813</v>
      </c>
      <c r="G4000" s="10">
        <v>113919</v>
      </c>
      <c r="H4000" s="10" t="s">
        <v>5458</v>
      </c>
      <c r="I4000" s="47" t="s">
        <v>589</v>
      </c>
      <c r="J4000" s="10" t="s">
        <v>5459</v>
      </c>
      <c r="K4000" s="10" t="s">
        <v>5460</v>
      </c>
    </row>
    <row r="4001" spans="3:11" ht="15" customHeight="1" x14ac:dyDescent="0.3">
      <c r="C4001" s="44" t="s">
        <v>19137</v>
      </c>
      <c r="D4001" s="47" t="s">
        <v>17323</v>
      </c>
      <c r="F4001" s="52" t="s">
        <v>13814</v>
      </c>
      <c r="G4001" s="10">
        <v>259233</v>
      </c>
      <c r="H4001" s="10" t="s">
        <v>5462</v>
      </c>
      <c r="I4001" s="47" t="s">
        <v>5461</v>
      </c>
      <c r="J4001" s="10" t="s">
        <v>5463</v>
      </c>
      <c r="K4001" s="10" t="s">
        <v>5464</v>
      </c>
    </row>
    <row r="4002" spans="3:11" ht="15" customHeight="1" x14ac:dyDescent="0.3">
      <c r="C4002" s="44" t="s">
        <v>19138</v>
      </c>
      <c r="D4002" s="47" t="s">
        <v>1434</v>
      </c>
      <c r="F4002" s="52" t="s">
        <v>13815</v>
      </c>
      <c r="G4002" s="10">
        <v>298376</v>
      </c>
      <c r="H4002" s="10" t="s">
        <v>5469</v>
      </c>
      <c r="I4002" s="47" t="s">
        <v>5468</v>
      </c>
      <c r="J4002" s="10" t="s">
        <v>5470</v>
      </c>
      <c r="K4002" s="10" t="s">
        <v>5471</v>
      </c>
    </row>
    <row r="4003" spans="3:11" ht="15" customHeight="1" x14ac:dyDescent="0.3">
      <c r="C4003" s="44" t="s">
        <v>19139</v>
      </c>
      <c r="D4003" s="47" t="s">
        <v>8973</v>
      </c>
      <c r="F4003" s="52" t="s">
        <v>13816</v>
      </c>
      <c r="G4003" s="10">
        <v>81504</v>
      </c>
      <c r="H4003" s="10" t="s">
        <v>5475</v>
      </c>
      <c r="I4003" s="47" t="s">
        <v>917</v>
      </c>
      <c r="J4003" s="10" t="s">
        <v>5476</v>
      </c>
      <c r="K4003" s="10" t="s">
        <v>5477</v>
      </c>
    </row>
    <row r="4004" spans="3:11" ht="15" customHeight="1" x14ac:dyDescent="0.3">
      <c r="C4004" s="44" t="s">
        <v>19140</v>
      </c>
      <c r="D4004" s="47" t="s">
        <v>8496</v>
      </c>
      <c r="F4004" s="52" t="s">
        <v>13817</v>
      </c>
      <c r="G4004" s="10">
        <v>50566</v>
      </c>
      <c r="H4004" s="10" t="s">
        <v>5480</v>
      </c>
      <c r="I4004" s="47" t="s">
        <v>4434</v>
      </c>
      <c r="J4004" s="10" t="s">
        <v>5481</v>
      </c>
      <c r="K4004" s="10" t="s">
        <v>5482</v>
      </c>
    </row>
    <row r="4005" spans="3:11" ht="15" customHeight="1" x14ac:dyDescent="0.3">
      <c r="C4005" s="44" t="s">
        <v>19141</v>
      </c>
      <c r="D4005" s="47" t="s">
        <v>9327</v>
      </c>
      <c r="F4005" s="52" t="s">
        <v>25739</v>
      </c>
      <c r="G4005" s="10">
        <v>289264</v>
      </c>
      <c r="H4005" s="10" t="s">
        <v>25740</v>
      </c>
      <c r="I4005" s="47" t="s">
        <v>18961</v>
      </c>
      <c r="J4005" s="10" t="s">
        <v>25741</v>
      </c>
      <c r="K4005" s="10" t="s">
        <v>25742</v>
      </c>
    </row>
    <row r="4006" spans="3:11" ht="15" customHeight="1" x14ac:dyDescent="0.3">
      <c r="C4006" s="44" t="s">
        <v>19142</v>
      </c>
      <c r="D4006" s="47" t="s">
        <v>19143</v>
      </c>
      <c r="F4006" s="52" t="s">
        <v>25743</v>
      </c>
      <c r="G4006" s="10">
        <v>298521</v>
      </c>
      <c r="H4006" s="10" t="s">
        <v>25744</v>
      </c>
      <c r="I4006" s="47" t="s">
        <v>17167</v>
      </c>
      <c r="J4006" s="10" t="s">
        <v>21806</v>
      </c>
      <c r="K4006" s="10" t="s">
        <v>25745</v>
      </c>
    </row>
    <row r="4007" spans="3:11" ht="15" customHeight="1" x14ac:dyDescent="0.3">
      <c r="C4007" s="44" t="s">
        <v>19144</v>
      </c>
      <c r="D4007" s="47" t="s">
        <v>19145</v>
      </c>
      <c r="F4007" s="52" t="s">
        <v>13818</v>
      </c>
      <c r="G4007" s="10">
        <v>24414</v>
      </c>
      <c r="H4007" s="10" t="s">
        <v>5499</v>
      </c>
      <c r="I4007" s="47" t="s">
        <v>5498</v>
      </c>
      <c r="J4007" s="10" t="s">
        <v>5500</v>
      </c>
      <c r="K4007" s="10" t="s">
        <v>5501</v>
      </c>
    </row>
    <row r="4008" spans="3:11" ht="15" customHeight="1" x14ac:dyDescent="0.3">
      <c r="C4008" s="44" t="s">
        <v>19146</v>
      </c>
      <c r="D4008" s="47" t="s">
        <v>19147</v>
      </c>
      <c r="F4008" s="52" t="s">
        <v>13819</v>
      </c>
      <c r="G4008" s="10">
        <v>24415</v>
      </c>
      <c r="H4008" s="10" t="s">
        <v>5505</v>
      </c>
      <c r="I4008" s="47" t="s">
        <v>5504</v>
      </c>
      <c r="J4008" s="10" t="s">
        <v>5506</v>
      </c>
      <c r="K4008" s="10" t="s">
        <v>5507</v>
      </c>
    </row>
    <row r="4009" spans="3:11" ht="15" customHeight="1" x14ac:dyDescent="0.3">
      <c r="C4009" s="44" t="s">
        <v>19148</v>
      </c>
      <c r="D4009" s="47" t="s">
        <v>2903</v>
      </c>
      <c r="F4009" s="52" t="s">
        <v>13820</v>
      </c>
      <c r="G4009" s="10">
        <v>24416</v>
      </c>
      <c r="H4009" s="10" t="s">
        <v>5513</v>
      </c>
      <c r="I4009" s="47" t="s">
        <v>5512</v>
      </c>
      <c r="J4009" s="10" t="s">
        <v>5514</v>
      </c>
      <c r="K4009" s="10" t="s">
        <v>5515</v>
      </c>
    </row>
    <row r="4010" spans="3:11" ht="15" customHeight="1" x14ac:dyDescent="0.3">
      <c r="C4010" s="44" t="s">
        <v>19149</v>
      </c>
      <c r="D4010" s="47" t="s">
        <v>19150</v>
      </c>
      <c r="F4010" s="52" t="s">
        <v>13821</v>
      </c>
      <c r="G4010" s="10">
        <v>24417</v>
      </c>
      <c r="H4010" s="10" t="s">
        <v>5517</v>
      </c>
      <c r="I4010" s="47" t="s">
        <v>5516</v>
      </c>
      <c r="J4010" s="10" t="s">
        <v>5518</v>
      </c>
      <c r="K4010" s="10" t="s">
        <v>5519</v>
      </c>
    </row>
    <row r="4011" spans="3:11" ht="15" customHeight="1" x14ac:dyDescent="0.3">
      <c r="C4011" s="44" t="s">
        <v>19151</v>
      </c>
      <c r="D4011" s="47" t="s">
        <v>9401</v>
      </c>
      <c r="F4011" s="52" t="s">
        <v>13822</v>
      </c>
      <c r="G4011" s="10">
        <v>24418</v>
      </c>
      <c r="H4011" s="10" t="s">
        <v>5522</v>
      </c>
      <c r="I4011" s="47" t="s">
        <v>5521</v>
      </c>
      <c r="J4011" s="10" t="s">
        <v>5523</v>
      </c>
      <c r="K4011" s="10" t="s">
        <v>5524</v>
      </c>
    </row>
    <row r="4012" spans="3:11" ht="15" customHeight="1" x14ac:dyDescent="0.3">
      <c r="C4012" s="44" t="s">
        <v>19152</v>
      </c>
      <c r="D4012" s="47" t="s">
        <v>9405</v>
      </c>
      <c r="F4012" s="52" t="s">
        <v>13823</v>
      </c>
      <c r="G4012" s="10">
        <v>24419</v>
      </c>
      <c r="H4012" s="10" t="s">
        <v>5529</v>
      </c>
      <c r="I4012" s="47" t="s">
        <v>5528</v>
      </c>
      <c r="J4012" s="10" t="s">
        <v>5530</v>
      </c>
      <c r="K4012" s="10" t="s">
        <v>5531</v>
      </c>
    </row>
    <row r="4013" spans="3:11" ht="15" customHeight="1" x14ac:dyDescent="0.3">
      <c r="C4013" s="44" t="s">
        <v>19153</v>
      </c>
      <c r="D4013" s="47" t="s">
        <v>19154</v>
      </c>
      <c r="F4013" s="52" t="s">
        <v>13824</v>
      </c>
      <c r="G4013" s="10">
        <v>81672</v>
      </c>
      <c r="H4013" s="10" t="s">
        <v>5533</v>
      </c>
      <c r="I4013" s="47" t="s">
        <v>5532</v>
      </c>
      <c r="J4013" s="10" t="s">
        <v>5534</v>
      </c>
      <c r="K4013" s="10" t="s">
        <v>5535</v>
      </c>
    </row>
    <row r="4014" spans="3:11" ht="15" customHeight="1" x14ac:dyDescent="0.3">
      <c r="C4014" s="44" t="s">
        <v>19155</v>
      </c>
      <c r="D4014" s="47" t="s">
        <v>9444</v>
      </c>
      <c r="F4014" s="52" t="s">
        <v>13825</v>
      </c>
      <c r="G4014" s="10">
        <v>60590</v>
      </c>
      <c r="H4014" s="10" t="s">
        <v>5537</v>
      </c>
      <c r="I4014" s="47" t="s">
        <v>5536</v>
      </c>
      <c r="J4014" s="10" t="s">
        <v>5538</v>
      </c>
      <c r="K4014" s="10" t="s">
        <v>5539</v>
      </c>
    </row>
    <row r="4015" spans="3:11" ht="15" customHeight="1" x14ac:dyDescent="0.3">
      <c r="C4015" s="44" t="s">
        <v>19156</v>
      </c>
      <c r="D4015" s="47" t="s">
        <v>19157</v>
      </c>
      <c r="F4015" s="52" t="s">
        <v>13826</v>
      </c>
      <c r="G4015" s="10">
        <v>29143</v>
      </c>
      <c r="H4015" s="10" t="s">
        <v>5541</v>
      </c>
      <c r="I4015" s="47" t="s">
        <v>5540</v>
      </c>
      <c r="J4015" s="10" t="s">
        <v>5542</v>
      </c>
      <c r="K4015" s="10" t="s">
        <v>5543</v>
      </c>
    </row>
    <row r="4016" spans="3:11" ht="15" customHeight="1" x14ac:dyDescent="0.3">
      <c r="C4016" s="44" t="s">
        <v>19158</v>
      </c>
      <c r="D4016" s="47" t="s">
        <v>19159</v>
      </c>
      <c r="F4016" s="52" t="s">
        <v>13827</v>
      </c>
      <c r="G4016" s="10">
        <v>24938</v>
      </c>
      <c r="H4016" s="10" t="s">
        <v>5545</v>
      </c>
      <c r="I4016" s="47" t="s">
        <v>3688</v>
      </c>
      <c r="J4016" s="10" t="s">
        <v>5546</v>
      </c>
      <c r="K4016" s="10" t="s">
        <v>5547</v>
      </c>
    </row>
    <row r="4017" spans="3:11" ht="15" customHeight="1" x14ac:dyDescent="0.3">
      <c r="C4017" s="44" t="s">
        <v>19160</v>
      </c>
      <c r="D4017" s="47" t="s">
        <v>19161</v>
      </c>
      <c r="F4017" s="52" t="s">
        <v>13828</v>
      </c>
      <c r="G4017" s="10">
        <v>84027</v>
      </c>
      <c r="H4017" s="10" t="s">
        <v>5559</v>
      </c>
      <c r="I4017" s="47" t="s">
        <v>1522</v>
      </c>
      <c r="J4017" s="10" t="s">
        <v>5560</v>
      </c>
      <c r="K4017" s="10" t="s">
        <v>5561</v>
      </c>
    </row>
    <row r="4018" spans="3:11" ht="15" customHeight="1" x14ac:dyDescent="0.3">
      <c r="C4018" s="44" t="s">
        <v>19162</v>
      </c>
      <c r="D4018" s="47" t="s">
        <v>3131</v>
      </c>
      <c r="F4018" s="52" t="s">
        <v>13829</v>
      </c>
      <c r="G4018" s="10">
        <v>494500</v>
      </c>
      <c r="H4018" s="10" t="s">
        <v>5564</v>
      </c>
      <c r="I4018" s="47" t="s">
        <v>627</v>
      </c>
      <c r="J4018" s="10" t="s">
        <v>5565</v>
      </c>
      <c r="K4018" s="10" t="s">
        <v>5566</v>
      </c>
    </row>
    <row r="4019" spans="3:11" ht="15" customHeight="1" x14ac:dyDescent="0.3">
      <c r="C4019" s="44" t="s">
        <v>19163</v>
      </c>
      <c r="D4019" s="47" t="s">
        <v>9734</v>
      </c>
      <c r="F4019" s="52" t="s">
        <v>13830</v>
      </c>
      <c r="G4019" s="10">
        <v>499689</v>
      </c>
      <c r="H4019" s="10" t="s">
        <v>5575</v>
      </c>
      <c r="I4019" s="47" t="s">
        <v>667</v>
      </c>
      <c r="J4019" s="10" t="s">
        <v>5576</v>
      </c>
      <c r="K4019" s="10" t="s">
        <v>5577</v>
      </c>
    </row>
    <row r="4020" spans="3:11" ht="15" customHeight="1" x14ac:dyDescent="0.3">
      <c r="C4020" s="44" t="s">
        <v>19164</v>
      </c>
      <c r="D4020" s="47" t="s">
        <v>9502</v>
      </c>
      <c r="F4020" s="52" t="s">
        <v>13831</v>
      </c>
      <c r="G4020" s="10">
        <v>24426</v>
      </c>
      <c r="H4020" s="10" t="s">
        <v>5578</v>
      </c>
      <c r="I4020" s="47" t="s">
        <v>687</v>
      </c>
      <c r="J4020" s="10" t="s">
        <v>5579</v>
      </c>
      <c r="K4020" s="10" t="s">
        <v>5580</v>
      </c>
    </row>
    <row r="4021" spans="3:11" ht="15" customHeight="1" x14ac:dyDescent="0.3">
      <c r="C4021" s="44" t="s">
        <v>19165</v>
      </c>
      <c r="D4021" s="47" t="s">
        <v>19166</v>
      </c>
      <c r="F4021" s="52" t="s">
        <v>13832</v>
      </c>
      <c r="G4021" s="10">
        <v>56823</v>
      </c>
      <c r="H4021" s="10" t="s">
        <v>5582</v>
      </c>
      <c r="I4021" s="47" t="s">
        <v>5581</v>
      </c>
      <c r="J4021" s="10" t="s">
        <v>5583</v>
      </c>
      <c r="K4021" s="10" t="s">
        <v>5584</v>
      </c>
    </row>
    <row r="4022" spans="3:11" ht="15" customHeight="1" x14ac:dyDescent="0.3">
      <c r="C4022" s="44" t="s">
        <v>19167</v>
      </c>
      <c r="D4022" s="47" t="s">
        <v>7185</v>
      </c>
      <c r="F4022" s="52" t="s">
        <v>25746</v>
      </c>
      <c r="G4022" s="10">
        <v>361866</v>
      </c>
      <c r="H4022" s="10" t="s">
        <v>25747</v>
      </c>
      <c r="I4022" s="47" t="s">
        <v>18015</v>
      </c>
      <c r="J4022" s="10" t="s">
        <v>21809</v>
      </c>
      <c r="K4022" s="10" t="s">
        <v>25748</v>
      </c>
    </row>
    <row r="4023" spans="3:11" ht="15" customHeight="1" x14ac:dyDescent="0.3">
      <c r="C4023" s="44" t="s">
        <v>19168</v>
      </c>
      <c r="D4023" s="47" t="s">
        <v>19169</v>
      </c>
      <c r="F4023" s="52" t="s">
        <v>13833</v>
      </c>
      <c r="G4023" s="10">
        <v>170670</v>
      </c>
      <c r="H4023" s="10" t="s">
        <v>5585</v>
      </c>
      <c r="I4023" s="47" t="s">
        <v>1699</v>
      </c>
      <c r="J4023" s="10" t="s">
        <v>5586</v>
      </c>
      <c r="K4023" s="10" t="s">
        <v>5587</v>
      </c>
    </row>
    <row r="4024" spans="3:11" ht="15" customHeight="1" x14ac:dyDescent="0.3">
      <c r="C4024" s="44" t="s">
        <v>19170</v>
      </c>
      <c r="D4024" s="47" t="s">
        <v>9587</v>
      </c>
      <c r="F4024" s="52" t="s">
        <v>13834</v>
      </c>
      <c r="G4024" s="10">
        <v>171155</v>
      </c>
      <c r="H4024" s="10" t="s">
        <v>5589</v>
      </c>
      <c r="I4024" s="47" t="s">
        <v>5588</v>
      </c>
      <c r="J4024" s="10" t="s">
        <v>5590</v>
      </c>
      <c r="K4024" s="10" t="s">
        <v>5591</v>
      </c>
    </row>
    <row r="4025" spans="3:11" ht="15" customHeight="1" x14ac:dyDescent="0.3">
      <c r="C4025" s="44" t="s">
        <v>19171</v>
      </c>
      <c r="D4025" s="47" t="s">
        <v>17766</v>
      </c>
      <c r="F4025" s="52" t="s">
        <v>13835</v>
      </c>
      <c r="G4025" s="10">
        <v>25593</v>
      </c>
      <c r="H4025" s="10" t="s">
        <v>5625</v>
      </c>
      <c r="I4025" s="47" t="s">
        <v>3696</v>
      </c>
      <c r="J4025" s="10" t="s">
        <v>5626</v>
      </c>
      <c r="K4025" s="10" t="s">
        <v>5627</v>
      </c>
    </row>
    <row r="4026" spans="3:11" ht="15" customHeight="1" x14ac:dyDescent="0.3">
      <c r="C4026" s="44" t="s">
        <v>19172</v>
      </c>
      <c r="D4026" s="47" t="s">
        <v>9949</v>
      </c>
      <c r="F4026" s="52" t="s">
        <v>13836</v>
      </c>
      <c r="G4026" s="10">
        <v>25605</v>
      </c>
      <c r="H4026" s="10" t="s">
        <v>5630</v>
      </c>
      <c r="I4026" s="47" t="s">
        <v>5629</v>
      </c>
      <c r="J4026" s="10" t="s">
        <v>5631</v>
      </c>
      <c r="K4026" s="10" t="s">
        <v>5632</v>
      </c>
    </row>
    <row r="4027" spans="3:11" ht="15" customHeight="1" x14ac:dyDescent="0.3">
      <c r="C4027" s="44" t="s">
        <v>19173</v>
      </c>
      <c r="D4027" s="47" t="s">
        <v>19174</v>
      </c>
      <c r="F4027" s="52" t="s">
        <v>13837</v>
      </c>
      <c r="G4027" s="10">
        <v>297893</v>
      </c>
      <c r="H4027" s="10" t="s">
        <v>5633</v>
      </c>
      <c r="I4027" s="47" t="s">
        <v>5492</v>
      </c>
      <c r="J4027" s="10" t="s">
        <v>5634</v>
      </c>
      <c r="K4027" s="10" t="s">
        <v>5635</v>
      </c>
    </row>
    <row r="4028" spans="3:11" ht="15" customHeight="1" x14ac:dyDescent="0.3">
      <c r="C4028" s="44" t="s">
        <v>19175</v>
      </c>
      <c r="D4028" s="47" t="s">
        <v>7759</v>
      </c>
      <c r="F4028" s="52" t="s">
        <v>13838</v>
      </c>
      <c r="G4028" s="10">
        <v>84578</v>
      </c>
      <c r="H4028" s="10" t="s">
        <v>5643</v>
      </c>
      <c r="I4028" s="47" t="s">
        <v>5642</v>
      </c>
      <c r="J4028" s="10" t="s">
        <v>5644</v>
      </c>
      <c r="K4028" s="10" t="s">
        <v>5645</v>
      </c>
    </row>
    <row r="4029" spans="3:11" ht="15" customHeight="1" x14ac:dyDescent="0.3">
      <c r="C4029" s="44" t="s">
        <v>19176</v>
      </c>
      <c r="D4029" s="47" t="s">
        <v>19177</v>
      </c>
      <c r="F4029" s="52" t="s">
        <v>13839</v>
      </c>
      <c r="G4029" s="10">
        <v>363287</v>
      </c>
      <c r="H4029" s="10" t="s">
        <v>5647</v>
      </c>
      <c r="I4029" s="47" t="s">
        <v>5646</v>
      </c>
      <c r="J4029" s="10" t="s">
        <v>5648</v>
      </c>
      <c r="K4029" s="10" t="s">
        <v>5649</v>
      </c>
    </row>
    <row r="4030" spans="3:11" ht="15" customHeight="1" x14ac:dyDescent="0.3">
      <c r="C4030" s="44" t="s">
        <v>19178</v>
      </c>
      <c r="D4030" s="47" t="s">
        <v>1457</v>
      </c>
      <c r="F4030" s="52" t="s">
        <v>13840</v>
      </c>
      <c r="G4030" s="10">
        <v>84580</v>
      </c>
      <c r="H4030" s="10" t="s">
        <v>5651</v>
      </c>
      <c r="I4030" s="47" t="s">
        <v>5650</v>
      </c>
      <c r="J4030" s="10" t="s">
        <v>5652</v>
      </c>
      <c r="K4030" s="10" t="s">
        <v>5653</v>
      </c>
    </row>
    <row r="4031" spans="3:11" ht="15" customHeight="1" x14ac:dyDescent="0.3">
      <c r="C4031" s="44" t="s">
        <v>19179</v>
      </c>
      <c r="D4031" s="47" t="s">
        <v>19180</v>
      </c>
      <c r="F4031" s="52" t="s">
        <v>13841</v>
      </c>
      <c r="G4031" s="10">
        <v>84582</v>
      </c>
      <c r="H4031" s="10" t="s">
        <v>5655</v>
      </c>
      <c r="I4031" s="47" t="s">
        <v>5654</v>
      </c>
      <c r="J4031" s="10" t="s">
        <v>5656</v>
      </c>
      <c r="K4031" s="10" t="s">
        <v>5657</v>
      </c>
    </row>
    <row r="4032" spans="3:11" ht="15" customHeight="1" x14ac:dyDescent="0.3">
      <c r="C4032" s="44" t="s">
        <v>19181</v>
      </c>
      <c r="D4032" s="47" t="s">
        <v>19182</v>
      </c>
      <c r="F4032" s="52" t="s">
        <v>13842</v>
      </c>
      <c r="G4032" s="10">
        <v>687001</v>
      </c>
      <c r="H4032" s="10" t="s">
        <v>5659</v>
      </c>
      <c r="I4032" s="47" t="s">
        <v>5658</v>
      </c>
      <c r="J4032" s="10" t="s">
        <v>5660</v>
      </c>
      <c r="K4032" s="10" t="s">
        <v>5661</v>
      </c>
    </row>
    <row r="4033" spans="3:11" ht="15" customHeight="1" x14ac:dyDescent="0.3">
      <c r="C4033" s="44" t="s">
        <v>19183</v>
      </c>
      <c r="D4033" s="47" t="s">
        <v>10085</v>
      </c>
      <c r="F4033" s="52" t="s">
        <v>13843</v>
      </c>
      <c r="G4033" s="10">
        <v>309514</v>
      </c>
      <c r="H4033" s="10" t="s">
        <v>5663</v>
      </c>
      <c r="I4033" s="47" t="s">
        <v>5662</v>
      </c>
      <c r="J4033" s="10" t="s">
        <v>5664</v>
      </c>
      <c r="K4033" s="10" t="s">
        <v>5665</v>
      </c>
    </row>
    <row r="4034" spans="3:11" ht="15" customHeight="1" x14ac:dyDescent="0.3">
      <c r="C4034" s="44" t="s">
        <v>19184</v>
      </c>
      <c r="D4034" s="47" t="s">
        <v>3516</v>
      </c>
      <c r="F4034" s="52" t="s">
        <v>25749</v>
      </c>
      <c r="G4034" s="10">
        <v>291209</v>
      </c>
      <c r="H4034" s="10" t="s">
        <v>25750</v>
      </c>
      <c r="I4034" s="47" t="s">
        <v>5922</v>
      </c>
      <c r="J4034" s="10" t="s">
        <v>5924</v>
      </c>
      <c r="K4034" s="10" t="s">
        <v>25751</v>
      </c>
    </row>
    <row r="4035" spans="3:11" ht="15" customHeight="1" x14ac:dyDescent="0.3">
      <c r="C4035" s="44" t="s">
        <v>19185</v>
      </c>
      <c r="D4035" s="47" t="s">
        <v>5721</v>
      </c>
      <c r="F4035" s="52" t="s">
        <v>13844</v>
      </c>
      <c r="G4035" s="10">
        <v>316395</v>
      </c>
      <c r="H4035" s="10" t="s">
        <v>5669</v>
      </c>
      <c r="I4035" s="47" t="s">
        <v>5668</v>
      </c>
      <c r="J4035" s="10" t="s">
        <v>5670</v>
      </c>
      <c r="K4035" s="10" t="s">
        <v>5671</v>
      </c>
    </row>
    <row r="4036" spans="3:11" ht="15" customHeight="1" x14ac:dyDescent="0.3">
      <c r="C4036" s="44" t="s">
        <v>19186</v>
      </c>
      <c r="D4036" s="47" t="s">
        <v>6424</v>
      </c>
      <c r="F4036" s="52" t="s">
        <v>25752</v>
      </c>
      <c r="G4036" s="10">
        <v>308669</v>
      </c>
      <c r="H4036" s="10" t="s">
        <v>25753</v>
      </c>
      <c r="I4036" s="47" t="s">
        <v>18025</v>
      </c>
      <c r="J4036" s="10" t="s">
        <v>21827</v>
      </c>
      <c r="K4036" s="10" t="s">
        <v>25754</v>
      </c>
    </row>
    <row r="4037" spans="3:11" ht="15" customHeight="1" x14ac:dyDescent="0.3">
      <c r="C4037" s="44" t="s">
        <v>19187</v>
      </c>
      <c r="D4037" s="47" t="s">
        <v>4502</v>
      </c>
      <c r="F4037" s="52" t="s">
        <v>13845</v>
      </c>
      <c r="G4037" s="10">
        <v>362377</v>
      </c>
      <c r="H4037" s="10" t="s">
        <v>5673</v>
      </c>
      <c r="I4037" s="47" t="s">
        <v>5672</v>
      </c>
      <c r="J4037" s="10" t="s">
        <v>5674</v>
      </c>
      <c r="K4037" s="10" t="s">
        <v>5675</v>
      </c>
    </row>
    <row r="4038" spans="3:11" ht="15" customHeight="1" x14ac:dyDescent="0.3">
      <c r="C4038" s="44" t="s">
        <v>19188</v>
      </c>
      <c r="D4038" s="47" t="s">
        <v>4075</v>
      </c>
      <c r="F4038" s="52" t="s">
        <v>25755</v>
      </c>
      <c r="G4038" s="10">
        <v>309758</v>
      </c>
      <c r="H4038" s="10" t="s">
        <v>25756</v>
      </c>
      <c r="I4038" s="47" t="s">
        <v>18028</v>
      </c>
      <c r="J4038" s="10" t="s">
        <v>21830</v>
      </c>
      <c r="K4038" s="10" t="s">
        <v>25757</v>
      </c>
    </row>
    <row r="4039" spans="3:11" ht="15" customHeight="1" x14ac:dyDescent="0.3">
      <c r="C4039" s="44" t="s">
        <v>19189</v>
      </c>
      <c r="D4039" s="47" t="s">
        <v>4079</v>
      </c>
      <c r="F4039" s="52" t="s">
        <v>25758</v>
      </c>
      <c r="G4039" s="10">
        <v>362376</v>
      </c>
      <c r="H4039" s="10" t="s">
        <v>25759</v>
      </c>
      <c r="I4039" s="47" t="s">
        <v>5943</v>
      </c>
      <c r="J4039" s="10" t="s">
        <v>25760</v>
      </c>
      <c r="K4039" s="10" t="s">
        <v>25761</v>
      </c>
    </row>
    <row r="4040" spans="3:11" ht="15" customHeight="1" x14ac:dyDescent="0.3">
      <c r="C4040" s="44" t="s">
        <v>19190</v>
      </c>
      <c r="D4040" s="47" t="s">
        <v>4085</v>
      </c>
      <c r="F4040" s="52" t="s">
        <v>13846</v>
      </c>
      <c r="G4040" s="10">
        <v>85430</v>
      </c>
      <c r="H4040" s="10" t="s">
        <v>5678</v>
      </c>
      <c r="I4040" s="47" t="s">
        <v>3221</v>
      </c>
      <c r="J4040" s="10" t="s">
        <v>5679</v>
      </c>
      <c r="K4040" s="10" t="s">
        <v>5680</v>
      </c>
    </row>
    <row r="4041" spans="3:11" ht="15" customHeight="1" x14ac:dyDescent="0.3">
      <c r="C4041" s="44" t="s">
        <v>19191</v>
      </c>
      <c r="D4041" s="47" t="s">
        <v>3521</v>
      </c>
      <c r="F4041" s="52" t="s">
        <v>13847</v>
      </c>
      <c r="G4041" s="10">
        <v>24446</v>
      </c>
      <c r="H4041" s="10" t="s">
        <v>5718</v>
      </c>
      <c r="I4041" s="47" t="s">
        <v>4986</v>
      </c>
      <c r="J4041" s="10" t="s">
        <v>5719</v>
      </c>
      <c r="K4041" s="10" t="s">
        <v>5720</v>
      </c>
    </row>
    <row r="4042" spans="3:11" ht="15" customHeight="1" x14ac:dyDescent="0.3">
      <c r="C4042" s="44" t="s">
        <v>19192</v>
      </c>
      <c r="D4042" s="47" t="s">
        <v>1034</v>
      </c>
      <c r="F4042" s="52" t="s">
        <v>13848</v>
      </c>
      <c r="G4042" s="10">
        <v>29560</v>
      </c>
      <c r="H4042" s="10" t="s">
        <v>5747</v>
      </c>
      <c r="I4042" s="47" t="s">
        <v>1267</v>
      </c>
      <c r="J4042" s="10" t="s">
        <v>5748</v>
      </c>
      <c r="K4042" s="10" t="s">
        <v>5749</v>
      </c>
    </row>
    <row r="4043" spans="3:11" ht="15" customHeight="1" x14ac:dyDescent="0.3">
      <c r="C4043" s="44" t="s">
        <v>19193</v>
      </c>
      <c r="D4043" s="47" t="s">
        <v>4101</v>
      </c>
      <c r="F4043" s="52" t="s">
        <v>13849</v>
      </c>
      <c r="G4043" s="10">
        <v>192154</v>
      </c>
      <c r="H4043" s="10" t="s">
        <v>5761</v>
      </c>
      <c r="I4043" s="47" t="s">
        <v>5760</v>
      </c>
      <c r="J4043" s="10" t="s">
        <v>5762</v>
      </c>
      <c r="K4043" s="10" t="s">
        <v>5763</v>
      </c>
    </row>
    <row r="4044" spans="3:11" ht="15" customHeight="1" x14ac:dyDescent="0.3">
      <c r="C4044" s="44" t="s">
        <v>19194</v>
      </c>
      <c r="D4044" s="47" t="s">
        <v>4102</v>
      </c>
      <c r="F4044" s="52" t="s">
        <v>13850</v>
      </c>
      <c r="G4044" s="10">
        <v>362342</v>
      </c>
      <c r="H4044" s="10" t="s">
        <v>5765</v>
      </c>
      <c r="I4044" s="47" t="s">
        <v>5764</v>
      </c>
      <c r="J4044" s="10" t="s">
        <v>5766</v>
      </c>
      <c r="K4044" s="10" t="s">
        <v>5767</v>
      </c>
    </row>
    <row r="4045" spans="3:11" ht="15" customHeight="1" x14ac:dyDescent="0.3">
      <c r="C4045" s="44" t="s">
        <v>19195</v>
      </c>
      <c r="D4045" s="47" t="s">
        <v>3522</v>
      </c>
      <c r="F4045" s="52" t="s">
        <v>13851</v>
      </c>
      <c r="G4045" s="10">
        <v>83617</v>
      </c>
      <c r="H4045" s="10" t="s">
        <v>5769</v>
      </c>
      <c r="I4045" s="47" t="s">
        <v>5768</v>
      </c>
      <c r="J4045" s="10" t="s">
        <v>5770</v>
      </c>
      <c r="K4045" s="10" t="s">
        <v>5771</v>
      </c>
    </row>
    <row r="4046" spans="3:11" ht="15" customHeight="1" x14ac:dyDescent="0.3">
      <c r="C4046" s="44" t="s">
        <v>19196</v>
      </c>
      <c r="D4046" s="47" t="s">
        <v>3532</v>
      </c>
      <c r="F4046" s="52" t="s">
        <v>13852</v>
      </c>
      <c r="G4046" s="10">
        <v>295568</v>
      </c>
      <c r="H4046" s="10" t="s">
        <v>5776</v>
      </c>
      <c r="I4046" s="47" t="s">
        <v>5775</v>
      </c>
      <c r="J4046" s="10" t="s">
        <v>5777</v>
      </c>
      <c r="K4046" s="10" t="s">
        <v>5778</v>
      </c>
    </row>
    <row r="4047" spans="3:11" ht="15" customHeight="1" x14ac:dyDescent="0.3">
      <c r="C4047" s="44" t="s">
        <v>19197</v>
      </c>
      <c r="D4047" s="47" t="s">
        <v>3538</v>
      </c>
      <c r="F4047" s="52" t="s">
        <v>13853</v>
      </c>
      <c r="G4047" s="10">
        <v>25459</v>
      </c>
      <c r="H4047" s="10" t="s">
        <v>5782</v>
      </c>
      <c r="I4047" s="47" t="s">
        <v>3911</v>
      </c>
      <c r="J4047" s="10" t="s">
        <v>5783</v>
      </c>
      <c r="K4047" s="10" t="s">
        <v>5784</v>
      </c>
    </row>
    <row r="4048" spans="3:11" ht="15" customHeight="1" x14ac:dyDescent="0.3">
      <c r="C4048" s="44" t="s">
        <v>19198</v>
      </c>
      <c r="D4048" s="47" t="s">
        <v>1039</v>
      </c>
      <c r="F4048" s="52" t="s">
        <v>13854</v>
      </c>
      <c r="G4048" s="10">
        <v>29135</v>
      </c>
      <c r="H4048" s="10" t="s">
        <v>5843</v>
      </c>
      <c r="I4048" s="47" t="s">
        <v>5842</v>
      </c>
      <c r="J4048" s="10" t="s">
        <v>5844</v>
      </c>
      <c r="K4048" s="10" t="s">
        <v>5845</v>
      </c>
    </row>
    <row r="4049" spans="3:11" ht="15" customHeight="1" x14ac:dyDescent="0.3">
      <c r="C4049" s="44" t="s">
        <v>19199</v>
      </c>
      <c r="D4049" s="47" t="s">
        <v>19200</v>
      </c>
      <c r="F4049" s="52" t="s">
        <v>13855</v>
      </c>
      <c r="G4049" s="10">
        <v>24465</v>
      </c>
      <c r="H4049" s="10" t="s">
        <v>5848</v>
      </c>
      <c r="I4049" s="47" t="s">
        <v>438</v>
      </c>
      <c r="J4049" s="10" t="s">
        <v>264</v>
      </c>
      <c r="K4049" s="10" t="s">
        <v>5849</v>
      </c>
    </row>
    <row r="4050" spans="3:11" ht="15" customHeight="1" x14ac:dyDescent="0.3">
      <c r="C4050" s="44" t="s">
        <v>19201</v>
      </c>
      <c r="D4050" s="47" t="s">
        <v>2568</v>
      </c>
      <c r="F4050" s="52" t="s">
        <v>13856</v>
      </c>
      <c r="G4050" s="10">
        <v>58917</v>
      </c>
      <c r="H4050" s="10" t="s">
        <v>5851</v>
      </c>
      <c r="I4050" s="47" t="s">
        <v>5850</v>
      </c>
      <c r="J4050" s="10" t="s">
        <v>5852</v>
      </c>
      <c r="K4050" s="10" t="s">
        <v>5853</v>
      </c>
    </row>
    <row r="4051" spans="3:11" ht="15" customHeight="1" x14ac:dyDescent="0.3">
      <c r="C4051" s="44" t="s">
        <v>19202</v>
      </c>
      <c r="D4051" s="47" t="s">
        <v>2569</v>
      </c>
      <c r="F4051" s="52" t="s">
        <v>13857</v>
      </c>
      <c r="G4051" s="10">
        <v>293621</v>
      </c>
      <c r="H4051" s="10" t="s">
        <v>5855</v>
      </c>
      <c r="I4051" s="47" t="s">
        <v>3912</v>
      </c>
      <c r="J4051" s="10" t="s">
        <v>5856</v>
      </c>
      <c r="K4051" s="10" t="s">
        <v>5857</v>
      </c>
    </row>
    <row r="4052" spans="3:11" ht="15" customHeight="1" x14ac:dyDescent="0.3">
      <c r="C4052" s="44" t="s">
        <v>19203</v>
      </c>
      <c r="D4052" s="47" t="s">
        <v>2573</v>
      </c>
      <c r="F4052" s="52" t="s">
        <v>13858</v>
      </c>
      <c r="G4052" s="10">
        <v>171016</v>
      </c>
      <c r="H4052" s="10" t="s">
        <v>5859</v>
      </c>
      <c r="I4052" s="47" t="s">
        <v>5858</v>
      </c>
      <c r="J4052" s="10" t="s">
        <v>5860</v>
      </c>
      <c r="K4052" s="10" t="s">
        <v>5861</v>
      </c>
    </row>
    <row r="4053" spans="3:11" ht="15" customHeight="1" x14ac:dyDescent="0.3">
      <c r="C4053" s="44" t="s">
        <v>19204</v>
      </c>
      <c r="D4053" s="47" t="s">
        <v>2574</v>
      </c>
      <c r="F4053" s="52" t="s">
        <v>13859</v>
      </c>
      <c r="G4053" s="10">
        <v>24448</v>
      </c>
      <c r="H4053" s="10" t="s">
        <v>5862</v>
      </c>
      <c r="I4053" s="47" t="s">
        <v>3700</v>
      </c>
      <c r="J4053" s="10" t="s">
        <v>5863</v>
      </c>
      <c r="K4053" s="10" t="s">
        <v>5864</v>
      </c>
    </row>
    <row r="4054" spans="3:11" ht="15" customHeight="1" x14ac:dyDescent="0.3">
      <c r="C4054" s="44" t="s">
        <v>19205</v>
      </c>
      <c r="D4054" s="47" t="s">
        <v>2575</v>
      </c>
      <c r="F4054" s="52" t="s">
        <v>25762</v>
      </c>
      <c r="G4054" s="10">
        <v>25461</v>
      </c>
      <c r="H4054" s="10" t="s">
        <v>25763</v>
      </c>
      <c r="I4054" s="47" t="s">
        <v>17181</v>
      </c>
      <c r="J4054" s="10" t="s">
        <v>25764</v>
      </c>
      <c r="K4054" s="10" t="s">
        <v>25765</v>
      </c>
    </row>
    <row r="4055" spans="3:11" ht="15" customHeight="1" x14ac:dyDescent="0.3">
      <c r="C4055" s="44" t="s">
        <v>19206</v>
      </c>
      <c r="D4055" s="47" t="s">
        <v>2576</v>
      </c>
      <c r="F4055" s="52" t="s">
        <v>25766</v>
      </c>
      <c r="G4055" s="10">
        <v>85268</v>
      </c>
      <c r="H4055" s="10" t="s">
        <v>25767</v>
      </c>
      <c r="I4055" s="47" t="s">
        <v>17183</v>
      </c>
      <c r="J4055" s="10" t="s">
        <v>21838</v>
      </c>
      <c r="K4055" s="10" t="s">
        <v>25768</v>
      </c>
    </row>
    <row r="4056" spans="3:11" ht="15" customHeight="1" x14ac:dyDescent="0.3">
      <c r="C4056" s="44" t="s">
        <v>19207</v>
      </c>
      <c r="D4056" s="47" t="s">
        <v>4513</v>
      </c>
      <c r="F4056" s="52" t="s">
        <v>13860</v>
      </c>
      <c r="G4056" s="10">
        <v>170704</v>
      </c>
      <c r="H4056" s="10" t="s">
        <v>5866</v>
      </c>
      <c r="I4056" s="47" t="s">
        <v>5865</v>
      </c>
      <c r="J4056" s="10" t="s">
        <v>5867</v>
      </c>
      <c r="K4056" s="10" t="s">
        <v>5868</v>
      </c>
    </row>
    <row r="4057" spans="3:11" ht="15" customHeight="1" x14ac:dyDescent="0.3">
      <c r="C4057" s="44" t="s">
        <v>19208</v>
      </c>
      <c r="D4057" s="47" t="s">
        <v>4515</v>
      </c>
      <c r="F4057" s="52" t="s">
        <v>13861</v>
      </c>
      <c r="G4057" s="10">
        <v>117271</v>
      </c>
      <c r="H4057" s="10" t="s">
        <v>5869</v>
      </c>
      <c r="I4057" s="47" t="s">
        <v>2858</v>
      </c>
      <c r="J4057" s="10" t="s">
        <v>5870</v>
      </c>
      <c r="K4057" s="10" t="s">
        <v>5871</v>
      </c>
    </row>
    <row r="4058" spans="3:11" ht="15" customHeight="1" x14ac:dyDescent="0.3">
      <c r="C4058" s="44" t="s">
        <v>19209</v>
      </c>
      <c r="D4058" s="47" t="s">
        <v>2579</v>
      </c>
      <c r="F4058" s="52" t="s">
        <v>13862</v>
      </c>
      <c r="G4058" s="10">
        <v>79245</v>
      </c>
      <c r="H4058" s="10" t="s">
        <v>5896</v>
      </c>
      <c r="I4058" s="47" t="s">
        <v>5895</v>
      </c>
      <c r="J4058" s="10" t="s">
        <v>5897</v>
      </c>
      <c r="K4058" s="10" t="s">
        <v>5898</v>
      </c>
    </row>
    <row r="4059" spans="3:11" ht="15" customHeight="1" x14ac:dyDescent="0.3">
      <c r="C4059" s="44" t="s">
        <v>19210</v>
      </c>
      <c r="D4059" s="47" t="s">
        <v>4519</v>
      </c>
      <c r="F4059" s="52" t="s">
        <v>13863</v>
      </c>
      <c r="G4059" s="10">
        <v>64441</v>
      </c>
      <c r="H4059" s="10" t="s">
        <v>5902</v>
      </c>
      <c r="I4059" s="47" t="s">
        <v>5901</v>
      </c>
      <c r="J4059" s="10" t="s">
        <v>5903</v>
      </c>
      <c r="K4059" s="10" t="s">
        <v>5904</v>
      </c>
    </row>
    <row r="4060" spans="3:11" ht="15" customHeight="1" x14ac:dyDescent="0.3">
      <c r="C4060" s="44" t="s">
        <v>19211</v>
      </c>
      <c r="D4060" s="47" t="s">
        <v>4520</v>
      </c>
      <c r="F4060" s="52" t="s">
        <v>13864</v>
      </c>
      <c r="G4060" s="10">
        <v>299331</v>
      </c>
      <c r="H4060" s="10" t="s">
        <v>5908</v>
      </c>
      <c r="I4060" s="47" t="s">
        <v>919</v>
      </c>
      <c r="J4060" s="10" t="s">
        <v>5909</v>
      </c>
      <c r="K4060" s="10" t="s">
        <v>5910</v>
      </c>
    </row>
    <row r="4061" spans="3:11" ht="15" customHeight="1" x14ac:dyDescent="0.3">
      <c r="C4061" s="44" t="s">
        <v>19212</v>
      </c>
      <c r="D4061" s="47" t="s">
        <v>4120</v>
      </c>
      <c r="F4061" s="52" t="s">
        <v>13865</v>
      </c>
      <c r="G4061" s="10">
        <v>301252</v>
      </c>
      <c r="H4061" s="10" t="s">
        <v>5912</v>
      </c>
      <c r="I4061" s="47" t="s">
        <v>447</v>
      </c>
      <c r="J4061" s="10" t="s">
        <v>5913</v>
      </c>
      <c r="K4061" s="10" t="s">
        <v>5914</v>
      </c>
    </row>
    <row r="4062" spans="3:11" ht="15" customHeight="1" x14ac:dyDescent="0.3">
      <c r="C4062" s="44" t="s">
        <v>19213</v>
      </c>
      <c r="D4062" s="47" t="s">
        <v>19214</v>
      </c>
      <c r="F4062" s="52" t="s">
        <v>13866</v>
      </c>
      <c r="G4062" s="10">
        <v>362862</v>
      </c>
      <c r="H4062" s="10" t="s">
        <v>5917</v>
      </c>
      <c r="I4062" s="47" t="s">
        <v>920</v>
      </c>
      <c r="J4062" s="10" t="s">
        <v>5918</v>
      </c>
      <c r="K4062" s="10" t="s">
        <v>5919</v>
      </c>
    </row>
    <row r="4063" spans="3:11" ht="15" customHeight="1" x14ac:dyDescent="0.3">
      <c r="C4063" s="44" t="s">
        <v>19215</v>
      </c>
      <c r="D4063" s="47" t="s">
        <v>19216</v>
      </c>
      <c r="F4063" s="52" t="s">
        <v>13867</v>
      </c>
      <c r="G4063" s="10">
        <v>24472</v>
      </c>
      <c r="H4063" s="10" t="s">
        <v>5926</v>
      </c>
      <c r="I4063" s="47" t="s">
        <v>3915</v>
      </c>
      <c r="J4063" s="10" t="s">
        <v>5927</v>
      </c>
      <c r="K4063" s="10" t="s">
        <v>5928</v>
      </c>
    </row>
    <row r="4064" spans="3:11" ht="15" customHeight="1" x14ac:dyDescent="0.3">
      <c r="C4064" s="44" t="s">
        <v>19217</v>
      </c>
      <c r="D4064" s="47" t="s">
        <v>10403</v>
      </c>
      <c r="F4064" s="52" t="s">
        <v>13868</v>
      </c>
      <c r="G4064" s="10">
        <v>294254</v>
      </c>
      <c r="H4064" s="10" t="s">
        <v>5929</v>
      </c>
      <c r="I4064" s="10" t="s">
        <v>921</v>
      </c>
      <c r="J4064" s="10" t="s">
        <v>5930</v>
      </c>
      <c r="K4064" s="10" t="s">
        <v>5931</v>
      </c>
    </row>
    <row r="4065" spans="3:11" ht="15" customHeight="1" x14ac:dyDescent="0.3">
      <c r="C4065" s="44" t="s">
        <v>19218</v>
      </c>
      <c r="D4065" s="47" t="s">
        <v>3366</v>
      </c>
      <c r="F4065" s="52" t="s">
        <v>13869</v>
      </c>
      <c r="G4065" s="10">
        <v>24963</v>
      </c>
      <c r="H4065" s="10" t="s">
        <v>5932</v>
      </c>
      <c r="I4065" s="47" t="s">
        <v>2125</v>
      </c>
      <c r="J4065" s="10" t="s">
        <v>5933</v>
      </c>
      <c r="K4065" s="10" t="s">
        <v>5934</v>
      </c>
    </row>
    <row r="4066" spans="3:11" ht="15" customHeight="1" x14ac:dyDescent="0.3">
      <c r="C4066" s="44" t="s">
        <v>19219</v>
      </c>
      <c r="D4066" s="47" t="s">
        <v>1103</v>
      </c>
      <c r="F4066" s="52" t="s">
        <v>13870</v>
      </c>
      <c r="G4066" s="10">
        <v>60460</v>
      </c>
      <c r="H4066" s="10" t="s">
        <v>5935</v>
      </c>
      <c r="I4066" s="47" t="s">
        <v>4229</v>
      </c>
      <c r="J4066" s="10" t="s">
        <v>5936</v>
      </c>
      <c r="K4066" s="10" t="s">
        <v>5937</v>
      </c>
    </row>
    <row r="4067" spans="3:11" ht="15" customHeight="1" x14ac:dyDescent="0.3">
      <c r="C4067" s="44" t="s">
        <v>19220</v>
      </c>
      <c r="D4067" s="47" t="s">
        <v>5133</v>
      </c>
      <c r="F4067" s="52" t="s">
        <v>13871</v>
      </c>
      <c r="G4067" s="10">
        <v>266759</v>
      </c>
      <c r="H4067" s="10" t="s">
        <v>5940</v>
      </c>
      <c r="I4067" s="47" t="s">
        <v>923</v>
      </c>
      <c r="J4067" s="10" t="s">
        <v>5941</v>
      </c>
      <c r="K4067" s="10" t="s">
        <v>5942</v>
      </c>
    </row>
    <row r="4068" spans="3:11" ht="15" customHeight="1" x14ac:dyDescent="0.3">
      <c r="C4068" s="44" t="s">
        <v>19221</v>
      </c>
      <c r="D4068" s="48" t="s">
        <v>19222</v>
      </c>
      <c r="F4068" s="52" t="s">
        <v>13872</v>
      </c>
      <c r="G4068" s="10">
        <v>25617</v>
      </c>
      <c r="H4068" s="10" t="s">
        <v>5949</v>
      </c>
      <c r="I4068" s="47" t="s">
        <v>926</v>
      </c>
      <c r="J4068" s="10" t="s">
        <v>5950</v>
      </c>
      <c r="K4068" s="10" t="s">
        <v>5951</v>
      </c>
    </row>
    <row r="4069" spans="3:11" ht="15" customHeight="1" x14ac:dyDescent="0.3">
      <c r="C4069" s="44" t="s">
        <v>19223</v>
      </c>
      <c r="D4069" s="48" t="s">
        <v>4679</v>
      </c>
      <c r="F4069" s="52" t="s">
        <v>13873</v>
      </c>
      <c r="G4069" s="10">
        <v>291671</v>
      </c>
      <c r="H4069" s="10" t="s">
        <v>5952</v>
      </c>
      <c r="I4069" s="47" t="s">
        <v>4244</v>
      </c>
      <c r="J4069" s="10" t="s">
        <v>5953</v>
      </c>
      <c r="K4069" s="10" t="s">
        <v>5954</v>
      </c>
    </row>
    <row r="4070" spans="3:11" ht="15" customHeight="1" x14ac:dyDescent="0.3">
      <c r="C4070" s="44" t="s">
        <v>19224</v>
      </c>
      <c r="D4070" s="48" t="s">
        <v>4682</v>
      </c>
      <c r="F4070" s="52" t="s">
        <v>13874</v>
      </c>
      <c r="G4070" s="10">
        <v>24471</v>
      </c>
      <c r="H4070" s="10" t="s">
        <v>5955</v>
      </c>
      <c r="I4070" s="47" t="s">
        <v>4246</v>
      </c>
      <c r="J4070" s="10" t="s">
        <v>5956</v>
      </c>
      <c r="K4070" s="10" t="s">
        <v>5957</v>
      </c>
    </row>
    <row r="4071" spans="3:11" ht="15" customHeight="1" x14ac:dyDescent="0.3">
      <c r="C4071" s="44" t="s">
        <v>19225</v>
      </c>
      <c r="D4071" s="48" t="s">
        <v>19226</v>
      </c>
      <c r="F4071" s="52" t="s">
        <v>13875</v>
      </c>
      <c r="G4071" s="10">
        <v>161476</v>
      </c>
      <c r="H4071" s="10" t="s">
        <v>5958</v>
      </c>
      <c r="I4071" s="47" t="s">
        <v>4256</v>
      </c>
      <c r="J4071" s="10" t="s">
        <v>5959</v>
      </c>
      <c r="K4071" s="10" t="s">
        <v>5960</v>
      </c>
    </row>
    <row r="4072" spans="3:11" ht="15" customHeight="1" x14ac:dyDescent="0.3">
      <c r="C4072" s="44" t="s">
        <v>27595</v>
      </c>
      <c r="D4072" s="47" t="s">
        <v>453</v>
      </c>
      <c r="F4072" s="52" t="s">
        <v>13876</v>
      </c>
      <c r="G4072" s="10">
        <v>192245</v>
      </c>
      <c r="H4072" s="10" t="s">
        <v>5964</v>
      </c>
      <c r="I4072" s="47" t="s">
        <v>5963</v>
      </c>
      <c r="J4072" s="10" t="s">
        <v>5965</v>
      </c>
      <c r="K4072" s="10" t="s">
        <v>5966</v>
      </c>
    </row>
    <row r="4073" spans="3:11" ht="15" customHeight="1" x14ac:dyDescent="0.3">
      <c r="C4073" s="44" t="s">
        <v>27596</v>
      </c>
      <c r="D4073" s="47" t="s">
        <v>430</v>
      </c>
      <c r="F4073" s="52" t="s">
        <v>13877</v>
      </c>
      <c r="G4073" s="10">
        <v>50565</v>
      </c>
      <c r="H4073" s="10" t="s">
        <v>5971</v>
      </c>
      <c r="I4073" s="47" t="s">
        <v>5970</v>
      </c>
      <c r="J4073" s="10" t="s">
        <v>5972</v>
      </c>
      <c r="K4073" s="10" t="s">
        <v>5973</v>
      </c>
    </row>
    <row r="4074" spans="3:11" ht="15" customHeight="1" x14ac:dyDescent="0.3">
      <c r="C4074" s="44" t="s">
        <v>27597</v>
      </c>
      <c r="D4074" s="47" t="s">
        <v>27188</v>
      </c>
      <c r="F4074" s="52" t="s">
        <v>13878</v>
      </c>
      <c r="G4074" s="10">
        <v>113906</v>
      </c>
      <c r="H4074" s="10" t="s">
        <v>5977</v>
      </c>
      <c r="I4074" s="47" t="s">
        <v>5976</v>
      </c>
      <c r="J4074" s="10" t="s">
        <v>5978</v>
      </c>
      <c r="K4074" s="10" t="s">
        <v>5979</v>
      </c>
    </row>
    <row r="4075" spans="3:11" ht="15" customHeight="1" x14ac:dyDescent="0.3">
      <c r="C4075" s="44" t="s">
        <v>27598</v>
      </c>
      <c r="D4075" s="47" t="s">
        <v>483</v>
      </c>
      <c r="F4075" s="52" t="s">
        <v>13879</v>
      </c>
      <c r="G4075" s="10">
        <v>171460</v>
      </c>
      <c r="H4075" s="10" t="s">
        <v>5981</v>
      </c>
      <c r="I4075" s="47" t="s">
        <v>5980</v>
      </c>
      <c r="J4075" s="10" t="s">
        <v>5982</v>
      </c>
      <c r="K4075" s="10" t="s">
        <v>5983</v>
      </c>
    </row>
    <row r="4076" spans="3:11" ht="15" customHeight="1" x14ac:dyDescent="0.3">
      <c r="C4076" s="44" t="s">
        <v>27599</v>
      </c>
      <c r="D4076" s="47" t="s">
        <v>433</v>
      </c>
      <c r="F4076" s="52" t="s">
        <v>13880</v>
      </c>
      <c r="G4076" s="10">
        <v>63868</v>
      </c>
      <c r="H4076" s="10" t="s">
        <v>5984</v>
      </c>
      <c r="I4076" s="47" t="s">
        <v>3921</v>
      </c>
      <c r="J4076" s="10" t="s">
        <v>5985</v>
      </c>
      <c r="K4076" s="10" t="s">
        <v>5986</v>
      </c>
    </row>
    <row r="4077" spans="3:11" ht="15" customHeight="1" x14ac:dyDescent="0.3">
      <c r="C4077" s="44" t="s">
        <v>27600</v>
      </c>
      <c r="D4077" s="47" t="s">
        <v>565</v>
      </c>
      <c r="F4077" s="52" t="s">
        <v>13881</v>
      </c>
      <c r="G4077" s="10">
        <v>25462</v>
      </c>
      <c r="H4077" s="10" t="s">
        <v>5992</v>
      </c>
      <c r="I4077" s="47" t="s">
        <v>4261</v>
      </c>
      <c r="J4077" s="10" t="s">
        <v>5993</v>
      </c>
      <c r="K4077" s="10" t="s">
        <v>5994</v>
      </c>
    </row>
    <row r="4078" spans="3:11" ht="15" customHeight="1" x14ac:dyDescent="0.3">
      <c r="C4078" s="44" t="s">
        <v>27601</v>
      </c>
      <c r="D4078" s="47" t="s">
        <v>574</v>
      </c>
      <c r="F4078" s="52" t="s">
        <v>13882</v>
      </c>
      <c r="G4078" s="10">
        <v>288444</v>
      </c>
      <c r="H4078" s="10" t="s">
        <v>5999</v>
      </c>
      <c r="I4078" s="47" t="s">
        <v>5998</v>
      </c>
      <c r="J4078" s="10" t="s">
        <v>6000</v>
      </c>
      <c r="K4078" s="10" t="s">
        <v>6001</v>
      </c>
    </row>
    <row r="4079" spans="3:11" ht="15" customHeight="1" x14ac:dyDescent="0.3">
      <c r="C4079" s="44" t="s">
        <v>27602</v>
      </c>
      <c r="D4079" s="47" t="s">
        <v>27197</v>
      </c>
      <c r="F4079" s="52" t="s">
        <v>13883</v>
      </c>
      <c r="G4079" s="10">
        <v>292935</v>
      </c>
      <c r="H4079" s="10" t="s">
        <v>6005</v>
      </c>
      <c r="I4079" s="47" t="s">
        <v>5610</v>
      </c>
      <c r="J4079" s="10" t="s">
        <v>6006</v>
      </c>
      <c r="K4079" s="10" t="s">
        <v>6007</v>
      </c>
    </row>
    <row r="4080" spans="3:11" ht="15" customHeight="1" x14ac:dyDescent="0.3">
      <c r="C4080" s="44" t="s">
        <v>27603</v>
      </c>
      <c r="D4080" s="47" t="s">
        <v>603</v>
      </c>
      <c r="F4080" s="52" t="s">
        <v>13884</v>
      </c>
      <c r="G4080" s="10">
        <v>24473</v>
      </c>
      <c r="H4080" s="10" t="s">
        <v>6009</v>
      </c>
      <c r="I4080" s="47" t="s">
        <v>6008</v>
      </c>
      <c r="J4080" s="10" t="s">
        <v>6010</v>
      </c>
      <c r="K4080" s="10" t="s">
        <v>6011</v>
      </c>
    </row>
    <row r="4081" spans="3:11" ht="15" customHeight="1" x14ac:dyDescent="0.3">
      <c r="C4081" s="44" t="s">
        <v>27604</v>
      </c>
      <c r="D4081" s="47" t="s">
        <v>628</v>
      </c>
      <c r="F4081" s="52" t="s">
        <v>13885</v>
      </c>
      <c r="G4081" s="10">
        <v>25075</v>
      </c>
      <c r="H4081" s="10" t="s">
        <v>6016</v>
      </c>
      <c r="I4081" s="47" t="s">
        <v>6015</v>
      </c>
      <c r="J4081" s="10" t="s">
        <v>6017</v>
      </c>
      <c r="K4081" s="10" t="s">
        <v>6018</v>
      </c>
    </row>
    <row r="4082" spans="3:11" ht="15" customHeight="1" x14ac:dyDescent="0.3">
      <c r="C4082" s="44" t="s">
        <v>27605</v>
      </c>
      <c r="D4082" s="47" t="s">
        <v>636</v>
      </c>
      <c r="F4082" s="52" t="s">
        <v>13886</v>
      </c>
      <c r="G4082" s="10">
        <v>25323</v>
      </c>
      <c r="H4082" s="10" t="s">
        <v>6020</v>
      </c>
      <c r="I4082" s="47" t="s">
        <v>6019</v>
      </c>
      <c r="J4082" s="10" t="s">
        <v>6021</v>
      </c>
      <c r="K4082" s="10" t="s">
        <v>6022</v>
      </c>
    </row>
    <row r="4083" spans="3:11" ht="15" customHeight="1" x14ac:dyDescent="0.3">
      <c r="C4083" s="44" t="s">
        <v>27606</v>
      </c>
      <c r="D4083" s="47" t="s">
        <v>645</v>
      </c>
      <c r="F4083" s="52" t="s">
        <v>13887</v>
      </c>
      <c r="G4083" s="10">
        <v>60448</v>
      </c>
      <c r="H4083" s="10" t="s">
        <v>6027</v>
      </c>
      <c r="I4083" s="47" t="s">
        <v>6026</v>
      </c>
      <c r="J4083" s="10" t="s">
        <v>6028</v>
      </c>
      <c r="K4083" s="10" t="s">
        <v>6029</v>
      </c>
    </row>
    <row r="4084" spans="3:11" ht="15" customHeight="1" x14ac:dyDescent="0.3">
      <c r="C4084" s="44" t="s">
        <v>27607</v>
      </c>
      <c r="D4084" s="47" t="s">
        <v>27608</v>
      </c>
      <c r="F4084" s="52" t="s">
        <v>13888</v>
      </c>
      <c r="G4084" s="10">
        <v>29595</v>
      </c>
      <c r="H4084" s="10" t="s">
        <v>6031</v>
      </c>
      <c r="I4084" s="47" t="s">
        <v>6030</v>
      </c>
      <c r="J4084" s="10" t="s">
        <v>6032</v>
      </c>
      <c r="K4084" s="10" t="s">
        <v>6033</v>
      </c>
    </row>
    <row r="4085" spans="3:11" ht="15" customHeight="1" x14ac:dyDescent="0.3">
      <c r="C4085" s="44" t="s">
        <v>27609</v>
      </c>
      <c r="D4085" s="47" t="s">
        <v>27610</v>
      </c>
      <c r="F4085" s="52" t="s">
        <v>13889</v>
      </c>
      <c r="G4085" s="10">
        <v>29581</v>
      </c>
      <c r="H4085" s="10" t="s">
        <v>6035</v>
      </c>
      <c r="I4085" s="47" t="s">
        <v>6034</v>
      </c>
      <c r="J4085" s="10" t="s">
        <v>6036</v>
      </c>
      <c r="K4085" s="10" t="s">
        <v>6037</v>
      </c>
    </row>
    <row r="4086" spans="3:11" ht="15" customHeight="1" x14ac:dyDescent="0.3">
      <c r="C4086" s="44" t="s">
        <v>27611</v>
      </c>
      <c r="D4086" s="47" t="s">
        <v>773</v>
      </c>
      <c r="F4086" s="52" t="s">
        <v>13890</v>
      </c>
      <c r="G4086" s="10">
        <v>25187</v>
      </c>
      <c r="H4086" s="10" t="s">
        <v>6041</v>
      </c>
      <c r="I4086" s="47" t="s">
        <v>3701</v>
      </c>
      <c r="J4086" s="10" t="s">
        <v>6042</v>
      </c>
      <c r="K4086" s="10" t="s">
        <v>6043</v>
      </c>
    </row>
    <row r="4087" spans="3:11" ht="15" customHeight="1" x14ac:dyDescent="0.3">
      <c r="C4087" s="44" t="s">
        <v>27612</v>
      </c>
      <c r="D4087" s="47" t="s">
        <v>811</v>
      </c>
      <c r="F4087" s="52" t="s">
        <v>13891</v>
      </c>
      <c r="G4087" s="10">
        <v>79246</v>
      </c>
      <c r="H4087" s="10" t="s">
        <v>6045</v>
      </c>
      <c r="I4087" s="47" t="s">
        <v>6044</v>
      </c>
      <c r="J4087" s="10" t="s">
        <v>6046</v>
      </c>
      <c r="K4087" s="10" t="s">
        <v>6047</v>
      </c>
    </row>
    <row r="4088" spans="3:11" ht="15" customHeight="1" x14ac:dyDescent="0.3">
      <c r="C4088" s="44" t="s">
        <v>27613</v>
      </c>
      <c r="D4088" s="47" t="s">
        <v>821</v>
      </c>
      <c r="F4088" s="52" t="s">
        <v>13892</v>
      </c>
      <c r="G4088" s="10">
        <v>58963</v>
      </c>
      <c r="H4088" s="10" t="s">
        <v>6052</v>
      </c>
      <c r="I4088" s="47" t="s">
        <v>6051</v>
      </c>
      <c r="J4088" s="10" t="s">
        <v>6053</v>
      </c>
      <c r="K4088" s="10" t="s">
        <v>6054</v>
      </c>
    </row>
    <row r="4089" spans="3:11" ht="15" customHeight="1" x14ac:dyDescent="0.3">
      <c r="C4089" s="44" t="s">
        <v>27614</v>
      </c>
      <c r="D4089" s="47" t="s">
        <v>827</v>
      </c>
      <c r="F4089" s="52" t="s">
        <v>13893</v>
      </c>
      <c r="G4089" s="10">
        <v>25324</v>
      </c>
      <c r="H4089" s="10" t="s">
        <v>6056</v>
      </c>
      <c r="I4089" s="47" t="s">
        <v>6055</v>
      </c>
      <c r="J4089" s="10" t="s">
        <v>6057</v>
      </c>
      <c r="K4089" s="10" t="s">
        <v>6058</v>
      </c>
    </row>
    <row r="4090" spans="3:11" ht="15" customHeight="1" x14ac:dyDescent="0.3">
      <c r="C4090" s="44" t="s">
        <v>27615</v>
      </c>
      <c r="D4090" s="47" t="s">
        <v>27616</v>
      </c>
      <c r="F4090" s="52" t="s">
        <v>13894</v>
      </c>
      <c r="G4090" s="10">
        <v>25689</v>
      </c>
      <c r="H4090" s="10" t="s">
        <v>6063</v>
      </c>
      <c r="I4090" s="47" t="s">
        <v>6062</v>
      </c>
      <c r="J4090" s="10" t="s">
        <v>6064</v>
      </c>
      <c r="K4090" s="10" t="s">
        <v>6065</v>
      </c>
    </row>
    <row r="4091" spans="3:11" ht="15" customHeight="1" x14ac:dyDescent="0.3">
      <c r="C4091" s="44" t="s">
        <v>27617</v>
      </c>
      <c r="D4091" s="47" t="s">
        <v>460</v>
      </c>
      <c r="F4091" s="52" t="s">
        <v>25769</v>
      </c>
      <c r="G4091" s="10">
        <v>79247</v>
      </c>
      <c r="H4091" s="10" t="s">
        <v>25770</v>
      </c>
      <c r="I4091" s="47" t="s">
        <v>17197</v>
      </c>
      <c r="J4091" s="10" t="s">
        <v>24059</v>
      </c>
      <c r="K4091" s="10" t="s">
        <v>25771</v>
      </c>
    </row>
    <row r="4092" spans="3:11" ht="15" customHeight="1" x14ac:dyDescent="0.3">
      <c r="C4092" s="44" t="s">
        <v>27618</v>
      </c>
      <c r="D4092" s="47" t="s">
        <v>1213</v>
      </c>
      <c r="F4092" s="52" t="s">
        <v>13895</v>
      </c>
      <c r="G4092" s="10">
        <v>64354</v>
      </c>
      <c r="H4092" s="10" t="s">
        <v>6069</v>
      </c>
      <c r="I4092" s="47" t="s">
        <v>6068</v>
      </c>
      <c r="J4092" s="10" t="s">
        <v>6070</v>
      </c>
      <c r="K4092" s="10" t="s">
        <v>6071</v>
      </c>
    </row>
    <row r="4093" spans="3:11" ht="15" customHeight="1" x14ac:dyDescent="0.3">
      <c r="C4093" s="44" t="s">
        <v>27619</v>
      </c>
      <c r="D4093" s="47" t="s">
        <v>1219</v>
      </c>
      <c r="F4093" s="52" t="s">
        <v>13896</v>
      </c>
      <c r="G4093" s="10">
        <v>65032</v>
      </c>
      <c r="H4093" s="10" t="s">
        <v>6078</v>
      </c>
      <c r="I4093" s="47" t="s">
        <v>6077</v>
      </c>
      <c r="J4093" s="10" t="s">
        <v>6079</v>
      </c>
      <c r="K4093" s="10" t="s">
        <v>6080</v>
      </c>
    </row>
    <row r="4094" spans="3:11" ht="15" customHeight="1" x14ac:dyDescent="0.3">
      <c r="C4094" s="44" t="s">
        <v>27620</v>
      </c>
      <c r="D4094" s="47" t="s">
        <v>27621</v>
      </c>
      <c r="F4094" s="52" t="s">
        <v>13897</v>
      </c>
      <c r="G4094" s="10">
        <v>297376</v>
      </c>
      <c r="H4094" s="10" t="s">
        <v>6088</v>
      </c>
      <c r="I4094" s="47" t="s">
        <v>6087</v>
      </c>
      <c r="J4094" s="10" t="s">
        <v>6089</v>
      </c>
      <c r="K4094" s="10" t="s">
        <v>6090</v>
      </c>
    </row>
    <row r="4095" spans="3:11" ht="15" customHeight="1" x14ac:dyDescent="0.3">
      <c r="C4095" s="44" t="s">
        <v>27622</v>
      </c>
      <c r="D4095" s="47" t="s">
        <v>1290</v>
      </c>
      <c r="F4095" s="52" t="s">
        <v>13898</v>
      </c>
      <c r="G4095" s="10">
        <v>306564</v>
      </c>
      <c r="H4095" s="10" t="s">
        <v>6092</v>
      </c>
      <c r="I4095" s="47" t="s">
        <v>6091</v>
      </c>
      <c r="J4095" s="10" t="s">
        <v>6093</v>
      </c>
      <c r="K4095" s="10" t="s">
        <v>6094</v>
      </c>
    </row>
    <row r="4096" spans="3:11" ht="15" customHeight="1" x14ac:dyDescent="0.3">
      <c r="C4096" s="44" t="s">
        <v>27623</v>
      </c>
      <c r="D4096" s="47" t="s">
        <v>462</v>
      </c>
      <c r="F4096" s="52" t="s">
        <v>13899</v>
      </c>
      <c r="G4096" s="10">
        <v>29424</v>
      </c>
      <c r="H4096" s="10" t="s">
        <v>6096</v>
      </c>
      <c r="I4096" s="47" t="s">
        <v>6095</v>
      </c>
      <c r="J4096" s="10" t="s">
        <v>6097</v>
      </c>
      <c r="K4096" s="10" t="s">
        <v>6098</v>
      </c>
    </row>
    <row r="4097" spans="3:11" ht="15" customHeight="1" x14ac:dyDescent="0.3">
      <c r="C4097" s="44" t="s">
        <v>27624</v>
      </c>
      <c r="D4097" s="47" t="s">
        <v>1304</v>
      </c>
      <c r="F4097" s="52" t="s">
        <v>13900</v>
      </c>
      <c r="G4097" s="10">
        <v>25464</v>
      </c>
      <c r="H4097" s="10" t="s">
        <v>6103</v>
      </c>
      <c r="I4097" s="47" t="s">
        <v>3045</v>
      </c>
      <c r="J4097" s="10" t="s">
        <v>6104</v>
      </c>
      <c r="K4097" s="10" t="s">
        <v>6105</v>
      </c>
    </row>
    <row r="4098" spans="3:11" ht="15" customHeight="1" x14ac:dyDescent="0.3">
      <c r="C4098" s="44" t="s">
        <v>27625</v>
      </c>
      <c r="D4098" s="47" t="s">
        <v>27626</v>
      </c>
      <c r="F4098" s="52" t="s">
        <v>13901</v>
      </c>
      <c r="G4098" s="10">
        <v>25261</v>
      </c>
      <c r="H4098" s="10" t="s">
        <v>6106</v>
      </c>
      <c r="I4098" s="47" t="s">
        <v>3226</v>
      </c>
      <c r="J4098" s="10" t="s">
        <v>6107</v>
      </c>
      <c r="K4098" s="10" t="s">
        <v>6108</v>
      </c>
    </row>
    <row r="4099" spans="3:11" ht="15" customHeight="1" x14ac:dyDescent="0.3">
      <c r="C4099" s="44" t="s">
        <v>27627</v>
      </c>
      <c r="D4099" s="47" t="s">
        <v>1329</v>
      </c>
      <c r="F4099" s="52" t="s">
        <v>13902</v>
      </c>
      <c r="G4099" s="10">
        <v>24479</v>
      </c>
      <c r="H4099" s="10" t="s">
        <v>6110</v>
      </c>
      <c r="I4099" s="47" t="s">
        <v>1525</v>
      </c>
      <c r="J4099" s="10" t="s">
        <v>6111</v>
      </c>
      <c r="K4099" s="10" t="s">
        <v>6112</v>
      </c>
    </row>
    <row r="4100" spans="3:11" ht="15" customHeight="1" x14ac:dyDescent="0.3">
      <c r="C4100" s="44" t="s">
        <v>27628</v>
      </c>
      <c r="D4100" s="47" t="s">
        <v>27629</v>
      </c>
      <c r="F4100" s="52" t="s">
        <v>13903</v>
      </c>
      <c r="G4100" s="10">
        <v>361596</v>
      </c>
      <c r="H4100" s="10" t="s">
        <v>6113</v>
      </c>
      <c r="I4100" s="47" t="s">
        <v>1527</v>
      </c>
      <c r="J4100" s="10" t="s">
        <v>6114</v>
      </c>
      <c r="K4100" s="10" t="s">
        <v>6115</v>
      </c>
    </row>
    <row r="4101" spans="3:11" ht="15" customHeight="1" x14ac:dyDescent="0.3">
      <c r="C4101" s="44" t="s">
        <v>27630</v>
      </c>
      <c r="D4101" s="47" t="s">
        <v>1452</v>
      </c>
      <c r="F4101" s="52" t="s">
        <v>13904</v>
      </c>
      <c r="G4101" s="10">
        <v>114096</v>
      </c>
      <c r="H4101" s="10" t="s">
        <v>6116</v>
      </c>
      <c r="I4101" s="47" t="s">
        <v>1529</v>
      </c>
      <c r="J4101" s="10" t="s">
        <v>6117</v>
      </c>
      <c r="K4101" s="10" t="s">
        <v>6118</v>
      </c>
    </row>
    <row r="4102" spans="3:11" ht="15" customHeight="1" x14ac:dyDescent="0.3">
      <c r="C4102" s="44" t="s">
        <v>27631</v>
      </c>
      <c r="D4102" s="47" t="s">
        <v>468</v>
      </c>
      <c r="F4102" s="52" t="s">
        <v>13905</v>
      </c>
      <c r="G4102" s="10">
        <v>94173</v>
      </c>
      <c r="H4102" s="10" t="s">
        <v>6119</v>
      </c>
      <c r="I4102" s="47" t="s">
        <v>1531</v>
      </c>
      <c r="J4102" s="10" t="s">
        <v>6120</v>
      </c>
      <c r="K4102" s="10" t="s">
        <v>6121</v>
      </c>
    </row>
    <row r="4103" spans="3:11" ht="15" customHeight="1" x14ac:dyDescent="0.3">
      <c r="C4103" s="44" t="s">
        <v>27632</v>
      </c>
      <c r="D4103" s="47" t="s">
        <v>859</v>
      </c>
      <c r="F4103" s="52" t="s">
        <v>13906</v>
      </c>
      <c r="G4103" s="10">
        <v>25179</v>
      </c>
      <c r="H4103" s="10" t="s">
        <v>6123</v>
      </c>
      <c r="I4103" s="47" t="s">
        <v>1533</v>
      </c>
      <c r="J4103" s="10" t="s">
        <v>6124</v>
      </c>
      <c r="K4103" s="10" t="s">
        <v>6125</v>
      </c>
    </row>
    <row r="4104" spans="3:11" ht="15" customHeight="1" x14ac:dyDescent="0.3">
      <c r="C4104" s="44" t="s">
        <v>27633</v>
      </c>
      <c r="D4104" s="47" t="s">
        <v>863</v>
      </c>
      <c r="F4104" s="52" t="s">
        <v>13907</v>
      </c>
      <c r="G4104" s="10">
        <v>294235</v>
      </c>
      <c r="H4104" s="10" t="s">
        <v>6128</v>
      </c>
      <c r="I4104" s="47" t="s">
        <v>6127</v>
      </c>
      <c r="J4104" s="10" t="s">
        <v>6129</v>
      </c>
      <c r="K4104" s="10" t="s">
        <v>6130</v>
      </c>
    </row>
    <row r="4105" spans="3:11" ht="15" customHeight="1" x14ac:dyDescent="0.3">
      <c r="C4105" s="44" t="s">
        <v>27634</v>
      </c>
      <c r="D4105" s="47" t="s">
        <v>27635</v>
      </c>
      <c r="F4105" s="52" t="s">
        <v>13908</v>
      </c>
      <c r="G4105" s="10">
        <v>298210</v>
      </c>
      <c r="H4105" s="10" t="s">
        <v>6141</v>
      </c>
      <c r="I4105" s="47" t="s">
        <v>3427</v>
      </c>
      <c r="J4105" s="10" t="s">
        <v>6142</v>
      </c>
      <c r="K4105" s="10" t="s">
        <v>6143</v>
      </c>
    </row>
    <row r="4106" spans="3:11" ht="15" customHeight="1" x14ac:dyDescent="0.3">
      <c r="C4106" s="44" t="s">
        <v>27636</v>
      </c>
      <c r="D4106" s="47" t="s">
        <v>1700</v>
      </c>
      <c r="F4106" s="52" t="s">
        <v>13909</v>
      </c>
      <c r="G4106" s="10">
        <v>298213</v>
      </c>
      <c r="H4106" s="10" t="s">
        <v>6144</v>
      </c>
      <c r="I4106" s="47" t="s">
        <v>3432</v>
      </c>
      <c r="J4106" s="10" t="s">
        <v>6145</v>
      </c>
      <c r="K4106" s="10" t="s">
        <v>6146</v>
      </c>
    </row>
    <row r="4107" spans="3:11" ht="15" customHeight="1" x14ac:dyDescent="0.3">
      <c r="C4107" s="44" t="s">
        <v>27637</v>
      </c>
      <c r="D4107" s="47" t="s">
        <v>872</v>
      </c>
      <c r="F4107" s="52" t="s">
        <v>13910</v>
      </c>
      <c r="G4107" s="10">
        <v>298205</v>
      </c>
      <c r="H4107" s="10" t="s">
        <v>6147</v>
      </c>
      <c r="I4107" s="47" t="s">
        <v>3433</v>
      </c>
      <c r="J4107" s="10" t="s">
        <v>94</v>
      </c>
      <c r="K4107" s="10" t="s">
        <v>6148</v>
      </c>
    </row>
    <row r="4108" spans="3:11" ht="15" customHeight="1" x14ac:dyDescent="0.3">
      <c r="C4108" s="44" t="s">
        <v>27638</v>
      </c>
      <c r="D4108" s="47" t="s">
        <v>1707</v>
      </c>
      <c r="F4108" s="52" t="s">
        <v>13911</v>
      </c>
      <c r="G4108" s="10">
        <v>288264</v>
      </c>
      <c r="H4108" s="10" t="s">
        <v>6150</v>
      </c>
      <c r="I4108" s="47" t="s">
        <v>3441</v>
      </c>
      <c r="J4108" s="10" t="s">
        <v>6151</v>
      </c>
      <c r="K4108" s="10" t="s">
        <v>6152</v>
      </c>
    </row>
    <row r="4109" spans="3:11" ht="15" customHeight="1" x14ac:dyDescent="0.3">
      <c r="C4109" s="44" t="s">
        <v>27639</v>
      </c>
      <c r="D4109" s="47" t="s">
        <v>1723</v>
      </c>
      <c r="F4109" s="52" t="s">
        <v>13912</v>
      </c>
      <c r="G4109" s="10">
        <v>24481</v>
      </c>
      <c r="H4109" s="10" t="s">
        <v>6154</v>
      </c>
      <c r="I4109" s="47" t="s">
        <v>3443</v>
      </c>
      <c r="J4109" s="10" t="s">
        <v>6155</v>
      </c>
      <c r="K4109" s="10" t="s">
        <v>6156</v>
      </c>
    </row>
    <row r="4110" spans="3:11" ht="15" customHeight="1" x14ac:dyDescent="0.3">
      <c r="C4110" s="44" t="s">
        <v>27640</v>
      </c>
      <c r="D4110" s="47" t="s">
        <v>1151</v>
      </c>
      <c r="F4110" s="52" t="s">
        <v>13913</v>
      </c>
      <c r="G4110" s="10">
        <v>25712</v>
      </c>
      <c r="H4110" s="10" t="s">
        <v>6157</v>
      </c>
      <c r="I4110" s="47" t="s">
        <v>928</v>
      </c>
      <c r="J4110" s="10" t="s">
        <v>6158</v>
      </c>
      <c r="K4110" s="10" t="s">
        <v>6159</v>
      </c>
    </row>
    <row r="4111" spans="3:11" ht="15" customHeight="1" x14ac:dyDescent="0.3">
      <c r="C4111" s="44" t="s">
        <v>27641</v>
      </c>
      <c r="D4111" s="47" t="s">
        <v>27642</v>
      </c>
      <c r="F4111" s="52" t="s">
        <v>13914</v>
      </c>
      <c r="G4111" s="10">
        <v>116465</v>
      </c>
      <c r="H4111" s="10" t="s">
        <v>6165</v>
      </c>
      <c r="I4111" s="47" t="s">
        <v>6164</v>
      </c>
      <c r="J4111" s="10" t="s">
        <v>6166</v>
      </c>
      <c r="K4111" s="10" t="s">
        <v>6167</v>
      </c>
    </row>
    <row r="4112" spans="3:11" ht="15" customHeight="1" x14ac:dyDescent="0.3">
      <c r="C4112" s="44" t="s">
        <v>27643</v>
      </c>
      <c r="D4112" s="47" t="s">
        <v>2017</v>
      </c>
      <c r="F4112" s="52" t="s">
        <v>13915</v>
      </c>
      <c r="G4112" s="10">
        <v>360697</v>
      </c>
      <c r="H4112" s="10" t="s">
        <v>6169</v>
      </c>
      <c r="I4112" s="47" t="s">
        <v>6168</v>
      </c>
      <c r="J4112" s="10" t="s">
        <v>6170</v>
      </c>
      <c r="K4112" s="10" t="s">
        <v>6171</v>
      </c>
    </row>
    <row r="4113" spans="3:11" ht="15" customHeight="1" x14ac:dyDescent="0.3">
      <c r="C4113" s="44" t="s">
        <v>27644</v>
      </c>
      <c r="D4113" s="47" t="s">
        <v>1162</v>
      </c>
      <c r="F4113" s="52" t="s">
        <v>13916</v>
      </c>
      <c r="G4113" s="10">
        <v>313152</v>
      </c>
      <c r="H4113" s="10" t="s">
        <v>6173</v>
      </c>
      <c r="I4113" s="47" t="s">
        <v>6172</v>
      </c>
      <c r="J4113" s="10" t="s">
        <v>6174</v>
      </c>
      <c r="K4113" s="10" t="s">
        <v>6175</v>
      </c>
    </row>
    <row r="4114" spans="3:11" ht="15" customHeight="1" x14ac:dyDescent="0.3">
      <c r="C4114" s="44" t="s">
        <v>27645</v>
      </c>
      <c r="D4114" s="47" t="s">
        <v>1324</v>
      </c>
      <c r="F4114" s="52" t="s">
        <v>13917</v>
      </c>
      <c r="G4114" s="10">
        <v>303968</v>
      </c>
      <c r="H4114" s="10" t="s">
        <v>6181</v>
      </c>
      <c r="I4114" s="47" t="s">
        <v>6180</v>
      </c>
      <c r="J4114" s="10" t="s">
        <v>6182</v>
      </c>
      <c r="K4114" s="10" t="s">
        <v>6183</v>
      </c>
    </row>
    <row r="4115" spans="3:11" ht="15" customHeight="1" x14ac:dyDescent="0.3">
      <c r="C4115" s="44" t="s">
        <v>27646</v>
      </c>
      <c r="D4115" s="47" t="s">
        <v>2159</v>
      </c>
      <c r="F4115" s="52" t="s">
        <v>25772</v>
      </c>
      <c r="G4115" s="10">
        <v>58845</v>
      </c>
      <c r="H4115" s="10" t="s">
        <v>25773</v>
      </c>
      <c r="I4115" s="47" t="s">
        <v>20966</v>
      </c>
      <c r="J4115" s="10" t="s">
        <v>25774</v>
      </c>
      <c r="K4115" s="10" t="s">
        <v>25775</v>
      </c>
    </row>
    <row r="4116" spans="3:11" ht="15" customHeight="1" x14ac:dyDescent="0.3">
      <c r="C4116" s="44" t="s">
        <v>27647</v>
      </c>
      <c r="D4116" s="47" t="s">
        <v>27648</v>
      </c>
      <c r="F4116" s="52" t="s">
        <v>13918</v>
      </c>
      <c r="G4116" s="10">
        <v>24482</v>
      </c>
      <c r="H4116" s="10" t="s">
        <v>6186</v>
      </c>
      <c r="I4116" s="47" t="s">
        <v>1356</v>
      </c>
      <c r="J4116" s="10" t="s">
        <v>6187</v>
      </c>
      <c r="K4116" s="10" t="s">
        <v>6188</v>
      </c>
    </row>
    <row r="4117" spans="3:11" ht="15" customHeight="1" x14ac:dyDescent="0.3">
      <c r="C4117" s="44" t="s">
        <v>27649</v>
      </c>
      <c r="D4117" s="47" t="s">
        <v>27650</v>
      </c>
      <c r="F4117" s="52" t="s">
        <v>13919</v>
      </c>
      <c r="G4117" s="10">
        <v>25718</v>
      </c>
      <c r="H4117" s="10" t="s">
        <v>6189</v>
      </c>
      <c r="I4117" s="47" t="s">
        <v>1269</v>
      </c>
      <c r="J4117" s="10" t="s">
        <v>6190</v>
      </c>
      <c r="K4117" s="10" t="s">
        <v>6191</v>
      </c>
    </row>
    <row r="4118" spans="3:11" ht="15" customHeight="1" x14ac:dyDescent="0.3">
      <c r="C4118" s="44" t="s">
        <v>27651</v>
      </c>
      <c r="D4118" s="47" t="s">
        <v>27652</v>
      </c>
      <c r="F4118" s="52" t="s">
        <v>13920</v>
      </c>
      <c r="G4118" s="10">
        <v>25151</v>
      </c>
      <c r="H4118" s="10" t="s">
        <v>6192</v>
      </c>
      <c r="I4118" s="47" t="s">
        <v>1270</v>
      </c>
      <c r="J4118" s="10" t="s">
        <v>6193</v>
      </c>
      <c r="K4118" s="10" t="s">
        <v>6194</v>
      </c>
    </row>
    <row r="4119" spans="3:11" ht="15" customHeight="1" x14ac:dyDescent="0.3">
      <c r="C4119" s="44" t="s">
        <v>27653</v>
      </c>
      <c r="D4119" s="47" t="s">
        <v>27654</v>
      </c>
      <c r="F4119" s="52" t="s">
        <v>25776</v>
      </c>
      <c r="G4119" s="10">
        <v>291659</v>
      </c>
      <c r="H4119" s="10" t="s">
        <v>25777</v>
      </c>
      <c r="I4119" s="47" t="s">
        <v>18983</v>
      </c>
      <c r="J4119" s="10" t="s">
        <v>24063</v>
      </c>
      <c r="K4119" s="10" t="s">
        <v>25778</v>
      </c>
    </row>
    <row r="4120" spans="3:11" ht="15" customHeight="1" x14ac:dyDescent="0.3">
      <c r="C4120" s="44" t="s">
        <v>27655</v>
      </c>
      <c r="D4120" s="47" t="s">
        <v>2476</v>
      </c>
      <c r="F4120" s="52" t="s">
        <v>25779</v>
      </c>
      <c r="G4120" s="10">
        <v>314730</v>
      </c>
      <c r="H4120" s="10" t="s">
        <v>25780</v>
      </c>
      <c r="I4120" s="47" t="s">
        <v>17620</v>
      </c>
      <c r="J4120" s="10" t="s">
        <v>21847</v>
      </c>
      <c r="K4120" s="10" t="s">
        <v>25781</v>
      </c>
    </row>
    <row r="4121" spans="3:11" ht="15" customHeight="1" x14ac:dyDescent="0.3">
      <c r="C4121" s="44" t="s">
        <v>27656</v>
      </c>
      <c r="D4121" s="47" t="s">
        <v>2535</v>
      </c>
      <c r="F4121" s="52" t="s">
        <v>13921</v>
      </c>
      <c r="G4121" s="10">
        <v>309295</v>
      </c>
      <c r="H4121" s="10" t="s">
        <v>6197</v>
      </c>
      <c r="I4121" s="47" t="s">
        <v>5181</v>
      </c>
      <c r="J4121" s="10" t="s">
        <v>6198</v>
      </c>
      <c r="K4121" s="10" t="s">
        <v>6199</v>
      </c>
    </row>
    <row r="4122" spans="3:11" ht="15" customHeight="1" x14ac:dyDescent="0.3">
      <c r="C4122" s="44" t="s">
        <v>27657</v>
      </c>
      <c r="D4122" s="47" t="s">
        <v>2565</v>
      </c>
      <c r="F4122" s="52" t="s">
        <v>13922</v>
      </c>
      <c r="G4122" s="10">
        <v>25325</v>
      </c>
      <c r="H4122" s="10" t="s">
        <v>6202</v>
      </c>
      <c r="I4122" s="47" t="s">
        <v>2861</v>
      </c>
      <c r="J4122" s="10" t="s">
        <v>103</v>
      </c>
      <c r="K4122" s="10" t="s">
        <v>6203</v>
      </c>
    </row>
    <row r="4123" spans="3:11" ht="15" customHeight="1" x14ac:dyDescent="0.3">
      <c r="C4123" s="44" t="s">
        <v>27658</v>
      </c>
      <c r="D4123" s="47" t="s">
        <v>891</v>
      </c>
      <c r="F4123" s="52" t="s">
        <v>13923</v>
      </c>
      <c r="G4123" s="10">
        <v>117539</v>
      </c>
      <c r="H4123" s="10" t="s">
        <v>6206</v>
      </c>
      <c r="I4123" s="47" t="s">
        <v>2358</v>
      </c>
      <c r="J4123" s="10" t="s">
        <v>6207</v>
      </c>
      <c r="K4123" s="10" t="s">
        <v>6208</v>
      </c>
    </row>
    <row r="4124" spans="3:11" ht="15" customHeight="1" x14ac:dyDescent="0.3">
      <c r="C4124" s="44" t="s">
        <v>27659</v>
      </c>
      <c r="D4124" s="47" t="s">
        <v>27660</v>
      </c>
      <c r="F4124" s="52" t="s">
        <v>13924</v>
      </c>
      <c r="G4124" s="10">
        <v>304091</v>
      </c>
      <c r="H4124" s="10" t="s">
        <v>6212</v>
      </c>
      <c r="I4124" s="47" t="s">
        <v>2365</v>
      </c>
      <c r="J4124" s="10" t="s">
        <v>6213</v>
      </c>
      <c r="K4124" s="10" t="s">
        <v>6214</v>
      </c>
    </row>
    <row r="4125" spans="3:11" ht="15" customHeight="1" x14ac:dyDescent="0.3">
      <c r="C4125" s="44" t="s">
        <v>27661</v>
      </c>
      <c r="D4125" s="47" t="s">
        <v>27662</v>
      </c>
      <c r="F4125" s="52" t="s">
        <v>13925</v>
      </c>
      <c r="G4125" s="10">
        <v>171040</v>
      </c>
      <c r="H4125" s="10" t="s">
        <v>6220</v>
      </c>
      <c r="I4125" s="47" t="s">
        <v>2359</v>
      </c>
      <c r="J4125" s="10" t="s">
        <v>106</v>
      </c>
      <c r="K4125" s="10" t="s">
        <v>6221</v>
      </c>
    </row>
    <row r="4126" spans="3:11" ht="15" customHeight="1" x14ac:dyDescent="0.3">
      <c r="C4126" s="44" t="s">
        <v>27663</v>
      </c>
      <c r="D4126" s="47" t="s">
        <v>27664</v>
      </c>
      <c r="F4126" s="52" t="s">
        <v>13926</v>
      </c>
      <c r="G4126" s="10">
        <v>245983</v>
      </c>
      <c r="H4126" s="10" t="s">
        <v>6225</v>
      </c>
      <c r="I4126" s="47" t="s">
        <v>6224</v>
      </c>
      <c r="J4126" s="10" t="s">
        <v>6226</v>
      </c>
      <c r="K4126" s="10" t="s">
        <v>6227</v>
      </c>
    </row>
    <row r="4127" spans="3:11" ht="15" customHeight="1" x14ac:dyDescent="0.3">
      <c r="C4127" s="44" t="s">
        <v>27665</v>
      </c>
      <c r="D4127" s="47" t="s">
        <v>27666</v>
      </c>
      <c r="F4127" s="52" t="s">
        <v>13927</v>
      </c>
      <c r="G4127" s="10">
        <v>84405</v>
      </c>
      <c r="H4127" s="10" t="s">
        <v>6228</v>
      </c>
      <c r="I4127" s="47" t="s">
        <v>3948</v>
      </c>
      <c r="J4127" s="10" t="s">
        <v>6229</v>
      </c>
      <c r="K4127" s="10" t="s">
        <v>6230</v>
      </c>
    </row>
    <row r="4128" spans="3:11" ht="15" customHeight="1" x14ac:dyDescent="0.3">
      <c r="C4128" s="44" t="s">
        <v>27667</v>
      </c>
      <c r="D4128" s="47" t="s">
        <v>27668</v>
      </c>
      <c r="F4128" s="52" t="s">
        <v>13928</v>
      </c>
      <c r="G4128" s="10">
        <v>64546</v>
      </c>
      <c r="H4128" s="10" t="s">
        <v>6231</v>
      </c>
      <c r="I4128" s="47" t="s">
        <v>4439</v>
      </c>
      <c r="J4128" s="10" t="s">
        <v>6232</v>
      </c>
      <c r="K4128" s="10" t="s">
        <v>6233</v>
      </c>
    </row>
    <row r="4129" spans="3:11" ht="15" customHeight="1" x14ac:dyDescent="0.3">
      <c r="C4129" s="44" t="s">
        <v>27669</v>
      </c>
      <c r="D4129" s="47" t="s">
        <v>3035</v>
      </c>
      <c r="F4129" s="52" t="s">
        <v>13929</v>
      </c>
      <c r="G4129" s="10">
        <v>171333</v>
      </c>
      <c r="H4129" s="10" t="s">
        <v>6235</v>
      </c>
      <c r="I4129" s="47" t="s">
        <v>6234</v>
      </c>
      <c r="J4129" s="10" t="s">
        <v>6236</v>
      </c>
      <c r="K4129" s="10" t="s">
        <v>6237</v>
      </c>
    </row>
    <row r="4130" spans="3:11" ht="15" customHeight="1" x14ac:dyDescent="0.3">
      <c r="C4130" s="44" t="s">
        <v>27670</v>
      </c>
      <c r="D4130" s="47" t="s">
        <v>3049</v>
      </c>
      <c r="F4130" s="52" t="s">
        <v>13930</v>
      </c>
      <c r="G4130" s="10">
        <v>171334</v>
      </c>
      <c r="H4130" s="10" t="s">
        <v>6239</v>
      </c>
      <c r="I4130" s="47" t="s">
        <v>6238</v>
      </c>
      <c r="J4130" s="10" t="s">
        <v>6240</v>
      </c>
      <c r="K4130" s="10" t="s">
        <v>6241</v>
      </c>
    </row>
    <row r="4131" spans="3:11" ht="15" customHeight="1" x14ac:dyDescent="0.3">
      <c r="C4131" s="44" t="s">
        <v>27671</v>
      </c>
      <c r="D4131" s="47" t="s">
        <v>3060</v>
      </c>
      <c r="F4131" s="52" t="s">
        <v>13931</v>
      </c>
      <c r="G4131" s="10">
        <v>116553</v>
      </c>
      <c r="H4131" s="10" t="s">
        <v>6243</v>
      </c>
      <c r="I4131" s="47" t="s">
        <v>2363</v>
      </c>
      <c r="J4131" s="10" t="s">
        <v>115</v>
      </c>
      <c r="K4131" s="10" t="s">
        <v>6244</v>
      </c>
    </row>
    <row r="4132" spans="3:11" ht="15" customHeight="1" x14ac:dyDescent="0.3">
      <c r="C4132" s="44" t="s">
        <v>27672</v>
      </c>
      <c r="D4132" s="47" t="s">
        <v>3097</v>
      </c>
      <c r="F4132" s="52" t="s">
        <v>13932</v>
      </c>
      <c r="G4132" s="10">
        <v>252963</v>
      </c>
      <c r="H4132" s="10" t="s">
        <v>6246</v>
      </c>
      <c r="I4132" s="47" t="s">
        <v>6245</v>
      </c>
      <c r="J4132" s="10" t="s">
        <v>6247</v>
      </c>
      <c r="K4132" s="10" t="s">
        <v>6248</v>
      </c>
    </row>
    <row r="4133" spans="3:11" ht="15" customHeight="1" x14ac:dyDescent="0.3">
      <c r="C4133" s="44" t="s">
        <v>27673</v>
      </c>
      <c r="D4133" s="47" t="s">
        <v>3104</v>
      </c>
      <c r="F4133" s="52" t="s">
        <v>13933</v>
      </c>
      <c r="G4133" s="10">
        <v>171060</v>
      </c>
      <c r="H4133" s="10" t="s">
        <v>6250</v>
      </c>
      <c r="I4133" s="47" t="s">
        <v>6249</v>
      </c>
      <c r="J4133" s="10" t="s">
        <v>6251</v>
      </c>
      <c r="K4133" s="10" t="s">
        <v>6252</v>
      </c>
    </row>
    <row r="4134" spans="3:11" ht="15" customHeight="1" x14ac:dyDescent="0.3">
      <c r="C4134" s="44" t="s">
        <v>27674</v>
      </c>
      <c r="D4134" s="47" t="s">
        <v>3083</v>
      </c>
      <c r="F4134" s="52" t="s">
        <v>13934</v>
      </c>
      <c r="G4134" s="10">
        <v>25670</v>
      </c>
      <c r="H4134" s="10" t="s">
        <v>6253</v>
      </c>
      <c r="I4134" s="47" t="s">
        <v>2366</v>
      </c>
      <c r="J4134" s="10" t="s">
        <v>118</v>
      </c>
      <c r="K4134" s="10" t="s">
        <v>6254</v>
      </c>
    </row>
    <row r="4135" spans="3:11" ht="15" customHeight="1" x14ac:dyDescent="0.3">
      <c r="C4135" s="44" t="s">
        <v>27675</v>
      </c>
      <c r="D4135" s="47" t="s">
        <v>27676</v>
      </c>
      <c r="F4135" s="52" t="s">
        <v>13935</v>
      </c>
      <c r="G4135" s="10">
        <v>116996</v>
      </c>
      <c r="H4135" s="10" t="s">
        <v>6255</v>
      </c>
      <c r="I4135" s="47" t="s">
        <v>2370</v>
      </c>
      <c r="J4135" s="10" t="s">
        <v>121</v>
      </c>
      <c r="K4135" s="10" t="s">
        <v>6256</v>
      </c>
    </row>
    <row r="4136" spans="3:11" ht="15" customHeight="1" x14ac:dyDescent="0.3">
      <c r="C4136" s="44" t="s">
        <v>27677</v>
      </c>
      <c r="D4136" s="47" t="s">
        <v>27678</v>
      </c>
      <c r="F4136" s="52" t="s">
        <v>13936</v>
      </c>
      <c r="G4136" s="10">
        <v>301289</v>
      </c>
      <c r="H4136" s="10" t="s">
        <v>6257</v>
      </c>
      <c r="I4136" s="47" t="s">
        <v>2373</v>
      </c>
      <c r="J4136" s="10" t="s">
        <v>124</v>
      </c>
      <c r="K4136" s="10" t="s">
        <v>6258</v>
      </c>
    </row>
    <row r="4137" spans="3:11" ht="15" customHeight="1" x14ac:dyDescent="0.3">
      <c r="C4137" s="44" t="s">
        <v>27679</v>
      </c>
      <c r="D4137" s="47" t="s">
        <v>1645</v>
      </c>
      <c r="F4137" s="52" t="s">
        <v>13937</v>
      </c>
      <c r="G4137" s="10">
        <v>116472</v>
      </c>
      <c r="H4137" s="10" t="s">
        <v>6262</v>
      </c>
      <c r="I4137" s="47" t="s">
        <v>2381</v>
      </c>
      <c r="J4137" s="10" t="s">
        <v>127</v>
      </c>
      <c r="K4137" s="10" t="s">
        <v>6263</v>
      </c>
    </row>
    <row r="4138" spans="3:11" ht="15" customHeight="1" x14ac:dyDescent="0.3">
      <c r="C4138" s="44" t="s">
        <v>27680</v>
      </c>
      <c r="D4138" s="47" t="s">
        <v>1652</v>
      </c>
      <c r="F4138" s="52" t="s">
        <v>13938</v>
      </c>
      <c r="G4138" s="10">
        <v>691516</v>
      </c>
      <c r="H4138" s="10" t="s">
        <v>6267</v>
      </c>
      <c r="I4138" s="47" t="s">
        <v>4443</v>
      </c>
      <c r="J4138" s="10" t="s">
        <v>130</v>
      </c>
      <c r="K4138" s="10" t="s">
        <v>6268</v>
      </c>
    </row>
    <row r="4139" spans="3:11" ht="15" customHeight="1" x14ac:dyDescent="0.3">
      <c r="C4139" s="44" t="s">
        <v>27681</v>
      </c>
      <c r="D4139" s="47" t="s">
        <v>3676</v>
      </c>
      <c r="F4139" s="52" t="s">
        <v>13939</v>
      </c>
      <c r="G4139" s="10">
        <v>691799</v>
      </c>
      <c r="H4139" s="10" t="s">
        <v>6271</v>
      </c>
      <c r="I4139" s="47" t="s">
        <v>6270</v>
      </c>
      <c r="J4139" s="10" t="s">
        <v>6272</v>
      </c>
      <c r="K4139" s="10" t="s">
        <v>6273</v>
      </c>
    </row>
    <row r="4140" spans="3:11" ht="15" customHeight="1" x14ac:dyDescent="0.3">
      <c r="C4140" s="44" t="s">
        <v>27682</v>
      </c>
      <c r="D4140" s="47" t="s">
        <v>3683</v>
      </c>
      <c r="F4140" s="52" t="s">
        <v>13940</v>
      </c>
      <c r="G4140" s="10">
        <v>301291</v>
      </c>
      <c r="H4140" s="10" t="s">
        <v>6276</v>
      </c>
      <c r="I4140" s="47" t="s">
        <v>2384</v>
      </c>
      <c r="J4140" s="10" t="s">
        <v>6277</v>
      </c>
      <c r="K4140" s="10" t="s">
        <v>6278</v>
      </c>
    </row>
    <row r="4141" spans="3:11" ht="15" customHeight="1" x14ac:dyDescent="0.3">
      <c r="C4141" s="44" t="s">
        <v>27683</v>
      </c>
      <c r="D4141" s="47" t="s">
        <v>27684</v>
      </c>
      <c r="F4141" s="52" t="s">
        <v>13941</v>
      </c>
      <c r="G4141" s="10">
        <v>312679</v>
      </c>
      <c r="H4141" s="10" t="s">
        <v>6283</v>
      </c>
      <c r="I4141" s="47" t="s">
        <v>6282</v>
      </c>
      <c r="J4141" s="10" t="s">
        <v>6284</v>
      </c>
      <c r="K4141" s="10" t="s">
        <v>6285</v>
      </c>
    </row>
    <row r="4142" spans="3:11" ht="15" customHeight="1" x14ac:dyDescent="0.3">
      <c r="C4142" s="44" t="s">
        <v>27685</v>
      </c>
      <c r="D4142" s="47" t="s">
        <v>1500</v>
      </c>
      <c r="F4142" s="52" t="s">
        <v>13942</v>
      </c>
      <c r="G4142" s="10">
        <v>306247</v>
      </c>
      <c r="H4142" s="10" t="s">
        <v>6291</v>
      </c>
      <c r="I4142" s="47" t="s">
        <v>6290</v>
      </c>
      <c r="J4142" s="10" t="s">
        <v>6292</v>
      </c>
      <c r="K4142" s="10" t="s">
        <v>6293</v>
      </c>
    </row>
    <row r="4143" spans="3:11" ht="15" customHeight="1" x14ac:dyDescent="0.3">
      <c r="C4143" s="44" t="s">
        <v>27686</v>
      </c>
      <c r="D4143" s="47" t="s">
        <v>3851</v>
      </c>
      <c r="F4143" s="52" t="s">
        <v>13943</v>
      </c>
      <c r="G4143" s="10">
        <v>29197</v>
      </c>
      <c r="H4143" s="10" t="s">
        <v>6297</v>
      </c>
      <c r="I4143" s="47" t="s">
        <v>4449</v>
      </c>
      <c r="J4143" s="10" t="s">
        <v>6298</v>
      </c>
      <c r="K4143" s="10" t="s">
        <v>6299</v>
      </c>
    </row>
    <row r="4144" spans="3:11" ht="15" customHeight="1" x14ac:dyDescent="0.3">
      <c r="C4144" s="44" t="s">
        <v>27687</v>
      </c>
      <c r="D4144" s="47" t="s">
        <v>27688</v>
      </c>
      <c r="F4144" s="52" t="s">
        <v>13944</v>
      </c>
      <c r="G4144" s="10">
        <v>301365</v>
      </c>
      <c r="H4144" s="10" t="s">
        <v>6305</v>
      </c>
      <c r="I4144" s="47" t="s">
        <v>6304</v>
      </c>
      <c r="J4144" s="10" t="s">
        <v>6306</v>
      </c>
      <c r="K4144" s="10" t="s">
        <v>6307</v>
      </c>
    </row>
    <row r="4145" spans="3:11" ht="15" customHeight="1" x14ac:dyDescent="0.3">
      <c r="C4145" s="44" t="s">
        <v>27689</v>
      </c>
      <c r="D4145" s="47" t="s">
        <v>4006</v>
      </c>
      <c r="F4145" s="52" t="s">
        <v>13945</v>
      </c>
      <c r="G4145" s="10">
        <v>373540</v>
      </c>
      <c r="H4145" s="10" t="s">
        <v>6311</v>
      </c>
      <c r="I4145" s="47" t="s">
        <v>6310</v>
      </c>
      <c r="J4145" s="10" t="s">
        <v>6312</v>
      </c>
      <c r="K4145" s="10" t="s">
        <v>6313</v>
      </c>
    </row>
    <row r="4146" spans="3:11" ht="15" customHeight="1" x14ac:dyDescent="0.3">
      <c r="C4146" s="44" t="s">
        <v>27690</v>
      </c>
      <c r="D4146" s="47" t="s">
        <v>4133</v>
      </c>
      <c r="F4146" s="52" t="s">
        <v>13946</v>
      </c>
      <c r="G4146" s="10">
        <v>24493</v>
      </c>
      <c r="H4146" s="10" t="s">
        <v>6317</v>
      </c>
      <c r="I4146" s="47" t="s">
        <v>929</v>
      </c>
      <c r="J4146" s="10" t="s">
        <v>6318</v>
      </c>
      <c r="K4146" s="10" t="s">
        <v>6319</v>
      </c>
    </row>
    <row r="4147" spans="3:11" ht="15" customHeight="1" x14ac:dyDescent="0.3">
      <c r="C4147" s="44" t="s">
        <v>27691</v>
      </c>
      <c r="D4147" s="47" t="s">
        <v>3095</v>
      </c>
      <c r="F4147" s="52" t="s">
        <v>13947</v>
      </c>
      <c r="G4147" s="10">
        <v>24494</v>
      </c>
      <c r="H4147" s="10" t="s">
        <v>6320</v>
      </c>
      <c r="I4147" s="47" t="s">
        <v>934</v>
      </c>
      <c r="J4147" s="10" t="s">
        <v>6321</v>
      </c>
      <c r="K4147" s="10" t="s">
        <v>6322</v>
      </c>
    </row>
    <row r="4148" spans="3:11" ht="15" customHeight="1" x14ac:dyDescent="0.3">
      <c r="C4148" s="44" t="s">
        <v>27692</v>
      </c>
      <c r="D4148" s="47" t="s">
        <v>4195</v>
      </c>
      <c r="F4148" s="52" t="s">
        <v>25782</v>
      </c>
      <c r="G4148" s="10">
        <v>362077</v>
      </c>
      <c r="H4148" s="10" t="s">
        <v>25783</v>
      </c>
      <c r="I4148" s="47" t="s">
        <v>19014</v>
      </c>
      <c r="J4148" s="10" t="s">
        <v>24077</v>
      </c>
      <c r="K4148" s="10" t="s">
        <v>25784</v>
      </c>
    </row>
    <row r="4149" spans="3:11" ht="15" customHeight="1" x14ac:dyDescent="0.3">
      <c r="C4149" s="44" t="s">
        <v>27693</v>
      </c>
      <c r="D4149" s="47" t="s">
        <v>908</v>
      </c>
      <c r="F4149" s="52" t="s">
        <v>13948</v>
      </c>
      <c r="G4149" s="10">
        <v>25663</v>
      </c>
      <c r="H4149" s="10" t="s">
        <v>6325</v>
      </c>
      <c r="I4149" s="47" t="s">
        <v>2391</v>
      </c>
      <c r="J4149" s="10" t="s">
        <v>6326</v>
      </c>
      <c r="K4149" s="10" t="s">
        <v>6327</v>
      </c>
    </row>
    <row r="4150" spans="3:11" ht="15" customHeight="1" x14ac:dyDescent="0.3">
      <c r="C4150" s="44" t="s">
        <v>27694</v>
      </c>
      <c r="D4150" s="47" t="s">
        <v>1502</v>
      </c>
      <c r="F4150" s="52" t="s">
        <v>13949</v>
      </c>
      <c r="G4150" s="10">
        <v>117022</v>
      </c>
      <c r="H4150" s="10" t="s">
        <v>6333</v>
      </c>
      <c r="I4150" s="47" t="s">
        <v>6332</v>
      </c>
      <c r="J4150" s="10" t="s">
        <v>6334</v>
      </c>
      <c r="K4150" s="10" t="s">
        <v>6335</v>
      </c>
    </row>
    <row r="4151" spans="3:11" ht="15" customHeight="1" x14ac:dyDescent="0.3">
      <c r="C4151" s="44" t="s">
        <v>27695</v>
      </c>
      <c r="D4151" s="47" t="s">
        <v>4327</v>
      </c>
      <c r="F4151" s="52" t="s">
        <v>13950</v>
      </c>
      <c r="G4151" s="10">
        <v>25466</v>
      </c>
      <c r="H4151" s="10" t="s">
        <v>6340</v>
      </c>
      <c r="I4151" s="47" t="s">
        <v>6339</v>
      </c>
      <c r="J4151" s="10" t="s">
        <v>6341</v>
      </c>
      <c r="K4151" s="10" t="s">
        <v>6342</v>
      </c>
    </row>
    <row r="4152" spans="3:11" ht="15" customHeight="1" x14ac:dyDescent="0.3">
      <c r="C4152" s="44" t="s">
        <v>27696</v>
      </c>
      <c r="D4152" s="47" t="s">
        <v>27697</v>
      </c>
      <c r="F4152" s="52" t="s">
        <v>25785</v>
      </c>
      <c r="G4152" s="10">
        <v>300913</v>
      </c>
      <c r="H4152" s="10" t="s">
        <v>25786</v>
      </c>
      <c r="I4152" s="47" t="s">
        <v>19027</v>
      </c>
      <c r="J4152" s="10" t="s">
        <v>21856</v>
      </c>
      <c r="K4152" s="10" t="s">
        <v>25787</v>
      </c>
    </row>
    <row r="4153" spans="3:11" ht="15" customHeight="1" x14ac:dyDescent="0.3">
      <c r="C4153" s="44" t="s">
        <v>27698</v>
      </c>
      <c r="D4153" s="47" t="s">
        <v>27699</v>
      </c>
      <c r="F4153" s="52" t="s">
        <v>13951</v>
      </c>
      <c r="G4153" s="10">
        <v>25556</v>
      </c>
      <c r="H4153" s="10" t="s">
        <v>6346</v>
      </c>
      <c r="I4153" s="47" t="s">
        <v>6345</v>
      </c>
      <c r="J4153" s="10" t="s">
        <v>6347</v>
      </c>
      <c r="K4153" s="10" t="s">
        <v>6348</v>
      </c>
    </row>
    <row r="4154" spans="3:11" ht="15" customHeight="1" x14ac:dyDescent="0.3">
      <c r="C4154" s="44" t="s">
        <v>27700</v>
      </c>
      <c r="D4154" s="47" t="s">
        <v>4345</v>
      </c>
      <c r="F4154" s="52" t="s">
        <v>25788</v>
      </c>
      <c r="G4154" s="10">
        <v>171106</v>
      </c>
      <c r="H4154" s="10" t="s">
        <v>25789</v>
      </c>
      <c r="I4154" s="47" t="s">
        <v>19030</v>
      </c>
      <c r="J4154" s="10" t="s">
        <v>21859</v>
      </c>
      <c r="K4154" s="10" t="s">
        <v>25790</v>
      </c>
    </row>
    <row r="4155" spans="3:11" ht="15" customHeight="1" x14ac:dyDescent="0.3">
      <c r="C4155" s="44" t="s">
        <v>27701</v>
      </c>
      <c r="D4155" s="47" t="s">
        <v>4476</v>
      </c>
      <c r="F4155" s="52" t="s">
        <v>13952</v>
      </c>
      <c r="G4155" s="10">
        <v>60582</v>
      </c>
      <c r="H4155" s="10" t="s">
        <v>6352</v>
      </c>
      <c r="I4155" s="47" t="s">
        <v>2397</v>
      </c>
      <c r="J4155" s="10" t="s">
        <v>145</v>
      </c>
      <c r="K4155" s="10" t="s">
        <v>6353</v>
      </c>
    </row>
    <row r="4156" spans="3:11" ht="15" customHeight="1" x14ac:dyDescent="0.3">
      <c r="C4156" s="44" t="s">
        <v>27702</v>
      </c>
      <c r="D4156" s="47" t="s">
        <v>4479</v>
      </c>
      <c r="F4156" s="52" t="s">
        <v>13953</v>
      </c>
      <c r="G4156" s="10">
        <v>116562</v>
      </c>
      <c r="H4156" s="10" t="s">
        <v>6355</v>
      </c>
      <c r="I4156" s="47" t="s">
        <v>3963</v>
      </c>
      <c r="J4156" s="10" t="s">
        <v>148</v>
      </c>
      <c r="K4156" s="10" t="s">
        <v>6356</v>
      </c>
    </row>
    <row r="4157" spans="3:11" ht="15" customHeight="1" x14ac:dyDescent="0.3">
      <c r="C4157" s="44" t="s">
        <v>27703</v>
      </c>
      <c r="D4157" s="47" t="s">
        <v>27704</v>
      </c>
      <c r="F4157" s="52" t="s">
        <v>13954</v>
      </c>
      <c r="G4157" s="10">
        <v>681112</v>
      </c>
      <c r="H4157" s="10" t="s">
        <v>6359</v>
      </c>
      <c r="I4157" s="47" t="s">
        <v>4460</v>
      </c>
      <c r="J4157" s="10" t="s">
        <v>151</v>
      </c>
      <c r="K4157" s="10" t="s">
        <v>6360</v>
      </c>
    </row>
    <row r="4158" spans="3:11" ht="15" customHeight="1" x14ac:dyDescent="0.3">
      <c r="C4158" s="44" t="s">
        <v>27705</v>
      </c>
      <c r="D4158" s="47" t="s">
        <v>1508</v>
      </c>
      <c r="F4158" s="52" t="s">
        <v>13955</v>
      </c>
      <c r="G4158" s="10">
        <v>308716</v>
      </c>
      <c r="H4158" s="10" t="s">
        <v>6364</v>
      </c>
      <c r="I4158" s="47" t="s">
        <v>6363</v>
      </c>
      <c r="J4158" s="10" t="s">
        <v>6365</v>
      </c>
      <c r="K4158" s="10" t="s">
        <v>6366</v>
      </c>
    </row>
    <row r="4159" spans="3:11" ht="15" customHeight="1" x14ac:dyDescent="0.3">
      <c r="C4159" s="44" t="s">
        <v>27706</v>
      </c>
      <c r="D4159" s="47" t="s">
        <v>546</v>
      </c>
      <c r="F4159" s="52" t="s">
        <v>13956</v>
      </c>
      <c r="G4159" s="10">
        <v>365769</v>
      </c>
      <c r="H4159" s="10" t="s">
        <v>6369</v>
      </c>
      <c r="I4159" s="47" t="s">
        <v>2405</v>
      </c>
      <c r="J4159" s="10" t="s">
        <v>154</v>
      </c>
      <c r="K4159" s="10" t="s">
        <v>6370</v>
      </c>
    </row>
    <row r="4160" spans="3:11" ht="15" customHeight="1" x14ac:dyDescent="0.3">
      <c r="C4160" s="44" t="s">
        <v>27707</v>
      </c>
      <c r="D4160" s="47" t="s">
        <v>4782</v>
      </c>
      <c r="F4160" s="52" t="s">
        <v>13957</v>
      </c>
      <c r="G4160" s="10">
        <v>308977</v>
      </c>
      <c r="H4160" s="10" t="s">
        <v>6375</v>
      </c>
      <c r="I4160" s="47" t="s">
        <v>6374</v>
      </c>
      <c r="J4160" s="10" t="s">
        <v>6376</v>
      </c>
      <c r="K4160" s="10" t="s">
        <v>6377</v>
      </c>
    </row>
    <row r="4161" spans="3:11" ht="15" customHeight="1" x14ac:dyDescent="0.3">
      <c r="C4161" s="44" t="s">
        <v>27708</v>
      </c>
      <c r="D4161" s="47" t="s">
        <v>4804</v>
      </c>
      <c r="F4161" s="52" t="s">
        <v>13958</v>
      </c>
      <c r="G4161" s="10">
        <v>500836</v>
      </c>
      <c r="H4161" s="10" t="s">
        <v>6383</v>
      </c>
      <c r="I4161" s="47" t="s">
        <v>4470</v>
      </c>
      <c r="J4161" s="10" t="s">
        <v>157</v>
      </c>
      <c r="K4161" s="10" t="s">
        <v>6384</v>
      </c>
    </row>
    <row r="4162" spans="3:11" ht="15" customHeight="1" x14ac:dyDescent="0.3">
      <c r="C4162" s="44" t="s">
        <v>27709</v>
      </c>
      <c r="D4162" s="47" t="s">
        <v>1248</v>
      </c>
      <c r="F4162" s="52" t="s">
        <v>13959</v>
      </c>
      <c r="G4162" s="10">
        <v>444986</v>
      </c>
      <c r="H4162" s="10" t="s">
        <v>6389</v>
      </c>
      <c r="I4162" s="47" t="s">
        <v>6388</v>
      </c>
      <c r="J4162" s="10" t="s">
        <v>6390</v>
      </c>
      <c r="K4162" s="10" t="s">
        <v>6391</v>
      </c>
    </row>
    <row r="4163" spans="3:11" ht="15" customHeight="1" x14ac:dyDescent="0.3">
      <c r="C4163" s="44" t="s">
        <v>27710</v>
      </c>
      <c r="D4163" s="47" t="s">
        <v>27711</v>
      </c>
      <c r="F4163" s="52" t="s">
        <v>13960</v>
      </c>
      <c r="G4163" s="10">
        <v>155140</v>
      </c>
      <c r="H4163" s="10" t="s">
        <v>6398</v>
      </c>
      <c r="I4163" s="47" t="s">
        <v>4467</v>
      </c>
      <c r="J4163" s="10" t="s">
        <v>160</v>
      </c>
      <c r="K4163" s="10" t="s">
        <v>6399</v>
      </c>
    </row>
    <row r="4164" spans="3:11" ht="15" customHeight="1" x14ac:dyDescent="0.3">
      <c r="C4164" s="44" t="s">
        <v>27712</v>
      </c>
      <c r="D4164" s="47" t="s">
        <v>27713</v>
      </c>
      <c r="F4164" s="52" t="s">
        <v>13961</v>
      </c>
      <c r="G4164" s="10">
        <v>689932</v>
      </c>
      <c r="H4164" s="10" t="s">
        <v>6404</v>
      </c>
      <c r="I4164" s="47" t="s">
        <v>6403</v>
      </c>
      <c r="J4164" s="10" t="s">
        <v>6405</v>
      </c>
      <c r="K4164" s="10" t="s">
        <v>6406</v>
      </c>
    </row>
    <row r="4165" spans="3:11" ht="15" customHeight="1" x14ac:dyDescent="0.3">
      <c r="C4165" s="44" t="s">
        <v>27714</v>
      </c>
      <c r="D4165" s="47" t="s">
        <v>27715</v>
      </c>
      <c r="F4165" s="52" t="s">
        <v>13962</v>
      </c>
      <c r="G4165" s="10">
        <v>170819</v>
      </c>
      <c r="H4165" s="10" t="s">
        <v>6409</v>
      </c>
      <c r="I4165" s="47" t="s">
        <v>4468</v>
      </c>
      <c r="J4165" s="10" t="s">
        <v>163</v>
      </c>
      <c r="K4165" s="10" t="s">
        <v>6410</v>
      </c>
    </row>
    <row r="4166" spans="3:11" ht="15" customHeight="1" x14ac:dyDescent="0.3">
      <c r="C4166" s="44" t="s">
        <v>27716</v>
      </c>
      <c r="D4166" s="47" t="s">
        <v>915</v>
      </c>
      <c r="F4166" s="52" t="s">
        <v>13963</v>
      </c>
      <c r="G4166" s="10">
        <v>501996</v>
      </c>
      <c r="H4166" s="10" t="s">
        <v>6416</v>
      </c>
      <c r="I4166" s="47" t="s">
        <v>4469</v>
      </c>
      <c r="J4166" s="10" t="s">
        <v>166</v>
      </c>
      <c r="K4166" s="10" t="s">
        <v>6417</v>
      </c>
    </row>
    <row r="4167" spans="3:11" ht="15" customHeight="1" x14ac:dyDescent="0.3">
      <c r="C4167" s="44" t="s">
        <v>27717</v>
      </c>
      <c r="D4167" s="47" t="s">
        <v>27718</v>
      </c>
      <c r="F4167" s="52" t="s">
        <v>13964</v>
      </c>
      <c r="G4167" s="10">
        <v>365368</v>
      </c>
      <c r="H4167" s="10" t="s">
        <v>6422</v>
      </c>
      <c r="I4167" s="47" t="s">
        <v>2415</v>
      </c>
      <c r="J4167" s="10" t="s">
        <v>169</v>
      </c>
      <c r="K4167" s="10" t="s">
        <v>6423</v>
      </c>
    </row>
    <row r="4168" spans="3:11" ht="15" customHeight="1" x14ac:dyDescent="0.3">
      <c r="C4168" s="44" t="s">
        <v>27719</v>
      </c>
      <c r="D4168" s="47" t="s">
        <v>27720</v>
      </c>
      <c r="F4168" s="52" t="s">
        <v>13965</v>
      </c>
      <c r="G4168" s="10">
        <v>288905</v>
      </c>
      <c r="H4168" s="10" t="s">
        <v>6432</v>
      </c>
      <c r="I4168" s="47" t="s">
        <v>6431</v>
      </c>
      <c r="J4168" s="10" t="s">
        <v>6433</v>
      </c>
      <c r="K4168" s="10" t="s">
        <v>6434</v>
      </c>
    </row>
    <row r="4169" spans="3:11" ht="15" customHeight="1" x14ac:dyDescent="0.3">
      <c r="C4169" s="44" t="s">
        <v>27721</v>
      </c>
      <c r="D4169" s="47" t="s">
        <v>5215</v>
      </c>
      <c r="F4169" s="52" t="s">
        <v>13966</v>
      </c>
      <c r="G4169" s="10">
        <v>25704</v>
      </c>
      <c r="H4169" s="10" t="s">
        <v>6440</v>
      </c>
      <c r="I4169" s="47" t="s">
        <v>6439</v>
      </c>
      <c r="J4169" s="10" t="s">
        <v>6441</v>
      </c>
      <c r="K4169" s="10" t="s">
        <v>6442</v>
      </c>
    </row>
    <row r="4170" spans="3:11" ht="15" customHeight="1" x14ac:dyDescent="0.3">
      <c r="C4170" s="44" t="s">
        <v>27722</v>
      </c>
      <c r="D4170" s="47" t="s">
        <v>5211</v>
      </c>
      <c r="F4170" s="52" t="s">
        <v>13967</v>
      </c>
      <c r="G4170" s="10">
        <v>25746</v>
      </c>
      <c r="H4170" s="10" t="s">
        <v>6445</v>
      </c>
      <c r="I4170" s="47" t="s">
        <v>2425</v>
      </c>
      <c r="J4170" s="10" t="s">
        <v>6446</v>
      </c>
      <c r="K4170" s="10" t="s">
        <v>6447</v>
      </c>
    </row>
    <row r="4171" spans="3:11" ht="15" customHeight="1" x14ac:dyDescent="0.3">
      <c r="C4171" s="44" t="s">
        <v>27723</v>
      </c>
      <c r="D4171" s="47" t="s">
        <v>4360</v>
      </c>
      <c r="F4171" s="52" t="s">
        <v>13968</v>
      </c>
      <c r="G4171" s="10">
        <v>140924</v>
      </c>
      <c r="H4171" s="10" t="s">
        <v>6450</v>
      </c>
      <c r="I4171" s="47" t="s">
        <v>2429</v>
      </c>
      <c r="J4171" s="10" t="s">
        <v>6451</v>
      </c>
      <c r="K4171" s="10" t="s">
        <v>6452</v>
      </c>
    </row>
    <row r="4172" spans="3:11" ht="15" customHeight="1" x14ac:dyDescent="0.3">
      <c r="C4172" s="44" t="s">
        <v>27724</v>
      </c>
      <c r="D4172" s="47" t="s">
        <v>742</v>
      </c>
      <c r="F4172" s="52" t="s">
        <v>13969</v>
      </c>
      <c r="G4172" s="10">
        <v>24495</v>
      </c>
      <c r="H4172" s="10" t="s">
        <v>6455</v>
      </c>
      <c r="I4172" s="47" t="s">
        <v>2435</v>
      </c>
      <c r="J4172" s="10" t="s">
        <v>6456</v>
      </c>
      <c r="K4172" s="10" t="s">
        <v>6457</v>
      </c>
    </row>
    <row r="4173" spans="3:11" ht="15" customHeight="1" x14ac:dyDescent="0.3">
      <c r="C4173" s="44" t="s">
        <v>27725</v>
      </c>
      <c r="D4173" s="47" t="s">
        <v>27726</v>
      </c>
      <c r="F4173" s="52" t="s">
        <v>25791</v>
      </c>
      <c r="G4173" s="10">
        <v>296541</v>
      </c>
      <c r="H4173" s="10" t="s">
        <v>25792</v>
      </c>
      <c r="I4173" s="47" t="s">
        <v>20998</v>
      </c>
      <c r="J4173" s="10" t="s">
        <v>24085</v>
      </c>
      <c r="K4173" s="10" t="s">
        <v>25793</v>
      </c>
    </row>
    <row r="4174" spans="3:11" ht="15" customHeight="1" x14ac:dyDescent="0.3">
      <c r="C4174" s="44" t="s">
        <v>27727</v>
      </c>
      <c r="D4174" s="47" t="s">
        <v>5388</v>
      </c>
      <c r="F4174" s="52" t="s">
        <v>25794</v>
      </c>
      <c r="G4174" s="10">
        <v>362076</v>
      </c>
      <c r="H4174" s="10" t="s">
        <v>25795</v>
      </c>
      <c r="I4174" s="47" t="s">
        <v>21000</v>
      </c>
      <c r="J4174" s="10" t="s">
        <v>24089</v>
      </c>
      <c r="K4174" s="10" t="s">
        <v>25796</v>
      </c>
    </row>
    <row r="4175" spans="3:11" ht="15" customHeight="1" x14ac:dyDescent="0.3">
      <c r="C4175" s="44" t="s">
        <v>27728</v>
      </c>
      <c r="D4175" s="47" t="s">
        <v>1681</v>
      </c>
      <c r="F4175" s="52" t="s">
        <v>25797</v>
      </c>
      <c r="G4175" s="10">
        <v>499744</v>
      </c>
      <c r="H4175" s="10" t="s">
        <v>25798</v>
      </c>
      <c r="I4175" s="47" t="s">
        <v>21002</v>
      </c>
      <c r="J4175" s="10" t="s">
        <v>24093</v>
      </c>
      <c r="K4175" s="10" t="s">
        <v>25799</v>
      </c>
    </row>
    <row r="4176" spans="3:11" ht="15" customHeight="1" x14ac:dyDescent="0.3">
      <c r="C4176" s="44" t="s">
        <v>27729</v>
      </c>
      <c r="D4176" s="47" t="s">
        <v>27730</v>
      </c>
      <c r="F4176" s="52" t="s">
        <v>25800</v>
      </c>
      <c r="G4176" s="10">
        <v>311783</v>
      </c>
      <c r="H4176" s="10" t="s">
        <v>25801</v>
      </c>
      <c r="I4176" s="47" t="s">
        <v>20996</v>
      </c>
      <c r="J4176" s="10" t="s">
        <v>24081</v>
      </c>
      <c r="K4176" s="10" t="s">
        <v>25802</v>
      </c>
    </row>
    <row r="4177" spans="3:11" ht="15" customHeight="1" x14ac:dyDescent="0.3">
      <c r="C4177" s="44" t="s">
        <v>27731</v>
      </c>
      <c r="D4177" s="47" t="s">
        <v>582</v>
      </c>
      <c r="F4177" s="52" t="s">
        <v>13970</v>
      </c>
      <c r="G4177" s="10">
        <v>246144</v>
      </c>
      <c r="H4177" s="10" t="s">
        <v>6466</v>
      </c>
      <c r="I4177" s="10" t="s">
        <v>6465</v>
      </c>
      <c r="J4177" s="10" t="s">
        <v>6467</v>
      </c>
      <c r="K4177" s="10" t="s">
        <v>6468</v>
      </c>
    </row>
    <row r="4178" spans="3:11" ht="15" customHeight="1" x14ac:dyDescent="0.3">
      <c r="C4178" s="44" t="s">
        <v>27732</v>
      </c>
      <c r="D4178" s="47" t="s">
        <v>588</v>
      </c>
      <c r="F4178" s="52" t="s">
        <v>13971</v>
      </c>
      <c r="G4178" s="10">
        <v>287287</v>
      </c>
      <c r="H4178" s="10" t="s">
        <v>6472</v>
      </c>
      <c r="I4178" s="47" t="s">
        <v>2443</v>
      </c>
      <c r="J4178" s="10" t="s">
        <v>175</v>
      </c>
      <c r="K4178" s="10" t="s">
        <v>6473</v>
      </c>
    </row>
    <row r="4179" spans="3:11" ht="15" customHeight="1" x14ac:dyDescent="0.3">
      <c r="C4179" s="44" t="s">
        <v>27733</v>
      </c>
      <c r="D4179" s="47" t="s">
        <v>602</v>
      </c>
      <c r="F4179" s="52" t="s">
        <v>13972</v>
      </c>
      <c r="G4179" s="10">
        <v>25084</v>
      </c>
      <c r="H4179" s="10" t="s">
        <v>6476</v>
      </c>
      <c r="I4179" s="47" t="s">
        <v>4800</v>
      </c>
      <c r="J4179" s="10" t="s">
        <v>6477</v>
      </c>
      <c r="K4179" s="10" t="s">
        <v>6478</v>
      </c>
    </row>
    <row r="4180" spans="3:11" ht="15" customHeight="1" x14ac:dyDescent="0.3">
      <c r="C4180" s="44" t="s">
        <v>27734</v>
      </c>
      <c r="D4180" s="47" t="s">
        <v>626</v>
      </c>
      <c r="F4180" s="52" t="s">
        <v>13973</v>
      </c>
      <c r="G4180" s="10">
        <v>24497</v>
      </c>
      <c r="H4180" s="10" t="s">
        <v>6481</v>
      </c>
      <c r="I4180" s="47" t="s">
        <v>2450</v>
      </c>
      <c r="J4180" s="10" t="s">
        <v>6482</v>
      </c>
      <c r="K4180" s="10" t="s">
        <v>6483</v>
      </c>
    </row>
    <row r="4181" spans="3:11" ht="15" customHeight="1" x14ac:dyDescent="0.3">
      <c r="C4181" s="44" t="s">
        <v>27735</v>
      </c>
      <c r="D4181" s="47" t="s">
        <v>5740</v>
      </c>
      <c r="F4181" s="52" t="s">
        <v>13974</v>
      </c>
      <c r="G4181" s="10">
        <v>114103</v>
      </c>
      <c r="H4181" s="10" t="s">
        <v>6486</v>
      </c>
      <c r="I4181" s="47" t="s">
        <v>2458</v>
      </c>
      <c r="J4181" s="10" t="s">
        <v>6487</v>
      </c>
      <c r="K4181" s="10" t="s">
        <v>6488</v>
      </c>
    </row>
    <row r="4182" spans="3:11" ht="15" customHeight="1" x14ac:dyDescent="0.3">
      <c r="C4182" s="44" t="s">
        <v>27736</v>
      </c>
      <c r="D4182" s="47" t="s">
        <v>5744</v>
      </c>
      <c r="F4182" s="52" t="s">
        <v>13975</v>
      </c>
      <c r="G4182" s="10">
        <v>24498</v>
      </c>
      <c r="H4182" s="10" t="s">
        <v>6489</v>
      </c>
      <c r="I4182" s="47" t="s">
        <v>939</v>
      </c>
      <c r="J4182" s="10" t="s">
        <v>6490</v>
      </c>
      <c r="K4182" s="10" t="s">
        <v>6491</v>
      </c>
    </row>
    <row r="4183" spans="3:11" ht="15" customHeight="1" x14ac:dyDescent="0.3">
      <c r="C4183" s="44" t="s">
        <v>27737</v>
      </c>
      <c r="D4183" s="47" t="s">
        <v>27738</v>
      </c>
      <c r="F4183" s="52" t="s">
        <v>13976</v>
      </c>
      <c r="G4183" s="10">
        <v>24499</v>
      </c>
      <c r="H4183" s="10" t="s">
        <v>6494</v>
      </c>
      <c r="I4183" s="47" t="s">
        <v>2466</v>
      </c>
      <c r="J4183" s="10" t="s">
        <v>6495</v>
      </c>
      <c r="K4183" s="10" t="s">
        <v>6496</v>
      </c>
    </row>
    <row r="4184" spans="3:11" ht="15" customHeight="1" x14ac:dyDescent="0.3">
      <c r="C4184" s="44" t="s">
        <v>27739</v>
      </c>
      <c r="D4184" s="47" t="s">
        <v>27740</v>
      </c>
      <c r="F4184" s="52" t="s">
        <v>13977</v>
      </c>
      <c r="G4184" s="10">
        <v>25205</v>
      </c>
      <c r="H4184" s="10" t="s">
        <v>6502</v>
      </c>
      <c r="I4184" s="47" t="s">
        <v>2475</v>
      </c>
      <c r="J4184" s="10" t="s">
        <v>6503</v>
      </c>
      <c r="K4184" s="10" t="s">
        <v>6504</v>
      </c>
    </row>
    <row r="4185" spans="3:11" ht="15" customHeight="1" x14ac:dyDescent="0.3">
      <c r="C4185" s="44" t="s">
        <v>27741</v>
      </c>
      <c r="D4185" s="47" t="s">
        <v>1698</v>
      </c>
      <c r="F4185" s="52" t="s">
        <v>13978</v>
      </c>
      <c r="G4185" s="10">
        <v>25647</v>
      </c>
      <c r="H4185" s="10" t="s">
        <v>6510</v>
      </c>
      <c r="I4185" s="47" t="s">
        <v>2483</v>
      </c>
      <c r="J4185" s="10" t="s">
        <v>184</v>
      </c>
      <c r="K4185" s="10" t="s">
        <v>6511</v>
      </c>
    </row>
    <row r="4186" spans="3:11" ht="15" customHeight="1" x14ac:dyDescent="0.3">
      <c r="C4186" s="44" t="s">
        <v>27742</v>
      </c>
      <c r="D4186" s="47" t="s">
        <v>27743</v>
      </c>
      <c r="F4186" s="52" t="s">
        <v>13979</v>
      </c>
      <c r="G4186" s="10">
        <v>294797</v>
      </c>
      <c r="H4186" s="10" t="s">
        <v>6513</v>
      </c>
      <c r="I4186" s="47" t="s">
        <v>6512</v>
      </c>
      <c r="J4186" s="10" t="s">
        <v>6514</v>
      </c>
      <c r="K4186" s="10" t="s">
        <v>6515</v>
      </c>
    </row>
    <row r="4187" spans="3:11" ht="15" customHeight="1" x14ac:dyDescent="0.3">
      <c r="C4187" s="44" t="s">
        <v>27744</v>
      </c>
      <c r="D4187" s="47" t="s">
        <v>6215</v>
      </c>
      <c r="F4187" s="52" t="s">
        <v>13980</v>
      </c>
      <c r="G4187" s="10">
        <v>116558</v>
      </c>
      <c r="H4187" s="10" t="s">
        <v>6523</v>
      </c>
      <c r="I4187" s="47" t="s">
        <v>4475</v>
      </c>
      <c r="J4187" s="10" t="s">
        <v>189</v>
      </c>
      <c r="K4187" s="10" t="s">
        <v>6524</v>
      </c>
    </row>
    <row r="4188" spans="3:11" ht="15" customHeight="1" x14ac:dyDescent="0.3">
      <c r="C4188" s="44" t="s">
        <v>27745</v>
      </c>
      <c r="D4188" s="47" t="s">
        <v>6371</v>
      </c>
      <c r="F4188" s="52" t="s">
        <v>13981</v>
      </c>
      <c r="G4188" s="10">
        <v>24500</v>
      </c>
      <c r="H4188" s="10" t="s">
        <v>6530</v>
      </c>
      <c r="I4188" s="47" t="s">
        <v>6529</v>
      </c>
      <c r="J4188" s="10" t="s">
        <v>6531</v>
      </c>
      <c r="K4188" s="10" t="s">
        <v>6532</v>
      </c>
    </row>
    <row r="4189" spans="3:11" ht="15" customHeight="1" x14ac:dyDescent="0.3">
      <c r="C4189" s="44" t="s">
        <v>27746</v>
      </c>
      <c r="D4189" s="47" t="s">
        <v>6393</v>
      </c>
      <c r="F4189" s="52" t="s">
        <v>13982</v>
      </c>
      <c r="G4189" s="10">
        <v>24504</v>
      </c>
      <c r="H4189" s="10" t="s">
        <v>6556</v>
      </c>
      <c r="I4189" s="47" t="s">
        <v>4342</v>
      </c>
      <c r="J4189" s="10" t="s">
        <v>6557</v>
      </c>
      <c r="K4189" s="10" t="s">
        <v>6558</v>
      </c>
    </row>
    <row r="4190" spans="3:11" ht="15" customHeight="1" x14ac:dyDescent="0.3">
      <c r="C4190" s="44" t="s">
        <v>27747</v>
      </c>
      <c r="D4190" s="47" t="s">
        <v>6411</v>
      </c>
      <c r="F4190" s="52" t="s">
        <v>13983</v>
      </c>
      <c r="G4190" s="10">
        <v>29200</v>
      </c>
      <c r="H4190" s="10" t="s">
        <v>6562</v>
      </c>
      <c r="I4190" s="47" t="s">
        <v>4482</v>
      </c>
      <c r="J4190" s="10" t="s">
        <v>6563</v>
      </c>
      <c r="K4190" s="10" t="s">
        <v>6564</v>
      </c>
    </row>
    <row r="4191" spans="3:11" ht="15" customHeight="1" x14ac:dyDescent="0.3">
      <c r="C4191" s="44" t="s">
        <v>27748</v>
      </c>
      <c r="D4191" s="47" t="s">
        <v>6497</v>
      </c>
      <c r="F4191" s="52" t="s">
        <v>13984</v>
      </c>
      <c r="G4191" s="10">
        <v>25196</v>
      </c>
      <c r="H4191" s="10" t="s">
        <v>6571</v>
      </c>
      <c r="I4191" s="47" t="s">
        <v>6570</v>
      </c>
      <c r="J4191" s="10" t="s">
        <v>6572</v>
      </c>
      <c r="K4191" s="10" t="s">
        <v>6573</v>
      </c>
    </row>
    <row r="4192" spans="3:11" ht="15" customHeight="1" x14ac:dyDescent="0.3">
      <c r="C4192" s="44" t="s">
        <v>27749</v>
      </c>
      <c r="D4192" s="47" t="s">
        <v>6505</v>
      </c>
      <c r="F4192" s="52" t="s">
        <v>13985</v>
      </c>
      <c r="G4192" s="10">
        <v>83711</v>
      </c>
      <c r="H4192" s="10" t="s">
        <v>6580</v>
      </c>
      <c r="I4192" s="47" t="s">
        <v>6579</v>
      </c>
      <c r="J4192" s="10" t="s">
        <v>6581</v>
      </c>
      <c r="K4192" s="10" t="s">
        <v>6582</v>
      </c>
    </row>
    <row r="4193" spans="3:11" ht="15" customHeight="1" x14ac:dyDescent="0.3">
      <c r="C4193" s="44" t="s">
        <v>27750</v>
      </c>
      <c r="D4193" s="47" t="s">
        <v>27751</v>
      </c>
      <c r="F4193" s="52" t="s">
        <v>13986</v>
      </c>
      <c r="G4193" s="10">
        <v>24505</v>
      </c>
      <c r="H4193" s="10" t="s">
        <v>6600</v>
      </c>
      <c r="I4193" s="47" t="s">
        <v>3726</v>
      </c>
      <c r="J4193" s="10" t="s">
        <v>6601</v>
      </c>
      <c r="K4193" s="10" t="s">
        <v>6602</v>
      </c>
    </row>
    <row r="4194" spans="3:11" ht="15" customHeight="1" x14ac:dyDescent="0.3">
      <c r="C4194" s="44" t="s">
        <v>27752</v>
      </c>
      <c r="D4194" s="47" t="s">
        <v>4374</v>
      </c>
      <c r="F4194" s="52" t="s">
        <v>13987</v>
      </c>
      <c r="G4194" s="10">
        <v>24506</v>
      </c>
      <c r="H4194" s="10" t="s">
        <v>6607</v>
      </c>
      <c r="I4194" s="47" t="s">
        <v>3731</v>
      </c>
      <c r="J4194" s="10" t="s">
        <v>6608</v>
      </c>
      <c r="K4194" s="10" t="s">
        <v>6609</v>
      </c>
    </row>
    <row r="4195" spans="3:11" ht="15" customHeight="1" x14ac:dyDescent="0.3">
      <c r="C4195" s="44" t="s">
        <v>27753</v>
      </c>
      <c r="D4195" s="47" t="s">
        <v>6603</v>
      </c>
      <c r="F4195" s="52" t="s">
        <v>25803</v>
      </c>
      <c r="G4195" s="10">
        <v>298439</v>
      </c>
      <c r="H4195" s="10" t="s">
        <v>25804</v>
      </c>
      <c r="I4195" s="47" t="s">
        <v>20155</v>
      </c>
      <c r="J4195" s="10" t="s">
        <v>25805</v>
      </c>
      <c r="K4195" s="10" t="s">
        <v>25806</v>
      </c>
    </row>
    <row r="4196" spans="3:11" ht="15" customHeight="1" x14ac:dyDescent="0.3">
      <c r="C4196" s="44" t="s">
        <v>27754</v>
      </c>
      <c r="D4196" s="47" t="s">
        <v>4153</v>
      </c>
      <c r="F4196" s="52" t="s">
        <v>13988</v>
      </c>
      <c r="G4196" s="10">
        <v>363520</v>
      </c>
      <c r="H4196" s="10" t="s">
        <v>6651</v>
      </c>
      <c r="I4196" s="47" t="s">
        <v>3971</v>
      </c>
      <c r="J4196" s="10" t="s">
        <v>6652</v>
      </c>
      <c r="K4196" s="10" t="s">
        <v>6653</v>
      </c>
    </row>
    <row r="4197" spans="3:11" ht="15" customHeight="1" x14ac:dyDescent="0.3">
      <c r="C4197" s="44" t="s">
        <v>27755</v>
      </c>
      <c r="D4197" s="47" t="s">
        <v>6618</v>
      </c>
      <c r="F4197" s="52" t="s">
        <v>25807</v>
      </c>
      <c r="G4197" s="10">
        <v>314329</v>
      </c>
      <c r="H4197" s="10" t="s">
        <v>25808</v>
      </c>
      <c r="I4197" s="47" t="s">
        <v>17851</v>
      </c>
      <c r="J4197" s="10" t="s">
        <v>25809</v>
      </c>
      <c r="K4197" s="10" t="s">
        <v>25810</v>
      </c>
    </row>
    <row r="4198" spans="3:11" ht="15" customHeight="1" x14ac:dyDescent="0.3">
      <c r="C4198" s="44" t="s">
        <v>27756</v>
      </c>
      <c r="D4198" s="47" t="s">
        <v>6687</v>
      </c>
      <c r="F4198" s="52" t="s">
        <v>13989</v>
      </c>
      <c r="G4198" s="10">
        <v>291100</v>
      </c>
      <c r="H4198" s="10" t="s">
        <v>6708</v>
      </c>
      <c r="I4198" s="47" t="s">
        <v>6707</v>
      </c>
      <c r="J4198" s="10" t="s">
        <v>6709</v>
      </c>
      <c r="K4198" s="10" t="s">
        <v>6710</v>
      </c>
    </row>
    <row r="4199" spans="3:11" ht="15" customHeight="1" x14ac:dyDescent="0.3">
      <c r="C4199" s="44" t="s">
        <v>27757</v>
      </c>
      <c r="D4199" s="47" t="s">
        <v>1523</v>
      </c>
      <c r="F4199" s="52" t="s">
        <v>13990</v>
      </c>
      <c r="G4199" s="10">
        <v>293624</v>
      </c>
      <c r="H4199" s="10" t="s">
        <v>6723</v>
      </c>
      <c r="I4199" s="47" t="s">
        <v>3473</v>
      </c>
      <c r="J4199" s="10" t="s">
        <v>6724</v>
      </c>
      <c r="K4199" s="10" t="s">
        <v>6725</v>
      </c>
    </row>
    <row r="4200" spans="3:11" ht="15" customHeight="1" x14ac:dyDescent="0.3">
      <c r="C4200" s="44" t="s">
        <v>27758</v>
      </c>
      <c r="D4200" s="47" t="s">
        <v>1524</v>
      </c>
      <c r="F4200" s="52" t="s">
        <v>13991</v>
      </c>
      <c r="G4200" s="10">
        <v>311567</v>
      </c>
      <c r="H4200" s="10" t="s">
        <v>6750</v>
      </c>
      <c r="I4200" s="47" t="s">
        <v>6749</v>
      </c>
      <c r="J4200" s="10" t="s">
        <v>6751</v>
      </c>
      <c r="K4200" s="10" t="s">
        <v>6752</v>
      </c>
    </row>
    <row r="4201" spans="3:11" ht="15" customHeight="1" x14ac:dyDescent="0.3">
      <c r="C4201" s="44" t="s">
        <v>27759</v>
      </c>
      <c r="D4201" s="47" t="s">
        <v>1530</v>
      </c>
      <c r="F4201" s="52" t="s">
        <v>13992</v>
      </c>
      <c r="G4201" s="10">
        <v>499271</v>
      </c>
      <c r="H4201" s="10" t="s">
        <v>6774</v>
      </c>
      <c r="I4201" s="47" t="s">
        <v>3073</v>
      </c>
      <c r="J4201" s="10" t="s">
        <v>6775</v>
      </c>
      <c r="K4201" s="10" t="s">
        <v>6776</v>
      </c>
    </row>
    <row r="4202" spans="3:11" ht="15" customHeight="1" x14ac:dyDescent="0.3">
      <c r="C4202" s="44" t="s">
        <v>27760</v>
      </c>
      <c r="D4202" s="47" t="s">
        <v>99</v>
      </c>
      <c r="F4202" s="52" t="s">
        <v>13993</v>
      </c>
      <c r="G4202" s="10">
        <v>309684</v>
      </c>
      <c r="H4202" s="10" t="s">
        <v>6777</v>
      </c>
      <c r="I4202" s="47" t="s">
        <v>3077</v>
      </c>
      <c r="J4202" s="10" t="s">
        <v>6778</v>
      </c>
      <c r="K4202" s="10" t="s">
        <v>6779</v>
      </c>
    </row>
    <row r="4203" spans="3:11" ht="15" customHeight="1" x14ac:dyDescent="0.3">
      <c r="C4203" s="44" t="s">
        <v>27761</v>
      </c>
      <c r="D4203" s="47" t="s">
        <v>5315</v>
      </c>
      <c r="F4203" s="52" t="s">
        <v>25811</v>
      </c>
      <c r="G4203" s="10">
        <v>54404</v>
      </c>
      <c r="H4203" s="10" t="s">
        <v>25812</v>
      </c>
      <c r="I4203" s="47" t="s">
        <v>19073</v>
      </c>
      <c r="J4203" s="10" t="s">
        <v>24110</v>
      </c>
      <c r="K4203" s="10" t="s">
        <v>25813</v>
      </c>
    </row>
    <row r="4204" spans="3:11" ht="15" customHeight="1" x14ac:dyDescent="0.3">
      <c r="C4204" s="44" t="s">
        <v>27762</v>
      </c>
      <c r="D4204" s="47" t="s">
        <v>102</v>
      </c>
      <c r="F4204" s="52" t="s">
        <v>13994</v>
      </c>
      <c r="G4204" s="10">
        <v>29146</v>
      </c>
      <c r="H4204" s="10" t="s">
        <v>6824</v>
      </c>
      <c r="I4204" s="47" t="s">
        <v>3234</v>
      </c>
      <c r="J4204" s="10" t="s">
        <v>6825</v>
      </c>
      <c r="K4204" s="10" t="s">
        <v>6826</v>
      </c>
    </row>
    <row r="4205" spans="3:11" ht="15" customHeight="1" x14ac:dyDescent="0.3">
      <c r="C4205" s="44" t="s">
        <v>27763</v>
      </c>
      <c r="D4205" s="47" t="s">
        <v>138</v>
      </c>
      <c r="F4205" s="52" t="s">
        <v>13995</v>
      </c>
      <c r="G4205" s="10">
        <v>24514</v>
      </c>
      <c r="H4205" s="10" t="s">
        <v>6840</v>
      </c>
      <c r="I4205" s="47" t="s">
        <v>3478</v>
      </c>
      <c r="J4205" s="10" t="s">
        <v>6841</v>
      </c>
      <c r="K4205" s="10" t="s">
        <v>6842</v>
      </c>
    </row>
    <row r="4206" spans="3:11" ht="15" customHeight="1" x14ac:dyDescent="0.3">
      <c r="C4206" s="44" t="s">
        <v>27764</v>
      </c>
      <c r="D4206" s="47" t="s">
        <v>141</v>
      </c>
      <c r="F4206" s="52" t="s">
        <v>25814</v>
      </c>
      <c r="G4206" s="10">
        <v>306617</v>
      </c>
      <c r="H4206" s="10" t="s">
        <v>25815</v>
      </c>
      <c r="I4206" s="47" t="s">
        <v>20160</v>
      </c>
      <c r="J4206" s="10" t="s">
        <v>25816</v>
      </c>
      <c r="K4206" s="10" t="s">
        <v>25817</v>
      </c>
    </row>
    <row r="4207" spans="3:11" ht="15" customHeight="1" x14ac:dyDescent="0.3">
      <c r="C4207" s="44" t="s">
        <v>27765</v>
      </c>
      <c r="D4207" s="47" t="s">
        <v>147</v>
      </c>
      <c r="F4207" s="52" t="s">
        <v>25818</v>
      </c>
      <c r="G4207" s="10">
        <v>312372</v>
      </c>
      <c r="H4207" s="10" t="s">
        <v>25819</v>
      </c>
      <c r="I4207" s="47" t="s">
        <v>20162</v>
      </c>
      <c r="J4207" s="10" t="s">
        <v>25820</v>
      </c>
      <c r="K4207" s="10" t="s">
        <v>25821</v>
      </c>
    </row>
    <row r="4208" spans="3:11" ht="15" customHeight="1" x14ac:dyDescent="0.3">
      <c r="C4208" s="44" t="s">
        <v>27766</v>
      </c>
      <c r="D4208" s="47" t="s">
        <v>174</v>
      </c>
      <c r="F4208" s="52" t="s">
        <v>25822</v>
      </c>
      <c r="G4208" s="10">
        <v>311185</v>
      </c>
      <c r="H4208" s="10" t="s">
        <v>25823</v>
      </c>
      <c r="I4208" s="47" t="s">
        <v>20164</v>
      </c>
      <c r="J4208" s="10" t="s">
        <v>25824</v>
      </c>
      <c r="K4208" s="10" t="s">
        <v>25825</v>
      </c>
    </row>
    <row r="4209" spans="3:11" ht="15" customHeight="1" x14ac:dyDescent="0.3">
      <c r="C4209" s="44" t="s">
        <v>27767</v>
      </c>
      <c r="D4209" s="47" t="s">
        <v>180</v>
      </c>
      <c r="F4209" s="52" t="s">
        <v>25826</v>
      </c>
      <c r="G4209" s="10">
        <v>306073</v>
      </c>
      <c r="H4209" s="10" t="s">
        <v>25827</v>
      </c>
      <c r="I4209" s="47" t="s">
        <v>20166</v>
      </c>
      <c r="J4209" s="10" t="s">
        <v>21889</v>
      </c>
      <c r="K4209" s="10" t="s">
        <v>25828</v>
      </c>
    </row>
    <row r="4210" spans="3:11" ht="15" customHeight="1" x14ac:dyDescent="0.3">
      <c r="C4210" s="44" t="s">
        <v>27768</v>
      </c>
      <c r="D4210" s="47" t="s">
        <v>6901</v>
      </c>
      <c r="F4210" s="52" t="s">
        <v>13996</v>
      </c>
      <c r="G4210" s="10">
        <v>65023</v>
      </c>
      <c r="H4210" s="10" t="s">
        <v>6955</v>
      </c>
      <c r="I4210" s="47" t="s">
        <v>6954</v>
      </c>
      <c r="J4210" s="10" t="s">
        <v>6956</v>
      </c>
      <c r="K4210" s="10" t="s">
        <v>6957</v>
      </c>
    </row>
    <row r="4211" spans="3:11" ht="15" customHeight="1" x14ac:dyDescent="0.3">
      <c r="C4211" s="44" t="s">
        <v>27769</v>
      </c>
      <c r="D4211" s="47" t="s">
        <v>3338</v>
      </c>
      <c r="F4211" s="52" t="s">
        <v>25829</v>
      </c>
      <c r="G4211" s="10">
        <v>293497</v>
      </c>
      <c r="H4211" s="10" t="s">
        <v>25830</v>
      </c>
      <c r="I4211" s="47" t="s">
        <v>18040</v>
      </c>
      <c r="J4211" s="10" t="s">
        <v>24120</v>
      </c>
      <c r="K4211" s="10" t="s">
        <v>25831</v>
      </c>
    </row>
    <row r="4212" spans="3:11" ht="15" customHeight="1" x14ac:dyDescent="0.3">
      <c r="C4212" s="44" t="s">
        <v>27770</v>
      </c>
      <c r="D4212" s="47" t="s">
        <v>27771</v>
      </c>
      <c r="F4212" s="52" t="s">
        <v>25832</v>
      </c>
      <c r="G4212" s="10">
        <v>361700</v>
      </c>
      <c r="H4212" s="10" t="s">
        <v>25833</v>
      </c>
      <c r="I4212" s="47" t="s">
        <v>20169</v>
      </c>
      <c r="J4212" s="10" t="s">
        <v>25834</v>
      </c>
      <c r="K4212" s="10" t="s">
        <v>25835</v>
      </c>
    </row>
    <row r="4213" spans="3:11" ht="15" customHeight="1" x14ac:dyDescent="0.3">
      <c r="C4213" s="44" t="s">
        <v>27772</v>
      </c>
      <c r="D4213" s="47" t="s">
        <v>27773</v>
      </c>
      <c r="F4213" s="52" t="s">
        <v>25836</v>
      </c>
      <c r="G4213" s="10">
        <v>304495</v>
      </c>
      <c r="H4213" s="10" t="s">
        <v>25837</v>
      </c>
      <c r="I4213" s="47" t="s">
        <v>7302</v>
      </c>
      <c r="J4213" s="10" t="s">
        <v>7303</v>
      </c>
      <c r="K4213" s="10" t="s">
        <v>25838</v>
      </c>
    </row>
    <row r="4214" spans="3:11" ht="15" customHeight="1" x14ac:dyDescent="0.3">
      <c r="C4214" s="44" t="s">
        <v>27774</v>
      </c>
      <c r="D4214" s="47" t="s">
        <v>27775</v>
      </c>
      <c r="F4214" s="52" t="s">
        <v>25839</v>
      </c>
      <c r="G4214" s="10">
        <v>117519</v>
      </c>
      <c r="H4214" s="10" t="s">
        <v>25840</v>
      </c>
      <c r="I4214" s="47" t="s">
        <v>18042</v>
      </c>
      <c r="J4214" s="10" t="s">
        <v>21895</v>
      </c>
      <c r="K4214" s="10" t="s">
        <v>25841</v>
      </c>
    </row>
    <row r="4215" spans="3:11" ht="15" customHeight="1" x14ac:dyDescent="0.3">
      <c r="C4215" s="44" t="s">
        <v>27776</v>
      </c>
      <c r="D4215" s="47" t="s">
        <v>3766</v>
      </c>
      <c r="F4215" s="52" t="s">
        <v>13997</v>
      </c>
      <c r="G4215" s="10">
        <v>78976</v>
      </c>
      <c r="H4215" s="10" t="s">
        <v>7070</v>
      </c>
      <c r="I4215" s="47" t="s">
        <v>5628</v>
      </c>
      <c r="J4215" s="10" t="s">
        <v>7071</v>
      </c>
      <c r="K4215" s="10" t="s">
        <v>7072</v>
      </c>
    </row>
    <row r="4216" spans="3:11" ht="15" customHeight="1" x14ac:dyDescent="0.3">
      <c r="C4216" s="44" t="s">
        <v>27777</v>
      </c>
      <c r="D4216" s="47" t="s">
        <v>27519</v>
      </c>
      <c r="F4216" s="52" t="s">
        <v>13998</v>
      </c>
      <c r="G4216" s="10">
        <v>60427</v>
      </c>
      <c r="H4216" s="10" t="s">
        <v>7078</v>
      </c>
      <c r="I4216" s="47" t="s">
        <v>7077</v>
      </c>
      <c r="J4216" s="10" t="s">
        <v>7079</v>
      </c>
      <c r="K4216" s="10" t="s">
        <v>7080</v>
      </c>
    </row>
    <row r="4217" spans="3:11" ht="15" customHeight="1" x14ac:dyDescent="0.3">
      <c r="C4217" s="44" t="s">
        <v>27778</v>
      </c>
      <c r="D4217" s="47" t="s">
        <v>924</v>
      </c>
      <c r="F4217" s="52" t="s">
        <v>13999</v>
      </c>
      <c r="G4217" s="10">
        <v>304666</v>
      </c>
      <c r="H4217" s="10" t="s">
        <v>7083</v>
      </c>
      <c r="I4217" s="47" t="s">
        <v>7082</v>
      </c>
      <c r="J4217" s="10" t="s">
        <v>7084</v>
      </c>
      <c r="K4217" s="10" t="s">
        <v>7085</v>
      </c>
    </row>
    <row r="4218" spans="3:11" ht="15" customHeight="1" x14ac:dyDescent="0.3">
      <c r="C4218" s="44" t="s">
        <v>27779</v>
      </c>
      <c r="D4218" s="47" t="s">
        <v>27780</v>
      </c>
      <c r="F4218" s="52" t="s">
        <v>14000</v>
      </c>
      <c r="G4218" s="10">
        <v>303533</v>
      </c>
      <c r="H4218" s="10" t="s">
        <v>7116</v>
      </c>
      <c r="I4218" s="47" t="s">
        <v>7115</v>
      </c>
      <c r="J4218" s="10" t="s">
        <v>7117</v>
      </c>
      <c r="K4218" s="10" t="s">
        <v>7118</v>
      </c>
    </row>
    <row r="4219" spans="3:11" ht="15" customHeight="1" x14ac:dyDescent="0.3">
      <c r="C4219" s="44" t="s">
        <v>27781</v>
      </c>
      <c r="D4219" s="47" t="s">
        <v>2451</v>
      </c>
      <c r="F4219" s="52" t="s">
        <v>25842</v>
      </c>
      <c r="G4219" s="10">
        <v>266772</v>
      </c>
      <c r="H4219" s="10" t="s">
        <v>25843</v>
      </c>
      <c r="I4219" s="47" t="s">
        <v>18044</v>
      </c>
      <c r="J4219" s="10" t="s">
        <v>24131</v>
      </c>
      <c r="K4219" s="10" t="s">
        <v>25844</v>
      </c>
    </row>
    <row r="4220" spans="3:11" ht="15" customHeight="1" x14ac:dyDescent="0.3">
      <c r="C4220" s="44" t="s">
        <v>27782</v>
      </c>
      <c r="D4220" s="47" t="s">
        <v>889</v>
      </c>
      <c r="F4220" s="52" t="s">
        <v>25845</v>
      </c>
      <c r="G4220" s="10">
        <v>313445</v>
      </c>
      <c r="H4220" s="10" t="s">
        <v>25846</v>
      </c>
      <c r="I4220" s="47" t="s">
        <v>7334</v>
      </c>
      <c r="J4220" s="10" t="s">
        <v>7336</v>
      </c>
      <c r="K4220" s="10" t="s">
        <v>25847</v>
      </c>
    </row>
    <row r="4221" spans="3:11" ht="15" customHeight="1" x14ac:dyDescent="0.3">
      <c r="C4221" s="44" t="s">
        <v>27783</v>
      </c>
      <c r="D4221" s="47" t="s">
        <v>2519</v>
      </c>
      <c r="F4221" s="52" t="s">
        <v>25848</v>
      </c>
      <c r="G4221" s="10">
        <v>246757</v>
      </c>
      <c r="H4221" s="10" t="s">
        <v>25849</v>
      </c>
      <c r="I4221" s="47" t="s">
        <v>20176</v>
      </c>
      <c r="J4221" s="10" t="s">
        <v>25850</v>
      </c>
      <c r="K4221" s="10" t="s">
        <v>25851</v>
      </c>
    </row>
    <row r="4222" spans="3:11" ht="15" customHeight="1" x14ac:dyDescent="0.3">
      <c r="C4222" s="44" t="s">
        <v>27784</v>
      </c>
      <c r="D4222" s="47" t="s">
        <v>2542</v>
      </c>
      <c r="F4222" s="52" t="s">
        <v>14001</v>
      </c>
      <c r="G4222" s="10">
        <v>290692</v>
      </c>
      <c r="H4222" s="10" t="s">
        <v>7124</v>
      </c>
      <c r="I4222" s="47" t="s">
        <v>7123</v>
      </c>
      <c r="J4222" s="10" t="s">
        <v>7125</v>
      </c>
      <c r="K4222" s="10" t="s">
        <v>7126</v>
      </c>
    </row>
    <row r="4223" spans="3:11" ht="15" customHeight="1" x14ac:dyDescent="0.3">
      <c r="C4223" s="44" t="s">
        <v>27785</v>
      </c>
      <c r="D4223" s="47" t="s">
        <v>3842</v>
      </c>
      <c r="F4223" s="52" t="s">
        <v>25852</v>
      </c>
      <c r="G4223" s="10">
        <v>304920</v>
      </c>
      <c r="H4223" s="10" t="s">
        <v>25853</v>
      </c>
      <c r="I4223" s="47" t="s">
        <v>18048</v>
      </c>
      <c r="J4223" s="10" t="s">
        <v>21901</v>
      </c>
      <c r="K4223" s="10" t="s">
        <v>25854</v>
      </c>
    </row>
    <row r="4224" spans="3:11" ht="15" customHeight="1" x14ac:dyDescent="0.3">
      <c r="C4224" s="44" t="s">
        <v>27786</v>
      </c>
      <c r="D4224" s="47" t="s">
        <v>27787</v>
      </c>
      <c r="F4224" s="52" t="s">
        <v>25855</v>
      </c>
      <c r="G4224" s="10">
        <v>313743</v>
      </c>
      <c r="H4224" s="10" t="s">
        <v>25856</v>
      </c>
      <c r="I4224" s="47" t="s">
        <v>18050</v>
      </c>
      <c r="J4224" s="10" t="s">
        <v>21904</v>
      </c>
      <c r="K4224" s="10" t="s">
        <v>25857</v>
      </c>
    </row>
    <row r="4225" spans="3:11" ht="15" customHeight="1" x14ac:dyDescent="0.3">
      <c r="C4225" s="44" t="s">
        <v>27788</v>
      </c>
      <c r="D4225" s="47" t="s">
        <v>27789</v>
      </c>
      <c r="F4225" s="52" t="s">
        <v>25858</v>
      </c>
      <c r="G4225" s="10">
        <v>303792</v>
      </c>
      <c r="H4225" s="10" t="s">
        <v>25859</v>
      </c>
      <c r="I4225" s="47" t="s">
        <v>18052</v>
      </c>
      <c r="J4225" s="10" t="s">
        <v>21907</v>
      </c>
      <c r="K4225" s="10" t="s">
        <v>25860</v>
      </c>
    </row>
    <row r="4226" spans="3:11" ht="15" customHeight="1" x14ac:dyDescent="0.3">
      <c r="C4226" s="44" t="s">
        <v>27790</v>
      </c>
      <c r="D4226" s="47" t="s">
        <v>27791</v>
      </c>
      <c r="E4226" s="48"/>
      <c r="F4226" s="52" t="s">
        <v>14002</v>
      </c>
      <c r="G4226" s="10">
        <v>303803</v>
      </c>
      <c r="H4226" s="10" t="s">
        <v>7129</v>
      </c>
      <c r="I4226" s="47" t="s">
        <v>7128</v>
      </c>
      <c r="J4226" s="10" t="s">
        <v>7130</v>
      </c>
      <c r="K4226" s="10" t="s">
        <v>7131</v>
      </c>
    </row>
    <row r="4227" spans="3:11" ht="15" customHeight="1" x14ac:dyDescent="0.3">
      <c r="C4227" s="44" t="s">
        <v>27792</v>
      </c>
      <c r="D4227" s="47" t="s">
        <v>6694</v>
      </c>
      <c r="E4227" s="48"/>
      <c r="F4227" s="52" t="s">
        <v>14003</v>
      </c>
      <c r="G4227" s="10">
        <v>117537</v>
      </c>
      <c r="H4227" s="10" t="s">
        <v>7140</v>
      </c>
      <c r="I4227" s="47" t="s">
        <v>7139</v>
      </c>
      <c r="J4227" s="10" t="s">
        <v>7141</v>
      </c>
      <c r="K4227" s="10" t="s">
        <v>7142</v>
      </c>
    </row>
    <row r="4228" spans="3:11" ht="15" customHeight="1" x14ac:dyDescent="0.3">
      <c r="C4228" s="44" t="s">
        <v>27793</v>
      </c>
      <c r="D4228" s="47" t="s">
        <v>27794</v>
      </c>
      <c r="E4228" s="48"/>
      <c r="F4228" s="52" t="s">
        <v>25861</v>
      </c>
      <c r="G4228" s="10">
        <v>362303</v>
      </c>
      <c r="H4228" s="10" t="s">
        <v>25862</v>
      </c>
      <c r="I4228" s="47" t="s">
        <v>18055</v>
      </c>
      <c r="J4228" s="10" t="s">
        <v>21910</v>
      </c>
      <c r="K4228" s="10" t="s">
        <v>25863</v>
      </c>
    </row>
    <row r="4229" spans="3:11" ht="15" customHeight="1" x14ac:dyDescent="0.3">
      <c r="C4229" s="44" t="s">
        <v>27795</v>
      </c>
      <c r="D4229" s="47" t="s">
        <v>1566</v>
      </c>
      <c r="E4229" s="48"/>
      <c r="F4229" s="52" t="s">
        <v>25864</v>
      </c>
      <c r="G4229" s="10">
        <v>313348</v>
      </c>
      <c r="H4229" s="10" t="s">
        <v>25865</v>
      </c>
      <c r="I4229" s="47" t="s">
        <v>18057</v>
      </c>
      <c r="J4229" s="10" t="s">
        <v>21913</v>
      </c>
      <c r="K4229" s="10" t="s">
        <v>25866</v>
      </c>
    </row>
    <row r="4230" spans="3:11" ht="15" customHeight="1" x14ac:dyDescent="0.3">
      <c r="C4230" s="44" t="s">
        <v>27796</v>
      </c>
      <c r="D4230" s="47" t="s">
        <v>909</v>
      </c>
      <c r="E4230" s="48"/>
      <c r="F4230" s="52" t="s">
        <v>14004</v>
      </c>
      <c r="G4230" s="10">
        <v>24903</v>
      </c>
      <c r="H4230" s="10" t="s">
        <v>7158</v>
      </c>
      <c r="I4230" s="47" t="s">
        <v>7157</v>
      </c>
      <c r="J4230" s="10" t="s">
        <v>7159</v>
      </c>
      <c r="K4230" s="10" t="s">
        <v>7160</v>
      </c>
    </row>
    <row r="4231" spans="3:11" ht="15" customHeight="1" x14ac:dyDescent="0.3">
      <c r="C4231" s="44" t="s">
        <v>27797</v>
      </c>
      <c r="D4231" s="47" t="s">
        <v>922</v>
      </c>
      <c r="E4231" s="48"/>
      <c r="F4231" s="52" t="s">
        <v>14005</v>
      </c>
      <c r="G4231" s="10">
        <v>294853</v>
      </c>
      <c r="H4231" s="10" t="s">
        <v>7175</v>
      </c>
      <c r="I4231" s="47" t="s">
        <v>7174</v>
      </c>
      <c r="J4231" s="10" t="s">
        <v>7176</v>
      </c>
      <c r="K4231" s="10" t="s">
        <v>7177</v>
      </c>
    </row>
    <row r="4232" spans="3:11" ht="15" customHeight="1" x14ac:dyDescent="0.3">
      <c r="C4232" s="44" t="s">
        <v>27798</v>
      </c>
      <c r="D4232" s="47" t="s">
        <v>27799</v>
      </c>
      <c r="E4232" s="48"/>
      <c r="F4232" s="52" t="s">
        <v>14006</v>
      </c>
      <c r="G4232" s="10">
        <v>25626</v>
      </c>
      <c r="H4232" s="10" t="s">
        <v>7181</v>
      </c>
      <c r="I4232" s="47" t="s">
        <v>7180</v>
      </c>
      <c r="J4232" s="10" t="s">
        <v>7182</v>
      </c>
      <c r="K4232" s="10" t="s">
        <v>7183</v>
      </c>
    </row>
    <row r="4233" spans="3:11" ht="15" customHeight="1" x14ac:dyDescent="0.3">
      <c r="C4233" s="44" t="s">
        <v>27800</v>
      </c>
      <c r="D4233" s="47" t="s">
        <v>801</v>
      </c>
      <c r="E4233" s="48"/>
      <c r="F4233" s="52" t="s">
        <v>25867</v>
      </c>
      <c r="G4233" s="10">
        <v>297596</v>
      </c>
      <c r="H4233" s="10" t="s">
        <v>25868</v>
      </c>
      <c r="I4233" s="47" t="s">
        <v>7386</v>
      </c>
      <c r="J4233" s="10" t="s">
        <v>7387</v>
      </c>
      <c r="K4233" s="10" t="s">
        <v>25869</v>
      </c>
    </row>
    <row r="4234" spans="3:11" ht="15" customHeight="1" x14ac:dyDescent="0.3">
      <c r="C4234" s="44" t="s">
        <v>27801</v>
      </c>
      <c r="D4234" s="47" t="s">
        <v>27802</v>
      </c>
      <c r="E4234" s="48"/>
      <c r="F4234" s="52" t="s">
        <v>25870</v>
      </c>
      <c r="G4234" s="10">
        <v>24528</v>
      </c>
      <c r="H4234" s="10" t="s">
        <v>25871</v>
      </c>
      <c r="I4234" s="47" t="s">
        <v>17635</v>
      </c>
      <c r="J4234" s="10" t="s">
        <v>24150</v>
      </c>
      <c r="K4234" s="10" t="s">
        <v>25872</v>
      </c>
    </row>
    <row r="4235" spans="3:11" ht="15" customHeight="1" x14ac:dyDescent="0.3">
      <c r="C4235" s="44" t="s">
        <v>27803</v>
      </c>
      <c r="D4235" s="47" t="s">
        <v>5235</v>
      </c>
      <c r="E4235" s="48"/>
      <c r="F4235" s="52" t="s">
        <v>25873</v>
      </c>
      <c r="G4235" s="10">
        <v>295357</v>
      </c>
      <c r="H4235" s="10" t="s">
        <v>25874</v>
      </c>
      <c r="I4235" s="47" t="s">
        <v>17596</v>
      </c>
      <c r="J4235" s="10" t="s">
        <v>21919</v>
      </c>
      <c r="K4235" s="10" t="s">
        <v>25875</v>
      </c>
    </row>
    <row r="4236" spans="3:11" ht="15" customHeight="1" x14ac:dyDescent="0.3">
      <c r="C4236" s="44" t="s">
        <v>27804</v>
      </c>
      <c r="D4236" s="47" t="s">
        <v>27805</v>
      </c>
      <c r="E4236" s="48"/>
      <c r="F4236" s="52" t="s">
        <v>14007</v>
      </c>
      <c r="G4236" s="10">
        <v>81511</v>
      </c>
      <c r="H4236" s="10" t="s">
        <v>7202</v>
      </c>
      <c r="I4236" s="47" t="s">
        <v>7201</v>
      </c>
      <c r="J4236" s="10" t="s">
        <v>7203</v>
      </c>
      <c r="K4236" s="10" t="s">
        <v>7204</v>
      </c>
    </row>
    <row r="4237" spans="3:11" ht="15" customHeight="1" x14ac:dyDescent="0.3">
      <c r="C4237" s="44" t="s">
        <v>27806</v>
      </c>
      <c r="D4237" s="47" t="s">
        <v>27807</v>
      </c>
      <c r="E4237" s="48"/>
      <c r="F4237" s="52" t="s">
        <v>14008</v>
      </c>
      <c r="G4237" s="10">
        <v>29469</v>
      </c>
      <c r="H4237" s="10" t="s">
        <v>7211</v>
      </c>
      <c r="I4237" s="47" t="s">
        <v>7210</v>
      </c>
      <c r="J4237" s="10" t="s">
        <v>7212</v>
      </c>
      <c r="K4237" s="10" t="s">
        <v>7213</v>
      </c>
    </row>
    <row r="4238" spans="3:11" ht="15" customHeight="1" x14ac:dyDescent="0.3">
      <c r="C4238" s="44" t="s">
        <v>27808</v>
      </c>
      <c r="D4238" s="47" t="s">
        <v>3344</v>
      </c>
      <c r="E4238" s="48"/>
      <c r="F4238" s="52" t="s">
        <v>14009</v>
      </c>
      <c r="G4238" s="10">
        <v>313050</v>
      </c>
      <c r="H4238" s="10" t="s">
        <v>7215</v>
      </c>
      <c r="I4238" s="47" t="s">
        <v>7214</v>
      </c>
      <c r="J4238" s="10" t="s">
        <v>7216</v>
      </c>
      <c r="K4238" s="10" t="s">
        <v>7217</v>
      </c>
    </row>
    <row r="4239" spans="3:11" ht="15" customHeight="1" x14ac:dyDescent="0.3">
      <c r="C4239" s="44" t="s">
        <v>27809</v>
      </c>
      <c r="D4239" s="47" t="s">
        <v>861</v>
      </c>
      <c r="E4239" s="48"/>
      <c r="F4239" s="52" t="s">
        <v>25876</v>
      </c>
      <c r="G4239" s="10">
        <v>155918</v>
      </c>
      <c r="H4239" s="10" t="s">
        <v>25877</v>
      </c>
      <c r="I4239" s="47" t="s">
        <v>21057</v>
      </c>
      <c r="J4239" s="10" t="s">
        <v>25878</v>
      </c>
      <c r="K4239" s="10" t="s">
        <v>25879</v>
      </c>
    </row>
    <row r="4240" spans="3:11" ht="15" customHeight="1" x14ac:dyDescent="0.3">
      <c r="C4240" s="44" t="s">
        <v>27810</v>
      </c>
      <c r="D4240" s="47" t="s">
        <v>4275</v>
      </c>
      <c r="E4240" s="48"/>
      <c r="F4240" s="52" t="s">
        <v>14010</v>
      </c>
      <c r="G4240" s="10">
        <v>24533</v>
      </c>
      <c r="H4240" s="10" t="s">
        <v>7220</v>
      </c>
      <c r="I4240" s="47" t="s">
        <v>445</v>
      </c>
      <c r="J4240" s="10" t="s">
        <v>7221</v>
      </c>
      <c r="K4240" s="10" t="s">
        <v>7222</v>
      </c>
    </row>
    <row r="4241" spans="3:11" ht="15" customHeight="1" x14ac:dyDescent="0.3">
      <c r="C4241" s="44" t="s">
        <v>27811</v>
      </c>
      <c r="D4241" s="47" t="s">
        <v>1691</v>
      </c>
      <c r="E4241" s="48"/>
      <c r="F4241" s="52" t="s">
        <v>14011</v>
      </c>
      <c r="G4241" s="10">
        <v>498299</v>
      </c>
      <c r="H4241" s="10" t="s">
        <v>7231</v>
      </c>
      <c r="I4241" s="47" t="s">
        <v>4485</v>
      </c>
      <c r="J4241" s="10" t="s">
        <v>7232</v>
      </c>
      <c r="K4241" s="10" t="s">
        <v>7233</v>
      </c>
    </row>
    <row r="4242" spans="3:11" ht="15" customHeight="1" x14ac:dyDescent="0.3">
      <c r="C4242" s="44" t="s">
        <v>27812</v>
      </c>
      <c r="D4242" s="47" t="s">
        <v>7324</v>
      </c>
      <c r="E4242" s="48"/>
      <c r="F4242" s="52" t="s">
        <v>14012</v>
      </c>
      <c r="G4242" s="10">
        <v>289316</v>
      </c>
      <c r="H4242" s="10" t="s">
        <v>7235</v>
      </c>
      <c r="I4242" s="47" t="s">
        <v>7234</v>
      </c>
      <c r="J4242" s="10" t="s">
        <v>198</v>
      </c>
      <c r="K4242" s="10" t="s">
        <v>7236</v>
      </c>
    </row>
    <row r="4243" spans="3:11" ht="15" customHeight="1" x14ac:dyDescent="0.3">
      <c r="C4243" s="44" t="s">
        <v>27813</v>
      </c>
      <c r="D4243" s="47" t="s">
        <v>5073</v>
      </c>
      <c r="E4243" s="48"/>
      <c r="F4243" s="52" t="s">
        <v>14013</v>
      </c>
      <c r="G4243" s="10">
        <v>24536</v>
      </c>
      <c r="H4243" s="10" t="s">
        <v>7237</v>
      </c>
      <c r="I4243" s="47" t="s">
        <v>3732</v>
      </c>
      <c r="J4243" s="10" t="s">
        <v>7238</v>
      </c>
      <c r="K4243" s="10" t="s">
        <v>7239</v>
      </c>
    </row>
    <row r="4244" spans="3:11" ht="15" customHeight="1" x14ac:dyDescent="0.3">
      <c r="C4244" s="44" t="s">
        <v>27814</v>
      </c>
      <c r="D4244" s="47" t="s">
        <v>1287</v>
      </c>
      <c r="E4244" s="48"/>
      <c r="F4244" s="52" t="s">
        <v>14014</v>
      </c>
      <c r="G4244" s="10">
        <v>56646</v>
      </c>
      <c r="H4244" s="10" t="s">
        <v>7240</v>
      </c>
      <c r="I4244" s="47" t="s">
        <v>1364</v>
      </c>
      <c r="J4244" s="10" t="s">
        <v>7241</v>
      </c>
      <c r="K4244" s="10" t="s">
        <v>7242</v>
      </c>
    </row>
    <row r="4245" spans="3:11" ht="15" customHeight="1" x14ac:dyDescent="0.3">
      <c r="C4245" s="44" t="s">
        <v>27815</v>
      </c>
      <c r="D4245" s="47" t="s">
        <v>2026</v>
      </c>
      <c r="E4245" s="48"/>
      <c r="F4245" s="52" t="s">
        <v>25880</v>
      </c>
      <c r="G4245" s="10">
        <v>286994</v>
      </c>
      <c r="H4245" s="10" t="s">
        <v>25881</v>
      </c>
      <c r="I4245" s="47" t="s">
        <v>17203</v>
      </c>
      <c r="J4245" s="10" t="s">
        <v>24157</v>
      </c>
      <c r="K4245" s="10" t="s">
        <v>25882</v>
      </c>
    </row>
    <row r="4246" spans="3:11" ht="15" customHeight="1" x14ac:dyDescent="0.3">
      <c r="C4246" s="44" t="s">
        <v>27816</v>
      </c>
      <c r="D4246" s="47" t="s">
        <v>1365</v>
      </c>
      <c r="E4246" s="48"/>
      <c r="F4246" s="52" t="s">
        <v>14015</v>
      </c>
      <c r="G4246" s="10">
        <v>299802</v>
      </c>
      <c r="H4246" s="10" t="s">
        <v>7247</v>
      </c>
      <c r="I4246" s="47" t="s">
        <v>7246</v>
      </c>
      <c r="J4246" s="10" t="s">
        <v>7248</v>
      </c>
      <c r="K4246" s="10" t="s">
        <v>7249</v>
      </c>
    </row>
    <row r="4247" spans="3:11" ht="15" customHeight="1" x14ac:dyDescent="0.3">
      <c r="C4247" s="44" t="s">
        <v>27817</v>
      </c>
      <c r="D4247" s="47" t="s">
        <v>7364</v>
      </c>
      <c r="E4247" s="48"/>
      <c r="F4247" s="52" t="s">
        <v>14016</v>
      </c>
      <c r="G4247" s="10">
        <v>25477</v>
      </c>
      <c r="H4247" s="10" t="s">
        <v>7251</v>
      </c>
      <c r="I4247" s="47" t="s">
        <v>7250</v>
      </c>
      <c r="J4247" s="10" t="s">
        <v>7252</v>
      </c>
      <c r="K4247" s="10" t="s">
        <v>7253</v>
      </c>
    </row>
    <row r="4248" spans="3:11" ht="15" customHeight="1" x14ac:dyDescent="0.3">
      <c r="C4248" s="44" t="s">
        <v>27818</v>
      </c>
      <c r="D4248" s="47" t="s">
        <v>11048</v>
      </c>
      <c r="E4248" s="48"/>
      <c r="F4248" s="52" t="s">
        <v>14017</v>
      </c>
      <c r="G4248" s="10">
        <v>60584</v>
      </c>
      <c r="H4248" s="10" t="s">
        <v>7254</v>
      </c>
      <c r="I4248" s="47" t="s">
        <v>4486</v>
      </c>
      <c r="J4248" s="10" t="s">
        <v>7255</v>
      </c>
      <c r="K4248" s="10" t="s">
        <v>7256</v>
      </c>
    </row>
    <row r="4249" spans="3:11" ht="15" customHeight="1" x14ac:dyDescent="0.3">
      <c r="C4249" s="44" t="s">
        <v>27819</v>
      </c>
      <c r="D4249" s="47" t="s">
        <v>1656</v>
      </c>
      <c r="E4249" s="48"/>
      <c r="F4249" s="52" t="s">
        <v>14018</v>
      </c>
      <c r="G4249" s="10">
        <v>81680</v>
      </c>
      <c r="H4249" s="10" t="s">
        <v>7257</v>
      </c>
      <c r="I4249" s="47" t="s">
        <v>6269</v>
      </c>
      <c r="J4249" s="10" t="s">
        <v>7258</v>
      </c>
      <c r="K4249" s="10" t="s">
        <v>7259</v>
      </c>
    </row>
    <row r="4250" spans="3:11" ht="15" customHeight="1" x14ac:dyDescent="0.3">
      <c r="C4250" s="44" t="s">
        <v>27820</v>
      </c>
      <c r="D4250" s="47" t="s">
        <v>27821</v>
      </c>
      <c r="E4250" s="48"/>
      <c r="F4250" s="52" t="s">
        <v>14019</v>
      </c>
      <c r="G4250" s="10">
        <v>290907</v>
      </c>
      <c r="H4250" s="10" t="s">
        <v>7260</v>
      </c>
      <c r="I4250" s="47" t="s">
        <v>5493</v>
      </c>
      <c r="J4250" s="10" t="s">
        <v>7261</v>
      </c>
      <c r="K4250" s="10" t="s">
        <v>7262</v>
      </c>
    </row>
    <row r="4251" spans="3:11" ht="15" customHeight="1" x14ac:dyDescent="0.3">
      <c r="C4251" s="44" t="s">
        <v>27822</v>
      </c>
      <c r="D4251" s="47" t="s">
        <v>9062</v>
      </c>
      <c r="E4251" s="48"/>
      <c r="F4251" s="52" t="s">
        <v>14020</v>
      </c>
      <c r="G4251" s="10">
        <v>60374</v>
      </c>
      <c r="H4251" s="10" t="s">
        <v>7271</v>
      </c>
      <c r="I4251" s="47" t="s">
        <v>7270</v>
      </c>
      <c r="J4251" s="10" t="s">
        <v>7272</v>
      </c>
      <c r="K4251" s="10" t="s">
        <v>7273</v>
      </c>
    </row>
    <row r="4252" spans="3:11" ht="15" customHeight="1" x14ac:dyDescent="0.3">
      <c r="C4252" s="44" t="s">
        <v>27823</v>
      </c>
      <c r="D4252" s="47" t="s">
        <v>27824</v>
      </c>
      <c r="E4252" s="48"/>
      <c r="F4252" s="52" t="s">
        <v>14021</v>
      </c>
      <c r="G4252" s="10">
        <v>361084</v>
      </c>
      <c r="H4252" s="10" t="s">
        <v>7279</v>
      </c>
      <c r="I4252" s="47" t="s">
        <v>7278</v>
      </c>
      <c r="J4252" s="10" t="s">
        <v>7280</v>
      </c>
      <c r="K4252" s="10" t="s">
        <v>7281</v>
      </c>
    </row>
    <row r="4253" spans="3:11" ht="15" customHeight="1" x14ac:dyDescent="0.3">
      <c r="C4253" s="44" t="s">
        <v>27825</v>
      </c>
      <c r="D4253" s="47" t="s">
        <v>27826</v>
      </c>
      <c r="E4253" s="48"/>
      <c r="F4253" s="52" t="s">
        <v>25883</v>
      </c>
      <c r="G4253" s="10">
        <v>360926</v>
      </c>
      <c r="H4253" s="10" t="s">
        <v>25884</v>
      </c>
      <c r="I4253" s="47" t="s">
        <v>18060</v>
      </c>
      <c r="J4253" s="10" t="s">
        <v>21925</v>
      </c>
      <c r="K4253" s="10" t="s">
        <v>25885</v>
      </c>
    </row>
    <row r="4254" spans="3:11" ht="15" customHeight="1" x14ac:dyDescent="0.3">
      <c r="C4254" s="44" t="s">
        <v>27827</v>
      </c>
      <c r="D4254" s="47" t="s">
        <v>27828</v>
      </c>
      <c r="E4254" s="48"/>
      <c r="F4254" s="52" t="s">
        <v>25886</v>
      </c>
      <c r="G4254" s="10">
        <v>360761</v>
      </c>
      <c r="H4254" s="10" t="s">
        <v>25887</v>
      </c>
      <c r="I4254" s="47" t="s">
        <v>20187</v>
      </c>
      <c r="J4254" s="10" t="s">
        <v>25888</v>
      </c>
      <c r="K4254" s="10" t="s">
        <v>25889</v>
      </c>
    </row>
    <row r="4255" spans="3:11" ht="15" customHeight="1" x14ac:dyDescent="0.3">
      <c r="C4255" s="44" t="s">
        <v>27829</v>
      </c>
      <c r="D4255" s="47" t="s">
        <v>8829</v>
      </c>
      <c r="E4255" s="48"/>
      <c r="F4255" s="52" t="s">
        <v>14022</v>
      </c>
      <c r="G4255" s="10">
        <v>116744</v>
      </c>
      <c r="H4255" s="10" t="s">
        <v>7292</v>
      </c>
      <c r="I4255" s="47" t="s">
        <v>7291</v>
      </c>
      <c r="J4255" s="10" t="s">
        <v>7293</v>
      </c>
      <c r="K4255" s="10" t="s">
        <v>7294</v>
      </c>
    </row>
    <row r="4256" spans="3:11" ht="15" customHeight="1" x14ac:dyDescent="0.3">
      <c r="C4256" s="44" t="s">
        <v>27830</v>
      </c>
      <c r="D4256" s="47" t="s">
        <v>1532</v>
      </c>
      <c r="E4256" s="48"/>
      <c r="F4256" s="52" t="s">
        <v>14023</v>
      </c>
      <c r="G4256" s="10">
        <v>498609</v>
      </c>
      <c r="H4256" s="10" t="s">
        <v>7296</v>
      </c>
      <c r="I4256" s="47" t="s">
        <v>7295</v>
      </c>
      <c r="J4256" s="10" t="s">
        <v>7297</v>
      </c>
      <c r="K4256" s="10" t="s">
        <v>7298</v>
      </c>
    </row>
    <row r="4257" spans="3:11" ht="15" customHeight="1" x14ac:dyDescent="0.3">
      <c r="C4257" s="44" t="s">
        <v>27831</v>
      </c>
      <c r="D4257" s="47" t="s">
        <v>2507</v>
      </c>
      <c r="E4257" s="48"/>
      <c r="F4257" s="52" t="s">
        <v>25890</v>
      </c>
      <c r="G4257" s="10">
        <v>66025</v>
      </c>
      <c r="H4257" s="10" t="s">
        <v>25891</v>
      </c>
      <c r="I4257" s="47" t="s">
        <v>17209</v>
      </c>
      <c r="J4257" s="10" t="s">
        <v>21931</v>
      </c>
      <c r="K4257" s="10" t="s">
        <v>25892</v>
      </c>
    </row>
    <row r="4258" spans="3:11" ht="15" customHeight="1" x14ac:dyDescent="0.3">
      <c r="C4258" s="44" t="s">
        <v>27832</v>
      </c>
      <c r="D4258" s="47" t="s">
        <v>27833</v>
      </c>
      <c r="E4258" s="48"/>
      <c r="F4258" s="52" t="s">
        <v>25893</v>
      </c>
      <c r="G4258" s="10">
        <v>302378</v>
      </c>
      <c r="H4258" s="10" t="s">
        <v>25894</v>
      </c>
      <c r="I4258" s="47" t="s">
        <v>17211</v>
      </c>
      <c r="J4258" s="10" t="s">
        <v>21934</v>
      </c>
      <c r="K4258" s="10" t="s">
        <v>25895</v>
      </c>
    </row>
    <row r="4259" spans="3:11" ht="15" customHeight="1" x14ac:dyDescent="0.3">
      <c r="C4259" s="44" t="s">
        <v>27834</v>
      </c>
      <c r="D4259" s="47" t="s">
        <v>27835</v>
      </c>
      <c r="E4259" s="48"/>
      <c r="F4259" s="52" t="s">
        <v>25896</v>
      </c>
      <c r="G4259" s="10">
        <v>500317</v>
      </c>
      <c r="H4259" s="10" t="s">
        <v>25897</v>
      </c>
      <c r="I4259" s="47" t="s">
        <v>17213</v>
      </c>
      <c r="J4259" s="10" t="s">
        <v>21937</v>
      </c>
      <c r="K4259" s="10" t="s">
        <v>25898</v>
      </c>
    </row>
    <row r="4260" spans="3:11" ht="15" customHeight="1" x14ac:dyDescent="0.3">
      <c r="C4260" s="44" t="s">
        <v>27836</v>
      </c>
      <c r="D4260" s="47" t="s">
        <v>27837</v>
      </c>
      <c r="E4260" s="48"/>
      <c r="F4260" s="52" t="s">
        <v>14024</v>
      </c>
      <c r="G4260" s="10">
        <v>24539</v>
      </c>
      <c r="H4260" s="10" t="s">
        <v>7299</v>
      </c>
      <c r="I4260" s="47" t="s">
        <v>1366</v>
      </c>
      <c r="J4260" s="10" t="s">
        <v>7300</v>
      </c>
      <c r="K4260" s="10" t="s">
        <v>7301</v>
      </c>
    </row>
    <row r="4261" spans="3:11" ht="15" customHeight="1" x14ac:dyDescent="0.3">
      <c r="C4261" s="44" t="s">
        <v>27838</v>
      </c>
      <c r="D4261" s="47" t="s">
        <v>1792</v>
      </c>
      <c r="E4261" s="48"/>
      <c r="F4261" s="52" t="s">
        <v>25899</v>
      </c>
      <c r="G4261" s="10">
        <v>362566</v>
      </c>
      <c r="H4261" s="10" t="s">
        <v>25900</v>
      </c>
      <c r="I4261" s="47" t="s">
        <v>18062</v>
      </c>
      <c r="J4261" s="10" t="s">
        <v>21940</v>
      </c>
      <c r="K4261" s="10" t="s">
        <v>25901</v>
      </c>
    </row>
    <row r="4262" spans="3:11" ht="15" customHeight="1" x14ac:dyDescent="0.3">
      <c r="C4262" s="44" t="s">
        <v>27839</v>
      </c>
      <c r="D4262" s="47" t="s">
        <v>1528</v>
      </c>
      <c r="E4262" s="48"/>
      <c r="F4262" s="52" t="s">
        <v>25902</v>
      </c>
      <c r="G4262" s="10">
        <v>311866</v>
      </c>
      <c r="H4262" s="10" t="s">
        <v>25903</v>
      </c>
      <c r="I4262" s="47" t="s">
        <v>18064</v>
      </c>
      <c r="J4262" s="10" t="s">
        <v>21943</v>
      </c>
      <c r="K4262" s="10" t="s">
        <v>25904</v>
      </c>
    </row>
    <row r="4263" spans="3:11" ht="15" customHeight="1" x14ac:dyDescent="0.3">
      <c r="C4263" s="44" t="s">
        <v>27840</v>
      </c>
      <c r="D4263" s="47" t="s">
        <v>10729</v>
      </c>
      <c r="E4263" s="48"/>
      <c r="F4263" s="52" t="s">
        <v>14025</v>
      </c>
      <c r="G4263" s="10">
        <v>81681</v>
      </c>
      <c r="H4263" s="10" t="s">
        <v>7311</v>
      </c>
      <c r="I4263" s="47" t="s">
        <v>7310</v>
      </c>
      <c r="J4263" s="10" t="s">
        <v>7312</v>
      </c>
      <c r="K4263" s="10" t="s">
        <v>7313</v>
      </c>
    </row>
    <row r="4264" spans="3:11" ht="15" customHeight="1" x14ac:dyDescent="0.3">
      <c r="C4264" s="44" t="s">
        <v>27841</v>
      </c>
      <c r="D4264" s="47" t="s">
        <v>918</v>
      </c>
      <c r="E4264" s="48"/>
      <c r="F4264" s="52" t="s">
        <v>14026</v>
      </c>
      <c r="G4264" s="10">
        <v>25008</v>
      </c>
      <c r="H4264" s="10" t="s">
        <v>7316</v>
      </c>
      <c r="I4264" s="47" t="s">
        <v>2506</v>
      </c>
      <c r="J4264" s="10" t="s">
        <v>204</v>
      </c>
      <c r="K4264" s="10" t="s">
        <v>7317</v>
      </c>
    </row>
    <row r="4265" spans="3:11" ht="15" customHeight="1" x14ac:dyDescent="0.3">
      <c r="C4265" s="44" t="s">
        <v>27842</v>
      </c>
      <c r="D4265" s="47" t="s">
        <v>782</v>
      </c>
      <c r="E4265" s="48"/>
      <c r="F4265" s="52" t="s">
        <v>14027</v>
      </c>
      <c r="G4265" s="10">
        <v>361795</v>
      </c>
      <c r="H4265" s="10" t="s">
        <v>7318</v>
      </c>
      <c r="I4265" s="47" t="s">
        <v>2518</v>
      </c>
      <c r="J4265" s="10" t="s">
        <v>207</v>
      </c>
      <c r="K4265" s="10" t="s">
        <v>7319</v>
      </c>
    </row>
    <row r="4266" spans="3:11" ht="15" customHeight="1" x14ac:dyDescent="0.3">
      <c r="C4266" s="44" t="s">
        <v>27843</v>
      </c>
      <c r="D4266" s="47" t="s">
        <v>16383</v>
      </c>
      <c r="E4266" s="48"/>
      <c r="F4266" s="52" t="s">
        <v>14028</v>
      </c>
      <c r="G4266" s="10">
        <v>59264</v>
      </c>
      <c r="H4266" s="10" t="s">
        <v>7321</v>
      </c>
      <c r="I4266" s="47" t="s">
        <v>7320</v>
      </c>
      <c r="J4266" s="10" t="s">
        <v>7322</v>
      </c>
      <c r="K4266" s="10" t="s">
        <v>7323</v>
      </c>
    </row>
    <row r="4267" spans="3:11" ht="15" customHeight="1" x14ac:dyDescent="0.3">
      <c r="C4267" s="44" t="s">
        <v>27844</v>
      </c>
      <c r="D4267" s="47" t="s">
        <v>10937</v>
      </c>
      <c r="E4267" s="48"/>
      <c r="F4267" s="52" t="s">
        <v>25905</v>
      </c>
      <c r="G4267" s="10">
        <v>114098</v>
      </c>
      <c r="H4267" s="10" t="s">
        <v>25906</v>
      </c>
      <c r="I4267" s="47" t="s">
        <v>17223</v>
      </c>
      <c r="J4267" s="10" t="s">
        <v>21946</v>
      </c>
      <c r="K4267" s="10" t="s">
        <v>25907</v>
      </c>
    </row>
    <row r="4268" spans="3:11" ht="15" customHeight="1" x14ac:dyDescent="0.3">
      <c r="C4268" s="44" t="s">
        <v>27845</v>
      </c>
      <c r="D4268" s="47" t="s">
        <v>27846</v>
      </c>
      <c r="E4268" s="48"/>
      <c r="F4268" s="52" t="s">
        <v>14029</v>
      </c>
      <c r="G4268" s="10">
        <v>297604</v>
      </c>
      <c r="H4268" s="10" t="s">
        <v>7328</v>
      </c>
      <c r="I4268" s="47" t="s">
        <v>2867</v>
      </c>
      <c r="J4268" s="10" t="s">
        <v>7329</v>
      </c>
      <c r="K4268" s="10" t="s">
        <v>7330</v>
      </c>
    </row>
    <row r="4269" spans="3:11" ht="15" customHeight="1" x14ac:dyDescent="0.3">
      <c r="C4269" s="44" t="s">
        <v>27847</v>
      </c>
      <c r="D4269" s="47" t="s">
        <v>27848</v>
      </c>
      <c r="E4269" s="48"/>
      <c r="F4269" s="52" t="s">
        <v>25908</v>
      </c>
      <c r="G4269" s="10">
        <v>315075</v>
      </c>
      <c r="H4269" s="10" t="s">
        <v>25909</v>
      </c>
      <c r="I4269" s="47" t="s">
        <v>18675</v>
      </c>
      <c r="J4269" s="10" t="s">
        <v>21952</v>
      </c>
      <c r="K4269" s="10" t="s">
        <v>25910</v>
      </c>
    </row>
    <row r="4270" spans="3:11" ht="15" customHeight="1" x14ac:dyDescent="0.3">
      <c r="C4270" s="44" t="s">
        <v>27849</v>
      </c>
      <c r="D4270" s="47" t="s">
        <v>820</v>
      </c>
      <c r="E4270" s="48"/>
      <c r="F4270" s="52" t="s">
        <v>25911</v>
      </c>
      <c r="G4270" s="10">
        <v>291359</v>
      </c>
      <c r="H4270" s="10" t="s">
        <v>25912</v>
      </c>
      <c r="I4270" s="47" t="s">
        <v>3992</v>
      </c>
      <c r="J4270" s="10" t="s">
        <v>7574</v>
      </c>
      <c r="K4270" s="10" t="s">
        <v>25913</v>
      </c>
    </row>
    <row r="4271" spans="3:11" ht="15" customHeight="1" x14ac:dyDescent="0.3">
      <c r="C4271" s="44" t="s">
        <v>27850</v>
      </c>
      <c r="D4271" s="47" t="s">
        <v>27851</v>
      </c>
      <c r="E4271" s="48"/>
      <c r="F4271" s="52" t="s">
        <v>14030</v>
      </c>
      <c r="G4271" s="10">
        <v>448830</v>
      </c>
      <c r="H4271" s="10" t="s">
        <v>7331</v>
      </c>
      <c r="I4271" s="47" t="s">
        <v>3998</v>
      </c>
      <c r="J4271" s="10" t="s">
        <v>7332</v>
      </c>
      <c r="K4271" s="10" t="s">
        <v>7333</v>
      </c>
    </row>
    <row r="4272" spans="3:11" ht="15" customHeight="1" x14ac:dyDescent="0.3">
      <c r="C4272" s="44" t="s">
        <v>27852</v>
      </c>
      <c r="D4272" s="47" t="s">
        <v>27853</v>
      </c>
      <c r="E4272" s="48"/>
      <c r="F4272" s="52" t="s">
        <v>14031</v>
      </c>
      <c r="G4272" s="10">
        <v>25211</v>
      </c>
      <c r="H4272" s="10" t="s">
        <v>7342</v>
      </c>
      <c r="I4272" s="47" t="s">
        <v>7341</v>
      </c>
      <c r="J4272" s="10" t="s">
        <v>7343</v>
      </c>
      <c r="K4272" s="10" t="s">
        <v>7344</v>
      </c>
    </row>
    <row r="4273" spans="3:11" ht="15" customHeight="1" x14ac:dyDescent="0.3">
      <c r="C4273" s="44" t="s">
        <v>27854</v>
      </c>
      <c r="D4273" s="47" t="s">
        <v>9154</v>
      </c>
      <c r="E4273" s="48"/>
      <c r="F4273" s="52" t="s">
        <v>14032</v>
      </c>
      <c r="G4273" s="10">
        <v>94193</v>
      </c>
      <c r="H4273" s="10" t="s">
        <v>7350</v>
      </c>
      <c r="I4273" s="47" t="s">
        <v>7349</v>
      </c>
      <c r="J4273" s="10" t="s">
        <v>7351</v>
      </c>
      <c r="K4273" s="10" t="s">
        <v>7352</v>
      </c>
    </row>
    <row r="4274" spans="3:11" ht="15" customHeight="1" x14ac:dyDescent="0.3">
      <c r="C4274" s="44" t="s">
        <v>27855</v>
      </c>
      <c r="D4274" s="47" t="s">
        <v>3326</v>
      </c>
      <c r="E4274" s="48"/>
      <c r="F4274" s="52" t="s">
        <v>14033</v>
      </c>
      <c r="G4274" s="10">
        <v>29409</v>
      </c>
      <c r="H4274" s="10" t="s">
        <v>7354</v>
      </c>
      <c r="I4274" s="47" t="s">
        <v>7353</v>
      </c>
      <c r="J4274" s="10" t="s">
        <v>7355</v>
      </c>
      <c r="K4274" s="10" t="s">
        <v>7356</v>
      </c>
    </row>
    <row r="4275" spans="3:11" ht="15" customHeight="1" x14ac:dyDescent="0.3">
      <c r="C4275" s="44" t="s">
        <v>27856</v>
      </c>
      <c r="D4275" s="47" t="s">
        <v>1636</v>
      </c>
      <c r="E4275" s="48"/>
      <c r="F4275" s="52" t="s">
        <v>14034</v>
      </c>
      <c r="G4275" s="10">
        <v>25263</v>
      </c>
      <c r="H4275" s="10" t="s">
        <v>7357</v>
      </c>
      <c r="I4275" s="47" t="s">
        <v>3483</v>
      </c>
      <c r="J4275" s="10" t="s">
        <v>7358</v>
      </c>
      <c r="K4275" s="10" t="s">
        <v>7359</v>
      </c>
    </row>
    <row r="4276" spans="3:11" ht="15" customHeight="1" x14ac:dyDescent="0.3">
      <c r="C4276" s="44" t="s">
        <v>27857</v>
      </c>
      <c r="D4276" s="47" t="s">
        <v>1467</v>
      </c>
      <c r="E4276" s="48"/>
      <c r="F4276" s="52" t="s">
        <v>14035</v>
      </c>
      <c r="G4276" s="10">
        <v>307366</v>
      </c>
      <c r="H4276" s="10" t="s">
        <v>7361</v>
      </c>
      <c r="I4276" s="47" t="s">
        <v>7360</v>
      </c>
      <c r="J4276" s="10" t="s">
        <v>7362</v>
      </c>
      <c r="K4276" s="10" t="s">
        <v>7363</v>
      </c>
    </row>
    <row r="4277" spans="3:11" ht="15" customHeight="1" x14ac:dyDescent="0.3">
      <c r="C4277" s="44" t="s">
        <v>27858</v>
      </c>
      <c r="D4277" s="47" t="s">
        <v>27859</v>
      </c>
      <c r="E4277" s="48"/>
      <c r="F4277" s="52" t="s">
        <v>14036</v>
      </c>
      <c r="G4277" s="10">
        <v>310864</v>
      </c>
      <c r="H4277" s="10" t="s">
        <v>7368</v>
      </c>
      <c r="I4277" s="47" t="s">
        <v>7367</v>
      </c>
      <c r="J4277" s="10" t="s">
        <v>7369</v>
      </c>
      <c r="K4277" s="10" t="s">
        <v>7370</v>
      </c>
    </row>
    <row r="4278" spans="3:11" ht="15" customHeight="1" x14ac:dyDescent="0.3">
      <c r="C4278" s="44" t="s">
        <v>27860</v>
      </c>
      <c r="D4278" s="47" t="s">
        <v>27861</v>
      </c>
      <c r="E4278" s="48"/>
      <c r="F4278" s="52" t="s">
        <v>14037</v>
      </c>
      <c r="G4278" s="10">
        <v>29253</v>
      </c>
      <c r="H4278" s="10" t="s">
        <v>7372</v>
      </c>
      <c r="I4278" s="47" t="s">
        <v>7371</v>
      </c>
      <c r="J4278" s="10" t="s">
        <v>7373</v>
      </c>
      <c r="K4278" s="10" t="s">
        <v>7374</v>
      </c>
    </row>
    <row r="4279" spans="3:11" ht="15" customHeight="1" x14ac:dyDescent="0.3">
      <c r="C4279" s="44" t="s">
        <v>27862</v>
      </c>
      <c r="D4279" s="47" t="s">
        <v>1992</v>
      </c>
      <c r="E4279" s="48"/>
      <c r="F4279" s="52" t="s">
        <v>14038</v>
      </c>
      <c r="G4279" s="10">
        <v>25750</v>
      </c>
      <c r="H4279" s="10" t="s">
        <v>7376</v>
      </c>
      <c r="I4279" s="47" t="s">
        <v>7375</v>
      </c>
      <c r="J4279" s="10" t="s">
        <v>7377</v>
      </c>
      <c r="K4279" s="10" t="s">
        <v>7378</v>
      </c>
    </row>
    <row r="4280" spans="3:11" ht="15" customHeight="1" x14ac:dyDescent="0.3">
      <c r="C4280" s="44" t="s">
        <v>27863</v>
      </c>
      <c r="D4280" s="47" t="s">
        <v>1773</v>
      </c>
      <c r="E4280" s="48"/>
      <c r="F4280" s="52" t="s">
        <v>14039</v>
      </c>
      <c r="G4280" s="10">
        <v>116667</v>
      </c>
      <c r="H4280" s="10" t="s">
        <v>7388</v>
      </c>
      <c r="I4280" s="47" t="s">
        <v>4012</v>
      </c>
      <c r="J4280" s="10" t="s">
        <v>7389</v>
      </c>
      <c r="K4280" s="10" t="s">
        <v>7390</v>
      </c>
    </row>
    <row r="4281" spans="3:11" ht="15" customHeight="1" x14ac:dyDescent="0.3">
      <c r="C4281" s="44" t="s">
        <v>27864</v>
      </c>
      <c r="D4281" s="47" t="s">
        <v>4555</v>
      </c>
      <c r="E4281" s="48"/>
      <c r="F4281" s="52" t="s">
        <v>14040</v>
      </c>
      <c r="G4281" s="10">
        <v>308463</v>
      </c>
      <c r="H4281" s="10" t="s">
        <v>7395</v>
      </c>
      <c r="I4281" s="47" t="s">
        <v>7394</v>
      </c>
      <c r="J4281" s="10" t="s">
        <v>7396</v>
      </c>
      <c r="K4281" s="10" t="s">
        <v>7397</v>
      </c>
    </row>
    <row r="4282" spans="3:11" ht="15" customHeight="1" x14ac:dyDescent="0.3">
      <c r="C4282" s="44" t="s">
        <v>27865</v>
      </c>
      <c r="D4282" s="47" t="s">
        <v>27866</v>
      </c>
      <c r="E4282" s="48"/>
      <c r="F4282" s="52" t="s">
        <v>14041</v>
      </c>
      <c r="G4282" s="10">
        <v>116590</v>
      </c>
      <c r="H4282" s="10" t="s">
        <v>7408</v>
      </c>
      <c r="I4282" s="47" t="s">
        <v>2868</v>
      </c>
      <c r="J4282" s="10" t="s">
        <v>7409</v>
      </c>
      <c r="K4282" s="10" t="s">
        <v>7410</v>
      </c>
    </row>
    <row r="4283" spans="3:11" ht="15" customHeight="1" x14ac:dyDescent="0.3">
      <c r="C4283" s="44" t="s">
        <v>27867</v>
      </c>
      <c r="D4283" s="47" t="s">
        <v>7711</v>
      </c>
      <c r="E4283" s="48"/>
      <c r="F4283" s="52" t="s">
        <v>14042</v>
      </c>
      <c r="G4283" s="10">
        <v>116554</v>
      </c>
      <c r="H4283" s="10" t="s">
        <v>7419</v>
      </c>
      <c r="I4283" s="47" t="s">
        <v>4020</v>
      </c>
      <c r="J4283" s="10" t="s">
        <v>7420</v>
      </c>
      <c r="K4283" s="10" t="s">
        <v>7421</v>
      </c>
    </row>
    <row r="4284" spans="3:11" ht="15" customHeight="1" x14ac:dyDescent="0.3">
      <c r="C4284" s="44" t="s">
        <v>27868</v>
      </c>
      <c r="D4284" s="47" t="s">
        <v>27869</v>
      </c>
      <c r="E4284" s="48"/>
      <c r="F4284" s="52" t="s">
        <v>14043</v>
      </c>
      <c r="G4284" s="10">
        <v>315220</v>
      </c>
      <c r="H4284" s="10" t="s">
        <v>7423</v>
      </c>
      <c r="I4284" s="47" t="s">
        <v>7422</v>
      </c>
      <c r="J4284" s="10" t="s">
        <v>7424</v>
      </c>
      <c r="K4284" s="10" t="s">
        <v>7425</v>
      </c>
    </row>
    <row r="4285" spans="3:11" ht="15" customHeight="1" x14ac:dyDescent="0.3">
      <c r="C4285" s="44" t="s">
        <v>27870</v>
      </c>
      <c r="D4285" s="47" t="s">
        <v>27871</v>
      </c>
      <c r="E4285" s="48"/>
      <c r="F4285" s="52" t="s">
        <v>14044</v>
      </c>
      <c r="G4285" s="10">
        <v>50658</v>
      </c>
      <c r="H4285" s="10" t="s">
        <v>7426</v>
      </c>
      <c r="I4285" s="47" t="s">
        <v>4021</v>
      </c>
      <c r="J4285" s="10" t="s">
        <v>7427</v>
      </c>
      <c r="K4285" s="10" t="s">
        <v>7428</v>
      </c>
    </row>
    <row r="4286" spans="3:11" ht="15" customHeight="1" x14ac:dyDescent="0.3">
      <c r="C4286" s="44" t="s">
        <v>27872</v>
      </c>
      <c r="D4286" s="47" t="s">
        <v>27873</v>
      </c>
      <c r="E4286" s="48"/>
      <c r="F4286" s="52" t="s">
        <v>14046</v>
      </c>
      <c r="G4286" s="10">
        <v>25153</v>
      </c>
      <c r="H4286" s="10" t="s">
        <v>7451</v>
      </c>
      <c r="I4286" s="47" t="s">
        <v>7450</v>
      </c>
      <c r="J4286" s="10" t="s">
        <v>7452</v>
      </c>
      <c r="K4286" s="10" t="s">
        <v>7453</v>
      </c>
    </row>
    <row r="4287" spans="3:11" ht="15" customHeight="1" x14ac:dyDescent="0.3">
      <c r="C4287" s="44" t="s">
        <v>27874</v>
      </c>
      <c r="D4287" s="47" t="s">
        <v>27875</v>
      </c>
      <c r="E4287" s="48"/>
      <c r="F4287" s="52" t="s">
        <v>14047</v>
      </c>
      <c r="G4287" s="10">
        <v>680915</v>
      </c>
      <c r="H4287" s="10" t="s">
        <v>7461</v>
      </c>
      <c r="I4287" s="47" t="s">
        <v>5818</v>
      </c>
      <c r="J4287" s="10" t="s">
        <v>7462</v>
      </c>
      <c r="K4287" s="10" t="s">
        <v>7463</v>
      </c>
    </row>
    <row r="4288" spans="3:11" ht="15" customHeight="1" x14ac:dyDescent="0.3">
      <c r="C4288" s="44" t="s">
        <v>27876</v>
      </c>
      <c r="D4288" s="47" t="s">
        <v>4321</v>
      </c>
      <c r="E4288" s="48"/>
      <c r="F4288" s="52" t="s">
        <v>14048</v>
      </c>
      <c r="G4288" s="10">
        <v>89842</v>
      </c>
      <c r="H4288" s="10" t="s">
        <v>7465</v>
      </c>
      <c r="I4288" s="47" t="s">
        <v>7464</v>
      </c>
      <c r="J4288" s="10" t="s">
        <v>7466</v>
      </c>
      <c r="K4288" s="10" t="s">
        <v>7467</v>
      </c>
    </row>
    <row r="4289" spans="3:11" ht="15" customHeight="1" x14ac:dyDescent="0.3">
      <c r="C4289" s="44" t="s">
        <v>27877</v>
      </c>
      <c r="D4289" s="47" t="s">
        <v>15416</v>
      </c>
      <c r="E4289" s="48"/>
      <c r="F4289" s="52" t="s">
        <v>14049</v>
      </c>
      <c r="G4289" s="10">
        <v>302705</v>
      </c>
      <c r="H4289" s="10" t="s">
        <v>7471</v>
      </c>
      <c r="I4289" s="47" t="s">
        <v>7470</v>
      </c>
      <c r="J4289" s="10" t="s">
        <v>7472</v>
      </c>
      <c r="K4289" s="10" t="s">
        <v>7473</v>
      </c>
    </row>
    <row r="4290" spans="3:11" ht="15" customHeight="1" x14ac:dyDescent="0.3">
      <c r="C4290" s="44" t="s">
        <v>27878</v>
      </c>
      <c r="D4290" s="47" t="s">
        <v>27879</v>
      </c>
      <c r="E4290" s="48"/>
      <c r="F4290" s="52" t="s">
        <v>25914</v>
      </c>
      <c r="G4290" s="10">
        <v>292083</v>
      </c>
      <c r="H4290" s="10" t="s">
        <v>25915</v>
      </c>
      <c r="I4290" s="47" t="s">
        <v>17226</v>
      </c>
      <c r="J4290" s="10" t="s">
        <v>24212</v>
      </c>
      <c r="K4290" s="10" t="s">
        <v>25916</v>
      </c>
    </row>
    <row r="4291" spans="3:11" ht="15" customHeight="1" x14ac:dyDescent="0.3">
      <c r="C4291" s="44" t="s">
        <v>27880</v>
      </c>
      <c r="D4291" s="47" t="s">
        <v>27881</v>
      </c>
      <c r="E4291" s="48"/>
      <c r="F4291" s="52" t="s">
        <v>14050</v>
      </c>
      <c r="G4291" s="10">
        <v>282839</v>
      </c>
      <c r="H4291" s="10" t="s">
        <v>7474</v>
      </c>
      <c r="I4291" s="47" t="s">
        <v>6279</v>
      </c>
      <c r="J4291" s="10" t="s">
        <v>7475</v>
      </c>
      <c r="K4291" s="10" t="s">
        <v>7476</v>
      </c>
    </row>
    <row r="4292" spans="3:11" ht="15" customHeight="1" x14ac:dyDescent="0.3">
      <c r="C4292" s="44" t="s">
        <v>27882</v>
      </c>
      <c r="D4292" s="47" t="s">
        <v>27883</v>
      </c>
      <c r="E4292" s="48"/>
      <c r="F4292" s="52" t="s">
        <v>14051</v>
      </c>
      <c r="G4292" s="10">
        <v>29310</v>
      </c>
      <c r="H4292" s="10" t="s">
        <v>7477</v>
      </c>
      <c r="I4292" s="47" t="s">
        <v>3735</v>
      </c>
      <c r="J4292" s="10" t="s">
        <v>7478</v>
      </c>
      <c r="K4292" s="10" t="s">
        <v>7479</v>
      </c>
    </row>
    <row r="4293" spans="3:11" ht="15" customHeight="1" x14ac:dyDescent="0.3">
      <c r="C4293" s="44" t="s">
        <v>27884</v>
      </c>
      <c r="D4293" s="47" t="s">
        <v>991</v>
      </c>
      <c r="E4293" s="48"/>
      <c r="F4293" s="52" t="s">
        <v>25917</v>
      </c>
      <c r="G4293" s="10">
        <v>25635</v>
      </c>
      <c r="H4293" s="10" t="s">
        <v>25918</v>
      </c>
      <c r="I4293" s="47" t="s">
        <v>17230</v>
      </c>
      <c r="J4293" s="10" t="s">
        <v>21979</v>
      </c>
      <c r="K4293" s="10" t="s">
        <v>25919</v>
      </c>
    </row>
    <row r="4294" spans="3:11" ht="15" customHeight="1" x14ac:dyDescent="0.3">
      <c r="C4294" s="44" t="s">
        <v>27885</v>
      </c>
      <c r="D4294" s="47" t="s">
        <v>27886</v>
      </c>
      <c r="E4294" s="48"/>
      <c r="F4294" s="52" t="s">
        <v>25920</v>
      </c>
      <c r="G4294" s="10">
        <v>25726</v>
      </c>
      <c r="H4294" s="10" t="s">
        <v>25921</v>
      </c>
      <c r="I4294" s="47" t="s">
        <v>17232</v>
      </c>
      <c r="J4294" s="10" t="s">
        <v>21982</v>
      </c>
      <c r="K4294" s="10" t="s">
        <v>25922</v>
      </c>
    </row>
    <row r="4295" spans="3:11" ht="15" customHeight="1" x14ac:dyDescent="0.3">
      <c r="C4295" s="44" t="s">
        <v>27887</v>
      </c>
      <c r="D4295" s="47" t="s">
        <v>27888</v>
      </c>
      <c r="E4295" s="48"/>
      <c r="F4295" s="52" t="s">
        <v>14052</v>
      </c>
      <c r="G4295" s="10">
        <v>83567</v>
      </c>
      <c r="H4295" s="10" t="s">
        <v>7484</v>
      </c>
      <c r="I4295" s="47" t="s">
        <v>3739</v>
      </c>
      <c r="J4295" s="10" t="s">
        <v>7485</v>
      </c>
      <c r="K4295" s="10" t="s">
        <v>7486</v>
      </c>
    </row>
    <row r="4296" spans="3:11" ht="15" customHeight="1" x14ac:dyDescent="0.3">
      <c r="C4296" s="44" t="s">
        <v>27889</v>
      </c>
      <c r="D4296" s="47" t="s">
        <v>27890</v>
      </c>
      <c r="E4296" s="48"/>
      <c r="F4296" s="52" t="s">
        <v>14053</v>
      </c>
      <c r="G4296" s="10">
        <v>60430</v>
      </c>
      <c r="H4296" s="10" t="s">
        <v>7487</v>
      </c>
      <c r="I4296" s="47" t="s">
        <v>948</v>
      </c>
      <c r="J4296" s="10" t="s">
        <v>7488</v>
      </c>
      <c r="K4296" s="10" t="s">
        <v>7489</v>
      </c>
    </row>
    <row r="4297" spans="3:11" ht="15" customHeight="1" x14ac:dyDescent="0.3">
      <c r="C4297" s="44" t="s">
        <v>27891</v>
      </c>
      <c r="D4297" s="47" t="s">
        <v>6590</v>
      </c>
      <c r="E4297" s="48"/>
      <c r="F4297" s="52" t="s">
        <v>14054</v>
      </c>
      <c r="G4297" s="10">
        <v>24551</v>
      </c>
      <c r="H4297" s="10" t="s">
        <v>7502</v>
      </c>
      <c r="I4297" s="47" t="s">
        <v>1541</v>
      </c>
      <c r="J4297" s="10" t="s">
        <v>7503</v>
      </c>
      <c r="K4297" s="10" t="s">
        <v>7504</v>
      </c>
    </row>
    <row r="4298" spans="3:11" ht="15" customHeight="1" x14ac:dyDescent="0.3">
      <c r="C4298" s="44" t="s">
        <v>27892</v>
      </c>
      <c r="D4298" s="47" t="s">
        <v>27893</v>
      </c>
      <c r="E4298" s="48"/>
      <c r="F4298" s="52" t="s">
        <v>14055</v>
      </c>
      <c r="G4298" s="10">
        <v>316444</v>
      </c>
      <c r="H4298" s="10" t="s">
        <v>7508</v>
      </c>
      <c r="I4298" s="47" t="s">
        <v>1543</v>
      </c>
      <c r="J4298" s="10" t="s">
        <v>7509</v>
      </c>
      <c r="K4298" s="10" t="s">
        <v>7510</v>
      </c>
    </row>
    <row r="4299" spans="3:11" ht="15" customHeight="1" x14ac:dyDescent="0.3">
      <c r="C4299" s="44" t="s">
        <v>27894</v>
      </c>
      <c r="D4299" s="47" t="s">
        <v>893</v>
      </c>
      <c r="E4299" s="48"/>
      <c r="F4299" s="52" t="s">
        <v>14056</v>
      </c>
      <c r="G4299" s="10">
        <v>81829</v>
      </c>
      <c r="H4299" s="10" t="s">
        <v>7512</v>
      </c>
      <c r="I4299" s="47" t="s">
        <v>1545</v>
      </c>
      <c r="J4299" s="10" t="s">
        <v>7513</v>
      </c>
      <c r="K4299" s="10" t="s">
        <v>7514</v>
      </c>
    </row>
    <row r="4300" spans="3:11" ht="15" customHeight="1" x14ac:dyDescent="0.3">
      <c r="C4300" s="44" t="s">
        <v>27895</v>
      </c>
      <c r="D4300" s="47" t="s">
        <v>2101</v>
      </c>
      <c r="E4300" s="48"/>
      <c r="F4300" s="52" t="s">
        <v>14057</v>
      </c>
      <c r="G4300" s="10">
        <v>81517</v>
      </c>
      <c r="H4300" s="10" t="s">
        <v>7515</v>
      </c>
      <c r="I4300" s="47" t="s">
        <v>5019</v>
      </c>
      <c r="J4300" s="10" t="s">
        <v>7516</v>
      </c>
      <c r="K4300" s="10" t="s">
        <v>7517</v>
      </c>
    </row>
    <row r="4301" spans="3:11" ht="15" customHeight="1" x14ac:dyDescent="0.3">
      <c r="C4301" s="44" t="s">
        <v>27896</v>
      </c>
      <c r="D4301" s="47" t="s">
        <v>2249</v>
      </c>
      <c r="E4301" s="48"/>
      <c r="F4301" s="52" t="s">
        <v>14058</v>
      </c>
      <c r="G4301" s="10">
        <v>314856</v>
      </c>
      <c r="H4301" s="10" t="s">
        <v>7518</v>
      </c>
      <c r="I4301" s="47" t="s">
        <v>4353</v>
      </c>
      <c r="J4301" s="10" t="s">
        <v>7519</v>
      </c>
      <c r="K4301" s="10" t="s">
        <v>7520</v>
      </c>
    </row>
    <row r="4302" spans="3:11" ht="15" customHeight="1" x14ac:dyDescent="0.3">
      <c r="C4302" s="44" t="s">
        <v>27897</v>
      </c>
      <c r="D4302" s="47" t="s">
        <v>1897</v>
      </c>
      <c r="E4302" s="48"/>
      <c r="F4302" s="52" t="s">
        <v>14059</v>
      </c>
      <c r="G4302" s="10">
        <v>304798</v>
      </c>
      <c r="H4302" s="10" t="s">
        <v>7525</v>
      </c>
      <c r="I4302" s="47" t="s">
        <v>5502</v>
      </c>
      <c r="J4302" s="10" t="s">
        <v>7526</v>
      </c>
      <c r="K4302" s="10" t="s">
        <v>7527</v>
      </c>
    </row>
    <row r="4303" spans="3:11" ht="15" customHeight="1" x14ac:dyDescent="0.3">
      <c r="C4303" s="44" t="s">
        <v>27898</v>
      </c>
      <c r="D4303" s="47" t="s">
        <v>3056</v>
      </c>
      <c r="E4303" s="48"/>
      <c r="F4303" s="52" t="s">
        <v>14060</v>
      </c>
      <c r="G4303" s="10">
        <v>58923</v>
      </c>
      <c r="H4303" s="10" t="s">
        <v>7547</v>
      </c>
      <c r="I4303" s="47" t="s">
        <v>7546</v>
      </c>
      <c r="J4303" s="10" t="s">
        <v>7548</v>
      </c>
      <c r="K4303" s="10" t="s">
        <v>7549</v>
      </c>
    </row>
    <row r="4304" spans="3:11" ht="15" customHeight="1" x14ac:dyDescent="0.3">
      <c r="C4304" s="44" t="s">
        <v>27899</v>
      </c>
      <c r="D4304" s="47" t="s">
        <v>27900</v>
      </c>
      <c r="E4304" s="48"/>
      <c r="F4304" s="52" t="s">
        <v>25923</v>
      </c>
      <c r="G4304" s="10">
        <v>307271</v>
      </c>
      <c r="H4304" s="10" t="s">
        <v>25924</v>
      </c>
      <c r="I4304" s="47" t="s">
        <v>18089</v>
      </c>
      <c r="J4304" s="10" t="s">
        <v>21991</v>
      </c>
      <c r="K4304" s="10" t="s">
        <v>25925</v>
      </c>
    </row>
    <row r="4305" spans="3:11" ht="15" customHeight="1" x14ac:dyDescent="0.3">
      <c r="C4305" s="44" t="s">
        <v>27901</v>
      </c>
      <c r="D4305" s="47" t="s">
        <v>27902</v>
      </c>
      <c r="E4305" s="48"/>
      <c r="F4305" s="52" t="s">
        <v>14061</v>
      </c>
      <c r="G4305" s="10">
        <v>29254</v>
      </c>
      <c r="H4305" s="10" t="s">
        <v>7590</v>
      </c>
      <c r="I4305" s="47" t="s">
        <v>7589</v>
      </c>
      <c r="J4305" s="10" t="s">
        <v>7591</v>
      </c>
      <c r="K4305" s="10" t="s">
        <v>7592</v>
      </c>
    </row>
    <row r="4306" spans="3:11" ht="15" customHeight="1" x14ac:dyDescent="0.3">
      <c r="C4306" s="44" t="s">
        <v>27903</v>
      </c>
      <c r="D4306" s="47" t="s">
        <v>6461</v>
      </c>
      <c r="E4306" s="48"/>
      <c r="F4306" s="52" t="s">
        <v>14062</v>
      </c>
      <c r="G4306" s="10">
        <v>25332</v>
      </c>
      <c r="H4306" s="10" t="s">
        <v>7593</v>
      </c>
      <c r="I4306" s="47" t="s">
        <v>5819</v>
      </c>
      <c r="J4306" s="10" t="s">
        <v>7594</v>
      </c>
      <c r="K4306" s="10" t="s">
        <v>7595</v>
      </c>
    </row>
    <row r="4307" spans="3:11" ht="15" customHeight="1" x14ac:dyDescent="0.3">
      <c r="C4307" s="44" t="s">
        <v>27904</v>
      </c>
      <c r="D4307" s="47" t="s">
        <v>27905</v>
      </c>
      <c r="E4307" s="48"/>
      <c r="F4307" s="52" t="s">
        <v>25926</v>
      </c>
      <c r="G4307" s="10">
        <v>302938</v>
      </c>
      <c r="H4307" s="10" t="s">
        <v>25927</v>
      </c>
      <c r="I4307" s="47" t="s">
        <v>18093</v>
      </c>
      <c r="J4307" s="10" t="s">
        <v>21997</v>
      </c>
      <c r="K4307" s="10" t="s">
        <v>25928</v>
      </c>
    </row>
    <row r="4308" spans="3:11" ht="15" customHeight="1" x14ac:dyDescent="0.3">
      <c r="C4308" s="44" t="s">
        <v>27906</v>
      </c>
      <c r="D4308" s="47" t="s">
        <v>7996</v>
      </c>
      <c r="E4308" s="48"/>
      <c r="F4308" s="52" t="s">
        <v>14063</v>
      </c>
      <c r="G4308" s="10">
        <v>307594</v>
      </c>
      <c r="H4308" s="10" t="s">
        <v>7605</v>
      </c>
      <c r="I4308" s="47" t="s">
        <v>7604</v>
      </c>
      <c r="J4308" s="10" t="s">
        <v>7606</v>
      </c>
      <c r="K4308" s="10" t="s">
        <v>7607</v>
      </c>
    </row>
    <row r="4309" spans="3:11" ht="15" customHeight="1" x14ac:dyDescent="0.3">
      <c r="C4309" s="44" t="s">
        <v>27907</v>
      </c>
      <c r="D4309" s="47" t="s">
        <v>10940</v>
      </c>
      <c r="E4309" s="48"/>
      <c r="F4309" s="52" t="s">
        <v>25929</v>
      </c>
      <c r="G4309" s="10">
        <v>474147</v>
      </c>
      <c r="H4309" s="10" t="s">
        <v>25930</v>
      </c>
      <c r="I4309" s="47" t="s">
        <v>18096</v>
      </c>
      <c r="J4309" s="10" t="s">
        <v>25931</v>
      </c>
      <c r="K4309" s="10" t="s">
        <v>25932</v>
      </c>
    </row>
    <row r="4310" spans="3:11" ht="15" customHeight="1" x14ac:dyDescent="0.3">
      <c r="C4310" s="44" t="s">
        <v>27908</v>
      </c>
      <c r="D4310" s="47" t="s">
        <v>27909</v>
      </c>
      <c r="E4310" s="48"/>
      <c r="F4310" s="52" t="s">
        <v>14064</v>
      </c>
      <c r="G4310" s="10">
        <v>54252</v>
      </c>
      <c r="H4310" s="10" t="s">
        <v>7612</v>
      </c>
      <c r="I4310" s="47" t="s">
        <v>7611</v>
      </c>
      <c r="J4310" s="10" t="s">
        <v>7613</v>
      </c>
      <c r="K4310" s="10" t="s">
        <v>7614</v>
      </c>
    </row>
    <row r="4311" spans="3:11" ht="15" customHeight="1" x14ac:dyDescent="0.3">
      <c r="C4311" s="44" t="s">
        <v>27910</v>
      </c>
      <c r="D4311" s="47" t="s">
        <v>1090</v>
      </c>
      <c r="E4311" s="48"/>
      <c r="F4311" s="52" t="s">
        <v>14065</v>
      </c>
      <c r="G4311" s="10">
        <v>81683</v>
      </c>
      <c r="H4311" s="10" t="s">
        <v>7622</v>
      </c>
      <c r="I4311" s="47" t="s">
        <v>2526</v>
      </c>
      <c r="J4311" s="10" t="s">
        <v>7623</v>
      </c>
      <c r="K4311" s="10" t="s">
        <v>7624</v>
      </c>
    </row>
    <row r="4312" spans="3:11" ht="15" customHeight="1" x14ac:dyDescent="0.3">
      <c r="C4312" s="44" t="s">
        <v>27911</v>
      </c>
      <c r="D4312" s="47" t="s">
        <v>4322</v>
      </c>
      <c r="E4312" s="48"/>
      <c r="F4312" s="52" t="s">
        <v>14066</v>
      </c>
      <c r="G4312" s="10">
        <v>291234</v>
      </c>
      <c r="H4312" s="10" t="s">
        <v>7625</v>
      </c>
      <c r="I4312" s="47" t="s">
        <v>4357</v>
      </c>
      <c r="J4312" s="10" t="s">
        <v>7626</v>
      </c>
      <c r="K4312" s="10" t="s">
        <v>7627</v>
      </c>
    </row>
    <row r="4313" spans="3:11" ht="15" customHeight="1" x14ac:dyDescent="0.3">
      <c r="C4313" s="44" t="s">
        <v>27912</v>
      </c>
      <c r="D4313" s="47" t="s">
        <v>10127</v>
      </c>
      <c r="E4313" s="48"/>
      <c r="F4313" s="52" t="s">
        <v>25933</v>
      </c>
      <c r="G4313" s="10">
        <v>296988</v>
      </c>
      <c r="H4313" s="10" t="s">
        <v>25934</v>
      </c>
      <c r="I4313" s="47" t="s">
        <v>18101</v>
      </c>
      <c r="J4313" s="10" t="s">
        <v>22009</v>
      </c>
      <c r="K4313" s="10" t="s">
        <v>25935</v>
      </c>
    </row>
    <row r="4314" spans="3:11" ht="15" customHeight="1" x14ac:dyDescent="0.3">
      <c r="C4314" s="44" t="s">
        <v>27913</v>
      </c>
      <c r="D4314" s="47" t="s">
        <v>8595</v>
      </c>
      <c r="E4314" s="48"/>
      <c r="F4314" s="52" t="s">
        <v>25936</v>
      </c>
      <c r="G4314" s="10">
        <v>297525</v>
      </c>
      <c r="H4314" s="10" t="s">
        <v>25937</v>
      </c>
      <c r="I4314" s="47" t="s">
        <v>18103</v>
      </c>
      <c r="J4314" s="10" t="s">
        <v>24251</v>
      </c>
      <c r="K4314" s="10" t="s">
        <v>25938</v>
      </c>
    </row>
    <row r="4315" spans="3:11" ht="15" customHeight="1" x14ac:dyDescent="0.3">
      <c r="C4315" s="44" t="s">
        <v>27914</v>
      </c>
      <c r="D4315" s="47" t="s">
        <v>1253</v>
      </c>
      <c r="E4315" s="48"/>
      <c r="F4315" s="52" t="s">
        <v>14067</v>
      </c>
      <c r="G4315" s="10">
        <v>81685</v>
      </c>
      <c r="H4315" s="10" t="s">
        <v>7630</v>
      </c>
      <c r="I4315" s="47" t="s">
        <v>5508</v>
      </c>
      <c r="J4315" s="10" t="s">
        <v>7631</v>
      </c>
      <c r="K4315" s="10" t="s">
        <v>7632</v>
      </c>
    </row>
    <row r="4316" spans="3:11" ht="15" customHeight="1" x14ac:dyDescent="0.3">
      <c r="C4316" s="44" t="s">
        <v>27915</v>
      </c>
      <c r="D4316" s="47" t="s">
        <v>7263</v>
      </c>
      <c r="E4316" s="48"/>
      <c r="F4316" s="52" t="s">
        <v>25939</v>
      </c>
      <c r="G4316" s="10">
        <v>360631</v>
      </c>
      <c r="H4316" s="10" t="s">
        <v>25940</v>
      </c>
      <c r="I4316" s="47" t="s">
        <v>18694</v>
      </c>
      <c r="J4316" s="10" t="s">
        <v>22015</v>
      </c>
      <c r="K4316" s="10" t="s">
        <v>25941</v>
      </c>
    </row>
    <row r="4317" spans="3:11" ht="15" customHeight="1" x14ac:dyDescent="0.3">
      <c r="C4317" s="44" t="s">
        <v>27916</v>
      </c>
      <c r="D4317" s="47" t="s">
        <v>16303</v>
      </c>
      <c r="E4317" s="48"/>
      <c r="F4317" s="52" t="s">
        <v>25942</v>
      </c>
      <c r="G4317" s="10">
        <v>302963</v>
      </c>
      <c r="H4317" s="10" t="s">
        <v>25943</v>
      </c>
      <c r="I4317" s="47" t="s">
        <v>19094</v>
      </c>
      <c r="J4317" s="10" t="s">
        <v>25944</v>
      </c>
      <c r="K4317" s="10" t="s">
        <v>25945</v>
      </c>
    </row>
    <row r="4318" spans="3:11" ht="15" customHeight="1" x14ac:dyDescent="0.3">
      <c r="C4318" s="44" t="s">
        <v>27917</v>
      </c>
      <c r="D4318" s="47" t="s">
        <v>5878</v>
      </c>
      <c r="E4318" s="48"/>
      <c r="F4318" s="52" t="s">
        <v>14068</v>
      </c>
      <c r="G4318" s="10">
        <v>81687</v>
      </c>
      <c r="H4318" s="10" t="s">
        <v>7654</v>
      </c>
      <c r="I4318" s="47" t="s">
        <v>953</v>
      </c>
      <c r="J4318" s="10" t="s">
        <v>7655</v>
      </c>
      <c r="K4318" s="10" t="s">
        <v>7656</v>
      </c>
    </row>
    <row r="4319" spans="3:11" ht="15" customHeight="1" x14ac:dyDescent="0.3">
      <c r="C4319" s="44" t="s">
        <v>27918</v>
      </c>
      <c r="D4319" s="47" t="s">
        <v>16403</v>
      </c>
      <c r="E4319" s="48"/>
      <c r="F4319" s="52" t="s">
        <v>25946</v>
      </c>
      <c r="G4319" s="10">
        <v>266713</v>
      </c>
      <c r="H4319" s="10" t="s">
        <v>25947</v>
      </c>
      <c r="I4319" s="47" t="s">
        <v>18105</v>
      </c>
      <c r="J4319" s="10" t="s">
        <v>7956</v>
      </c>
      <c r="K4319" s="10" t="s">
        <v>25948</v>
      </c>
    </row>
    <row r="4320" spans="3:11" ht="15" customHeight="1" x14ac:dyDescent="0.3">
      <c r="C4320" s="44" t="s">
        <v>27919</v>
      </c>
      <c r="D4320" s="47" t="s">
        <v>1654</v>
      </c>
      <c r="E4320" s="48"/>
      <c r="F4320" s="52" t="s">
        <v>14069</v>
      </c>
      <c r="G4320" s="10">
        <v>366455</v>
      </c>
      <c r="H4320" s="10" t="s">
        <v>7674</v>
      </c>
      <c r="I4320" s="47" t="s">
        <v>7673</v>
      </c>
      <c r="J4320" s="10" t="s">
        <v>7675</v>
      </c>
      <c r="K4320" s="10" t="s">
        <v>7676</v>
      </c>
    </row>
    <row r="4321" spans="3:11" ht="15" customHeight="1" x14ac:dyDescent="0.3">
      <c r="C4321" s="44" t="s">
        <v>27920</v>
      </c>
      <c r="D4321" s="47" t="s">
        <v>4341</v>
      </c>
      <c r="E4321" s="48"/>
      <c r="F4321" s="52" t="s">
        <v>14070</v>
      </c>
      <c r="G4321" s="10">
        <v>303413</v>
      </c>
      <c r="H4321" s="10" t="s">
        <v>7677</v>
      </c>
      <c r="I4321" s="47" t="s">
        <v>752</v>
      </c>
      <c r="J4321" s="10" t="s">
        <v>7678</v>
      </c>
      <c r="K4321" s="10" t="s">
        <v>7679</v>
      </c>
    </row>
    <row r="4322" spans="3:11" ht="15" customHeight="1" x14ac:dyDescent="0.3">
      <c r="C4322" s="44" t="s">
        <v>27921</v>
      </c>
      <c r="D4322" s="47" t="s">
        <v>7287</v>
      </c>
      <c r="F4322" s="52" t="s">
        <v>25949</v>
      </c>
      <c r="G4322" s="10">
        <v>404643</v>
      </c>
      <c r="H4322" s="10" t="s">
        <v>25950</v>
      </c>
      <c r="I4322" s="47" t="s">
        <v>19467</v>
      </c>
      <c r="J4322" s="10" t="s">
        <v>25951</v>
      </c>
      <c r="K4322" s="10" t="s">
        <v>25952</v>
      </c>
    </row>
    <row r="4323" spans="3:11" ht="15" customHeight="1" x14ac:dyDescent="0.3">
      <c r="C4323" s="44" t="s">
        <v>27922</v>
      </c>
      <c r="D4323" s="47" t="s">
        <v>753</v>
      </c>
      <c r="F4323" s="52" t="s">
        <v>25953</v>
      </c>
      <c r="G4323" s="10">
        <v>502338</v>
      </c>
      <c r="H4323" s="10" t="s">
        <v>25954</v>
      </c>
      <c r="I4323" s="47" t="s">
        <v>17235</v>
      </c>
      <c r="J4323" s="10" t="s">
        <v>24265</v>
      </c>
      <c r="K4323" s="10" t="s">
        <v>25955</v>
      </c>
    </row>
    <row r="4324" spans="3:11" ht="15" customHeight="1" x14ac:dyDescent="0.3">
      <c r="C4324" s="44" t="s">
        <v>27923</v>
      </c>
      <c r="D4324" s="47" t="s">
        <v>2667</v>
      </c>
      <c r="F4324" s="52" t="s">
        <v>25956</v>
      </c>
      <c r="G4324" s="10">
        <v>404658</v>
      </c>
      <c r="H4324" s="10" t="s">
        <v>25957</v>
      </c>
      <c r="I4324" s="47" t="s">
        <v>17237</v>
      </c>
      <c r="J4324" s="10" t="s">
        <v>24269</v>
      </c>
      <c r="K4324" s="10" t="s">
        <v>25958</v>
      </c>
    </row>
    <row r="4325" spans="3:11" ht="15" customHeight="1" x14ac:dyDescent="0.3">
      <c r="C4325" s="44" t="s">
        <v>27924</v>
      </c>
      <c r="D4325" s="47" t="s">
        <v>27925</v>
      </c>
      <c r="F4325" s="52" t="s">
        <v>25959</v>
      </c>
      <c r="G4325" s="10">
        <v>404644</v>
      </c>
      <c r="H4325" s="10" t="s">
        <v>25960</v>
      </c>
      <c r="I4325" s="47" t="s">
        <v>17239</v>
      </c>
      <c r="J4325" s="10" t="s">
        <v>25961</v>
      </c>
      <c r="K4325" s="10" t="s">
        <v>25962</v>
      </c>
    </row>
    <row r="4326" spans="3:11" ht="15" customHeight="1" x14ac:dyDescent="0.3">
      <c r="C4326" s="44" t="s">
        <v>27926</v>
      </c>
      <c r="D4326" s="47" t="s">
        <v>1638</v>
      </c>
      <c r="F4326" s="52" t="s">
        <v>25963</v>
      </c>
      <c r="G4326" s="10">
        <v>293648</v>
      </c>
      <c r="H4326" s="10" t="s">
        <v>25964</v>
      </c>
      <c r="I4326" s="47" t="s">
        <v>17241</v>
      </c>
      <c r="J4326" s="10" t="s">
        <v>22024</v>
      </c>
      <c r="K4326" s="10" t="s">
        <v>25965</v>
      </c>
    </row>
    <row r="4327" spans="3:11" ht="15" customHeight="1" x14ac:dyDescent="0.3">
      <c r="C4327" s="44" t="s">
        <v>27927</v>
      </c>
      <c r="D4327" s="47" t="s">
        <v>916</v>
      </c>
      <c r="F4327" s="52" t="s">
        <v>25966</v>
      </c>
      <c r="G4327" s="10">
        <v>404660</v>
      </c>
      <c r="H4327" s="10" t="s">
        <v>25967</v>
      </c>
      <c r="I4327" s="47" t="s">
        <v>17243</v>
      </c>
      <c r="J4327" s="10" t="s">
        <v>22027</v>
      </c>
      <c r="K4327" s="10" t="s">
        <v>25968</v>
      </c>
    </row>
    <row r="4328" spans="3:11" ht="15" customHeight="1" x14ac:dyDescent="0.3">
      <c r="C4328" s="44" t="s">
        <v>27928</v>
      </c>
      <c r="D4328" s="47" t="s">
        <v>27929</v>
      </c>
      <c r="F4328" s="52" t="s">
        <v>25969</v>
      </c>
      <c r="G4328" s="10">
        <v>266762</v>
      </c>
      <c r="H4328" s="10" t="s">
        <v>25970</v>
      </c>
      <c r="I4328" s="47" t="s">
        <v>17245</v>
      </c>
      <c r="J4328" s="10" t="s">
        <v>22030</v>
      </c>
      <c r="K4328" s="10" t="s">
        <v>25971</v>
      </c>
    </row>
    <row r="4329" spans="3:11" ht="15" customHeight="1" x14ac:dyDescent="0.3">
      <c r="C4329" s="44" t="s">
        <v>27930</v>
      </c>
      <c r="D4329" s="47" t="s">
        <v>4702</v>
      </c>
      <c r="F4329" s="52" t="s">
        <v>25972</v>
      </c>
      <c r="G4329" s="10">
        <v>309133</v>
      </c>
      <c r="H4329" s="10" t="s">
        <v>25973</v>
      </c>
      <c r="I4329" s="47" t="s">
        <v>17247</v>
      </c>
      <c r="J4329" s="10" t="s">
        <v>22033</v>
      </c>
      <c r="K4329" s="10" t="s">
        <v>25974</v>
      </c>
    </row>
    <row r="4330" spans="3:11" ht="15" customHeight="1" x14ac:dyDescent="0.3">
      <c r="C4330" s="44" t="s">
        <v>27931</v>
      </c>
      <c r="D4330" s="47" t="s">
        <v>27932</v>
      </c>
      <c r="F4330" s="52" t="s">
        <v>25975</v>
      </c>
      <c r="G4330" s="10">
        <v>404641</v>
      </c>
      <c r="H4330" s="10" t="s">
        <v>25976</v>
      </c>
      <c r="I4330" s="47" t="s">
        <v>17249</v>
      </c>
      <c r="J4330" s="10" t="s">
        <v>24289</v>
      </c>
      <c r="K4330" s="10" t="s">
        <v>25977</v>
      </c>
    </row>
    <row r="4331" spans="3:11" ht="15" customHeight="1" x14ac:dyDescent="0.3">
      <c r="C4331" s="44" t="s">
        <v>27933</v>
      </c>
      <c r="D4331" s="47" t="s">
        <v>27934</v>
      </c>
      <c r="F4331" s="52" t="s">
        <v>25978</v>
      </c>
      <c r="G4331" s="10">
        <v>404640</v>
      </c>
      <c r="H4331" s="10" t="s">
        <v>25979</v>
      </c>
      <c r="I4331" s="47" t="s">
        <v>17253</v>
      </c>
      <c r="J4331" s="10" t="s">
        <v>22039</v>
      </c>
      <c r="K4331" s="10" t="s">
        <v>25980</v>
      </c>
    </row>
    <row r="4332" spans="3:11" ht="15" customHeight="1" x14ac:dyDescent="0.3">
      <c r="C4332" s="44" t="s">
        <v>27935</v>
      </c>
      <c r="D4332" s="47" t="s">
        <v>4380</v>
      </c>
      <c r="F4332" s="52" t="s">
        <v>25981</v>
      </c>
      <c r="G4332" s="10">
        <v>252960</v>
      </c>
      <c r="H4332" s="10" t="s">
        <v>25982</v>
      </c>
      <c r="I4332" s="47" t="s">
        <v>19478</v>
      </c>
      <c r="J4332" s="10" t="s">
        <v>22042</v>
      </c>
      <c r="K4332" s="10" t="s">
        <v>25983</v>
      </c>
    </row>
    <row r="4333" spans="3:11" ht="15" customHeight="1" x14ac:dyDescent="0.3">
      <c r="C4333" s="44" t="s">
        <v>27936</v>
      </c>
      <c r="D4333" s="47" t="s">
        <v>10059</v>
      </c>
      <c r="F4333" s="52" t="s">
        <v>14071</v>
      </c>
      <c r="G4333" s="10">
        <v>294230</v>
      </c>
      <c r="H4333" s="10" t="s">
        <v>7693</v>
      </c>
      <c r="I4333" s="47" t="s">
        <v>7692</v>
      </c>
      <c r="J4333" s="10" t="s">
        <v>7694</v>
      </c>
      <c r="K4333" s="10" t="s">
        <v>7695</v>
      </c>
    </row>
    <row r="4334" spans="3:11" ht="15" customHeight="1" x14ac:dyDescent="0.3">
      <c r="C4334" s="44" t="s">
        <v>27937</v>
      </c>
      <c r="D4334" s="47" t="s">
        <v>1659</v>
      </c>
      <c r="F4334" s="52" t="s">
        <v>14072</v>
      </c>
      <c r="G4334" s="10">
        <v>81709</v>
      </c>
      <c r="H4334" s="10" t="s">
        <v>7698</v>
      </c>
      <c r="I4334" s="47" t="s">
        <v>1275</v>
      </c>
      <c r="J4334" s="10" t="s">
        <v>7699</v>
      </c>
      <c r="K4334" s="10" t="s">
        <v>7700</v>
      </c>
    </row>
    <row r="4335" spans="3:11" ht="15" customHeight="1" x14ac:dyDescent="0.3">
      <c r="C4335" s="44" t="s">
        <v>27938</v>
      </c>
      <c r="D4335" s="47" t="s">
        <v>791</v>
      </c>
      <c r="F4335" s="52" t="s">
        <v>25984</v>
      </c>
      <c r="G4335" s="10">
        <v>140910</v>
      </c>
      <c r="H4335" s="10" t="s">
        <v>25985</v>
      </c>
      <c r="I4335" s="47" t="s">
        <v>18749</v>
      </c>
      <c r="J4335" s="10" t="s">
        <v>22051</v>
      </c>
      <c r="K4335" s="10" t="s">
        <v>25986</v>
      </c>
    </row>
    <row r="4336" spans="3:11" ht="15" customHeight="1" x14ac:dyDescent="0.3">
      <c r="C4336" s="44" t="s">
        <v>27939</v>
      </c>
      <c r="D4336" s="47" t="s">
        <v>27940</v>
      </c>
      <c r="F4336" s="52" t="s">
        <v>14073</v>
      </c>
      <c r="G4336" s="10">
        <v>29152</v>
      </c>
      <c r="H4336" s="10" t="s">
        <v>7709</v>
      </c>
      <c r="I4336" s="47" t="s">
        <v>4487</v>
      </c>
      <c r="J4336" s="10" t="s">
        <v>210</v>
      </c>
      <c r="K4336" s="10" t="s">
        <v>7710</v>
      </c>
    </row>
    <row r="4337" spans="3:11" ht="15" customHeight="1" x14ac:dyDescent="0.3">
      <c r="C4337" s="44" t="s">
        <v>27941</v>
      </c>
      <c r="D4337" s="47" t="s">
        <v>4620</v>
      </c>
      <c r="F4337" s="52" t="s">
        <v>25987</v>
      </c>
      <c r="G4337" s="10">
        <v>294313</v>
      </c>
      <c r="H4337" s="10" t="s">
        <v>25988</v>
      </c>
      <c r="I4337" s="47" t="s">
        <v>17658</v>
      </c>
      <c r="J4337" s="10" t="s">
        <v>24305</v>
      </c>
      <c r="K4337" s="10" t="s">
        <v>25989</v>
      </c>
    </row>
    <row r="4338" spans="3:11" ht="15" customHeight="1" x14ac:dyDescent="0.3">
      <c r="C4338" s="44" t="s">
        <v>27942</v>
      </c>
      <c r="D4338" s="47" t="s">
        <v>16354</v>
      </c>
      <c r="F4338" s="52" t="s">
        <v>25990</v>
      </c>
      <c r="G4338" s="10">
        <v>309142</v>
      </c>
      <c r="H4338" s="10" t="s">
        <v>25991</v>
      </c>
      <c r="I4338" s="47" t="s">
        <v>17660</v>
      </c>
      <c r="J4338" s="10" t="s">
        <v>8040</v>
      </c>
      <c r="K4338" s="10" t="s">
        <v>25992</v>
      </c>
    </row>
    <row r="4339" spans="3:11" ht="15" customHeight="1" x14ac:dyDescent="0.3">
      <c r="C4339" s="44" t="s">
        <v>27943</v>
      </c>
      <c r="D4339" s="47" t="s">
        <v>1164</v>
      </c>
      <c r="F4339" s="52" t="s">
        <v>14074</v>
      </c>
      <c r="G4339" s="10">
        <v>114211</v>
      </c>
      <c r="H4339" s="10" t="s">
        <v>7733</v>
      </c>
      <c r="I4339" s="47" t="s">
        <v>7732</v>
      </c>
      <c r="J4339" s="10" t="s">
        <v>7734</v>
      </c>
      <c r="K4339" s="10" t="s">
        <v>7735</v>
      </c>
    </row>
    <row r="4340" spans="3:11" ht="15" customHeight="1" x14ac:dyDescent="0.3">
      <c r="C4340" s="44" t="s">
        <v>27944</v>
      </c>
      <c r="D4340" s="47" t="s">
        <v>1896</v>
      </c>
      <c r="F4340" s="52" t="s">
        <v>14075</v>
      </c>
      <c r="G4340" s="10">
        <v>192646</v>
      </c>
      <c r="H4340" s="10" t="s">
        <v>7737</v>
      </c>
      <c r="I4340" s="47" t="s">
        <v>7736</v>
      </c>
      <c r="J4340" s="10" t="s">
        <v>7738</v>
      </c>
      <c r="K4340" s="10" t="s">
        <v>7739</v>
      </c>
    </row>
    <row r="4341" spans="3:11" ht="15" customHeight="1" x14ac:dyDescent="0.3">
      <c r="C4341" s="44" t="s">
        <v>27945</v>
      </c>
      <c r="D4341" s="47" t="s">
        <v>1540</v>
      </c>
      <c r="F4341" s="52" t="s">
        <v>25993</v>
      </c>
      <c r="G4341" s="10">
        <v>310900</v>
      </c>
      <c r="H4341" s="10" t="s">
        <v>25994</v>
      </c>
      <c r="I4341" s="47" t="s">
        <v>18699</v>
      </c>
      <c r="J4341" s="10" t="s">
        <v>22057</v>
      </c>
      <c r="K4341" s="10" t="s">
        <v>25995</v>
      </c>
    </row>
    <row r="4342" spans="3:11" ht="15" customHeight="1" x14ac:dyDescent="0.3">
      <c r="C4342" s="44" t="s">
        <v>27946</v>
      </c>
      <c r="D4342" s="47" t="s">
        <v>4851</v>
      </c>
      <c r="F4342" s="52" t="s">
        <v>25996</v>
      </c>
      <c r="G4342" s="10">
        <v>303887</v>
      </c>
      <c r="H4342" s="10" t="s">
        <v>25997</v>
      </c>
      <c r="I4342" s="47" t="s">
        <v>19098</v>
      </c>
      <c r="J4342" s="10" t="s">
        <v>22060</v>
      </c>
      <c r="K4342" s="10" t="s">
        <v>25998</v>
      </c>
    </row>
    <row r="4343" spans="3:11" ht="15" customHeight="1" x14ac:dyDescent="0.3">
      <c r="C4343" s="44" t="s">
        <v>27947</v>
      </c>
      <c r="D4343" s="47" t="s">
        <v>1141</v>
      </c>
      <c r="F4343" s="52" t="s">
        <v>14076</v>
      </c>
      <c r="G4343" s="10">
        <v>298576</v>
      </c>
      <c r="H4343" s="10" t="s">
        <v>7750</v>
      </c>
      <c r="I4343" s="47" t="s">
        <v>7749</v>
      </c>
      <c r="J4343" s="10" t="s">
        <v>7751</v>
      </c>
      <c r="K4343" s="10" t="s">
        <v>7752</v>
      </c>
    </row>
    <row r="4344" spans="3:11" ht="15" customHeight="1" x14ac:dyDescent="0.3">
      <c r="C4344" s="44" t="s">
        <v>27948</v>
      </c>
      <c r="D4344" s="47" t="s">
        <v>877</v>
      </c>
      <c r="F4344" s="52" t="s">
        <v>14077</v>
      </c>
      <c r="G4344" s="10">
        <v>286918</v>
      </c>
      <c r="H4344" s="10" t="s">
        <v>7764</v>
      </c>
      <c r="I4344" s="47" t="s">
        <v>3486</v>
      </c>
      <c r="J4344" s="10" t="s">
        <v>7765</v>
      </c>
      <c r="K4344" s="10" t="s">
        <v>7766</v>
      </c>
    </row>
    <row r="4345" spans="3:11" ht="15" customHeight="1" x14ac:dyDescent="0.3">
      <c r="C4345" s="44" t="s">
        <v>27949</v>
      </c>
      <c r="D4345" s="47" t="s">
        <v>27950</v>
      </c>
      <c r="F4345" s="52" t="s">
        <v>14078</v>
      </c>
      <c r="G4345" s="10">
        <v>296344</v>
      </c>
      <c r="H4345" s="10" t="s">
        <v>7775</v>
      </c>
      <c r="I4345" s="47" t="s">
        <v>7774</v>
      </c>
      <c r="J4345" s="10" t="s">
        <v>7776</v>
      </c>
      <c r="K4345" s="10" t="s">
        <v>7777</v>
      </c>
    </row>
    <row r="4346" spans="3:11" ht="15" customHeight="1" x14ac:dyDescent="0.3">
      <c r="C4346" s="44" t="s">
        <v>27951</v>
      </c>
      <c r="D4346" s="47" t="s">
        <v>8852</v>
      </c>
      <c r="F4346" s="52" t="s">
        <v>14079</v>
      </c>
      <c r="G4346" s="10">
        <v>24577</v>
      </c>
      <c r="H4346" s="10" t="s">
        <v>7778</v>
      </c>
      <c r="I4346" s="47" t="s">
        <v>1282</v>
      </c>
      <c r="J4346" s="10" t="s">
        <v>7779</v>
      </c>
      <c r="K4346" s="10" t="s">
        <v>7780</v>
      </c>
    </row>
    <row r="4347" spans="3:11" ht="15" customHeight="1" x14ac:dyDescent="0.3">
      <c r="C4347" s="44" t="s">
        <v>27952</v>
      </c>
      <c r="D4347" s="47" t="s">
        <v>1293</v>
      </c>
      <c r="F4347" s="52" t="s">
        <v>25999</v>
      </c>
      <c r="G4347" s="10">
        <v>290447</v>
      </c>
      <c r="H4347" s="10" t="s">
        <v>26000</v>
      </c>
      <c r="I4347" s="47" t="s">
        <v>18110</v>
      </c>
      <c r="J4347" s="10" t="s">
        <v>22063</v>
      </c>
      <c r="K4347" s="10" t="s">
        <v>26001</v>
      </c>
    </row>
    <row r="4348" spans="3:11" ht="15" customHeight="1" x14ac:dyDescent="0.3">
      <c r="C4348" s="44" t="s">
        <v>27953</v>
      </c>
      <c r="D4348" s="47" t="s">
        <v>27954</v>
      </c>
      <c r="F4348" s="52" t="s">
        <v>14080</v>
      </c>
      <c r="G4348" s="10">
        <v>301059</v>
      </c>
      <c r="H4348" s="10" t="s">
        <v>7786</v>
      </c>
      <c r="I4348" s="47" t="s">
        <v>3487</v>
      </c>
      <c r="J4348" s="10" t="s">
        <v>7787</v>
      </c>
      <c r="K4348" s="10" t="s">
        <v>7788</v>
      </c>
    </row>
    <row r="4349" spans="3:11" ht="15" customHeight="1" x14ac:dyDescent="0.3">
      <c r="C4349" s="44" t="s">
        <v>27955</v>
      </c>
      <c r="D4349" s="47" t="s">
        <v>16345</v>
      </c>
      <c r="F4349" s="52" t="s">
        <v>26002</v>
      </c>
      <c r="G4349" s="10">
        <v>501282</v>
      </c>
      <c r="H4349" s="10" t="s">
        <v>26003</v>
      </c>
      <c r="I4349" s="47" t="s">
        <v>18915</v>
      </c>
      <c r="J4349" s="10" t="s">
        <v>26004</v>
      </c>
      <c r="K4349" s="10" t="s">
        <v>26005</v>
      </c>
    </row>
    <row r="4350" spans="3:11" ht="15" customHeight="1" x14ac:dyDescent="0.3">
      <c r="C4350" s="44" t="s">
        <v>27956</v>
      </c>
      <c r="D4350" s="47" t="s">
        <v>7714</v>
      </c>
      <c r="F4350" s="52" t="s">
        <v>14081</v>
      </c>
      <c r="G4350" s="10">
        <v>306825</v>
      </c>
      <c r="H4350" s="10" t="s">
        <v>7802</v>
      </c>
      <c r="I4350" s="47" t="s">
        <v>7801</v>
      </c>
      <c r="J4350" s="10" t="s">
        <v>7803</v>
      </c>
      <c r="K4350" s="10" t="s">
        <v>7804</v>
      </c>
    </row>
    <row r="4351" spans="3:11" ht="15" customHeight="1" x14ac:dyDescent="0.3">
      <c r="C4351" s="44" t="s">
        <v>27957</v>
      </c>
      <c r="D4351" s="47" t="s">
        <v>9859</v>
      </c>
      <c r="F4351" s="52" t="s">
        <v>26006</v>
      </c>
      <c r="G4351" s="10">
        <v>296583</v>
      </c>
      <c r="H4351" s="10" t="s">
        <v>26007</v>
      </c>
      <c r="I4351" s="47" t="s">
        <v>20214</v>
      </c>
      <c r="J4351" s="10" t="s">
        <v>26008</v>
      </c>
      <c r="K4351" s="10" t="s">
        <v>26009</v>
      </c>
    </row>
    <row r="4352" spans="3:11" ht="15" customHeight="1" x14ac:dyDescent="0.3">
      <c r="C4352" s="44" t="s">
        <v>27958</v>
      </c>
      <c r="D4352" s="47" t="s">
        <v>16368</v>
      </c>
      <c r="F4352" s="52" t="s">
        <v>14082</v>
      </c>
      <c r="G4352" s="10">
        <v>191568</v>
      </c>
      <c r="H4352" s="10" t="s">
        <v>7813</v>
      </c>
      <c r="I4352" s="47" t="s">
        <v>2878</v>
      </c>
      <c r="J4352" s="10" t="s">
        <v>7814</v>
      </c>
      <c r="K4352" s="10" t="s">
        <v>7815</v>
      </c>
    </row>
    <row r="4353" spans="3:11" ht="15" customHeight="1" x14ac:dyDescent="0.3">
      <c r="C4353" s="44" t="s">
        <v>27959</v>
      </c>
      <c r="D4353" s="47" t="s">
        <v>2065</v>
      </c>
      <c r="F4353" s="52" t="s">
        <v>14083</v>
      </c>
      <c r="G4353" s="10">
        <v>297508</v>
      </c>
      <c r="H4353" s="10" t="s">
        <v>7816</v>
      </c>
      <c r="I4353" s="47" t="s">
        <v>2534</v>
      </c>
      <c r="J4353" s="10" t="s">
        <v>7817</v>
      </c>
      <c r="K4353" s="10" t="s">
        <v>7818</v>
      </c>
    </row>
    <row r="4354" spans="3:11" ht="15" customHeight="1" x14ac:dyDescent="0.3">
      <c r="C4354" s="44" t="s">
        <v>27960</v>
      </c>
      <c r="D4354" s="47" t="s">
        <v>27961</v>
      </c>
      <c r="F4354" s="52" t="s">
        <v>14084</v>
      </c>
      <c r="G4354" s="10">
        <v>85482</v>
      </c>
      <c r="H4354" s="10" t="s">
        <v>7838</v>
      </c>
      <c r="I4354" s="47" t="s">
        <v>959</v>
      </c>
      <c r="J4354" s="10" t="s">
        <v>7839</v>
      </c>
      <c r="K4354" s="10" t="s">
        <v>7840</v>
      </c>
    </row>
    <row r="4355" spans="3:11" ht="15" customHeight="1" x14ac:dyDescent="0.3">
      <c r="C4355" s="44" t="s">
        <v>27962</v>
      </c>
      <c r="D4355" s="47" t="s">
        <v>1776</v>
      </c>
      <c r="F4355" s="52" t="s">
        <v>14085</v>
      </c>
      <c r="G4355" s="10">
        <v>114553</v>
      </c>
      <c r="H4355" s="10" t="s">
        <v>7849</v>
      </c>
      <c r="I4355" s="47" t="s">
        <v>7848</v>
      </c>
      <c r="J4355" s="10" t="s">
        <v>7850</v>
      </c>
      <c r="K4355" s="10" t="s">
        <v>7851</v>
      </c>
    </row>
    <row r="4356" spans="3:11" ht="15" customHeight="1" x14ac:dyDescent="0.3">
      <c r="C4356" s="44" t="s">
        <v>27963</v>
      </c>
      <c r="D4356" s="47" t="s">
        <v>177</v>
      </c>
      <c r="F4356" s="52" t="s">
        <v>26010</v>
      </c>
      <c r="G4356" s="10">
        <v>294251</v>
      </c>
      <c r="H4356" s="10" t="s">
        <v>26011</v>
      </c>
      <c r="I4356" s="47" t="s">
        <v>21082</v>
      </c>
      <c r="J4356" s="10" t="s">
        <v>22069</v>
      </c>
      <c r="K4356" s="10" t="s">
        <v>26012</v>
      </c>
    </row>
    <row r="4357" spans="3:11" ht="15" customHeight="1" x14ac:dyDescent="0.3">
      <c r="C4357" s="44" t="s">
        <v>27964</v>
      </c>
      <c r="D4357" s="47" t="s">
        <v>27965</v>
      </c>
      <c r="F4357" s="52" t="s">
        <v>14086</v>
      </c>
      <c r="G4357" s="10">
        <v>295923</v>
      </c>
      <c r="H4357" s="10" t="s">
        <v>7881</v>
      </c>
      <c r="I4357" s="47" t="s">
        <v>1950</v>
      </c>
      <c r="J4357" s="10" t="s">
        <v>7882</v>
      </c>
      <c r="K4357" s="10" t="s">
        <v>7883</v>
      </c>
    </row>
    <row r="4358" spans="3:11" ht="15" customHeight="1" x14ac:dyDescent="0.3">
      <c r="C4358" s="44" t="s">
        <v>27966</v>
      </c>
      <c r="D4358" s="47" t="s">
        <v>57</v>
      </c>
      <c r="F4358" s="52" t="s">
        <v>26013</v>
      </c>
      <c r="G4358" s="10">
        <v>25489</v>
      </c>
      <c r="H4358" s="10" t="s">
        <v>26014</v>
      </c>
      <c r="I4358" s="47" t="s">
        <v>18113</v>
      </c>
      <c r="J4358" s="10" t="s">
        <v>22075</v>
      </c>
      <c r="K4358" s="10" t="s">
        <v>26015</v>
      </c>
    </row>
    <row r="4359" spans="3:11" ht="15" customHeight="1" x14ac:dyDescent="0.3">
      <c r="C4359" s="44" t="s">
        <v>27967</v>
      </c>
      <c r="D4359" s="47" t="s">
        <v>615</v>
      </c>
      <c r="F4359" s="52" t="s">
        <v>26016</v>
      </c>
      <c r="G4359" s="10">
        <v>291553</v>
      </c>
      <c r="H4359" s="10" t="s">
        <v>26017</v>
      </c>
      <c r="I4359" s="47" t="s">
        <v>18115</v>
      </c>
      <c r="J4359" s="10" t="s">
        <v>22078</v>
      </c>
      <c r="K4359" s="10" t="s">
        <v>26018</v>
      </c>
    </row>
    <row r="4360" spans="3:11" ht="15" customHeight="1" x14ac:dyDescent="0.3">
      <c r="C4360" s="44" t="s">
        <v>27968</v>
      </c>
      <c r="D4360" s="47" t="s">
        <v>1770</v>
      </c>
      <c r="F4360" s="52" t="s">
        <v>14087</v>
      </c>
      <c r="G4360" s="10">
        <v>309459</v>
      </c>
      <c r="H4360" s="10" t="s">
        <v>7908</v>
      </c>
      <c r="I4360" s="47" t="s">
        <v>7907</v>
      </c>
      <c r="J4360" s="10" t="s">
        <v>7909</v>
      </c>
      <c r="K4360" s="10" t="s">
        <v>7910</v>
      </c>
    </row>
    <row r="4361" spans="3:11" ht="15" customHeight="1" x14ac:dyDescent="0.3">
      <c r="C4361" s="44" t="s">
        <v>27969</v>
      </c>
      <c r="D4361" s="47" t="s">
        <v>114</v>
      </c>
      <c r="F4361" s="52" t="s">
        <v>26019</v>
      </c>
      <c r="G4361" s="10">
        <v>311633</v>
      </c>
      <c r="H4361" s="10" t="s">
        <v>26020</v>
      </c>
      <c r="I4361" s="47" t="s">
        <v>20219</v>
      </c>
      <c r="J4361" s="10" t="s">
        <v>26021</v>
      </c>
      <c r="K4361" s="10" t="s">
        <v>26022</v>
      </c>
    </row>
    <row r="4362" spans="3:11" ht="15" customHeight="1" x14ac:dyDescent="0.3">
      <c r="C4362" s="44" t="s">
        <v>27970</v>
      </c>
      <c r="D4362" s="47" t="s">
        <v>2484</v>
      </c>
      <c r="F4362" s="52" t="s">
        <v>14088</v>
      </c>
      <c r="G4362" s="10">
        <v>361400</v>
      </c>
      <c r="H4362" s="10" t="s">
        <v>7922</v>
      </c>
      <c r="I4362" s="47" t="s">
        <v>7921</v>
      </c>
      <c r="J4362" s="10" t="s">
        <v>7923</v>
      </c>
      <c r="K4362" s="10" t="s">
        <v>7924</v>
      </c>
    </row>
    <row r="4363" spans="3:11" ht="15" customHeight="1" x14ac:dyDescent="0.3">
      <c r="C4363" s="44" t="s">
        <v>27971</v>
      </c>
      <c r="D4363" s="47" t="s">
        <v>10973</v>
      </c>
      <c r="F4363" s="52" t="s">
        <v>14089</v>
      </c>
      <c r="G4363" s="10">
        <v>305897</v>
      </c>
      <c r="H4363" s="10" t="s">
        <v>7929</v>
      </c>
      <c r="I4363" s="47" t="s">
        <v>7928</v>
      </c>
      <c r="J4363" s="10" t="s">
        <v>7930</v>
      </c>
      <c r="K4363" s="10" t="s">
        <v>7931</v>
      </c>
    </row>
    <row r="4364" spans="3:11" ht="15" customHeight="1" x14ac:dyDescent="0.3">
      <c r="C4364" s="44" t="s">
        <v>27972</v>
      </c>
      <c r="D4364" s="47" t="s">
        <v>958</v>
      </c>
      <c r="F4364" s="52" t="s">
        <v>14090</v>
      </c>
      <c r="G4364" s="10">
        <v>360610</v>
      </c>
      <c r="H4364" s="10" t="s">
        <v>7933</v>
      </c>
      <c r="I4364" s="47" t="s">
        <v>7932</v>
      </c>
      <c r="J4364" s="10" t="s">
        <v>7934</v>
      </c>
      <c r="K4364" s="10" t="s">
        <v>7935</v>
      </c>
    </row>
    <row r="4365" spans="3:11" ht="15" customHeight="1" x14ac:dyDescent="0.3">
      <c r="C4365" s="44" t="s">
        <v>27973</v>
      </c>
      <c r="D4365" s="47" t="s">
        <v>9817</v>
      </c>
      <c r="F4365" s="52" t="s">
        <v>14091</v>
      </c>
      <c r="G4365" s="10">
        <v>81736</v>
      </c>
      <c r="H4365" s="10" t="s">
        <v>7936</v>
      </c>
      <c r="I4365" s="47" t="s">
        <v>1288</v>
      </c>
      <c r="J4365" s="10" t="s">
        <v>7937</v>
      </c>
      <c r="K4365" s="10" t="s">
        <v>7938</v>
      </c>
    </row>
    <row r="4366" spans="3:11" ht="15" customHeight="1" x14ac:dyDescent="0.3">
      <c r="C4366" s="44" t="s">
        <v>27974</v>
      </c>
      <c r="D4366" s="47" t="s">
        <v>7646</v>
      </c>
      <c r="F4366" s="52" t="s">
        <v>14092</v>
      </c>
      <c r="G4366" s="10">
        <v>309452</v>
      </c>
      <c r="H4366" s="10" t="s">
        <v>7939</v>
      </c>
      <c r="I4366" s="47" t="s">
        <v>1289</v>
      </c>
      <c r="J4366" s="10" t="s">
        <v>7940</v>
      </c>
      <c r="K4366" s="10" t="s">
        <v>7941</v>
      </c>
    </row>
    <row r="4367" spans="3:11" ht="15" customHeight="1" x14ac:dyDescent="0.3">
      <c r="C4367" s="44" t="s">
        <v>27975</v>
      </c>
      <c r="D4367" s="47" t="s">
        <v>27976</v>
      </c>
      <c r="F4367" s="52" t="s">
        <v>14093</v>
      </c>
      <c r="G4367" s="10">
        <v>315523</v>
      </c>
      <c r="H4367" s="10" t="s">
        <v>7942</v>
      </c>
      <c r="I4367" s="47" t="s">
        <v>4037</v>
      </c>
      <c r="J4367" s="10" t="s">
        <v>7943</v>
      </c>
      <c r="K4367" s="10" t="s">
        <v>7944</v>
      </c>
    </row>
    <row r="4368" spans="3:11" ht="15" customHeight="1" x14ac:dyDescent="0.3">
      <c r="C4368" s="44" t="s">
        <v>27977</v>
      </c>
      <c r="D4368" s="47" t="s">
        <v>27978</v>
      </c>
      <c r="F4368" s="52" t="s">
        <v>26023</v>
      </c>
      <c r="G4368" s="10">
        <v>313166</v>
      </c>
      <c r="H4368" s="10" t="s">
        <v>26024</v>
      </c>
      <c r="I4368" s="47" t="s">
        <v>18118</v>
      </c>
      <c r="J4368" s="10" t="s">
        <v>22084</v>
      </c>
      <c r="K4368" s="10" t="s">
        <v>26025</v>
      </c>
    </row>
    <row r="4369" spans="3:11" ht="15" customHeight="1" x14ac:dyDescent="0.3">
      <c r="C4369" s="44" t="s">
        <v>27979</v>
      </c>
      <c r="D4369" s="47" t="s">
        <v>4211</v>
      </c>
      <c r="F4369" s="52" t="s">
        <v>26026</v>
      </c>
      <c r="G4369" s="10">
        <v>289595</v>
      </c>
      <c r="H4369" s="10" t="s">
        <v>26027</v>
      </c>
      <c r="I4369" s="47" t="s">
        <v>18120</v>
      </c>
      <c r="J4369" s="10" t="s">
        <v>22087</v>
      </c>
      <c r="K4369" s="10" t="s">
        <v>26028</v>
      </c>
    </row>
    <row r="4370" spans="3:11" ht="15" customHeight="1" x14ac:dyDescent="0.3">
      <c r="C4370" s="44" t="s">
        <v>27980</v>
      </c>
      <c r="D4370" s="47" t="s">
        <v>27981</v>
      </c>
      <c r="F4370" s="52" t="s">
        <v>14094</v>
      </c>
      <c r="G4370" s="10">
        <v>310738</v>
      </c>
      <c r="H4370" s="10" t="s">
        <v>7949</v>
      </c>
      <c r="I4370" s="47" t="s">
        <v>6300</v>
      </c>
      <c r="J4370" s="10" t="s">
        <v>7950</v>
      </c>
      <c r="K4370" s="10" t="s">
        <v>7951</v>
      </c>
    </row>
    <row r="4371" spans="3:11" ht="15" customHeight="1" x14ac:dyDescent="0.3">
      <c r="C4371" s="44" t="s">
        <v>27982</v>
      </c>
      <c r="D4371" s="47" t="s">
        <v>1542</v>
      </c>
      <c r="F4371" s="52" t="s">
        <v>14095</v>
      </c>
      <c r="G4371" s="10">
        <v>24596</v>
      </c>
      <c r="H4371" s="10" t="s">
        <v>7952</v>
      </c>
      <c r="I4371" s="47" t="s">
        <v>6301</v>
      </c>
      <c r="J4371" s="10" t="s">
        <v>7953</v>
      </c>
      <c r="K4371" s="10" t="s">
        <v>7954</v>
      </c>
    </row>
    <row r="4372" spans="3:11" ht="15" customHeight="1" x14ac:dyDescent="0.3">
      <c r="C4372" s="44" t="s">
        <v>27983</v>
      </c>
      <c r="D4372" s="47" t="s">
        <v>4498</v>
      </c>
      <c r="F4372" s="52" t="s">
        <v>26029</v>
      </c>
      <c r="G4372" s="10">
        <v>364682</v>
      </c>
      <c r="H4372" s="10" t="s">
        <v>26030</v>
      </c>
      <c r="I4372" s="47" t="s">
        <v>18122</v>
      </c>
      <c r="J4372" s="10" t="s">
        <v>22090</v>
      </c>
      <c r="K4372" s="10" t="s">
        <v>26031</v>
      </c>
    </row>
    <row r="4373" spans="3:11" ht="15" customHeight="1" x14ac:dyDescent="0.3">
      <c r="C4373" s="44" t="s">
        <v>27984</v>
      </c>
      <c r="D4373" s="47" t="s">
        <v>5841</v>
      </c>
      <c r="F4373" s="52" t="s">
        <v>26032</v>
      </c>
      <c r="G4373" s="10">
        <v>353250</v>
      </c>
      <c r="H4373" s="10" t="s">
        <v>26033</v>
      </c>
      <c r="I4373" s="47" t="s">
        <v>19482</v>
      </c>
      <c r="J4373" s="10" t="s">
        <v>24033</v>
      </c>
      <c r="K4373" s="10" t="s">
        <v>26034</v>
      </c>
    </row>
    <row r="4374" spans="3:11" ht="15" customHeight="1" x14ac:dyDescent="0.3">
      <c r="C4374" s="44" t="s">
        <v>27985</v>
      </c>
      <c r="D4374" s="47" t="s">
        <v>751</v>
      </c>
      <c r="F4374" s="52" t="s">
        <v>14096</v>
      </c>
      <c r="G4374" s="10">
        <v>298784</v>
      </c>
      <c r="H4374" s="10" t="s">
        <v>7962</v>
      </c>
      <c r="I4374" s="47" t="s">
        <v>7961</v>
      </c>
      <c r="J4374" s="10" t="s">
        <v>7963</v>
      </c>
      <c r="K4374" s="10" t="s">
        <v>7964</v>
      </c>
    </row>
    <row r="4375" spans="3:11" ht="15" customHeight="1" x14ac:dyDescent="0.3">
      <c r="C4375" s="44" t="s">
        <v>27986</v>
      </c>
      <c r="D4375" s="47" t="s">
        <v>27987</v>
      </c>
      <c r="F4375" s="52" t="s">
        <v>14097</v>
      </c>
      <c r="G4375" s="10">
        <v>292541</v>
      </c>
      <c r="H4375" s="10" t="s">
        <v>7967</v>
      </c>
      <c r="I4375" s="47" t="s">
        <v>7966</v>
      </c>
      <c r="J4375" s="10" t="s">
        <v>7968</v>
      </c>
      <c r="K4375" s="10" t="s">
        <v>7969</v>
      </c>
    </row>
    <row r="4376" spans="3:11" ht="15" customHeight="1" x14ac:dyDescent="0.3">
      <c r="C4376" s="44" t="s">
        <v>27988</v>
      </c>
      <c r="D4376" s="47" t="s">
        <v>8008</v>
      </c>
      <c r="F4376" s="52" t="s">
        <v>14098</v>
      </c>
      <c r="G4376" s="10">
        <v>360557</v>
      </c>
      <c r="H4376" s="10" t="s">
        <v>7976</v>
      </c>
      <c r="I4376" s="47" t="s">
        <v>7975</v>
      </c>
      <c r="J4376" s="10" t="s">
        <v>7977</v>
      </c>
      <c r="K4376" s="10" t="s">
        <v>7978</v>
      </c>
    </row>
    <row r="4377" spans="3:11" ht="15" customHeight="1" x14ac:dyDescent="0.3">
      <c r="C4377" s="44" t="s">
        <v>27989</v>
      </c>
      <c r="D4377" s="47" t="s">
        <v>27990</v>
      </c>
      <c r="F4377" s="52" t="s">
        <v>14099</v>
      </c>
      <c r="G4377" s="10">
        <v>287362</v>
      </c>
      <c r="H4377" s="10" t="s">
        <v>7984</v>
      </c>
      <c r="I4377" s="47" t="s">
        <v>7983</v>
      </c>
      <c r="J4377" s="10" t="s">
        <v>7985</v>
      </c>
      <c r="K4377" s="10" t="s">
        <v>7986</v>
      </c>
    </row>
    <row r="4378" spans="3:11" ht="15" customHeight="1" x14ac:dyDescent="0.3">
      <c r="C4378" s="44" t="s">
        <v>27991</v>
      </c>
      <c r="D4378" s="47" t="s">
        <v>16334</v>
      </c>
      <c r="F4378" s="52" t="s">
        <v>14100</v>
      </c>
      <c r="G4378" s="10">
        <v>25264</v>
      </c>
      <c r="H4378" s="10" t="s">
        <v>7990</v>
      </c>
      <c r="I4378" s="47" t="s">
        <v>3749</v>
      </c>
      <c r="J4378" s="10" t="s">
        <v>7991</v>
      </c>
      <c r="K4378" s="10" t="s">
        <v>7992</v>
      </c>
    </row>
    <row r="4379" spans="3:11" ht="15" customHeight="1" x14ac:dyDescent="0.3">
      <c r="C4379" s="44" t="s">
        <v>27992</v>
      </c>
      <c r="D4379" s="47" t="s">
        <v>27993</v>
      </c>
      <c r="F4379" s="52" t="s">
        <v>26035</v>
      </c>
      <c r="G4379" s="10">
        <v>85269</v>
      </c>
      <c r="H4379" s="10" t="s">
        <v>26036</v>
      </c>
      <c r="I4379" s="47" t="s">
        <v>17681</v>
      </c>
      <c r="J4379" s="10" t="s">
        <v>22099</v>
      </c>
      <c r="K4379" s="10" t="s">
        <v>26037</v>
      </c>
    </row>
    <row r="4380" spans="3:11" ht="15" customHeight="1" x14ac:dyDescent="0.3">
      <c r="C4380" s="44" t="s">
        <v>27994</v>
      </c>
      <c r="D4380" s="47" t="s">
        <v>27995</v>
      </c>
      <c r="F4380" s="52" t="s">
        <v>14101</v>
      </c>
      <c r="G4380" s="10">
        <v>311021</v>
      </c>
      <c r="H4380" s="10" t="s">
        <v>7993</v>
      </c>
      <c r="I4380" s="47" t="s">
        <v>3488</v>
      </c>
      <c r="J4380" s="10" t="s">
        <v>7994</v>
      </c>
      <c r="K4380" s="10" t="s">
        <v>7995</v>
      </c>
    </row>
    <row r="4381" spans="3:11" ht="15" customHeight="1" x14ac:dyDescent="0.3">
      <c r="C4381" s="44" t="s">
        <v>27996</v>
      </c>
      <c r="D4381" s="47" t="s">
        <v>27997</v>
      </c>
      <c r="F4381" s="52" t="s">
        <v>14102</v>
      </c>
      <c r="G4381" s="10">
        <v>65276</v>
      </c>
      <c r="H4381" s="10" t="s">
        <v>7999</v>
      </c>
      <c r="I4381" s="47" t="s">
        <v>3758</v>
      </c>
      <c r="J4381" s="10" t="s">
        <v>8000</v>
      </c>
      <c r="K4381" s="10" t="s">
        <v>8001</v>
      </c>
    </row>
    <row r="4382" spans="3:11" ht="15" customHeight="1" x14ac:dyDescent="0.3">
      <c r="C4382" s="44" t="s">
        <v>27998</v>
      </c>
      <c r="D4382" s="47" t="s">
        <v>27999</v>
      </c>
      <c r="F4382" s="52" t="s">
        <v>26038</v>
      </c>
      <c r="G4382" s="10">
        <v>64042</v>
      </c>
      <c r="H4382" s="10" t="s">
        <v>26039</v>
      </c>
      <c r="I4382" s="47" t="s">
        <v>17261</v>
      </c>
      <c r="J4382" s="10" t="s">
        <v>22102</v>
      </c>
      <c r="K4382" s="10" t="s">
        <v>26040</v>
      </c>
    </row>
    <row r="4383" spans="3:11" ht="15" customHeight="1" x14ac:dyDescent="0.3">
      <c r="C4383" s="44" t="s">
        <v>28000</v>
      </c>
      <c r="D4383" s="47" t="s">
        <v>8491</v>
      </c>
      <c r="F4383" s="52" t="s">
        <v>14103</v>
      </c>
      <c r="G4383" s="10">
        <v>291912</v>
      </c>
      <c r="H4383" s="10" t="s">
        <v>8012</v>
      </c>
      <c r="I4383" s="47" t="s">
        <v>8011</v>
      </c>
      <c r="J4383" s="10" t="s">
        <v>8013</v>
      </c>
      <c r="K4383" s="10" t="s">
        <v>8014</v>
      </c>
    </row>
    <row r="4384" spans="3:11" ht="15" customHeight="1" x14ac:dyDescent="0.3">
      <c r="C4384" s="44" t="s">
        <v>28001</v>
      </c>
      <c r="D4384" s="47" t="s">
        <v>1407</v>
      </c>
      <c r="F4384" s="52" t="s">
        <v>14104</v>
      </c>
      <c r="G4384" s="10">
        <v>294503</v>
      </c>
      <c r="H4384" s="10" t="s">
        <v>8015</v>
      </c>
      <c r="I4384" s="47" t="s">
        <v>4499</v>
      </c>
      <c r="J4384" s="10" t="s">
        <v>213</v>
      </c>
      <c r="K4384" s="10" t="s">
        <v>8016</v>
      </c>
    </row>
    <row r="4385" spans="3:11" ht="15" customHeight="1" x14ac:dyDescent="0.3">
      <c r="C4385" s="44" t="s">
        <v>28002</v>
      </c>
      <c r="D4385" s="47" t="s">
        <v>28003</v>
      </c>
      <c r="F4385" s="52" t="s">
        <v>14105</v>
      </c>
      <c r="G4385" s="10">
        <v>85383</v>
      </c>
      <c r="H4385" s="10" t="s">
        <v>8017</v>
      </c>
      <c r="I4385" s="47" t="s">
        <v>2882</v>
      </c>
      <c r="J4385" s="10" t="s">
        <v>8018</v>
      </c>
      <c r="K4385" s="10" t="s">
        <v>8019</v>
      </c>
    </row>
    <row r="4386" spans="3:11" ht="15" customHeight="1" x14ac:dyDescent="0.3">
      <c r="C4386" s="44" t="s">
        <v>28004</v>
      </c>
      <c r="D4386" s="47" t="s">
        <v>1544</v>
      </c>
      <c r="F4386" s="52" t="s">
        <v>14106</v>
      </c>
      <c r="G4386" s="10">
        <v>24599</v>
      </c>
      <c r="H4386" s="10" t="s">
        <v>8021</v>
      </c>
      <c r="I4386" s="47" t="s">
        <v>790</v>
      </c>
      <c r="J4386" s="10" t="s">
        <v>8022</v>
      </c>
      <c r="K4386" s="10" t="s">
        <v>8023</v>
      </c>
    </row>
    <row r="4387" spans="3:11" ht="15" customHeight="1" x14ac:dyDescent="0.3">
      <c r="C4387" s="44" t="s">
        <v>28005</v>
      </c>
      <c r="D4387" s="47" t="s">
        <v>8631</v>
      </c>
      <c r="F4387" s="52" t="s">
        <v>14107</v>
      </c>
      <c r="G4387" s="10">
        <v>292894</v>
      </c>
      <c r="H4387" s="10" t="s">
        <v>8024</v>
      </c>
      <c r="I4387" s="47" t="s">
        <v>7483</v>
      </c>
      <c r="J4387" s="10" t="s">
        <v>8025</v>
      </c>
      <c r="K4387" s="10" t="s">
        <v>8026</v>
      </c>
    </row>
    <row r="4388" spans="3:11" ht="15" customHeight="1" x14ac:dyDescent="0.3">
      <c r="C4388" s="44" t="s">
        <v>28006</v>
      </c>
      <c r="D4388" s="47" t="s">
        <v>10019</v>
      </c>
      <c r="F4388" s="52" t="s">
        <v>14108</v>
      </c>
      <c r="G4388" s="10">
        <v>25496</v>
      </c>
      <c r="H4388" s="10" t="s">
        <v>8027</v>
      </c>
      <c r="I4388" s="47" t="s">
        <v>3240</v>
      </c>
      <c r="J4388" s="10" t="s">
        <v>8028</v>
      </c>
      <c r="K4388" s="10" t="s">
        <v>8029</v>
      </c>
    </row>
    <row r="4389" spans="3:11" ht="15" customHeight="1" x14ac:dyDescent="0.3">
      <c r="C4389" s="44" t="s">
        <v>28007</v>
      </c>
      <c r="D4389" s="47" t="s">
        <v>28008</v>
      </c>
      <c r="F4389" s="52" t="s">
        <v>14109</v>
      </c>
      <c r="G4389" s="10">
        <v>29492</v>
      </c>
      <c r="H4389" s="10" t="s">
        <v>8030</v>
      </c>
      <c r="I4389" s="47" t="s">
        <v>4365</v>
      </c>
      <c r="J4389" s="10" t="s">
        <v>8031</v>
      </c>
      <c r="K4389" s="10" t="s">
        <v>8032</v>
      </c>
    </row>
    <row r="4390" spans="3:11" ht="15" customHeight="1" x14ac:dyDescent="0.3">
      <c r="C4390" s="44" t="s">
        <v>28009</v>
      </c>
      <c r="D4390" s="47" t="s">
        <v>28010</v>
      </c>
      <c r="F4390" s="52" t="s">
        <v>26041</v>
      </c>
      <c r="G4390" s="10">
        <v>297795</v>
      </c>
      <c r="H4390" s="10" t="s">
        <v>26042</v>
      </c>
      <c r="I4390" s="47" t="s">
        <v>17263</v>
      </c>
      <c r="J4390" s="10" t="s">
        <v>22105</v>
      </c>
      <c r="K4390" s="10" t="s">
        <v>26043</v>
      </c>
    </row>
    <row r="4391" spans="3:11" ht="15" customHeight="1" x14ac:dyDescent="0.3">
      <c r="C4391" s="44" t="s">
        <v>28011</v>
      </c>
      <c r="D4391" s="47" t="s">
        <v>28012</v>
      </c>
      <c r="F4391" s="52" t="s">
        <v>26044</v>
      </c>
      <c r="G4391" s="10">
        <v>64107</v>
      </c>
      <c r="H4391" s="10" t="s">
        <v>26045</v>
      </c>
      <c r="I4391" s="47" t="s">
        <v>17265</v>
      </c>
      <c r="J4391" s="10" t="s">
        <v>22111</v>
      </c>
      <c r="K4391" s="10" t="s">
        <v>26046</v>
      </c>
    </row>
    <row r="4392" spans="3:11" ht="15" customHeight="1" x14ac:dyDescent="0.3">
      <c r="C4392" s="44" t="s">
        <v>28013</v>
      </c>
      <c r="D4392" s="47" t="s">
        <v>841</v>
      </c>
      <c r="F4392" s="52" t="s">
        <v>14110</v>
      </c>
      <c r="G4392" s="10">
        <v>78964</v>
      </c>
      <c r="H4392" s="10" t="s">
        <v>8042</v>
      </c>
      <c r="I4392" s="47" t="s">
        <v>6314</v>
      </c>
      <c r="J4392" s="10" t="s">
        <v>8043</v>
      </c>
      <c r="K4392" s="10" t="s">
        <v>8044</v>
      </c>
    </row>
    <row r="4393" spans="3:11" ht="15" customHeight="1" x14ac:dyDescent="0.3">
      <c r="C4393" s="44" t="s">
        <v>28014</v>
      </c>
      <c r="D4393" s="47" t="s">
        <v>16364</v>
      </c>
      <c r="F4393" s="52" t="s">
        <v>14111</v>
      </c>
      <c r="G4393" s="10">
        <v>140639</v>
      </c>
      <c r="H4393" s="10" t="s">
        <v>8052</v>
      </c>
      <c r="I4393" s="47" t="s">
        <v>8051</v>
      </c>
      <c r="J4393" s="10" t="s">
        <v>8053</v>
      </c>
      <c r="K4393" s="10" t="s">
        <v>8054</v>
      </c>
    </row>
    <row r="4394" spans="3:11" ht="15" customHeight="1" x14ac:dyDescent="0.3">
      <c r="C4394" s="44" t="s">
        <v>28015</v>
      </c>
      <c r="D4394" s="47" t="s">
        <v>28016</v>
      </c>
      <c r="F4394" s="52" t="s">
        <v>14112</v>
      </c>
      <c r="G4394" s="10">
        <v>24603</v>
      </c>
      <c r="H4394" s="10" t="s">
        <v>8056</v>
      </c>
      <c r="I4394" s="47" t="s">
        <v>3342</v>
      </c>
      <c r="J4394" s="10" t="s">
        <v>8057</v>
      </c>
      <c r="K4394" s="10" t="s">
        <v>8058</v>
      </c>
    </row>
    <row r="4395" spans="3:11" ht="15" customHeight="1" x14ac:dyDescent="0.3">
      <c r="C4395" s="44" t="s">
        <v>28017</v>
      </c>
      <c r="D4395" s="47" t="s">
        <v>28018</v>
      </c>
      <c r="F4395" s="52" t="s">
        <v>14113</v>
      </c>
      <c r="G4395" s="10">
        <v>116564</v>
      </c>
      <c r="H4395" s="10" t="s">
        <v>8060</v>
      </c>
      <c r="I4395" s="47" t="s">
        <v>8059</v>
      </c>
      <c r="J4395" s="10" t="s">
        <v>8061</v>
      </c>
      <c r="K4395" s="10" t="s">
        <v>8062</v>
      </c>
    </row>
    <row r="4396" spans="3:11" ht="15" customHeight="1" x14ac:dyDescent="0.3">
      <c r="C4396" s="44" t="s">
        <v>28019</v>
      </c>
      <c r="D4396" s="47" t="s">
        <v>28020</v>
      </c>
      <c r="F4396" s="52" t="s">
        <v>14114</v>
      </c>
      <c r="G4396" s="10">
        <v>25339</v>
      </c>
      <c r="H4396" s="10" t="s">
        <v>8064</v>
      </c>
      <c r="I4396" s="47" t="s">
        <v>8063</v>
      </c>
      <c r="J4396" s="10" t="s">
        <v>8065</v>
      </c>
      <c r="K4396" s="10" t="s">
        <v>8066</v>
      </c>
    </row>
    <row r="4397" spans="3:11" ht="15" customHeight="1" x14ac:dyDescent="0.3">
      <c r="C4397" s="44" t="s">
        <v>28021</v>
      </c>
      <c r="D4397" s="47" t="s">
        <v>28022</v>
      </c>
      <c r="F4397" s="52" t="s">
        <v>26047</v>
      </c>
      <c r="G4397" s="10">
        <v>300458</v>
      </c>
      <c r="H4397" s="10" t="s">
        <v>26048</v>
      </c>
      <c r="I4397" s="10" t="s">
        <v>17271</v>
      </c>
      <c r="J4397" s="10" t="s">
        <v>22114</v>
      </c>
      <c r="K4397" s="10" t="s">
        <v>26049</v>
      </c>
    </row>
    <row r="4398" spans="3:11" ht="15" customHeight="1" x14ac:dyDescent="0.3">
      <c r="C4398" s="44" t="s">
        <v>28023</v>
      </c>
      <c r="D4398" s="47" t="s">
        <v>2380</v>
      </c>
      <c r="F4398" s="52" t="s">
        <v>14115</v>
      </c>
      <c r="G4398" s="10">
        <v>29358</v>
      </c>
      <c r="H4398" s="10" t="s">
        <v>8072</v>
      </c>
      <c r="I4398" s="47" t="s">
        <v>3765</v>
      </c>
      <c r="J4398" s="10" t="s">
        <v>8073</v>
      </c>
      <c r="K4398" s="10" t="s">
        <v>8074</v>
      </c>
    </row>
    <row r="4399" spans="3:11" ht="15" customHeight="1" x14ac:dyDescent="0.3">
      <c r="C4399" s="44" t="s">
        <v>28024</v>
      </c>
      <c r="D4399" s="47" t="s">
        <v>1433</v>
      </c>
      <c r="F4399" s="52" t="s">
        <v>14116</v>
      </c>
      <c r="G4399" s="10">
        <v>66024</v>
      </c>
      <c r="H4399" s="10" t="s">
        <v>8075</v>
      </c>
      <c r="I4399" s="47" t="s">
        <v>6328</v>
      </c>
      <c r="J4399" s="10" t="s">
        <v>8076</v>
      </c>
      <c r="K4399" s="10" t="s">
        <v>8077</v>
      </c>
    </row>
    <row r="4400" spans="3:11" ht="15" customHeight="1" x14ac:dyDescent="0.3">
      <c r="C4400" s="44" t="s">
        <v>28025</v>
      </c>
      <c r="D4400" s="47" t="s">
        <v>7495</v>
      </c>
      <c r="F4400" s="52" t="s">
        <v>14117</v>
      </c>
      <c r="G4400" s="10">
        <v>29471</v>
      </c>
      <c r="H4400" s="10" t="s">
        <v>8079</v>
      </c>
      <c r="I4400" s="47" t="s">
        <v>6379</v>
      </c>
      <c r="J4400" s="10" t="s">
        <v>8080</v>
      </c>
      <c r="K4400" s="10" t="s">
        <v>8081</v>
      </c>
    </row>
    <row r="4401" spans="3:11" ht="15" customHeight="1" x14ac:dyDescent="0.3">
      <c r="C4401" s="44" t="s">
        <v>28026</v>
      </c>
      <c r="D4401" s="47" t="s">
        <v>994</v>
      </c>
      <c r="F4401" s="52" t="s">
        <v>14118</v>
      </c>
      <c r="G4401" s="10">
        <v>25340</v>
      </c>
      <c r="H4401" s="10" t="s">
        <v>8083</v>
      </c>
      <c r="I4401" s="47" t="s">
        <v>8082</v>
      </c>
      <c r="J4401" s="10" t="s">
        <v>8084</v>
      </c>
      <c r="K4401" s="10" t="s">
        <v>8085</v>
      </c>
    </row>
    <row r="4402" spans="3:11" ht="15" customHeight="1" x14ac:dyDescent="0.3">
      <c r="C4402" s="44" t="s">
        <v>28027</v>
      </c>
      <c r="D4402" s="47" t="s">
        <v>28028</v>
      </c>
      <c r="F4402" s="52" t="s">
        <v>14119</v>
      </c>
      <c r="G4402" s="10">
        <v>24314</v>
      </c>
      <c r="H4402" s="10" t="s">
        <v>8086</v>
      </c>
      <c r="I4402" s="47" t="s">
        <v>810</v>
      </c>
      <c r="J4402" s="10" t="s">
        <v>8087</v>
      </c>
      <c r="K4402" s="10" t="s">
        <v>8088</v>
      </c>
    </row>
    <row r="4403" spans="3:11" ht="15" customHeight="1" x14ac:dyDescent="0.3">
      <c r="C4403" s="44" t="s">
        <v>28029</v>
      </c>
      <c r="D4403" s="47" t="s">
        <v>9470</v>
      </c>
      <c r="F4403" s="52" t="s">
        <v>14120</v>
      </c>
      <c r="G4403" s="10">
        <v>117274</v>
      </c>
      <c r="H4403" s="10" t="s">
        <v>8096</v>
      </c>
      <c r="I4403" s="47" t="s">
        <v>1400</v>
      </c>
      <c r="J4403" s="10" t="s">
        <v>8097</v>
      </c>
      <c r="K4403" s="10" t="s">
        <v>8098</v>
      </c>
    </row>
    <row r="4404" spans="3:11" ht="15" customHeight="1" x14ac:dyDescent="0.3">
      <c r="C4404" s="44" t="s">
        <v>28030</v>
      </c>
      <c r="D4404" s="47" t="s">
        <v>996</v>
      </c>
      <c r="F4404" s="52" t="s">
        <v>14121</v>
      </c>
      <c r="G4404" s="10">
        <v>60351</v>
      </c>
      <c r="H4404" s="10" t="s">
        <v>8103</v>
      </c>
      <c r="I4404" s="47" t="s">
        <v>8102</v>
      </c>
      <c r="J4404" s="10" t="s">
        <v>8104</v>
      </c>
      <c r="K4404" s="10" t="s">
        <v>8105</v>
      </c>
    </row>
    <row r="4405" spans="3:11" ht="15" customHeight="1" x14ac:dyDescent="0.3">
      <c r="C4405" s="44" t="s">
        <v>28031</v>
      </c>
      <c r="D4405" s="47" t="s">
        <v>9592</v>
      </c>
      <c r="F4405" s="52" t="s">
        <v>14122</v>
      </c>
      <c r="G4405" s="10">
        <v>24413</v>
      </c>
      <c r="H4405" s="10" t="s">
        <v>8108</v>
      </c>
      <c r="I4405" s="47" t="s">
        <v>1402</v>
      </c>
      <c r="J4405" s="10" t="s">
        <v>8109</v>
      </c>
      <c r="K4405" s="10" t="s">
        <v>8110</v>
      </c>
    </row>
    <row r="4406" spans="3:11" ht="15" customHeight="1" x14ac:dyDescent="0.3">
      <c r="C4406" s="44" t="s">
        <v>28032</v>
      </c>
      <c r="D4406" s="47" t="s">
        <v>28033</v>
      </c>
      <c r="F4406" s="52" t="s">
        <v>14123</v>
      </c>
      <c r="G4406" s="10">
        <v>79240</v>
      </c>
      <c r="H4406" s="10" t="s">
        <v>8115</v>
      </c>
      <c r="I4406" s="47" t="s">
        <v>8114</v>
      </c>
      <c r="J4406" s="10" t="s">
        <v>8116</v>
      </c>
      <c r="K4406" s="10" t="s">
        <v>8117</v>
      </c>
    </row>
    <row r="4407" spans="3:11" ht="15" customHeight="1" x14ac:dyDescent="0.3">
      <c r="C4407" s="44" t="s">
        <v>28034</v>
      </c>
      <c r="D4407" s="47" t="s">
        <v>1591</v>
      </c>
      <c r="F4407" s="52" t="s">
        <v>14124</v>
      </c>
      <c r="G4407" s="10">
        <v>60349</v>
      </c>
      <c r="H4407" s="10" t="s">
        <v>8120</v>
      </c>
      <c r="I4407" s="47" t="s">
        <v>1408</v>
      </c>
      <c r="J4407" s="10" t="s">
        <v>8121</v>
      </c>
      <c r="K4407" s="10" t="s">
        <v>8122</v>
      </c>
    </row>
    <row r="4408" spans="3:11" ht="15" customHeight="1" x14ac:dyDescent="0.3">
      <c r="C4408" s="44" t="s">
        <v>28035</v>
      </c>
      <c r="D4408" s="47" t="s">
        <v>1593</v>
      </c>
      <c r="F4408" s="52" t="s">
        <v>14125</v>
      </c>
      <c r="G4408" s="10">
        <v>112400</v>
      </c>
      <c r="H4408" s="10" t="s">
        <v>8124</v>
      </c>
      <c r="I4408" s="47" t="s">
        <v>4501</v>
      </c>
      <c r="J4408" s="10" t="s">
        <v>8125</v>
      </c>
      <c r="K4408" s="10" t="s">
        <v>8126</v>
      </c>
    </row>
    <row r="4409" spans="3:11" ht="15" customHeight="1" x14ac:dyDescent="0.3">
      <c r="C4409" s="44" t="s">
        <v>28036</v>
      </c>
      <c r="D4409" s="47" t="s">
        <v>28037</v>
      </c>
      <c r="F4409" s="52" t="s">
        <v>14126</v>
      </c>
      <c r="G4409" s="10">
        <v>432361</v>
      </c>
      <c r="H4409" s="10" t="s">
        <v>8129</v>
      </c>
      <c r="I4409" s="47" t="s">
        <v>6349</v>
      </c>
      <c r="J4409" s="10" t="s">
        <v>8130</v>
      </c>
      <c r="K4409" s="10" t="s">
        <v>8131</v>
      </c>
    </row>
    <row r="4410" spans="3:11" ht="15" customHeight="1" x14ac:dyDescent="0.3">
      <c r="C4410" s="44" t="s">
        <v>28038</v>
      </c>
      <c r="D4410" s="47" t="s">
        <v>9820</v>
      </c>
      <c r="F4410" s="52" t="s">
        <v>14127</v>
      </c>
      <c r="G4410" s="10">
        <v>81737</v>
      </c>
      <c r="H4410" s="10" t="s">
        <v>8137</v>
      </c>
      <c r="I4410" s="47" t="s">
        <v>6354</v>
      </c>
      <c r="J4410" s="10" t="s">
        <v>8138</v>
      </c>
      <c r="K4410" s="10" t="s">
        <v>8139</v>
      </c>
    </row>
    <row r="4411" spans="3:11" ht="15" customHeight="1" x14ac:dyDescent="0.3">
      <c r="C4411" s="44" t="s">
        <v>28039</v>
      </c>
      <c r="D4411" s="47" t="s">
        <v>28040</v>
      </c>
      <c r="F4411" s="52" t="s">
        <v>14128</v>
      </c>
      <c r="G4411" s="10">
        <v>59109</v>
      </c>
      <c r="H4411" s="10" t="s">
        <v>8140</v>
      </c>
      <c r="I4411" s="47" t="s">
        <v>3769</v>
      </c>
      <c r="J4411" s="10" t="s">
        <v>8141</v>
      </c>
      <c r="K4411" s="10" t="s">
        <v>8142</v>
      </c>
    </row>
    <row r="4412" spans="3:11" ht="15" customHeight="1" x14ac:dyDescent="0.3">
      <c r="C4412" s="44" t="s">
        <v>28041</v>
      </c>
      <c r="D4412" s="47" t="s">
        <v>28042</v>
      </c>
      <c r="F4412" s="52" t="s">
        <v>14129</v>
      </c>
      <c r="G4412" s="10">
        <v>366274</v>
      </c>
      <c r="H4412" s="10" t="s">
        <v>8143</v>
      </c>
      <c r="I4412" s="47" t="s">
        <v>3780</v>
      </c>
      <c r="J4412" s="10" t="s">
        <v>8144</v>
      </c>
      <c r="K4412" s="10" t="s">
        <v>8145</v>
      </c>
    </row>
    <row r="4413" spans="3:11" ht="15" customHeight="1" x14ac:dyDescent="0.3">
      <c r="C4413" s="44" t="s">
        <v>28043</v>
      </c>
      <c r="D4413" s="47" t="s">
        <v>9929</v>
      </c>
      <c r="F4413" s="52" t="s">
        <v>14130</v>
      </c>
      <c r="G4413" s="10">
        <v>64636</v>
      </c>
      <c r="H4413" s="10" t="s">
        <v>8147</v>
      </c>
      <c r="I4413" s="47" t="s">
        <v>8146</v>
      </c>
      <c r="J4413" s="10" t="s">
        <v>8148</v>
      </c>
      <c r="K4413" s="10" t="s">
        <v>8149</v>
      </c>
    </row>
    <row r="4414" spans="3:11" ht="15" customHeight="1" x14ac:dyDescent="0.3">
      <c r="C4414" s="44" t="s">
        <v>28044</v>
      </c>
      <c r="D4414" s="47" t="s">
        <v>7200</v>
      </c>
      <c r="F4414" s="52" t="s">
        <v>14131</v>
      </c>
      <c r="G4414" s="10">
        <v>84595</v>
      </c>
      <c r="H4414" s="10" t="s">
        <v>8151</v>
      </c>
      <c r="I4414" s="47" t="s">
        <v>8150</v>
      </c>
      <c r="J4414" s="10" t="s">
        <v>8152</v>
      </c>
      <c r="K4414" s="10" t="s">
        <v>8153</v>
      </c>
    </row>
    <row r="4415" spans="3:11" ht="15" customHeight="1" x14ac:dyDescent="0.3">
      <c r="C4415" s="44" t="s">
        <v>28045</v>
      </c>
      <c r="D4415" s="47" t="s">
        <v>8529</v>
      </c>
      <c r="F4415" s="52" t="s">
        <v>14132</v>
      </c>
      <c r="G4415" s="10">
        <v>117260</v>
      </c>
      <c r="H4415" s="10" t="s">
        <v>8155</v>
      </c>
      <c r="I4415" s="47" t="s">
        <v>8154</v>
      </c>
      <c r="J4415" s="10" t="s">
        <v>8156</v>
      </c>
      <c r="K4415" s="10" t="s">
        <v>8157</v>
      </c>
    </row>
    <row r="4416" spans="3:11" ht="15" customHeight="1" x14ac:dyDescent="0.3">
      <c r="C4416" s="44" t="s">
        <v>28046</v>
      </c>
      <c r="D4416" s="47" t="s">
        <v>16398</v>
      </c>
      <c r="F4416" s="52" t="s">
        <v>14133</v>
      </c>
      <c r="G4416" s="10">
        <v>290365</v>
      </c>
      <c r="H4416" s="10" t="s">
        <v>8159</v>
      </c>
      <c r="I4416" s="47" t="s">
        <v>8158</v>
      </c>
      <c r="J4416" s="10" t="s">
        <v>8160</v>
      </c>
      <c r="K4416" s="10" t="s">
        <v>8161</v>
      </c>
    </row>
    <row r="4417" spans="3:11" ht="15" customHeight="1" x14ac:dyDescent="0.3">
      <c r="C4417" s="44" t="s">
        <v>28047</v>
      </c>
      <c r="D4417" s="47" t="s">
        <v>1310</v>
      </c>
      <c r="F4417" s="52" t="s">
        <v>26050</v>
      </c>
      <c r="G4417" s="10">
        <v>297998</v>
      </c>
      <c r="H4417" s="10" t="s">
        <v>26051</v>
      </c>
      <c r="I4417" s="47" t="s">
        <v>17689</v>
      </c>
      <c r="J4417" s="10" t="s">
        <v>22119</v>
      </c>
      <c r="K4417" s="10" t="s">
        <v>26052</v>
      </c>
    </row>
    <row r="4418" spans="3:11" ht="15" customHeight="1" x14ac:dyDescent="0.3">
      <c r="C4418" s="44" t="s">
        <v>28048</v>
      </c>
      <c r="D4418" s="47" t="s">
        <v>28049</v>
      </c>
      <c r="F4418" s="52" t="s">
        <v>26053</v>
      </c>
      <c r="G4418" s="10">
        <v>58958</v>
      </c>
      <c r="H4418" s="10" t="s">
        <v>26054</v>
      </c>
      <c r="I4418" s="47" t="s">
        <v>18711</v>
      </c>
      <c r="J4418" s="10" t="s">
        <v>24384</v>
      </c>
      <c r="K4418" s="10" t="s">
        <v>26055</v>
      </c>
    </row>
    <row r="4419" spans="3:11" ht="15" customHeight="1" x14ac:dyDescent="0.3">
      <c r="C4419" s="44" t="s">
        <v>28050</v>
      </c>
      <c r="D4419" s="47" t="s">
        <v>28051</v>
      </c>
      <c r="F4419" s="52" t="s">
        <v>26056</v>
      </c>
      <c r="G4419" s="10">
        <v>100912108</v>
      </c>
      <c r="H4419" s="10" t="s">
        <v>26057</v>
      </c>
      <c r="I4419" s="47" t="s">
        <v>17691</v>
      </c>
      <c r="J4419" s="10" t="s">
        <v>22125</v>
      </c>
      <c r="K4419" s="10" t="s">
        <v>26058</v>
      </c>
    </row>
    <row r="4420" spans="3:11" ht="15" customHeight="1" x14ac:dyDescent="0.3">
      <c r="C4420" s="44" t="s">
        <v>28052</v>
      </c>
      <c r="D4420" s="47" t="s">
        <v>1601</v>
      </c>
      <c r="F4420" s="52" t="s">
        <v>14134</v>
      </c>
      <c r="G4420" s="10">
        <v>290566</v>
      </c>
      <c r="H4420" s="10" t="s">
        <v>8166</v>
      </c>
      <c r="I4420" s="47" t="s">
        <v>1546</v>
      </c>
      <c r="J4420" s="10" t="s">
        <v>8167</v>
      </c>
      <c r="K4420" s="10" t="s">
        <v>8168</v>
      </c>
    </row>
    <row r="4421" spans="3:11" ht="15" customHeight="1" x14ac:dyDescent="0.3">
      <c r="C4421" s="44" t="s">
        <v>28053</v>
      </c>
      <c r="D4421" s="47" t="s">
        <v>1609</v>
      </c>
      <c r="F4421" s="52" t="s">
        <v>26059</v>
      </c>
      <c r="G4421" s="10">
        <v>83525</v>
      </c>
      <c r="H4421" s="10" t="s">
        <v>26060</v>
      </c>
      <c r="I4421" s="47" t="s">
        <v>17282</v>
      </c>
      <c r="J4421" s="10" t="s">
        <v>22128</v>
      </c>
      <c r="K4421" s="10" t="s">
        <v>26061</v>
      </c>
    </row>
    <row r="4422" spans="3:11" ht="15" customHeight="1" x14ac:dyDescent="0.3">
      <c r="C4422" s="44" t="s">
        <v>28054</v>
      </c>
      <c r="D4422" s="47" t="s">
        <v>10364</v>
      </c>
      <c r="F4422" s="52" t="s">
        <v>14135</v>
      </c>
      <c r="G4422" s="10">
        <v>81528</v>
      </c>
      <c r="H4422" s="10" t="s">
        <v>8169</v>
      </c>
      <c r="I4422" s="47" t="s">
        <v>5830</v>
      </c>
      <c r="J4422" s="10" t="s">
        <v>8170</v>
      </c>
      <c r="K4422" s="10" t="s">
        <v>8171</v>
      </c>
    </row>
    <row r="4423" spans="3:11" ht="15" customHeight="1" x14ac:dyDescent="0.3">
      <c r="C4423" s="44" t="s">
        <v>28055</v>
      </c>
      <c r="D4423" s="47" t="s">
        <v>10377</v>
      </c>
      <c r="F4423" s="52" t="s">
        <v>14136</v>
      </c>
      <c r="G4423" s="10">
        <v>140914</v>
      </c>
      <c r="H4423" s="10" t="s">
        <v>8178</v>
      </c>
      <c r="I4423" s="47" t="s">
        <v>3247</v>
      </c>
      <c r="J4423" s="10" t="s">
        <v>8179</v>
      </c>
      <c r="K4423" s="10" t="s">
        <v>8180</v>
      </c>
    </row>
    <row r="4424" spans="3:11" ht="15" customHeight="1" x14ac:dyDescent="0.3">
      <c r="C4424" s="44" t="s">
        <v>28056</v>
      </c>
      <c r="D4424" s="47" t="s">
        <v>28057</v>
      </c>
      <c r="F4424" s="52" t="s">
        <v>26062</v>
      </c>
      <c r="G4424" s="10">
        <v>365302</v>
      </c>
      <c r="H4424" s="10" t="s">
        <v>26063</v>
      </c>
      <c r="I4424" s="47" t="s">
        <v>19500</v>
      </c>
      <c r="J4424" s="10" t="s">
        <v>26064</v>
      </c>
      <c r="K4424" s="10" t="s">
        <v>26065</v>
      </c>
    </row>
    <row r="4425" spans="3:11" ht="15" customHeight="1" x14ac:dyDescent="0.3">
      <c r="C4425" s="44" t="s">
        <v>28058</v>
      </c>
      <c r="D4425" s="47" t="s">
        <v>4400</v>
      </c>
      <c r="F4425" s="52" t="s">
        <v>26066</v>
      </c>
      <c r="G4425" s="10">
        <v>405106</v>
      </c>
      <c r="H4425" s="10" t="s">
        <v>26067</v>
      </c>
      <c r="I4425" s="47" t="s">
        <v>19502</v>
      </c>
      <c r="J4425" s="10" t="s">
        <v>26068</v>
      </c>
      <c r="K4425" s="10" t="s">
        <v>26069</v>
      </c>
    </row>
    <row r="4426" spans="3:11" ht="15" customHeight="1" x14ac:dyDescent="0.3">
      <c r="C4426" s="44" t="s">
        <v>28059</v>
      </c>
      <c r="D4426" s="47" t="s">
        <v>224</v>
      </c>
      <c r="F4426" s="52" t="s">
        <v>26070</v>
      </c>
      <c r="G4426" s="10">
        <v>293263</v>
      </c>
      <c r="H4426" s="10" t="s">
        <v>26071</v>
      </c>
      <c r="I4426" s="47" t="s">
        <v>20719</v>
      </c>
      <c r="J4426" s="10" t="s">
        <v>26072</v>
      </c>
      <c r="K4426" s="10" t="s">
        <v>26073</v>
      </c>
    </row>
    <row r="4427" spans="3:11" ht="15" customHeight="1" x14ac:dyDescent="0.3">
      <c r="C4427" s="44" t="s">
        <v>28060</v>
      </c>
      <c r="D4427" s="47" t="s">
        <v>10661</v>
      </c>
      <c r="F4427" s="52" t="s">
        <v>26074</v>
      </c>
      <c r="G4427" s="10">
        <v>405071</v>
      </c>
      <c r="H4427" s="10" t="s">
        <v>26075</v>
      </c>
      <c r="I4427" s="47" t="s">
        <v>19504</v>
      </c>
      <c r="J4427" s="10" t="s">
        <v>26076</v>
      </c>
      <c r="K4427" s="10" t="s">
        <v>26077</v>
      </c>
    </row>
    <row r="4428" spans="3:11" ht="15" customHeight="1" x14ac:dyDescent="0.3">
      <c r="C4428" s="44" t="s">
        <v>28061</v>
      </c>
      <c r="D4428" s="47" t="s">
        <v>230</v>
      </c>
      <c r="F4428" s="52" t="s">
        <v>26078</v>
      </c>
      <c r="G4428" s="10">
        <v>293271</v>
      </c>
      <c r="H4428" s="10" t="s">
        <v>26079</v>
      </c>
      <c r="I4428" s="47" t="s">
        <v>19506</v>
      </c>
      <c r="J4428" s="10" t="s">
        <v>26080</v>
      </c>
      <c r="K4428" s="10" t="s">
        <v>26081</v>
      </c>
    </row>
    <row r="4429" spans="3:11" ht="15" customHeight="1" x14ac:dyDescent="0.3">
      <c r="C4429" s="44" t="s">
        <v>28062</v>
      </c>
      <c r="D4429" s="47" t="s">
        <v>28063</v>
      </c>
      <c r="F4429" s="52" t="s">
        <v>26082</v>
      </c>
      <c r="G4429" s="10">
        <v>367067</v>
      </c>
      <c r="H4429" s="10" t="s">
        <v>26083</v>
      </c>
      <c r="I4429" s="47" t="s">
        <v>19508</v>
      </c>
      <c r="J4429" s="10" t="s">
        <v>26084</v>
      </c>
      <c r="K4429" s="10" t="s">
        <v>26085</v>
      </c>
    </row>
    <row r="4430" spans="3:11" ht="15" customHeight="1" x14ac:dyDescent="0.3">
      <c r="C4430" s="44" t="s">
        <v>28064</v>
      </c>
      <c r="D4430" s="47" t="s">
        <v>233</v>
      </c>
      <c r="F4430" s="52" t="s">
        <v>26086</v>
      </c>
      <c r="G4430" s="10">
        <v>293285</v>
      </c>
      <c r="H4430" s="10" t="s">
        <v>26087</v>
      </c>
      <c r="I4430" s="47" t="s">
        <v>19510</v>
      </c>
      <c r="J4430" s="10" t="s">
        <v>26088</v>
      </c>
      <c r="K4430" s="10" t="s">
        <v>26089</v>
      </c>
    </row>
    <row r="4431" spans="3:11" ht="15" customHeight="1" x14ac:dyDescent="0.3">
      <c r="C4431" s="44" t="s">
        <v>28065</v>
      </c>
      <c r="D4431" s="47" t="s">
        <v>1077</v>
      </c>
      <c r="F4431" s="52" t="s">
        <v>26090</v>
      </c>
      <c r="G4431" s="10">
        <v>287513</v>
      </c>
      <c r="H4431" s="10" t="s">
        <v>26091</v>
      </c>
      <c r="I4431" s="47" t="s">
        <v>19512</v>
      </c>
      <c r="J4431" s="10" t="s">
        <v>26092</v>
      </c>
      <c r="K4431" s="10" t="s">
        <v>26093</v>
      </c>
    </row>
    <row r="4432" spans="3:11" ht="15" customHeight="1" x14ac:dyDescent="0.3">
      <c r="C4432" s="44" t="s">
        <v>28066</v>
      </c>
      <c r="D4432" s="47" t="s">
        <v>7184</v>
      </c>
      <c r="F4432" s="52" t="s">
        <v>14137</v>
      </c>
      <c r="G4432" s="10">
        <v>289241</v>
      </c>
      <c r="H4432" s="10" t="s">
        <v>8182</v>
      </c>
      <c r="I4432" s="47" t="s">
        <v>8181</v>
      </c>
      <c r="J4432" s="10" t="s">
        <v>8183</v>
      </c>
      <c r="K4432" s="10" t="s">
        <v>8184</v>
      </c>
    </row>
    <row r="4433" spans="3:11" ht="15" customHeight="1" x14ac:dyDescent="0.3">
      <c r="C4433" s="44" t="s">
        <v>28067</v>
      </c>
      <c r="D4433" s="47" t="s">
        <v>28068</v>
      </c>
      <c r="F4433" s="52" t="s">
        <v>26094</v>
      </c>
      <c r="G4433" s="10">
        <v>364979</v>
      </c>
      <c r="H4433" s="10" t="s">
        <v>26095</v>
      </c>
      <c r="I4433" s="47" t="s">
        <v>19514</v>
      </c>
      <c r="J4433" s="10" t="s">
        <v>26096</v>
      </c>
      <c r="K4433" s="10" t="s">
        <v>26097</v>
      </c>
    </row>
    <row r="4434" spans="3:11" ht="15" customHeight="1" x14ac:dyDescent="0.3">
      <c r="C4434" s="44" t="s">
        <v>28069</v>
      </c>
      <c r="D4434" s="47" t="s">
        <v>10922</v>
      </c>
      <c r="F4434" s="52" t="s">
        <v>26098</v>
      </c>
      <c r="G4434" s="10">
        <v>294198</v>
      </c>
      <c r="H4434" s="10" t="s">
        <v>26099</v>
      </c>
      <c r="I4434" s="47" t="s">
        <v>19516</v>
      </c>
      <c r="J4434" s="10" t="s">
        <v>26100</v>
      </c>
      <c r="K4434" s="10" t="s">
        <v>26101</v>
      </c>
    </row>
    <row r="4435" spans="3:11" ht="15" customHeight="1" x14ac:dyDescent="0.3">
      <c r="C4435" s="44" t="s">
        <v>28070</v>
      </c>
      <c r="D4435" s="47" t="s">
        <v>16431</v>
      </c>
      <c r="F4435" s="52" t="s">
        <v>26102</v>
      </c>
      <c r="G4435" s="10">
        <v>294203</v>
      </c>
      <c r="H4435" s="10" t="s">
        <v>26103</v>
      </c>
      <c r="I4435" s="47" t="s">
        <v>19518</v>
      </c>
      <c r="J4435" s="10" t="s">
        <v>26104</v>
      </c>
      <c r="K4435" s="10" t="s">
        <v>26105</v>
      </c>
    </row>
    <row r="4436" spans="3:11" ht="15" customHeight="1" x14ac:dyDescent="0.3">
      <c r="C4436" s="44" t="s">
        <v>28071</v>
      </c>
      <c r="D4436" s="47" t="s">
        <v>4122</v>
      </c>
      <c r="F4436" s="52" t="s">
        <v>26106</v>
      </c>
      <c r="G4436" s="10">
        <v>294204</v>
      </c>
      <c r="H4436" s="10" t="s">
        <v>26107</v>
      </c>
      <c r="I4436" s="47" t="s">
        <v>19520</v>
      </c>
      <c r="J4436" s="10" t="s">
        <v>26108</v>
      </c>
      <c r="K4436" s="10" t="s">
        <v>26109</v>
      </c>
    </row>
    <row r="4437" spans="3:11" ht="15" customHeight="1" x14ac:dyDescent="0.3">
      <c r="C4437" s="44" t="s">
        <v>28072</v>
      </c>
      <c r="D4437" s="47" t="s">
        <v>28073</v>
      </c>
      <c r="F4437" s="52" t="s">
        <v>26110</v>
      </c>
      <c r="G4437" s="10">
        <v>293364</v>
      </c>
      <c r="H4437" s="10" t="s">
        <v>26111</v>
      </c>
      <c r="I4437" s="47" t="s">
        <v>19522</v>
      </c>
      <c r="J4437" s="10" t="s">
        <v>26112</v>
      </c>
      <c r="K4437" s="10" t="s">
        <v>26113</v>
      </c>
    </row>
    <row r="4438" spans="3:11" ht="15" customHeight="1" x14ac:dyDescent="0.3">
      <c r="C4438" s="44" t="s">
        <v>28074</v>
      </c>
      <c r="D4438" s="47" t="s">
        <v>11023</v>
      </c>
      <c r="F4438" s="52" t="s">
        <v>26114</v>
      </c>
      <c r="G4438" s="10">
        <v>65140</v>
      </c>
      <c r="H4438" s="10" t="s">
        <v>26115</v>
      </c>
      <c r="I4438" s="47" t="s">
        <v>19524</v>
      </c>
      <c r="J4438" s="10" t="s">
        <v>26116</v>
      </c>
      <c r="K4438" s="10" t="s">
        <v>26117</v>
      </c>
    </row>
    <row r="4439" spans="3:11" ht="15" customHeight="1" x14ac:dyDescent="0.3">
      <c r="C4439" s="44" t="s">
        <v>28075</v>
      </c>
      <c r="D4439" s="47" t="s">
        <v>3170</v>
      </c>
      <c r="F4439" s="52" t="s">
        <v>26118</v>
      </c>
      <c r="G4439" s="10">
        <v>293370</v>
      </c>
      <c r="H4439" s="10" t="s">
        <v>26119</v>
      </c>
      <c r="I4439" s="47" t="s">
        <v>19526</v>
      </c>
      <c r="J4439" s="10" t="s">
        <v>26120</v>
      </c>
      <c r="K4439" s="10" t="s">
        <v>26121</v>
      </c>
    </row>
    <row r="4440" spans="3:11" ht="15" customHeight="1" x14ac:dyDescent="0.3">
      <c r="C4440" s="44" t="s">
        <v>28076</v>
      </c>
      <c r="D4440" s="47" t="s">
        <v>1117</v>
      </c>
      <c r="F4440" s="52" t="s">
        <v>26122</v>
      </c>
      <c r="G4440" s="10">
        <v>293375</v>
      </c>
      <c r="H4440" s="10" t="s">
        <v>26123</v>
      </c>
      <c r="I4440" s="47" t="s">
        <v>19528</v>
      </c>
      <c r="J4440" s="10" t="s">
        <v>26124</v>
      </c>
      <c r="K4440" s="10" t="s">
        <v>26125</v>
      </c>
    </row>
    <row r="4441" spans="3:11" ht="15" customHeight="1" x14ac:dyDescent="0.3">
      <c r="C4441" s="44" t="s">
        <v>28077</v>
      </c>
      <c r="D4441" s="47" t="s">
        <v>2578</v>
      </c>
      <c r="F4441" s="52" t="s">
        <v>26126</v>
      </c>
      <c r="G4441" s="10">
        <v>296687</v>
      </c>
      <c r="H4441" s="10" t="s">
        <v>26127</v>
      </c>
      <c r="I4441" s="10" t="s">
        <v>19530</v>
      </c>
      <c r="J4441" s="10" t="s">
        <v>26128</v>
      </c>
      <c r="K4441" s="10" t="s">
        <v>26129</v>
      </c>
    </row>
    <row r="4442" spans="3:11" ht="15" customHeight="1" x14ac:dyDescent="0.3">
      <c r="C4442" s="44" t="s">
        <v>28078</v>
      </c>
      <c r="D4442" s="47" t="s">
        <v>28079</v>
      </c>
      <c r="F4442" s="52" t="s">
        <v>26130</v>
      </c>
      <c r="G4442" s="10">
        <v>295822</v>
      </c>
      <c r="H4442" s="10" t="s">
        <v>26131</v>
      </c>
      <c r="I4442" s="47" t="s">
        <v>19532</v>
      </c>
      <c r="J4442" s="10" t="s">
        <v>26132</v>
      </c>
      <c r="K4442" s="10" t="s">
        <v>26133</v>
      </c>
    </row>
    <row r="4443" spans="3:11" ht="15" customHeight="1" x14ac:dyDescent="0.3">
      <c r="C4443" s="44" t="s">
        <v>28080</v>
      </c>
      <c r="D4443" s="47" t="s">
        <v>1329</v>
      </c>
      <c r="F4443" s="52" t="s">
        <v>26134</v>
      </c>
      <c r="G4443" s="10">
        <v>170816</v>
      </c>
      <c r="H4443" s="10" t="s">
        <v>26135</v>
      </c>
      <c r="I4443" s="47" t="s">
        <v>19534</v>
      </c>
      <c r="J4443" s="10" t="s">
        <v>26136</v>
      </c>
      <c r="K4443" s="10" t="s">
        <v>26137</v>
      </c>
    </row>
    <row r="4444" spans="3:11" ht="15" customHeight="1" x14ac:dyDescent="0.3">
      <c r="C4444" s="44" t="s">
        <v>28081</v>
      </c>
      <c r="D4444" s="47" t="s">
        <v>15473</v>
      </c>
      <c r="F4444" s="52" t="s">
        <v>26138</v>
      </c>
      <c r="G4444" s="10">
        <v>365323</v>
      </c>
      <c r="H4444" s="10" t="s">
        <v>26139</v>
      </c>
      <c r="I4444" s="47" t="s">
        <v>19536</v>
      </c>
      <c r="J4444" s="10" t="s">
        <v>26140</v>
      </c>
      <c r="K4444" s="10" t="s">
        <v>26141</v>
      </c>
    </row>
    <row r="4445" spans="3:11" ht="15" customHeight="1" x14ac:dyDescent="0.3">
      <c r="C4445" s="44" t="s">
        <v>28082</v>
      </c>
      <c r="D4445" s="47" t="s">
        <v>1336</v>
      </c>
      <c r="F4445" s="52" t="s">
        <v>26142</v>
      </c>
      <c r="G4445" s="10">
        <v>405238</v>
      </c>
      <c r="H4445" s="10" t="s">
        <v>26143</v>
      </c>
      <c r="I4445" s="47" t="s">
        <v>19538</v>
      </c>
      <c r="J4445" s="10" t="s">
        <v>26144</v>
      </c>
      <c r="K4445" s="10" t="s">
        <v>26145</v>
      </c>
    </row>
    <row r="4446" spans="3:11" ht="15" customHeight="1" x14ac:dyDescent="0.3">
      <c r="C4446" s="44" t="s">
        <v>28083</v>
      </c>
      <c r="D4446" s="47" t="s">
        <v>15476</v>
      </c>
      <c r="F4446" s="52" t="s">
        <v>14138</v>
      </c>
      <c r="G4446" s="10">
        <v>171116</v>
      </c>
      <c r="H4446" s="10" t="s">
        <v>8186</v>
      </c>
      <c r="I4446" s="47" t="s">
        <v>8185</v>
      </c>
      <c r="J4446" s="10" t="s">
        <v>8187</v>
      </c>
      <c r="K4446" s="10" t="s">
        <v>8188</v>
      </c>
    </row>
    <row r="4447" spans="3:11" ht="15" customHeight="1" x14ac:dyDescent="0.3">
      <c r="C4447" s="44" t="s">
        <v>28084</v>
      </c>
      <c r="D4447" s="47" t="s">
        <v>1342</v>
      </c>
      <c r="F4447" s="52" t="s">
        <v>26146</v>
      </c>
      <c r="G4447" s="10">
        <v>89810</v>
      </c>
      <c r="H4447" s="10" t="s">
        <v>26147</v>
      </c>
      <c r="I4447" s="47" t="s">
        <v>17284</v>
      </c>
      <c r="J4447" s="10" t="s">
        <v>26148</v>
      </c>
      <c r="K4447" s="10" t="s">
        <v>26149</v>
      </c>
    </row>
    <row r="4448" spans="3:11" ht="15" customHeight="1" x14ac:dyDescent="0.3">
      <c r="C4448" s="44" t="s">
        <v>28085</v>
      </c>
      <c r="D4448" s="47" t="s">
        <v>15479</v>
      </c>
      <c r="F4448" s="52" t="s">
        <v>26150</v>
      </c>
      <c r="G4448" s="10">
        <v>81644</v>
      </c>
      <c r="H4448" s="10" t="s">
        <v>26151</v>
      </c>
      <c r="I4448" s="47" t="s">
        <v>17286</v>
      </c>
      <c r="J4448" s="10" t="s">
        <v>22131</v>
      </c>
      <c r="K4448" s="10" t="s">
        <v>26152</v>
      </c>
    </row>
    <row r="4449" spans="3:11" ht="15" customHeight="1" x14ac:dyDescent="0.3">
      <c r="C4449" s="44" t="s">
        <v>28086</v>
      </c>
      <c r="D4449" s="47" t="s">
        <v>15483</v>
      </c>
      <c r="F4449" s="52" t="s">
        <v>14139</v>
      </c>
      <c r="G4449" s="10">
        <v>192223</v>
      </c>
      <c r="H4449" s="10" t="s">
        <v>8197</v>
      </c>
      <c r="I4449" s="47" t="s">
        <v>8196</v>
      </c>
      <c r="J4449" s="10" t="s">
        <v>8198</v>
      </c>
      <c r="K4449" s="10" t="s">
        <v>8199</v>
      </c>
    </row>
    <row r="4450" spans="3:11" ht="15" customHeight="1" x14ac:dyDescent="0.3">
      <c r="C4450" s="44" t="s">
        <v>28087</v>
      </c>
      <c r="D4450" s="47" t="s">
        <v>15485</v>
      </c>
      <c r="F4450" s="52" t="s">
        <v>14140</v>
      </c>
      <c r="G4450" s="10">
        <v>24613</v>
      </c>
      <c r="H4450" s="10" t="s">
        <v>8201</v>
      </c>
      <c r="I4450" s="47" t="s">
        <v>8200</v>
      </c>
      <c r="J4450" s="10" t="s">
        <v>8202</v>
      </c>
      <c r="K4450" s="10" t="s">
        <v>8203</v>
      </c>
    </row>
    <row r="4451" spans="3:11" ht="15" customHeight="1" x14ac:dyDescent="0.3">
      <c r="C4451" s="44" t="s">
        <v>28088</v>
      </c>
      <c r="D4451" s="47" t="s">
        <v>15487</v>
      </c>
      <c r="F4451" s="52" t="s">
        <v>14141</v>
      </c>
      <c r="G4451" s="10">
        <v>29335</v>
      </c>
      <c r="H4451" s="10" t="s">
        <v>8204</v>
      </c>
      <c r="I4451" s="47" t="s">
        <v>3784</v>
      </c>
      <c r="J4451" s="10" t="s">
        <v>8205</v>
      </c>
      <c r="K4451" s="10" t="s">
        <v>8206</v>
      </c>
    </row>
    <row r="4452" spans="3:11" ht="15" customHeight="1" x14ac:dyDescent="0.3">
      <c r="C4452" s="44" t="s">
        <v>28089</v>
      </c>
      <c r="D4452" s="47" t="s">
        <v>15490</v>
      </c>
      <c r="F4452" s="52" t="s">
        <v>26153</v>
      </c>
      <c r="G4452" s="10">
        <v>29256</v>
      </c>
      <c r="H4452" s="10" t="s">
        <v>26154</v>
      </c>
      <c r="I4452" s="47" t="s">
        <v>17294</v>
      </c>
      <c r="J4452" s="10" t="s">
        <v>22137</v>
      </c>
      <c r="K4452" s="10" t="s">
        <v>26155</v>
      </c>
    </row>
    <row r="4453" spans="3:11" ht="15" customHeight="1" x14ac:dyDescent="0.3">
      <c r="C4453" s="44" t="s">
        <v>28090</v>
      </c>
      <c r="D4453" s="47" t="s">
        <v>1575</v>
      </c>
      <c r="F4453" s="52" t="s">
        <v>14142</v>
      </c>
      <c r="G4453" s="10">
        <v>25601</v>
      </c>
      <c r="H4453" s="10" t="s">
        <v>8207</v>
      </c>
      <c r="I4453" s="47" t="s">
        <v>3787</v>
      </c>
      <c r="J4453" s="10" t="s">
        <v>8208</v>
      </c>
      <c r="K4453" s="10" t="s">
        <v>8209</v>
      </c>
    </row>
    <row r="4454" spans="3:11" ht="15" customHeight="1" x14ac:dyDescent="0.3">
      <c r="C4454" s="44" t="s">
        <v>28091</v>
      </c>
      <c r="D4454" s="47" t="s">
        <v>15493</v>
      </c>
      <c r="F4454" s="52" t="s">
        <v>14143</v>
      </c>
      <c r="G4454" s="10">
        <v>362891</v>
      </c>
      <c r="H4454" s="10" t="s">
        <v>8213</v>
      </c>
      <c r="I4454" s="47" t="s">
        <v>8212</v>
      </c>
      <c r="J4454" s="10" t="s">
        <v>8214</v>
      </c>
      <c r="K4454" s="10" t="s">
        <v>8215</v>
      </c>
    </row>
    <row r="4455" spans="3:11" ht="15" customHeight="1" x14ac:dyDescent="0.3">
      <c r="C4455" s="44" t="s">
        <v>28092</v>
      </c>
      <c r="D4455" s="47" t="s">
        <v>1581</v>
      </c>
      <c r="F4455" s="52" t="s">
        <v>14144</v>
      </c>
      <c r="G4455" s="10">
        <v>289747</v>
      </c>
      <c r="H4455" s="10" t="s">
        <v>8216</v>
      </c>
      <c r="I4455" s="47" t="s">
        <v>2541</v>
      </c>
      <c r="J4455" s="10" t="s">
        <v>216</v>
      </c>
      <c r="K4455" s="10" t="s">
        <v>8217</v>
      </c>
    </row>
    <row r="4456" spans="3:11" ht="15" customHeight="1" x14ac:dyDescent="0.3">
      <c r="C4456" s="44" t="s">
        <v>28093</v>
      </c>
      <c r="D4456" s="47" t="s">
        <v>15496</v>
      </c>
      <c r="F4456" s="52" t="s">
        <v>14145</v>
      </c>
      <c r="G4456" s="10">
        <v>310132</v>
      </c>
      <c r="H4456" s="10" t="s">
        <v>8219</v>
      </c>
      <c r="I4456" s="47" t="s">
        <v>8218</v>
      </c>
      <c r="J4456" s="10" t="s">
        <v>8220</v>
      </c>
      <c r="K4456" s="10" t="s">
        <v>8221</v>
      </c>
    </row>
    <row r="4457" spans="3:11" ht="15" customHeight="1" x14ac:dyDescent="0.3">
      <c r="C4457" s="44" t="s">
        <v>28094</v>
      </c>
      <c r="D4457" s="47" t="s">
        <v>1707</v>
      </c>
      <c r="F4457" s="52" t="s">
        <v>26156</v>
      </c>
      <c r="G4457" s="10">
        <v>499474</v>
      </c>
      <c r="H4457" s="10" t="s">
        <v>26157</v>
      </c>
      <c r="I4457" s="47" t="s">
        <v>18125</v>
      </c>
      <c r="J4457" s="10" t="s">
        <v>22140</v>
      </c>
      <c r="K4457" s="10" t="s">
        <v>26158</v>
      </c>
    </row>
    <row r="4458" spans="3:11" ht="15" customHeight="1" x14ac:dyDescent="0.3">
      <c r="C4458" s="44" t="s">
        <v>28095</v>
      </c>
      <c r="D4458" s="47" t="s">
        <v>1808</v>
      </c>
      <c r="F4458" s="52" t="s">
        <v>26159</v>
      </c>
      <c r="G4458" s="10">
        <v>290493</v>
      </c>
      <c r="H4458" s="10" t="s">
        <v>26160</v>
      </c>
      <c r="I4458" s="47" t="s">
        <v>17297</v>
      </c>
      <c r="J4458" s="10" t="s">
        <v>22143</v>
      </c>
      <c r="K4458" s="10" t="s">
        <v>26161</v>
      </c>
    </row>
    <row r="4459" spans="3:11" ht="15" customHeight="1" x14ac:dyDescent="0.3">
      <c r="C4459" s="44" t="s">
        <v>28096</v>
      </c>
      <c r="D4459" s="47" t="s">
        <v>15502</v>
      </c>
      <c r="F4459" s="52" t="s">
        <v>14146</v>
      </c>
      <c r="G4459" s="10">
        <v>25342</v>
      </c>
      <c r="H4459" s="10" t="s">
        <v>8228</v>
      </c>
      <c r="I4459" s="47" t="s">
        <v>8227</v>
      </c>
      <c r="J4459" s="10" t="s">
        <v>8229</v>
      </c>
      <c r="K4459" s="10" t="s">
        <v>8230</v>
      </c>
    </row>
    <row r="4460" spans="3:11" ht="15" customHeight="1" x14ac:dyDescent="0.3">
      <c r="C4460" s="44" t="s">
        <v>28097</v>
      </c>
      <c r="D4460" s="47" t="s">
        <v>1981</v>
      </c>
      <c r="F4460" s="52" t="s">
        <v>14147</v>
      </c>
      <c r="G4460" s="10">
        <v>25265</v>
      </c>
      <c r="H4460" s="10" t="s">
        <v>8232</v>
      </c>
      <c r="I4460" s="47" t="s">
        <v>8231</v>
      </c>
      <c r="J4460" s="10" t="s">
        <v>8233</v>
      </c>
      <c r="K4460" s="10" t="s">
        <v>8234</v>
      </c>
    </row>
    <row r="4461" spans="3:11" ht="15" customHeight="1" x14ac:dyDescent="0.3">
      <c r="C4461" s="44" t="s">
        <v>28098</v>
      </c>
      <c r="D4461" s="47" t="s">
        <v>2017</v>
      </c>
      <c r="F4461" s="52" t="s">
        <v>26162</v>
      </c>
      <c r="G4461" s="10">
        <v>64803</v>
      </c>
      <c r="H4461" s="10" t="s">
        <v>26163</v>
      </c>
      <c r="I4461" s="47" t="s">
        <v>17303</v>
      </c>
      <c r="J4461" s="10" t="s">
        <v>22152</v>
      </c>
      <c r="K4461" s="10" t="s">
        <v>26164</v>
      </c>
    </row>
    <row r="4462" spans="3:11" ht="15" customHeight="1" x14ac:dyDescent="0.3">
      <c r="C4462" s="44" t="s">
        <v>28099</v>
      </c>
      <c r="D4462" s="47" t="s">
        <v>2026</v>
      </c>
      <c r="F4462" s="52" t="s">
        <v>26165</v>
      </c>
      <c r="G4462" s="10">
        <v>310444</v>
      </c>
      <c r="H4462" s="10" t="s">
        <v>26166</v>
      </c>
      <c r="I4462" s="47" t="s">
        <v>17305</v>
      </c>
      <c r="J4462" s="10" t="s">
        <v>22155</v>
      </c>
      <c r="K4462" s="10" t="s">
        <v>26167</v>
      </c>
    </row>
    <row r="4463" spans="3:11" ht="15" customHeight="1" x14ac:dyDescent="0.3">
      <c r="C4463" s="44" t="s">
        <v>28100</v>
      </c>
      <c r="D4463" s="47" t="s">
        <v>15071</v>
      </c>
      <c r="F4463" s="52" t="s">
        <v>26168</v>
      </c>
      <c r="G4463" s="10">
        <v>171108</v>
      </c>
      <c r="H4463" s="10" t="s">
        <v>26169</v>
      </c>
      <c r="I4463" s="47" t="s">
        <v>17307</v>
      </c>
      <c r="J4463" s="10" t="s">
        <v>22158</v>
      </c>
      <c r="K4463" s="10" t="s">
        <v>26170</v>
      </c>
    </row>
    <row r="4464" spans="3:11" ht="15" customHeight="1" x14ac:dyDescent="0.3">
      <c r="C4464" s="44" t="s">
        <v>28101</v>
      </c>
      <c r="D4464" s="47" t="s">
        <v>15509</v>
      </c>
      <c r="F4464" s="52" t="s">
        <v>26171</v>
      </c>
      <c r="G4464" s="10">
        <v>29597</v>
      </c>
      <c r="H4464" s="10" t="s">
        <v>26172</v>
      </c>
      <c r="I4464" s="47" t="s">
        <v>17309</v>
      </c>
      <c r="J4464" s="10" t="s">
        <v>22161</v>
      </c>
      <c r="K4464" s="10" t="s">
        <v>26173</v>
      </c>
    </row>
    <row r="4465" spans="3:11" ht="15" customHeight="1" x14ac:dyDescent="0.3">
      <c r="C4465" s="44" t="s">
        <v>28102</v>
      </c>
      <c r="D4465" s="47" t="s">
        <v>1162</v>
      </c>
      <c r="F4465" s="52" t="s">
        <v>26174</v>
      </c>
      <c r="G4465" s="10">
        <v>63843</v>
      </c>
      <c r="H4465" s="10" t="s">
        <v>26175</v>
      </c>
      <c r="I4465" s="47" t="s">
        <v>17311</v>
      </c>
      <c r="J4465" s="10" t="s">
        <v>22164</v>
      </c>
      <c r="K4465" s="10" t="s">
        <v>26176</v>
      </c>
    </row>
    <row r="4466" spans="3:11" ht="15" customHeight="1" x14ac:dyDescent="0.3">
      <c r="C4466" s="44" t="s">
        <v>28103</v>
      </c>
      <c r="D4466" s="47" t="s">
        <v>1164</v>
      </c>
      <c r="F4466" s="52" t="s">
        <v>26177</v>
      </c>
      <c r="G4466" s="10">
        <v>117264</v>
      </c>
      <c r="H4466" s="10" t="s">
        <v>26178</v>
      </c>
      <c r="I4466" s="47" t="s">
        <v>17313</v>
      </c>
      <c r="J4466" s="10" t="s">
        <v>22167</v>
      </c>
      <c r="K4466" s="10" t="s">
        <v>26179</v>
      </c>
    </row>
    <row r="4467" spans="3:11" ht="15" customHeight="1" x14ac:dyDescent="0.3">
      <c r="C4467" s="44" t="s">
        <v>28104</v>
      </c>
      <c r="D4467" s="47" t="s">
        <v>2139</v>
      </c>
      <c r="F4467" s="52" t="s">
        <v>14148</v>
      </c>
      <c r="G4467" s="10">
        <v>311450</v>
      </c>
      <c r="H4467" s="10" t="s">
        <v>8251</v>
      </c>
      <c r="I4467" s="47" t="s">
        <v>8250</v>
      </c>
      <c r="J4467" s="10" t="s">
        <v>8252</v>
      </c>
      <c r="K4467" s="10" t="s">
        <v>8253</v>
      </c>
    </row>
    <row r="4468" spans="3:11" ht="15" customHeight="1" x14ac:dyDescent="0.3">
      <c r="C4468" s="44" t="s">
        <v>28105</v>
      </c>
      <c r="D4468" s="47" t="s">
        <v>15514</v>
      </c>
      <c r="F4468" s="52" t="s">
        <v>14149</v>
      </c>
      <c r="G4468" s="10">
        <v>56816</v>
      </c>
      <c r="H4468" s="10" t="s">
        <v>8268</v>
      </c>
      <c r="I4468" s="47" t="s">
        <v>8267</v>
      </c>
      <c r="J4468" s="10" t="s">
        <v>8269</v>
      </c>
      <c r="K4468" s="10" t="s">
        <v>8270</v>
      </c>
    </row>
    <row r="4469" spans="3:11" ht="15" customHeight="1" x14ac:dyDescent="0.3">
      <c r="C4469" s="44" t="s">
        <v>28106</v>
      </c>
      <c r="D4469" s="47" t="s">
        <v>2179</v>
      </c>
      <c r="F4469" s="52" t="s">
        <v>14150</v>
      </c>
      <c r="G4469" s="10">
        <v>25591</v>
      </c>
      <c r="H4469" s="10" t="s">
        <v>8279</v>
      </c>
      <c r="I4469" s="47" t="s">
        <v>970</v>
      </c>
      <c r="J4469" s="10" t="s">
        <v>8280</v>
      </c>
      <c r="K4469" s="10" t="s">
        <v>8281</v>
      </c>
    </row>
    <row r="4470" spans="3:11" ht="15" customHeight="1" x14ac:dyDescent="0.3">
      <c r="C4470" s="44" t="s">
        <v>28107</v>
      </c>
      <c r="D4470" s="47" t="s">
        <v>2580</v>
      </c>
      <c r="F4470" s="52" t="s">
        <v>14151</v>
      </c>
      <c r="G4470" s="10">
        <v>290027</v>
      </c>
      <c r="H4470" s="10" t="s">
        <v>8286</v>
      </c>
      <c r="I4470" s="47" t="s">
        <v>973</v>
      </c>
      <c r="J4470" s="10" t="s">
        <v>8287</v>
      </c>
      <c r="K4470" s="10" t="s">
        <v>8288</v>
      </c>
    </row>
    <row r="4471" spans="3:11" ht="15" customHeight="1" x14ac:dyDescent="0.3">
      <c r="C4471" s="44" t="s">
        <v>28108</v>
      </c>
      <c r="D4471" s="47" t="s">
        <v>15521</v>
      </c>
      <c r="F4471" s="52" t="s">
        <v>14152</v>
      </c>
      <c r="G4471" s="10">
        <v>25509</v>
      </c>
      <c r="H4471" s="10" t="s">
        <v>8300</v>
      </c>
      <c r="I4471" s="47" t="s">
        <v>8299</v>
      </c>
      <c r="J4471" s="10" t="s">
        <v>8301</v>
      </c>
      <c r="K4471" s="10" t="s">
        <v>8302</v>
      </c>
    </row>
    <row r="4472" spans="3:11" ht="15" customHeight="1" x14ac:dyDescent="0.3">
      <c r="C4472" s="44" t="s">
        <v>28109</v>
      </c>
      <c r="D4472" s="47" t="s">
        <v>2586</v>
      </c>
      <c r="F4472" s="52" t="s">
        <v>14153</v>
      </c>
      <c r="G4472" s="10">
        <v>687008</v>
      </c>
      <c r="H4472" s="10" t="s">
        <v>8309</v>
      </c>
      <c r="I4472" s="47" t="s">
        <v>8308</v>
      </c>
      <c r="J4472" s="10" t="s">
        <v>8310</v>
      </c>
      <c r="K4472" s="10" t="s">
        <v>8311</v>
      </c>
    </row>
    <row r="4473" spans="3:11" ht="15" customHeight="1" x14ac:dyDescent="0.3">
      <c r="C4473" s="44" t="s">
        <v>28110</v>
      </c>
      <c r="D4473" s="47" t="s">
        <v>15524</v>
      </c>
      <c r="F4473" s="52" t="s">
        <v>14154</v>
      </c>
      <c r="G4473" s="10">
        <v>312480</v>
      </c>
      <c r="H4473" s="10" t="s">
        <v>8318</v>
      </c>
      <c r="I4473" s="47" t="s">
        <v>8317</v>
      </c>
      <c r="J4473" s="10" t="s">
        <v>8319</v>
      </c>
      <c r="K4473" s="10" t="s">
        <v>8320</v>
      </c>
    </row>
    <row r="4474" spans="3:11" ht="15" customHeight="1" x14ac:dyDescent="0.3">
      <c r="C4474" s="44" t="s">
        <v>28111</v>
      </c>
      <c r="D4474" s="47" t="s">
        <v>2869</v>
      </c>
      <c r="F4474" s="52" t="s">
        <v>14155</v>
      </c>
      <c r="G4474" s="10">
        <v>287662</v>
      </c>
      <c r="H4474" s="10" t="s">
        <v>8321</v>
      </c>
      <c r="I4474" s="47" t="s">
        <v>7178</v>
      </c>
      <c r="J4474" s="10" t="s">
        <v>8322</v>
      </c>
      <c r="K4474" s="10" t="s">
        <v>8323</v>
      </c>
    </row>
    <row r="4475" spans="3:11" ht="15" customHeight="1" x14ac:dyDescent="0.3">
      <c r="C4475" s="44" t="s">
        <v>28112</v>
      </c>
      <c r="D4475" s="47" t="s">
        <v>3121</v>
      </c>
      <c r="F4475" s="52" t="s">
        <v>14156</v>
      </c>
      <c r="G4475" s="10">
        <v>305624</v>
      </c>
      <c r="H4475" s="10" t="s">
        <v>8325</v>
      </c>
      <c r="I4475" s="47" t="s">
        <v>8324</v>
      </c>
      <c r="J4475" s="10" t="s">
        <v>8326</v>
      </c>
      <c r="K4475" s="10" t="s">
        <v>8327</v>
      </c>
    </row>
    <row r="4476" spans="3:11" ht="15" customHeight="1" x14ac:dyDescent="0.3">
      <c r="C4476" s="44" t="s">
        <v>28113</v>
      </c>
      <c r="D4476" s="47" t="s">
        <v>3125</v>
      </c>
      <c r="F4476" s="52" t="s">
        <v>14157</v>
      </c>
      <c r="G4476" s="10">
        <v>309457</v>
      </c>
      <c r="H4476" s="10" t="s">
        <v>8331</v>
      </c>
      <c r="I4476" s="47" t="s">
        <v>8330</v>
      </c>
      <c r="J4476" s="10" t="s">
        <v>8332</v>
      </c>
      <c r="K4476" s="10" t="s">
        <v>8333</v>
      </c>
    </row>
    <row r="4477" spans="3:11" ht="15" customHeight="1" x14ac:dyDescent="0.3">
      <c r="C4477" s="44" t="s">
        <v>28114</v>
      </c>
      <c r="D4477" s="47" t="s">
        <v>15529</v>
      </c>
      <c r="F4477" s="52" t="s">
        <v>14158</v>
      </c>
      <c r="G4477" s="10">
        <v>25737</v>
      </c>
      <c r="H4477" s="10" t="s">
        <v>8335</v>
      </c>
      <c r="I4477" s="47" t="s">
        <v>3254</v>
      </c>
      <c r="J4477" s="10" t="s">
        <v>8336</v>
      </c>
      <c r="K4477" s="10" t="s">
        <v>8337</v>
      </c>
    </row>
    <row r="4478" spans="3:11" ht="15" customHeight="1" x14ac:dyDescent="0.3">
      <c r="C4478" s="44" t="s">
        <v>28115</v>
      </c>
      <c r="D4478" s="47" t="s">
        <v>3132</v>
      </c>
      <c r="F4478" s="52" t="s">
        <v>26180</v>
      </c>
      <c r="G4478" s="10">
        <v>292814</v>
      </c>
      <c r="H4478" s="10" t="s">
        <v>26181</v>
      </c>
      <c r="I4478" s="47" t="s">
        <v>17698</v>
      </c>
      <c r="J4478" s="10" t="s">
        <v>22176</v>
      </c>
      <c r="K4478" s="10" t="s">
        <v>26182</v>
      </c>
    </row>
    <row r="4479" spans="3:11" ht="15" customHeight="1" x14ac:dyDescent="0.3">
      <c r="C4479" s="44" t="s">
        <v>28116</v>
      </c>
      <c r="D4479" s="47" t="s">
        <v>3149</v>
      </c>
      <c r="F4479" s="52" t="s">
        <v>14159</v>
      </c>
      <c r="G4479" s="10">
        <v>308061</v>
      </c>
      <c r="H4479" s="10" t="s">
        <v>8358</v>
      </c>
      <c r="I4479" s="47" t="s">
        <v>8357</v>
      </c>
      <c r="J4479" s="10" t="s">
        <v>8359</v>
      </c>
      <c r="K4479" s="10" t="s">
        <v>8360</v>
      </c>
    </row>
    <row r="4480" spans="3:11" ht="15" customHeight="1" x14ac:dyDescent="0.3">
      <c r="C4480" s="44" t="s">
        <v>28117</v>
      </c>
      <c r="D4480" s="47" t="s">
        <v>15534</v>
      </c>
      <c r="F4480" s="52" t="s">
        <v>14160</v>
      </c>
      <c r="G4480" s="10">
        <v>25266</v>
      </c>
      <c r="H4480" s="10" t="s">
        <v>8385</v>
      </c>
      <c r="I4480" s="47" t="s">
        <v>5026</v>
      </c>
      <c r="J4480" s="10" t="s">
        <v>219</v>
      </c>
      <c r="K4480" s="10" t="s">
        <v>8386</v>
      </c>
    </row>
    <row r="4481" spans="3:11" ht="15" customHeight="1" x14ac:dyDescent="0.3">
      <c r="C4481" s="44" t="s">
        <v>28118</v>
      </c>
      <c r="D4481" s="47" t="s">
        <v>15536</v>
      </c>
      <c r="F4481" s="52" t="s">
        <v>14161</v>
      </c>
      <c r="G4481" s="10">
        <v>24628</v>
      </c>
      <c r="H4481" s="10" t="s">
        <v>8387</v>
      </c>
      <c r="I4481" s="47" t="s">
        <v>5034</v>
      </c>
      <c r="J4481" s="10" t="s">
        <v>8388</v>
      </c>
      <c r="K4481" s="10" t="s">
        <v>8389</v>
      </c>
    </row>
    <row r="4482" spans="3:11" ht="15" customHeight="1" x14ac:dyDescent="0.3">
      <c r="C4482" s="44" t="s">
        <v>28119</v>
      </c>
      <c r="D4482" s="47" t="s">
        <v>15538</v>
      </c>
      <c r="F4482" s="52" t="s">
        <v>14162</v>
      </c>
      <c r="G4482" s="10">
        <v>79429</v>
      </c>
      <c r="H4482" s="10" t="s">
        <v>8391</v>
      </c>
      <c r="I4482" s="47" t="s">
        <v>8390</v>
      </c>
      <c r="J4482" s="10" t="s">
        <v>8392</v>
      </c>
      <c r="K4482" s="10" t="s">
        <v>8393</v>
      </c>
    </row>
    <row r="4483" spans="3:11" ht="15" customHeight="1" x14ac:dyDescent="0.3">
      <c r="C4483" s="44" t="s">
        <v>28120</v>
      </c>
      <c r="D4483" s="47" t="s">
        <v>15540</v>
      </c>
      <c r="F4483" s="52" t="s">
        <v>14163</v>
      </c>
      <c r="G4483" s="10">
        <v>24629</v>
      </c>
      <c r="H4483" s="10" t="s">
        <v>8398</v>
      </c>
      <c r="I4483" s="47" t="s">
        <v>7638</v>
      </c>
      <c r="J4483" s="10" t="s">
        <v>8399</v>
      </c>
      <c r="K4483" s="10" t="s">
        <v>8400</v>
      </c>
    </row>
    <row r="4484" spans="3:11" ht="15" customHeight="1" x14ac:dyDescent="0.3">
      <c r="C4484" s="44" t="s">
        <v>28121</v>
      </c>
      <c r="D4484" s="47" t="s">
        <v>15542</v>
      </c>
      <c r="F4484" s="52" t="s">
        <v>26183</v>
      </c>
      <c r="G4484" s="10">
        <v>290771</v>
      </c>
      <c r="H4484" s="10" t="s">
        <v>26184</v>
      </c>
      <c r="I4484" s="47" t="s">
        <v>17316</v>
      </c>
      <c r="J4484" s="10" t="s">
        <v>22179</v>
      </c>
      <c r="K4484" s="10" t="s">
        <v>26185</v>
      </c>
    </row>
    <row r="4485" spans="3:11" ht="15" customHeight="1" x14ac:dyDescent="0.3">
      <c r="C4485" s="44" t="s">
        <v>28122</v>
      </c>
      <c r="D4485" s="47" t="s">
        <v>3865</v>
      </c>
      <c r="F4485" s="52" t="s">
        <v>14164</v>
      </c>
      <c r="G4485" s="10">
        <v>29190</v>
      </c>
      <c r="H4485" s="10" t="s">
        <v>8422</v>
      </c>
      <c r="I4485" s="47" t="s">
        <v>8421</v>
      </c>
      <c r="J4485" s="10" t="s">
        <v>8423</v>
      </c>
      <c r="K4485" s="10" t="s">
        <v>8424</v>
      </c>
    </row>
    <row r="4486" spans="3:11" ht="15" customHeight="1" x14ac:dyDescent="0.3">
      <c r="C4486" s="44" t="s">
        <v>28123</v>
      </c>
      <c r="D4486" s="47" t="s">
        <v>3868</v>
      </c>
      <c r="F4486" s="52" t="s">
        <v>26186</v>
      </c>
      <c r="G4486" s="10">
        <v>315250</v>
      </c>
      <c r="H4486" s="10" t="s">
        <v>26187</v>
      </c>
      <c r="I4486" s="47" t="s">
        <v>18134</v>
      </c>
      <c r="J4486" s="10" t="s">
        <v>22185</v>
      </c>
      <c r="K4486" s="10" t="s">
        <v>26188</v>
      </c>
    </row>
    <row r="4487" spans="3:11" ht="15" customHeight="1" x14ac:dyDescent="0.3">
      <c r="C4487" s="44" t="s">
        <v>28124</v>
      </c>
      <c r="D4487" s="47" t="s">
        <v>3875</v>
      </c>
      <c r="F4487" s="52" t="s">
        <v>14165</v>
      </c>
      <c r="G4487" s="10">
        <v>364052</v>
      </c>
      <c r="H4487" s="10" t="s">
        <v>8426</v>
      </c>
      <c r="I4487" s="47" t="s">
        <v>8425</v>
      </c>
      <c r="J4487" s="10" t="s">
        <v>8427</v>
      </c>
      <c r="K4487" s="10" t="s">
        <v>8428</v>
      </c>
    </row>
    <row r="4488" spans="3:11" ht="15" customHeight="1" x14ac:dyDescent="0.3">
      <c r="C4488" s="44" t="s">
        <v>28125</v>
      </c>
      <c r="D4488" s="47" t="s">
        <v>3887</v>
      </c>
      <c r="F4488" s="52" t="s">
        <v>14166</v>
      </c>
      <c r="G4488" s="10">
        <v>305549</v>
      </c>
      <c r="H4488" s="10" t="s">
        <v>8431</v>
      </c>
      <c r="I4488" s="47" t="s">
        <v>4042</v>
      </c>
      <c r="J4488" s="10" t="s">
        <v>8432</v>
      </c>
      <c r="K4488" s="10" t="s">
        <v>8433</v>
      </c>
    </row>
    <row r="4489" spans="3:11" ht="15" customHeight="1" x14ac:dyDescent="0.3">
      <c r="C4489" s="44" t="s">
        <v>28126</v>
      </c>
      <c r="D4489" s="47" t="s">
        <v>3890</v>
      </c>
      <c r="F4489" s="52" t="s">
        <v>26189</v>
      </c>
      <c r="G4489" s="10">
        <v>305835</v>
      </c>
      <c r="H4489" s="10" t="s">
        <v>26190</v>
      </c>
      <c r="I4489" s="47" t="s">
        <v>18137</v>
      </c>
      <c r="J4489" s="10" t="s">
        <v>24456</v>
      </c>
      <c r="K4489" s="10" t="s">
        <v>26191</v>
      </c>
    </row>
    <row r="4490" spans="3:11" ht="15" customHeight="1" x14ac:dyDescent="0.3">
      <c r="C4490" s="44" t="s">
        <v>28127</v>
      </c>
      <c r="D4490" s="47" t="s">
        <v>3893</v>
      </c>
      <c r="F4490" s="52" t="s">
        <v>26192</v>
      </c>
      <c r="G4490" s="10">
        <v>309157</v>
      </c>
      <c r="H4490" s="10" t="s">
        <v>26193</v>
      </c>
      <c r="I4490" s="47" t="s">
        <v>20235</v>
      </c>
      <c r="J4490" s="10" t="s">
        <v>26194</v>
      </c>
      <c r="K4490" s="10" t="s">
        <v>26195</v>
      </c>
    </row>
    <row r="4491" spans="3:11" ht="15" customHeight="1" x14ac:dyDescent="0.3">
      <c r="C4491" s="44" t="s">
        <v>28128</v>
      </c>
      <c r="D4491" s="47" t="s">
        <v>15551</v>
      </c>
      <c r="F4491" s="52" t="s">
        <v>26196</v>
      </c>
      <c r="G4491" s="10">
        <v>116718</v>
      </c>
      <c r="H4491" s="10" t="s">
        <v>26197</v>
      </c>
      <c r="I4491" s="47" t="s">
        <v>18139</v>
      </c>
      <c r="J4491" s="10" t="s">
        <v>22191</v>
      </c>
      <c r="K4491" s="10" t="s">
        <v>26198</v>
      </c>
    </row>
    <row r="4492" spans="3:11" ht="15" customHeight="1" x14ac:dyDescent="0.3">
      <c r="C4492" s="44" t="s">
        <v>28129</v>
      </c>
      <c r="D4492" s="47" t="s">
        <v>4195</v>
      </c>
      <c r="F4492" s="52" t="s">
        <v>26199</v>
      </c>
      <c r="G4492" s="10">
        <v>29534</v>
      </c>
      <c r="H4492" s="10" t="s">
        <v>26200</v>
      </c>
      <c r="I4492" s="47" t="s">
        <v>18154</v>
      </c>
      <c r="J4492" s="10" t="s">
        <v>24463</v>
      </c>
      <c r="K4492" s="10" t="s">
        <v>26201</v>
      </c>
    </row>
    <row r="4493" spans="3:11" ht="15" customHeight="1" x14ac:dyDescent="0.3">
      <c r="C4493" s="44" t="s">
        <v>28130</v>
      </c>
      <c r="D4493" s="47" t="s">
        <v>908</v>
      </c>
      <c r="F4493" s="52" t="s">
        <v>14167</v>
      </c>
      <c r="G4493" s="10">
        <v>360918</v>
      </c>
      <c r="H4493" s="10" t="s">
        <v>8438</v>
      </c>
      <c r="I4493" s="47" t="s">
        <v>2548</v>
      </c>
      <c r="J4493" s="10" t="s">
        <v>8439</v>
      </c>
      <c r="K4493" s="10" t="s">
        <v>8440</v>
      </c>
    </row>
    <row r="4494" spans="3:11" ht="15" customHeight="1" x14ac:dyDescent="0.3">
      <c r="C4494" s="44" t="s">
        <v>28131</v>
      </c>
      <c r="D4494" s="47" t="s">
        <v>4266</v>
      </c>
      <c r="F4494" s="52" t="s">
        <v>14168</v>
      </c>
      <c r="G4494" s="10">
        <v>300257</v>
      </c>
      <c r="H4494" s="10" t="s">
        <v>8444</v>
      </c>
      <c r="I4494" s="47" t="s">
        <v>8443</v>
      </c>
      <c r="J4494" s="10" t="s">
        <v>8445</v>
      </c>
      <c r="K4494" s="10" t="s">
        <v>8446</v>
      </c>
    </row>
    <row r="4495" spans="3:11" ht="15" customHeight="1" x14ac:dyDescent="0.3">
      <c r="C4495" s="44" t="s">
        <v>28132</v>
      </c>
      <c r="D4495" s="47" t="s">
        <v>3096</v>
      </c>
      <c r="F4495" s="52" t="s">
        <v>14169</v>
      </c>
      <c r="G4495" s="10">
        <v>84387</v>
      </c>
      <c r="H4495" s="10" t="s">
        <v>8477</v>
      </c>
      <c r="I4495" s="47" t="s">
        <v>4046</v>
      </c>
      <c r="J4495" s="10" t="s">
        <v>8478</v>
      </c>
      <c r="K4495" s="10" t="s">
        <v>8479</v>
      </c>
    </row>
    <row r="4496" spans="3:11" ht="15" customHeight="1" x14ac:dyDescent="0.3">
      <c r="C4496" s="44" t="s">
        <v>28133</v>
      </c>
      <c r="D4496" s="47" t="s">
        <v>15559</v>
      </c>
      <c r="F4496" s="52" t="s">
        <v>26202</v>
      </c>
      <c r="G4496" s="10">
        <v>296867</v>
      </c>
      <c r="H4496" s="10" t="s">
        <v>26203</v>
      </c>
      <c r="I4496" s="47" t="s">
        <v>19558</v>
      </c>
      <c r="J4496" s="10" t="s">
        <v>26204</v>
      </c>
      <c r="K4496" s="10" t="s">
        <v>26205</v>
      </c>
    </row>
    <row r="4497" spans="3:11" ht="15" customHeight="1" x14ac:dyDescent="0.3">
      <c r="C4497" s="44" t="s">
        <v>28134</v>
      </c>
      <c r="D4497" s="47" t="s">
        <v>28135</v>
      </c>
      <c r="F4497" s="52" t="s">
        <v>14170</v>
      </c>
      <c r="G4497" s="10">
        <v>364510</v>
      </c>
      <c r="H4497" s="10" t="s">
        <v>8505</v>
      </c>
      <c r="I4497" s="47" t="s">
        <v>8504</v>
      </c>
      <c r="J4497" s="10" t="s">
        <v>8506</v>
      </c>
      <c r="K4497" s="10" t="s">
        <v>8507</v>
      </c>
    </row>
    <row r="4498" spans="3:11" ht="15" customHeight="1" x14ac:dyDescent="0.3">
      <c r="C4498" s="44" t="s">
        <v>28136</v>
      </c>
      <c r="D4498" s="47" t="s">
        <v>15563</v>
      </c>
      <c r="F4498" s="52" t="s">
        <v>26206</v>
      </c>
      <c r="G4498" s="10">
        <v>315843</v>
      </c>
      <c r="H4498" s="10" t="s">
        <v>26207</v>
      </c>
      <c r="I4498" s="47" t="s">
        <v>18141</v>
      </c>
      <c r="J4498" s="10" t="s">
        <v>26208</v>
      </c>
      <c r="K4498" s="10" t="s">
        <v>26209</v>
      </c>
    </row>
    <row r="4499" spans="3:11" ht="15" customHeight="1" x14ac:dyDescent="0.3">
      <c r="C4499" s="44" t="s">
        <v>28137</v>
      </c>
      <c r="D4499" s="47" t="s">
        <v>4516</v>
      </c>
      <c r="F4499" s="52" t="s">
        <v>26210</v>
      </c>
      <c r="G4499" s="10">
        <v>245925</v>
      </c>
      <c r="H4499" s="10" t="s">
        <v>26211</v>
      </c>
      <c r="I4499" s="47" t="s">
        <v>18143</v>
      </c>
      <c r="J4499" s="10" t="s">
        <v>22200</v>
      </c>
      <c r="K4499" s="10" t="s">
        <v>26212</v>
      </c>
    </row>
    <row r="4500" spans="3:11" ht="15" customHeight="1" x14ac:dyDescent="0.3">
      <c r="C4500" s="44" t="s">
        <v>28138</v>
      </c>
      <c r="D4500" s="47" t="s">
        <v>15566</v>
      </c>
      <c r="F4500" s="52" t="s">
        <v>14171</v>
      </c>
      <c r="G4500" s="10">
        <v>300772</v>
      </c>
      <c r="H4500" s="10" t="s">
        <v>8530</v>
      </c>
      <c r="I4500" s="47" t="s">
        <v>7740</v>
      </c>
      <c r="J4500" s="10" t="s">
        <v>8531</v>
      </c>
      <c r="K4500" s="10" t="s">
        <v>8532</v>
      </c>
    </row>
    <row r="4501" spans="3:11" ht="15" customHeight="1" x14ac:dyDescent="0.3">
      <c r="C4501" s="44" t="s">
        <v>28139</v>
      </c>
      <c r="D4501" s="47" t="s">
        <v>5027</v>
      </c>
      <c r="F4501" s="52" t="s">
        <v>14172</v>
      </c>
      <c r="G4501" s="10">
        <v>83422</v>
      </c>
      <c r="H4501" s="10" t="s">
        <v>8533</v>
      </c>
      <c r="I4501" s="47" t="s">
        <v>7741</v>
      </c>
      <c r="J4501" s="10" t="s">
        <v>8534</v>
      </c>
      <c r="K4501" s="10" t="s">
        <v>8535</v>
      </c>
    </row>
    <row r="4502" spans="3:11" ht="15" customHeight="1" x14ac:dyDescent="0.3">
      <c r="C4502" s="44" t="s">
        <v>28140</v>
      </c>
      <c r="D4502" s="47" t="s">
        <v>15573</v>
      </c>
      <c r="F4502" s="52" t="s">
        <v>14173</v>
      </c>
      <c r="G4502" s="10">
        <v>83614</v>
      </c>
      <c r="H4502" s="10" t="s">
        <v>8541</v>
      </c>
      <c r="I4502" s="47" t="s">
        <v>8540</v>
      </c>
      <c r="J4502" s="10" t="s">
        <v>8542</v>
      </c>
      <c r="K4502" s="10" t="s">
        <v>8543</v>
      </c>
    </row>
    <row r="4503" spans="3:11" ht="15" customHeight="1" x14ac:dyDescent="0.3">
      <c r="C4503" s="44" t="s">
        <v>28141</v>
      </c>
      <c r="D4503" s="47" t="s">
        <v>15575</v>
      </c>
      <c r="F4503" s="52" t="s">
        <v>26213</v>
      </c>
      <c r="G4503" s="10">
        <v>362827</v>
      </c>
      <c r="H4503" s="10" t="s">
        <v>26214</v>
      </c>
      <c r="I4503" s="47" t="s">
        <v>18147</v>
      </c>
      <c r="J4503" s="10" t="s">
        <v>22203</v>
      </c>
      <c r="K4503" s="10" t="s">
        <v>26215</v>
      </c>
    </row>
    <row r="4504" spans="3:11" ht="15" customHeight="1" x14ac:dyDescent="0.3">
      <c r="C4504" s="44" t="s">
        <v>28142</v>
      </c>
      <c r="D4504" s="47" t="s">
        <v>15579</v>
      </c>
      <c r="F4504" s="52" t="s">
        <v>14174</v>
      </c>
      <c r="G4504" s="10">
        <v>293625</v>
      </c>
      <c r="H4504" s="10" t="s">
        <v>8545</v>
      </c>
      <c r="I4504" s="47" t="s">
        <v>8544</v>
      </c>
      <c r="J4504" s="10" t="s">
        <v>8546</v>
      </c>
      <c r="K4504" s="10" t="s">
        <v>8547</v>
      </c>
    </row>
    <row r="4505" spans="3:11" ht="15" customHeight="1" x14ac:dyDescent="0.3">
      <c r="C4505" s="44" t="s">
        <v>28143</v>
      </c>
      <c r="D4505" s="47" t="s">
        <v>5035</v>
      </c>
      <c r="F4505" s="52" t="s">
        <v>14175</v>
      </c>
      <c r="G4505" s="10">
        <v>170911</v>
      </c>
      <c r="H4505" s="10" t="s">
        <v>8554</v>
      </c>
      <c r="I4505" s="47" t="s">
        <v>6122</v>
      </c>
      <c r="J4505" s="10" t="s">
        <v>8555</v>
      </c>
      <c r="K4505" s="10" t="s">
        <v>8556</v>
      </c>
    </row>
    <row r="4506" spans="3:11" ht="15" customHeight="1" x14ac:dyDescent="0.3">
      <c r="C4506" s="44" t="s">
        <v>28144</v>
      </c>
      <c r="D4506" s="47" t="s">
        <v>15582</v>
      </c>
      <c r="F4506" s="52" t="s">
        <v>14176</v>
      </c>
      <c r="G4506" s="10">
        <v>29741</v>
      </c>
      <c r="H4506" s="10" t="s">
        <v>8557</v>
      </c>
      <c r="I4506" s="47" t="s">
        <v>6126</v>
      </c>
      <c r="J4506" s="10" t="s">
        <v>8558</v>
      </c>
      <c r="K4506" s="10" t="s">
        <v>8559</v>
      </c>
    </row>
    <row r="4507" spans="3:11" ht="15" customHeight="1" x14ac:dyDescent="0.3">
      <c r="C4507" s="44" t="s">
        <v>28145</v>
      </c>
      <c r="D4507" s="47" t="s">
        <v>15584</v>
      </c>
      <c r="F4507" s="52" t="s">
        <v>26216</v>
      </c>
      <c r="G4507" s="10">
        <v>192256</v>
      </c>
      <c r="H4507" s="10" t="s">
        <v>26217</v>
      </c>
      <c r="I4507" s="47" t="s">
        <v>18151</v>
      </c>
      <c r="J4507" s="10" t="s">
        <v>24485</v>
      </c>
      <c r="K4507" s="10" t="s">
        <v>26218</v>
      </c>
    </row>
    <row r="4508" spans="3:11" ht="15" customHeight="1" x14ac:dyDescent="0.3">
      <c r="C4508" s="44" t="s">
        <v>28146</v>
      </c>
      <c r="D4508" s="47" t="s">
        <v>15586</v>
      </c>
      <c r="F4508" s="52" t="s">
        <v>14177</v>
      </c>
      <c r="G4508" s="10">
        <v>298579</v>
      </c>
      <c r="H4508" s="10" t="s">
        <v>8587</v>
      </c>
      <c r="I4508" s="47" t="s">
        <v>8586</v>
      </c>
      <c r="J4508" s="10" t="s">
        <v>8588</v>
      </c>
      <c r="K4508" s="10" t="s">
        <v>8589</v>
      </c>
    </row>
    <row r="4509" spans="3:11" ht="15" customHeight="1" x14ac:dyDescent="0.3">
      <c r="C4509" s="44" t="s">
        <v>28147</v>
      </c>
      <c r="D4509" s="47" t="s">
        <v>15588</v>
      </c>
      <c r="F4509" s="52" t="s">
        <v>26219</v>
      </c>
      <c r="G4509" s="10">
        <v>301265</v>
      </c>
      <c r="H4509" s="10" t="s">
        <v>26220</v>
      </c>
      <c r="I4509" s="47" t="s">
        <v>19127</v>
      </c>
      <c r="J4509" s="10" t="s">
        <v>22214</v>
      </c>
      <c r="K4509" s="10" t="s">
        <v>26221</v>
      </c>
    </row>
    <row r="4510" spans="3:11" ht="15" customHeight="1" x14ac:dyDescent="0.3">
      <c r="C4510" s="44" t="s">
        <v>28148</v>
      </c>
      <c r="D4510" s="47" t="s">
        <v>15592</v>
      </c>
      <c r="F4510" s="52" t="s">
        <v>26222</v>
      </c>
      <c r="G4510" s="10">
        <v>25157</v>
      </c>
      <c r="H4510" s="10" t="s">
        <v>26223</v>
      </c>
      <c r="I4510" s="47" t="s">
        <v>17705</v>
      </c>
      <c r="J4510" s="10" t="s">
        <v>22217</v>
      </c>
      <c r="K4510" s="10" t="s">
        <v>26224</v>
      </c>
    </row>
    <row r="4511" spans="3:11" ht="15" customHeight="1" x14ac:dyDescent="0.3">
      <c r="C4511" s="44" t="s">
        <v>28149</v>
      </c>
      <c r="D4511" s="47" t="s">
        <v>15594</v>
      </c>
      <c r="F4511" s="52" t="s">
        <v>26225</v>
      </c>
      <c r="G4511" s="10">
        <v>296281</v>
      </c>
      <c r="H4511" s="10" t="s">
        <v>26226</v>
      </c>
      <c r="I4511" s="47" t="s">
        <v>17707</v>
      </c>
      <c r="J4511" s="10" t="s">
        <v>22220</v>
      </c>
      <c r="K4511" s="10" t="s">
        <v>26227</v>
      </c>
    </row>
    <row r="4512" spans="3:11" ht="15" customHeight="1" x14ac:dyDescent="0.3">
      <c r="C4512" s="44" t="s">
        <v>28150</v>
      </c>
      <c r="D4512" s="47" t="s">
        <v>5040</v>
      </c>
      <c r="F4512" s="52" t="s">
        <v>14178</v>
      </c>
      <c r="G4512" s="10">
        <v>308543</v>
      </c>
      <c r="H4512" s="10" t="s">
        <v>8639</v>
      </c>
      <c r="I4512" s="47" t="s">
        <v>8638</v>
      </c>
      <c r="J4512" s="10" t="s">
        <v>8640</v>
      </c>
      <c r="K4512" s="10" t="s">
        <v>8641</v>
      </c>
    </row>
    <row r="4513" spans="3:11" ht="15" customHeight="1" x14ac:dyDescent="0.3">
      <c r="C4513" s="44" t="s">
        <v>28151</v>
      </c>
      <c r="D4513" s="47" t="s">
        <v>15597</v>
      </c>
      <c r="F4513" s="52" t="s">
        <v>14179</v>
      </c>
      <c r="G4513" s="10">
        <v>85253</v>
      </c>
      <c r="H4513" s="10" t="s">
        <v>8645</v>
      </c>
      <c r="I4513" s="47" t="s">
        <v>3345</v>
      </c>
      <c r="J4513" s="10" t="s">
        <v>8646</v>
      </c>
      <c r="K4513" s="10" t="s">
        <v>8647</v>
      </c>
    </row>
    <row r="4514" spans="3:11" ht="15" customHeight="1" x14ac:dyDescent="0.3">
      <c r="C4514" s="44" t="s">
        <v>28152</v>
      </c>
      <c r="D4514" s="47" t="s">
        <v>5043</v>
      </c>
      <c r="F4514" s="52" t="s">
        <v>14180</v>
      </c>
      <c r="G4514" s="10">
        <v>492821</v>
      </c>
      <c r="H4514" s="10" t="s">
        <v>8656</v>
      </c>
      <c r="I4514" s="47" t="s">
        <v>5544</v>
      </c>
      <c r="J4514" s="10" t="s">
        <v>8657</v>
      </c>
      <c r="K4514" s="10" t="s">
        <v>8658</v>
      </c>
    </row>
    <row r="4515" spans="3:11" ht="15" customHeight="1" x14ac:dyDescent="0.3">
      <c r="C4515" s="44" t="s">
        <v>28153</v>
      </c>
      <c r="D4515" s="47" t="s">
        <v>5047</v>
      </c>
      <c r="F4515" s="52" t="s">
        <v>14181</v>
      </c>
      <c r="G4515" s="10">
        <v>315713</v>
      </c>
      <c r="H4515" s="10" t="s">
        <v>8670</v>
      </c>
      <c r="I4515" s="47" t="s">
        <v>3498</v>
      </c>
      <c r="J4515" s="10" t="s">
        <v>8671</v>
      </c>
      <c r="K4515" s="10" t="s">
        <v>8672</v>
      </c>
    </row>
    <row r="4516" spans="3:11" ht="15" customHeight="1" x14ac:dyDescent="0.3">
      <c r="C4516" s="44" t="s">
        <v>28154</v>
      </c>
      <c r="D4516" s="47" t="s">
        <v>15601</v>
      </c>
      <c r="F4516" s="52" t="s">
        <v>14182</v>
      </c>
      <c r="G4516" s="10">
        <v>304941</v>
      </c>
      <c r="H4516" s="10" t="s">
        <v>8681</v>
      </c>
      <c r="I4516" s="47" t="s">
        <v>8680</v>
      </c>
      <c r="J4516" s="10" t="s">
        <v>8682</v>
      </c>
      <c r="K4516" s="10" t="s">
        <v>8683</v>
      </c>
    </row>
    <row r="4517" spans="3:11" ht="15" customHeight="1" x14ac:dyDescent="0.3">
      <c r="C4517" s="44" t="s">
        <v>28155</v>
      </c>
      <c r="D4517" s="47" t="s">
        <v>5050</v>
      </c>
      <c r="F4517" s="52" t="s">
        <v>14183</v>
      </c>
      <c r="G4517" s="10">
        <v>29240</v>
      </c>
      <c r="H4517" s="10" t="s">
        <v>8684</v>
      </c>
      <c r="I4517" s="47" t="s">
        <v>2884</v>
      </c>
      <c r="J4517" s="10" t="s">
        <v>8685</v>
      </c>
      <c r="K4517" s="10" t="s">
        <v>8686</v>
      </c>
    </row>
    <row r="4518" spans="3:11" ht="15" customHeight="1" x14ac:dyDescent="0.3">
      <c r="C4518" s="44" t="s">
        <v>28156</v>
      </c>
      <c r="D4518" s="47" t="s">
        <v>15604</v>
      </c>
      <c r="F4518" s="52" t="s">
        <v>14184</v>
      </c>
      <c r="G4518" s="10">
        <v>84024</v>
      </c>
      <c r="H4518" s="10" t="s">
        <v>8699</v>
      </c>
      <c r="I4518" s="47" t="s">
        <v>833</v>
      </c>
      <c r="J4518" s="10" t="s">
        <v>8700</v>
      </c>
      <c r="K4518" s="10" t="s">
        <v>8701</v>
      </c>
    </row>
    <row r="4519" spans="3:11" ht="15" customHeight="1" x14ac:dyDescent="0.3">
      <c r="C4519" s="44" t="s">
        <v>28157</v>
      </c>
      <c r="D4519" s="47" t="s">
        <v>15606</v>
      </c>
      <c r="F4519" s="52" t="s">
        <v>26228</v>
      </c>
      <c r="G4519" s="10">
        <v>29441</v>
      </c>
      <c r="H4519" s="10" t="s">
        <v>26229</v>
      </c>
      <c r="I4519" s="47" t="s">
        <v>18729</v>
      </c>
      <c r="J4519" s="10" t="s">
        <v>22223</v>
      </c>
      <c r="K4519" s="10" t="s">
        <v>26230</v>
      </c>
    </row>
    <row r="4520" spans="3:11" ht="15" customHeight="1" x14ac:dyDescent="0.3">
      <c r="C4520" s="44" t="s">
        <v>28158</v>
      </c>
      <c r="D4520" s="47" t="s">
        <v>5055</v>
      </c>
      <c r="F4520" s="52" t="s">
        <v>14185</v>
      </c>
      <c r="G4520" s="10">
        <v>192109</v>
      </c>
      <c r="H4520" s="10" t="s">
        <v>8713</v>
      </c>
      <c r="I4520" s="47" t="s">
        <v>8712</v>
      </c>
      <c r="J4520" s="10" t="s">
        <v>8714</v>
      </c>
      <c r="K4520" s="10" t="s">
        <v>8715</v>
      </c>
    </row>
    <row r="4521" spans="3:11" ht="15" customHeight="1" x14ac:dyDescent="0.3">
      <c r="C4521" s="44" t="s">
        <v>28159</v>
      </c>
      <c r="D4521" s="47" t="s">
        <v>15610</v>
      </c>
      <c r="F4521" s="52" t="s">
        <v>14186</v>
      </c>
      <c r="G4521" s="10">
        <v>114503</v>
      </c>
      <c r="H4521" s="10" t="s">
        <v>8720</v>
      </c>
      <c r="I4521" s="47" t="s">
        <v>8719</v>
      </c>
      <c r="J4521" s="10" t="s">
        <v>8721</v>
      </c>
      <c r="K4521" s="10" t="s">
        <v>8722</v>
      </c>
    </row>
    <row r="4522" spans="3:11" ht="15" customHeight="1" x14ac:dyDescent="0.3">
      <c r="C4522" s="44" t="s">
        <v>28160</v>
      </c>
      <c r="D4522" s="47" t="s">
        <v>5062</v>
      </c>
      <c r="F4522" s="52" t="s">
        <v>14187</v>
      </c>
      <c r="G4522" s="10">
        <v>25747</v>
      </c>
      <c r="H4522" s="10" t="s">
        <v>8729</v>
      </c>
      <c r="I4522" s="47" t="s">
        <v>1294</v>
      </c>
      <c r="J4522" s="10" t="s">
        <v>8730</v>
      </c>
      <c r="K4522" s="10" t="s">
        <v>8731</v>
      </c>
    </row>
    <row r="4523" spans="3:11" ht="15" customHeight="1" x14ac:dyDescent="0.3">
      <c r="C4523" s="44" t="s">
        <v>28161</v>
      </c>
      <c r="D4523" s="47" t="s">
        <v>5067</v>
      </c>
      <c r="F4523" s="52" t="s">
        <v>14188</v>
      </c>
      <c r="G4523" s="10">
        <v>25664</v>
      </c>
      <c r="H4523" s="10" t="s">
        <v>8734</v>
      </c>
      <c r="I4523" s="47" t="s">
        <v>1299</v>
      </c>
      <c r="J4523" s="10" t="s">
        <v>8735</v>
      </c>
      <c r="K4523" s="10" t="s">
        <v>8736</v>
      </c>
    </row>
    <row r="4524" spans="3:11" ht="15" customHeight="1" x14ac:dyDescent="0.3">
      <c r="C4524" s="44" t="s">
        <v>28162</v>
      </c>
      <c r="D4524" s="47" t="s">
        <v>5074</v>
      </c>
      <c r="F4524" s="52" t="s">
        <v>14189</v>
      </c>
      <c r="G4524" s="10">
        <v>83516</v>
      </c>
      <c r="H4524" s="10" t="s">
        <v>8737</v>
      </c>
      <c r="I4524" s="47" t="s">
        <v>3808</v>
      </c>
      <c r="J4524" s="10" t="s">
        <v>8738</v>
      </c>
      <c r="K4524" s="10" t="s">
        <v>8739</v>
      </c>
    </row>
    <row r="4525" spans="3:11" ht="15" customHeight="1" x14ac:dyDescent="0.3">
      <c r="C4525" s="44" t="s">
        <v>28163</v>
      </c>
      <c r="D4525" s="47" t="s">
        <v>5079</v>
      </c>
      <c r="F4525" s="52" t="s">
        <v>14190</v>
      </c>
      <c r="G4525" s="10">
        <v>246358</v>
      </c>
      <c r="H4525" s="10" t="s">
        <v>8746</v>
      </c>
      <c r="I4525" s="47" t="s">
        <v>4666</v>
      </c>
      <c r="J4525" s="10" t="s">
        <v>8747</v>
      </c>
      <c r="K4525" s="10" t="s">
        <v>8748</v>
      </c>
    </row>
    <row r="4526" spans="3:11" ht="15" customHeight="1" x14ac:dyDescent="0.3">
      <c r="C4526" s="44" t="s">
        <v>28164</v>
      </c>
      <c r="D4526" s="47" t="s">
        <v>5084</v>
      </c>
      <c r="F4526" s="52" t="s">
        <v>14191</v>
      </c>
      <c r="G4526" s="10">
        <v>25518</v>
      </c>
      <c r="H4526" s="10" t="s">
        <v>8753</v>
      </c>
      <c r="I4526" s="47" t="s">
        <v>8752</v>
      </c>
      <c r="J4526" s="10" t="s">
        <v>8754</v>
      </c>
      <c r="K4526" s="10" t="s">
        <v>8755</v>
      </c>
    </row>
    <row r="4527" spans="3:11" ht="15" customHeight="1" x14ac:dyDescent="0.3">
      <c r="C4527" s="44" t="s">
        <v>28165</v>
      </c>
      <c r="D4527" s="47" t="s">
        <v>15619</v>
      </c>
      <c r="F4527" s="52" t="s">
        <v>14192</v>
      </c>
      <c r="G4527" s="10">
        <v>314465</v>
      </c>
      <c r="H4527" s="10" t="s">
        <v>8777</v>
      </c>
      <c r="I4527" s="47" t="s">
        <v>8776</v>
      </c>
      <c r="J4527" s="10" t="s">
        <v>8778</v>
      </c>
      <c r="K4527" s="10" t="s">
        <v>8779</v>
      </c>
    </row>
    <row r="4528" spans="3:11" ht="15" customHeight="1" x14ac:dyDescent="0.3">
      <c r="C4528" s="44" t="s">
        <v>28166</v>
      </c>
      <c r="D4528" s="47" t="s">
        <v>15621</v>
      </c>
      <c r="F4528" s="52" t="s">
        <v>14193</v>
      </c>
      <c r="G4528" s="10">
        <v>304799</v>
      </c>
      <c r="H4528" s="10" t="s">
        <v>8784</v>
      </c>
      <c r="I4528" s="47" t="s">
        <v>8783</v>
      </c>
      <c r="J4528" s="10" t="s">
        <v>8785</v>
      </c>
      <c r="K4528" s="10" t="s">
        <v>8786</v>
      </c>
    </row>
    <row r="4529" spans="3:11" ht="15" customHeight="1" x14ac:dyDescent="0.3">
      <c r="C4529" s="44" t="s">
        <v>28167</v>
      </c>
      <c r="D4529" s="47" t="s">
        <v>5136</v>
      </c>
      <c r="F4529" s="52" t="s">
        <v>14194</v>
      </c>
      <c r="G4529" s="10">
        <v>24672</v>
      </c>
      <c r="H4529" s="10" t="s">
        <v>8787</v>
      </c>
      <c r="I4529" s="47" t="s">
        <v>7965</v>
      </c>
      <c r="J4529" s="10" t="s">
        <v>8788</v>
      </c>
      <c r="K4529" s="10" t="s">
        <v>8789</v>
      </c>
    </row>
    <row r="4530" spans="3:11" ht="15" customHeight="1" x14ac:dyDescent="0.3">
      <c r="C4530" s="44" t="s">
        <v>28168</v>
      </c>
      <c r="D4530" s="47" t="s">
        <v>28169</v>
      </c>
      <c r="F4530" s="52" t="s">
        <v>14195</v>
      </c>
      <c r="G4530" s="10">
        <v>117281</v>
      </c>
      <c r="H4530" s="10" t="s">
        <v>8790</v>
      </c>
      <c r="I4530" s="47" t="s">
        <v>2163</v>
      </c>
      <c r="J4530" s="10" t="s">
        <v>8791</v>
      </c>
      <c r="K4530" s="10" t="s">
        <v>8792</v>
      </c>
    </row>
    <row r="4531" spans="3:11" ht="15" customHeight="1" x14ac:dyDescent="0.3">
      <c r="C4531" s="44" t="s">
        <v>28170</v>
      </c>
      <c r="D4531" s="47" t="s">
        <v>15624</v>
      </c>
      <c r="F4531" s="52" t="s">
        <v>14196</v>
      </c>
      <c r="G4531" s="10">
        <v>315648</v>
      </c>
      <c r="H4531" s="10" t="s">
        <v>8793</v>
      </c>
      <c r="I4531" s="47" t="s">
        <v>2167</v>
      </c>
      <c r="J4531" s="10" t="s">
        <v>8794</v>
      </c>
      <c r="K4531" s="10" t="s">
        <v>8795</v>
      </c>
    </row>
    <row r="4532" spans="3:11" ht="15" customHeight="1" x14ac:dyDescent="0.3">
      <c r="C4532" s="44" t="s">
        <v>28171</v>
      </c>
      <c r="D4532" s="47" t="s">
        <v>15628</v>
      </c>
      <c r="F4532" s="52" t="s">
        <v>14197</v>
      </c>
      <c r="G4532" s="10">
        <v>117254</v>
      </c>
      <c r="H4532" s="10" t="s">
        <v>8812</v>
      </c>
      <c r="I4532" s="47" t="s">
        <v>976</v>
      </c>
      <c r="J4532" s="10" t="s">
        <v>8813</v>
      </c>
      <c r="K4532" s="10" t="s">
        <v>8814</v>
      </c>
    </row>
    <row r="4533" spans="3:11" ht="15" customHeight="1" x14ac:dyDescent="0.3">
      <c r="C4533" s="44" t="s">
        <v>28172</v>
      </c>
      <c r="D4533" s="47" t="s">
        <v>15630</v>
      </c>
      <c r="F4533" s="52" t="s">
        <v>14198</v>
      </c>
      <c r="G4533" s="10">
        <v>29338</v>
      </c>
      <c r="H4533" s="10" t="s">
        <v>8815</v>
      </c>
      <c r="I4533" s="47" t="s">
        <v>2886</v>
      </c>
      <c r="J4533" s="10" t="s">
        <v>8816</v>
      </c>
      <c r="K4533" s="10" t="s">
        <v>8817</v>
      </c>
    </row>
    <row r="4534" spans="3:11" ht="15" customHeight="1" x14ac:dyDescent="0.3">
      <c r="C4534" s="44" t="s">
        <v>28173</v>
      </c>
      <c r="D4534" s="47" t="s">
        <v>6048</v>
      </c>
      <c r="F4534" s="52" t="s">
        <v>14199</v>
      </c>
      <c r="G4534" s="10">
        <v>113898</v>
      </c>
      <c r="H4534" s="10" t="s">
        <v>8822</v>
      </c>
      <c r="I4534" s="47" t="s">
        <v>8821</v>
      </c>
      <c r="J4534" s="10" t="s">
        <v>8823</v>
      </c>
      <c r="K4534" s="10" t="s">
        <v>8824</v>
      </c>
    </row>
    <row r="4535" spans="3:11" ht="15" customHeight="1" x14ac:dyDescent="0.3">
      <c r="C4535" s="44" t="s">
        <v>28174</v>
      </c>
      <c r="D4535" s="47" t="s">
        <v>15633</v>
      </c>
      <c r="F4535" s="52" t="s">
        <v>14200</v>
      </c>
      <c r="G4535" s="10">
        <v>94167</v>
      </c>
      <c r="H4535" s="10" t="s">
        <v>8826</v>
      </c>
      <c r="I4535" s="47" t="s">
        <v>8825</v>
      </c>
      <c r="J4535" s="10" t="s">
        <v>8827</v>
      </c>
      <c r="K4535" s="10" t="s">
        <v>8828</v>
      </c>
    </row>
    <row r="4536" spans="3:11" ht="15" customHeight="1" x14ac:dyDescent="0.3">
      <c r="C4536" s="44" t="s">
        <v>28175</v>
      </c>
      <c r="D4536" s="47" t="s">
        <v>15635</v>
      </c>
      <c r="F4536" s="52" t="s">
        <v>14201</v>
      </c>
      <c r="G4536" s="10">
        <v>58826</v>
      </c>
      <c r="H4536" s="10" t="s">
        <v>8836</v>
      </c>
      <c r="I4536" s="47" t="s">
        <v>8835</v>
      </c>
      <c r="J4536" s="10" t="s">
        <v>8837</v>
      </c>
      <c r="K4536" s="10" t="s">
        <v>8838</v>
      </c>
    </row>
    <row r="4537" spans="3:11" ht="15" customHeight="1" x14ac:dyDescent="0.3">
      <c r="C4537" s="44" t="s">
        <v>28176</v>
      </c>
      <c r="D4537" s="47" t="s">
        <v>6072</v>
      </c>
      <c r="F4537" s="52" t="s">
        <v>26231</v>
      </c>
      <c r="G4537" s="10">
        <v>295706</v>
      </c>
      <c r="H4537" s="10" t="s">
        <v>26232</v>
      </c>
      <c r="I4537" s="47" t="s">
        <v>19132</v>
      </c>
      <c r="J4537" s="10" t="s">
        <v>9171</v>
      </c>
      <c r="K4537" s="10" t="s">
        <v>26233</v>
      </c>
    </row>
    <row r="4538" spans="3:11" ht="15" customHeight="1" x14ac:dyDescent="0.3">
      <c r="C4538" s="44" t="s">
        <v>28177</v>
      </c>
      <c r="D4538" s="47" t="s">
        <v>15638</v>
      </c>
      <c r="F4538" s="52" t="s">
        <v>14202</v>
      </c>
      <c r="G4538" s="10">
        <v>65248</v>
      </c>
      <c r="H4538" s="10" t="s">
        <v>8843</v>
      </c>
      <c r="I4538" s="47" t="s">
        <v>1716</v>
      </c>
      <c r="J4538" s="10" t="s">
        <v>8844</v>
      </c>
      <c r="K4538" s="10" t="s">
        <v>8845</v>
      </c>
    </row>
    <row r="4539" spans="3:11" ht="15" customHeight="1" x14ac:dyDescent="0.3">
      <c r="C4539" s="44" t="s">
        <v>28178</v>
      </c>
      <c r="D4539" s="47" t="s">
        <v>6081</v>
      </c>
      <c r="F4539" s="52" t="s">
        <v>14203</v>
      </c>
      <c r="G4539" s="10">
        <v>24680</v>
      </c>
      <c r="H4539" s="10" t="s">
        <v>8855</v>
      </c>
      <c r="I4539" s="47" t="s">
        <v>2168</v>
      </c>
      <c r="J4539" s="10" t="s">
        <v>8856</v>
      </c>
      <c r="K4539" s="10" t="s">
        <v>8857</v>
      </c>
    </row>
    <row r="4540" spans="3:11" ht="15" customHeight="1" x14ac:dyDescent="0.3">
      <c r="C4540" s="44" t="s">
        <v>28179</v>
      </c>
      <c r="D4540" s="47" t="s">
        <v>15641</v>
      </c>
      <c r="F4540" s="52" t="s">
        <v>14204</v>
      </c>
      <c r="G4540" s="10">
        <v>29340</v>
      </c>
      <c r="H4540" s="10" t="s">
        <v>8859</v>
      </c>
      <c r="I4540" s="47" t="s">
        <v>8858</v>
      </c>
      <c r="J4540" s="10" t="s">
        <v>8860</v>
      </c>
      <c r="K4540" s="10" t="s">
        <v>8861</v>
      </c>
    </row>
    <row r="4541" spans="3:11" ht="15" customHeight="1" x14ac:dyDescent="0.3">
      <c r="C4541" s="44" t="s">
        <v>28180</v>
      </c>
      <c r="D4541" s="47" t="s">
        <v>6176</v>
      </c>
      <c r="F4541" s="52" t="s">
        <v>14205</v>
      </c>
      <c r="G4541" s="10">
        <v>300445</v>
      </c>
      <c r="H4541" s="10" t="s">
        <v>8862</v>
      </c>
      <c r="I4541" s="47" t="s">
        <v>8652</v>
      </c>
      <c r="J4541" s="10" t="s">
        <v>8863</v>
      </c>
      <c r="K4541" s="10" t="s">
        <v>8864</v>
      </c>
    </row>
    <row r="4542" spans="3:11" ht="15" customHeight="1" x14ac:dyDescent="0.3">
      <c r="C4542" s="44" t="s">
        <v>28181</v>
      </c>
      <c r="D4542" s="47" t="s">
        <v>6713</v>
      </c>
      <c r="F4542" s="52" t="s">
        <v>14206</v>
      </c>
      <c r="G4542" s="10">
        <v>25522</v>
      </c>
      <c r="H4542" s="10" t="s">
        <v>8865</v>
      </c>
      <c r="I4542" s="47" t="s">
        <v>3503</v>
      </c>
      <c r="J4542" s="10" t="s">
        <v>8866</v>
      </c>
      <c r="K4542" s="10" t="s">
        <v>8867</v>
      </c>
    </row>
    <row r="4543" spans="3:11" ht="15" customHeight="1" x14ac:dyDescent="0.3">
      <c r="C4543" s="44" t="s">
        <v>28182</v>
      </c>
      <c r="D4543" s="47" t="s">
        <v>4171</v>
      </c>
      <c r="F4543" s="52" t="s">
        <v>14207</v>
      </c>
      <c r="G4543" s="10">
        <v>360748</v>
      </c>
      <c r="H4543" s="10" t="s">
        <v>8868</v>
      </c>
      <c r="I4543" s="47" t="s">
        <v>2171</v>
      </c>
      <c r="J4543" s="10" t="s">
        <v>8869</v>
      </c>
      <c r="K4543" s="10" t="s">
        <v>8870</v>
      </c>
    </row>
    <row r="4544" spans="3:11" ht="15" customHeight="1" x14ac:dyDescent="0.3">
      <c r="C4544" s="44" t="s">
        <v>28183</v>
      </c>
      <c r="D4544" s="47" t="s">
        <v>15646</v>
      </c>
      <c r="F4544" s="52" t="s">
        <v>26234</v>
      </c>
      <c r="G4544" s="10">
        <v>311130</v>
      </c>
      <c r="H4544" s="10" t="s">
        <v>26235</v>
      </c>
      <c r="I4544" s="47" t="s">
        <v>17725</v>
      </c>
      <c r="J4544" s="10" t="s">
        <v>24507</v>
      </c>
      <c r="K4544" s="10" t="s">
        <v>26236</v>
      </c>
    </row>
    <row r="4545" spans="3:11" ht="15" customHeight="1" x14ac:dyDescent="0.3">
      <c r="C4545" s="44" t="s">
        <v>28184</v>
      </c>
      <c r="D4545" s="47" t="s">
        <v>28185</v>
      </c>
      <c r="F4545" s="52" t="s">
        <v>14208</v>
      </c>
      <c r="G4545" s="10">
        <v>24683</v>
      </c>
      <c r="H4545" s="10" t="s">
        <v>8871</v>
      </c>
      <c r="I4545" s="47" t="s">
        <v>6140</v>
      </c>
      <c r="J4545" s="10" t="s">
        <v>8872</v>
      </c>
      <c r="K4545" s="10" t="s">
        <v>8873</v>
      </c>
    </row>
    <row r="4546" spans="3:11" ht="15" customHeight="1" x14ac:dyDescent="0.3">
      <c r="C4546" s="44" t="s">
        <v>28186</v>
      </c>
      <c r="D4546" s="47" t="s">
        <v>15650</v>
      </c>
      <c r="F4546" s="52" t="s">
        <v>14209</v>
      </c>
      <c r="G4546" s="10">
        <v>246075</v>
      </c>
      <c r="H4546" s="10" t="s">
        <v>8876</v>
      </c>
      <c r="I4546" s="47" t="s">
        <v>3811</v>
      </c>
      <c r="J4546" s="10" t="s">
        <v>8877</v>
      </c>
      <c r="K4546" s="10" t="s">
        <v>8878</v>
      </c>
    </row>
    <row r="4547" spans="3:11" ht="15" customHeight="1" x14ac:dyDescent="0.3">
      <c r="C4547" s="44" t="s">
        <v>28187</v>
      </c>
      <c r="D4547" s="47" t="s">
        <v>15652</v>
      </c>
      <c r="F4547" s="52" t="s">
        <v>14210</v>
      </c>
      <c r="G4547" s="10">
        <v>24684</v>
      </c>
      <c r="H4547" s="10" t="s">
        <v>8882</v>
      </c>
      <c r="I4547" s="47" t="s">
        <v>2890</v>
      </c>
      <c r="J4547" s="10" t="s">
        <v>8883</v>
      </c>
      <c r="K4547" s="10" t="s">
        <v>8884</v>
      </c>
    </row>
    <row r="4548" spans="3:11" ht="15" customHeight="1" x14ac:dyDescent="0.3">
      <c r="C4548" s="44" t="s">
        <v>28188</v>
      </c>
      <c r="D4548" s="47" t="s">
        <v>7399</v>
      </c>
      <c r="F4548" s="52" t="s">
        <v>14211</v>
      </c>
      <c r="G4548" s="10">
        <v>24686</v>
      </c>
      <c r="H4548" s="10" t="s">
        <v>8886</v>
      </c>
      <c r="I4548" s="47" t="s">
        <v>8885</v>
      </c>
      <c r="J4548" s="10" t="s">
        <v>8887</v>
      </c>
      <c r="K4548" s="10" t="s">
        <v>8888</v>
      </c>
    </row>
    <row r="4549" spans="3:11" ht="15" customHeight="1" x14ac:dyDescent="0.3">
      <c r="C4549" s="44" t="s">
        <v>28189</v>
      </c>
      <c r="D4549" s="47" t="s">
        <v>7402</v>
      </c>
      <c r="F4549" s="52" t="s">
        <v>14212</v>
      </c>
      <c r="G4549" s="10">
        <v>362248</v>
      </c>
      <c r="H4549" s="10" t="s">
        <v>8889</v>
      </c>
      <c r="I4549" s="47" t="s">
        <v>3346</v>
      </c>
      <c r="J4549" s="10" t="s">
        <v>8890</v>
      </c>
      <c r="K4549" s="10" t="s">
        <v>8891</v>
      </c>
    </row>
    <row r="4550" spans="3:11" ht="15" customHeight="1" x14ac:dyDescent="0.3">
      <c r="C4550" s="44" t="s">
        <v>28190</v>
      </c>
      <c r="D4550" s="47" t="s">
        <v>15658</v>
      </c>
      <c r="F4550" s="52" t="s">
        <v>14213</v>
      </c>
      <c r="G4550" s="10">
        <v>680409</v>
      </c>
      <c r="H4550" s="10" t="s">
        <v>8893</v>
      </c>
      <c r="I4550" s="47" t="s">
        <v>8892</v>
      </c>
      <c r="J4550" s="10" t="s">
        <v>8894</v>
      </c>
      <c r="K4550" s="10" t="s">
        <v>8895</v>
      </c>
    </row>
    <row r="4551" spans="3:11" ht="15" customHeight="1" x14ac:dyDescent="0.3">
      <c r="C4551" s="44" t="s">
        <v>28191</v>
      </c>
      <c r="D4551" s="47" t="s">
        <v>15660</v>
      </c>
      <c r="F4551" s="52" t="s">
        <v>14214</v>
      </c>
      <c r="G4551" s="10">
        <v>192206</v>
      </c>
      <c r="H4551" s="10" t="s">
        <v>8897</v>
      </c>
      <c r="I4551" s="47" t="s">
        <v>8896</v>
      </c>
      <c r="J4551" s="10" t="s">
        <v>8898</v>
      </c>
      <c r="K4551" s="10" t="s">
        <v>8899</v>
      </c>
    </row>
    <row r="4552" spans="3:11" ht="15" customHeight="1" x14ac:dyDescent="0.3">
      <c r="C4552" s="44" t="s">
        <v>28192</v>
      </c>
      <c r="D4552" s="47" t="s">
        <v>15662</v>
      </c>
      <c r="F4552" s="52" t="s">
        <v>26237</v>
      </c>
      <c r="G4552" s="10">
        <v>192648</v>
      </c>
      <c r="H4552" s="10" t="s">
        <v>26238</v>
      </c>
      <c r="I4552" s="47" t="s">
        <v>17320</v>
      </c>
      <c r="J4552" s="10" t="s">
        <v>22229</v>
      </c>
      <c r="K4552" s="10" t="s">
        <v>26239</v>
      </c>
    </row>
    <row r="4553" spans="3:11" ht="15" customHeight="1" x14ac:dyDescent="0.3">
      <c r="C4553" s="44" t="s">
        <v>28193</v>
      </c>
      <c r="D4553" s="47" t="s">
        <v>7405</v>
      </c>
      <c r="F4553" s="52" t="s">
        <v>14215</v>
      </c>
      <c r="G4553" s="10">
        <v>192649</v>
      </c>
      <c r="H4553" s="10" t="s">
        <v>8902</v>
      </c>
      <c r="I4553" s="47" t="s">
        <v>8901</v>
      </c>
      <c r="J4553" s="10" t="s">
        <v>8903</v>
      </c>
      <c r="K4553" s="10" t="s">
        <v>8904</v>
      </c>
    </row>
    <row r="4554" spans="3:11" ht="15" customHeight="1" x14ac:dyDescent="0.3">
      <c r="C4554" s="44" t="s">
        <v>28194</v>
      </c>
      <c r="D4554" s="47" t="s">
        <v>15665</v>
      </c>
      <c r="F4554" s="52" t="s">
        <v>14216</v>
      </c>
      <c r="G4554" s="10">
        <v>266738</v>
      </c>
      <c r="H4554" s="10" t="s">
        <v>8906</v>
      </c>
      <c r="I4554" s="47" t="s">
        <v>8905</v>
      </c>
      <c r="J4554" s="10" t="s">
        <v>8907</v>
      </c>
      <c r="K4554" s="10" t="s">
        <v>8908</v>
      </c>
    </row>
    <row r="4555" spans="3:11" ht="15" customHeight="1" x14ac:dyDescent="0.3">
      <c r="C4555" s="44" t="s">
        <v>28195</v>
      </c>
      <c r="D4555" s="47" t="s">
        <v>15667</v>
      </c>
      <c r="F4555" s="52" t="s">
        <v>26240</v>
      </c>
      <c r="G4555" s="10">
        <v>246216</v>
      </c>
      <c r="H4555" s="10" t="s">
        <v>26241</v>
      </c>
      <c r="I4555" s="47" t="s">
        <v>20247</v>
      </c>
      <c r="J4555" s="10" t="s">
        <v>26242</v>
      </c>
      <c r="K4555" s="10" t="s">
        <v>26243</v>
      </c>
    </row>
    <row r="4556" spans="3:11" ht="15" customHeight="1" x14ac:dyDescent="0.3">
      <c r="C4556" s="44" t="s">
        <v>28196</v>
      </c>
      <c r="D4556" s="47" t="s">
        <v>7584</v>
      </c>
      <c r="F4556" s="52" t="s">
        <v>26244</v>
      </c>
      <c r="G4556" s="10">
        <v>293823</v>
      </c>
      <c r="H4556" s="10" t="s">
        <v>26245</v>
      </c>
      <c r="I4556" s="47" t="s">
        <v>17731</v>
      </c>
      <c r="J4556" s="10" t="s">
        <v>22232</v>
      </c>
      <c r="K4556" s="10" t="s">
        <v>26246</v>
      </c>
    </row>
    <row r="4557" spans="3:11" ht="15" customHeight="1" x14ac:dyDescent="0.3">
      <c r="C4557" s="44" t="s">
        <v>28197</v>
      </c>
      <c r="D4557" s="47" t="s">
        <v>15670</v>
      </c>
      <c r="F4557" s="52" t="s">
        <v>14217</v>
      </c>
      <c r="G4557" s="10">
        <v>29192</v>
      </c>
      <c r="H4557" s="10" t="s">
        <v>8913</v>
      </c>
      <c r="I4557" s="47" t="s">
        <v>8749</v>
      </c>
      <c r="J4557" s="10" t="s">
        <v>8914</v>
      </c>
      <c r="K4557" s="10" t="s">
        <v>8915</v>
      </c>
    </row>
    <row r="4558" spans="3:11" ht="15" customHeight="1" x14ac:dyDescent="0.3">
      <c r="C4558" s="44" t="s">
        <v>28198</v>
      </c>
      <c r="D4558" s="47" t="s">
        <v>28199</v>
      </c>
      <c r="F4558" s="52" t="s">
        <v>26247</v>
      </c>
      <c r="G4558" s="10">
        <v>58949</v>
      </c>
      <c r="H4558" s="10" t="s">
        <v>26248</v>
      </c>
      <c r="I4558" s="47" t="s">
        <v>17323</v>
      </c>
      <c r="J4558" s="10" t="s">
        <v>22235</v>
      </c>
      <c r="K4558" s="10" t="s">
        <v>26249</v>
      </c>
    </row>
    <row r="4559" spans="3:11" ht="15" customHeight="1" x14ac:dyDescent="0.3">
      <c r="C4559" s="44" t="s">
        <v>28200</v>
      </c>
      <c r="D4559" s="47" t="s">
        <v>3135</v>
      </c>
      <c r="F4559" s="52" t="s">
        <v>14218</v>
      </c>
      <c r="G4559" s="10">
        <v>50557</v>
      </c>
      <c r="H4559" s="10" t="s">
        <v>8931</v>
      </c>
      <c r="I4559" s="47" t="s">
        <v>5550</v>
      </c>
      <c r="J4559" s="10" t="s">
        <v>8932</v>
      </c>
      <c r="K4559" s="10" t="s">
        <v>8933</v>
      </c>
    </row>
    <row r="4560" spans="3:11" ht="15" customHeight="1" x14ac:dyDescent="0.3">
      <c r="C4560" s="44" t="s">
        <v>28201</v>
      </c>
      <c r="D4560" s="47" t="s">
        <v>28202</v>
      </c>
      <c r="F4560" s="52" t="s">
        <v>26250</v>
      </c>
      <c r="G4560" s="10">
        <v>498475</v>
      </c>
      <c r="H4560" s="10" t="s">
        <v>26251</v>
      </c>
      <c r="I4560" s="47" t="s">
        <v>9180</v>
      </c>
      <c r="J4560" s="10" t="s">
        <v>9182</v>
      </c>
      <c r="K4560" s="10" t="s">
        <v>26252</v>
      </c>
    </row>
    <row r="4561" spans="3:11" ht="15" customHeight="1" x14ac:dyDescent="0.3">
      <c r="C4561" s="44" t="s">
        <v>28203</v>
      </c>
      <c r="D4561" s="47" t="s">
        <v>28204</v>
      </c>
      <c r="F4561" s="52" t="s">
        <v>14219</v>
      </c>
      <c r="G4561" s="10">
        <v>309212</v>
      </c>
      <c r="H4561" s="10" t="s">
        <v>8935</v>
      </c>
      <c r="I4561" s="47" t="s">
        <v>8934</v>
      </c>
      <c r="J4561" s="10" t="s">
        <v>8936</v>
      </c>
      <c r="K4561" s="10" t="s">
        <v>8937</v>
      </c>
    </row>
    <row r="4562" spans="3:11" ht="15" customHeight="1" x14ac:dyDescent="0.3">
      <c r="C4562" s="44" t="s">
        <v>28205</v>
      </c>
      <c r="D4562" s="47" t="s">
        <v>9519</v>
      </c>
      <c r="F4562" s="52" t="s">
        <v>14220</v>
      </c>
      <c r="G4562" s="10">
        <v>25637</v>
      </c>
      <c r="H4562" s="10" t="s">
        <v>8939</v>
      </c>
      <c r="I4562" s="47" t="s">
        <v>8938</v>
      </c>
      <c r="J4562" s="10" t="s">
        <v>8940</v>
      </c>
      <c r="K4562" s="10" t="s">
        <v>8941</v>
      </c>
    </row>
    <row r="4563" spans="3:11" ht="15" customHeight="1" x14ac:dyDescent="0.3">
      <c r="C4563" s="44" t="s">
        <v>28206</v>
      </c>
      <c r="D4563" s="47" t="s">
        <v>28207</v>
      </c>
      <c r="F4563" s="52" t="s">
        <v>14221</v>
      </c>
      <c r="G4563" s="10">
        <v>81752</v>
      </c>
      <c r="H4563" s="10" t="s">
        <v>8942</v>
      </c>
      <c r="I4563" s="47" t="s">
        <v>6392</v>
      </c>
      <c r="J4563" s="10" t="s">
        <v>8943</v>
      </c>
      <c r="K4563" s="10" t="s">
        <v>8944</v>
      </c>
    </row>
    <row r="4564" spans="3:11" ht="15" customHeight="1" x14ac:dyDescent="0.3">
      <c r="C4564" s="44" t="s">
        <v>28208</v>
      </c>
      <c r="D4564" s="47" t="s">
        <v>28209</v>
      </c>
      <c r="F4564" s="52" t="s">
        <v>14222</v>
      </c>
      <c r="G4564" s="10">
        <v>24929</v>
      </c>
      <c r="H4564" s="10" t="s">
        <v>8946</v>
      </c>
      <c r="I4564" s="47" t="s">
        <v>8945</v>
      </c>
      <c r="J4564" s="10" t="s">
        <v>8947</v>
      </c>
      <c r="K4564" s="10" t="s">
        <v>8948</v>
      </c>
    </row>
    <row r="4565" spans="3:11" ht="15" customHeight="1" x14ac:dyDescent="0.3">
      <c r="C4565" s="44" t="s">
        <v>28210</v>
      </c>
      <c r="D4565" s="47" t="s">
        <v>28211</v>
      </c>
      <c r="F4565" s="52" t="s">
        <v>14223</v>
      </c>
      <c r="G4565" s="10">
        <v>84023</v>
      </c>
      <c r="H4565" s="10" t="s">
        <v>8952</v>
      </c>
      <c r="I4565" s="47" t="s">
        <v>8951</v>
      </c>
      <c r="J4565" s="10" t="s">
        <v>8953</v>
      </c>
      <c r="K4565" s="10" t="s">
        <v>8954</v>
      </c>
    </row>
    <row r="4566" spans="3:11" ht="15" customHeight="1" x14ac:dyDescent="0.3">
      <c r="C4566" s="44" t="s">
        <v>28212</v>
      </c>
      <c r="D4566" s="47" t="s">
        <v>28213</v>
      </c>
      <c r="F4566" s="52" t="s">
        <v>26253</v>
      </c>
      <c r="G4566" s="10">
        <v>25652</v>
      </c>
      <c r="H4566" s="10" t="s">
        <v>26254</v>
      </c>
      <c r="I4566" s="47" t="s">
        <v>17330</v>
      </c>
      <c r="J4566" s="10" t="s">
        <v>24520</v>
      </c>
      <c r="K4566" s="10" t="s">
        <v>26255</v>
      </c>
    </row>
    <row r="4567" spans="3:11" ht="15" customHeight="1" x14ac:dyDescent="0.3">
      <c r="C4567" s="44" t="s">
        <v>28214</v>
      </c>
      <c r="D4567" s="47" t="s">
        <v>28215</v>
      </c>
      <c r="F4567" s="52" t="s">
        <v>14224</v>
      </c>
      <c r="G4567" s="10">
        <v>292661</v>
      </c>
      <c r="H4567" s="10" t="s">
        <v>8957</v>
      </c>
      <c r="I4567" s="47" t="s">
        <v>7521</v>
      </c>
      <c r="J4567" s="10" t="s">
        <v>8958</v>
      </c>
      <c r="K4567" s="10" t="s">
        <v>8959</v>
      </c>
    </row>
    <row r="4568" spans="3:11" ht="15" customHeight="1" x14ac:dyDescent="0.3">
      <c r="C4568" s="44" t="s">
        <v>28216</v>
      </c>
      <c r="D4568" s="47" t="s">
        <v>28217</v>
      </c>
      <c r="F4568" s="52" t="s">
        <v>14225</v>
      </c>
      <c r="G4568" s="10">
        <v>29527</v>
      </c>
      <c r="H4568" s="10" t="s">
        <v>8960</v>
      </c>
      <c r="I4568" s="47" t="s">
        <v>1434</v>
      </c>
      <c r="J4568" s="10" t="s">
        <v>8961</v>
      </c>
      <c r="K4568" s="10" t="s">
        <v>8962</v>
      </c>
    </row>
    <row r="4569" spans="3:11" ht="15" customHeight="1" x14ac:dyDescent="0.3">
      <c r="C4569" s="44" t="s">
        <v>28218</v>
      </c>
      <c r="D4569" s="47" t="s">
        <v>28219</v>
      </c>
      <c r="F4569" s="52" t="s">
        <v>14226</v>
      </c>
      <c r="G4569" s="10">
        <v>24694</v>
      </c>
      <c r="H4569" s="10" t="s">
        <v>8964</v>
      </c>
      <c r="I4569" s="47" t="s">
        <v>8963</v>
      </c>
      <c r="J4569" s="10" t="s">
        <v>8965</v>
      </c>
      <c r="K4569" s="10" t="s">
        <v>8966</v>
      </c>
    </row>
    <row r="4570" spans="3:11" ht="15" customHeight="1" x14ac:dyDescent="0.3">
      <c r="C4570" s="44" t="s">
        <v>28220</v>
      </c>
      <c r="D4570" s="47" t="s">
        <v>28221</v>
      </c>
      <c r="F4570" s="52" t="s">
        <v>14227</v>
      </c>
      <c r="G4570" s="10">
        <v>56813</v>
      </c>
      <c r="H4570" s="10" t="s">
        <v>8968</v>
      </c>
      <c r="I4570" s="47" t="s">
        <v>8967</v>
      </c>
      <c r="J4570" s="10" t="s">
        <v>8969</v>
      </c>
      <c r="K4570" s="10" t="s">
        <v>8970</v>
      </c>
    </row>
    <row r="4571" spans="3:11" ht="15" customHeight="1" x14ac:dyDescent="0.3">
      <c r="C4571" s="44" t="s">
        <v>28222</v>
      </c>
      <c r="D4571" s="47" t="s">
        <v>2583</v>
      </c>
      <c r="F4571" s="52" t="s">
        <v>26256</v>
      </c>
      <c r="G4571" s="10">
        <v>81753</v>
      </c>
      <c r="H4571" s="10" t="s">
        <v>26257</v>
      </c>
      <c r="I4571" s="47" t="s">
        <v>17334</v>
      </c>
      <c r="J4571" s="10" t="s">
        <v>22241</v>
      </c>
      <c r="K4571" s="10" t="s">
        <v>26258</v>
      </c>
    </row>
    <row r="4572" spans="3:11" ht="15" customHeight="1" x14ac:dyDescent="0.3">
      <c r="C4572" s="44" t="s">
        <v>28223</v>
      </c>
      <c r="D4572" s="47" t="s">
        <v>28224</v>
      </c>
      <c r="F4572" s="52" t="s">
        <v>14228</v>
      </c>
      <c r="G4572" s="10">
        <v>24924</v>
      </c>
      <c r="H4572" s="10" t="s">
        <v>8974</v>
      </c>
      <c r="I4572" s="47" t="s">
        <v>8973</v>
      </c>
      <c r="J4572" s="10" t="s">
        <v>8975</v>
      </c>
      <c r="K4572" s="10" t="s">
        <v>8976</v>
      </c>
    </row>
    <row r="4573" spans="3:11" ht="15" customHeight="1" x14ac:dyDescent="0.3">
      <c r="C4573" s="44" t="s">
        <v>28225</v>
      </c>
      <c r="D4573" s="47" t="s">
        <v>28226</v>
      </c>
      <c r="F4573" s="52" t="s">
        <v>14229</v>
      </c>
      <c r="G4573" s="10">
        <v>25167</v>
      </c>
      <c r="H4573" s="10" t="s">
        <v>8990</v>
      </c>
      <c r="I4573" s="47" t="s">
        <v>8496</v>
      </c>
      <c r="J4573" s="10" t="s">
        <v>8991</v>
      </c>
      <c r="K4573" s="10" t="s">
        <v>8992</v>
      </c>
    </row>
    <row r="4574" spans="3:11" ht="15" customHeight="1" x14ac:dyDescent="0.3">
      <c r="C4574" s="44" t="s">
        <v>28227</v>
      </c>
      <c r="D4574" s="47" t="s">
        <v>7243</v>
      </c>
      <c r="F4574" s="52" t="s">
        <v>14230</v>
      </c>
      <c r="G4574" s="10">
        <v>24699</v>
      </c>
      <c r="H4574" s="10" t="s">
        <v>8996</v>
      </c>
      <c r="I4574" s="47" t="s">
        <v>7179</v>
      </c>
      <c r="J4574" s="10" t="s">
        <v>8997</v>
      </c>
      <c r="K4574" s="10" t="s">
        <v>8998</v>
      </c>
    </row>
    <row r="4575" spans="3:11" ht="15" customHeight="1" x14ac:dyDescent="0.3">
      <c r="C4575" s="44" t="s">
        <v>28228</v>
      </c>
      <c r="D4575" s="47" t="s">
        <v>28229</v>
      </c>
      <c r="F4575" s="52" t="s">
        <v>14231</v>
      </c>
      <c r="G4575" s="10">
        <v>25066</v>
      </c>
      <c r="H4575" s="10" t="s">
        <v>9011</v>
      </c>
      <c r="I4575" s="47" t="s">
        <v>984</v>
      </c>
      <c r="J4575" s="10" t="s">
        <v>9012</v>
      </c>
      <c r="K4575" s="10" t="s">
        <v>9013</v>
      </c>
    </row>
    <row r="4576" spans="3:11" ht="15" customHeight="1" x14ac:dyDescent="0.3">
      <c r="C4576" s="44" t="s">
        <v>28230</v>
      </c>
      <c r="D4576" s="47" t="s">
        <v>28231</v>
      </c>
      <c r="F4576" s="52" t="s">
        <v>26259</v>
      </c>
      <c r="G4576" s="10">
        <v>29533</v>
      </c>
      <c r="H4576" s="10" t="s">
        <v>26260</v>
      </c>
      <c r="I4576" s="47" t="s">
        <v>19143</v>
      </c>
      <c r="J4576" s="10" t="s">
        <v>24527</v>
      </c>
      <c r="K4576" s="10" t="s">
        <v>26261</v>
      </c>
    </row>
    <row r="4577" spans="3:11" ht="15" customHeight="1" x14ac:dyDescent="0.3">
      <c r="C4577" s="44" t="s">
        <v>28232</v>
      </c>
      <c r="D4577" s="47" t="s">
        <v>28233</v>
      </c>
      <c r="F4577" s="52" t="s">
        <v>14232</v>
      </c>
      <c r="G4577" s="10">
        <v>282817</v>
      </c>
      <c r="H4577" s="10" t="s">
        <v>9021</v>
      </c>
      <c r="I4577" s="47" t="s">
        <v>2897</v>
      </c>
      <c r="J4577" s="10" t="s">
        <v>9022</v>
      </c>
      <c r="K4577" s="10" t="s">
        <v>9023</v>
      </c>
    </row>
    <row r="4578" spans="3:11" ht="15" customHeight="1" x14ac:dyDescent="0.3">
      <c r="C4578" s="44" t="s">
        <v>28234</v>
      </c>
      <c r="D4578" s="47" t="s">
        <v>28235</v>
      </c>
      <c r="F4578" s="52" t="s">
        <v>26262</v>
      </c>
      <c r="G4578" s="10">
        <v>310327</v>
      </c>
      <c r="H4578" s="10" t="s">
        <v>26263</v>
      </c>
      <c r="I4578" s="47" t="s">
        <v>17336</v>
      </c>
      <c r="J4578" s="10" t="s">
        <v>22247</v>
      </c>
      <c r="K4578" s="10" t="s">
        <v>26264</v>
      </c>
    </row>
    <row r="4579" spans="3:11" ht="15" customHeight="1" x14ac:dyDescent="0.3">
      <c r="C4579" s="44" t="s">
        <v>28236</v>
      </c>
      <c r="D4579" s="47" t="s">
        <v>28237</v>
      </c>
      <c r="F4579" s="52" t="s">
        <v>14233</v>
      </c>
      <c r="G4579" s="10">
        <v>310632</v>
      </c>
      <c r="H4579" s="10" t="s">
        <v>9043</v>
      </c>
      <c r="I4579" s="47" t="s">
        <v>9042</v>
      </c>
      <c r="J4579" s="10" t="s">
        <v>9044</v>
      </c>
      <c r="K4579" s="10" t="s">
        <v>9045</v>
      </c>
    </row>
    <row r="4580" spans="3:11" ht="15" customHeight="1" x14ac:dyDescent="0.3">
      <c r="C4580" s="44" t="s">
        <v>28238</v>
      </c>
      <c r="D4580" s="47" t="s">
        <v>28239</v>
      </c>
      <c r="F4580" s="52" t="s">
        <v>26265</v>
      </c>
      <c r="G4580" s="10">
        <v>303754</v>
      </c>
      <c r="H4580" s="10" t="s">
        <v>26266</v>
      </c>
      <c r="I4580" s="47" t="s">
        <v>20250</v>
      </c>
      <c r="J4580" s="10" t="s">
        <v>26267</v>
      </c>
      <c r="K4580" s="10" t="s">
        <v>26268</v>
      </c>
    </row>
    <row r="4581" spans="3:11" ht="15" customHeight="1" x14ac:dyDescent="0.3">
      <c r="C4581" s="44" t="s">
        <v>28240</v>
      </c>
      <c r="D4581" s="47" t="s">
        <v>28241</v>
      </c>
      <c r="F4581" s="52" t="s">
        <v>14234</v>
      </c>
      <c r="G4581" s="10">
        <v>362412</v>
      </c>
      <c r="H4581" s="10" t="s">
        <v>9050</v>
      </c>
      <c r="I4581" s="47" t="s">
        <v>5847</v>
      </c>
      <c r="J4581" s="10" t="s">
        <v>9051</v>
      </c>
      <c r="K4581" s="10" t="s">
        <v>9052</v>
      </c>
    </row>
    <row r="4582" spans="3:11" ht="15" customHeight="1" x14ac:dyDescent="0.3">
      <c r="C4582" s="44" t="s">
        <v>28242</v>
      </c>
      <c r="D4582" s="47" t="s">
        <v>28243</v>
      </c>
      <c r="F4582" s="52" t="s">
        <v>14235</v>
      </c>
      <c r="G4582" s="10">
        <v>499870</v>
      </c>
      <c r="H4582" s="10" t="s">
        <v>9057</v>
      </c>
      <c r="I4582" s="47" t="s">
        <v>995</v>
      </c>
      <c r="J4582" s="10" t="s">
        <v>9058</v>
      </c>
      <c r="K4582" s="10" t="s">
        <v>9059</v>
      </c>
    </row>
    <row r="4583" spans="3:11" ht="15" customHeight="1" x14ac:dyDescent="0.3">
      <c r="C4583" s="44" t="s">
        <v>28244</v>
      </c>
      <c r="D4583" s="47" t="s">
        <v>28245</v>
      </c>
      <c r="F4583" s="52" t="s">
        <v>14236</v>
      </c>
      <c r="G4583" s="10">
        <v>24703</v>
      </c>
      <c r="H4583" s="10" t="s">
        <v>9072</v>
      </c>
      <c r="I4583" s="47" t="s">
        <v>5210</v>
      </c>
      <c r="J4583" s="10" t="s">
        <v>9073</v>
      </c>
      <c r="K4583" s="10" t="s">
        <v>9074</v>
      </c>
    </row>
    <row r="4584" spans="3:11" ht="15" customHeight="1" x14ac:dyDescent="0.3">
      <c r="C4584" s="44" t="s">
        <v>28246</v>
      </c>
      <c r="D4584" s="47" t="s">
        <v>28247</v>
      </c>
      <c r="F4584" s="52" t="s">
        <v>14237</v>
      </c>
      <c r="G4584" s="10">
        <v>84600</v>
      </c>
      <c r="H4584" s="10" t="s">
        <v>9078</v>
      </c>
      <c r="I4584" s="47" t="s">
        <v>9077</v>
      </c>
      <c r="J4584" s="10" t="s">
        <v>9079</v>
      </c>
      <c r="K4584" s="10" t="s">
        <v>9080</v>
      </c>
    </row>
    <row r="4585" spans="3:11" ht="15" customHeight="1" x14ac:dyDescent="0.3">
      <c r="C4585" s="44" t="s">
        <v>28248</v>
      </c>
      <c r="D4585" s="47" t="s">
        <v>28249</v>
      </c>
      <c r="F4585" s="52" t="s">
        <v>14238</v>
      </c>
      <c r="G4585" s="10">
        <v>25676</v>
      </c>
      <c r="H4585" s="10" t="s">
        <v>9090</v>
      </c>
      <c r="I4585" s="47" t="s">
        <v>2178</v>
      </c>
      <c r="J4585" s="10" t="s">
        <v>9091</v>
      </c>
      <c r="K4585" s="10" t="s">
        <v>9092</v>
      </c>
    </row>
    <row r="4586" spans="3:11" ht="15" customHeight="1" x14ac:dyDescent="0.3">
      <c r="C4586" s="44" t="s">
        <v>28250</v>
      </c>
      <c r="D4586" s="47" t="s">
        <v>28251</v>
      </c>
      <c r="F4586" s="52" t="s">
        <v>26269</v>
      </c>
      <c r="G4586" s="10">
        <v>308968</v>
      </c>
      <c r="H4586" s="10" t="s">
        <v>26270</v>
      </c>
      <c r="I4586" s="47" t="s">
        <v>20255</v>
      </c>
      <c r="J4586" s="10" t="s">
        <v>22250</v>
      </c>
      <c r="K4586" s="10" t="s">
        <v>26271</v>
      </c>
    </row>
    <row r="4587" spans="3:11" ht="15" customHeight="1" x14ac:dyDescent="0.3">
      <c r="C4587" s="44" t="s">
        <v>28252</v>
      </c>
      <c r="D4587" s="47" t="s">
        <v>28253</v>
      </c>
      <c r="F4587" s="52" t="s">
        <v>26272</v>
      </c>
      <c r="G4587" s="10">
        <v>60383</v>
      </c>
      <c r="H4587" s="10" t="s">
        <v>26273</v>
      </c>
      <c r="I4587" s="47" t="s">
        <v>18159</v>
      </c>
      <c r="J4587" s="10" t="s">
        <v>22253</v>
      </c>
      <c r="K4587" s="10" t="s">
        <v>26274</v>
      </c>
    </row>
    <row r="4588" spans="3:11" ht="15" customHeight="1" x14ac:dyDescent="0.3">
      <c r="C4588" s="44" t="s">
        <v>28254</v>
      </c>
      <c r="D4588" s="47" t="s">
        <v>3884</v>
      </c>
      <c r="F4588" s="52" t="s">
        <v>26275</v>
      </c>
      <c r="G4588" s="10">
        <v>300084</v>
      </c>
      <c r="H4588" s="10" t="s">
        <v>26276</v>
      </c>
      <c r="I4588" s="47" t="s">
        <v>18161</v>
      </c>
      <c r="J4588" s="10" t="s">
        <v>24537</v>
      </c>
      <c r="K4588" s="10" t="s">
        <v>26277</v>
      </c>
    </row>
    <row r="4589" spans="3:11" ht="15" customHeight="1" x14ac:dyDescent="0.3">
      <c r="C4589" s="44" t="s">
        <v>28255</v>
      </c>
      <c r="D4589" s="47" t="s">
        <v>28256</v>
      </c>
      <c r="F4589" s="52" t="s">
        <v>26278</v>
      </c>
      <c r="G4589" s="10">
        <v>311909</v>
      </c>
      <c r="H4589" s="10" t="s">
        <v>26279</v>
      </c>
      <c r="I4589" s="47" t="s">
        <v>18165</v>
      </c>
      <c r="J4589" s="10" t="s">
        <v>24545</v>
      </c>
      <c r="K4589" s="10" t="s">
        <v>26280</v>
      </c>
    </row>
    <row r="4590" spans="3:11" ht="15" customHeight="1" x14ac:dyDescent="0.3">
      <c r="C4590" s="44" t="s">
        <v>28257</v>
      </c>
      <c r="D4590" s="47" t="s">
        <v>28258</v>
      </c>
      <c r="F4590" s="52" t="s">
        <v>26281</v>
      </c>
      <c r="G4590" s="10">
        <v>289508</v>
      </c>
      <c r="H4590" s="10" t="s">
        <v>26282</v>
      </c>
      <c r="I4590" s="47" t="s">
        <v>18167</v>
      </c>
      <c r="J4590" s="10" t="s">
        <v>22265</v>
      </c>
      <c r="K4590" s="10" t="s">
        <v>26283</v>
      </c>
    </row>
    <row r="4591" spans="3:11" ht="15" customHeight="1" x14ac:dyDescent="0.3">
      <c r="C4591" s="44" t="s">
        <v>28259</v>
      </c>
      <c r="D4591" s="47" t="s">
        <v>28260</v>
      </c>
      <c r="F4591" s="52" t="s">
        <v>14239</v>
      </c>
      <c r="G4591" s="10">
        <v>315655</v>
      </c>
      <c r="H4591" s="10" t="s">
        <v>9130</v>
      </c>
      <c r="I4591" s="47" t="s">
        <v>9129</v>
      </c>
      <c r="J4591" s="10" t="s">
        <v>9131</v>
      </c>
      <c r="K4591" s="10" t="s">
        <v>9132</v>
      </c>
    </row>
    <row r="4592" spans="3:11" ht="15" customHeight="1" x14ac:dyDescent="0.3">
      <c r="C4592" s="44" t="s">
        <v>28261</v>
      </c>
      <c r="D4592" s="47" t="s">
        <v>28262</v>
      </c>
      <c r="F4592" s="52" t="s">
        <v>26284</v>
      </c>
      <c r="G4592" s="10">
        <v>171162</v>
      </c>
      <c r="H4592" s="10" t="s">
        <v>26285</v>
      </c>
      <c r="I4592" s="47" t="s">
        <v>19145</v>
      </c>
      <c r="J4592" s="10" t="s">
        <v>22268</v>
      </c>
      <c r="K4592" s="10" t="s">
        <v>26286</v>
      </c>
    </row>
    <row r="4593" spans="3:11" ht="15" customHeight="1" x14ac:dyDescent="0.3">
      <c r="C4593" s="44" t="s">
        <v>28263</v>
      </c>
      <c r="D4593" s="47" t="s">
        <v>7795</v>
      </c>
      <c r="F4593" s="52" t="s">
        <v>26287</v>
      </c>
      <c r="G4593" s="10">
        <v>24620</v>
      </c>
      <c r="H4593" s="10" t="s">
        <v>26288</v>
      </c>
      <c r="I4593" s="47" t="s">
        <v>19147</v>
      </c>
      <c r="J4593" s="10" t="s">
        <v>9597</v>
      </c>
      <c r="K4593" s="10" t="s">
        <v>26289</v>
      </c>
    </row>
    <row r="4594" spans="3:11" ht="15" customHeight="1" x14ac:dyDescent="0.3">
      <c r="C4594" s="44" t="s">
        <v>28264</v>
      </c>
      <c r="D4594" s="47" t="s">
        <v>28265</v>
      </c>
      <c r="F4594" s="52" t="s">
        <v>14240</v>
      </c>
      <c r="G4594" s="10">
        <v>305584</v>
      </c>
      <c r="H4594" s="10" t="s">
        <v>9133</v>
      </c>
      <c r="I4594" s="47" t="s">
        <v>4055</v>
      </c>
      <c r="J4594" s="10" t="s">
        <v>9134</v>
      </c>
      <c r="K4594" s="10" t="s">
        <v>9135</v>
      </c>
    </row>
    <row r="4595" spans="3:11" ht="15" customHeight="1" x14ac:dyDescent="0.3">
      <c r="C4595" s="44" t="s">
        <v>28266</v>
      </c>
      <c r="D4595" s="47" t="s">
        <v>28267</v>
      </c>
      <c r="F4595" s="52" t="s">
        <v>14241</v>
      </c>
      <c r="G4595" s="10">
        <v>309165</v>
      </c>
      <c r="H4595" s="10" t="s">
        <v>9136</v>
      </c>
      <c r="I4595" s="47" t="s">
        <v>4056</v>
      </c>
      <c r="J4595" s="10" t="s">
        <v>9137</v>
      </c>
      <c r="K4595" s="10" t="s">
        <v>9138</v>
      </c>
    </row>
    <row r="4596" spans="3:11" ht="15" customHeight="1" x14ac:dyDescent="0.3">
      <c r="C4596" s="44" t="s">
        <v>28268</v>
      </c>
      <c r="D4596" s="47" t="s">
        <v>28269</v>
      </c>
      <c r="F4596" s="52" t="s">
        <v>14242</v>
      </c>
      <c r="G4596" s="10">
        <v>246250</v>
      </c>
      <c r="H4596" s="10" t="s">
        <v>9141</v>
      </c>
      <c r="I4596" s="47" t="s">
        <v>4867</v>
      </c>
      <c r="J4596" s="10" t="s">
        <v>9142</v>
      </c>
      <c r="K4596" s="10" t="s">
        <v>9143</v>
      </c>
    </row>
    <row r="4597" spans="3:11" ht="15" customHeight="1" x14ac:dyDescent="0.3">
      <c r="C4597" s="44" t="s">
        <v>28270</v>
      </c>
      <c r="D4597" s="47" t="s">
        <v>28271</v>
      </c>
      <c r="F4597" s="52" t="s">
        <v>14243</v>
      </c>
      <c r="G4597" s="10">
        <v>313775</v>
      </c>
      <c r="H4597" s="10" t="s">
        <v>9158</v>
      </c>
      <c r="I4597" s="47" t="s">
        <v>9157</v>
      </c>
      <c r="J4597" s="10" t="s">
        <v>9159</v>
      </c>
      <c r="K4597" s="10" t="s">
        <v>9160</v>
      </c>
    </row>
    <row r="4598" spans="3:11" ht="15" customHeight="1" x14ac:dyDescent="0.3">
      <c r="C4598" s="44" t="s">
        <v>28272</v>
      </c>
      <c r="D4598" s="47" t="s">
        <v>28273</v>
      </c>
      <c r="F4598" s="52" t="s">
        <v>14244</v>
      </c>
      <c r="G4598" s="10" t="s">
        <v>27178</v>
      </c>
      <c r="H4598" s="55" t="s">
        <v>27178</v>
      </c>
      <c r="I4598" s="47" t="s">
        <v>451</v>
      </c>
      <c r="J4598" s="10" t="s">
        <v>9175</v>
      </c>
      <c r="K4598" s="10" t="s">
        <v>9176</v>
      </c>
    </row>
    <row r="4599" spans="3:11" ht="15" customHeight="1" x14ac:dyDescent="0.3">
      <c r="C4599" s="44" t="s">
        <v>28274</v>
      </c>
      <c r="D4599" s="47" t="s">
        <v>28275</v>
      </c>
      <c r="F4599" s="52" t="s">
        <v>26290</v>
      </c>
      <c r="G4599" s="10">
        <v>306307</v>
      </c>
      <c r="H4599" s="10" t="s">
        <v>26291</v>
      </c>
      <c r="I4599" s="47" t="s">
        <v>17338</v>
      </c>
      <c r="J4599" s="10" t="s">
        <v>22274</v>
      </c>
      <c r="K4599" s="10" t="s">
        <v>26292</v>
      </c>
    </row>
    <row r="4600" spans="3:11" ht="15" customHeight="1" x14ac:dyDescent="0.3">
      <c r="C4600" s="44" t="s">
        <v>28276</v>
      </c>
      <c r="D4600" s="47" t="s">
        <v>28277</v>
      </c>
      <c r="F4600" s="52" t="s">
        <v>14245</v>
      </c>
      <c r="G4600" s="10">
        <v>24717</v>
      </c>
      <c r="H4600" s="10" t="s">
        <v>9189</v>
      </c>
      <c r="I4600" s="47" t="s">
        <v>9188</v>
      </c>
      <c r="J4600" s="10" t="s">
        <v>9190</v>
      </c>
      <c r="K4600" s="10" t="s">
        <v>9191</v>
      </c>
    </row>
    <row r="4601" spans="3:11" ht="15" customHeight="1" x14ac:dyDescent="0.3">
      <c r="C4601" s="44" t="s">
        <v>28278</v>
      </c>
      <c r="D4601" s="47" t="s">
        <v>28279</v>
      </c>
      <c r="F4601" s="52" t="s">
        <v>14246</v>
      </c>
      <c r="G4601" s="10">
        <v>117273</v>
      </c>
      <c r="H4601" s="10" t="s">
        <v>9194</v>
      </c>
      <c r="I4601" s="47" t="s">
        <v>7987</v>
      </c>
      <c r="J4601" s="10" t="s">
        <v>9195</v>
      </c>
      <c r="K4601" s="10" t="s">
        <v>9196</v>
      </c>
    </row>
    <row r="4602" spans="3:11" ht="15" customHeight="1" x14ac:dyDescent="0.3">
      <c r="C4602" s="44" t="s">
        <v>28280</v>
      </c>
      <c r="D4602" s="47" t="s">
        <v>28281</v>
      </c>
      <c r="F4602" s="52" t="s">
        <v>26293</v>
      </c>
      <c r="G4602" s="10">
        <v>309722</v>
      </c>
      <c r="H4602" s="10" t="s">
        <v>26294</v>
      </c>
      <c r="I4602" s="47" t="s">
        <v>18170</v>
      </c>
      <c r="J4602" s="10" t="s">
        <v>22277</v>
      </c>
      <c r="K4602" s="10" t="s">
        <v>26295</v>
      </c>
    </row>
    <row r="4603" spans="3:11" ht="15" customHeight="1" x14ac:dyDescent="0.3">
      <c r="C4603" s="44" t="s">
        <v>28282</v>
      </c>
      <c r="D4603" s="47" t="s">
        <v>28283</v>
      </c>
      <c r="F4603" s="52" t="s">
        <v>26296</v>
      </c>
      <c r="G4603" s="10">
        <v>306004</v>
      </c>
      <c r="H4603" s="10" t="s">
        <v>26297</v>
      </c>
      <c r="I4603" s="47" t="s">
        <v>18172</v>
      </c>
      <c r="J4603" s="10" t="s">
        <v>24564</v>
      </c>
      <c r="K4603" s="10" t="s">
        <v>26298</v>
      </c>
    </row>
    <row r="4604" spans="3:11" ht="15" customHeight="1" x14ac:dyDescent="0.3">
      <c r="C4604" s="44" t="s">
        <v>28284</v>
      </c>
      <c r="D4604" s="47" t="s">
        <v>28285</v>
      </c>
      <c r="F4604" s="52" t="s">
        <v>26299</v>
      </c>
      <c r="G4604" s="10">
        <v>309922</v>
      </c>
      <c r="H4604" s="10" t="s">
        <v>26300</v>
      </c>
      <c r="I4604" s="47" t="s">
        <v>18174</v>
      </c>
      <c r="J4604" s="10" t="s">
        <v>22280</v>
      </c>
      <c r="K4604" s="10" t="s">
        <v>26301</v>
      </c>
    </row>
    <row r="4605" spans="3:11" ht="15" customHeight="1" x14ac:dyDescent="0.3">
      <c r="C4605" s="44" t="s">
        <v>28286</v>
      </c>
      <c r="D4605" s="47" t="s">
        <v>28287</v>
      </c>
      <c r="F4605" s="52" t="s">
        <v>14247</v>
      </c>
      <c r="G4605" s="10">
        <v>309626</v>
      </c>
      <c r="H4605" s="10" t="s">
        <v>9214</v>
      </c>
      <c r="I4605" s="47" t="s">
        <v>9213</v>
      </c>
      <c r="J4605" s="10" t="s">
        <v>9215</v>
      </c>
      <c r="K4605" s="10" t="s">
        <v>9216</v>
      </c>
    </row>
    <row r="4606" spans="3:11" ht="15" customHeight="1" x14ac:dyDescent="0.3">
      <c r="C4606" s="44" t="s">
        <v>28288</v>
      </c>
      <c r="D4606" s="47" t="s">
        <v>28289</v>
      </c>
      <c r="F4606" s="52" t="s">
        <v>14248</v>
      </c>
      <c r="G4606" s="10">
        <v>306886</v>
      </c>
      <c r="H4606" s="10" t="s">
        <v>9219</v>
      </c>
      <c r="I4606" s="47" t="s">
        <v>997</v>
      </c>
      <c r="J4606" s="10" t="s">
        <v>9220</v>
      </c>
      <c r="K4606" s="10" t="s">
        <v>9221</v>
      </c>
    </row>
    <row r="4607" spans="3:11" ht="15" customHeight="1" x14ac:dyDescent="0.3">
      <c r="C4607" s="44" t="s">
        <v>28290</v>
      </c>
      <c r="D4607" s="47" t="s">
        <v>28291</v>
      </c>
      <c r="F4607" s="52" t="s">
        <v>14249</v>
      </c>
      <c r="G4607" s="10">
        <v>362491</v>
      </c>
      <c r="H4607" s="10" t="s">
        <v>9224</v>
      </c>
      <c r="I4607" s="47" t="s">
        <v>2903</v>
      </c>
      <c r="J4607" s="10" t="s">
        <v>9225</v>
      </c>
      <c r="K4607" s="10" t="s">
        <v>9226</v>
      </c>
    </row>
    <row r="4608" spans="3:11" ht="15" customHeight="1" x14ac:dyDescent="0.3">
      <c r="C4608" s="44" t="s">
        <v>28292</v>
      </c>
      <c r="D4608" s="47" t="s">
        <v>28293</v>
      </c>
      <c r="F4608" s="52" t="s">
        <v>14250</v>
      </c>
      <c r="G4608" s="10">
        <v>246240</v>
      </c>
      <c r="H4608" s="10" t="s">
        <v>9230</v>
      </c>
      <c r="I4608" s="47" t="s">
        <v>1002</v>
      </c>
      <c r="J4608" s="10" t="s">
        <v>9231</v>
      </c>
      <c r="K4608" s="10" t="s">
        <v>9232</v>
      </c>
    </row>
    <row r="4609" spans="3:11" ht="15" customHeight="1" x14ac:dyDescent="0.3">
      <c r="C4609" s="44" t="s">
        <v>28294</v>
      </c>
      <c r="D4609" s="47" t="s">
        <v>28295</v>
      </c>
      <c r="F4609" s="52" t="s">
        <v>14251</v>
      </c>
      <c r="G4609" s="10">
        <v>317241</v>
      </c>
      <c r="H4609" s="10" t="s">
        <v>9244</v>
      </c>
      <c r="I4609" s="47" t="s">
        <v>9243</v>
      </c>
      <c r="J4609" s="10" t="s">
        <v>9245</v>
      </c>
      <c r="K4609" s="10" t="s">
        <v>9246</v>
      </c>
    </row>
    <row r="4610" spans="3:11" ht="15" customHeight="1" x14ac:dyDescent="0.3">
      <c r="C4610" s="44" t="s">
        <v>28296</v>
      </c>
      <c r="D4610" s="47" t="s">
        <v>28297</v>
      </c>
      <c r="F4610" s="52" t="s">
        <v>26302</v>
      </c>
      <c r="G4610" s="10">
        <v>288710</v>
      </c>
      <c r="H4610" s="10" t="s">
        <v>26303</v>
      </c>
      <c r="I4610" s="47" t="s">
        <v>18177</v>
      </c>
      <c r="J4610" s="10" t="s">
        <v>22283</v>
      </c>
      <c r="K4610" s="10" t="s">
        <v>26304</v>
      </c>
    </row>
    <row r="4611" spans="3:11" ht="15" customHeight="1" x14ac:dyDescent="0.3">
      <c r="C4611" s="44" t="s">
        <v>28298</v>
      </c>
      <c r="D4611" s="47" t="s">
        <v>28299</v>
      </c>
      <c r="F4611" s="52" t="s">
        <v>26305</v>
      </c>
      <c r="G4611" s="10">
        <v>300813</v>
      </c>
      <c r="H4611" s="10" t="s">
        <v>26306</v>
      </c>
      <c r="I4611" s="47" t="s">
        <v>18183</v>
      </c>
      <c r="J4611" s="10" t="s">
        <v>22292</v>
      </c>
      <c r="K4611" s="10" t="s">
        <v>26307</v>
      </c>
    </row>
    <row r="4612" spans="3:11" ht="15" customHeight="1" x14ac:dyDescent="0.3">
      <c r="C4612" s="44" t="s">
        <v>28300</v>
      </c>
      <c r="D4612" s="47" t="s">
        <v>15672</v>
      </c>
      <c r="F4612" s="52" t="s">
        <v>26308</v>
      </c>
      <c r="G4612" s="10">
        <v>314313</v>
      </c>
      <c r="H4612" s="10" t="s">
        <v>26309</v>
      </c>
      <c r="I4612" s="47" t="s">
        <v>18185</v>
      </c>
      <c r="J4612" s="10" t="s">
        <v>24584</v>
      </c>
      <c r="K4612" s="10" t="s">
        <v>26310</v>
      </c>
    </row>
    <row r="4613" spans="3:11" ht="15" customHeight="1" x14ac:dyDescent="0.3">
      <c r="C4613" s="44" t="s">
        <v>28301</v>
      </c>
      <c r="D4613" s="47" t="s">
        <v>15674</v>
      </c>
      <c r="F4613" s="52" t="s">
        <v>26311</v>
      </c>
      <c r="G4613" s="10">
        <v>362277</v>
      </c>
      <c r="H4613" s="10" t="s">
        <v>26312</v>
      </c>
      <c r="I4613" s="47" t="s">
        <v>18187</v>
      </c>
      <c r="J4613" s="10" t="s">
        <v>22298</v>
      </c>
      <c r="K4613" s="10" t="s">
        <v>26313</v>
      </c>
    </row>
    <row r="4614" spans="3:11" ht="15" customHeight="1" x14ac:dyDescent="0.3">
      <c r="C4614" s="44" t="s">
        <v>28302</v>
      </c>
      <c r="D4614" s="47" t="s">
        <v>15676</v>
      </c>
      <c r="F4614" s="52" t="s">
        <v>26314</v>
      </c>
      <c r="G4614" s="10">
        <v>362002</v>
      </c>
      <c r="H4614" s="10" t="s">
        <v>26315</v>
      </c>
      <c r="I4614" s="47" t="s">
        <v>18189</v>
      </c>
      <c r="J4614" s="10" t="s">
        <v>26316</v>
      </c>
      <c r="K4614" s="10" t="s">
        <v>26317</v>
      </c>
    </row>
    <row r="4615" spans="3:11" ht="15" customHeight="1" x14ac:dyDescent="0.3">
      <c r="C4615" s="44" t="s">
        <v>28303</v>
      </c>
      <c r="D4615" s="47" t="s">
        <v>5350</v>
      </c>
      <c r="F4615" s="52" t="s">
        <v>26318</v>
      </c>
      <c r="G4615" s="10">
        <v>308871</v>
      </c>
      <c r="H4615" s="10" t="s">
        <v>26319</v>
      </c>
      <c r="I4615" s="47" t="s">
        <v>18191</v>
      </c>
      <c r="J4615" s="10" t="s">
        <v>22304</v>
      </c>
      <c r="K4615" s="10" t="s">
        <v>26320</v>
      </c>
    </row>
    <row r="4616" spans="3:11" ht="15" customHeight="1" x14ac:dyDescent="0.3">
      <c r="C4616" s="44" t="s">
        <v>28304</v>
      </c>
      <c r="D4616" s="47" t="s">
        <v>4202</v>
      </c>
      <c r="F4616" s="52" t="s">
        <v>26321</v>
      </c>
      <c r="G4616" s="10">
        <v>361296</v>
      </c>
      <c r="H4616" s="10" t="s">
        <v>26322</v>
      </c>
      <c r="I4616" s="47" t="s">
        <v>18194</v>
      </c>
      <c r="J4616" s="10" t="s">
        <v>22307</v>
      </c>
      <c r="K4616" s="10" t="s">
        <v>26323</v>
      </c>
    </row>
    <row r="4617" spans="3:11" ht="15" customHeight="1" x14ac:dyDescent="0.3">
      <c r="C4617" s="44" t="s">
        <v>28305</v>
      </c>
      <c r="D4617" s="47" t="s">
        <v>15682</v>
      </c>
      <c r="F4617" s="52" t="s">
        <v>26324</v>
      </c>
      <c r="G4617" s="10">
        <v>314613</v>
      </c>
      <c r="H4617" s="10" t="s">
        <v>26325</v>
      </c>
      <c r="I4617" s="47" t="s">
        <v>20278</v>
      </c>
      <c r="J4617" s="10" t="s">
        <v>22310</v>
      </c>
      <c r="K4617" s="10" t="s">
        <v>26326</v>
      </c>
    </row>
    <row r="4618" spans="3:11" ht="15" customHeight="1" x14ac:dyDescent="0.3">
      <c r="C4618" s="44" t="s">
        <v>28306</v>
      </c>
      <c r="D4618" s="47" t="s">
        <v>15688</v>
      </c>
      <c r="F4618" s="52" t="s">
        <v>14252</v>
      </c>
      <c r="G4618" s="10">
        <v>303350</v>
      </c>
      <c r="H4618" s="10" t="s">
        <v>9250</v>
      </c>
      <c r="I4618" s="47" t="s">
        <v>9249</v>
      </c>
      <c r="J4618" s="10" t="s">
        <v>9251</v>
      </c>
      <c r="K4618" s="10" t="s">
        <v>9252</v>
      </c>
    </row>
    <row r="4619" spans="3:11" ht="15" customHeight="1" x14ac:dyDescent="0.3">
      <c r="C4619" s="44" t="s">
        <v>28307</v>
      </c>
      <c r="D4619" s="47" t="s">
        <v>28308</v>
      </c>
      <c r="F4619" s="52" t="s">
        <v>14253</v>
      </c>
      <c r="G4619" s="10">
        <v>94196</v>
      </c>
      <c r="H4619" s="10" t="s">
        <v>9253</v>
      </c>
      <c r="I4619" s="47" t="s">
        <v>4066</v>
      </c>
      <c r="J4619" s="10" t="s">
        <v>9254</v>
      </c>
      <c r="K4619" s="10" t="s">
        <v>9255</v>
      </c>
    </row>
    <row r="4620" spans="3:11" ht="15" customHeight="1" x14ac:dyDescent="0.3">
      <c r="C4620" s="44" t="s">
        <v>28309</v>
      </c>
      <c r="D4620" s="47" t="s">
        <v>7792</v>
      </c>
      <c r="F4620" s="52" t="s">
        <v>14254</v>
      </c>
      <c r="G4620" s="10">
        <v>315000</v>
      </c>
      <c r="H4620" s="10" t="s">
        <v>9257</v>
      </c>
      <c r="I4620" s="47" t="s">
        <v>9256</v>
      </c>
      <c r="J4620" s="10" t="s">
        <v>9258</v>
      </c>
      <c r="K4620" s="10" t="s">
        <v>9259</v>
      </c>
    </row>
    <row r="4621" spans="3:11" ht="15" customHeight="1" x14ac:dyDescent="0.3">
      <c r="C4621" s="44" t="s">
        <v>28310</v>
      </c>
      <c r="D4621" s="47" t="s">
        <v>15692</v>
      </c>
      <c r="F4621" s="52" t="s">
        <v>14255</v>
      </c>
      <c r="G4621" s="10">
        <v>364681</v>
      </c>
      <c r="H4621" s="10" t="s">
        <v>9261</v>
      </c>
      <c r="I4621" s="47" t="s">
        <v>9260</v>
      </c>
      <c r="J4621" s="10" t="s">
        <v>9262</v>
      </c>
      <c r="K4621" s="10" t="s">
        <v>9263</v>
      </c>
    </row>
    <row r="4622" spans="3:11" ht="15" customHeight="1" x14ac:dyDescent="0.3">
      <c r="C4622" s="44" t="s">
        <v>28311</v>
      </c>
      <c r="D4622" s="47" t="s">
        <v>28312</v>
      </c>
      <c r="F4622" s="52" t="s">
        <v>26327</v>
      </c>
      <c r="G4622" s="10">
        <v>287212</v>
      </c>
      <c r="H4622" s="10" t="s">
        <v>26328</v>
      </c>
      <c r="I4622" s="47" t="s">
        <v>18209</v>
      </c>
      <c r="J4622" s="10" t="s">
        <v>22329</v>
      </c>
      <c r="K4622" s="10" t="s">
        <v>26329</v>
      </c>
    </row>
    <row r="4623" spans="3:11" ht="15" customHeight="1" x14ac:dyDescent="0.3">
      <c r="C4623" s="44" t="s">
        <v>28313</v>
      </c>
      <c r="D4623" s="47" t="s">
        <v>4497</v>
      </c>
      <c r="F4623" s="52" t="s">
        <v>26330</v>
      </c>
      <c r="G4623" s="10">
        <v>308051</v>
      </c>
      <c r="H4623" s="10" t="s">
        <v>26331</v>
      </c>
      <c r="I4623" s="47" t="s">
        <v>18211</v>
      </c>
      <c r="J4623" s="10" t="s">
        <v>22332</v>
      </c>
      <c r="K4623" s="10" t="s">
        <v>26332</v>
      </c>
    </row>
    <row r="4624" spans="3:11" ht="15" customHeight="1" x14ac:dyDescent="0.3">
      <c r="C4624" s="44" t="s">
        <v>28314</v>
      </c>
      <c r="D4624" s="47" t="s">
        <v>5840</v>
      </c>
      <c r="F4624" s="52" t="s">
        <v>26333</v>
      </c>
      <c r="G4624" s="10">
        <v>363222</v>
      </c>
      <c r="H4624" s="10" t="s">
        <v>26334</v>
      </c>
      <c r="I4624" s="47" t="s">
        <v>20286</v>
      </c>
      <c r="J4624" s="10" t="s">
        <v>26335</v>
      </c>
      <c r="K4624" s="10" t="s">
        <v>26336</v>
      </c>
    </row>
    <row r="4625" spans="3:11" ht="15" customHeight="1" x14ac:dyDescent="0.3">
      <c r="C4625" s="44" t="s">
        <v>28315</v>
      </c>
      <c r="D4625" s="47" t="s">
        <v>15700</v>
      </c>
      <c r="F4625" s="52" t="s">
        <v>14256</v>
      </c>
      <c r="G4625" s="10">
        <v>364983</v>
      </c>
      <c r="H4625" s="10" t="s">
        <v>9265</v>
      </c>
      <c r="I4625" s="47" t="s">
        <v>9264</v>
      </c>
      <c r="J4625" s="10" t="s">
        <v>9266</v>
      </c>
      <c r="K4625" s="10" t="s">
        <v>9267</v>
      </c>
    </row>
    <row r="4626" spans="3:11" ht="15" customHeight="1" x14ac:dyDescent="0.3">
      <c r="C4626" s="44" t="s">
        <v>28316</v>
      </c>
      <c r="D4626" s="47" t="s">
        <v>7895</v>
      </c>
      <c r="F4626" s="52" t="s">
        <v>26337</v>
      </c>
      <c r="G4626" s="10">
        <v>293561</v>
      </c>
      <c r="H4626" s="10" t="s">
        <v>26338</v>
      </c>
      <c r="I4626" s="47" t="s">
        <v>18214</v>
      </c>
      <c r="J4626" s="10" t="s">
        <v>22335</v>
      </c>
      <c r="K4626" s="10" t="s">
        <v>26339</v>
      </c>
    </row>
    <row r="4627" spans="3:11" ht="15" customHeight="1" x14ac:dyDescent="0.3">
      <c r="C4627" s="44" t="s">
        <v>28317</v>
      </c>
      <c r="D4627" s="47" t="s">
        <v>15707</v>
      </c>
      <c r="F4627" s="52" t="s">
        <v>26340</v>
      </c>
      <c r="G4627" s="10">
        <v>365022</v>
      </c>
      <c r="H4627" s="10" t="s">
        <v>26341</v>
      </c>
      <c r="I4627" s="47" t="s">
        <v>18216</v>
      </c>
      <c r="J4627" s="10" t="s">
        <v>22338</v>
      </c>
      <c r="K4627" s="10" t="s">
        <v>26342</v>
      </c>
    </row>
    <row r="4628" spans="3:11" ht="15" customHeight="1" x14ac:dyDescent="0.3">
      <c r="C4628" s="44" t="s">
        <v>28318</v>
      </c>
      <c r="D4628" s="47" t="s">
        <v>7898</v>
      </c>
      <c r="F4628" s="52" t="s">
        <v>14257</v>
      </c>
      <c r="G4628" s="10">
        <v>360554</v>
      </c>
      <c r="H4628" s="10" t="s">
        <v>9269</v>
      </c>
      <c r="I4628" s="47" t="s">
        <v>9268</v>
      </c>
      <c r="J4628" s="10" t="s">
        <v>9270</v>
      </c>
      <c r="K4628" s="10" t="s">
        <v>9271</v>
      </c>
    </row>
    <row r="4629" spans="3:11" ht="15" customHeight="1" x14ac:dyDescent="0.3">
      <c r="C4629" s="44" t="s">
        <v>28319</v>
      </c>
      <c r="D4629" s="47" t="s">
        <v>15712</v>
      </c>
      <c r="F4629" s="52" t="s">
        <v>14258</v>
      </c>
      <c r="G4629" s="10">
        <v>685384</v>
      </c>
      <c r="H4629" s="10" t="s">
        <v>9275</v>
      </c>
      <c r="I4629" s="47" t="s">
        <v>9274</v>
      </c>
      <c r="J4629" s="10" t="s">
        <v>9276</v>
      </c>
      <c r="K4629" s="10" t="s">
        <v>9277</v>
      </c>
    </row>
    <row r="4630" spans="3:11" ht="15" customHeight="1" x14ac:dyDescent="0.3">
      <c r="C4630" s="44" t="s">
        <v>28320</v>
      </c>
      <c r="D4630" s="47" t="s">
        <v>15714</v>
      </c>
      <c r="F4630" s="52" t="s">
        <v>26343</v>
      </c>
      <c r="G4630" s="10">
        <v>297337</v>
      </c>
      <c r="H4630" s="10" t="s">
        <v>26344</v>
      </c>
      <c r="I4630" s="47" t="s">
        <v>18224</v>
      </c>
      <c r="J4630" s="10" t="s">
        <v>22349</v>
      </c>
      <c r="K4630" s="10" t="s">
        <v>26345</v>
      </c>
    </row>
    <row r="4631" spans="3:11" ht="15" customHeight="1" x14ac:dyDescent="0.3">
      <c r="C4631" s="44" t="s">
        <v>28321</v>
      </c>
      <c r="D4631" s="47" t="s">
        <v>28322</v>
      </c>
      <c r="F4631" s="52" t="s">
        <v>26346</v>
      </c>
      <c r="G4631" s="10">
        <v>362900</v>
      </c>
      <c r="H4631" s="10" t="s">
        <v>26347</v>
      </c>
      <c r="I4631" s="47" t="s">
        <v>18228</v>
      </c>
      <c r="J4631" s="10" t="s">
        <v>22355</v>
      </c>
      <c r="K4631" s="10" t="s">
        <v>26348</v>
      </c>
    </row>
    <row r="4632" spans="3:11" ht="15" customHeight="1" x14ac:dyDescent="0.3">
      <c r="C4632" s="44" t="s">
        <v>28323</v>
      </c>
      <c r="D4632" s="47" t="s">
        <v>4500</v>
      </c>
      <c r="F4632" s="52" t="s">
        <v>26349</v>
      </c>
      <c r="G4632" s="10">
        <v>313806</v>
      </c>
      <c r="H4632" s="10" t="s">
        <v>26350</v>
      </c>
      <c r="I4632" s="47" t="s">
        <v>18230</v>
      </c>
      <c r="J4632" s="10" t="s">
        <v>22358</v>
      </c>
      <c r="K4632" s="10" t="s">
        <v>26351</v>
      </c>
    </row>
    <row r="4633" spans="3:11" ht="15" customHeight="1" x14ac:dyDescent="0.3">
      <c r="C4633" s="44" t="s">
        <v>28324</v>
      </c>
      <c r="D4633" s="47" t="s">
        <v>15717</v>
      </c>
      <c r="F4633" s="52" t="s">
        <v>14259</v>
      </c>
      <c r="G4633" s="10">
        <v>304850</v>
      </c>
      <c r="H4633" s="10" t="s">
        <v>9283</v>
      </c>
      <c r="I4633" s="47" t="s">
        <v>9282</v>
      </c>
      <c r="J4633" s="10" t="s">
        <v>9284</v>
      </c>
      <c r="K4633" s="10" t="s">
        <v>9285</v>
      </c>
    </row>
    <row r="4634" spans="3:11" ht="15" customHeight="1" x14ac:dyDescent="0.3">
      <c r="C4634" s="44" t="s">
        <v>28325</v>
      </c>
      <c r="D4634" s="47" t="s">
        <v>15719</v>
      </c>
      <c r="F4634" s="52" t="s">
        <v>14260</v>
      </c>
      <c r="G4634" s="10">
        <v>313216</v>
      </c>
      <c r="H4634" s="10" t="s">
        <v>9287</v>
      </c>
      <c r="I4634" s="47" t="s">
        <v>9286</v>
      </c>
      <c r="J4634" s="10" t="s">
        <v>9288</v>
      </c>
      <c r="K4634" s="10" t="s">
        <v>9289</v>
      </c>
    </row>
    <row r="4635" spans="3:11" ht="15" customHeight="1" x14ac:dyDescent="0.3">
      <c r="C4635" s="44" t="s">
        <v>28326</v>
      </c>
      <c r="D4635" s="47" t="s">
        <v>8111</v>
      </c>
      <c r="F4635" s="52" t="s">
        <v>26352</v>
      </c>
      <c r="G4635" s="10">
        <v>691246</v>
      </c>
      <c r="H4635" s="10" t="s">
        <v>26353</v>
      </c>
      <c r="I4635" s="47" t="s">
        <v>18234</v>
      </c>
      <c r="J4635" s="10" t="s">
        <v>22361</v>
      </c>
      <c r="K4635" s="10" t="s">
        <v>26354</v>
      </c>
    </row>
    <row r="4636" spans="3:11" ht="15" customHeight="1" x14ac:dyDescent="0.3">
      <c r="C4636" s="44" t="s">
        <v>28327</v>
      </c>
      <c r="D4636" s="47" t="s">
        <v>15722</v>
      </c>
      <c r="F4636" s="52" t="s">
        <v>26355</v>
      </c>
      <c r="G4636" s="10">
        <v>305478</v>
      </c>
      <c r="H4636" s="10" t="s">
        <v>26356</v>
      </c>
      <c r="I4636" s="47" t="s">
        <v>18240</v>
      </c>
      <c r="J4636" s="10" t="s">
        <v>22370</v>
      </c>
      <c r="K4636" s="10" t="s">
        <v>26357</v>
      </c>
    </row>
    <row r="4637" spans="3:11" ht="15" customHeight="1" x14ac:dyDescent="0.3">
      <c r="C4637" s="44" t="s">
        <v>28328</v>
      </c>
      <c r="D4637" s="47" t="s">
        <v>15724</v>
      </c>
      <c r="F4637" s="52" t="s">
        <v>26358</v>
      </c>
      <c r="G4637" s="10">
        <v>304294</v>
      </c>
      <c r="H4637" s="10" t="s">
        <v>26359</v>
      </c>
      <c r="I4637" s="47" t="s">
        <v>18242</v>
      </c>
      <c r="J4637" s="10" t="s">
        <v>22373</v>
      </c>
      <c r="K4637" s="10" t="s">
        <v>26360</v>
      </c>
    </row>
    <row r="4638" spans="3:11" ht="15" customHeight="1" x14ac:dyDescent="0.3">
      <c r="C4638" s="44" t="s">
        <v>28329</v>
      </c>
      <c r="D4638" s="47" t="s">
        <v>28330</v>
      </c>
      <c r="F4638" s="52" t="s">
        <v>26361</v>
      </c>
      <c r="G4638" s="10">
        <v>361088</v>
      </c>
      <c r="H4638" s="10" t="s">
        <v>26362</v>
      </c>
      <c r="I4638" s="47" t="s">
        <v>18244</v>
      </c>
      <c r="J4638" s="10" t="s">
        <v>22376</v>
      </c>
      <c r="K4638" s="10" t="s">
        <v>26363</v>
      </c>
    </row>
    <row r="4639" spans="3:11" ht="15" customHeight="1" x14ac:dyDescent="0.3">
      <c r="C4639" s="44" t="s">
        <v>28331</v>
      </c>
      <c r="D4639" s="47" t="s">
        <v>15727</v>
      </c>
      <c r="F4639" s="52" t="s">
        <v>26364</v>
      </c>
      <c r="G4639" s="10">
        <v>500532</v>
      </c>
      <c r="H4639" s="10" t="s">
        <v>26365</v>
      </c>
      <c r="I4639" s="47" t="s">
        <v>18246</v>
      </c>
      <c r="J4639" s="10" t="s">
        <v>22379</v>
      </c>
      <c r="K4639" s="10" t="s">
        <v>26366</v>
      </c>
    </row>
    <row r="4640" spans="3:11" ht="15" customHeight="1" x14ac:dyDescent="0.3">
      <c r="C4640" s="44" t="s">
        <v>28332</v>
      </c>
      <c r="D4640" s="47" t="s">
        <v>15729</v>
      </c>
      <c r="F4640" s="52" t="s">
        <v>26367</v>
      </c>
      <c r="G4640" s="10">
        <v>301515</v>
      </c>
      <c r="H4640" s="10" t="s">
        <v>26368</v>
      </c>
      <c r="I4640" s="47" t="s">
        <v>20304</v>
      </c>
      <c r="J4640" s="10" t="s">
        <v>26369</v>
      </c>
      <c r="K4640" s="10" t="s">
        <v>26370</v>
      </c>
    </row>
    <row r="4641" spans="3:11" ht="15" customHeight="1" x14ac:dyDescent="0.3">
      <c r="C4641" s="44" t="s">
        <v>28333</v>
      </c>
      <c r="D4641" s="47" t="s">
        <v>15731</v>
      </c>
      <c r="F4641" s="52" t="s">
        <v>26371</v>
      </c>
      <c r="G4641" s="10">
        <v>300659</v>
      </c>
      <c r="H4641" s="10" t="s">
        <v>26372</v>
      </c>
      <c r="I4641" s="47" t="s">
        <v>20306</v>
      </c>
      <c r="J4641" s="10" t="s">
        <v>22385</v>
      </c>
      <c r="K4641" s="10" t="s">
        <v>26373</v>
      </c>
    </row>
    <row r="4642" spans="3:11" ht="15" customHeight="1" x14ac:dyDescent="0.3">
      <c r="C4642" s="44" t="s">
        <v>28334</v>
      </c>
      <c r="D4642" s="47" t="s">
        <v>7872</v>
      </c>
      <c r="F4642" s="52" t="s">
        <v>26374</v>
      </c>
      <c r="G4642" s="10">
        <v>364386</v>
      </c>
      <c r="H4642" s="10" t="s">
        <v>26375</v>
      </c>
      <c r="I4642" s="47" t="s">
        <v>18250</v>
      </c>
      <c r="J4642" s="10" t="s">
        <v>22388</v>
      </c>
      <c r="K4642" s="10" t="s">
        <v>26376</v>
      </c>
    </row>
    <row r="4643" spans="3:11" ht="15" customHeight="1" x14ac:dyDescent="0.3">
      <c r="C4643" s="44" t="s">
        <v>28335</v>
      </c>
      <c r="D4643" s="47" t="s">
        <v>15734</v>
      </c>
      <c r="F4643" s="52" t="s">
        <v>14261</v>
      </c>
      <c r="G4643" s="10">
        <v>282845</v>
      </c>
      <c r="H4643" s="10" t="s">
        <v>9291</v>
      </c>
      <c r="I4643" s="47" t="s">
        <v>9290</v>
      </c>
      <c r="J4643" s="10" t="s">
        <v>9292</v>
      </c>
      <c r="K4643" s="10" t="s">
        <v>9293</v>
      </c>
    </row>
    <row r="4644" spans="3:11" ht="15" customHeight="1" x14ac:dyDescent="0.3">
      <c r="C4644" s="44" t="s">
        <v>28336</v>
      </c>
      <c r="D4644" s="47" t="s">
        <v>8740</v>
      </c>
      <c r="F4644" s="52" t="s">
        <v>26377</v>
      </c>
      <c r="G4644" s="10">
        <v>171501</v>
      </c>
      <c r="H4644" s="10" t="s">
        <v>26378</v>
      </c>
      <c r="I4644" s="47" t="s">
        <v>18253</v>
      </c>
      <c r="J4644" s="10" t="s">
        <v>22393</v>
      </c>
      <c r="K4644" s="10" t="s">
        <v>26379</v>
      </c>
    </row>
    <row r="4645" spans="3:11" ht="15" customHeight="1" x14ac:dyDescent="0.3">
      <c r="C4645" s="44" t="s">
        <v>28337</v>
      </c>
      <c r="D4645" s="47" t="s">
        <v>7492</v>
      </c>
      <c r="F4645" s="52" t="s">
        <v>14262</v>
      </c>
      <c r="G4645" s="10">
        <v>29274</v>
      </c>
      <c r="H4645" s="10" t="s">
        <v>9297</v>
      </c>
      <c r="I4645" s="47" t="s">
        <v>9296</v>
      </c>
      <c r="J4645" s="10" t="s">
        <v>9298</v>
      </c>
      <c r="K4645" s="10" t="s">
        <v>9299</v>
      </c>
    </row>
    <row r="4646" spans="3:11" ht="15" customHeight="1" x14ac:dyDescent="0.3">
      <c r="C4646" s="44" t="s">
        <v>28338</v>
      </c>
      <c r="D4646" s="47" t="s">
        <v>8765</v>
      </c>
      <c r="F4646" s="52" t="s">
        <v>14263</v>
      </c>
      <c r="G4646" s="10">
        <v>266712</v>
      </c>
      <c r="H4646" s="10" t="s">
        <v>9306</v>
      </c>
      <c r="I4646" s="47" t="s">
        <v>9305</v>
      </c>
      <c r="J4646" s="10" t="s">
        <v>9307</v>
      </c>
      <c r="K4646" s="10" t="s">
        <v>9308</v>
      </c>
    </row>
    <row r="4647" spans="3:11" ht="15" customHeight="1" x14ac:dyDescent="0.3">
      <c r="C4647" s="44" t="s">
        <v>28339</v>
      </c>
      <c r="D4647" s="47" t="s">
        <v>15741</v>
      </c>
      <c r="F4647" s="52" t="s">
        <v>26380</v>
      </c>
      <c r="G4647" s="10">
        <v>362814</v>
      </c>
      <c r="H4647" s="10" t="s">
        <v>26381</v>
      </c>
      <c r="I4647" s="10" t="s">
        <v>18257</v>
      </c>
      <c r="J4647" s="10" t="s">
        <v>22398</v>
      </c>
      <c r="K4647" s="10" t="s">
        <v>26382</v>
      </c>
    </row>
    <row r="4648" spans="3:11" ht="15" customHeight="1" x14ac:dyDescent="0.3">
      <c r="C4648" s="44" t="s">
        <v>28340</v>
      </c>
      <c r="D4648" s="47" t="s">
        <v>15743</v>
      </c>
      <c r="F4648" s="52" t="s">
        <v>14264</v>
      </c>
      <c r="G4648" s="10">
        <v>361212</v>
      </c>
      <c r="H4648" s="10" t="s">
        <v>9310</v>
      </c>
      <c r="I4648" s="47" t="s">
        <v>9309</v>
      </c>
      <c r="J4648" s="10" t="s">
        <v>9311</v>
      </c>
      <c r="K4648" s="10" t="s">
        <v>9312</v>
      </c>
    </row>
    <row r="4649" spans="3:11" ht="15" customHeight="1" x14ac:dyDescent="0.3">
      <c r="C4649" s="44" t="s">
        <v>28341</v>
      </c>
      <c r="D4649" s="47" t="s">
        <v>4220</v>
      </c>
      <c r="F4649" s="52" t="s">
        <v>14265</v>
      </c>
      <c r="G4649" s="10">
        <v>304271</v>
      </c>
      <c r="H4649" s="10" t="s">
        <v>9319</v>
      </c>
      <c r="I4649" s="47" t="s">
        <v>9318</v>
      </c>
      <c r="J4649" s="10" t="s">
        <v>9320</v>
      </c>
      <c r="K4649" s="10" t="s">
        <v>9321</v>
      </c>
    </row>
    <row r="4650" spans="3:11" ht="15" customHeight="1" x14ac:dyDescent="0.3">
      <c r="C4650" s="44" t="s">
        <v>28342</v>
      </c>
      <c r="D4650" s="47" t="s">
        <v>15746</v>
      </c>
      <c r="F4650" s="52" t="s">
        <v>26383</v>
      </c>
      <c r="G4650" s="10">
        <v>300948</v>
      </c>
      <c r="H4650" s="10" t="s">
        <v>26384</v>
      </c>
      <c r="I4650" s="47" t="s">
        <v>17745</v>
      </c>
      <c r="J4650" s="10" t="s">
        <v>9687</v>
      </c>
      <c r="K4650" s="10" t="s">
        <v>26385</v>
      </c>
    </row>
    <row r="4651" spans="3:11" ht="15" customHeight="1" x14ac:dyDescent="0.3">
      <c r="C4651" s="44" t="s">
        <v>28343</v>
      </c>
      <c r="D4651" s="47" t="s">
        <v>15750</v>
      </c>
      <c r="F4651" s="52" t="s">
        <v>14266</v>
      </c>
      <c r="G4651" s="10">
        <v>361815</v>
      </c>
      <c r="H4651" s="10" t="s">
        <v>9322</v>
      </c>
      <c r="I4651" s="47" t="s">
        <v>5872</v>
      </c>
      <c r="J4651" s="10" t="s">
        <v>9323</v>
      </c>
      <c r="K4651" s="10" t="s">
        <v>9324</v>
      </c>
    </row>
    <row r="4652" spans="3:11" ht="15" customHeight="1" x14ac:dyDescent="0.3">
      <c r="C4652" s="44" t="s">
        <v>28344</v>
      </c>
      <c r="D4652" s="47" t="s">
        <v>15752</v>
      </c>
      <c r="F4652" s="52" t="s">
        <v>14267</v>
      </c>
      <c r="G4652" s="10">
        <v>140661</v>
      </c>
      <c r="H4652" s="10" t="s">
        <v>9333</v>
      </c>
      <c r="I4652" s="47" t="s">
        <v>448</v>
      </c>
      <c r="J4652" s="10" t="s">
        <v>9334</v>
      </c>
      <c r="K4652" s="10" t="s">
        <v>9335</v>
      </c>
    </row>
    <row r="4653" spans="3:11" ht="15" customHeight="1" x14ac:dyDescent="0.3">
      <c r="C4653" s="44" t="s">
        <v>28345</v>
      </c>
      <c r="D4653" s="47" t="s">
        <v>15754</v>
      </c>
      <c r="F4653" s="52" t="s">
        <v>14268</v>
      </c>
      <c r="G4653" s="10">
        <v>25596</v>
      </c>
      <c r="H4653" s="10" t="s">
        <v>9337</v>
      </c>
      <c r="I4653" s="47" t="s">
        <v>9336</v>
      </c>
      <c r="J4653" s="10" t="s">
        <v>9338</v>
      </c>
      <c r="K4653" s="10" t="s">
        <v>9339</v>
      </c>
    </row>
    <row r="4654" spans="3:11" ht="15" customHeight="1" x14ac:dyDescent="0.3">
      <c r="C4654" s="44" t="s">
        <v>28346</v>
      </c>
      <c r="D4654" s="47" t="s">
        <v>8067</v>
      </c>
      <c r="F4654" s="52" t="s">
        <v>26386</v>
      </c>
      <c r="G4654" s="10">
        <v>29288</v>
      </c>
      <c r="H4654" s="10" t="s">
        <v>26387</v>
      </c>
      <c r="I4654" s="47" t="s">
        <v>19934</v>
      </c>
      <c r="J4654" s="10" t="s">
        <v>24702</v>
      </c>
      <c r="K4654" s="10" t="s">
        <v>26388</v>
      </c>
    </row>
    <row r="4655" spans="3:11" ht="15" customHeight="1" x14ac:dyDescent="0.3">
      <c r="C4655" s="44" t="s">
        <v>28347</v>
      </c>
      <c r="D4655" s="47" t="s">
        <v>8068</v>
      </c>
      <c r="F4655" s="52" t="s">
        <v>26389</v>
      </c>
      <c r="G4655" s="10">
        <v>310869</v>
      </c>
      <c r="H4655" s="10" t="s">
        <v>26390</v>
      </c>
      <c r="I4655" s="47" t="s">
        <v>17341</v>
      </c>
      <c r="J4655" s="10" t="s">
        <v>24706</v>
      </c>
      <c r="K4655" s="10" t="s">
        <v>26391</v>
      </c>
    </row>
    <row r="4656" spans="3:11" ht="15" customHeight="1" x14ac:dyDescent="0.3">
      <c r="C4656" s="44" t="s">
        <v>28348</v>
      </c>
      <c r="D4656" s="47" t="s">
        <v>15758</v>
      </c>
      <c r="F4656" s="52" t="s">
        <v>26392</v>
      </c>
      <c r="G4656" s="10">
        <v>689249</v>
      </c>
      <c r="H4656" s="10" t="s">
        <v>26393</v>
      </c>
      <c r="I4656" s="47" t="s">
        <v>18266</v>
      </c>
      <c r="J4656" s="10" t="s">
        <v>22412</v>
      </c>
      <c r="K4656" s="10" t="s">
        <v>26394</v>
      </c>
    </row>
    <row r="4657" spans="3:11" ht="15" customHeight="1" x14ac:dyDescent="0.3">
      <c r="C4657" s="44" t="s">
        <v>28349</v>
      </c>
      <c r="D4657" s="47" t="s">
        <v>15762</v>
      </c>
      <c r="F4657" s="52" t="s">
        <v>14269</v>
      </c>
      <c r="G4657" s="10">
        <v>294270</v>
      </c>
      <c r="H4657" s="10" t="s">
        <v>9369</v>
      </c>
      <c r="I4657" s="47" t="s">
        <v>9368</v>
      </c>
      <c r="J4657" s="10" t="s">
        <v>9370</v>
      </c>
      <c r="K4657" s="10" t="s">
        <v>9371</v>
      </c>
    </row>
    <row r="4658" spans="3:11" ht="15" customHeight="1" x14ac:dyDescent="0.3">
      <c r="C4658" s="44" t="s">
        <v>28350</v>
      </c>
      <c r="D4658" s="47" t="s">
        <v>3779</v>
      </c>
      <c r="F4658" s="52" t="s">
        <v>14270</v>
      </c>
      <c r="G4658" s="10">
        <v>83765</v>
      </c>
      <c r="H4658" s="10" t="s">
        <v>9384</v>
      </c>
      <c r="I4658" s="47" t="s">
        <v>9383</v>
      </c>
      <c r="J4658" s="10" t="s">
        <v>9385</v>
      </c>
      <c r="K4658" s="10" t="s">
        <v>9386</v>
      </c>
    </row>
    <row r="4659" spans="3:11" ht="15" customHeight="1" x14ac:dyDescent="0.3">
      <c r="C4659" s="44" t="s">
        <v>28351</v>
      </c>
      <c r="D4659" s="47" t="s">
        <v>6336</v>
      </c>
      <c r="F4659" s="52" t="s">
        <v>14271</v>
      </c>
      <c r="G4659" s="10">
        <v>156726</v>
      </c>
      <c r="H4659" s="10" t="s">
        <v>9393</v>
      </c>
      <c r="I4659" s="47" t="s">
        <v>9392</v>
      </c>
      <c r="J4659" s="10" t="s">
        <v>9394</v>
      </c>
      <c r="K4659" s="10" t="s">
        <v>9395</v>
      </c>
    </row>
    <row r="4660" spans="3:11" ht="15" customHeight="1" x14ac:dyDescent="0.3">
      <c r="C4660" s="44" t="s">
        <v>28352</v>
      </c>
      <c r="D4660" s="47" t="s">
        <v>15768</v>
      </c>
      <c r="F4660" s="52" t="s">
        <v>26395</v>
      </c>
      <c r="G4660" s="10">
        <v>295144</v>
      </c>
      <c r="H4660" s="10" t="s">
        <v>26396</v>
      </c>
      <c r="I4660" s="47" t="s">
        <v>17343</v>
      </c>
      <c r="J4660" s="10" t="s">
        <v>22415</v>
      </c>
      <c r="K4660" s="10" t="s">
        <v>26397</v>
      </c>
    </row>
    <row r="4661" spans="3:11" ht="15" customHeight="1" x14ac:dyDescent="0.3">
      <c r="C4661" s="44" t="s">
        <v>28353</v>
      </c>
      <c r="D4661" s="47" t="s">
        <v>15770</v>
      </c>
      <c r="F4661" s="52" t="s">
        <v>26398</v>
      </c>
      <c r="G4661" s="10">
        <v>363866</v>
      </c>
      <c r="H4661" s="10" t="s">
        <v>26399</v>
      </c>
      <c r="I4661" s="47" t="s">
        <v>17345</v>
      </c>
      <c r="J4661" s="10" t="s">
        <v>22418</v>
      </c>
      <c r="K4661" s="10" t="s">
        <v>26400</v>
      </c>
    </row>
    <row r="4662" spans="3:11" ht="15" customHeight="1" x14ac:dyDescent="0.3">
      <c r="C4662" s="44" t="s">
        <v>28354</v>
      </c>
      <c r="D4662" s="47" t="s">
        <v>15774</v>
      </c>
      <c r="F4662" s="52" t="s">
        <v>26401</v>
      </c>
      <c r="G4662" s="10">
        <v>294807</v>
      </c>
      <c r="H4662" s="10" t="s">
        <v>26402</v>
      </c>
      <c r="I4662" s="47" t="s">
        <v>17347</v>
      </c>
      <c r="J4662" s="10" t="s">
        <v>22421</v>
      </c>
      <c r="K4662" s="10" t="s">
        <v>26403</v>
      </c>
    </row>
    <row r="4663" spans="3:11" ht="15" customHeight="1" x14ac:dyDescent="0.3">
      <c r="C4663" s="44" t="s">
        <v>28355</v>
      </c>
      <c r="D4663" s="47" t="s">
        <v>15776</v>
      </c>
      <c r="F4663" s="52" t="s">
        <v>26404</v>
      </c>
      <c r="G4663" s="10">
        <v>445415</v>
      </c>
      <c r="H4663" s="10" t="s">
        <v>26405</v>
      </c>
      <c r="I4663" s="47" t="s">
        <v>19150</v>
      </c>
      <c r="J4663" s="10" t="s">
        <v>26406</v>
      </c>
      <c r="K4663" s="10" t="s">
        <v>26407</v>
      </c>
    </row>
    <row r="4664" spans="3:11" ht="15" customHeight="1" x14ac:dyDescent="0.3">
      <c r="C4664" s="44" t="s">
        <v>28356</v>
      </c>
      <c r="D4664" s="47" t="s">
        <v>15778</v>
      </c>
      <c r="F4664" s="52" t="s">
        <v>14272</v>
      </c>
      <c r="G4664" s="10">
        <v>116547</v>
      </c>
      <c r="H4664" s="10" t="s">
        <v>9402</v>
      </c>
      <c r="I4664" s="47" t="s">
        <v>9401</v>
      </c>
      <c r="J4664" s="10" t="s">
        <v>9403</v>
      </c>
      <c r="K4664" s="10" t="s">
        <v>9404</v>
      </c>
    </row>
    <row r="4665" spans="3:11" ht="15" customHeight="1" x14ac:dyDescent="0.3">
      <c r="C4665" s="44" t="s">
        <v>28357</v>
      </c>
      <c r="D4665" s="47" t="s">
        <v>9614</v>
      </c>
      <c r="F4665" s="52" t="s">
        <v>14273</v>
      </c>
      <c r="G4665" s="10">
        <v>25742</v>
      </c>
      <c r="H4665" s="10" t="s">
        <v>9406</v>
      </c>
      <c r="I4665" s="47" t="s">
        <v>9405</v>
      </c>
      <c r="J4665" s="10" t="s">
        <v>9407</v>
      </c>
      <c r="K4665" s="10" t="s">
        <v>9408</v>
      </c>
    </row>
    <row r="4666" spans="3:11" ht="15" customHeight="1" x14ac:dyDescent="0.3">
      <c r="C4666" s="44" t="s">
        <v>28358</v>
      </c>
      <c r="D4666" s="47" t="s">
        <v>15783</v>
      </c>
      <c r="F4666" s="52" t="s">
        <v>14274</v>
      </c>
      <c r="G4666" s="10">
        <v>29733</v>
      </c>
      <c r="H4666" s="10" t="s">
        <v>9411</v>
      </c>
      <c r="I4666" s="47" t="s">
        <v>5046</v>
      </c>
      <c r="J4666" s="10" t="s">
        <v>9412</v>
      </c>
      <c r="K4666" s="10" t="s">
        <v>9413</v>
      </c>
    </row>
    <row r="4667" spans="3:11" ht="15" customHeight="1" x14ac:dyDescent="0.3">
      <c r="C4667" s="44" t="s">
        <v>28359</v>
      </c>
      <c r="D4667" s="47" t="s">
        <v>15785</v>
      </c>
      <c r="F4667" s="52" t="s">
        <v>14275</v>
      </c>
      <c r="G4667" s="10">
        <v>29415</v>
      </c>
      <c r="H4667" s="10" t="s">
        <v>9415</v>
      </c>
      <c r="I4667" s="47" t="s">
        <v>9414</v>
      </c>
      <c r="J4667" s="10" t="s">
        <v>9416</v>
      </c>
      <c r="K4667" s="10" t="s">
        <v>9417</v>
      </c>
    </row>
    <row r="4668" spans="3:11" ht="15" customHeight="1" x14ac:dyDescent="0.3">
      <c r="C4668" s="44" t="s">
        <v>28360</v>
      </c>
      <c r="D4668" s="47" t="s">
        <v>9626</v>
      </c>
      <c r="F4668" s="52" t="s">
        <v>14276</v>
      </c>
      <c r="G4668" s="10">
        <v>306792</v>
      </c>
      <c r="H4668" s="10" t="s">
        <v>9421</v>
      </c>
      <c r="I4668" s="47" t="s">
        <v>9420</v>
      </c>
      <c r="J4668" s="10" t="s">
        <v>9422</v>
      </c>
      <c r="K4668" s="10" t="s">
        <v>9423</v>
      </c>
    </row>
    <row r="4669" spans="3:11" ht="15" customHeight="1" x14ac:dyDescent="0.3">
      <c r="C4669" s="44" t="s">
        <v>28361</v>
      </c>
      <c r="D4669" s="47" t="s">
        <v>15788</v>
      </c>
      <c r="F4669" s="52" t="s">
        <v>26408</v>
      </c>
      <c r="G4669" s="10">
        <v>314649</v>
      </c>
      <c r="H4669" s="10" t="s">
        <v>26409</v>
      </c>
      <c r="I4669" s="47" t="s">
        <v>17354</v>
      </c>
      <c r="J4669" s="10" t="s">
        <v>22427</v>
      </c>
      <c r="K4669" s="10" t="s">
        <v>26410</v>
      </c>
    </row>
    <row r="4670" spans="3:11" ht="15" customHeight="1" x14ac:dyDescent="0.3">
      <c r="C4670" s="44" t="s">
        <v>28362</v>
      </c>
      <c r="D4670" s="47" t="s">
        <v>15790</v>
      </c>
      <c r="F4670" s="52" t="s">
        <v>26411</v>
      </c>
      <c r="G4670" s="10">
        <v>60399</v>
      </c>
      <c r="H4670" s="10" t="s">
        <v>26412</v>
      </c>
      <c r="I4670" s="47" t="s">
        <v>17356</v>
      </c>
      <c r="J4670" s="10" t="s">
        <v>22430</v>
      </c>
      <c r="K4670" s="10" t="s">
        <v>26413</v>
      </c>
    </row>
    <row r="4671" spans="3:11" ht="15" customHeight="1" x14ac:dyDescent="0.3">
      <c r="C4671" s="44" t="s">
        <v>28363</v>
      </c>
      <c r="D4671" s="47" t="s">
        <v>15792</v>
      </c>
      <c r="F4671" s="52" t="s">
        <v>26414</v>
      </c>
      <c r="G4671" s="10">
        <v>365245</v>
      </c>
      <c r="H4671" s="10" t="s">
        <v>26415</v>
      </c>
      <c r="I4671" s="47" t="s">
        <v>19154</v>
      </c>
      <c r="J4671" s="10" t="s">
        <v>22433</v>
      </c>
      <c r="K4671" s="10" t="s">
        <v>26416</v>
      </c>
    </row>
    <row r="4672" spans="3:11" ht="15" customHeight="1" x14ac:dyDescent="0.3">
      <c r="C4672" s="44" t="s">
        <v>28364</v>
      </c>
      <c r="D4672" s="47" t="s">
        <v>15794</v>
      </c>
      <c r="F4672" s="52" t="s">
        <v>26417</v>
      </c>
      <c r="G4672" s="10">
        <v>360662</v>
      </c>
      <c r="H4672" s="10" t="s">
        <v>26418</v>
      </c>
      <c r="I4672" s="47" t="s">
        <v>17752</v>
      </c>
      <c r="J4672" s="10" t="s">
        <v>22436</v>
      </c>
      <c r="K4672" s="10" t="s">
        <v>26419</v>
      </c>
    </row>
    <row r="4673" spans="3:11" ht="15" customHeight="1" x14ac:dyDescent="0.3">
      <c r="C4673" s="44" t="s">
        <v>28365</v>
      </c>
      <c r="D4673" s="47" t="s">
        <v>15796</v>
      </c>
      <c r="F4673" s="52" t="s">
        <v>14277</v>
      </c>
      <c r="G4673" s="10">
        <v>29678</v>
      </c>
      <c r="H4673" s="10" t="s">
        <v>9431</v>
      </c>
      <c r="I4673" s="47" t="s">
        <v>2182</v>
      </c>
      <c r="J4673" s="10" t="s">
        <v>9432</v>
      </c>
      <c r="K4673" s="10" t="s">
        <v>9433</v>
      </c>
    </row>
    <row r="4674" spans="3:11" ht="15" customHeight="1" x14ac:dyDescent="0.3">
      <c r="C4674" s="44" t="s">
        <v>28366</v>
      </c>
      <c r="D4674" s="47" t="s">
        <v>15800</v>
      </c>
      <c r="F4674" s="52" t="s">
        <v>14278</v>
      </c>
      <c r="G4674" s="10">
        <v>246074</v>
      </c>
      <c r="H4674" s="10" t="s">
        <v>9439</v>
      </c>
      <c r="I4674" s="47" t="s">
        <v>9438</v>
      </c>
      <c r="J4674" s="10" t="s">
        <v>9440</v>
      </c>
      <c r="K4674" s="10" t="s">
        <v>9441</v>
      </c>
    </row>
    <row r="4675" spans="3:11" ht="15" customHeight="1" x14ac:dyDescent="0.3">
      <c r="C4675" s="44" t="s">
        <v>28367</v>
      </c>
      <c r="D4675" s="47" t="s">
        <v>15802</v>
      </c>
      <c r="F4675" s="52" t="s">
        <v>14279</v>
      </c>
      <c r="G4675" s="10">
        <v>24765</v>
      </c>
      <c r="H4675" s="10" t="s">
        <v>9445</v>
      </c>
      <c r="I4675" s="47" t="s">
        <v>9444</v>
      </c>
      <c r="J4675" s="10" t="s">
        <v>9446</v>
      </c>
      <c r="K4675" s="10" t="s">
        <v>9447</v>
      </c>
    </row>
    <row r="4676" spans="3:11" ht="15" customHeight="1" x14ac:dyDescent="0.3">
      <c r="C4676" s="44" t="s">
        <v>28368</v>
      </c>
      <c r="D4676" s="47" t="s">
        <v>9646</v>
      </c>
      <c r="F4676" s="52" t="s">
        <v>14280</v>
      </c>
      <c r="G4676" s="10">
        <v>81779</v>
      </c>
      <c r="H4676" s="10" t="s">
        <v>9453</v>
      </c>
      <c r="I4676" s="47" t="s">
        <v>9452</v>
      </c>
      <c r="J4676" s="10" t="s">
        <v>9454</v>
      </c>
      <c r="K4676" s="10" t="s">
        <v>9455</v>
      </c>
    </row>
    <row r="4677" spans="3:11" ht="15" customHeight="1" x14ac:dyDescent="0.3">
      <c r="C4677" s="44" t="s">
        <v>28369</v>
      </c>
      <c r="D4677" s="47" t="s">
        <v>15805</v>
      </c>
      <c r="F4677" s="52" t="s">
        <v>26420</v>
      </c>
      <c r="G4677" s="10">
        <v>315174</v>
      </c>
      <c r="H4677" s="10" t="s">
        <v>26421</v>
      </c>
      <c r="I4677" s="47" t="s">
        <v>19157</v>
      </c>
      <c r="J4677" s="10" t="s">
        <v>22439</v>
      </c>
      <c r="K4677" s="10" t="s">
        <v>26422</v>
      </c>
    </row>
    <row r="4678" spans="3:11" ht="15" customHeight="1" x14ac:dyDescent="0.3">
      <c r="C4678" s="44" t="s">
        <v>28370</v>
      </c>
      <c r="D4678" s="47" t="s">
        <v>15807</v>
      </c>
      <c r="F4678" s="52" t="s">
        <v>26423</v>
      </c>
      <c r="G4678" s="10">
        <v>83841</v>
      </c>
      <c r="H4678" s="10" t="s">
        <v>26424</v>
      </c>
      <c r="I4678" s="47" t="s">
        <v>19159</v>
      </c>
      <c r="J4678" s="10" t="s">
        <v>24747</v>
      </c>
      <c r="K4678" s="10" t="s">
        <v>26425</v>
      </c>
    </row>
    <row r="4679" spans="3:11" ht="15" customHeight="1" x14ac:dyDescent="0.3">
      <c r="C4679" s="44" t="s">
        <v>28371</v>
      </c>
      <c r="D4679" s="47" t="s">
        <v>9651</v>
      </c>
      <c r="F4679" s="52" t="s">
        <v>14281</v>
      </c>
      <c r="G4679" s="10">
        <v>157074</v>
      </c>
      <c r="H4679" s="10" t="s">
        <v>9456</v>
      </c>
      <c r="I4679" s="47" t="s">
        <v>1592</v>
      </c>
      <c r="J4679" s="10" t="s">
        <v>9457</v>
      </c>
      <c r="K4679" s="10" t="s">
        <v>9458</v>
      </c>
    </row>
    <row r="4680" spans="3:11" ht="15" customHeight="1" x14ac:dyDescent="0.3">
      <c r="C4680" s="44" t="s">
        <v>28372</v>
      </c>
      <c r="D4680" s="47" t="s">
        <v>15810</v>
      </c>
      <c r="F4680" s="52" t="s">
        <v>14282</v>
      </c>
      <c r="G4680" s="10">
        <v>298596</v>
      </c>
      <c r="H4680" s="10" t="s">
        <v>9461</v>
      </c>
      <c r="I4680" s="47" t="s">
        <v>1594</v>
      </c>
      <c r="J4680" s="10" t="s">
        <v>9462</v>
      </c>
      <c r="K4680" s="10" t="s">
        <v>9463</v>
      </c>
    </row>
    <row r="4681" spans="3:11" ht="15" customHeight="1" x14ac:dyDescent="0.3">
      <c r="C4681" s="44" t="s">
        <v>28373</v>
      </c>
      <c r="D4681" s="47" t="s">
        <v>28374</v>
      </c>
      <c r="F4681" s="52" t="s">
        <v>14283</v>
      </c>
      <c r="G4681" s="10">
        <v>289217</v>
      </c>
      <c r="H4681" s="10" t="s">
        <v>9464</v>
      </c>
      <c r="I4681" s="47" t="s">
        <v>1596</v>
      </c>
      <c r="J4681" s="10" t="s">
        <v>9465</v>
      </c>
      <c r="K4681" s="10" t="s">
        <v>9466</v>
      </c>
    </row>
    <row r="4682" spans="3:11" ht="15" customHeight="1" x14ac:dyDescent="0.3">
      <c r="C4682" s="44" t="s">
        <v>28375</v>
      </c>
      <c r="D4682" s="47" t="s">
        <v>15814</v>
      </c>
      <c r="F4682" s="52" t="s">
        <v>14284</v>
      </c>
      <c r="G4682" s="10">
        <v>363061</v>
      </c>
      <c r="H4682" s="10" t="s">
        <v>9467</v>
      </c>
      <c r="I4682" s="47" t="s">
        <v>1600</v>
      </c>
      <c r="J4682" s="10" t="s">
        <v>9468</v>
      </c>
      <c r="K4682" s="10" t="s">
        <v>9469</v>
      </c>
    </row>
    <row r="4683" spans="3:11" ht="15" customHeight="1" x14ac:dyDescent="0.3">
      <c r="C4683" s="44" t="s">
        <v>28376</v>
      </c>
      <c r="D4683" s="47" t="s">
        <v>15816</v>
      </c>
      <c r="F4683" s="52" t="s">
        <v>14285</v>
      </c>
      <c r="G4683" s="10">
        <v>294912</v>
      </c>
      <c r="H4683" s="10" t="s">
        <v>9474</v>
      </c>
      <c r="I4683" s="47" t="s">
        <v>9473</v>
      </c>
      <c r="J4683" s="10" t="s">
        <v>9475</v>
      </c>
      <c r="K4683" s="10" t="s">
        <v>9476</v>
      </c>
    </row>
    <row r="4684" spans="3:11" ht="15" customHeight="1" x14ac:dyDescent="0.3">
      <c r="C4684" s="44" t="s">
        <v>28377</v>
      </c>
      <c r="D4684" s="47" t="s">
        <v>9656</v>
      </c>
      <c r="F4684" s="52" t="s">
        <v>26426</v>
      </c>
      <c r="G4684" s="10">
        <v>287885</v>
      </c>
      <c r="H4684" s="10" t="s">
        <v>26427</v>
      </c>
      <c r="I4684" s="47" t="s">
        <v>21132</v>
      </c>
      <c r="J4684" s="10" t="s">
        <v>26428</v>
      </c>
      <c r="K4684" s="10" t="s">
        <v>26429</v>
      </c>
    </row>
    <row r="4685" spans="3:11" ht="15" customHeight="1" x14ac:dyDescent="0.3">
      <c r="C4685" s="44" t="s">
        <v>28378</v>
      </c>
      <c r="D4685" s="47" t="s">
        <v>15819</v>
      </c>
      <c r="F4685" s="52" t="s">
        <v>26430</v>
      </c>
      <c r="G4685" s="10">
        <v>287884</v>
      </c>
      <c r="H4685" s="10" t="s">
        <v>26431</v>
      </c>
      <c r="I4685" s="47" t="s">
        <v>19161</v>
      </c>
      <c r="J4685" s="10" t="s">
        <v>24751</v>
      </c>
      <c r="K4685" s="10" t="s">
        <v>26432</v>
      </c>
    </row>
    <row r="4686" spans="3:11" ht="15" customHeight="1" x14ac:dyDescent="0.3">
      <c r="C4686" s="44" t="s">
        <v>28379</v>
      </c>
      <c r="D4686" s="47" t="s">
        <v>9661</v>
      </c>
      <c r="F4686" s="52" t="s">
        <v>14286</v>
      </c>
      <c r="G4686" s="10">
        <v>314352</v>
      </c>
      <c r="H4686" s="10" t="s">
        <v>9478</v>
      </c>
      <c r="I4686" s="47" t="s">
        <v>9477</v>
      </c>
      <c r="J4686" s="10" t="s">
        <v>9479</v>
      </c>
      <c r="K4686" s="10" t="s">
        <v>9480</v>
      </c>
    </row>
    <row r="4687" spans="3:11" ht="15" customHeight="1" x14ac:dyDescent="0.3">
      <c r="C4687" s="44" t="s">
        <v>28380</v>
      </c>
      <c r="D4687" s="47" t="s">
        <v>15824</v>
      </c>
      <c r="F4687" s="52" t="s">
        <v>14287</v>
      </c>
      <c r="G4687" s="10">
        <v>25544</v>
      </c>
      <c r="H4687" s="10" t="s">
        <v>9481</v>
      </c>
      <c r="I4687" s="47" t="s">
        <v>3131</v>
      </c>
      <c r="J4687" s="10" t="s">
        <v>9482</v>
      </c>
      <c r="K4687" s="10" t="s">
        <v>9483</v>
      </c>
    </row>
    <row r="4688" spans="3:11" ht="15" customHeight="1" x14ac:dyDescent="0.3">
      <c r="C4688" s="44" t="s">
        <v>28381</v>
      </c>
      <c r="D4688" s="47" t="s">
        <v>15826</v>
      </c>
      <c r="F4688" s="52" t="s">
        <v>26433</v>
      </c>
      <c r="G4688" s="10">
        <v>306790</v>
      </c>
      <c r="H4688" s="10" t="s">
        <v>26434</v>
      </c>
      <c r="I4688" s="47" t="s">
        <v>17755</v>
      </c>
      <c r="J4688" s="10" t="s">
        <v>22448</v>
      </c>
      <c r="K4688" s="10" t="s">
        <v>26435</v>
      </c>
    </row>
    <row r="4689" spans="3:11" ht="15" customHeight="1" x14ac:dyDescent="0.3">
      <c r="C4689" s="44" t="s">
        <v>28382</v>
      </c>
      <c r="D4689" s="47" t="s">
        <v>9664</v>
      </c>
      <c r="F4689" s="52" t="s">
        <v>26436</v>
      </c>
      <c r="G4689" s="10">
        <v>296350</v>
      </c>
      <c r="H4689" s="10" t="s">
        <v>26437</v>
      </c>
      <c r="I4689" s="47" t="s">
        <v>17757</v>
      </c>
      <c r="J4689" s="10" t="s">
        <v>22451</v>
      </c>
      <c r="K4689" s="10" t="s">
        <v>26438</v>
      </c>
    </row>
    <row r="4690" spans="3:11" ht="15" customHeight="1" x14ac:dyDescent="0.3">
      <c r="C4690" s="44" t="s">
        <v>28383</v>
      </c>
      <c r="D4690" s="47" t="s">
        <v>15829</v>
      </c>
      <c r="F4690" s="52" t="s">
        <v>14288</v>
      </c>
      <c r="G4690" s="10">
        <v>80881</v>
      </c>
      <c r="H4690" s="10" t="s">
        <v>9491</v>
      </c>
      <c r="I4690" s="47" t="s">
        <v>9490</v>
      </c>
      <c r="J4690" s="10" t="s">
        <v>9492</v>
      </c>
      <c r="K4690" s="10" t="s">
        <v>9493</v>
      </c>
    </row>
    <row r="4691" spans="3:11" ht="15" customHeight="1" x14ac:dyDescent="0.3">
      <c r="C4691" s="44" t="s">
        <v>28384</v>
      </c>
      <c r="D4691" s="47" t="s">
        <v>15833</v>
      </c>
      <c r="F4691" s="52" t="s">
        <v>14289</v>
      </c>
      <c r="G4691" s="10">
        <v>24648</v>
      </c>
      <c r="H4691" s="10" t="s">
        <v>9495</v>
      </c>
      <c r="I4691" s="47" t="s">
        <v>9494</v>
      </c>
      <c r="J4691" s="10" t="s">
        <v>9496</v>
      </c>
      <c r="K4691" s="10" t="s">
        <v>9497</v>
      </c>
    </row>
    <row r="4692" spans="3:11" ht="15" customHeight="1" x14ac:dyDescent="0.3">
      <c r="C4692" s="44" t="s">
        <v>28385</v>
      </c>
      <c r="D4692" s="47" t="s">
        <v>6378</v>
      </c>
      <c r="F4692" s="52" t="s">
        <v>14290</v>
      </c>
      <c r="G4692" s="10">
        <v>24794</v>
      </c>
      <c r="H4692" s="10" t="s">
        <v>9499</v>
      </c>
      <c r="I4692" s="47" t="s">
        <v>9498</v>
      </c>
      <c r="J4692" s="10" t="s">
        <v>9500</v>
      </c>
      <c r="K4692" s="10" t="s">
        <v>9501</v>
      </c>
    </row>
    <row r="4693" spans="3:11" ht="15" customHeight="1" x14ac:dyDescent="0.3">
      <c r="C4693" s="44" t="s">
        <v>28386</v>
      </c>
      <c r="D4693" s="47" t="s">
        <v>15838</v>
      </c>
      <c r="F4693" s="52" t="s">
        <v>14291</v>
      </c>
      <c r="G4693" s="10">
        <v>24795</v>
      </c>
      <c r="H4693" s="10" t="s">
        <v>9503</v>
      </c>
      <c r="I4693" s="47" t="s">
        <v>9502</v>
      </c>
      <c r="J4693" s="10" t="s">
        <v>9504</v>
      </c>
      <c r="K4693" s="10" t="s">
        <v>9505</v>
      </c>
    </row>
    <row r="4694" spans="3:11" ht="15" customHeight="1" x14ac:dyDescent="0.3">
      <c r="C4694" s="44" t="s">
        <v>28387</v>
      </c>
      <c r="D4694" s="47" t="s">
        <v>15840</v>
      </c>
      <c r="F4694" s="52" t="s">
        <v>14292</v>
      </c>
      <c r="G4694" s="10">
        <v>60325</v>
      </c>
      <c r="H4694" s="10" t="s">
        <v>9510</v>
      </c>
      <c r="I4694" s="47" t="s">
        <v>6959</v>
      </c>
      <c r="J4694" s="10" t="s">
        <v>9511</v>
      </c>
      <c r="K4694" s="10" t="s">
        <v>9512</v>
      </c>
    </row>
    <row r="4695" spans="3:11" ht="15" customHeight="1" x14ac:dyDescent="0.3">
      <c r="C4695" s="44" t="s">
        <v>28388</v>
      </c>
      <c r="D4695" s="47" t="s">
        <v>15842</v>
      </c>
      <c r="F4695" s="52" t="s">
        <v>14293</v>
      </c>
      <c r="G4695" s="10">
        <v>361241</v>
      </c>
      <c r="H4695" s="10" t="s">
        <v>9515</v>
      </c>
      <c r="I4695" s="47" t="s">
        <v>9514</v>
      </c>
      <c r="J4695" s="10" t="s">
        <v>9516</v>
      </c>
      <c r="K4695" s="10" t="s">
        <v>9517</v>
      </c>
    </row>
    <row r="4696" spans="3:11" ht="15" customHeight="1" x14ac:dyDescent="0.3">
      <c r="C4696" s="44" t="s">
        <v>28389</v>
      </c>
      <c r="D4696" s="47" t="s">
        <v>15844</v>
      </c>
      <c r="F4696" s="52" t="s">
        <v>26439</v>
      </c>
      <c r="G4696" s="10">
        <v>287527</v>
      </c>
      <c r="H4696" s="10" t="s">
        <v>26440</v>
      </c>
      <c r="I4696" s="47" t="s">
        <v>19166</v>
      </c>
      <c r="J4696" s="10" t="s">
        <v>22454</v>
      </c>
      <c r="K4696" s="10" t="s">
        <v>26441</v>
      </c>
    </row>
    <row r="4697" spans="3:11" ht="15" customHeight="1" x14ac:dyDescent="0.3">
      <c r="C4697" s="44" t="s">
        <v>28390</v>
      </c>
      <c r="D4697" s="47" t="s">
        <v>15846</v>
      </c>
      <c r="F4697" s="52" t="s">
        <v>14294</v>
      </c>
      <c r="G4697" s="10">
        <v>313017</v>
      </c>
      <c r="H4697" s="10" t="s">
        <v>9533</v>
      </c>
      <c r="I4697" s="47" t="s">
        <v>4381</v>
      </c>
      <c r="J4697" s="10" t="s">
        <v>9534</v>
      </c>
      <c r="K4697" s="10" t="s">
        <v>9535</v>
      </c>
    </row>
    <row r="4698" spans="3:11" ht="15" customHeight="1" x14ac:dyDescent="0.3">
      <c r="C4698" s="44" t="s">
        <v>28391</v>
      </c>
      <c r="D4698" s="47" t="s">
        <v>9673</v>
      </c>
      <c r="F4698" s="52" t="s">
        <v>14295</v>
      </c>
      <c r="G4698" s="10">
        <v>84402</v>
      </c>
      <c r="H4698" s="10" t="s">
        <v>9536</v>
      </c>
      <c r="I4698" s="47" t="s">
        <v>8334</v>
      </c>
      <c r="J4698" s="10" t="s">
        <v>9537</v>
      </c>
      <c r="K4698" s="10" t="s">
        <v>9538</v>
      </c>
    </row>
    <row r="4699" spans="3:11" ht="15" customHeight="1" x14ac:dyDescent="0.3">
      <c r="C4699" s="44" t="s">
        <v>28392</v>
      </c>
      <c r="D4699" s="47" t="s">
        <v>15852</v>
      </c>
      <c r="F4699" s="52" t="s">
        <v>14296</v>
      </c>
      <c r="G4699" s="10">
        <v>25350</v>
      </c>
      <c r="H4699" s="10" t="s">
        <v>9551</v>
      </c>
      <c r="I4699" s="47" t="s">
        <v>7185</v>
      </c>
      <c r="J4699" s="10" t="s">
        <v>9552</v>
      </c>
      <c r="K4699" s="10" t="s">
        <v>9553</v>
      </c>
    </row>
    <row r="4700" spans="3:11" ht="15" customHeight="1" x14ac:dyDescent="0.3">
      <c r="C4700" s="44" t="s">
        <v>28393</v>
      </c>
      <c r="D4700" s="47" t="s">
        <v>15858</v>
      </c>
      <c r="F4700" s="52" t="s">
        <v>14297</v>
      </c>
      <c r="G4700" s="10">
        <v>292156</v>
      </c>
      <c r="H4700" s="10" t="s">
        <v>9573</v>
      </c>
      <c r="I4700" s="47" t="s">
        <v>9572</v>
      </c>
      <c r="J4700" s="10" t="s">
        <v>9574</v>
      </c>
      <c r="K4700" s="10" t="s">
        <v>9575</v>
      </c>
    </row>
    <row r="4701" spans="3:11" ht="15" customHeight="1" x14ac:dyDescent="0.3">
      <c r="C4701" s="44" t="s">
        <v>28394</v>
      </c>
      <c r="D4701" s="47" t="s">
        <v>15860</v>
      </c>
      <c r="F4701" s="52" t="s">
        <v>14298</v>
      </c>
      <c r="G4701" s="10">
        <v>306417</v>
      </c>
      <c r="H4701" s="10" t="s">
        <v>9577</v>
      </c>
      <c r="I4701" s="47" t="s">
        <v>9576</v>
      </c>
      <c r="J4701" s="10" t="s">
        <v>9578</v>
      </c>
      <c r="K4701" s="10" t="s">
        <v>9579</v>
      </c>
    </row>
    <row r="4702" spans="3:11" ht="15" customHeight="1" x14ac:dyDescent="0.3">
      <c r="C4702" s="44" t="s">
        <v>28395</v>
      </c>
      <c r="D4702" s="47" t="s">
        <v>15862</v>
      </c>
      <c r="F4702" s="52" t="s">
        <v>26442</v>
      </c>
      <c r="G4702" s="10">
        <v>307472</v>
      </c>
      <c r="H4702" s="10" t="s">
        <v>26443</v>
      </c>
      <c r="I4702" s="47" t="s">
        <v>20321</v>
      </c>
      <c r="J4702" s="10" t="s">
        <v>26444</v>
      </c>
      <c r="K4702" s="10" t="s">
        <v>26445</v>
      </c>
    </row>
    <row r="4703" spans="3:11" ht="15" customHeight="1" x14ac:dyDescent="0.3">
      <c r="C4703" s="44" t="s">
        <v>28396</v>
      </c>
      <c r="D4703" s="47" t="s">
        <v>15866</v>
      </c>
      <c r="F4703" s="52" t="s">
        <v>14299</v>
      </c>
      <c r="G4703" s="10">
        <v>29499</v>
      </c>
      <c r="H4703" s="10" t="s">
        <v>9580</v>
      </c>
      <c r="I4703" s="47" t="s">
        <v>8987</v>
      </c>
      <c r="J4703" s="10" t="s">
        <v>9581</v>
      </c>
      <c r="K4703" s="10" t="s">
        <v>9582</v>
      </c>
    </row>
    <row r="4704" spans="3:11" ht="15" customHeight="1" x14ac:dyDescent="0.3">
      <c r="C4704" s="44" t="s">
        <v>28397</v>
      </c>
      <c r="D4704" s="47" t="s">
        <v>15868</v>
      </c>
      <c r="F4704" s="52" t="s">
        <v>14300</v>
      </c>
      <c r="G4704" s="10">
        <v>308282</v>
      </c>
      <c r="H4704" s="10" t="s">
        <v>9584</v>
      </c>
      <c r="I4704" s="47" t="s">
        <v>9583</v>
      </c>
      <c r="J4704" s="10" t="s">
        <v>9585</v>
      </c>
      <c r="K4704" s="10" t="s">
        <v>9586</v>
      </c>
    </row>
    <row r="4705" spans="3:11" ht="15" customHeight="1" x14ac:dyDescent="0.3">
      <c r="C4705" s="44" t="s">
        <v>28398</v>
      </c>
      <c r="D4705" s="47" t="s">
        <v>15870</v>
      </c>
      <c r="F4705" s="52" t="s">
        <v>26446</v>
      </c>
      <c r="G4705" s="10">
        <v>140941</v>
      </c>
      <c r="H4705" s="10" t="s">
        <v>26447</v>
      </c>
      <c r="I4705" s="47" t="s">
        <v>20324</v>
      </c>
      <c r="J4705" s="10" t="s">
        <v>24774</v>
      </c>
      <c r="K4705" s="10" t="s">
        <v>26448</v>
      </c>
    </row>
    <row r="4706" spans="3:11" ht="15" customHeight="1" x14ac:dyDescent="0.3">
      <c r="C4706" s="44" t="s">
        <v>28399</v>
      </c>
      <c r="D4706" s="47" t="s">
        <v>15872</v>
      </c>
      <c r="F4706" s="52" t="s">
        <v>26449</v>
      </c>
      <c r="G4706" s="10">
        <v>140593</v>
      </c>
      <c r="H4706" s="10" t="s">
        <v>26450</v>
      </c>
      <c r="I4706" s="47" t="s">
        <v>18272</v>
      </c>
      <c r="J4706" s="10" t="s">
        <v>24778</v>
      </c>
      <c r="K4706" s="10" t="s">
        <v>26451</v>
      </c>
    </row>
    <row r="4707" spans="3:11" ht="15" customHeight="1" x14ac:dyDescent="0.3">
      <c r="C4707" s="44" t="s">
        <v>28400</v>
      </c>
      <c r="D4707" s="47" t="s">
        <v>15875</v>
      </c>
      <c r="F4707" s="52" t="s">
        <v>26452</v>
      </c>
      <c r="G4707" s="10">
        <v>309106</v>
      </c>
      <c r="H4707" s="10" t="s">
        <v>26453</v>
      </c>
      <c r="I4707" s="47" t="s">
        <v>19169</v>
      </c>
      <c r="J4707" s="10" t="s">
        <v>9904</v>
      </c>
      <c r="K4707" s="10" t="s">
        <v>26454</v>
      </c>
    </row>
    <row r="4708" spans="3:11" ht="15" customHeight="1" x14ac:dyDescent="0.3">
      <c r="C4708" s="44" t="s">
        <v>28401</v>
      </c>
      <c r="D4708" s="47" t="s">
        <v>15877</v>
      </c>
      <c r="F4708" s="52" t="s">
        <v>14301</v>
      </c>
      <c r="G4708" s="10">
        <v>29336</v>
      </c>
      <c r="H4708" s="10" t="s">
        <v>9589</v>
      </c>
      <c r="I4708" s="47" t="s">
        <v>3819</v>
      </c>
      <c r="J4708" s="10" t="s">
        <v>9590</v>
      </c>
      <c r="K4708" s="10" t="s">
        <v>9591</v>
      </c>
    </row>
    <row r="4709" spans="3:11" ht="15" customHeight="1" x14ac:dyDescent="0.3">
      <c r="C4709" s="44" t="s">
        <v>28402</v>
      </c>
      <c r="D4709" s="47" t="s">
        <v>15879</v>
      </c>
      <c r="F4709" s="52" t="s">
        <v>26455</v>
      </c>
      <c r="G4709" s="10">
        <v>361710</v>
      </c>
      <c r="H4709" s="10" t="s">
        <v>26456</v>
      </c>
      <c r="I4709" s="47" t="s">
        <v>17764</v>
      </c>
      <c r="J4709" s="10" t="s">
        <v>22462</v>
      </c>
      <c r="K4709" s="10" t="s">
        <v>26457</v>
      </c>
    </row>
    <row r="4710" spans="3:11" ht="15" customHeight="1" x14ac:dyDescent="0.3">
      <c r="C4710" s="44" t="s">
        <v>28403</v>
      </c>
      <c r="D4710" s="47" t="s">
        <v>9679</v>
      </c>
      <c r="F4710" s="52" t="s">
        <v>26458</v>
      </c>
      <c r="G4710" s="10">
        <v>362791</v>
      </c>
      <c r="H4710" s="10" t="s">
        <v>26459</v>
      </c>
      <c r="I4710" s="47" t="s">
        <v>17766</v>
      </c>
      <c r="J4710" s="10" t="s">
        <v>24789</v>
      </c>
      <c r="K4710" s="10" t="s">
        <v>26460</v>
      </c>
    </row>
    <row r="4711" spans="3:11" ht="15" customHeight="1" x14ac:dyDescent="0.3">
      <c r="C4711" s="44" t="s">
        <v>28404</v>
      </c>
      <c r="D4711" s="47" t="s">
        <v>9682</v>
      </c>
      <c r="F4711" s="52" t="s">
        <v>14302</v>
      </c>
      <c r="G4711" s="10">
        <v>287280</v>
      </c>
      <c r="H4711" s="10" t="s">
        <v>9602</v>
      </c>
      <c r="I4711" s="47" t="s">
        <v>9601</v>
      </c>
      <c r="J4711" s="10" t="s">
        <v>9603</v>
      </c>
      <c r="K4711" s="10" t="s">
        <v>9604</v>
      </c>
    </row>
    <row r="4712" spans="3:11" ht="15" customHeight="1" x14ac:dyDescent="0.3">
      <c r="C4712" s="44" t="s">
        <v>28405</v>
      </c>
      <c r="D4712" s="47" t="s">
        <v>15883</v>
      </c>
      <c r="F4712" s="52" t="s">
        <v>14303</v>
      </c>
      <c r="G4712" s="10">
        <v>294790</v>
      </c>
      <c r="H4712" s="10" t="s">
        <v>9605</v>
      </c>
      <c r="I4712" s="47" t="s">
        <v>4383</v>
      </c>
      <c r="J4712" s="10" t="s">
        <v>9606</v>
      </c>
      <c r="K4712" s="10" t="s">
        <v>9607</v>
      </c>
    </row>
    <row r="4713" spans="3:11" ht="15" customHeight="1" x14ac:dyDescent="0.3">
      <c r="C4713" s="44" t="s">
        <v>28406</v>
      </c>
      <c r="D4713" s="47" t="s">
        <v>9685</v>
      </c>
      <c r="F4713" s="52" t="s">
        <v>14304</v>
      </c>
      <c r="G4713" s="10">
        <v>24777</v>
      </c>
      <c r="H4713" s="10" t="s">
        <v>9609</v>
      </c>
      <c r="I4713" s="47" t="s">
        <v>9608</v>
      </c>
      <c r="J4713" s="10" t="s">
        <v>9610</v>
      </c>
      <c r="K4713" s="10" t="s">
        <v>9611</v>
      </c>
    </row>
    <row r="4714" spans="3:11" ht="15" customHeight="1" x14ac:dyDescent="0.3">
      <c r="C4714" s="44" t="s">
        <v>28407</v>
      </c>
      <c r="D4714" s="47" t="s">
        <v>6385</v>
      </c>
      <c r="F4714" s="52" t="s">
        <v>14305</v>
      </c>
      <c r="G4714" s="10">
        <v>25551</v>
      </c>
      <c r="H4714" s="10" t="s">
        <v>9700</v>
      </c>
      <c r="I4714" s="47" t="s">
        <v>6769</v>
      </c>
      <c r="J4714" s="10" t="s">
        <v>9701</v>
      </c>
      <c r="K4714" s="10" t="s">
        <v>9702</v>
      </c>
    </row>
    <row r="4715" spans="3:11" ht="15" customHeight="1" x14ac:dyDescent="0.3">
      <c r="C4715" s="44" t="s">
        <v>28408</v>
      </c>
      <c r="D4715" s="47" t="s">
        <v>15887</v>
      </c>
      <c r="F4715" s="52" t="s">
        <v>14306</v>
      </c>
      <c r="G4715" s="10">
        <v>303879</v>
      </c>
      <c r="H4715" s="10" t="s">
        <v>9722</v>
      </c>
      <c r="I4715" s="47" t="s">
        <v>9721</v>
      </c>
      <c r="J4715" s="10" t="s">
        <v>9723</v>
      </c>
      <c r="K4715" s="10" t="s">
        <v>9724</v>
      </c>
    </row>
    <row r="4716" spans="3:11" ht="15" customHeight="1" x14ac:dyDescent="0.3">
      <c r="C4716" s="44" t="s">
        <v>28409</v>
      </c>
      <c r="D4716" s="47" t="s">
        <v>28410</v>
      </c>
      <c r="F4716" s="52" t="s">
        <v>14307</v>
      </c>
      <c r="G4716" s="10">
        <v>170698</v>
      </c>
      <c r="H4716" s="10" t="s">
        <v>9754</v>
      </c>
      <c r="I4716" s="47" t="s">
        <v>9753</v>
      </c>
      <c r="J4716" s="10" t="s">
        <v>9755</v>
      </c>
      <c r="K4716" s="10" t="s">
        <v>9756</v>
      </c>
    </row>
    <row r="4717" spans="3:11" ht="15" customHeight="1" x14ac:dyDescent="0.3">
      <c r="C4717" s="44" t="s">
        <v>28411</v>
      </c>
      <c r="D4717" s="47" t="s">
        <v>15889</v>
      </c>
      <c r="F4717" s="52" t="s">
        <v>26461</v>
      </c>
      <c r="G4717" s="10">
        <v>300016</v>
      </c>
      <c r="H4717" s="10" t="s">
        <v>26462</v>
      </c>
      <c r="I4717" s="47" t="s">
        <v>19174</v>
      </c>
      <c r="J4717" s="10" t="s">
        <v>24796</v>
      </c>
      <c r="K4717" s="10" t="s">
        <v>26463</v>
      </c>
    </row>
    <row r="4718" spans="3:11" ht="15" customHeight="1" x14ac:dyDescent="0.3">
      <c r="C4718" s="44" t="s">
        <v>28412</v>
      </c>
      <c r="D4718" s="47" t="s">
        <v>5873</v>
      </c>
      <c r="F4718" s="52" t="s">
        <v>26464</v>
      </c>
      <c r="G4718" s="10">
        <v>287768</v>
      </c>
      <c r="H4718" s="10" t="s">
        <v>26465</v>
      </c>
      <c r="I4718" s="47" t="s">
        <v>17768</v>
      </c>
      <c r="J4718" s="10" t="s">
        <v>22471</v>
      </c>
      <c r="K4718" s="10" t="s">
        <v>26466</v>
      </c>
    </row>
    <row r="4719" spans="3:11" ht="15" customHeight="1" x14ac:dyDescent="0.3">
      <c r="C4719" s="44" t="s">
        <v>28413</v>
      </c>
      <c r="D4719" s="47" t="s">
        <v>15892</v>
      </c>
      <c r="F4719" s="52" t="s">
        <v>14308</v>
      </c>
      <c r="G4719" s="10">
        <v>25273</v>
      </c>
      <c r="H4719" s="10" t="s">
        <v>9784</v>
      </c>
      <c r="I4719" s="47" t="s">
        <v>8771</v>
      </c>
      <c r="J4719" s="10" t="s">
        <v>9785</v>
      </c>
      <c r="K4719" s="10" t="s">
        <v>9786</v>
      </c>
    </row>
    <row r="4720" spans="3:11" ht="15" customHeight="1" x14ac:dyDescent="0.3">
      <c r="C4720" s="44" t="s">
        <v>28414</v>
      </c>
      <c r="D4720" s="47" t="s">
        <v>9924</v>
      </c>
      <c r="F4720" s="52" t="s">
        <v>26467</v>
      </c>
      <c r="G4720" s="10">
        <v>308909</v>
      </c>
      <c r="H4720" s="10" t="s">
        <v>26468</v>
      </c>
      <c r="I4720" s="47" t="s">
        <v>18765</v>
      </c>
      <c r="J4720" s="10" t="s">
        <v>22474</v>
      </c>
      <c r="K4720" s="10" t="s">
        <v>26469</v>
      </c>
    </row>
    <row r="4721" spans="3:11" ht="15" customHeight="1" x14ac:dyDescent="0.3">
      <c r="C4721" s="44" t="s">
        <v>28415</v>
      </c>
      <c r="D4721" s="47" t="s">
        <v>4514</v>
      </c>
      <c r="F4721" s="52" t="s">
        <v>14309</v>
      </c>
      <c r="G4721" s="10">
        <v>690516</v>
      </c>
      <c r="H4721" s="10" t="s">
        <v>9790</v>
      </c>
      <c r="I4721" s="47" t="s">
        <v>7286</v>
      </c>
      <c r="J4721" s="10" t="s">
        <v>9791</v>
      </c>
      <c r="K4721" s="10" t="s">
        <v>9792</v>
      </c>
    </row>
    <row r="4722" spans="3:11" ht="15" customHeight="1" x14ac:dyDescent="0.3">
      <c r="C4722" s="44" t="s">
        <v>28416</v>
      </c>
      <c r="D4722" s="47" t="s">
        <v>7639</v>
      </c>
      <c r="F4722" s="52" t="s">
        <v>14310</v>
      </c>
      <c r="G4722" s="10">
        <v>303614</v>
      </c>
      <c r="H4722" s="10" t="s">
        <v>9794</v>
      </c>
      <c r="I4722" s="47" t="s">
        <v>9793</v>
      </c>
      <c r="J4722" s="10" t="s">
        <v>9795</v>
      </c>
      <c r="K4722" s="10" t="s">
        <v>9796</v>
      </c>
    </row>
    <row r="4723" spans="3:11" ht="15" customHeight="1" x14ac:dyDescent="0.3">
      <c r="C4723" s="44" t="s">
        <v>28417</v>
      </c>
      <c r="D4723" s="47" t="s">
        <v>10069</v>
      </c>
      <c r="F4723" s="52" t="s">
        <v>14311</v>
      </c>
      <c r="G4723" s="10">
        <v>29219</v>
      </c>
      <c r="H4723" s="10" t="s">
        <v>9802</v>
      </c>
      <c r="I4723" s="47" t="s">
        <v>9801</v>
      </c>
      <c r="J4723" s="10" t="s">
        <v>9803</v>
      </c>
      <c r="K4723" s="10" t="s">
        <v>9804</v>
      </c>
    </row>
    <row r="4724" spans="3:11" ht="15" customHeight="1" x14ac:dyDescent="0.3">
      <c r="C4724" s="44" t="s">
        <v>28418</v>
      </c>
      <c r="D4724" s="47" t="s">
        <v>3804</v>
      </c>
      <c r="F4724" s="52" t="s">
        <v>14312</v>
      </c>
      <c r="G4724" s="10">
        <v>252971</v>
      </c>
      <c r="H4724" s="10" t="s">
        <v>9825</v>
      </c>
      <c r="I4724" s="47" t="s">
        <v>3507</v>
      </c>
      <c r="J4724" s="10" t="s">
        <v>9826</v>
      </c>
      <c r="K4724" s="10" t="s">
        <v>9827</v>
      </c>
    </row>
    <row r="4725" spans="3:11" ht="15" customHeight="1" x14ac:dyDescent="0.3">
      <c r="C4725" s="44" t="s">
        <v>28419</v>
      </c>
      <c r="D4725" s="47" t="s">
        <v>8106</v>
      </c>
      <c r="F4725" s="52" t="s">
        <v>14313</v>
      </c>
      <c r="G4725" s="10">
        <v>84607</v>
      </c>
      <c r="H4725" s="10" t="s">
        <v>9828</v>
      </c>
      <c r="I4725" s="47" t="s">
        <v>7759</v>
      </c>
      <c r="J4725" s="10" t="s">
        <v>9829</v>
      </c>
      <c r="K4725" s="10" t="s">
        <v>9830</v>
      </c>
    </row>
    <row r="4726" spans="3:11" ht="15" customHeight="1" x14ac:dyDescent="0.3">
      <c r="C4726" s="44" t="s">
        <v>28420</v>
      </c>
      <c r="D4726" s="47" t="s">
        <v>1455</v>
      </c>
      <c r="F4726" s="52" t="s">
        <v>14314</v>
      </c>
      <c r="G4726" s="10">
        <v>89829</v>
      </c>
      <c r="H4726" s="10" t="s">
        <v>9831</v>
      </c>
      <c r="I4726" s="47" t="s">
        <v>1456</v>
      </c>
      <c r="J4726" s="10" t="s">
        <v>9832</v>
      </c>
      <c r="K4726" s="10" t="s">
        <v>9833</v>
      </c>
    </row>
    <row r="4727" spans="3:11" ht="15" customHeight="1" x14ac:dyDescent="0.3">
      <c r="C4727" s="44" t="s">
        <v>28421</v>
      </c>
      <c r="D4727" s="47" t="s">
        <v>8107</v>
      </c>
      <c r="F4727" s="52" t="s">
        <v>14315</v>
      </c>
      <c r="G4727" s="10">
        <v>305828</v>
      </c>
      <c r="H4727" s="10" t="s">
        <v>9838</v>
      </c>
      <c r="I4727" s="47" t="s">
        <v>7767</v>
      </c>
      <c r="J4727" s="10" t="s">
        <v>9839</v>
      </c>
      <c r="K4727" s="10" t="s">
        <v>9840</v>
      </c>
    </row>
    <row r="4728" spans="3:11" ht="15" customHeight="1" x14ac:dyDescent="0.3">
      <c r="C4728" s="44" t="s">
        <v>28422</v>
      </c>
      <c r="D4728" s="47" t="s">
        <v>7511</v>
      </c>
      <c r="F4728" s="52" t="s">
        <v>14316</v>
      </c>
      <c r="G4728" s="10">
        <v>500616</v>
      </c>
      <c r="H4728" s="10" t="s">
        <v>9843</v>
      </c>
      <c r="I4728" s="47" t="s">
        <v>7189</v>
      </c>
      <c r="J4728" s="10" t="s">
        <v>9844</v>
      </c>
      <c r="K4728" s="10" t="s">
        <v>9845</v>
      </c>
    </row>
    <row r="4729" spans="3:11" ht="15" customHeight="1" x14ac:dyDescent="0.3">
      <c r="C4729" s="44" t="s">
        <v>28423</v>
      </c>
      <c r="D4729" s="47" t="s">
        <v>15903</v>
      </c>
      <c r="F4729" s="52" t="s">
        <v>26470</v>
      </c>
      <c r="G4729" s="10">
        <v>307200</v>
      </c>
      <c r="H4729" s="10" t="s">
        <v>26471</v>
      </c>
      <c r="I4729" s="47" t="s">
        <v>18283</v>
      </c>
      <c r="J4729" s="10" t="s">
        <v>22477</v>
      </c>
      <c r="K4729" s="10" t="s">
        <v>26472</v>
      </c>
    </row>
    <row r="4730" spans="3:11" ht="15" customHeight="1" x14ac:dyDescent="0.3">
      <c r="C4730" s="44" t="s">
        <v>28424</v>
      </c>
      <c r="D4730" s="47" t="s">
        <v>15905</v>
      </c>
      <c r="F4730" s="52" t="s">
        <v>14317</v>
      </c>
      <c r="G4730" s="10">
        <v>24786</v>
      </c>
      <c r="H4730" s="10" t="s">
        <v>9848</v>
      </c>
      <c r="I4730" s="47" t="s">
        <v>1311</v>
      </c>
      <c r="J4730" s="10" t="s">
        <v>9849</v>
      </c>
      <c r="K4730" s="10" t="s">
        <v>9850</v>
      </c>
    </row>
    <row r="4731" spans="3:11" ht="15" customHeight="1" x14ac:dyDescent="0.3">
      <c r="C4731" s="44" t="s">
        <v>28425</v>
      </c>
      <c r="D4731" s="47" t="s">
        <v>10160</v>
      </c>
      <c r="F4731" s="52" t="s">
        <v>14318</v>
      </c>
      <c r="G4731" s="10">
        <v>24787</v>
      </c>
      <c r="H4731" s="10" t="s">
        <v>9851</v>
      </c>
      <c r="I4731" s="47" t="s">
        <v>4269</v>
      </c>
      <c r="J4731" s="10" t="s">
        <v>9852</v>
      </c>
      <c r="K4731" s="10" t="s">
        <v>9853</v>
      </c>
    </row>
    <row r="4732" spans="3:11" ht="15" customHeight="1" x14ac:dyDescent="0.3">
      <c r="C4732" s="44" t="s">
        <v>28426</v>
      </c>
      <c r="D4732" s="47" t="s">
        <v>15910</v>
      </c>
      <c r="F4732" s="52" t="s">
        <v>26473</v>
      </c>
      <c r="G4732" s="10">
        <v>304092</v>
      </c>
      <c r="H4732" s="10" t="s">
        <v>26474</v>
      </c>
      <c r="I4732" s="47" t="s">
        <v>17775</v>
      </c>
      <c r="J4732" s="10" t="s">
        <v>24809</v>
      </c>
      <c r="K4732" s="10" t="s">
        <v>26475</v>
      </c>
    </row>
    <row r="4733" spans="3:11" ht="15" customHeight="1" x14ac:dyDescent="0.3">
      <c r="C4733" s="44" t="s">
        <v>28427</v>
      </c>
      <c r="D4733" s="47" t="s">
        <v>8123</v>
      </c>
      <c r="F4733" s="52" t="s">
        <v>26476</v>
      </c>
      <c r="G4733" s="10">
        <v>305438</v>
      </c>
      <c r="H4733" s="10" t="s">
        <v>26477</v>
      </c>
      <c r="I4733" s="47" t="s">
        <v>17363</v>
      </c>
      <c r="J4733" s="10" t="s">
        <v>22486</v>
      </c>
      <c r="K4733" s="10" t="s">
        <v>26478</v>
      </c>
    </row>
    <row r="4734" spans="3:11" ht="15" customHeight="1" x14ac:dyDescent="0.3">
      <c r="C4734" s="44" t="s">
        <v>28428</v>
      </c>
      <c r="D4734" s="47" t="s">
        <v>10380</v>
      </c>
      <c r="F4734" s="52" t="s">
        <v>26479</v>
      </c>
      <c r="G4734" s="10">
        <v>294043</v>
      </c>
      <c r="H4734" s="10" t="s">
        <v>26480</v>
      </c>
      <c r="I4734" s="47" t="s">
        <v>17365</v>
      </c>
      <c r="J4734" s="10" t="s">
        <v>22489</v>
      </c>
      <c r="K4734" s="10" t="s">
        <v>26481</v>
      </c>
    </row>
    <row r="4735" spans="3:11" ht="15" customHeight="1" x14ac:dyDescent="0.3">
      <c r="C4735" s="44" t="s">
        <v>28429</v>
      </c>
      <c r="D4735" s="47" t="s">
        <v>10419</v>
      </c>
      <c r="F4735" s="52" t="s">
        <v>26482</v>
      </c>
      <c r="G4735" s="10">
        <v>287557</v>
      </c>
      <c r="H4735" s="10" t="s">
        <v>26483</v>
      </c>
      <c r="I4735" s="47" t="s">
        <v>19177</v>
      </c>
      <c r="J4735" s="10" t="s">
        <v>22492</v>
      </c>
      <c r="K4735" s="10" t="s">
        <v>26484</v>
      </c>
    </row>
    <row r="4736" spans="3:11" ht="15" customHeight="1" x14ac:dyDescent="0.3">
      <c r="C4736" s="44" t="s">
        <v>28430</v>
      </c>
      <c r="D4736" s="47" t="s">
        <v>28431</v>
      </c>
      <c r="F4736" s="52" t="s">
        <v>14319</v>
      </c>
      <c r="G4736" s="10">
        <v>114210</v>
      </c>
      <c r="H4736" s="10" t="s">
        <v>9869</v>
      </c>
      <c r="I4736" s="47" t="s">
        <v>9868</v>
      </c>
      <c r="J4736" s="10" t="s">
        <v>9870</v>
      </c>
      <c r="K4736" s="10" t="s">
        <v>9871</v>
      </c>
    </row>
    <row r="4737" spans="3:11" ht="15" customHeight="1" x14ac:dyDescent="0.3">
      <c r="C4737" s="44" t="s">
        <v>28432</v>
      </c>
      <c r="D4737" s="47" t="s">
        <v>15916</v>
      </c>
      <c r="F4737" s="52" t="s">
        <v>14320</v>
      </c>
      <c r="G4737" s="10">
        <v>170897</v>
      </c>
      <c r="H4737" s="10" t="s">
        <v>9872</v>
      </c>
      <c r="I4737" s="47" t="s">
        <v>5058</v>
      </c>
      <c r="J4737" s="10" t="s">
        <v>9873</v>
      </c>
      <c r="K4737" s="10" t="s">
        <v>9874</v>
      </c>
    </row>
    <row r="4738" spans="3:11" ht="15" customHeight="1" x14ac:dyDescent="0.3">
      <c r="C4738" s="44" t="s">
        <v>28433</v>
      </c>
      <c r="D4738" s="47" t="s">
        <v>5385</v>
      </c>
      <c r="F4738" s="52" t="s">
        <v>26485</v>
      </c>
      <c r="G4738" s="10">
        <v>24796</v>
      </c>
      <c r="H4738" s="10" t="s">
        <v>26486</v>
      </c>
      <c r="I4738" s="47" t="s">
        <v>17778</v>
      </c>
      <c r="J4738" s="10" t="s">
        <v>22495</v>
      </c>
      <c r="K4738" s="10" t="s">
        <v>26487</v>
      </c>
    </row>
    <row r="4739" spans="3:11" ht="15" customHeight="1" x14ac:dyDescent="0.3">
      <c r="C4739" s="44" t="s">
        <v>28434</v>
      </c>
      <c r="D4739" s="47" t="s">
        <v>10770</v>
      </c>
      <c r="F4739" s="52" t="s">
        <v>26488</v>
      </c>
      <c r="G4739" s="10">
        <v>287643</v>
      </c>
      <c r="H4739" s="10" t="s">
        <v>26489</v>
      </c>
      <c r="I4739" s="47" t="s">
        <v>18285</v>
      </c>
      <c r="J4739" s="10" t="s">
        <v>22498</v>
      </c>
      <c r="K4739" s="10" t="s">
        <v>26490</v>
      </c>
    </row>
    <row r="4740" spans="3:11" ht="15" customHeight="1" x14ac:dyDescent="0.3">
      <c r="C4740" s="44" t="s">
        <v>28435</v>
      </c>
      <c r="D4740" s="47" t="s">
        <v>3168</v>
      </c>
      <c r="F4740" s="52" t="s">
        <v>14321</v>
      </c>
      <c r="G4740" s="10">
        <v>25353</v>
      </c>
      <c r="H4740" s="10" t="s">
        <v>9880</v>
      </c>
      <c r="I4740" s="47" t="s">
        <v>1457</v>
      </c>
      <c r="J4740" s="10" t="s">
        <v>222</v>
      </c>
      <c r="K4740" s="10" t="s">
        <v>9881</v>
      </c>
    </row>
    <row r="4741" spans="3:11" ht="15" customHeight="1" x14ac:dyDescent="0.3">
      <c r="C4741" s="44" t="s">
        <v>28436</v>
      </c>
      <c r="D4741" s="47" t="s">
        <v>3169</v>
      </c>
      <c r="F4741" s="52" t="s">
        <v>26491</v>
      </c>
      <c r="G4741" s="10">
        <v>296072</v>
      </c>
      <c r="H4741" s="10" t="s">
        <v>26492</v>
      </c>
      <c r="I4741" s="47" t="s">
        <v>19180</v>
      </c>
      <c r="J4741" s="10" t="s">
        <v>22501</v>
      </c>
      <c r="K4741" s="10" t="s">
        <v>26493</v>
      </c>
    </row>
    <row r="4742" spans="3:11" ht="15" customHeight="1" x14ac:dyDescent="0.3">
      <c r="C4742" s="44" t="s">
        <v>28437</v>
      </c>
      <c r="D4742" s="47" t="s">
        <v>10821</v>
      </c>
      <c r="F4742" s="52" t="s">
        <v>14322</v>
      </c>
      <c r="G4742" s="10">
        <v>313722</v>
      </c>
      <c r="H4742" s="10" t="s">
        <v>9883</v>
      </c>
      <c r="I4742" s="47" t="s">
        <v>9882</v>
      </c>
      <c r="J4742" s="10" t="s">
        <v>9884</v>
      </c>
      <c r="K4742" s="10" t="s">
        <v>9885</v>
      </c>
    </row>
    <row r="4743" spans="3:11" ht="15" customHeight="1" x14ac:dyDescent="0.3">
      <c r="C4743" s="44" t="s">
        <v>28438</v>
      </c>
      <c r="D4743" s="47" t="s">
        <v>15448</v>
      </c>
      <c r="F4743" s="52" t="s">
        <v>26494</v>
      </c>
      <c r="G4743" s="10">
        <v>297592</v>
      </c>
      <c r="H4743" s="10" t="s">
        <v>26495</v>
      </c>
      <c r="I4743" s="47" t="s">
        <v>18288</v>
      </c>
      <c r="J4743" s="10" t="s">
        <v>22504</v>
      </c>
      <c r="K4743" s="10" t="s">
        <v>26496</v>
      </c>
    </row>
    <row r="4744" spans="3:11" ht="15" customHeight="1" x14ac:dyDescent="0.3">
      <c r="C4744" s="44" t="s">
        <v>28439</v>
      </c>
      <c r="D4744" s="47" t="s">
        <v>4271</v>
      </c>
      <c r="F4744" s="52" t="s">
        <v>26497</v>
      </c>
      <c r="G4744" s="10">
        <v>302981</v>
      </c>
      <c r="H4744" s="10" t="s">
        <v>26498</v>
      </c>
      <c r="I4744" s="47" t="s">
        <v>20339</v>
      </c>
      <c r="J4744" s="10" t="s">
        <v>26499</v>
      </c>
      <c r="K4744" s="10" t="s">
        <v>26500</v>
      </c>
    </row>
    <row r="4745" spans="3:11" ht="15" customHeight="1" x14ac:dyDescent="0.3">
      <c r="C4745" s="44" t="s">
        <v>28440</v>
      </c>
      <c r="D4745" s="47" t="s">
        <v>15451</v>
      </c>
      <c r="F4745" s="52" t="s">
        <v>26501</v>
      </c>
      <c r="G4745" s="10">
        <v>300950</v>
      </c>
      <c r="H4745" s="10" t="s">
        <v>26502</v>
      </c>
      <c r="I4745" s="47" t="s">
        <v>18290</v>
      </c>
      <c r="J4745" s="10" t="s">
        <v>22507</v>
      </c>
      <c r="K4745" s="10" t="s">
        <v>26503</v>
      </c>
    </row>
    <row r="4746" spans="3:11" ht="15" customHeight="1" x14ac:dyDescent="0.3">
      <c r="C4746" s="44" t="s">
        <v>28441</v>
      </c>
      <c r="D4746" s="47" t="s">
        <v>15453</v>
      </c>
      <c r="F4746" s="52" t="s">
        <v>14323</v>
      </c>
      <c r="G4746" s="10">
        <v>78968</v>
      </c>
      <c r="H4746" s="10" t="s">
        <v>9888</v>
      </c>
      <c r="I4746" s="47" t="s">
        <v>4875</v>
      </c>
      <c r="J4746" s="10" t="s">
        <v>9889</v>
      </c>
      <c r="K4746" s="10" t="s">
        <v>9890</v>
      </c>
    </row>
    <row r="4747" spans="3:11" ht="15" customHeight="1" x14ac:dyDescent="0.3">
      <c r="C4747" s="44" t="s">
        <v>28442</v>
      </c>
      <c r="D4747" s="47" t="s">
        <v>10059</v>
      </c>
      <c r="F4747" s="52" t="s">
        <v>14324</v>
      </c>
      <c r="G4747" s="10">
        <v>24797</v>
      </c>
      <c r="H4747" s="10" t="s">
        <v>9894</v>
      </c>
      <c r="I4747" s="47" t="s">
        <v>3827</v>
      </c>
      <c r="J4747" s="10" t="s">
        <v>9895</v>
      </c>
      <c r="K4747" s="10" t="s">
        <v>9896</v>
      </c>
    </row>
    <row r="4748" spans="3:11" ht="15" customHeight="1" x14ac:dyDescent="0.3">
      <c r="C4748" s="44" t="s">
        <v>28443</v>
      </c>
      <c r="D4748" s="47" t="s">
        <v>15928</v>
      </c>
      <c r="F4748" s="52" t="s">
        <v>14325</v>
      </c>
      <c r="G4748" s="10">
        <v>25033</v>
      </c>
      <c r="H4748" s="10" t="s">
        <v>9900</v>
      </c>
      <c r="I4748" s="47" t="s">
        <v>3835</v>
      </c>
      <c r="J4748" s="10" t="s">
        <v>9901</v>
      </c>
      <c r="K4748" s="10" t="s">
        <v>9902</v>
      </c>
    </row>
    <row r="4749" spans="3:11" ht="15" customHeight="1" x14ac:dyDescent="0.3">
      <c r="C4749" s="44" t="s">
        <v>28444</v>
      </c>
      <c r="D4749" s="47" t="s">
        <v>15930</v>
      </c>
      <c r="F4749" s="52" t="s">
        <v>14326</v>
      </c>
      <c r="G4749" s="10">
        <v>54305</v>
      </c>
      <c r="H4749" s="10" t="s">
        <v>9906</v>
      </c>
      <c r="I4749" s="47" t="s">
        <v>3834</v>
      </c>
      <c r="J4749" s="10" t="s">
        <v>9907</v>
      </c>
      <c r="K4749" s="10" t="s">
        <v>9908</v>
      </c>
    </row>
    <row r="4750" spans="3:11" ht="15" customHeight="1" x14ac:dyDescent="0.3">
      <c r="C4750" s="44" t="s">
        <v>28445</v>
      </c>
      <c r="D4750" s="47" t="s">
        <v>15932</v>
      </c>
      <c r="F4750" s="52" t="s">
        <v>14327</v>
      </c>
      <c r="G4750" s="10">
        <v>171044</v>
      </c>
      <c r="H4750" s="10" t="s">
        <v>9913</v>
      </c>
      <c r="I4750" s="47" t="s">
        <v>9912</v>
      </c>
      <c r="J4750" s="10" t="s">
        <v>9914</v>
      </c>
      <c r="K4750" s="10" t="s">
        <v>9915</v>
      </c>
    </row>
    <row r="4751" spans="3:11" ht="15" customHeight="1" x14ac:dyDescent="0.3">
      <c r="C4751" s="44" t="s">
        <v>28446</v>
      </c>
      <c r="D4751" s="47" t="s">
        <v>15934</v>
      </c>
      <c r="F4751" s="52" t="s">
        <v>14328</v>
      </c>
      <c r="G4751" s="10">
        <v>25555</v>
      </c>
      <c r="H4751" s="10" t="s">
        <v>9917</v>
      </c>
      <c r="I4751" s="47" t="s">
        <v>9916</v>
      </c>
      <c r="J4751" s="10" t="s">
        <v>9918</v>
      </c>
      <c r="K4751" s="10" t="s">
        <v>9919</v>
      </c>
    </row>
    <row r="4752" spans="3:11" ht="15" customHeight="1" x14ac:dyDescent="0.3">
      <c r="C4752" s="44" t="s">
        <v>28447</v>
      </c>
      <c r="D4752" s="47" t="s">
        <v>15936</v>
      </c>
      <c r="F4752" s="52" t="s">
        <v>26504</v>
      </c>
      <c r="G4752" s="10">
        <v>25354</v>
      </c>
      <c r="H4752" s="10" t="s">
        <v>26505</v>
      </c>
      <c r="I4752" s="47" t="s">
        <v>17371</v>
      </c>
      <c r="J4752" s="10" t="s">
        <v>22513</v>
      </c>
      <c r="K4752" s="10" t="s">
        <v>26506</v>
      </c>
    </row>
    <row r="4753" spans="3:11" ht="15" customHeight="1" x14ac:dyDescent="0.3">
      <c r="C4753" s="44" t="s">
        <v>28448</v>
      </c>
      <c r="D4753" s="47" t="s">
        <v>15938</v>
      </c>
      <c r="F4753" s="52" t="s">
        <v>26507</v>
      </c>
      <c r="G4753" s="10">
        <v>100363145</v>
      </c>
      <c r="H4753" s="10" t="s">
        <v>26508</v>
      </c>
      <c r="I4753" s="47" t="s">
        <v>10085</v>
      </c>
      <c r="J4753" s="10" t="s">
        <v>10087</v>
      </c>
      <c r="K4753" s="10" t="s">
        <v>26509</v>
      </c>
    </row>
    <row r="4754" spans="3:11" ht="15" customHeight="1" x14ac:dyDescent="0.3">
      <c r="C4754" s="44" t="s">
        <v>28449</v>
      </c>
      <c r="D4754" s="47" t="s">
        <v>15940</v>
      </c>
      <c r="F4754" s="52" t="s">
        <v>26510</v>
      </c>
      <c r="G4754" s="10">
        <v>171565</v>
      </c>
      <c r="H4754" s="10" t="s">
        <v>26511</v>
      </c>
      <c r="I4754" s="47" t="s">
        <v>17783</v>
      </c>
      <c r="J4754" s="10" t="s">
        <v>24848</v>
      </c>
      <c r="K4754" s="10" t="s">
        <v>26512</v>
      </c>
    </row>
    <row r="4755" spans="3:11" ht="15" customHeight="1" x14ac:dyDescent="0.3">
      <c r="C4755" s="44" t="s">
        <v>28450</v>
      </c>
      <c r="D4755" s="47" t="s">
        <v>15943</v>
      </c>
      <c r="F4755" s="52" t="s">
        <v>14329</v>
      </c>
      <c r="G4755" s="10">
        <v>25124</v>
      </c>
      <c r="H4755" s="10" t="s">
        <v>9932</v>
      </c>
      <c r="I4755" s="47" t="s">
        <v>3260</v>
      </c>
      <c r="J4755" s="10" t="s">
        <v>9933</v>
      </c>
      <c r="K4755" s="10" t="s">
        <v>9934</v>
      </c>
    </row>
    <row r="4756" spans="3:11" ht="15" customHeight="1" x14ac:dyDescent="0.3">
      <c r="C4756" s="44" t="s">
        <v>28451</v>
      </c>
      <c r="D4756" s="47" t="s">
        <v>10841</v>
      </c>
      <c r="F4756" s="52" t="s">
        <v>14330</v>
      </c>
      <c r="G4756" s="10">
        <v>25125</v>
      </c>
      <c r="H4756" s="10" t="s">
        <v>9937</v>
      </c>
      <c r="I4756" s="47" t="s">
        <v>3516</v>
      </c>
      <c r="J4756" s="10" t="s">
        <v>9938</v>
      </c>
      <c r="K4756" s="10" t="s">
        <v>9939</v>
      </c>
    </row>
    <row r="4757" spans="3:11" ht="15" customHeight="1" x14ac:dyDescent="0.3">
      <c r="C4757" s="44" t="s">
        <v>28452</v>
      </c>
      <c r="D4757" s="47" t="s">
        <v>10845</v>
      </c>
      <c r="F4757" s="52" t="s">
        <v>14331</v>
      </c>
      <c r="G4757" s="10">
        <v>24918</v>
      </c>
      <c r="H4757" s="10" t="s">
        <v>9940</v>
      </c>
      <c r="I4757" s="47" t="s">
        <v>7789</v>
      </c>
      <c r="J4757" s="10" t="s">
        <v>9941</v>
      </c>
      <c r="K4757" s="10" t="s">
        <v>9942</v>
      </c>
    </row>
    <row r="4758" spans="3:11" ht="15" customHeight="1" x14ac:dyDescent="0.3">
      <c r="C4758" s="44" t="s">
        <v>28453</v>
      </c>
      <c r="D4758" s="47" t="s">
        <v>15947</v>
      </c>
      <c r="F4758" s="52" t="s">
        <v>14332</v>
      </c>
      <c r="G4758" s="10">
        <v>25126</v>
      </c>
      <c r="H4758" s="10" t="s">
        <v>9943</v>
      </c>
      <c r="I4758" s="47" t="s">
        <v>7790</v>
      </c>
      <c r="J4758" s="10" t="s">
        <v>9944</v>
      </c>
      <c r="K4758" s="10" t="s">
        <v>9945</v>
      </c>
    </row>
    <row r="4759" spans="3:11" ht="15" customHeight="1" x14ac:dyDescent="0.3">
      <c r="C4759" s="44" t="s">
        <v>28454</v>
      </c>
      <c r="D4759" s="47" t="s">
        <v>15951</v>
      </c>
      <c r="F4759" s="52" t="s">
        <v>26513</v>
      </c>
      <c r="G4759" s="10">
        <v>305234</v>
      </c>
      <c r="H4759" s="10" t="s">
        <v>26514</v>
      </c>
      <c r="I4759" s="47" t="s">
        <v>18770</v>
      </c>
      <c r="J4759" s="10" t="s">
        <v>22516</v>
      </c>
      <c r="K4759" s="10" t="s">
        <v>26515</v>
      </c>
    </row>
    <row r="4760" spans="3:11" ht="15" customHeight="1" x14ac:dyDescent="0.3">
      <c r="C4760" s="44" t="s">
        <v>28455</v>
      </c>
      <c r="D4760" s="47" t="s">
        <v>15953</v>
      </c>
      <c r="F4760" s="52" t="s">
        <v>26516</v>
      </c>
      <c r="G4760" s="10">
        <v>170904</v>
      </c>
      <c r="H4760" s="10" t="s">
        <v>26517</v>
      </c>
      <c r="I4760" s="47" t="s">
        <v>17788</v>
      </c>
      <c r="J4760" s="10" t="s">
        <v>22522</v>
      </c>
      <c r="K4760" s="10" t="s">
        <v>26518</v>
      </c>
    </row>
    <row r="4761" spans="3:11" ht="15" customHeight="1" x14ac:dyDescent="0.3">
      <c r="C4761" s="44" t="s">
        <v>28456</v>
      </c>
      <c r="D4761" s="47" t="s">
        <v>10852</v>
      </c>
      <c r="F4761" s="52" t="s">
        <v>14333</v>
      </c>
      <c r="G4761" s="10">
        <v>287155</v>
      </c>
      <c r="H4761" s="10" t="s">
        <v>9946</v>
      </c>
      <c r="I4761" s="47" t="s">
        <v>7791</v>
      </c>
      <c r="J4761" s="10" t="s">
        <v>9947</v>
      </c>
      <c r="K4761" s="10" t="s">
        <v>9948</v>
      </c>
    </row>
    <row r="4762" spans="3:11" ht="15" customHeight="1" x14ac:dyDescent="0.3">
      <c r="C4762" s="44" t="s">
        <v>28457</v>
      </c>
      <c r="D4762" s="47" t="s">
        <v>15956</v>
      </c>
      <c r="F4762" s="52" t="s">
        <v>14334</v>
      </c>
      <c r="G4762" s="10">
        <v>361071</v>
      </c>
      <c r="H4762" s="10" t="s">
        <v>9952</v>
      </c>
      <c r="I4762" s="47" t="s">
        <v>1602</v>
      </c>
      <c r="J4762" s="10" t="s">
        <v>9953</v>
      </c>
      <c r="K4762" s="10" t="s">
        <v>9954</v>
      </c>
    </row>
    <row r="4763" spans="3:11" ht="15" customHeight="1" x14ac:dyDescent="0.3">
      <c r="C4763" s="44" t="s">
        <v>28458</v>
      </c>
      <c r="D4763" s="47" t="s">
        <v>15958</v>
      </c>
      <c r="F4763" s="52" t="s">
        <v>14335</v>
      </c>
      <c r="G4763" s="10">
        <v>114597</v>
      </c>
      <c r="H4763" s="10" t="s">
        <v>9955</v>
      </c>
      <c r="I4763" s="47" t="s">
        <v>1608</v>
      </c>
      <c r="J4763" s="10" t="s">
        <v>9956</v>
      </c>
      <c r="K4763" s="10" t="s">
        <v>9957</v>
      </c>
    </row>
    <row r="4764" spans="3:11" ht="15" customHeight="1" x14ac:dyDescent="0.3">
      <c r="C4764" s="44" t="s">
        <v>28459</v>
      </c>
      <c r="D4764" s="47" t="s">
        <v>15960</v>
      </c>
      <c r="F4764" s="52" t="s">
        <v>14336</v>
      </c>
      <c r="G4764" s="10">
        <v>362404</v>
      </c>
      <c r="H4764" s="10" t="s">
        <v>9958</v>
      </c>
      <c r="I4764" s="47" t="s">
        <v>1610</v>
      </c>
      <c r="J4764" s="10" t="s">
        <v>9959</v>
      </c>
      <c r="K4764" s="10" t="s">
        <v>9960</v>
      </c>
    </row>
    <row r="4765" spans="3:11" ht="15" customHeight="1" x14ac:dyDescent="0.3">
      <c r="C4765" s="44" t="s">
        <v>28460</v>
      </c>
      <c r="D4765" s="47" t="s">
        <v>15964</v>
      </c>
      <c r="F4765" s="52" t="s">
        <v>26519</v>
      </c>
      <c r="G4765" s="10">
        <v>408199</v>
      </c>
      <c r="H4765" s="10" t="s">
        <v>26520</v>
      </c>
      <c r="I4765" s="47" t="s">
        <v>17373</v>
      </c>
      <c r="J4765" s="10" t="s">
        <v>22525</v>
      </c>
      <c r="K4765" s="10" t="s">
        <v>26521</v>
      </c>
    </row>
    <row r="4766" spans="3:11" ht="15" customHeight="1" x14ac:dyDescent="0.3">
      <c r="C4766" s="44" t="s">
        <v>28461</v>
      </c>
      <c r="D4766" s="47" t="s">
        <v>15968</v>
      </c>
      <c r="F4766" s="52" t="s">
        <v>14337</v>
      </c>
      <c r="G4766" s="10">
        <v>83820</v>
      </c>
      <c r="H4766" s="10" t="s">
        <v>9962</v>
      </c>
      <c r="I4766" s="47" t="s">
        <v>9961</v>
      </c>
      <c r="J4766" s="10" t="s">
        <v>9963</v>
      </c>
      <c r="K4766" s="10" t="s">
        <v>9964</v>
      </c>
    </row>
    <row r="4767" spans="3:11" ht="15" customHeight="1" x14ac:dyDescent="0.3">
      <c r="C4767" s="44" t="s">
        <v>28462</v>
      </c>
      <c r="D4767" s="47" t="s">
        <v>15970</v>
      </c>
      <c r="F4767" s="52" t="s">
        <v>14338</v>
      </c>
      <c r="G4767" s="10">
        <v>25155</v>
      </c>
      <c r="H4767" s="10" t="s">
        <v>9965</v>
      </c>
      <c r="I4767" s="47" t="s">
        <v>5721</v>
      </c>
      <c r="J4767" s="10" t="s">
        <v>9966</v>
      </c>
      <c r="K4767" s="10" t="s">
        <v>9967</v>
      </c>
    </row>
    <row r="4768" spans="3:11" ht="15" customHeight="1" x14ac:dyDescent="0.3">
      <c r="C4768" s="44" t="s">
        <v>28463</v>
      </c>
      <c r="D4768" s="47" t="s">
        <v>15972</v>
      </c>
      <c r="F4768" s="52" t="s">
        <v>14339</v>
      </c>
      <c r="G4768" s="10">
        <v>25716</v>
      </c>
      <c r="H4768" s="10" t="s">
        <v>9973</v>
      </c>
      <c r="I4768" s="47" t="s">
        <v>3143</v>
      </c>
      <c r="J4768" s="10" t="s">
        <v>9974</v>
      </c>
      <c r="K4768" s="10" t="s">
        <v>9975</v>
      </c>
    </row>
    <row r="4769" spans="3:11" ht="15" customHeight="1" x14ac:dyDescent="0.3">
      <c r="C4769" s="44" t="s">
        <v>28464</v>
      </c>
      <c r="D4769" s="47" t="s">
        <v>9728</v>
      </c>
      <c r="F4769" s="52" t="s">
        <v>14340</v>
      </c>
      <c r="G4769" s="10">
        <v>361712</v>
      </c>
      <c r="H4769" s="10" t="s">
        <v>9979</v>
      </c>
      <c r="I4769" s="47" t="s">
        <v>9978</v>
      </c>
      <c r="J4769" s="10" t="s">
        <v>9980</v>
      </c>
      <c r="K4769" s="10" t="s">
        <v>9981</v>
      </c>
    </row>
    <row r="4770" spans="3:11" ht="15" customHeight="1" x14ac:dyDescent="0.3">
      <c r="C4770" s="44" t="s">
        <v>28465</v>
      </c>
      <c r="D4770" s="47" t="s">
        <v>15977</v>
      </c>
      <c r="F4770" s="52" t="s">
        <v>26522</v>
      </c>
      <c r="G4770" s="10">
        <v>113914</v>
      </c>
      <c r="H4770" s="10" t="s">
        <v>26523</v>
      </c>
      <c r="I4770" s="47" t="s">
        <v>17375</v>
      </c>
      <c r="J4770" s="10" t="s">
        <v>26524</v>
      </c>
      <c r="K4770" s="10" t="s">
        <v>26525</v>
      </c>
    </row>
    <row r="4771" spans="3:11" ht="15" customHeight="1" x14ac:dyDescent="0.3">
      <c r="C4771" s="44" t="s">
        <v>28466</v>
      </c>
      <c r="D4771" s="47" t="s">
        <v>15979</v>
      </c>
      <c r="F4771" s="52" t="s">
        <v>26526</v>
      </c>
      <c r="G4771" s="10">
        <v>294121</v>
      </c>
      <c r="H4771" s="10" t="s">
        <v>26527</v>
      </c>
      <c r="I4771" s="47" t="s">
        <v>17377</v>
      </c>
      <c r="J4771" s="10" t="s">
        <v>24866</v>
      </c>
      <c r="K4771" s="10" t="s">
        <v>26528</v>
      </c>
    </row>
    <row r="4772" spans="3:11" ht="15" customHeight="1" x14ac:dyDescent="0.3">
      <c r="C4772" s="44" t="s">
        <v>28467</v>
      </c>
      <c r="D4772" s="47" t="s">
        <v>15983</v>
      </c>
      <c r="F4772" s="52" t="s">
        <v>26529</v>
      </c>
      <c r="G4772" s="10">
        <v>494319</v>
      </c>
      <c r="H4772" s="10" t="s">
        <v>26530</v>
      </c>
      <c r="I4772" s="47" t="s">
        <v>17379</v>
      </c>
      <c r="J4772" s="10" t="s">
        <v>24870</v>
      </c>
      <c r="K4772" s="10" t="s">
        <v>26531</v>
      </c>
    </row>
    <row r="4773" spans="3:11" ht="15" customHeight="1" x14ac:dyDescent="0.3">
      <c r="C4773" s="44" t="s">
        <v>28468</v>
      </c>
      <c r="D4773" s="47" t="s">
        <v>10859</v>
      </c>
      <c r="F4773" s="52" t="s">
        <v>26532</v>
      </c>
      <c r="G4773" s="10">
        <v>294122</v>
      </c>
      <c r="H4773" s="10" t="s">
        <v>26533</v>
      </c>
      <c r="I4773" s="47" t="s">
        <v>17381</v>
      </c>
      <c r="J4773" s="10" t="s">
        <v>24874</v>
      </c>
      <c r="K4773" s="10" t="s">
        <v>26534</v>
      </c>
    </row>
    <row r="4774" spans="3:11" ht="15" customHeight="1" x14ac:dyDescent="0.3">
      <c r="C4774" s="44" t="s">
        <v>28469</v>
      </c>
      <c r="D4774" s="47" t="s">
        <v>15986</v>
      </c>
      <c r="F4774" s="52" t="s">
        <v>26535</v>
      </c>
      <c r="G4774" s="10">
        <v>294123</v>
      </c>
      <c r="H4774" s="10" t="s">
        <v>26536</v>
      </c>
      <c r="I4774" s="47" t="s">
        <v>17383</v>
      </c>
      <c r="J4774" s="10" t="s">
        <v>24878</v>
      </c>
      <c r="K4774" s="10" t="s">
        <v>26537</v>
      </c>
    </row>
    <row r="4775" spans="3:11" ht="15" customHeight="1" x14ac:dyDescent="0.3">
      <c r="C4775" s="44" t="s">
        <v>28470</v>
      </c>
      <c r="D4775" s="47" t="s">
        <v>15989</v>
      </c>
      <c r="F4775" s="52" t="s">
        <v>26538</v>
      </c>
      <c r="G4775" s="10">
        <v>294124</v>
      </c>
      <c r="H4775" s="10" t="s">
        <v>26539</v>
      </c>
      <c r="I4775" s="47" t="s">
        <v>17385</v>
      </c>
      <c r="J4775" s="10" t="s">
        <v>24882</v>
      </c>
      <c r="K4775" s="10" t="s">
        <v>26540</v>
      </c>
    </row>
    <row r="4776" spans="3:11" ht="15" customHeight="1" x14ac:dyDescent="0.3">
      <c r="C4776" s="44" t="s">
        <v>28471</v>
      </c>
      <c r="D4776" s="47" t="s">
        <v>10867</v>
      </c>
      <c r="F4776" s="52" t="s">
        <v>26541</v>
      </c>
      <c r="G4776" s="10">
        <v>294126</v>
      </c>
      <c r="H4776" s="10" t="s">
        <v>26542</v>
      </c>
      <c r="I4776" s="47" t="s">
        <v>17387</v>
      </c>
      <c r="J4776" s="10" t="s">
        <v>26543</v>
      </c>
      <c r="K4776" s="10" t="s">
        <v>26544</v>
      </c>
    </row>
    <row r="4777" spans="3:11" ht="15" customHeight="1" x14ac:dyDescent="0.3">
      <c r="C4777" s="44" t="s">
        <v>28472</v>
      </c>
      <c r="D4777" s="47" t="s">
        <v>15992</v>
      </c>
      <c r="F4777" s="52" t="s">
        <v>26545</v>
      </c>
      <c r="G4777" s="10">
        <v>294131</v>
      </c>
      <c r="H4777" s="10" t="s">
        <v>26546</v>
      </c>
      <c r="I4777" s="47" t="s">
        <v>19604</v>
      </c>
      <c r="J4777" s="10" t="s">
        <v>26547</v>
      </c>
      <c r="K4777" s="10" t="s">
        <v>26548</v>
      </c>
    </row>
    <row r="4778" spans="3:11" ht="15" customHeight="1" x14ac:dyDescent="0.3">
      <c r="C4778" s="44" t="s">
        <v>28473</v>
      </c>
      <c r="D4778" s="47" t="s">
        <v>16000</v>
      </c>
      <c r="F4778" s="52" t="s">
        <v>26549</v>
      </c>
      <c r="G4778" s="10">
        <v>294130</v>
      </c>
      <c r="H4778" s="10" t="s">
        <v>26550</v>
      </c>
      <c r="I4778" s="47" t="s">
        <v>19606</v>
      </c>
      <c r="J4778" s="10" t="s">
        <v>26551</v>
      </c>
      <c r="K4778" s="10" t="s">
        <v>26552</v>
      </c>
    </row>
    <row r="4779" spans="3:11" ht="15" customHeight="1" x14ac:dyDescent="0.3">
      <c r="C4779" s="44" t="s">
        <v>28474</v>
      </c>
      <c r="D4779" s="47" t="s">
        <v>10873</v>
      </c>
      <c r="F4779" s="52" t="s">
        <v>26553</v>
      </c>
      <c r="G4779" s="10">
        <v>319104</v>
      </c>
      <c r="H4779" s="10" t="s">
        <v>26554</v>
      </c>
      <c r="I4779" s="47" t="s">
        <v>19608</v>
      </c>
      <c r="J4779" s="10" t="s">
        <v>26555</v>
      </c>
      <c r="K4779" s="10" t="s">
        <v>26556</v>
      </c>
    </row>
    <row r="4780" spans="3:11" ht="15" customHeight="1" x14ac:dyDescent="0.3">
      <c r="C4780" s="44" t="s">
        <v>28475</v>
      </c>
      <c r="D4780" s="47" t="s">
        <v>16003</v>
      </c>
      <c r="F4780" s="52" t="s">
        <v>26557</v>
      </c>
      <c r="G4780" s="10">
        <v>319107</v>
      </c>
      <c r="H4780" s="10" t="s">
        <v>26558</v>
      </c>
      <c r="I4780" s="47" t="s">
        <v>17389</v>
      </c>
      <c r="J4780" s="10" t="s">
        <v>24890</v>
      </c>
      <c r="K4780" s="10" t="s">
        <v>26559</v>
      </c>
    </row>
    <row r="4781" spans="3:11" ht="15" customHeight="1" x14ac:dyDescent="0.3">
      <c r="C4781" s="44" t="s">
        <v>28476</v>
      </c>
      <c r="D4781" s="47" t="s">
        <v>16007</v>
      </c>
      <c r="F4781" s="52" t="s">
        <v>14341</v>
      </c>
      <c r="G4781" s="10">
        <v>24807</v>
      </c>
      <c r="H4781" s="10" t="s">
        <v>9982</v>
      </c>
      <c r="I4781" s="47" t="s">
        <v>6424</v>
      </c>
      <c r="J4781" s="10" t="s">
        <v>9983</v>
      </c>
      <c r="K4781" s="10" t="s">
        <v>9984</v>
      </c>
    </row>
    <row r="4782" spans="3:11" ht="15" customHeight="1" x14ac:dyDescent="0.3">
      <c r="C4782" s="44" t="s">
        <v>28477</v>
      </c>
      <c r="D4782" s="47" t="s">
        <v>16009</v>
      </c>
      <c r="F4782" s="52" t="s">
        <v>14342</v>
      </c>
      <c r="G4782" s="10">
        <v>25007</v>
      </c>
      <c r="H4782" s="10" t="s">
        <v>9989</v>
      </c>
      <c r="I4782" s="47" t="s">
        <v>9988</v>
      </c>
      <c r="J4782" s="10" t="s">
        <v>9990</v>
      </c>
      <c r="K4782" s="10" t="s">
        <v>9991</v>
      </c>
    </row>
    <row r="4783" spans="3:11" ht="15" customHeight="1" x14ac:dyDescent="0.3">
      <c r="C4783" s="44" t="s">
        <v>28478</v>
      </c>
      <c r="D4783" s="47" t="s">
        <v>28479</v>
      </c>
      <c r="F4783" s="52" t="s">
        <v>14343</v>
      </c>
      <c r="G4783" s="10">
        <v>24808</v>
      </c>
      <c r="H4783" s="10" t="s">
        <v>9993</v>
      </c>
      <c r="I4783" s="47" t="s">
        <v>9992</v>
      </c>
      <c r="J4783" s="10" t="s">
        <v>9994</v>
      </c>
      <c r="K4783" s="10" t="s">
        <v>9995</v>
      </c>
    </row>
    <row r="4784" spans="3:11" ht="15" customHeight="1" x14ac:dyDescent="0.3">
      <c r="C4784" s="44" t="s">
        <v>28480</v>
      </c>
      <c r="D4784" s="47" t="s">
        <v>10927</v>
      </c>
      <c r="F4784" s="52" t="s">
        <v>14344</v>
      </c>
      <c r="G4784" s="10">
        <v>25123</v>
      </c>
      <c r="H4784" s="10" t="s">
        <v>9998</v>
      </c>
      <c r="I4784" s="47" t="s">
        <v>8900</v>
      </c>
      <c r="J4784" s="10" t="s">
        <v>9999</v>
      </c>
      <c r="K4784" s="10" t="s">
        <v>10000</v>
      </c>
    </row>
    <row r="4785" spans="3:11" ht="15" customHeight="1" x14ac:dyDescent="0.3">
      <c r="C4785" s="44" t="s">
        <v>28481</v>
      </c>
      <c r="D4785" s="47" t="s">
        <v>16013</v>
      </c>
      <c r="F4785" s="52" t="s">
        <v>26560</v>
      </c>
      <c r="G4785" s="10">
        <v>29407</v>
      </c>
      <c r="H4785" s="10" t="s">
        <v>26561</v>
      </c>
      <c r="I4785" s="47" t="s">
        <v>19614</v>
      </c>
      <c r="J4785" s="10" t="s">
        <v>26562</v>
      </c>
      <c r="K4785" s="10" t="s">
        <v>26563</v>
      </c>
    </row>
    <row r="4786" spans="3:11" ht="15" customHeight="1" x14ac:dyDescent="0.3">
      <c r="C4786" s="44" t="s">
        <v>28482</v>
      </c>
      <c r="D4786" s="47" t="s">
        <v>16015</v>
      </c>
      <c r="F4786" s="52" t="s">
        <v>14345</v>
      </c>
      <c r="G4786" s="10">
        <v>100270683</v>
      </c>
      <c r="H4786" s="10" t="s">
        <v>10008</v>
      </c>
      <c r="I4786" s="47" t="s">
        <v>10007</v>
      </c>
      <c r="J4786" s="10" t="s">
        <v>10009</v>
      </c>
      <c r="K4786" s="10" t="s">
        <v>10010</v>
      </c>
    </row>
    <row r="4787" spans="3:11" ht="15" customHeight="1" x14ac:dyDescent="0.3">
      <c r="C4787" s="44" t="s">
        <v>28483</v>
      </c>
      <c r="D4787" s="47" t="s">
        <v>10951</v>
      </c>
      <c r="F4787" s="52" t="s">
        <v>26564</v>
      </c>
      <c r="G4787" s="10">
        <v>170634</v>
      </c>
      <c r="H4787" s="10" t="s">
        <v>26565</v>
      </c>
      <c r="I4787" s="47" t="s">
        <v>19617</v>
      </c>
      <c r="J4787" s="10" t="s">
        <v>26566</v>
      </c>
      <c r="K4787" s="10" t="s">
        <v>26567</v>
      </c>
    </row>
    <row r="4788" spans="3:11" ht="15" customHeight="1" x14ac:dyDescent="0.3">
      <c r="C4788" s="44" t="s">
        <v>28484</v>
      </c>
      <c r="D4788" s="47" t="s">
        <v>10954</v>
      </c>
      <c r="F4788" s="52" t="s">
        <v>26568</v>
      </c>
      <c r="G4788" s="10">
        <v>554302</v>
      </c>
      <c r="H4788" s="10" t="s">
        <v>26569</v>
      </c>
      <c r="I4788" s="47" t="s">
        <v>19619</v>
      </c>
      <c r="J4788" s="10" t="s">
        <v>26570</v>
      </c>
      <c r="K4788" s="10" t="s">
        <v>26571</v>
      </c>
    </row>
    <row r="4789" spans="3:11" ht="15" customHeight="1" x14ac:dyDescent="0.3">
      <c r="C4789" s="44" t="s">
        <v>28485</v>
      </c>
      <c r="D4789" s="47" t="s">
        <v>10958</v>
      </c>
      <c r="F4789" s="52" t="s">
        <v>26572</v>
      </c>
      <c r="G4789" s="10">
        <v>78982</v>
      </c>
      <c r="H4789" s="10" t="s">
        <v>26573</v>
      </c>
      <c r="I4789" s="47" t="s">
        <v>19621</v>
      </c>
      <c r="J4789" s="10" t="s">
        <v>26574</v>
      </c>
      <c r="K4789" s="10" t="s">
        <v>26575</v>
      </c>
    </row>
    <row r="4790" spans="3:11" ht="15" customHeight="1" x14ac:dyDescent="0.3">
      <c r="C4790" s="44" t="s">
        <v>28486</v>
      </c>
      <c r="D4790" s="47" t="s">
        <v>10962</v>
      </c>
      <c r="F4790" s="52" t="s">
        <v>26576</v>
      </c>
      <c r="G4790" s="10">
        <v>78980</v>
      </c>
      <c r="H4790" s="10" t="s">
        <v>26577</v>
      </c>
      <c r="I4790" s="47" t="s">
        <v>19623</v>
      </c>
      <c r="J4790" s="10" t="s">
        <v>26578</v>
      </c>
      <c r="K4790" s="10" t="s">
        <v>26579</v>
      </c>
    </row>
    <row r="4791" spans="3:11" ht="15" customHeight="1" x14ac:dyDescent="0.3">
      <c r="C4791" s="44" t="s">
        <v>28487</v>
      </c>
      <c r="D4791" s="47" t="s">
        <v>10965</v>
      </c>
      <c r="F4791" s="52" t="s">
        <v>26580</v>
      </c>
      <c r="G4791" s="10">
        <v>287003</v>
      </c>
      <c r="H4791" s="10" t="s">
        <v>26581</v>
      </c>
      <c r="I4791" s="47" t="s">
        <v>19625</v>
      </c>
      <c r="J4791" s="10" t="s">
        <v>26582</v>
      </c>
      <c r="K4791" s="10" t="s">
        <v>26583</v>
      </c>
    </row>
    <row r="4792" spans="3:11" ht="15" customHeight="1" x14ac:dyDescent="0.3">
      <c r="C4792" s="44" t="s">
        <v>28488</v>
      </c>
      <c r="D4792" s="47" t="s">
        <v>16022</v>
      </c>
      <c r="F4792" s="52" t="s">
        <v>26584</v>
      </c>
      <c r="G4792" s="10">
        <v>246244</v>
      </c>
      <c r="H4792" s="10" t="s">
        <v>26585</v>
      </c>
      <c r="I4792" s="47" t="s">
        <v>17790</v>
      </c>
      <c r="J4792" s="10" t="s">
        <v>22543</v>
      </c>
      <c r="K4792" s="10" t="s">
        <v>26586</v>
      </c>
    </row>
    <row r="4793" spans="3:11" ht="15" customHeight="1" x14ac:dyDescent="0.3">
      <c r="C4793" s="44" t="s">
        <v>28489</v>
      </c>
      <c r="D4793" s="47" t="s">
        <v>16026</v>
      </c>
      <c r="F4793" s="52" t="s">
        <v>14346</v>
      </c>
      <c r="G4793" s="10">
        <v>299827</v>
      </c>
      <c r="H4793" s="10" t="s">
        <v>10022</v>
      </c>
      <c r="I4793" s="47" t="s">
        <v>4064</v>
      </c>
      <c r="J4793" s="10" t="s">
        <v>10023</v>
      </c>
      <c r="K4793" s="10" t="s">
        <v>10024</v>
      </c>
    </row>
    <row r="4794" spans="3:11" ht="15" customHeight="1" x14ac:dyDescent="0.3">
      <c r="C4794" s="44" t="s">
        <v>28490</v>
      </c>
      <c r="D4794" s="47" t="s">
        <v>16028</v>
      </c>
      <c r="F4794" s="52" t="s">
        <v>14347</v>
      </c>
      <c r="G4794" s="10">
        <v>353305</v>
      </c>
      <c r="H4794" s="10" t="s">
        <v>10025</v>
      </c>
      <c r="I4794" s="47" t="s">
        <v>9095</v>
      </c>
      <c r="J4794" s="10" t="s">
        <v>10026</v>
      </c>
      <c r="K4794" s="10" t="s">
        <v>10027</v>
      </c>
    </row>
    <row r="4795" spans="3:11" ht="15" customHeight="1" x14ac:dyDescent="0.3">
      <c r="C4795" s="44" t="s">
        <v>28491</v>
      </c>
      <c r="D4795" s="47" t="s">
        <v>10996</v>
      </c>
      <c r="F4795" s="52" t="s">
        <v>14348</v>
      </c>
      <c r="G4795" s="10">
        <v>304514</v>
      </c>
      <c r="H4795" s="10" t="s">
        <v>10029</v>
      </c>
      <c r="I4795" s="47" t="s">
        <v>10028</v>
      </c>
      <c r="J4795" s="10" t="s">
        <v>10030</v>
      </c>
      <c r="K4795" s="10" t="s">
        <v>10031</v>
      </c>
    </row>
    <row r="4796" spans="3:11" ht="15" customHeight="1" x14ac:dyDescent="0.3">
      <c r="C4796" s="44" t="s">
        <v>28492</v>
      </c>
      <c r="D4796" s="47" t="s">
        <v>16031</v>
      </c>
      <c r="F4796" s="52" t="s">
        <v>26587</v>
      </c>
      <c r="G4796" s="10">
        <v>24816</v>
      </c>
      <c r="H4796" s="10" t="s">
        <v>26588</v>
      </c>
      <c r="I4796" s="47" t="s">
        <v>17394</v>
      </c>
      <c r="J4796" s="10" t="s">
        <v>22546</v>
      </c>
      <c r="K4796" s="10" t="s">
        <v>26589</v>
      </c>
    </row>
    <row r="4797" spans="3:11" ht="15" customHeight="1" x14ac:dyDescent="0.3">
      <c r="C4797" s="44" t="s">
        <v>28493</v>
      </c>
      <c r="D4797" s="47" t="s">
        <v>28494</v>
      </c>
      <c r="F4797" s="52" t="s">
        <v>14349</v>
      </c>
      <c r="G4797" s="10">
        <v>64525</v>
      </c>
      <c r="H4797" s="10" t="s">
        <v>10033</v>
      </c>
      <c r="I4797" s="47" t="s">
        <v>10032</v>
      </c>
      <c r="J4797" s="10" t="s">
        <v>10034</v>
      </c>
      <c r="K4797" s="10" t="s">
        <v>10035</v>
      </c>
    </row>
    <row r="4798" spans="3:11" ht="15" customHeight="1" x14ac:dyDescent="0.3">
      <c r="C4798" s="44" t="s">
        <v>28495</v>
      </c>
      <c r="D4798" s="47" t="s">
        <v>16036</v>
      </c>
      <c r="F4798" s="52" t="s">
        <v>14350</v>
      </c>
      <c r="G4798" s="10">
        <v>24818</v>
      </c>
      <c r="H4798" s="10" t="s">
        <v>10036</v>
      </c>
      <c r="I4798" s="47" t="s">
        <v>4272</v>
      </c>
      <c r="J4798" s="10" t="s">
        <v>10037</v>
      </c>
      <c r="K4798" s="10" t="s">
        <v>10038</v>
      </c>
    </row>
    <row r="4799" spans="3:11" ht="15" customHeight="1" x14ac:dyDescent="0.3">
      <c r="C4799" s="44" t="s">
        <v>28496</v>
      </c>
      <c r="D4799" s="47" t="s">
        <v>16038</v>
      </c>
      <c r="F4799" s="52" t="s">
        <v>14351</v>
      </c>
      <c r="G4799" s="10">
        <v>680246</v>
      </c>
      <c r="H4799" s="10" t="s">
        <v>10044</v>
      </c>
      <c r="I4799" s="47" t="s">
        <v>7290</v>
      </c>
      <c r="J4799" s="10" t="s">
        <v>10045</v>
      </c>
      <c r="K4799" s="10" t="s">
        <v>10046</v>
      </c>
    </row>
    <row r="4800" spans="3:11" ht="15" customHeight="1" x14ac:dyDescent="0.3">
      <c r="C4800" s="44" t="s">
        <v>28497</v>
      </c>
      <c r="D4800" s="47" t="s">
        <v>16040</v>
      </c>
      <c r="F4800" s="52" t="s">
        <v>14352</v>
      </c>
      <c r="G4800" s="10">
        <v>25563</v>
      </c>
      <c r="H4800" s="10" t="s">
        <v>10056</v>
      </c>
      <c r="I4800" s="47" t="s">
        <v>10055</v>
      </c>
      <c r="J4800" s="10" t="s">
        <v>10057</v>
      </c>
      <c r="K4800" s="10" t="s">
        <v>10058</v>
      </c>
    </row>
    <row r="4801" spans="3:11" ht="15" customHeight="1" x14ac:dyDescent="0.3">
      <c r="C4801" s="44" t="s">
        <v>28498</v>
      </c>
      <c r="D4801" s="47" t="s">
        <v>16042</v>
      </c>
      <c r="F4801" s="52" t="s">
        <v>14353</v>
      </c>
      <c r="G4801" s="10">
        <v>59086</v>
      </c>
      <c r="H4801" s="10" t="s">
        <v>10063</v>
      </c>
      <c r="I4801" s="47" t="s">
        <v>2206</v>
      </c>
      <c r="J4801" s="10" t="s">
        <v>225</v>
      </c>
      <c r="K4801" s="10" t="s">
        <v>10064</v>
      </c>
    </row>
    <row r="4802" spans="3:11" ht="15" customHeight="1" x14ac:dyDescent="0.3">
      <c r="C4802" s="44" t="s">
        <v>28499</v>
      </c>
      <c r="D4802" s="47" t="s">
        <v>16044</v>
      </c>
      <c r="F4802" s="52" t="s">
        <v>14354</v>
      </c>
      <c r="G4802" s="10">
        <v>81811</v>
      </c>
      <c r="H4802" s="10" t="s">
        <v>10083</v>
      </c>
      <c r="I4802" s="47" t="s">
        <v>4502</v>
      </c>
      <c r="J4802" s="10" t="s">
        <v>228</v>
      </c>
      <c r="K4802" s="10" t="s">
        <v>10084</v>
      </c>
    </row>
    <row r="4803" spans="3:11" ht="15" customHeight="1" x14ac:dyDescent="0.3">
      <c r="C4803" s="44" t="s">
        <v>28500</v>
      </c>
      <c r="D4803" s="47" t="s">
        <v>16047</v>
      </c>
      <c r="F4803" s="52" t="s">
        <v>26590</v>
      </c>
      <c r="G4803" s="10">
        <v>312510</v>
      </c>
      <c r="H4803" s="10" t="s">
        <v>26591</v>
      </c>
      <c r="I4803" s="47" t="s">
        <v>17797</v>
      </c>
      <c r="J4803" s="10" t="s">
        <v>22549</v>
      </c>
      <c r="K4803" s="10" t="s">
        <v>26592</v>
      </c>
    </row>
    <row r="4804" spans="3:11" ht="15" customHeight="1" x14ac:dyDescent="0.3">
      <c r="C4804" s="44" t="s">
        <v>28501</v>
      </c>
      <c r="D4804" s="47" t="s">
        <v>11051</v>
      </c>
      <c r="F4804" s="52" t="s">
        <v>26593</v>
      </c>
      <c r="G4804" s="10">
        <v>361655</v>
      </c>
      <c r="H4804" s="10" t="s">
        <v>26594</v>
      </c>
      <c r="I4804" s="47" t="s">
        <v>17799</v>
      </c>
      <c r="J4804" s="10" t="s">
        <v>24908</v>
      </c>
      <c r="K4804" s="10" t="s">
        <v>26595</v>
      </c>
    </row>
    <row r="4805" spans="3:11" ht="15" customHeight="1" x14ac:dyDescent="0.3">
      <c r="C4805" s="44" t="s">
        <v>28502</v>
      </c>
      <c r="D4805" s="47" t="s">
        <v>28503</v>
      </c>
      <c r="F4805" s="52" t="s">
        <v>14355</v>
      </c>
      <c r="G4805" s="10">
        <v>84384</v>
      </c>
      <c r="H4805" s="10" t="s">
        <v>10106</v>
      </c>
      <c r="I4805" s="47" t="s">
        <v>10105</v>
      </c>
      <c r="J4805" s="10" t="s">
        <v>10107</v>
      </c>
      <c r="K4805" s="10" t="s">
        <v>10108</v>
      </c>
    </row>
    <row r="4806" spans="3:11" ht="15" customHeight="1" x14ac:dyDescent="0.3">
      <c r="C4806" s="44" t="s">
        <v>28504</v>
      </c>
      <c r="D4806" s="47" t="s">
        <v>3170</v>
      </c>
      <c r="F4806" s="52" t="s">
        <v>14356</v>
      </c>
      <c r="G4806" s="10">
        <v>25358</v>
      </c>
      <c r="H4806" s="10" t="s">
        <v>10113</v>
      </c>
      <c r="I4806" s="47" t="s">
        <v>3166</v>
      </c>
      <c r="J4806" s="10" t="s">
        <v>10114</v>
      </c>
      <c r="K4806" s="10" t="s">
        <v>10115</v>
      </c>
    </row>
    <row r="4807" spans="3:11" ht="15" customHeight="1" x14ac:dyDescent="0.3">
      <c r="C4807" s="44" t="s">
        <v>28505</v>
      </c>
      <c r="D4807" s="47" t="s">
        <v>11078</v>
      </c>
      <c r="F4807" s="52" t="s">
        <v>14357</v>
      </c>
      <c r="G4807" s="10">
        <v>680127</v>
      </c>
      <c r="H4807" s="10" t="s">
        <v>10116</v>
      </c>
      <c r="I4807" s="47" t="s">
        <v>4075</v>
      </c>
      <c r="J4807" s="10" t="s">
        <v>10117</v>
      </c>
      <c r="K4807" s="10" t="s">
        <v>10118</v>
      </c>
    </row>
    <row r="4808" spans="3:11" ht="15" customHeight="1" x14ac:dyDescent="0.3">
      <c r="C4808" s="44" t="s">
        <v>28506</v>
      </c>
      <c r="D4808" s="47" t="s">
        <v>16052</v>
      </c>
      <c r="F4808" s="52" t="s">
        <v>14358</v>
      </c>
      <c r="G4808" s="10">
        <v>305354</v>
      </c>
      <c r="H4808" s="10" t="s">
        <v>10121</v>
      </c>
      <c r="I4808" s="47" t="s">
        <v>4079</v>
      </c>
      <c r="J4808" s="10" t="s">
        <v>10122</v>
      </c>
      <c r="K4808" s="10" t="s">
        <v>10123</v>
      </c>
    </row>
    <row r="4809" spans="3:11" ht="15" customHeight="1" x14ac:dyDescent="0.3">
      <c r="C4809" s="44" t="s">
        <v>28507</v>
      </c>
      <c r="D4809" s="47" t="s">
        <v>16054</v>
      </c>
      <c r="F4809" s="52" t="s">
        <v>26596</v>
      </c>
      <c r="G4809" s="10">
        <v>305355</v>
      </c>
      <c r="H4809" s="10" t="s">
        <v>26597</v>
      </c>
      <c r="I4809" s="47" t="s">
        <v>21157</v>
      </c>
      <c r="J4809" s="10" t="s">
        <v>10597</v>
      </c>
      <c r="K4809" s="10" t="s">
        <v>26598</v>
      </c>
    </row>
    <row r="4810" spans="3:11" ht="15" customHeight="1" x14ac:dyDescent="0.3">
      <c r="C4810" s="44" t="s">
        <v>28508</v>
      </c>
      <c r="D4810" s="47" t="s">
        <v>16056</v>
      </c>
      <c r="F4810" s="52" t="s">
        <v>14359</v>
      </c>
      <c r="G4810" s="10">
        <v>310553</v>
      </c>
      <c r="H4810" s="10" t="s">
        <v>10124</v>
      </c>
      <c r="I4810" s="47" t="s">
        <v>4085</v>
      </c>
      <c r="J4810" s="10" t="s">
        <v>10125</v>
      </c>
      <c r="K4810" s="10" t="s">
        <v>10126</v>
      </c>
    </row>
    <row r="4811" spans="3:11" ht="15" customHeight="1" x14ac:dyDescent="0.3">
      <c r="C4811" s="44" t="s">
        <v>28509</v>
      </c>
      <c r="D4811" s="47" t="s">
        <v>16060</v>
      </c>
      <c r="F4811" s="52" t="s">
        <v>14360</v>
      </c>
      <c r="G4811" s="10">
        <v>364594</v>
      </c>
      <c r="H4811" s="10" t="s">
        <v>10130</v>
      </c>
      <c r="I4811" s="47" t="s">
        <v>3521</v>
      </c>
      <c r="J4811" s="10" t="s">
        <v>10131</v>
      </c>
      <c r="K4811" s="10" t="s">
        <v>10132</v>
      </c>
    </row>
    <row r="4812" spans="3:11" ht="15" customHeight="1" x14ac:dyDescent="0.3">
      <c r="C4812" s="44" t="s">
        <v>19227</v>
      </c>
      <c r="D4812" s="48" t="s">
        <v>930</v>
      </c>
      <c r="F4812" s="52" t="s">
        <v>14361</v>
      </c>
      <c r="G4812" s="10">
        <v>29260</v>
      </c>
      <c r="H4812" s="10" t="s">
        <v>10133</v>
      </c>
      <c r="I4812" s="47" t="s">
        <v>1034</v>
      </c>
      <c r="J4812" s="10" t="s">
        <v>10134</v>
      </c>
      <c r="K4812" s="10" t="s">
        <v>10135</v>
      </c>
    </row>
    <row r="4813" spans="3:11" ht="15" customHeight="1" x14ac:dyDescent="0.3">
      <c r="C4813" s="44" t="s">
        <v>19228</v>
      </c>
      <c r="D4813" s="48" t="s">
        <v>998</v>
      </c>
      <c r="F4813" s="52" t="s">
        <v>14362</v>
      </c>
      <c r="G4813" s="10">
        <v>289337</v>
      </c>
      <c r="H4813" s="10" t="s">
        <v>10136</v>
      </c>
      <c r="I4813" s="47" t="s">
        <v>4101</v>
      </c>
      <c r="J4813" s="10" t="s">
        <v>10137</v>
      </c>
      <c r="K4813" s="10" t="s">
        <v>10138</v>
      </c>
    </row>
    <row r="4814" spans="3:11" ht="15" customHeight="1" x14ac:dyDescent="0.3">
      <c r="C4814" s="44" t="s">
        <v>19229</v>
      </c>
      <c r="D4814" s="48" t="s">
        <v>1003</v>
      </c>
      <c r="F4814" s="52" t="s">
        <v>14363</v>
      </c>
      <c r="G4814" s="10">
        <v>305353</v>
      </c>
      <c r="H4814" s="10" t="s">
        <v>10139</v>
      </c>
      <c r="I4814" s="47" t="s">
        <v>4102</v>
      </c>
      <c r="J4814" s="10" t="s">
        <v>10140</v>
      </c>
      <c r="K4814" s="10" t="s">
        <v>10141</v>
      </c>
    </row>
    <row r="4815" spans="3:11" ht="15" customHeight="1" x14ac:dyDescent="0.3">
      <c r="C4815" s="44" t="s">
        <v>19230</v>
      </c>
      <c r="D4815" s="48" t="s">
        <v>1008</v>
      </c>
      <c r="F4815" s="52" t="s">
        <v>14364</v>
      </c>
      <c r="G4815" s="10">
        <v>317468</v>
      </c>
      <c r="H4815" s="10" t="s">
        <v>10142</v>
      </c>
      <c r="I4815" s="47" t="s">
        <v>3522</v>
      </c>
      <c r="J4815" s="10" t="s">
        <v>10143</v>
      </c>
      <c r="K4815" s="10" t="s">
        <v>10144</v>
      </c>
    </row>
    <row r="4816" spans="3:11" ht="15" customHeight="1" x14ac:dyDescent="0.3">
      <c r="C4816" s="44" t="s">
        <v>19231</v>
      </c>
      <c r="D4816" s="48" t="s">
        <v>16862</v>
      </c>
      <c r="F4816" s="52" t="s">
        <v>14365</v>
      </c>
      <c r="G4816" s="10">
        <v>338457</v>
      </c>
      <c r="H4816" s="10" t="s">
        <v>10145</v>
      </c>
      <c r="I4816" s="47" t="s">
        <v>3538</v>
      </c>
      <c r="J4816" s="10" t="s">
        <v>10146</v>
      </c>
      <c r="K4816" s="10" t="s">
        <v>10147</v>
      </c>
    </row>
    <row r="4817" spans="3:11" ht="15" customHeight="1" x14ac:dyDescent="0.3">
      <c r="C4817" s="44" t="s">
        <v>19232</v>
      </c>
      <c r="D4817" s="48" t="s">
        <v>1012</v>
      </c>
      <c r="F4817" s="52" t="s">
        <v>26599</v>
      </c>
      <c r="G4817" s="10">
        <v>362545</v>
      </c>
      <c r="H4817" s="10" t="s">
        <v>26600</v>
      </c>
      <c r="I4817" s="47" t="s">
        <v>17396</v>
      </c>
      <c r="J4817" s="10" t="s">
        <v>22558</v>
      </c>
      <c r="K4817" s="10" t="s">
        <v>26601</v>
      </c>
    </row>
    <row r="4818" spans="3:11" ht="15" customHeight="1" x14ac:dyDescent="0.3">
      <c r="C4818" s="44" t="s">
        <v>19233</v>
      </c>
      <c r="D4818" s="48" t="s">
        <v>1016</v>
      </c>
      <c r="F4818" s="52" t="s">
        <v>14366</v>
      </c>
      <c r="G4818" s="10">
        <v>313618</v>
      </c>
      <c r="H4818" s="10" t="s">
        <v>10164</v>
      </c>
      <c r="I4818" s="47" t="s">
        <v>10163</v>
      </c>
      <c r="J4818" s="10" t="s">
        <v>10165</v>
      </c>
      <c r="K4818" s="10" t="s">
        <v>10166</v>
      </c>
    </row>
    <row r="4819" spans="3:11" ht="15" customHeight="1" x14ac:dyDescent="0.3">
      <c r="C4819" s="44" t="s">
        <v>19234</v>
      </c>
      <c r="D4819" s="48" t="s">
        <v>1023</v>
      </c>
      <c r="F4819" s="52" t="s">
        <v>26602</v>
      </c>
      <c r="G4819" s="10">
        <v>362751</v>
      </c>
      <c r="H4819" s="10" t="s">
        <v>26603</v>
      </c>
      <c r="I4819" s="47" t="s">
        <v>17803</v>
      </c>
      <c r="J4819" s="10" t="s">
        <v>22561</v>
      </c>
      <c r="K4819" s="10" t="s">
        <v>26604</v>
      </c>
    </row>
    <row r="4820" spans="3:11" ht="15" customHeight="1" x14ac:dyDescent="0.3">
      <c r="C4820" s="44" t="s">
        <v>19235</v>
      </c>
      <c r="D4820" s="48" t="s">
        <v>1029</v>
      </c>
      <c r="F4820" s="52" t="s">
        <v>14367</v>
      </c>
      <c r="G4820" s="10">
        <v>24835</v>
      </c>
      <c r="H4820" s="10" t="s">
        <v>10171</v>
      </c>
      <c r="I4820" s="47" t="s">
        <v>1039</v>
      </c>
      <c r="J4820" s="10" t="s">
        <v>10172</v>
      </c>
      <c r="K4820" s="10" t="s">
        <v>10173</v>
      </c>
    </row>
    <row r="4821" spans="3:11" ht="15" customHeight="1" x14ac:dyDescent="0.3">
      <c r="C4821" s="44" t="s">
        <v>19236</v>
      </c>
      <c r="D4821" s="48" t="s">
        <v>1035</v>
      </c>
      <c r="F4821" s="52" t="s">
        <v>26605</v>
      </c>
      <c r="G4821" s="10">
        <v>287543</v>
      </c>
      <c r="H4821" s="10" t="s">
        <v>26606</v>
      </c>
      <c r="I4821" s="47" t="s">
        <v>18297</v>
      </c>
      <c r="J4821" s="10" t="s">
        <v>22564</v>
      </c>
      <c r="K4821" s="10" t="s">
        <v>26607</v>
      </c>
    </row>
    <row r="4822" spans="3:11" ht="15" customHeight="1" x14ac:dyDescent="0.3">
      <c r="C4822" s="44" t="s">
        <v>19237</v>
      </c>
      <c r="D4822" s="48" t="s">
        <v>1040</v>
      </c>
      <c r="F4822" s="52" t="s">
        <v>26608</v>
      </c>
      <c r="G4822" s="10">
        <v>84397</v>
      </c>
      <c r="H4822" s="10" t="s">
        <v>26609</v>
      </c>
      <c r="I4822" s="47" t="s">
        <v>19200</v>
      </c>
      <c r="J4822" s="10" t="s">
        <v>24921</v>
      </c>
      <c r="K4822" s="10" t="s">
        <v>26610</v>
      </c>
    </row>
    <row r="4823" spans="3:11" ht="15" customHeight="1" x14ac:dyDescent="0.3">
      <c r="C4823" s="44" t="s">
        <v>19238</v>
      </c>
      <c r="D4823" s="48" t="s">
        <v>1049</v>
      </c>
      <c r="F4823" s="52" t="s">
        <v>26611</v>
      </c>
      <c r="G4823" s="10">
        <v>307428</v>
      </c>
      <c r="H4823" s="10" t="s">
        <v>26612</v>
      </c>
      <c r="I4823" s="47" t="s">
        <v>17807</v>
      </c>
      <c r="J4823" s="10" t="s">
        <v>22570</v>
      </c>
      <c r="K4823" s="10" t="s">
        <v>26613</v>
      </c>
    </row>
    <row r="4824" spans="3:11" ht="15" customHeight="1" x14ac:dyDescent="0.3">
      <c r="C4824" s="44" t="s">
        <v>19239</v>
      </c>
      <c r="D4824" s="48" t="s">
        <v>1060</v>
      </c>
      <c r="F4824" s="52" t="s">
        <v>14368</v>
      </c>
      <c r="G4824" s="10">
        <v>364420</v>
      </c>
      <c r="H4824" s="10" t="s">
        <v>10176</v>
      </c>
      <c r="I4824" s="47" t="s">
        <v>1045</v>
      </c>
      <c r="J4824" s="10" t="s">
        <v>10177</v>
      </c>
      <c r="K4824" s="10" t="s">
        <v>10178</v>
      </c>
    </row>
    <row r="4825" spans="3:11" ht="15" customHeight="1" x14ac:dyDescent="0.3">
      <c r="C4825" s="44" t="s">
        <v>19240</v>
      </c>
      <c r="D4825" s="48" t="s">
        <v>1073</v>
      </c>
      <c r="F4825" s="52" t="s">
        <v>14369</v>
      </c>
      <c r="G4825" s="10">
        <v>25341</v>
      </c>
      <c r="H4825" s="10" t="s">
        <v>10179</v>
      </c>
      <c r="I4825" s="47" t="s">
        <v>2568</v>
      </c>
      <c r="J4825" s="10" t="s">
        <v>234</v>
      </c>
      <c r="K4825" s="10" t="s">
        <v>10180</v>
      </c>
    </row>
    <row r="4826" spans="3:11" ht="15" customHeight="1" x14ac:dyDescent="0.3">
      <c r="C4826" s="44" t="s">
        <v>19241</v>
      </c>
      <c r="D4826" s="48" t="s">
        <v>1147</v>
      </c>
      <c r="F4826" s="52" t="s">
        <v>14370</v>
      </c>
      <c r="G4826" s="10">
        <v>25625</v>
      </c>
      <c r="H4826" s="10" t="s">
        <v>10183</v>
      </c>
      <c r="I4826" s="47" t="s">
        <v>1054</v>
      </c>
      <c r="J4826" s="10" t="s">
        <v>10184</v>
      </c>
      <c r="K4826" s="10" t="s">
        <v>10185</v>
      </c>
    </row>
    <row r="4827" spans="3:11" ht="15" customHeight="1" x14ac:dyDescent="0.3">
      <c r="C4827" s="44" t="s">
        <v>19242</v>
      </c>
      <c r="D4827" s="48" t="s">
        <v>1153</v>
      </c>
      <c r="F4827" s="52" t="s">
        <v>14371</v>
      </c>
      <c r="G4827" s="10">
        <v>156767</v>
      </c>
      <c r="H4827" s="10" t="s">
        <v>10186</v>
      </c>
      <c r="I4827" s="47" t="s">
        <v>2931</v>
      </c>
      <c r="J4827" s="10" t="s">
        <v>10187</v>
      </c>
      <c r="K4827" s="10" t="s">
        <v>10188</v>
      </c>
    </row>
    <row r="4828" spans="3:11" ht="15" customHeight="1" x14ac:dyDescent="0.3">
      <c r="C4828" s="44" t="s">
        <v>19243</v>
      </c>
      <c r="D4828" s="48" t="s">
        <v>1158</v>
      </c>
      <c r="F4828" s="52" t="s">
        <v>14372</v>
      </c>
      <c r="G4828" s="10">
        <v>316256</v>
      </c>
      <c r="H4828" s="10" t="s">
        <v>10192</v>
      </c>
      <c r="I4828" s="47" t="s">
        <v>10191</v>
      </c>
      <c r="J4828" s="10" t="s">
        <v>10193</v>
      </c>
      <c r="K4828" s="10" t="s">
        <v>10194</v>
      </c>
    </row>
    <row r="4829" spans="3:11" ht="15" customHeight="1" x14ac:dyDescent="0.3">
      <c r="C4829" s="44" t="s">
        <v>19244</v>
      </c>
      <c r="D4829" s="48" t="s">
        <v>16876</v>
      </c>
      <c r="F4829" s="52" t="s">
        <v>14373</v>
      </c>
      <c r="G4829" s="10">
        <v>500592</v>
      </c>
      <c r="H4829" s="10" t="s">
        <v>10196</v>
      </c>
      <c r="I4829" s="47" t="s">
        <v>10195</v>
      </c>
      <c r="J4829" s="10" t="s">
        <v>10197</v>
      </c>
      <c r="K4829" s="10" t="s">
        <v>10198</v>
      </c>
    </row>
    <row r="4830" spans="3:11" ht="15" customHeight="1" x14ac:dyDescent="0.3">
      <c r="C4830" s="44" t="s">
        <v>19245</v>
      </c>
      <c r="D4830" s="48" t="s">
        <v>1666</v>
      </c>
      <c r="F4830" s="52" t="s">
        <v>14374</v>
      </c>
      <c r="G4830" s="10">
        <v>25572</v>
      </c>
      <c r="H4830" s="10" t="s">
        <v>10199</v>
      </c>
      <c r="I4830" s="47" t="s">
        <v>7196</v>
      </c>
      <c r="J4830" s="10" t="s">
        <v>10200</v>
      </c>
      <c r="K4830" s="10" t="s">
        <v>10201</v>
      </c>
    </row>
    <row r="4831" spans="3:11" ht="15" customHeight="1" x14ac:dyDescent="0.3">
      <c r="C4831" s="44" t="s">
        <v>19246</v>
      </c>
      <c r="D4831" s="48" t="s">
        <v>1672</v>
      </c>
      <c r="F4831" s="52" t="s">
        <v>14375</v>
      </c>
      <c r="G4831" s="10">
        <v>25069</v>
      </c>
      <c r="H4831" s="10" t="s">
        <v>10204</v>
      </c>
      <c r="I4831" s="47" t="s">
        <v>7197</v>
      </c>
      <c r="J4831" s="10" t="s">
        <v>10205</v>
      </c>
      <c r="K4831" s="10" t="s">
        <v>10206</v>
      </c>
    </row>
    <row r="4832" spans="3:11" ht="15" customHeight="1" x14ac:dyDescent="0.3">
      <c r="C4832" s="44" t="s">
        <v>19247</v>
      </c>
      <c r="D4832" s="48" t="s">
        <v>1676</v>
      </c>
      <c r="F4832" s="52" t="s">
        <v>14376</v>
      </c>
      <c r="G4832" s="10">
        <v>500590</v>
      </c>
      <c r="H4832" s="10" t="s">
        <v>10211</v>
      </c>
      <c r="I4832" s="47" t="s">
        <v>10210</v>
      </c>
      <c r="J4832" s="10" t="s">
        <v>10212</v>
      </c>
      <c r="K4832" s="10" t="s">
        <v>10213</v>
      </c>
    </row>
    <row r="4833" spans="3:11" ht="15" customHeight="1" x14ac:dyDescent="0.3">
      <c r="C4833" s="44" t="s">
        <v>19248</v>
      </c>
      <c r="D4833" s="48" t="s">
        <v>935</v>
      </c>
      <c r="F4833" s="52" t="s">
        <v>14377</v>
      </c>
      <c r="G4833" s="10">
        <v>246775</v>
      </c>
      <c r="H4833" s="10" t="s">
        <v>10216</v>
      </c>
      <c r="I4833" s="10" t="s">
        <v>2569</v>
      </c>
      <c r="J4833" s="10" t="s">
        <v>237</v>
      </c>
      <c r="K4833" s="10" t="s">
        <v>10217</v>
      </c>
    </row>
    <row r="4834" spans="3:11" ht="15" customHeight="1" x14ac:dyDescent="0.3">
      <c r="C4834" s="44" t="s">
        <v>19249</v>
      </c>
      <c r="D4834" s="48" t="s">
        <v>16882</v>
      </c>
      <c r="F4834" s="52" t="s">
        <v>14378</v>
      </c>
      <c r="G4834" s="10">
        <v>117516</v>
      </c>
      <c r="H4834" s="10" t="s">
        <v>10223</v>
      </c>
      <c r="I4834" s="47" t="s">
        <v>2573</v>
      </c>
      <c r="J4834" s="10" t="s">
        <v>240</v>
      </c>
      <c r="K4834" s="10" t="s">
        <v>10224</v>
      </c>
    </row>
    <row r="4835" spans="3:11" ht="15" customHeight="1" x14ac:dyDescent="0.3">
      <c r="C4835" s="44" t="s">
        <v>19250</v>
      </c>
      <c r="D4835" s="48" t="s">
        <v>16884</v>
      </c>
      <c r="F4835" s="52" t="s">
        <v>14379</v>
      </c>
      <c r="G4835" s="10">
        <v>360548</v>
      </c>
      <c r="H4835" s="10" t="s">
        <v>10230</v>
      </c>
      <c r="I4835" s="47" t="s">
        <v>2938</v>
      </c>
      <c r="J4835" s="10" t="s">
        <v>10231</v>
      </c>
      <c r="K4835" s="10" t="s">
        <v>10232</v>
      </c>
    </row>
    <row r="4836" spans="3:11" ht="15" customHeight="1" x14ac:dyDescent="0.3">
      <c r="C4836" s="44" t="s">
        <v>19251</v>
      </c>
      <c r="D4836" s="48" t="s">
        <v>1842</v>
      </c>
      <c r="F4836" s="52" t="s">
        <v>14380</v>
      </c>
      <c r="G4836" s="10">
        <v>287437</v>
      </c>
      <c r="H4836" s="10" t="s">
        <v>10235</v>
      </c>
      <c r="I4836" s="47" t="s">
        <v>2574</v>
      </c>
      <c r="J4836" s="10" t="s">
        <v>243</v>
      </c>
      <c r="K4836" s="10" t="s">
        <v>10236</v>
      </c>
    </row>
    <row r="4837" spans="3:11" ht="15" customHeight="1" x14ac:dyDescent="0.3">
      <c r="C4837" s="44" t="s">
        <v>19252</v>
      </c>
      <c r="D4837" s="48" t="s">
        <v>1847</v>
      </c>
      <c r="F4837" s="52" t="s">
        <v>14381</v>
      </c>
      <c r="G4837" s="10">
        <v>301133</v>
      </c>
      <c r="H4837" s="10" t="s">
        <v>10237</v>
      </c>
      <c r="I4837" s="47" t="s">
        <v>2576</v>
      </c>
      <c r="J4837" s="10" t="s">
        <v>249</v>
      </c>
      <c r="K4837" s="10" t="s">
        <v>10238</v>
      </c>
    </row>
    <row r="4838" spans="3:11" ht="15" customHeight="1" x14ac:dyDescent="0.3">
      <c r="C4838" s="44" t="s">
        <v>19253</v>
      </c>
      <c r="D4838" s="48" t="s">
        <v>2079</v>
      </c>
      <c r="F4838" s="52" t="s">
        <v>14382</v>
      </c>
      <c r="G4838" s="10">
        <v>252878</v>
      </c>
      <c r="H4838" s="10" t="s">
        <v>10241</v>
      </c>
      <c r="I4838" s="47" t="s">
        <v>4513</v>
      </c>
      <c r="J4838" s="10" t="s">
        <v>10242</v>
      </c>
      <c r="K4838" s="10" t="s">
        <v>10243</v>
      </c>
    </row>
    <row r="4839" spans="3:11" ht="15" customHeight="1" x14ac:dyDescent="0.3">
      <c r="C4839" s="44" t="s">
        <v>19254</v>
      </c>
      <c r="D4839" s="48" t="s">
        <v>2145</v>
      </c>
      <c r="F4839" s="52" t="s">
        <v>14383</v>
      </c>
      <c r="G4839" s="10">
        <v>364031</v>
      </c>
      <c r="H4839" s="10" t="s">
        <v>10244</v>
      </c>
      <c r="I4839" s="47" t="s">
        <v>4515</v>
      </c>
      <c r="J4839" s="10" t="s">
        <v>10245</v>
      </c>
      <c r="K4839" s="10" t="s">
        <v>10246</v>
      </c>
    </row>
    <row r="4840" spans="3:11" ht="15" customHeight="1" x14ac:dyDescent="0.3">
      <c r="C4840" s="44" t="s">
        <v>19255</v>
      </c>
      <c r="D4840" s="48" t="s">
        <v>2155</v>
      </c>
      <c r="F4840" s="52" t="s">
        <v>14384</v>
      </c>
      <c r="G4840" s="10">
        <v>89814</v>
      </c>
      <c r="H4840" s="10" t="s">
        <v>10247</v>
      </c>
      <c r="I4840" s="47" t="s">
        <v>2579</v>
      </c>
      <c r="J4840" s="10" t="s">
        <v>252</v>
      </c>
      <c r="K4840" s="10" t="s">
        <v>10248</v>
      </c>
    </row>
    <row r="4841" spans="3:11" ht="15" customHeight="1" x14ac:dyDescent="0.3">
      <c r="C4841" s="44" t="s">
        <v>19256</v>
      </c>
      <c r="D4841" s="48" t="s">
        <v>2189</v>
      </c>
      <c r="F4841" s="52" t="s">
        <v>14385</v>
      </c>
      <c r="G4841" s="10">
        <v>353218</v>
      </c>
      <c r="H4841" s="10" t="s">
        <v>10249</v>
      </c>
      <c r="I4841" s="47" t="s">
        <v>4520</v>
      </c>
      <c r="J4841" s="10" t="s">
        <v>10250</v>
      </c>
      <c r="K4841" s="10" t="s">
        <v>10251</v>
      </c>
    </row>
    <row r="4842" spans="3:11" ht="15" customHeight="1" x14ac:dyDescent="0.3">
      <c r="C4842" s="44" t="s">
        <v>19257</v>
      </c>
      <c r="D4842" s="48" t="s">
        <v>2195</v>
      </c>
      <c r="F4842" s="52" t="s">
        <v>14386</v>
      </c>
      <c r="G4842" s="10">
        <v>361677</v>
      </c>
      <c r="H4842" s="10" t="s">
        <v>10271</v>
      </c>
      <c r="I4842" s="47" t="s">
        <v>4120</v>
      </c>
      <c r="J4842" s="10" t="s">
        <v>10272</v>
      </c>
      <c r="K4842" s="10" t="s">
        <v>10273</v>
      </c>
    </row>
    <row r="4843" spans="3:11" ht="15" customHeight="1" x14ac:dyDescent="0.3">
      <c r="C4843" s="44" t="s">
        <v>19258</v>
      </c>
      <c r="D4843" s="48" t="s">
        <v>2309</v>
      </c>
      <c r="F4843" s="52" t="s">
        <v>14387</v>
      </c>
      <c r="G4843" s="10">
        <v>362501</v>
      </c>
      <c r="H4843" s="10" t="s">
        <v>10281</v>
      </c>
      <c r="I4843" s="47" t="s">
        <v>10280</v>
      </c>
      <c r="J4843" s="10" t="s">
        <v>10282</v>
      </c>
      <c r="K4843" s="10" t="s">
        <v>10283</v>
      </c>
    </row>
    <row r="4844" spans="3:11" ht="15" customHeight="1" x14ac:dyDescent="0.3">
      <c r="C4844" s="44" t="s">
        <v>19259</v>
      </c>
      <c r="D4844" s="48" t="s">
        <v>695</v>
      </c>
      <c r="F4844" s="52" t="s">
        <v>14388</v>
      </c>
      <c r="G4844" s="10">
        <v>24842</v>
      </c>
      <c r="H4844" s="10" t="s">
        <v>10287</v>
      </c>
      <c r="I4844" s="47" t="s">
        <v>1066</v>
      </c>
      <c r="J4844" s="10" t="s">
        <v>10288</v>
      </c>
      <c r="K4844" s="10" t="s">
        <v>10289</v>
      </c>
    </row>
    <row r="4845" spans="3:11" ht="15" customHeight="1" x14ac:dyDescent="0.3">
      <c r="C4845" s="44" t="s">
        <v>19260</v>
      </c>
      <c r="D4845" s="48" t="s">
        <v>2411</v>
      </c>
      <c r="F4845" s="52" t="s">
        <v>14389</v>
      </c>
      <c r="G4845" s="10">
        <v>305025</v>
      </c>
      <c r="H4845" s="10" t="s">
        <v>10290</v>
      </c>
      <c r="I4845" s="47" t="s">
        <v>2948</v>
      </c>
      <c r="J4845" s="10" t="s">
        <v>10291</v>
      </c>
      <c r="K4845" s="10" t="s">
        <v>10292</v>
      </c>
    </row>
    <row r="4846" spans="3:11" ht="15" customHeight="1" x14ac:dyDescent="0.3">
      <c r="C4846" s="44" t="s">
        <v>19261</v>
      </c>
      <c r="D4846" s="48" t="s">
        <v>2421</v>
      </c>
      <c r="F4846" s="52" t="s">
        <v>14390</v>
      </c>
      <c r="G4846" s="10">
        <v>246334</v>
      </c>
      <c r="H4846" s="10" t="s">
        <v>10295</v>
      </c>
      <c r="I4846" s="47" t="s">
        <v>2953</v>
      </c>
      <c r="J4846" s="10" t="s">
        <v>10296</v>
      </c>
      <c r="K4846" s="10" t="s">
        <v>10297</v>
      </c>
    </row>
    <row r="4847" spans="3:11" ht="15" customHeight="1" x14ac:dyDescent="0.3">
      <c r="C4847" s="44" t="s">
        <v>19262</v>
      </c>
      <c r="D4847" s="48" t="s">
        <v>2252</v>
      </c>
      <c r="F4847" s="52" t="s">
        <v>14391</v>
      </c>
      <c r="G4847" s="10">
        <v>362675</v>
      </c>
      <c r="H4847" s="10" t="s">
        <v>10298</v>
      </c>
      <c r="I4847" s="47" t="s">
        <v>2954</v>
      </c>
      <c r="J4847" s="10" t="s">
        <v>10299</v>
      </c>
      <c r="K4847" s="10" t="s">
        <v>10300</v>
      </c>
    </row>
    <row r="4848" spans="3:11" ht="15" customHeight="1" x14ac:dyDescent="0.3">
      <c r="C4848" s="44" t="s">
        <v>19263</v>
      </c>
      <c r="D4848" s="48" t="s">
        <v>2256</v>
      </c>
      <c r="F4848" s="52" t="s">
        <v>14392</v>
      </c>
      <c r="G4848" s="10">
        <v>54314</v>
      </c>
      <c r="H4848" s="10" t="s">
        <v>10305</v>
      </c>
      <c r="I4848" s="47" t="s">
        <v>10304</v>
      </c>
      <c r="J4848" s="10" t="s">
        <v>10306</v>
      </c>
      <c r="K4848" s="10" t="s">
        <v>10307</v>
      </c>
    </row>
    <row r="4849" spans="3:11" ht="15" customHeight="1" x14ac:dyDescent="0.3">
      <c r="C4849" s="44" t="s">
        <v>19264</v>
      </c>
      <c r="D4849" s="48" t="s">
        <v>2621</v>
      </c>
      <c r="F4849" s="52" t="s">
        <v>26614</v>
      </c>
      <c r="G4849" s="10">
        <v>288617</v>
      </c>
      <c r="H4849" s="10" t="s">
        <v>26615</v>
      </c>
      <c r="I4849" s="47" t="s">
        <v>19214</v>
      </c>
      <c r="J4849" s="10" t="s">
        <v>22582</v>
      </c>
      <c r="K4849" s="10" t="s">
        <v>26616</v>
      </c>
    </row>
    <row r="4850" spans="3:11" ht="15" customHeight="1" x14ac:dyDescent="0.3">
      <c r="C4850" s="44" t="s">
        <v>19265</v>
      </c>
      <c r="D4850" s="48" t="s">
        <v>2257</v>
      </c>
      <c r="F4850" s="52" t="s">
        <v>14393</v>
      </c>
      <c r="G4850" s="10">
        <v>246756</v>
      </c>
      <c r="H4850" s="10" t="s">
        <v>10314</v>
      </c>
      <c r="I4850" s="47" t="s">
        <v>2956</v>
      </c>
      <c r="J4850" s="10" t="s">
        <v>10315</v>
      </c>
      <c r="K4850" s="10" t="s">
        <v>10316</v>
      </c>
    </row>
    <row r="4851" spans="3:11" ht="15" customHeight="1" x14ac:dyDescent="0.3">
      <c r="C4851" s="44" t="s">
        <v>19266</v>
      </c>
      <c r="D4851" s="48" t="s">
        <v>2262</v>
      </c>
      <c r="F4851" s="52" t="s">
        <v>14394</v>
      </c>
      <c r="G4851" s="10">
        <v>311786</v>
      </c>
      <c r="H4851" s="10" t="s">
        <v>10317</v>
      </c>
      <c r="I4851" s="47" t="s">
        <v>2947</v>
      </c>
      <c r="J4851" s="10" t="s">
        <v>10318</v>
      </c>
      <c r="K4851" s="10" t="s">
        <v>10319</v>
      </c>
    </row>
    <row r="4852" spans="3:11" ht="15" customHeight="1" x14ac:dyDescent="0.3">
      <c r="C4852" s="44" t="s">
        <v>19267</v>
      </c>
      <c r="D4852" s="48" t="s">
        <v>2267</v>
      </c>
      <c r="F4852" s="52" t="s">
        <v>14395</v>
      </c>
      <c r="G4852" s="10">
        <v>362788</v>
      </c>
      <c r="H4852" s="10" t="s">
        <v>10320</v>
      </c>
      <c r="I4852" s="47" t="s">
        <v>2952</v>
      </c>
      <c r="J4852" s="10" t="s">
        <v>10321</v>
      </c>
      <c r="K4852" s="10" t="s">
        <v>10322</v>
      </c>
    </row>
    <row r="4853" spans="3:11" ht="15" customHeight="1" x14ac:dyDescent="0.3">
      <c r="C4853" s="44" t="s">
        <v>19268</v>
      </c>
      <c r="D4853" s="48" t="s">
        <v>2272</v>
      </c>
      <c r="F4853" s="52" t="s">
        <v>14396</v>
      </c>
      <c r="G4853" s="10">
        <v>303285</v>
      </c>
      <c r="H4853" s="10" t="s">
        <v>10324</v>
      </c>
      <c r="I4853" s="47" t="s">
        <v>10323</v>
      </c>
      <c r="J4853" s="10" t="s">
        <v>10325</v>
      </c>
      <c r="K4853" s="10" t="s">
        <v>10326</v>
      </c>
    </row>
    <row r="4854" spans="3:11" ht="15" customHeight="1" x14ac:dyDescent="0.3">
      <c r="C4854" s="44" t="s">
        <v>19269</v>
      </c>
      <c r="D4854" s="48" t="s">
        <v>2278</v>
      </c>
      <c r="F4854" s="52" t="s">
        <v>14397</v>
      </c>
      <c r="G4854" s="10">
        <v>311245</v>
      </c>
      <c r="H4854" s="10" t="s">
        <v>10327</v>
      </c>
      <c r="I4854" s="47" t="s">
        <v>4121</v>
      </c>
      <c r="J4854" s="10" t="s">
        <v>10328</v>
      </c>
      <c r="K4854" s="10" t="s">
        <v>10329</v>
      </c>
    </row>
    <row r="4855" spans="3:11" ht="15" customHeight="1" x14ac:dyDescent="0.3">
      <c r="C4855" s="44" t="s">
        <v>19270</v>
      </c>
      <c r="D4855" s="48" t="s">
        <v>2656</v>
      </c>
      <c r="F4855" s="52" t="s">
        <v>14398</v>
      </c>
      <c r="G4855" s="10">
        <v>360491</v>
      </c>
      <c r="H4855" s="10" t="s">
        <v>10331</v>
      </c>
      <c r="I4855" s="47" t="s">
        <v>10330</v>
      </c>
      <c r="J4855" s="10" t="s">
        <v>10332</v>
      </c>
      <c r="K4855" s="10" t="s">
        <v>10333</v>
      </c>
    </row>
    <row r="4856" spans="3:11" ht="15" customHeight="1" x14ac:dyDescent="0.3">
      <c r="C4856" s="44" t="s">
        <v>19271</v>
      </c>
      <c r="D4856" s="48" t="s">
        <v>2283</v>
      </c>
      <c r="F4856" s="52" t="s">
        <v>26617</v>
      </c>
      <c r="G4856" s="10">
        <v>367167</v>
      </c>
      <c r="H4856" s="10" t="s">
        <v>26618</v>
      </c>
      <c r="I4856" s="47" t="s">
        <v>17831</v>
      </c>
      <c r="J4856" s="10" t="s">
        <v>24941</v>
      </c>
      <c r="K4856" s="10" t="s">
        <v>26619</v>
      </c>
    </row>
    <row r="4857" spans="3:11" ht="15" customHeight="1" x14ac:dyDescent="0.3">
      <c r="C4857" s="44" t="s">
        <v>19272</v>
      </c>
      <c r="D4857" s="48" t="s">
        <v>2672</v>
      </c>
      <c r="F4857" s="52" t="s">
        <v>26620</v>
      </c>
      <c r="G4857" s="10">
        <v>287069</v>
      </c>
      <c r="H4857" s="10" t="s">
        <v>26621</v>
      </c>
      <c r="I4857" s="47" t="s">
        <v>19216</v>
      </c>
      <c r="J4857" s="10" t="s">
        <v>22597</v>
      </c>
      <c r="K4857" s="10" t="s">
        <v>26622</v>
      </c>
    </row>
    <row r="4858" spans="3:11" ht="15" customHeight="1" x14ac:dyDescent="0.3">
      <c r="C4858" s="44" t="s">
        <v>19273</v>
      </c>
      <c r="D4858" s="48" t="s">
        <v>766</v>
      </c>
      <c r="F4858" s="52" t="s">
        <v>14399</v>
      </c>
      <c r="G4858" s="10">
        <v>25570</v>
      </c>
      <c r="H4858" s="10" t="s">
        <v>10336</v>
      </c>
      <c r="I4858" s="47" t="s">
        <v>3850</v>
      </c>
      <c r="J4858" s="10" t="s">
        <v>10337</v>
      </c>
      <c r="K4858" s="10" t="s">
        <v>10338</v>
      </c>
    </row>
    <row r="4859" spans="3:11" ht="15" customHeight="1" x14ac:dyDescent="0.3">
      <c r="C4859" s="44" t="s">
        <v>19274</v>
      </c>
      <c r="D4859" s="48" t="s">
        <v>2679</v>
      </c>
      <c r="F4859" s="52" t="s">
        <v>26623</v>
      </c>
      <c r="G4859" s="10">
        <v>252859</v>
      </c>
      <c r="H4859" s="10" t="s">
        <v>26624</v>
      </c>
      <c r="I4859" s="47" t="s">
        <v>17399</v>
      </c>
      <c r="J4859" s="10" t="s">
        <v>24951</v>
      </c>
      <c r="K4859" s="10" t="s">
        <v>26625</v>
      </c>
    </row>
    <row r="4860" spans="3:11" ht="15" customHeight="1" x14ac:dyDescent="0.3">
      <c r="C4860" s="44" t="s">
        <v>19275</v>
      </c>
      <c r="D4860" s="48" t="s">
        <v>16909</v>
      </c>
      <c r="F4860" s="52" t="s">
        <v>26626</v>
      </c>
      <c r="G4860" s="10">
        <v>360534</v>
      </c>
      <c r="H4860" s="10" t="s">
        <v>26627</v>
      </c>
      <c r="I4860" s="47" t="s">
        <v>18309</v>
      </c>
      <c r="J4860" s="10" t="s">
        <v>24958</v>
      </c>
      <c r="K4860" s="10" t="s">
        <v>26628</v>
      </c>
    </row>
    <row r="4861" spans="3:11" ht="15" customHeight="1" x14ac:dyDescent="0.3">
      <c r="C4861" s="44" t="s">
        <v>19276</v>
      </c>
      <c r="D4861" s="48" t="s">
        <v>16911</v>
      </c>
      <c r="F4861" s="52" t="s">
        <v>26629</v>
      </c>
      <c r="G4861" s="10">
        <v>364398</v>
      </c>
      <c r="H4861" s="10" t="s">
        <v>26630</v>
      </c>
      <c r="I4861" s="47" t="s">
        <v>18311</v>
      </c>
      <c r="J4861" s="10" t="s">
        <v>24962</v>
      </c>
      <c r="K4861" s="10" t="s">
        <v>26631</v>
      </c>
    </row>
    <row r="4862" spans="3:11" ht="15" customHeight="1" x14ac:dyDescent="0.3">
      <c r="C4862" s="44" t="s">
        <v>19277</v>
      </c>
      <c r="D4862" s="48" t="s">
        <v>16913</v>
      </c>
      <c r="F4862" s="52" t="s">
        <v>26632</v>
      </c>
      <c r="G4862" s="10">
        <v>64702</v>
      </c>
      <c r="H4862" s="10" t="s">
        <v>26633</v>
      </c>
      <c r="I4862" s="47" t="s">
        <v>18313</v>
      </c>
      <c r="J4862" s="10" t="s">
        <v>24966</v>
      </c>
      <c r="K4862" s="10" t="s">
        <v>26634</v>
      </c>
    </row>
    <row r="4863" spans="3:11" ht="15" customHeight="1" x14ac:dyDescent="0.3">
      <c r="C4863" s="44" t="s">
        <v>19278</v>
      </c>
      <c r="D4863" s="48" t="s">
        <v>16915</v>
      </c>
      <c r="F4863" s="52" t="s">
        <v>26635</v>
      </c>
      <c r="G4863" s="10">
        <v>361970</v>
      </c>
      <c r="H4863" s="10" t="s">
        <v>26636</v>
      </c>
      <c r="I4863" s="47" t="s">
        <v>18315</v>
      </c>
      <c r="J4863" s="10" t="s">
        <v>24970</v>
      </c>
      <c r="K4863" s="10" t="s">
        <v>26637</v>
      </c>
    </row>
    <row r="4864" spans="3:11" ht="15" customHeight="1" x14ac:dyDescent="0.3">
      <c r="C4864" s="44" t="s">
        <v>19279</v>
      </c>
      <c r="D4864" s="48" t="s">
        <v>3184</v>
      </c>
      <c r="F4864" s="52" t="s">
        <v>26638</v>
      </c>
      <c r="G4864" s="10">
        <v>81002</v>
      </c>
      <c r="H4864" s="10" t="s">
        <v>26639</v>
      </c>
      <c r="I4864" s="47" t="s">
        <v>18319</v>
      </c>
      <c r="J4864" s="10" t="s">
        <v>24978</v>
      </c>
      <c r="K4864" s="10" t="s">
        <v>26640</v>
      </c>
    </row>
    <row r="4865" spans="3:11" ht="15" customHeight="1" x14ac:dyDescent="0.3">
      <c r="C4865" s="44" t="s">
        <v>19280</v>
      </c>
      <c r="D4865" s="48" t="s">
        <v>3188</v>
      </c>
      <c r="F4865" s="52" t="s">
        <v>14400</v>
      </c>
      <c r="G4865" s="10">
        <v>494338</v>
      </c>
      <c r="H4865" s="10" t="s">
        <v>10341</v>
      </c>
      <c r="I4865" s="47" t="s">
        <v>10340</v>
      </c>
      <c r="J4865" s="10" t="s">
        <v>10342</v>
      </c>
      <c r="K4865" s="10" t="s">
        <v>10343</v>
      </c>
    </row>
    <row r="4866" spans="3:11" ht="15" customHeight="1" x14ac:dyDescent="0.3">
      <c r="C4866" s="44" t="s">
        <v>19281</v>
      </c>
      <c r="D4866" s="48" t="s">
        <v>16919</v>
      </c>
      <c r="F4866" s="52" t="s">
        <v>26641</v>
      </c>
      <c r="G4866" s="10">
        <v>309586</v>
      </c>
      <c r="H4866" s="10" t="s">
        <v>26642</v>
      </c>
      <c r="I4866" s="47" t="s">
        <v>18324</v>
      </c>
      <c r="J4866" s="10" t="s">
        <v>24986</v>
      </c>
      <c r="K4866" s="10" t="s">
        <v>26643</v>
      </c>
    </row>
    <row r="4867" spans="3:11" ht="15" customHeight="1" x14ac:dyDescent="0.3">
      <c r="C4867" s="44" t="s">
        <v>19282</v>
      </c>
      <c r="D4867" s="48" t="s">
        <v>3192</v>
      </c>
      <c r="F4867" s="52" t="s">
        <v>14401</v>
      </c>
      <c r="G4867" s="10">
        <v>291171</v>
      </c>
      <c r="H4867" s="10" t="s">
        <v>10345</v>
      </c>
      <c r="I4867" s="47" t="s">
        <v>10344</v>
      </c>
      <c r="J4867" s="10" t="s">
        <v>10346</v>
      </c>
      <c r="K4867" s="10" t="s">
        <v>10347</v>
      </c>
    </row>
    <row r="4868" spans="3:11" ht="15" customHeight="1" x14ac:dyDescent="0.3">
      <c r="C4868" s="44" t="s">
        <v>19283</v>
      </c>
      <c r="D4868" s="48" t="s">
        <v>3196</v>
      </c>
      <c r="F4868" s="52" t="s">
        <v>14402</v>
      </c>
      <c r="G4868" s="10">
        <v>116698</v>
      </c>
      <c r="H4868" s="10" t="s">
        <v>10349</v>
      </c>
      <c r="I4868" s="47" t="s">
        <v>10348</v>
      </c>
      <c r="J4868" s="10" t="s">
        <v>10350</v>
      </c>
      <c r="K4868" s="10" t="s">
        <v>10351</v>
      </c>
    </row>
    <row r="4869" spans="3:11" ht="15" customHeight="1" x14ac:dyDescent="0.3">
      <c r="C4869" s="44" t="s">
        <v>19284</v>
      </c>
      <c r="D4869" s="48" t="s">
        <v>3281</v>
      </c>
      <c r="F4869" s="52" t="s">
        <v>26644</v>
      </c>
      <c r="G4869" s="10">
        <v>83616</v>
      </c>
      <c r="H4869" s="10" t="s">
        <v>26645</v>
      </c>
      <c r="I4869" s="47" t="s">
        <v>18328</v>
      </c>
      <c r="J4869" s="10" t="s">
        <v>24990</v>
      </c>
      <c r="K4869" s="10" t="s">
        <v>26646</v>
      </c>
    </row>
    <row r="4870" spans="3:11" ht="15" customHeight="1" x14ac:dyDescent="0.3">
      <c r="C4870" s="44" t="s">
        <v>19285</v>
      </c>
      <c r="D4870" s="48" t="s">
        <v>3295</v>
      </c>
      <c r="F4870" s="52" t="s">
        <v>26647</v>
      </c>
      <c r="G4870" s="10">
        <v>313264</v>
      </c>
      <c r="H4870" s="10" t="s">
        <v>26648</v>
      </c>
      <c r="I4870" s="47" t="s">
        <v>18332</v>
      </c>
      <c r="J4870" s="10" t="s">
        <v>24998</v>
      </c>
      <c r="K4870" s="10" t="s">
        <v>26649</v>
      </c>
    </row>
    <row r="4871" spans="3:11" ht="15" customHeight="1" x14ac:dyDescent="0.3">
      <c r="C4871" s="44" t="s">
        <v>19286</v>
      </c>
      <c r="D4871" s="48" t="s">
        <v>3299</v>
      </c>
      <c r="F4871" s="52" t="s">
        <v>14403</v>
      </c>
      <c r="G4871" s="10">
        <v>291597</v>
      </c>
      <c r="H4871" s="10" t="s">
        <v>10355</v>
      </c>
      <c r="I4871" s="47" t="s">
        <v>10354</v>
      </c>
      <c r="J4871" s="10" t="s">
        <v>10356</v>
      </c>
      <c r="K4871" s="10" t="s">
        <v>10357</v>
      </c>
    </row>
    <row r="4872" spans="3:11" ht="15" customHeight="1" x14ac:dyDescent="0.3">
      <c r="C4872" s="44" t="s">
        <v>19287</v>
      </c>
      <c r="D4872" s="48" t="s">
        <v>16926</v>
      </c>
      <c r="F4872" s="52" t="s">
        <v>26650</v>
      </c>
      <c r="G4872" s="10">
        <v>360592</v>
      </c>
      <c r="H4872" s="10" t="s">
        <v>26651</v>
      </c>
      <c r="I4872" s="47" t="s">
        <v>18337</v>
      </c>
      <c r="J4872" s="10" t="s">
        <v>25006</v>
      </c>
      <c r="K4872" s="10" t="s">
        <v>26652</v>
      </c>
    </row>
    <row r="4873" spans="3:11" ht="15" customHeight="1" x14ac:dyDescent="0.3">
      <c r="C4873" s="44" t="s">
        <v>19288</v>
      </c>
      <c r="D4873" s="48" t="s">
        <v>3400</v>
      </c>
      <c r="F4873" s="52" t="s">
        <v>26653</v>
      </c>
      <c r="G4873" s="10">
        <v>309591</v>
      </c>
      <c r="H4873" s="10" t="s">
        <v>26654</v>
      </c>
      <c r="I4873" s="47" t="s">
        <v>18341</v>
      </c>
      <c r="J4873" s="10" t="s">
        <v>25014</v>
      </c>
      <c r="K4873" s="10" t="s">
        <v>26655</v>
      </c>
    </row>
    <row r="4874" spans="3:11" ht="15" customHeight="1" x14ac:dyDescent="0.3">
      <c r="C4874" s="44" t="s">
        <v>19289</v>
      </c>
      <c r="D4874" s="48" t="s">
        <v>3404</v>
      </c>
      <c r="F4874" s="52" t="s">
        <v>26656</v>
      </c>
      <c r="G4874" s="10">
        <v>365528</v>
      </c>
      <c r="H4874" s="10" t="s">
        <v>26657</v>
      </c>
      <c r="I4874" s="47" t="s">
        <v>18343</v>
      </c>
      <c r="J4874" s="10" t="s">
        <v>25018</v>
      </c>
      <c r="K4874" s="10" t="s">
        <v>26658</v>
      </c>
    </row>
    <row r="4875" spans="3:11" ht="15" customHeight="1" x14ac:dyDescent="0.3">
      <c r="C4875" s="44" t="s">
        <v>19290</v>
      </c>
      <c r="D4875" s="48" t="s">
        <v>2318</v>
      </c>
      <c r="F4875" s="52" t="s">
        <v>26659</v>
      </c>
      <c r="G4875" s="10">
        <v>303088</v>
      </c>
      <c r="H4875" s="10" t="s">
        <v>26660</v>
      </c>
      <c r="I4875" s="47" t="s">
        <v>20368</v>
      </c>
      <c r="J4875" s="10" t="s">
        <v>26661</v>
      </c>
      <c r="K4875" s="10" t="s">
        <v>26662</v>
      </c>
    </row>
    <row r="4876" spans="3:11" ht="15" customHeight="1" x14ac:dyDescent="0.3">
      <c r="C4876" s="44" t="s">
        <v>19291</v>
      </c>
      <c r="D4876" s="48" t="s">
        <v>2337</v>
      </c>
      <c r="F4876" s="52" t="s">
        <v>26663</v>
      </c>
      <c r="G4876" s="10">
        <v>301106</v>
      </c>
      <c r="H4876" s="10" t="s">
        <v>26664</v>
      </c>
      <c r="I4876" s="47" t="s">
        <v>20370</v>
      </c>
      <c r="J4876" s="10" t="s">
        <v>26665</v>
      </c>
      <c r="K4876" s="10" t="s">
        <v>26666</v>
      </c>
    </row>
    <row r="4877" spans="3:11" ht="15" customHeight="1" x14ac:dyDescent="0.3">
      <c r="C4877" s="44" t="s">
        <v>19292</v>
      </c>
      <c r="D4877" s="48" t="s">
        <v>2344</v>
      </c>
      <c r="F4877" s="52" t="s">
        <v>26667</v>
      </c>
      <c r="G4877" s="10">
        <v>362172</v>
      </c>
      <c r="H4877" s="10" t="s">
        <v>26668</v>
      </c>
      <c r="I4877" s="47" t="s">
        <v>18345</v>
      </c>
      <c r="J4877" s="10" t="s">
        <v>25022</v>
      </c>
      <c r="K4877" s="10" t="s">
        <v>26669</v>
      </c>
    </row>
    <row r="4878" spans="3:11" ht="15" customHeight="1" x14ac:dyDescent="0.3">
      <c r="C4878" s="44" t="s">
        <v>19293</v>
      </c>
      <c r="D4878" s="48" t="s">
        <v>3643</v>
      </c>
      <c r="F4878" s="52" t="s">
        <v>26670</v>
      </c>
      <c r="G4878" s="10">
        <v>295323</v>
      </c>
      <c r="H4878" s="10" t="s">
        <v>26671</v>
      </c>
      <c r="I4878" s="47" t="s">
        <v>18347</v>
      </c>
      <c r="J4878" s="10" t="s">
        <v>25026</v>
      </c>
      <c r="K4878" s="10" t="s">
        <v>26672</v>
      </c>
    </row>
    <row r="4879" spans="3:11" ht="15" customHeight="1" x14ac:dyDescent="0.3">
      <c r="C4879" s="44" t="s">
        <v>19294</v>
      </c>
      <c r="D4879" s="48" t="s">
        <v>2351</v>
      </c>
      <c r="F4879" s="52" t="s">
        <v>26673</v>
      </c>
      <c r="G4879" s="10">
        <v>310641</v>
      </c>
      <c r="H4879" s="10" t="s">
        <v>26674</v>
      </c>
      <c r="I4879" s="47" t="s">
        <v>20374</v>
      </c>
      <c r="J4879" s="10" t="s">
        <v>26675</v>
      </c>
      <c r="K4879" s="10" t="s">
        <v>26676</v>
      </c>
    </row>
    <row r="4880" spans="3:11" ht="15" customHeight="1" x14ac:dyDescent="0.3">
      <c r="C4880" s="44" t="s">
        <v>19295</v>
      </c>
      <c r="D4880" s="48" t="s">
        <v>3653</v>
      </c>
      <c r="F4880" s="52" t="s">
        <v>26677</v>
      </c>
      <c r="G4880" s="10">
        <v>690374</v>
      </c>
      <c r="H4880" s="10" t="s">
        <v>26678</v>
      </c>
      <c r="I4880" s="47" t="s">
        <v>20376</v>
      </c>
      <c r="J4880" s="10" t="s">
        <v>26679</v>
      </c>
      <c r="K4880" s="10" t="s">
        <v>26680</v>
      </c>
    </row>
    <row r="4881" spans="3:11" ht="15" customHeight="1" x14ac:dyDescent="0.3">
      <c r="C4881" s="44" t="s">
        <v>19296</v>
      </c>
      <c r="D4881" s="48" t="s">
        <v>706</v>
      </c>
      <c r="F4881" s="52" t="s">
        <v>26681</v>
      </c>
      <c r="G4881" s="10">
        <v>308906</v>
      </c>
      <c r="H4881" s="10" t="s">
        <v>26682</v>
      </c>
      <c r="I4881" s="47" t="s">
        <v>18349</v>
      </c>
      <c r="J4881" s="10" t="s">
        <v>25030</v>
      </c>
      <c r="K4881" s="10" t="s">
        <v>26683</v>
      </c>
    </row>
    <row r="4882" spans="3:11" ht="15" customHeight="1" x14ac:dyDescent="0.3">
      <c r="C4882" s="44" t="s">
        <v>19297</v>
      </c>
      <c r="D4882" s="48" t="s">
        <v>3896</v>
      </c>
      <c r="F4882" s="52" t="s">
        <v>26684</v>
      </c>
      <c r="G4882" s="10">
        <v>288596</v>
      </c>
      <c r="H4882" s="10" t="s">
        <v>26685</v>
      </c>
      <c r="I4882" s="47" t="s">
        <v>20379</v>
      </c>
      <c r="J4882" s="10" t="s">
        <v>26686</v>
      </c>
      <c r="K4882" s="10" t="s">
        <v>26687</v>
      </c>
    </row>
    <row r="4883" spans="3:11" ht="15" customHeight="1" x14ac:dyDescent="0.3">
      <c r="C4883" s="44" t="s">
        <v>19298</v>
      </c>
      <c r="D4883" s="48" t="s">
        <v>16939</v>
      </c>
      <c r="F4883" s="52" t="s">
        <v>26688</v>
      </c>
      <c r="G4883" s="10">
        <v>362708</v>
      </c>
      <c r="H4883" s="10" t="s">
        <v>26689</v>
      </c>
      <c r="I4883" s="47" t="s">
        <v>18353</v>
      </c>
      <c r="J4883" s="10" t="s">
        <v>25038</v>
      </c>
      <c r="K4883" s="10" t="s">
        <v>26690</v>
      </c>
    </row>
    <row r="4884" spans="3:11" ht="15" customHeight="1" x14ac:dyDescent="0.3">
      <c r="C4884" s="44" t="s">
        <v>19299</v>
      </c>
      <c r="D4884" s="48" t="s">
        <v>19300</v>
      </c>
      <c r="F4884" s="52" t="s">
        <v>26691</v>
      </c>
      <c r="G4884" s="10">
        <v>365751</v>
      </c>
      <c r="H4884" s="10" t="s">
        <v>26692</v>
      </c>
      <c r="I4884" s="47" t="s">
        <v>18355</v>
      </c>
      <c r="J4884" s="10" t="s">
        <v>25042</v>
      </c>
      <c r="K4884" s="10" t="s">
        <v>26693</v>
      </c>
    </row>
    <row r="4885" spans="3:11" ht="15" customHeight="1" x14ac:dyDescent="0.3">
      <c r="C4885" s="44" t="s">
        <v>19301</v>
      </c>
      <c r="D4885" s="48" t="s">
        <v>3648</v>
      </c>
      <c r="F4885" s="52" t="s">
        <v>14404</v>
      </c>
      <c r="G4885" s="10">
        <v>140939</v>
      </c>
      <c r="H4885" s="10" t="s">
        <v>10359</v>
      </c>
      <c r="I4885" s="47" t="s">
        <v>10358</v>
      </c>
      <c r="J4885" s="10" t="s">
        <v>10360</v>
      </c>
      <c r="K4885" s="10" t="s">
        <v>10361</v>
      </c>
    </row>
    <row r="4886" spans="3:11" ht="15" customHeight="1" x14ac:dyDescent="0.3">
      <c r="C4886" s="44" t="s">
        <v>19302</v>
      </c>
      <c r="D4886" s="48" t="s">
        <v>3652</v>
      </c>
      <c r="F4886" s="52" t="s">
        <v>26694</v>
      </c>
      <c r="G4886" s="10">
        <v>311373</v>
      </c>
      <c r="H4886" s="10" t="s">
        <v>26695</v>
      </c>
      <c r="I4886" s="47" t="s">
        <v>20384</v>
      </c>
      <c r="J4886" s="10" t="s">
        <v>26696</v>
      </c>
      <c r="K4886" s="10" t="s">
        <v>26697</v>
      </c>
    </row>
    <row r="4887" spans="3:11" ht="15" customHeight="1" x14ac:dyDescent="0.3">
      <c r="C4887" s="44" t="s">
        <v>19303</v>
      </c>
      <c r="D4887" s="48" t="s">
        <v>4303</v>
      </c>
      <c r="F4887" s="52" t="s">
        <v>26698</v>
      </c>
      <c r="G4887" s="10">
        <v>365377</v>
      </c>
      <c r="H4887" s="10" t="s">
        <v>26699</v>
      </c>
      <c r="I4887" s="47" t="s">
        <v>18365</v>
      </c>
      <c r="J4887" s="10" t="s">
        <v>25058</v>
      </c>
      <c r="K4887" s="10" t="s">
        <v>26700</v>
      </c>
    </row>
    <row r="4888" spans="3:11" ht="15" customHeight="1" x14ac:dyDescent="0.3">
      <c r="C4888" s="44" t="s">
        <v>19304</v>
      </c>
      <c r="D4888" s="48" t="s">
        <v>4307</v>
      </c>
      <c r="F4888" s="52" t="s">
        <v>26701</v>
      </c>
      <c r="G4888" s="10">
        <v>688785</v>
      </c>
      <c r="H4888" s="10" t="s">
        <v>26702</v>
      </c>
      <c r="I4888" s="47" t="s">
        <v>18369</v>
      </c>
      <c r="J4888" s="10" t="s">
        <v>25066</v>
      </c>
      <c r="K4888" s="10" t="s">
        <v>26703</v>
      </c>
    </row>
    <row r="4889" spans="3:11" ht="15" customHeight="1" x14ac:dyDescent="0.3">
      <c r="C4889" s="44" t="s">
        <v>19305</v>
      </c>
      <c r="D4889" s="48" t="s">
        <v>4311</v>
      </c>
      <c r="F4889" s="52" t="s">
        <v>14405</v>
      </c>
      <c r="G4889" s="10">
        <v>155812</v>
      </c>
      <c r="H4889" s="10" t="s">
        <v>10368</v>
      </c>
      <c r="I4889" s="47" t="s">
        <v>10367</v>
      </c>
      <c r="J4889" s="10" t="s">
        <v>10369</v>
      </c>
      <c r="K4889" s="10" t="s">
        <v>10370</v>
      </c>
    </row>
    <row r="4890" spans="3:11" ht="15" customHeight="1" x14ac:dyDescent="0.3">
      <c r="C4890" s="44" t="s">
        <v>19306</v>
      </c>
      <c r="D4890" s="48" t="s">
        <v>3307</v>
      </c>
      <c r="F4890" s="52" t="s">
        <v>26704</v>
      </c>
      <c r="G4890" s="10">
        <v>316575</v>
      </c>
      <c r="H4890" s="10" t="s">
        <v>26705</v>
      </c>
      <c r="I4890" s="47" t="s">
        <v>18374</v>
      </c>
      <c r="J4890" s="10" t="s">
        <v>22708</v>
      </c>
      <c r="K4890" s="10" t="s">
        <v>26706</v>
      </c>
    </row>
    <row r="4891" spans="3:11" ht="15" customHeight="1" x14ac:dyDescent="0.3">
      <c r="C4891" s="44" t="s">
        <v>19307</v>
      </c>
      <c r="D4891" s="48" t="s">
        <v>4396</v>
      </c>
      <c r="F4891" s="52" t="s">
        <v>14406</v>
      </c>
      <c r="G4891" s="10">
        <v>362247</v>
      </c>
      <c r="H4891" s="10" t="s">
        <v>10374</v>
      </c>
      <c r="I4891" s="47" t="s">
        <v>10373</v>
      </c>
      <c r="J4891" s="10" t="s">
        <v>10375</v>
      </c>
      <c r="K4891" s="10" t="s">
        <v>10376</v>
      </c>
    </row>
    <row r="4892" spans="3:11" ht="15" customHeight="1" x14ac:dyDescent="0.3">
      <c r="C4892" s="44" t="s">
        <v>19308</v>
      </c>
      <c r="D4892" s="47" t="s">
        <v>16949</v>
      </c>
      <c r="F4892" s="52" t="s">
        <v>14407</v>
      </c>
      <c r="G4892" s="10">
        <v>83514</v>
      </c>
      <c r="H4892" s="10" t="s">
        <v>10393</v>
      </c>
      <c r="I4892" s="47" t="s">
        <v>8999</v>
      </c>
      <c r="J4892" s="10" t="s">
        <v>10394</v>
      </c>
      <c r="K4892" s="10" t="s">
        <v>10395</v>
      </c>
    </row>
    <row r="4893" spans="3:11" ht="15" customHeight="1" x14ac:dyDescent="0.3">
      <c r="C4893" s="44" t="s">
        <v>19309</v>
      </c>
      <c r="D4893" s="47" t="s">
        <v>940</v>
      </c>
      <c r="F4893" s="52" t="s">
        <v>14408</v>
      </c>
      <c r="G4893" s="10">
        <v>25360</v>
      </c>
      <c r="H4893" s="10" t="s">
        <v>10398</v>
      </c>
      <c r="I4893" s="47" t="s">
        <v>5750</v>
      </c>
      <c r="J4893" s="10" t="s">
        <v>10399</v>
      </c>
      <c r="K4893" s="10" t="s">
        <v>10400</v>
      </c>
    </row>
    <row r="4894" spans="3:11" ht="15" customHeight="1" x14ac:dyDescent="0.3">
      <c r="C4894" s="44" t="s">
        <v>19310</v>
      </c>
      <c r="D4894" s="47" t="s">
        <v>19311</v>
      </c>
      <c r="F4894" s="52" t="s">
        <v>26707</v>
      </c>
      <c r="G4894" s="10">
        <v>306771</v>
      </c>
      <c r="H4894" s="10" t="s">
        <v>26708</v>
      </c>
      <c r="I4894" s="47" t="s">
        <v>18376</v>
      </c>
      <c r="J4894" s="10" t="s">
        <v>26709</v>
      </c>
      <c r="K4894" s="10" t="s">
        <v>26710</v>
      </c>
    </row>
    <row r="4895" spans="3:11" ht="15" customHeight="1" x14ac:dyDescent="0.3">
      <c r="C4895" s="44" t="s">
        <v>19312</v>
      </c>
      <c r="D4895" s="47" t="s">
        <v>3312</v>
      </c>
      <c r="F4895" s="52" t="s">
        <v>26711</v>
      </c>
      <c r="G4895" s="10">
        <v>360702</v>
      </c>
      <c r="H4895" s="10" t="s">
        <v>26712</v>
      </c>
      <c r="I4895" s="47" t="s">
        <v>18378</v>
      </c>
      <c r="J4895" s="10" t="s">
        <v>22714</v>
      </c>
      <c r="K4895" s="10" t="s">
        <v>26713</v>
      </c>
    </row>
    <row r="4896" spans="3:11" ht="15" customHeight="1" x14ac:dyDescent="0.3">
      <c r="C4896" s="44" t="s">
        <v>19313</v>
      </c>
      <c r="D4896" s="47" t="s">
        <v>3313</v>
      </c>
      <c r="F4896" s="52" t="s">
        <v>14409</v>
      </c>
      <c r="G4896" s="10">
        <v>84015</v>
      </c>
      <c r="H4896" s="10" t="s">
        <v>10404</v>
      </c>
      <c r="I4896" s="47" t="s">
        <v>10403</v>
      </c>
      <c r="J4896" s="10" t="s">
        <v>10405</v>
      </c>
      <c r="K4896" s="10" t="s">
        <v>10406</v>
      </c>
    </row>
    <row r="4897" spans="3:11" ht="15" customHeight="1" x14ac:dyDescent="0.3">
      <c r="C4897" s="44" t="s">
        <v>19314</v>
      </c>
      <c r="D4897" s="47" t="s">
        <v>4643</v>
      </c>
      <c r="F4897" s="52" t="s">
        <v>14410</v>
      </c>
      <c r="G4897" s="10">
        <v>117514</v>
      </c>
      <c r="H4897" s="10" t="s">
        <v>10427</v>
      </c>
      <c r="I4897" s="47" t="s">
        <v>6770</v>
      </c>
      <c r="J4897" s="10" t="s">
        <v>10428</v>
      </c>
      <c r="K4897" s="10" t="s">
        <v>10429</v>
      </c>
    </row>
    <row r="4898" spans="3:11" ht="15" customHeight="1" x14ac:dyDescent="0.3">
      <c r="C4898" s="44" t="s">
        <v>19315</v>
      </c>
      <c r="D4898" s="47" t="s">
        <v>4647</v>
      </c>
      <c r="F4898" s="52" t="s">
        <v>14411</v>
      </c>
      <c r="G4898" s="10">
        <v>292008</v>
      </c>
      <c r="H4898" s="10" t="s">
        <v>10430</v>
      </c>
      <c r="I4898" s="47" t="s">
        <v>1083</v>
      </c>
      <c r="J4898" s="10" t="s">
        <v>10431</v>
      </c>
      <c r="K4898" s="10" t="s">
        <v>10432</v>
      </c>
    </row>
    <row r="4899" spans="3:11" ht="15" customHeight="1" x14ac:dyDescent="0.3">
      <c r="C4899" s="44" t="s">
        <v>19316</v>
      </c>
      <c r="D4899" s="47" t="s">
        <v>16958</v>
      </c>
      <c r="F4899" s="52" t="s">
        <v>14412</v>
      </c>
      <c r="G4899" s="10">
        <v>50551</v>
      </c>
      <c r="H4899" s="10" t="s">
        <v>10438</v>
      </c>
      <c r="I4899" s="47" t="s">
        <v>10437</v>
      </c>
      <c r="J4899" s="10" t="s">
        <v>10439</v>
      </c>
      <c r="K4899" s="10" t="s">
        <v>10440</v>
      </c>
    </row>
    <row r="4900" spans="3:11" ht="15" customHeight="1" x14ac:dyDescent="0.3">
      <c r="C4900" s="44" t="s">
        <v>19317</v>
      </c>
      <c r="D4900" s="47" t="s">
        <v>16960</v>
      </c>
      <c r="F4900" s="52" t="s">
        <v>14413</v>
      </c>
      <c r="G4900" s="10">
        <v>315219</v>
      </c>
      <c r="H4900" s="10" t="s">
        <v>10446</v>
      </c>
      <c r="I4900" s="47" t="s">
        <v>3366</v>
      </c>
      <c r="J4900" s="10" t="s">
        <v>10447</v>
      </c>
      <c r="K4900" s="10" t="s">
        <v>10448</v>
      </c>
    </row>
    <row r="4901" spans="3:11" ht="15" customHeight="1" x14ac:dyDescent="0.3">
      <c r="C4901" s="44" t="s">
        <v>19318</v>
      </c>
      <c r="D4901" s="47" t="s">
        <v>16962</v>
      </c>
      <c r="F4901" s="52" t="s">
        <v>26714</v>
      </c>
      <c r="G4901" s="10">
        <v>64156</v>
      </c>
      <c r="H4901" s="10" t="s">
        <v>26715</v>
      </c>
      <c r="I4901" s="47" t="s">
        <v>20392</v>
      </c>
      <c r="J4901" s="10" t="s">
        <v>26716</v>
      </c>
      <c r="K4901" s="10" t="s">
        <v>26717</v>
      </c>
    </row>
    <row r="4902" spans="3:11" ht="15" customHeight="1" x14ac:dyDescent="0.3">
      <c r="C4902" s="44" t="s">
        <v>19319</v>
      </c>
      <c r="D4902" s="47" t="s">
        <v>4631</v>
      </c>
      <c r="F4902" s="52" t="s">
        <v>14414</v>
      </c>
      <c r="G4902" s="10">
        <v>192255</v>
      </c>
      <c r="H4902" s="10" t="s">
        <v>10465</v>
      </c>
      <c r="I4902" s="47" t="s">
        <v>10464</v>
      </c>
      <c r="J4902" s="10" t="s">
        <v>10466</v>
      </c>
      <c r="K4902" s="10" t="s">
        <v>10467</v>
      </c>
    </row>
    <row r="4903" spans="3:11" ht="15" customHeight="1" x14ac:dyDescent="0.3">
      <c r="C4903" s="44" t="s">
        <v>19320</v>
      </c>
      <c r="D4903" s="47" t="s">
        <v>16969</v>
      </c>
      <c r="F4903" s="52" t="s">
        <v>14415</v>
      </c>
      <c r="G4903" s="10">
        <v>50522</v>
      </c>
      <c r="H4903" s="10" t="s">
        <v>10468</v>
      </c>
      <c r="I4903" s="47" t="s">
        <v>10443</v>
      </c>
      <c r="J4903" s="10" t="s">
        <v>10469</v>
      </c>
      <c r="K4903" s="10" t="s">
        <v>10470</v>
      </c>
    </row>
    <row r="4904" spans="3:11" ht="15" customHeight="1" x14ac:dyDescent="0.3">
      <c r="C4904" s="44" t="s">
        <v>19321</v>
      </c>
      <c r="D4904" s="47" t="s">
        <v>5090</v>
      </c>
      <c r="F4904" s="52" t="s">
        <v>14416</v>
      </c>
      <c r="G4904" s="10">
        <v>294331</v>
      </c>
      <c r="H4904" s="10" t="s">
        <v>10472</v>
      </c>
      <c r="I4904" s="47" t="s">
        <v>10471</v>
      </c>
      <c r="J4904" s="10" t="s">
        <v>10473</v>
      </c>
      <c r="K4904" s="10" t="s">
        <v>10474</v>
      </c>
    </row>
    <row r="4905" spans="3:11" ht="15" customHeight="1" x14ac:dyDescent="0.3">
      <c r="C4905" s="44" t="s">
        <v>19322</v>
      </c>
      <c r="D4905" s="47" t="s">
        <v>5096</v>
      </c>
      <c r="F4905" s="52" t="s">
        <v>14417</v>
      </c>
      <c r="G4905" s="10">
        <v>298689</v>
      </c>
      <c r="H4905" s="10" t="s">
        <v>10478</v>
      </c>
      <c r="I4905" s="47" t="s">
        <v>10477</v>
      </c>
      <c r="J4905" s="10" t="s">
        <v>10479</v>
      </c>
      <c r="K4905" s="10" t="s">
        <v>10480</v>
      </c>
    </row>
    <row r="4906" spans="3:11" ht="15" customHeight="1" x14ac:dyDescent="0.3">
      <c r="C4906" s="44" t="s">
        <v>19323</v>
      </c>
      <c r="D4906" s="47" t="s">
        <v>5102</v>
      </c>
      <c r="F4906" s="52" t="s">
        <v>14418</v>
      </c>
      <c r="G4906" s="10">
        <v>315608</v>
      </c>
      <c r="H4906" s="10" t="s">
        <v>10498</v>
      </c>
      <c r="I4906" s="47" t="s">
        <v>10497</v>
      </c>
      <c r="J4906" s="10" t="s">
        <v>10499</v>
      </c>
      <c r="K4906" s="10" t="s">
        <v>10500</v>
      </c>
    </row>
    <row r="4907" spans="3:11" ht="15" customHeight="1" x14ac:dyDescent="0.3">
      <c r="C4907" s="44" t="s">
        <v>19324</v>
      </c>
      <c r="D4907" s="47" t="s">
        <v>5107</v>
      </c>
      <c r="F4907" s="52" t="s">
        <v>26718</v>
      </c>
      <c r="G4907" s="10">
        <v>296161</v>
      </c>
      <c r="H4907" s="10" t="s">
        <v>26719</v>
      </c>
      <c r="I4907" s="47" t="s">
        <v>20397</v>
      </c>
      <c r="J4907" s="10" t="s">
        <v>26720</v>
      </c>
      <c r="K4907" s="10" t="s">
        <v>26721</v>
      </c>
    </row>
    <row r="4908" spans="3:11" ht="15" customHeight="1" x14ac:dyDescent="0.3">
      <c r="C4908" s="44" t="s">
        <v>19325</v>
      </c>
      <c r="D4908" s="47" t="s">
        <v>5111</v>
      </c>
      <c r="F4908" s="52" t="s">
        <v>26722</v>
      </c>
      <c r="G4908" s="10">
        <v>317396</v>
      </c>
      <c r="H4908" s="10" t="s">
        <v>26723</v>
      </c>
      <c r="I4908" s="47" t="s">
        <v>18797</v>
      </c>
      <c r="J4908" s="10" t="s">
        <v>22725</v>
      </c>
      <c r="K4908" s="10" t="s">
        <v>26724</v>
      </c>
    </row>
    <row r="4909" spans="3:11" ht="15" customHeight="1" x14ac:dyDescent="0.3">
      <c r="C4909" s="44" t="s">
        <v>19326</v>
      </c>
      <c r="D4909" s="47" t="s">
        <v>5115</v>
      </c>
      <c r="F4909" s="52" t="s">
        <v>26725</v>
      </c>
      <c r="G4909" s="10">
        <v>363188</v>
      </c>
      <c r="H4909" s="10" t="s">
        <v>26726</v>
      </c>
      <c r="I4909" s="47" t="s">
        <v>10888</v>
      </c>
      <c r="J4909" s="10" t="s">
        <v>10890</v>
      </c>
      <c r="K4909" s="10" t="s">
        <v>26727</v>
      </c>
    </row>
    <row r="4910" spans="3:11" ht="15" customHeight="1" x14ac:dyDescent="0.3">
      <c r="C4910" s="44" t="s">
        <v>19327</v>
      </c>
      <c r="D4910" s="47" t="s">
        <v>5119</v>
      </c>
      <c r="F4910" s="52" t="s">
        <v>26728</v>
      </c>
      <c r="G4910" s="10">
        <v>311115</v>
      </c>
      <c r="H4910" s="10" t="s">
        <v>26729</v>
      </c>
      <c r="I4910" s="47" t="s">
        <v>18391</v>
      </c>
      <c r="J4910" s="10" t="s">
        <v>26730</v>
      </c>
      <c r="K4910" s="10" t="s">
        <v>26731</v>
      </c>
    </row>
    <row r="4911" spans="3:11" ht="15" customHeight="1" x14ac:dyDescent="0.3">
      <c r="C4911" s="44" t="s">
        <v>19328</v>
      </c>
      <c r="D4911" s="47" t="s">
        <v>5123</v>
      </c>
      <c r="F4911" s="52" t="s">
        <v>26732</v>
      </c>
      <c r="G4911" s="10">
        <v>313658</v>
      </c>
      <c r="H4911" s="10" t="s">
        <v>26733</v>
      </c>
      <c r="I4911" s="47" t="s">
        <v>20400</v>
      </c>
      <c r="J4911" s="10" t="s">
        <v>22731</v>
      </c>
      <c r="K4911" s="10" t="s">
        <v>26734</v>
      </c>
    </row>
    <row r="4912" spans="3:11" ht="15" customHeight="1" x14ac:dyDescent="0.3">
      <c r="C4912" s="44" t="s">
        <v>19329</v>
      </c>
      <c r="D4912" s="47" t="s">
        <v>5127</v>
      </c>
      <c r="F4912" s="52" t="s">
        <v>26735</v>
      </c>
      <c r="G4912" s="10">
        <v>117060</v>
      </c>
      <c r="H4912" s="10" t="s">
        <v>26736</v>
      </c>
      <c r="I4912" s="47" t="s">
        <v>18393</v>
      </c>
      <c r="J4912" s="10" t="s">
        <v>22734</v>
      </c>
      <c r="K4912" s="10" t="s">
        <v>26737</v>
      </c>
    </row>
    <row r="4913" spans="3:11" ht="15" customHeight="1" x14ac:dyDescent="0.3">
      <c r="C4913" s="44" t="s">
        <v>19330</v>
      </c>
      <c r="D4913" s="47" t="s">
        <v>5139</v>
      </c>
      <c r="F4913" s="52" t="s">
        <v>26738</v>
      </c>
      <c r="G4913" s="10">
        <v>314399</v>
      </c>
      <c r="H4913" s="10" t="s">
        <v>26739</v>
      </c>
      <c r="I4913" s="47" t="s">
        <v>18395</v>
      </c>
      <c r="J4913" s="10" t="s">
        <v>22737</v>
      </c>
      <c r="K4913" s="10" t="s">
        <v>26740</v>
      </c>
    </row>
    <row r="4914" spans="3:11" ht="15" customHeight="1" x14ac:dyDescent="0.3">
      <c r="C4914" s="44" t="s">
        <v>19331</v>
      </c>
      <c r="D4914" s="47" t="s">
        <v>5143</v>
      </c>
      <c r="F4914" s="52" t="s">
        <v>14419</v>
      </c>
      <c r="G4914" s="10">
        <v>304766</v>
      </c>
      <c r="H4914" s="10" t="s">
        <v>10515</v>
      </c>
      <c r="I4914" s="47" t="s">
        <v>10514</v>
      </c>
      <c r="J4914" s="10" t="s">
        <v>10516</v>
      </c>
      <c r="K4914" s="10" t="s">
        <v>10517</v>
      </c>
    </row>
    <row r="4915" spans="3:11" ht="15" customHeight="1" x14ac:dyDescent="0.3">
      <c r="C4915" s="44" t="s">
        <v>19332</v>
      </c>
      <c r="D4915" s="47" t="s">
        <v>3659</v>
      </c>
      <c r="F4915" s="52" t="s">
        <v>14420</v>
      </c>
      <c r="G4915" s="10">
        <v>24860</v>
      </c>
      <c r="H4915" s="10" t="s">
        <v>10530</v>
      </c>
      <c r="I4915" s="47" t="s">
        <v>2010</v>
      </c>
      <c r="J4915" s="10" t="s">
        <v>10531</v>
      </c>
      <c r="K4915" s="10" t="s">
        <v>10532</v>
      </c>
    </row>
    <row r="4916" spans="3:11" ht="15" customHeight="1" x14ac:dyDescent="0.3">
      <c r="C4916" s="44" t="s">
        <v>19333</v>
      </c>
      <c r="D4916" s="47" t="s">
        <v>5199</v>
      </c>
      <c r="F4916" s="52" t="s">
        <v>14421</v>
      </c>
      <c r="G4916" s="10">
        <v>54315</v>
      </c>
      <c r="H4916" s="10" t="s">
        <v>10533</v>
      </c>
      <c r="I4916" s="47" t="s">
        <v>2016</v>
      </c>
      <c r="J4916" s="10" t="s">
        <v>10534</v>
      </c>
      <c r="K4916" s="10" t="s">
        <v>10535</v>
      </c>
    </row>
    <row r="4917" spans="3:11" ht="15" customHeight="1" x14ac:dyDescent="0.3">
      <c r="C4917" s="44" t="s">
        <v>19334</v>
      </c>
      <c r="D4917" s="47" t="s">
        <v>16986</v>
      </c>
      <c r="F4917" s="52" t="s">
        <v>14422</v>
      </c>
      <c r="G4917" s="10">
        <v>25708</v>
      </c>
      <c r="H4917" s="10" t="s">
        <v>10538</v>
      </c>
      <c r="I4917" s="47" t="s">
        <v>2025</v>
      </c>
      <c r="J4917" s="10" t="s">
        <v>10539</v>
      </c>
      <c r="K4917" s="10" t="s">
        <v>10540</v>
      </c>
    </row>
    <row r="4918" spans="3:11" ht="15" customHeight="1" x14ac:dyDescent="0.3">
      <c r="C4918" s="44" t="s">
        <v>19335</v>
      </c>
      <c r="D4918" s="47" t="s">
        <v>3662</v>
      </c>
      <c r="F4918" s="52" t="s">
        <v>14423</v>
      </c>
      <c r="G4918" s="10">
        <v>24861</v>
      </c>
      <c r="H4918" s="10" t="s">
        <v>10552</v>
      </c>
      <c r="I4918" s="47" t="s">
        <v>10551</v>
      </c>
      <c r="J4918" s="10" t="s">
        <v>10553</v>
      </c>
      <c r="K4918" s="10" t="s">
        <v>10554</v>
      </c>
    </row>
    <row r="4919" spans="3:11" ht="15" customHeight="1" x14ac:dyDescent="0.3">
      <c r="C4919" s="44" t="s">
        <v>19336</v>
      </c>
      <c r="D4919" s="47" t="s">
        <v>5304</v>
      </c>
      <c r="F4919" s="52" t="s">
        <v>14424</v>
      </c>
      <c r="G4919" s="10">
        <v>63867</v>
      </c>
      <c r="H4919" s="10" t="s">
        <v>10561</v>
      </c>
      <c r="I4919" s="47" t="s">
        <v>10560</v>
      </c>
      <c r="J4919" s="10" t="s">
        <v>10562</v>
      </c>
      <c r="K4919" s="10" t="s">
        <v>10563</v>
      </c>
    </row>
    <row r="4920" spans="3:11" ht="15" customHeight="1" x14ac:dyDescent="0.3">
      <c r="C4920" s="44" t="s">
        <v>19337</v>
      </c>
      <c r="D4920" s="47" t="s">
        <v>3675</v>
      </c>
      <c r="F4920" s="52" t="s">
        <v>14425</v>
      </c>
      <c r="G4920" s="10">
        <v>286954</v>
      </c>
      <c r="H4920" s="10" t="s">
        <v>10565</v>
      </c>
      <c r="I4920" s="47" t="s">
        <v>10564</v>
      </c>
      <c r="J4920" s="10" t="s">
        <v>10566</v>
      </c>
      <c r="K4920" s="10" t="s">
        <v>10567</v>
      </c>
    </row>
    <row r="4921" spans="3:11" ht="15" customHeight="1" x14ac:dyDescent="0.3">
      <c r="C4921" s="44" t="s">
        <v>19338</v>
      </c>
      <c r="D4921" s="47" t="s">
        <v>5311</v>
      </c>
      <c r="F4921" s="52" t="s">
        <v>14426</v>
      </c>
      <c r="G4921" s="10">
        <v>316129</v>
      </c>
      <c r="H4921" s="10" t="s">
        <v>10569</v>
      </c>
      <c r="I4921" s="47" t="s">
        <v>10568</v>
      </c>
      <c r="J4921" s="10" t="s">
        <v>10570</v>
      </c>
      <c r="K4921" s="10" t="s">
        <v>10571</v>
      </c>
    </row>
    <row r="4922" spans="3:11" ht="15" customHeight="1" x14ac:dyDescent="0.3">
      <c r="C4922" s="44" t="s">
        <v>19339</v>
      </c>
      <c r="D4922" s="47" t="s">
        <v>3682</v>
      </c>
      <c r="F4922" s="52" t="s">
        <v>14427</v>
      </c>
      <c r="G4922" s="10">
        <v>309331</v>
      </c>
      <c r="H4922" s="10" t="s">
        <v>10573</v>
      </c>
      <c r="I4922" s="47" t="s">
        <v>10572</v>
      </c>
      <c r="J4922" s="10" t="s">
        <v>10574</v>
      </c>
      <c r="K4922" s="10" t="s">
        <v>10575</v>
      </c>
    </row>
    <row r="4923" spans="3:11" ht="15" customHeight="1" x14ac:dyDescent="0.3">
      <c r="C4923" s="44" t="s">
        <v>19340</v>
      </c>
      <c r="D4923" s="47" t="s">
        <v>16993</v>
      </c>
      <c r="F4923" s="52" t="s">
        <v>26741</v>
      </c>
      <c r="G4923" s="10">
        <v>64830</v>
      </c>
      <c r="H4923" s="10" t="s">
        <v>26742</v>
      </c>
      <c r="I4923" s="47" t="s">
        <v>17840</v>
      </c>
      <c r="J4923" s="10" t="s">
        <v>22740</v>
      </c>
      <c r="K4923" s="10" t="s">
        <v>26743</v>
      </c>
    </row>
    <row r="4924" spans="3:11" ht="15" customHeight="1" x14ac:dyDescent="0.3">
      <c r="C4924" s="44" t="s">
        <v>19341</v>
      </c>
      <c r="D4924" s="47" t="s">
        <v>16995</v>
      </c>
      <c r="F4924" s="52" t="s">
        <v>26744</v>
      </c>
      <c r="G4924" s="10">
        <v>360663</v>
      </c>
      <c r="H4924" s="10" t="s">
        <v>26745</v>
      </c>
      <c r="I4924" s="47" t="s">
        <v>18398</v>
      </c>
      <c r="J4924" s="10" t="s">
        <v>22743</v>
      </c>
      <c r="K4924" s="10" t="s">
        <v>26746</v>
      </c>
    </row>
    <row r="4925" spans="3:11" ht="15" customHeight="1" x14ac:dyDescent="0.3">
      <c r="C4925" s="44" t="s">
        <v>19342</v>
      </c>
      <c r="D4925" s="47" t="s">
        <v>16997</v>
      </c>
      <c r="F4925" s="52" t="s">
        <v>26747</v>
      </c>
      <c r="G4925" s="10">
        <v>114768</v>
      </c>
      <c r="H4925" s="10" t="s">
        <v>26748</v>
      </c>
      <c r="I4925" s="47" t="s">
        <v>18806</v>
      </c>
      <c r="J4925" s="10" t="s">
        <v>25111</v>
      </c>
      <c r="K4925" s="10" t="s">
        <v>26749</v>
      </c>
    </row>
    <row r="4926" spans="3:11" ht="15" customHeight="1" x14ac:dyDescent="0.3">
      <c r="C4926" s="44" t="s">
        <v>19343</v>
      </c>
      <c r="D4926" s="47" t="s">
        <v>1351</v>
      </c>
      <c r="F4926" s="52" t="s">
        <v>26750</v>
      </c>
      <c r="G4926" s="10">
        <v>313581</v>
      </c>
      <c r="H4926" s="10" t="s">
        <v>26751</v>
      </c>
      <c r="I4926" s="47" t="s">
        <v>17842</v>
      </c>
      <c r="J4926" s="10" t="s">
        <v>22746</v>
      </c>
      <c r="K4926" s="10" t="s">
        <v>26752</v>
      </c>
    </row>
    <row r="4927" spans="3:11" ht="15" customHeight="1" x14ac:dyDescent="0.3">
      <c r="C4927" s="44" t="s">
        <v>19344</v>
      </c>
      <c r="D4927" s="47" t="s">
        <v>16999</v>
      </c>
      <c r="F4927" s="52" t="s">
        <v>14428</v>
      </c>
      <c r="G4927" s="10">
        <v>57305</v>
      </c>
      <c r="H4927" s="10" t="s">
        <v>10589</v>
      </c>
      <c r="I4927" s="47" t="s">
        <v>7536</v>
      </c>
      <c r="J4927" s="10" t="s">
        <v>10590</v>
      </c>
      <c r="K4927" s="10" t="s">
        <v>10591</v>
      </c>
    </row>
    <row r="4928" spans="3:11" ht="15" customHeight="1" x14ac:dyDescent="0.3">
      <c r="C4928" s="44" t="s">
        <v>19345</v>
      </c>
      <c r="D4928" s="47" t="s">
        <v>17001</v>
      </c>
      <c r="F4928" s="52" t="s">
        <v>14429</v>
      </c>
      <c r="G4928" s="10">
        <v>116643</v>
      </c>
      <c r="H4928" s="10" t="s">
        <v>10629</v>
      </c>
      <c r="I4928" s="47" t="s">
        <v>10628</v>
      </c>
      <c r="J4928" s="10" t="s">
        <v>10630</v>
      </c>
      <c r="K4928" s="10" t="s">
        <v>10631</v>
      </c>
    </row>
    <row r="4929" spans="3:11" ht="15" customHeight="1" x14ac:dyDescent="0.3">
      <c r="C4929" s="44" t="s">
        <v>19346</v>
      </c>
      <c r="D4929" s="47" t="s">
        <v>17003</v>
      </c>
      <c r="F4929" s="52" t="s">
        <v>14430</v>
      </c>
      <c r="G4929" s="10">
        <v>83785</v>
      </c>
      <c r="H4929" s="10" t="s">
        <v>10632</v>
      </c>
      <c r="I4929" s="47" t="s">
        <v>1103</v>
      </c>
      <c r="J4929" s="10" t="s">
        <v>258</v>
      </c>
      <c r="K4929" s="10" t="s">
        <v>10633</v>
      </c>
    </row>
    <row r="4930" spans="3:11" ht="15" customHeight="1" x14ac:dyDescent="0.3">
      <c r="C4930" s="44" t="s">
        <v>19347</v>
      </c>
      <c r="D4930" s="47" t="s">
        <v>17009</v>
      </c>
      <c r="F4930" s="52" t="s">
        <v>14431</v>
      </c>
      <c r="G4930" s="10">
        <v>89811</v>
      </c>
      <c r="H4930" s="10" t="s">
        <v>10634</v>
      </c>
      <c r="I4930" s="47" t="s">
        <v>5133</v>
      </c>
      <c r="J4930" s="10" t="s">
        <v>10635</v>
      </c>
      <c r="K4930" s="10" t="s">
        <v>10636</v>
      </c>
    </row>
    <row r="4931" spans="3:11" ht="15" customHeight="1" x14ac:dyDescent="0.3">
      <c r="C4931" s="44" t="s">
        <v>19348</v>
      </c>
      <c r="D4931" s="47" t="s">
        <v>17011</v>
      </c>
      <c r="F4931" s="52" t="s">
        <v>14432</v>
      </c>
      <c r="G4931" s="10">
        <v>24874</v>
      </c>
      <c r="H4931" s="10" t="s">
        <v>10644</v>
      </c>
      <c r="I4931" s="47" t="s">
        <v>10643</v>
      </c>
      <c r="J4931" s="10" t="s">
        <v>10645</v>
      </c>
      <c r="K4931" s="10" t="s">
        <v>10646</v>
      </c>
    </row>
    <row r="4932" spans="3:11" ht="15" customHeight="1" x14ac:dyDescent="0.3">
      <c r="C4932" s="44" t="s">
        <v>19349</v>
      </c>
      <c r="D4932" s="47" t="s">
        <v>17015</v>
      </c>
      <c r="F4932" s="52" t="s">
        <v>14433</v>
      </c>
      <c r="G4932" s="10">
        <v>286900</v>
      </c>
      <c r="H4932" s="10" t="s">
        <v>10652</v>
      </c>
      <c r="I4932" s="47" t="s">
        <v>10651</v>
      </c>
      <c r="J4932" s="10" t="s">
        <v>10653</v>
      </c>
      <c r="K4932" s="10" t="s">
        <v>10654</v>
      </c>
    </row>
    <row r="4933" spans="3:11" ht="15" customHeight="1" x14ac:dyDescent="0.3">
      <c r="C4933" s="44" t="s">
        <v>19350</v>
      </c>
      <c r="D4933" s="47" t="s">
        <v>17017</v>
      </c>
      <c r="F4933" s="52" t="s">
        <v>14434</v>
      </c>
      <c r="G4933" s="10">
        <v>24875</v>
      </c>
      <c r="H4933" s="10" t="s">
        <v>10658</v>
      </c>
      <c r="I4933" s="47" t="s">
        <v>10657</v>
      </c>
      <c r="J4933" s="10" t="s">
        <v>10659</v>
      </c>
      <c r="K4933" s="10" t="s">
        <v>10660</v>
      </c>
    </row>
    <row r="4934" spans="3:11" ht="15" customHeight="1" x14ac:dyDescent="0.3">
      <c r="C4934" s="44" t="s">
        <v>19351</v>
      </c>
      <c r="D4934" s="47" t="s">
        <v>17019</v>
      </c>
      <c r="F4934" s="52" t="s">
        <v>26753</v>
      </c>
      <c r="G4934" s="10">
        <v>29555</v>
      </c>
      <c r="H4934" s="10" t="s">
        <v>26754</v>
      </c>
      <c r="I4934" s="47" t="s">
        <v>17404</v>
      </c>
      <c r="J4934" s="10" t="s">
        <v>22749</v>
      </c>
      <c r="K4934" s="10" t="s">
        <v>26755</v>
      </c>
    </row>
    <row r="4935" spans="3:11" ht="15" customHeight="1" x14ac:dyDescent="0.3">
      <c r="C4935" s="44" t="s">
        <v>19352</v>
      </c>
      <c r="D4935" s="47" t="s">
        <v>17280</v>
      </c>
      <c r="F4935" s="52" t="s">
        <v>26756</v>
      </c>
      <c r="G4935" s="10">
        <v>315600</v>
      </c>
      <c r="H4935" s="10" t="s">
        <v>26757</v>
      </c>
      <c r="I4935" s="47" t="s">
        <v>18405</v>
      </c>
      <c r="J4935" s="10" t="s">
        <v>22755</v>
      </c>
      <c r="K4935" s="10" t="s">
        <v>26758</v>
      </c>
    </row>
    <row r="4936" spans="3:11" ht="15" customHeight="1" x14ac:dyDescent="0.3">
      <c r="C4936" s="44" t="s">
        <v>19353</v>
      </c>
      <c r="D4936" s="47" t="s">
        <v>17021</v>
      </c>
      <c r="F4936" s="52" t="s">
        <v>26759</v>
      </c>
      <c r="G4936" s="10">
        <v>296083</v>
      </c>
      <c r="H4936" s="10" t="s">
        <v>26760</v>
      </c>
      <c r="I4936" s="47" t="s">
        <v>18407</v>
      </c>
      <c r="J4936" s="10" t="s">
        <v>22758</v>
      </c>
      <c r="K4936" s="10" t="s">
        <v>26761</v>
      </c>
    </row>
    <row r="4937" spans="3:11" ht="15" customHeight="1" x14ac:dyDescent="0.3">
      <c r="C4937" s="44" t="s">
        <v>19354</v>
      </c>
      <c r="D4937" s="47" t="s">
        <v>17025</v>
      </c>
      <c r="F4937" s="52" t="s">
        <v>26762</v>
      </c>
      <c r="G4937" s="10">
        <v>306991</v>
      </c>
      <c r="H4937" s="10" t="s">
        <v>26763</v>
      </c>
      <c r="I4937" s="47" t="s">
        <v>18409</v>
      </c>
      <c r="J4937" s="10" t="s">
        <v>22761</v>
      </c>
      <c r="K4937" s="10" t="s">
        <v>26764</v>
      </c>
    </row>
    <row r="4938" spans="3:11" ht="15" customHeight="1" x14ac:dyDescent="0.3">
      <c r="C4938" s="44" t="s">
        <v>19355</v>
      </c>
      <c r="D4938" s="47" t="s">
        <v>17023</v>
      </c>
      <c r="F4938" s="52" t="s">
        <v>26765</v>
      </c>
      <c r="G4938" s="10">
        <v>64516</v>
      </c>
      <c r="H4938" s="10" t="s">
        <v>26766</v>
      </c>
      <c r="I4938" s="47" t="s">
        <v>19222</v>
      </c>
      <c r="J4938" s="10" t="s">
        <v>22764</v>
      </c>
      <c r="K4938" s="10" t="s">
        <v>26767</v>
      </c>
    </row>
    <row r="4939" spans="3:11" ht="15" customHeight="1" x14ac:dyDescent="0.3">
      <c r="C4939" s="44" t="s">
        <v>19356</v>
      </c>
      <c r="D4939" s="47" t="s">
        <v>17027</v>
      </c>
      <c r="F4939" s="52" t="s">
        <v>26768</v>
      </c>
      <c r="G4939" s="10">
        <v>362137</v>
      </c>
      <c r="H4939" s="10" t="s">
        <v>26769</v>
      </c>
      <c r="I4939" s="47" t="s">
        <v>18413</v>
      </c>
      <c r="J4939" s="10" t="s">
        <v>22770</v>
      </c>
      <c r="K4939" s="10" t="s">
        <v>26770</v>
      </c>
    </row>
    <row r="4940" spans="3:11" ht="15" customHeight="1" x14ac:dyDescent="0.3">
      <c r="C4940" s="44" t="s">
        <v>19357</v>
      </c>
      <c r="D4940" s="47" t="s">
        <v>17029</v>
      </c>
      <c r="F4940" s="52" t="s">
        <v>26771</v>
      </c>
      <c r="G4940" s="10">
        <v>313020</v>
      </c>
      <c r="H4940" s="10" t="s">
        <v>26772</v>
      </c>
      <c r="I4940" s="47" t="s">
        <v>20412</v>
      </c>
      <c r="J4940" s="10" t="s">
        <v>26773</v>
      </c>
      <c r="K4940" s="10" t="s">
        <v>26774</v>
      </c>
    </row>
    <row r="4941" spans="3:11" ht="15" customHeight="1" x14ac:dyDescent="0.3">
      <c r="C4941" s="44" t="s">
        <v>19358</v>
      </c>
      <c r="D4941" s="47" t="s">
        <v>4340</v>
      </c>
      <c r="F4941" s="52" t="s">
        <v>14435</v>
      </c>
      <c r="G4941" s="10">
        <v>303630</v>
      </c>
      <c r="H4941" s="10" t="s">
        <v>10705</v>
      </c>
      <c r="I4941" s="47" t="s">
        <v>10704</v>
      </c>
      <c r="J4941" s="10" t="s">
        <v>10706</v>
      </c>
      <c r="K4941" s="10" t="s">
        <v>10707</v>
      </c>
    </row>
    <row r="4942" spans="3:11" ht="15" customHeight="1" x14ac:dyDescent="0.3">
      <c r="C4942" s="44" t="s">
        <v>19359</v>
      </c>
      <c r="D4942" s="47" t="s">
        <v>17034</v>
      </c>
      <c r="F4942" s="52" t="s">
        <v>26775</v>
      </c>
      <c r="G4942" s="10">
        <v>303336</v>
      </c>
      <c r="H4942" s="10" t="s">
        <v>26776</v>
      </c>
      <c r="I4942" s="47" t="s">
        <v>18416</v>
      </c>
      <c r="J4942" s="10" t="s">
        <v>25147</v>
      </c>
      <c r="K4942" s="10" t="s">
        <v>26777</v>
      </c>
    </row>
    <row r="4943" spans="3:11" ht="15" customHeight="1" x14ac:dyDescent="0.3">
      <c r="C4943" s="44" t="s">
        <v>19360</v>
      </c>
      <c r="D4943" s="47" t="s">
        <v>17036</v>
      </c>
      <c r="F4943" s="52" t="s">
        <v>14436</v>
      </c>
      <c r="G4943" s="10">
        <v>288692</v>
      </c>
      <c r="H4943" s="10" t="s">
        <v>10743</v>
      </c>
      <c r="I4943" s="47" t="s">
        <v>10742</v>
      </c>
      <c r="J4943" s="10" t="s">
        <v>10744</v>
      </c>
      <c r="K4943" s="10" t="s">
        <v>10745</v>
      </c>
    </row>
    <row r="4944" spans="3:11" ht="15" customHeight="1" x14ac:dyDescent="0.3">
      <c r="C4944" s="44" t="s">
        <v>19361</v>
      </c>
      <c r="D4944" s="47" t="s">
        <v>17038</v>
      </c>
      <c r="F4944" s="52" t="s">
        <v>14437</v>
      </c>
      <c r="G4944" s="10">
        <v>297930</v>
      </c>
      <c r="H4944" s="10" t="s">
        <v>10747</v>
      </c>
      <c r="I4944" s="10" t="s">
        <v>10746</v>
      </c>
      <c r="J4944" s="10" t="s">
        <v>10748</v>
      </c>
      <c r="K4944" s="10" t="s">
        <v>10749</v>
      </c>
    </row>
    <row r="4945" spans="3:11" ht="15" customHeight="1" x14ac:dyDescent="0.3">
      <c r="C4945" s="44" t="s">
        <v>19362</v>
      </c>
      <c r="D4945" s="47" t="s">
        <v>17042</v>
      </c>
      <c r="F4945" s="52" t="s">
        <v>14438</v>
      </c>
      <c r="G4945" s="10">
        <v>289754</v>
      </c>
      <c r="H4945" s="10" t="s">
        <v>10752</v>
      </c>
      <c r="I4945" s="47" t="s">
        <v>1110</v>
      </c>
      <c r="J4945" s="10" t="s">
        <v>10753</v>
      </c>
      <c r="K4945" s="10" t="s">
        <v>10754</v>
      </c>
    </row>
    <row r="4946" spans="3:11" ht="15" customHeight="1" x14ac:dyDescent="0.3">
      <c r="C4946" s="44" t="s">
        <v>19363</v>
      </c>
      <c r="D4946" s="47" t="s">
        <v>17048</v>
      </c>
      <c r="F4946" s="52" t="s">
        <v>14439</v>
      </c>
      <c r="G4946" s="10">
        <v>171371</v>
      </c>
      <c r="H4946" s="10" t="s">
        <v>10755</v>
      </c>
      <c r="I4946" s="47" t="s">
        <v>4679</v>
      </c>
      <c r="J4946" s="10" t="s">
        <v>10756</v>
      </c>
      <c r="K4946" s="10" t="s">
        <v>10757</v>
      </c>
    </row>
    <row r="4947" spans="3:11" ht="15" customHeight="1" x14ac:dyDescent="0.3">
      <c r="C4947" s="44" t="s">
        <v>19364</v>
      </c>
      <c r="D4947" s="47" t="s">
        <v>17054</v>
      </c>
      <c r="F4947" s="52" t="s">
        <v>26778</v>
      </c>
      <c r="G4947" s="10">
        <v>301086</v>
      </c>
      <c r="H4947" s="10" t="s">
        <v>26779</v>
      </c>
      <c r="I4947" s="47" t="s">
        <v>4682</v>
      </c>
      <c r="J4947" s="10" t="s">
        <v>11006</v>
      </c>
      <c r="K4947" s="10" t="s">
        <v>26780</v>
      </c>
    </row>
    <row r="4948" spans="3:11" ht="15" customHeight="1" x14ac:dyDescent="0.3">
      <c r="C4948" s="44" t="s">
        <v>19365</v>
      </c>
      <c r="D4948" s="47" t="s">
        <v>17058</v>
      </c>
      <c r="F4948" s="52" t="s">
        <v>14440</v>
      </c>
      <c r="G4948" s="10">
        <v>63879</v>
      </c>
      <c r="H4948" s="10" t="s">
        <v>10758</v>
      </c>
      <c r="I4948" s="47" t="s">
        <v>2966</v>
      </c>
      <c r="J4948" s="10" t="s">
        <v>10759</v>
      </c>
      <c r="K4948" s="10" t="s">
        <v>10760</v>
      </c>
    </row>
    <row r="4949" spans="3:11" ht="15" customHeight="1" x14ac:dyDescent="0.3">
      <c r="C4949" s="44" t="s">
        <v>19366</v>
      </c>
      <c r="D4949" s="47" t="s">
        <v>17060</v>
      </c>
      <c r="F4949" s="52" t="s">
        <v>14441</v>
      </c>
      <c r="G4949" s="10">
        <v>312560</v>
      </c>
      <c r="H4949" s="10" t="s">
        <v>10761</v>
      </c>
      <c r="I4949" s="47" t="s">
        <v>1118</v>
      </c>
      <c r="J4949" s="10" t="s">
        <v>10762</v>
      </c>
      <c r="K4949" s="10" t="s">
        <v>10763</v>
      </c>
    </row>
    <row r="4950" spans="3:11" ht="15" customHeight="1" x14ac:dyDescent="0.3">
      <c r="C4950" s="44" t="s">
        <v>19367</v>
      </c>
      <c r="D4950" s="47" t="s">
        <v>19368</v>
      </c>
      <c r="F4950" s="52" t="s">
        <v>26781</v>
      </c>
      <c r="G4950" s="10">
        <v>289424</v>
      </c>
      <c r="H4950" s="10" t="s">
        <v>26782</v>
      </c>
      <c r="I4950" s="47" t="s">
        <v>17407</v>
      </c>
      <c r="J4950" s="10" t="s">
        <v>22776</v>
      </c>
      <c r="K4950" s="10" t="s">
        <v>26783</v>
      </c>
    </row>
    <row r="4951" spans="3:11" ht="15" customHeight="1" x14ac:dyDescent="0.3">
      <c r="C4951" s="44" t="s">
        <v>19369</v>
      </c>
      <c r="D4951" s="47" t="s">
        <v>17067</v>
      </c>
      <c r="F4951" s="52" t="s">
        <v>14442</v>
      </c>
      <c r="G4951" s="10">
        <v>84495</v>
      </c>
      <c r="H4951" s="10" t="s">
        <v>10764</v>
      </c>
      <c r="I4951" s="47" t="s">
        <v>5911</v>
      </c>
      <c r="J4951" s="10" t="s">
        <v>10765</v>
      </c>
      <c r="K4951" s="10" t="s">
        <v>10766</v>
      </c>
    </row>
    <row r="4952" spans="3:11" ht="15" customHeight="1" x14ac:dyDescent="0.3">
      <c r="C4952" s="44" t="s">
        <v>19370</v>
      </c>
      <c r="D4952" s="47" t="s">
        <v>4636</v>
      </c>
      <c r="F4952" s="52" t="s">
        <v>14443</v>
      </c>
      <c r="G4952" s="10">
        <v>363247</v>
      </c>
      <c r="H4952" s="10" t="s">
        <v>10767</v>
      </c>
      <c r="I4952" s="47" t="s">
        <v>2215</v>
      </c>
      <c r="J4952" s="10" t="s">
        <v>10768</v>
      </c>
      <c r="K4952" s="10" t="s">
        <v>10769</v>
      </c>
    </row>
    <row r="4953" spans="3:11" ht="15" customHeight="1" x14ac:dyDescent="0.3">
      <c r="C4953" s="44" t="s">
        <v>19371</v>
      </c>
      <c r="D4953" s="47" t="s">
        <v>17072</v>
      </c>
      <c r="F4953" s="52" t="s">
        <v>26784</v>
      </c>
      <c r="G4953" s="10">
        <v>313047</v>
      </c>
      <c r="H4953" s="10" t="s">
        <v>26785</v>
      </c>
      <c r="I4953" s="47" t="s">
        <v>19226</v>
      </c>
      <c r="J4953" s="10" t="s">
        <v>22779</v>
      </c>
      <c r="K4953" s="10" t="s">
        <v>26786</v>
      </c>
    </row>
    <row r="4954" spans="3:11" ht="15" customHeight="1" x14ac:dyDescent="0.3">
      <c r="C4954" s="44" t="s">
        <v>19372</v>
      </c>
      <c r="D4954" s="47" t="s">
        <v>17076</v>
      </c>
      <c r="F4954" s="52" t="s">
        <v>14444</v>
      </c>
      <c r="G4954" s="10">
        <v>25578</v>
      </c>
      <c r="H4954" s="10" t="s">
        <v>10791</v>
      </c>
      <c r="I4954" s="47" t="s">
        <v>10790</v>
      </c>
      <c r="J4954" s="10" t="s">
        <v>10792</v>
      </c>
      <c r="K4954" s="10" t="s">
        <v>10793</v>
      </c>
    </row>
    <row r="4955" spans="3:11" ht="15" customHeight="1" x14ac:dyDescent="0.3">
      <c r="C4955" s="44" t="s">
        <v>19373</v>
      </c>
      <c r="D4955" s="47" t="s">
        <v>5429</v>
      </c>
      <c r="F4955" s="52" t="s">
        <v>26787</v>
      </c>
      <c r="G4955" s="10">
        <v>314246</v>
      </c>
      <c r="H4955" s="10" t="s">
        <v>26788</v>
      </c>
      <c r="I4955" s="47" t="s">
        <v>20418</v>
      </c>
      <c r="J4955" s="10" t="s">
        <v>26789</v>
      </c>
      <c r="K4955" s="10" t="s">
        <v>26790</v>
      </c>
    </row>
    <row r="4956" spans="3:11" ht="15" customHeight="1" x14ac:dyDescent="0.3">
      <c r="C4956" s="44" t="s">
        <v>19374</v>
      </c>
      <c r="D4956" s="47" t="s">
        <v>17081</v>
      </c>
      <c r="F4956" s="52" t="s">
        <v>26791</v>
      </c>
      <c r="G4956" s="10">
        <v>304010</v>
      </c>
      <c r="H4956" s="10" t="s">
        <v>26792</v>
      </c>
      <c r="I4956" s="47" t="s">
        <v>20420</v>
      </c>
      <c r="J4956" s="10" t="s">
        <v>26793</v>
      </c>
      <c r="K4956" s="10" t="s">
        <v>26794</v>
      </c>
    </row>
    <row r="4957" spans="3:11" ht="15" customHeight="1" x14ac:dyDescent="0.3">
      <c r="C4957" s="44" t="s">
        <v>19375</v>
      </c>
      <c r="D4957" s="47" t="s">
        <v>17085</v>
      </c>
      <c r="F4957" s="52" t="s">
        <v>14445</v>
      </c>
      <c r="G4957" s="10">
        <v>353227</v>
      </c>
      <c r="H4957" s="10" t="s">
        <v>10797</v>
      </c>
      <c r="I4957" s="47" t="s">
        <v>10796</v>
      </c>
      <c r="J4957" s="10" t="s">
        <v>10798</v>
      </c>
      <c r="K4957" s="10" t="s">
        <v>10799</v>
      </c>
    </row>
    <row r="4958" spans="3:11" ht="15" customHeight="1" x14ac:dyDescent="0.3">
      <c r="C4958" s="44" t="s">
        <v>19376</v>
      </c>
      <c r="D4958" s="47" t="s">
        <v>17087</v>
      </c>
      <c r="F4958" s="52" t="s">
        <v>26795</v>
      </c>
      <c r="G4958" s="10">
        <v>313666</v>
      </c>
      <c r="H4958" s="10" t="s">
        <v>26796</v>
      </c>
      <c r="I4958" s="47" t="s">
        <v>20423</v>
      </c>
      <c r="J4958" s="10" t="s">
        <v>26797</v>
      </c>
      <c r="K4958" s="10" t="s">
        <v>26798</v>
      </c>
    </row>
    <row r="4959" spans="3:11" ht="15" customHeight="1" x14ac:dyDescent="0.3">
      <c r="C4959" s="44" t="s">
        <v>19377</v>
      </c>
      <c r="D4959" s="47" t="s">
        <v>17089</v>
      </c>
      <c r="F4959" s="52" t="s">
        <v>26799</v>
      </c>
      <c r="G4959" s="10">
        <v>288105</v>
      </c>
      <c r="H4959" s="10" t="s">
        <v>26800</v>
      </c>
      <c r="I4959" s="47" t="s">
        <v>20425</v>
      </c>
      <c r="J4959" s="10" t="s">
        <v>26801</v>
      </c>
      <c r="K4959" s="10" t="s">
        <v>26802</v>
      </c>
    </row>
    <row r="4960" spans="3:11" ht="15" customHeight="1" x14ac:dyDescent="0.3">
      <c r="C4960" s="44" t="s">
        <v>19378</v>
      </c>
      <c r="D4960" s="47" t="s">
        <v>17091</v>
      </c>
      <c r="F4960" s="52" t="s">
        <v>26803</v>
      </c>
      <c r="G4960" s="10">
        <v>315936</v>
      </c>
      <c r="H4960" s="10" t="s">
        <v>26804</v>
      </c>
      <c r="I4960" s="47" t="s">
        <v>20427</v>
      </c>
      <c r="J4960" s="10" t="s">
        <v>26805</v>
      </c>
      <c r="K4960" s="10" t="s">
        <v>26806</v>
      </c>
    </row>
    <row r="4961" spans="3:11" ht="15" customHeight="1" x14ac:dyDescent="0.3">
      <c r="C4961" s="44" t="s">
        <v>19379</v>
      </c>
      <c r="D4961" s="47" t="s">
        <v>17095</v>
      </c>
      <c r="F4961" s="52" t="s">
        <v>26807</v>
      </c>
      <c r="G4961" s="10">
        <v>299510</v>
      </c>
      <c r="H4961" s="10" t="s">
        <v>26808</v>
      </c>
      <c r="I4961" s="47" t="s">
        <v>20429</v>
      </c>
      <c r="J4961" s="10" t="s">
        <v>26809</v>
      </c>
      <c r="K4961" s="10" t="s">
        <v>26810</v>
      </c>
    </row>
    <row r="4962" spans="3:11" ht="15" customHeight="1" x14ac:dyDescent="0.3">
      <c r="C4962" s="44" t="s">
        <v>19380</v>
      </c>
      <c r="D4962" s="47" t="s">
        <v>17097</v>
      </c>
      <c r="F4962" s="52" t="s">
        <v>26811</v>
      </c>
      <c r="G4962" s="10">
        <v>311872</v>
      </c>
      <c r="H4962" s="10" t="s">
        <v>26812</v>
      </c>
      <c r="I4962" s="47" t="s">
        <v>20431</v>
      </c>
      <c r="J4962" s="10" t="s">
        <v>26813</v>
      </c>
      <c r="K4962" s="10" t="s">
        <v>26814</v>
      </c>
    </row>
    <row r="4963" spans="3:11" ht="15" customHeight="1" x14ac:dyDescent="0.3">
      <c r="C4963" s="44" t="s">
        <v>19381</v>
      </c>
      <c r="D4963" s="47" t="s">
        <v>17099</v>
      </c>
      <c r="F4963" s="52" t="s">
        <v>14446</v>
      </c>
      <c r="G4963" s="10">
        <v>298084</v>
      </c>
      <c r="H4963" s="10" t="s">
        <v>10806</v>
      </c>
      <c r="I4963" s="47" t="s">
        <v>10805</v>
      </c>
      <c r="J4963" s="10" t="s">
        <v>10807</v>
      </c>
      <c r="K4963" s="10" t="s">
        <v>10808</v>
      </c>
    </row>
    <row r="4964" spans="3:11" ht="15" customHeight="1" x14ac:dyDescent="0.3">
      <c r="C4964" s="44" t="s">
        <v>19382</v>
      </c>
      <c r="D4964" s="47" t="s">
        <v>17102</v>
      </c>
      <c r="F4964" s="52" t="s">
        <v>14447</v>
      </c>
      <c r="G4964" s="10">
        <v>117107</v>
      </c>
      <c r="H4964" s="10" t="s">
        <v>10810</v>
      </c>
      <c r="I4964" s="47" t="s">
        <v>10809</v>
      </c>
      <c r="J4964" s="10" t="s">
        <v>10811</v>
      </c>
      <c r="K4964" s="10" t="s">
        <v>10812</v>
      </c>
    </row>
    <row r="4965" spans="3:11" ht="15" customHeight="1" x14ac:dyDescent="0.3">
      <c r="C4965" s="44" t="s">
        <v>19383</v>
      </c>
      <c r="D4965" s="47" t="s">
        <v>17106</v>
      </c>
      <c r="F4965" s="52" t="s">
        <v>26815</v>
      </c>
      <c r="G4965" s="10">
        <v>296957</v>
      </c>
      <c r="H4965" s="10" t="s">
        <v>26816</v>
      </c>
      <c r="I4965" s="47" t="s">
        <v>17849</v>
      </c>
      <c r="J4965" s="10" t="s">
        <v>22782</v>
      </c>
      <c r="K4965" s="10" t="s">
        <v>26817</v>
      </c>
    </row>
    <row r="4966" spans="3:11" ht="15" customHeight="1" x14ac:dyDescent="0.3">
      <c r="C4966" s="44" t="s">
        <v>19384</v>
      </c>
      <c r="D4966" s="47" t="s">
        <v>5435</v>
      </c>
      <c r="F4966" s="52" t="s">
        <v>14448</v>
      </c>
      <c r="G4966" s="10">
        <v>246282</v>
      </c>
      <c r="H4966" s="10" t="s">
        <v>10849</v>
      </c>
      <c r="I4966" s="47" t="s">
        <v>3858</v>
      </c>
      <c r="J4966" s="10" t="s">
        <v>10850</v>
      </c>
      <c r="K4966" s="10" t="s">
        <v>10851</v>
      </c>
    </row>
    <row r="4967" spans="3:11" ht="15" customHeight="1" x14ac:dyDescent="0.3">
      <c r="C4967" s="44" t="s">
        <v>19385</v>
      </c>
      <c r="D4967" s="47" t="s">
        <v>19386</v>
      </c>
      <c r="F4967" s="52" t="s">
        <v>26818</v>
      </c>
      <c r="G4967" s="10">
        <v>362367</v>
      </c>
      <c r="H4967" s="10" t="s">
        <v>26819</v>
      </c>
      <c r="I4967" s="47" t="s">
        <v>18427</v>
      </c>
      <c r="J4967" s="10" t="s">
        <v>22797</v>
      </c>
      <c r="K4967" s="10" t="s">
        <v>26820</v>
      </c>
    </row>
    <row r="4968" spans="3:11" ht="15" customHeight="1" x14ac:dyDescent="0.3">
      <c r="C4968" s="44" t="s">
        <v>19387</v>
      </c>
      <c r="D4968" s="47" t="s">
        <v>17109</v>
      </c>
      <c r="F4968" s="52" t="s">
        <v>26821</v>
      </c>
      <c r="G4968" s="10">
        <v>301127</v>
      </c>
      <c r="H4968" s="10" t="s">
        <v>26822</v>
      </c>
      <c r="I4968" s="47" t="s">
        <v>20438</v>
      </c>
      <c r="J4968" s="10" t="s">
        <v>26823</v>
      </c>
      <c r="K4968" s="10" t="s">
        <v>26824</v>
      </c>
    </row>
    <row r="4969" spans="3:11" ht="15" customHeight="1" x14ac:dyDescent="0.3">
      <c r="C4969" s="44" t="s">
        <v>19388</v>
      </c>
      <c r="D4969" s="47" t="s">
        <v>17111</v>
      </c>
      <c r="F4969" s="52" t="s">
        <v>26825</v>
      </c>
      <c r="G4969" s="10">
        <v>296455</v>
      </c>
      <c r="H4969" s="10" t="s">
        <v>26826</v>
      </c>
      <c r="I4969" s="47" t="s">
        <v>20440</v>
      </c>
      <c r="J4969" s="10" t="s">
        <v>26827</v>
      </c>
      <c r="K4969" s="10" t="s">
        <v>26828</v>
      </c>
    </row>
    <row r="4970" spans="3:11" ht="15" customHeight="1" x14ac:dyDescent="0.3">
      <c r="C4970" s="44" t="s">
        <v>19389</v>
      </c>
      <c r="D4970" s="47" t="s">
        <v>8934</v>
      </c>
      <c r="F4970" s="52" t="s">
        <v>26829</v>
      </c>
      <c r="G4970" s="10">
        <v>303596</v>
      </c>
      <c r="H4970" s="10" t="s">
        <v>26830</v>
      </c>
      <c r="I4970" s="47" t="s">
        <v>20294</v>
      </c>
      <c r="J4970" s="10" t="s">
        <v>26831</v>
      </c>
      <c r="K4970" s="10" t="s">
        <v>26832</v>
      </c>
    </row>
    <row r="4971" spans="3:11" ht="15" customHeight="1" x14ac:dyDescent="0.3">
      <c r="C4971" s="44" t="s">
        <v>19390</v>
      </c>
      <c r="D4971" s="47" t="s">
        <v>17116</v>
      </c>
      <c r="F4971" s="52" t="s">
        <v>26833</v>
      </c>
      <c r="G4971" s="10">
        <v>362849</v>
      </c>
      <c r="H4971" s="10" t="s">
        <v>26834</v>
      </c>
      <c r="I4971" s="47" t="s">
        <v>18074</v>
      </c>
      <c r="J4971" s="10" t="s">
        <v>21964</v>
      </c>
      <c r="K4971" s="10" t="s">
        <v>26835</v>
      </c>
    </row>
    <row r="4972" spans="3:11" ht="15" customHeight="1" x14ac:dyDescent="0.3">
      <c r="C4972" s="44" t="s">
        <v>19391</v>
      </c>
      <c r="D4972" s="47" t="s">
        <v>17120</v>
      </c>
      <c r="F4972" s="52" t="s">
        <v>26836</v>
      </c>
      <c r="G4972" s="10">
        <v>364878</v>
      </c>
      <c r="H4972" s="10" t="s">
        <v>26837</v>
      </c>
      <c r="I4972" s="47" t="s">
        <v>18076</v>
      </c>
      <c r="J4972" s="10" t="s">
        <v>21967</v>
      </c>
      <c r="K4972" s="10" t="s">
        <v>26838</v>
      </c>
    </row>
    <row r="4973" spans="3:11" ht="15" customHeight="1" x14ac:dyDescent="0.3">
      <c r="C4973" s="44" t="s">
        <v>19392</v>
      </c>
      <c r="D4973" s="47" t="s">
        <v>17122</v>
      </c>
      <c r="F4973" s="52" t="s">
        <v>14045</v>
      </c>
      <c r="G4973" s="10">
        <v>294079</v>
      </c>
      <c r="H4973" s="10" t="s">
        <v>7443</v>
      </c>
      <c r="I4973" s="47" t="s">
        <v>7442</v>
      </c>
      <c r="J4973" s="10" t="s">
        <v>7444</v>
      </c>
      <c r="K4973" s="10" t="s">
        <v>7445</v>
      </c>
    </row>
    <row r="4974" spans="3:11" ht="15" customHeight="1" x14ac:dyDescent="0.3">
      <c r="C4974" s="44" t="s">
        <v>19393</v>
      </c>
      <c r="D4974" s="47" t="s">
        <v>17124</v>
      </c>
      <c r="F4974" s="52" t="s">
        <v>26839</v>
      </c>
      <c r="G4974" s="10">
        <v>311059</v>
      </c>
      <c r="H4974" s="10" t="s">
        <v>26840</v>
      </c>
      <c r="I4974" s="47" t="s">
        <v>18081</v>
      </c>
      <c r="J4974" s="10" t="s">
        <v>21970</v>
      </c>
      <c r="K4974" s="10" t="s">
        <v>26841</v>
      </c>
    </row>
    <row r="4975" spans="3:11" ht="15" customHeight="1" x14ac:dyDescent="0.3">
      <c r="C4975" s="44" t="s">
        <v>19394</v>
      </c>
      <c r="D4975" s="47" t="s">
        <v>17128</v>
      </c>
      <c r="F4975" s="52" t="s">
        <v>26842</v>
      </c>
      <c r="G4975" s="10">
        <v>312656</v>
      </c>
      <c r="H4975" s="10" t="s">
        <v>26843</v>
      </c>
      <c r="I4975" s="47" t="s">
        <v>18083</v>
      </c>
      <c r="J4975" s="10" t="s">
        <v>21973</v>
      </c>
      <c r="K4975" s="10" t="s">
        <v>26844</v>
      </c>
    </row>
    <row r="4976" spans="3:11" ht="15" customHeight="1" x14ac:dyDescent="0.3">
      <c r="C4976" s="44" t="s">
        <v>19395</v>
      </c>
      <c r="D4976" s="47" t="s">
        <v>944</v>
      </c>
      <c r="F4976" s="52" t="s">
        <v>26845</v>
      </c>
      <c r="G4976" s="10">
        <v>679272</v>
      </c>
      <c r="H4976" s="10" t="s">
        <v>26846</v>
      </c>
      <c r="I4976" s="47" t="s">
        <v>20200</v>
      </c>
      <c r="J4976" s="10" t="s">
        <v>26847</v>
      </c>
      <c r="K4976" s="10" t="s">
        <v>26848</v>
      </c>
    </row>
    <row r="4977" spans="3:11" ht="15" customHeight="1" x14ac:dyDescent="0.3">
      <c r="C4977" s="44" t="s">
        <v>19396</v>
      </c>
      <c r="D4977" s="47" t="s">
        <v>17131</v>
      </c>
      <c r="F4977" s="52" t="s">
        <v>27168</v>
      </c>
      <c r="G4977" s="55" t="s">
        <v>27178</v>
      </c>
      <c r="H4977" s="55" t="s">
        <v>27178</v>
      </c>
      <c r="I4977" s="47" t="s">
        <v>270</v>
      </c>
      <c r="J4977" s="55" t="s">
        <v>27169</v>
      </c>
      <c r="K4977" s="55" t="s">
        <v>27170</v>
      </c>
    </row>
    <row r="4978" spans="3:11" ht="15" customHeight="1" x14ac:dyDescent="0.3">
      <c r="C4978" s="44" t="s">
        <v>19397</v>
      </c>
      <c r="D4978" s="47" t="s">
        <v>17133</v>
      </c>
      <c r="F4978" s="52" t="s">
        <v>27171</v>
      </c>
      <c r="G4978" s="55" t="s">
        <v>27178</v>
      </c>
      <c r="H4978" s="55" t="s">
        <v>27178</v>
      </c>
      <c r="I4978" s="47" t="s">
        <v>270</v>
      </c>
      <c r="J4978" s="55" t="s">
        <v>27169</v>
      </c>
      <c r="K4978" s="55" t="s">
        <v>27170</v>
      </c>
    </row>
    <row r="4979" spans="3:11" ht="15" customHeight="1" x14ac:dyDescent="0.3">
      <c r="C4979" s="44" t="s">
        <v>19398</v>
      </c>
      <c r="D4979" s="47" t="s">
        <v>17137</v>
      </c>
      <c r="F4979" s="52" t="s">
        <v>27172</v>
      </c>
      <c r="G4979" s="55" t="s">
        <v>27178</v>
      </c>
      <c r="H4979" s="55" t="s">
        <v>27178</v>
      </c>
      <c r="I4979" s="47" t="s">
        <v>270</v>
      </c>
      <c r="J4979" s="55" t="s">
        <v>27169</v>
      </c>
      <c r="K4979" s="55" t="s">
        <v>27170</v>
      </c>
    </row>
    <row r="4980" spans="3:11" ht="15" customHeight="1" x14ac:dyDescent="0.3">
      <c r="C4980" s="44" t="s">
        <v>19399</v>
      </c>
      <c r="D4980" s="47" t="s">
        <v>19400</v>
      </c>
      <c r="F4980" s="52" t="s">
        <v>27173</v>
      </c>
      <c r="G4980" s="55" t="s">
        <v>27178</v>
      </c>
      <c r="H4980" s="55" t="s">
        <v>27178</v>
      </c>
      <c r="I4980" s="47" t="s">
        <v>271</v>
      </c>
      <c r="J4980" s="55" t="s">
        <v>27174</v>
      </c>
      <c r="K4980" s="55" t="s">
        <v>27175</v>
      </c>
    </row>
    <row r="4981" spans="3:11" ht="15" customHeight="1" x14ac:dyDescent="0.3">
      <c r="C4981" s="44" t="s">
        <v>19401</v>
      </c>
      <c r="D4981" s="47" t="s">
        <v>17143</v>
      </c>
      <c r="F4981" s="52" t="s">
        <v>27176</v>
      </c>
      <c r="G4981" s="55" t="s">
        <v>27178</v>
      </c>
      <c r="H4981" s="55" t="s">
        <v>27178</v>
      </c>
      <c r="I4981" s="47" t="s">
        <v>271</v>
      </c>
      <c r="J4981" s="55" t="s">
        <v>27174</v>
      </c>
      <c r="K4981" s="55" t="s">
        <v>27175</v>
      </c>
    </row>
    <row r="4982" spans="3:11" ht="15" customHeight="1" x14ac:dyDescent="0.3">
      <c r="C4982" s="44" t="s">
        <v>19402</v>
      </c>
      <c r="D4982" s="47" t="s">
        <v>17145</v>
      </c>
      <c r="F4982" s="52" t="s">
        <v>27177</v>
      </c>
      <c r="G4982" s="55" t="s">
        <v>27178</v>
      </c>
      <c r="H4982" s="55" t="s">
        <v>27178</v>
      </c>
      <c r="I4982" s="47" t="s">
        <v>271</v>
      </c>
      <c r="J4982" s="55" t="s">
        <v>27174</v>
      </c>
      <c r="K4982" s="55" t="s">
        <v>27175</v>
      </c>
    </row>
    <row r="4983" spans="3:11" ht="15" customHeight="1" x14ac:dyDescent="0.3">
      <c r="C4983" s="44" t="s">
        <v>19403</v>
      </c>
      <c r="D4983" s="47" t="s">
        <v>17147</v>
      </c>
      <c r="F4983" s="52" t="s">
        <v>28560</v>
      </c>
      <c r="G4983" s="10">
        <v>482429</v>
      </c>
      <c r="H4983" s="10" t="s">
        <v>28561</v>
      </c>
      <c r="I4983" s="47" t="s">
        <v>453</v>
      </c>
      <c r="J4983" s="10" t="s">
        <v>455</v>
      </c>
      <c r="K4983" s="10" t="s">
        <v>28562</v>
      </c>
    </row>
    <row r="4984" spans="3:11" ht="15" customHeight="1" x14ac:dyDescent="0.3">
      <c r="C4984" s="44" t="s">
        <v>19404</v>
      </c>
      <c r="D4984" s="47" t="s">
        <v>17149</v>
      </c>
      <c r="F4984" s="52" t="s">
        <v>28563</v>
      </c>
      <c r="G4984" s="10">
        <v>481651</v>
      </c>
      <c r="H4984" s="10" t="s">
        <v>28564</v>
      </c>
      <c r="I4984" s="47" t="s">
        <v>27185</v>
      </c>
      <c r="J4984" s="10" t="s">
        <v>28565</v>
      </c>
      <c r="K4984" s="10" t="s">
        <v>28566</v>
      </c>
    </row>
    <row r="4985" spans="3:11" ht="15" customHeight="1" x14ac:dyDescent="0.3">
      <c r="C4985" s="44" t="s">
        <v>19405</v>
      </c>
      <c r="D4985" s="47" t="s">
        <v>17151</v>
      </c>
      <c r="F4985" s="52" t="s">
        <v>28567</v>
      </c>
      <c r="G4985" s="10">
        <v>403879</v>
      </c>
      <c r="H4985" s="10" t="s">
        <v>28568</v>
      </c>
      <c r="I4985" s="47" t="s">
        <v>430</v>
      </c>
      <c r="J4985" s="10" t="s">
        <v>474</v>
      </c>
      <c r="K4985" s="10" t="s">
        <v>28569</v>
      </c>
    </row>
    <row r="4986" spans="3:11" ht="15" customHeight="1" x14ac:dyDescent="0.3">
      <c r="C4986" s="44" t="s">
        <v>19406</v>
      </c>
      <c r="D4986" s="47" t="s">
        <v>19407</v>
      </c>
      <c r="F4986" s="52" t="s">
        <v>28570</v>
      </c>
      <c r="G4986" s="10">
        <v>488390</v>
      </c>
      <c r="H4986" s="10" t="s">
        <v>28571</v>
      </c>
      <c r="I4986" s="47" t="s">
        <v>27188</v>
      </c>
      <c r="J4986" s="10" t="s">
        <v>28572</v>
      </c>
      <c r="K4986" s="10" t="s">
        <v>28573</v>
      </c>
    </row>
    <row r="4987" spans="3:11" ht="15" customHeight="1" x14ac:dyDescent="0.3">
      <c r="C4987" s="44" t="s">
        <v>19408</v>
      </c>
      <c r="D4987" s="47" t="s">
        <v>17157</v>
      </c>
      <c r="F4987" s="52" t="s">
        <v>28574</v>
      </c>
      <c r="G4987" s="10">
        <v>482284</v>
      </c>
      <c r="H4987" s="10" t="s">
        <v>28575</v>
      </c>
      <c r="I4987" s="47" t="s">
        <v>483</v>
      </c>
      <c r="J4987" s="10" t="s">
        <v>485</v>
      </c>
      <c r="K4987" s="10" t="s">
        <v>28576</v>
      </c>
    </row>
    <row r="4988" spans="3:11" ht="15" customHeight="1" x14ac:dyDescent="0.3">
      <c r="C4988" s="44" t="s">
        <v>19409</v>
      </c>
      <c r="D4988" s="47" t="s">
        <v>17159</v>
      </c>
      <c r="F4988" s="52" t="s">
        <v>28577</v>
      </c>
      <c r="G4988" s="10">
        <v>403453</v>
      </c>
      <c r="H4988" s="10" t="s">
        <v>28578</v>
      </c>
      <c r="I4988" s="47" t="s">
        <v>433</v>
      </c>
      <c r="J4988" s="10" t="s">
        <v>493</v>
      </c>
      <c r="K4988" s="10" t="s">
        <v>28579</v>
      </c>
    </row>
    <row r="4989" spans="3:11" ht="15" customHeight="1" x14ac:dyDescent="0.3">
      <c r="C4989" s="44" t="s">
        <v>19410</v>
      </c>
      <c r="D4989" s="47" t="s">
        <v>17161</v>
      </c>
      <c r="F4989" s="52" t="s">
        <v>28580</v>
      </c>
      <c r="G4989" s="10">
        <v>403632</v>
      </c>
      <c r="H4989" s="10" t="s">
        <v>28581</v>
      </c>
      <c r="I4989" s="47" t="s">
        <v>512</v>
      </c>
      <c r="J4989" s="10" t="s">
        <v>514</v>
      </c>
      <c r="K4989" s="10" t="s">
        <v>28582</v>
      </c>
    </row>
    <row r="4990" spans="3:11" ht="15" customHeight="1" x14ac:dyDescent="0.3">
      <c r="C4990" s="44" t="s">
        <v>19411</v>
      </c>
      <c r="D4990" s="47" t="s">
        <v>17165</v>
      </c>
      <c r="F4990" s="52" t="s">
        <v>28583</v>
      </c>
      <c r="G4990" s="10">
        <v>491084</v>
      </c>
      <c r="H4990" s="10" t="s">
        <v>28584</v>
      </c>
      <c r="I4990" s="47" t="s">
        <v>520</v>
      </c>
      <c r="J4990" s="10" t="s">
        <v>522</v>
      </c>
      <c r="K4990" s="10" t="s">
        <v>28585</v>
      </c>
    </row>
    <row r="4991" spans="3:11" ht="15" customHeight="1" x14ac:dyDescent="0.3">
      <c r="C4991" s="44" t="s">
        <v>19412</v>
      </c>
      <c r="D4991" s="47" t="s">
        <v>17167</v>
      </c>
      <c r="F4991" s="52" t="s">
        <v>28586</v>
      </c>
      <c r="G4991" s="10">
        <v>491292</v>
      </c>
      <c r="H4991" s="10" t="s">
        <v>28587</v>
      </c>
      <c r="I4991" s="47" t="s">
        <v>547</v>
      </c>
      <c r="J4991" s="10" t="s">
        <v>549</v>
      </c>
      <c r="K4991" s="10" t="s">
        <v>28588</v>
      </c>
    </row>
    <row r="4992" spans="3:11" ht="15" customHeight="1" x14ac:dyDescent="0.3">
      <c r="C4992" s="44" t="s">
        <v>19413</v>
      </c>
      <c r="D4992" s="47" t="s">
        <v>5498</v>
      </c>
      <c r="F4992" s="52" t="s">
        <v>28589</v>
      </c>
      <c r="G4992" s="10">
        <v>477023</v>
      </c>
      <c r="H4992" s="10" t="s">
        <v>28590</v>
      </c>
      <c r="I4992" s="47" t="s">
        <v>555</v>
      </c>
      <c r="J4992" s="10" t="s">
        <v>557</v>
      </c>
      <c r="K4992" s="10" t="s">
        <v>28591</v>
      </c>
    </row>
    <row r="4993" spans="3:11" ht="15" customHeight="1" x14ac:dyDescent="0.3">
      <c r="C4993" s="44" t="s">
        <v>19414</v>
      </c>
      <c r="D4993" s="47" t="s">
        <v>5504</v>
      </c>
      <c r="F4993" s="52" t="s">
        <v>28592</v>
      </c>
      <c r="G4993" s="10">
        <v>491130</v>
      </c>
      <c r="H4993" s="10" t="s">
        <v>28593</v>
      </c>
      <c r="I4993" s="47" t="s">
        <v>574</v>
      </c>
      <c r="J4993" s="10" t="s">
        <v>576</v>
      </c>
      <c r="K4993" s="10" t="s">
        <v>28594</v>
      </c>
    </row>
    <row r="4994" spans="3:11" ht="15" customHeight="1" x14ac:dyDescent="0.3">
      <c r="C4994" s="44" t="s">
        <v>19415</v>
      </c>
      <c r="D4994" s="47" t="s">
        <v>5512</v>
      </c>
      <c r="E4994" s="48"/>
      <c r="F4994" s="52" t="s">
        <v>28595</v>
      </c>
      <c r="G4994" s="10">
        <v>486272</v>
      </c>
      <c r="H4994" s="10" t="s">
        <v>28596</v>
      </c>
      <c r="I4994" s="47" t="s">
        <v>27197</v>
      </c>
      <c r="J4994" s="10" t="s">
        <v>28597</v>
      </c>
      <c r="K4994" s="10" t="s">
        <v>28598</v>
      </c>
    </row>
    <row r="4995" spans="3:11" ht="15" customHeight="1" x14ac:dyDescent="0.3">
      <c r="C4995" s="44" t="s">
        <v>19416</v>
      </c>
      <c r="D4995" s="47" t="s">
        <v>5516</v>
      </c>
      <c r="E4995" s="48"/>
      <c r="F4995" s="52" t="s">
        <v>28599</v>
      </c>
      <c r="G4995" s="10">
        <v>476519</v>
      </c>
      <c r="H4995" s="10" t="s">
        <v>28600</v>
      </c>
      <c r="I4995" s="47" t="s">
        <v>603</v>
      </c>
      <c r="J4995" s="10" t="s">
        <v>605</v>
      </c>
      <c r="K4995" s="10" t="s">
        <v>28601</v>
      </c>
    </row>
    <row r="4996" spans="3:11" ht="15" customHeight="1" x14ac:dyDescent="0.3">
      <c r="C4996" s="44" t="s">
        <v>19417</v>
      </c>
      <c r="D4996" s="47" t="s">
        <v>5521</v>
      </c>
      <c r="E4996" s="48"/>
      <c r="F4996" s="52" t="s">
        <v>28602</v>
      </c>
      <c r="G4996" s="10">
        <v>478895</v>
      </c>
      <c r="H4996" s="10" t="s">
        <v>28603</v>
      </c>
      <c r="I4996" s="47" t="s">
        <v>615</v>
      </c>
      <c r="J4996" s="10" t="s">
        <v>617</v>
      </c>
      <c r="K4996" s="10" t="s">
        <v>28604</v>
      </c>
    </row>
    <row r="4997" spans="3:11" ht="15" customHeight="1" x14ac:dyDescent="0.3">
      <c r="C4997" s="44" t="s">
        <v>19418</v>
      </c>
      <c r="D4997" s="47" t="s">
        <v>5528</v>
      </c>
      <c r="E4997" s="48"/>
      <c r="F4997" s="52" t="s">
        <v>28605</v>
      </c>
      <c r="G4997" s="10">
        <v>490207</v>
      </c>
      <c r="H4997" s="10" t="s">
        <v>28606</v>
      </c>
      <c r="I4997" s="47" t="s">
        <v>628</v>
      </c>
      <c r="J4997" s="10" t="s">
        <v>630</v>
      </c>
      <c r="K4997" s="10" t="s">
        <v>28607</v>
      </c>
    </row>
    <row r="4998" spans="3:11" ht="15" customHeight="1" x14ac:dyDescent="0.3">
      <c r="C4998" s="44" t="s">
        <v>19419</v>
      </c>
      <c r="D4998" s="47" t="s">
        <v>5532</v>
      </c>
      <c r="E4998" s="48"/>
      <c r="F4998" s="52" t="s">
        <v>28608</v>
      </c>
      <c r="G4998" s="10">
        <v>477517</v>
      </c>
      <c r="H4998" s="10" t="s">
        <v>28609</v>
      </c>
      <c r="I4998" s="47" t="s">
        <v>636</v>
      </c>
      <c r="J4998" s="10" t="s">
        <v>638</v>
      </c>
      <c r="K4998" s="10" t="s">
        <v>28610</v>
      </c>
    </row>
    <row r="4999" spans="3:11" ht="15" customHeight="1" x14ac:dyDescent="0.3">
      <c r="C4999" s="44" t="s">
        <v>19420</v>
      </c>
      <c r="D4999" s="47" t="s">
        <v>5536</v>
      </c>
      <c r="E4999" s="48"/>
      <c r="F4999" s="52" t="s">
        <v>28611</v>
      </c>
      <c r="G4999" s="10">
        <v>477856</v>
      </c>
      <c r="H4999" s="10" t="s">
        <v>28612</v>
      </c>
      <c r="I4999" s="47" t="s">
        <v>645</v>
      </c>
      <c r="J4999" s="10" t="s">
        <v>647</v>
      </c>
      <c r="K4999" s="10" t="s">
        <v>28613</v>
      </c>
    </row>
    <row r="5000" spans="3:11" ht="15" customHeight="1" x14ac:dyDescent="0.3">
      <c r="C5000" s="44" t="s">
        <v>19421</v>
      </c>
      <c r="D5000" s="47" t="s">
        <v>3688</v>
      </c>
      <c r="E5000" s="48"/>
      <c r="F5000" s="52" t="s">
        <v>28614</v>
      </c>
      <c r="G5000" s="10">
        <v>489463</v>
      </c>
      <c r="H5000" s="10" t="s">
        <v>28615</v>
      </c>
      <c r="I5000" s="47" t="s">
        <v>655</v>
      </c>
      <c r="J5000" s="10" t="s">
        <v>657</v>
      </c>
      <c r="K5000" s="10" t="s">
        <v>28616</v>
      </c>
    </row>
    <row r="5001" spans="3:11" ht="15" customHeight="1" x14ac:dyDescent="0.3">
      <c r="C5001" s="44" t="s">
        <v>19422</v>
      </c>
      <c r="D5001" s="47" t="s">
        <v>3696</v>
      </c>
      <c r="E5001" s="48"/>
      <c r="F5001" s="52" t="s">
        <v>28617</v>
      </c>
      <c r="G5001" s="10">
        <v>489421</v>
      </c>
      <c r="H5001" s="10" t="s">
        <v>28618</v>
      </c>
      <c r="I5001" s="47" t="s">
        <v>668</v>
      </c>
      <c r="J5001" s="10" t="s">
        <v>670</v>
      </c>
      <c r="K5001" s="10" t="s">
        <v>28619</v>
      </c>
    </row>
    <row r="5002" spans="3:11" ht="15" customHeight="1" x14ac:dyDescent="0.3">
      <c r="C5002" s="44" t="s">
        <v>19423</v>
      </c>
      <c r="D5002" s="47" t="s">
        <v>5629</v>
      </c>
      <c r="E5002" s="48"/>
      <c r="F5002" s="52" t="s">
        <v>28620</v>
      </c>
      <c r="G5002" s="10">
        <v>484063</v>
      </c>
      <c r="H5002" s="10" t="s">
        <v>28621</v>
      </c>
      <c r="I5002" s="47" t="s">
        <v>679</v>
      </c>
      <c r="J5002" s="10" t="s">
        <v>681</v>
      </c>
      <c r="K5002" s="10" t="s">
        <v>28622</v>
      </c>
    </row>
    <row r="5003" spans="3:11" ht="15" customHeight="1" x14ac:dyDescent="0.3">
      <c r="C5003" s="44" t="s">
        <v>19424</v>
      </c>
      <c r="D5003" s="47" t="s">
        <v>3700</v>
      </c>
      <c r="E5003" s="48"/>
      <c r="F5003" s="52" t="s">
        <v>28623</v>
      </c>
      <c r="G5003" s="10">
        <v>607852</v>
      </c>
      <c r="H5003" s="10" t="s">
        <v>28624</v>
      </c>
      <c r="I5003" s="47" t="s">
        <v>728</v>
      </c>
      <c r="J5003" s="10" t="s">
        <v>715</v>
      </c>
      <c r="K5003" s="10" t="s">
        <v>28625</v>
      </c>
    </row>
    <row r="5004" spans="3:11" ht="15" customHeight="1" x14ac:dyDescent="0.3">
      <c r="C5004" s="44" t="s">
        <v>19425</v>
      </c>
      <c r="D5004" s="47" t="s">
        <v>17181</v>
      </c>
      <c r="E5004" s="48"/>
      <c r="F5004" s="52" t="s">
        <v>28626</v>
      </c>
      <c r="G5004" s="10">
        <v>481576</v>
      </c>
      <c r="H5004" s="10" t="s">
        <v>28627</v>
      </c>
      <c r="I5004" s="47" t="s">
        <v>742</v>
      </c>
      <c r="J5004" s="10" t="s">
        <v>726</v>
      </c>
      <c r="K5004" s="10" t="s">
        <v>28628</v>
      </c>
    </row>
    <row r="5005" spans="3:11" ht="15" customHeight="1" x14ac:dyDescent="0.3">
      <c r="C5005" s="44" t="s">
        <v>19426</v>
      </c>
      <c r="D5005" s="47" t="s">
        <v>17183</v>
      </c>
      <c r="E5005" s="48"/>
      <c r="F5005" s="52" t="s">
        <v>28629</v>
      </c>
      <c r="G5005" s="10">
        <v>474487</v>
      </c>
      <c r="H5005" s="10" t="s">
        <v>28630</v>
      </c>
      <c r="I5005" s="47" t="s">
        <v>753</v>
      </c>
      <c r="J5005" s="10" t="s">
        <v>733</v>
      </c>
      <c r="K5005" s="10" t="s">
        <v>28631</v>
      </c>
    </row>
    <row r="5006" spans="3:11" ht="15" customHeight="1" x14ac:dyDescent="0.3">
      <c r="C5006" s="44" t="s">
        <v>19427</v>
      </c>
      <c r="D5006" s="47" t="s">
        <v>5865</v>
      </c>
      <c r="E5006" s="48"/>
      <c r="F5006" s="52" t="s">
        <v>28632</v>
      </c>
      <c r="G5006" s="10">
        <v>488925</v>
      </c>
      <c r="H5006" s="10" t="s">
        <v>28633</v>
      </c>
      <c r="I5006" s="47" t="s">
        <v>773</v>
      </c>
      <c r="J5006" s="10" t="s">
        <v>740</v>
      </c>
      <c r="K5006" s="10" t="s">
        <v>28634</v>
      </c>
    </row>
    <row r="5007" spans="3:11" ht="15" customHeight="1" x14ac:dyDescent="0.3">
      <c r="C5007" s="44" t="s">
        <v>19428</v>
      </c>
      <c r="D5007" s="47" t="s">
        <v>6008</v>
      </c>
      <c r="E5007" s="48"/>
      <c r="F5007" s="52" t="s">
        <v>28635</v>
      </c>
      <c r="G5007" s="10">
        <v>490772</v>
      </c>
      <c r="H5007" s="10" t="s">
        <v>28636</v>
      </c>
      <c r="I5007" s="47" t="s">
        <v>782</v>
      </c>
      <c r="J5007" s="10" t="s">
        <v>28637</v>
      </c>
      <c r="K5007" s="10" t="s">
        <v>28638</v>
      </c>
    </row>
    <row r="5008" spans="3:11" ht="15" customHeight="1" x14ac:dyDescent="0.3">
      <c r="C5008" s="44" t="s">
        <v>19429</v>
      </c>
      <c r="D5008" s="47" t="s">
        <v>6015</v>
      </c>
      <c r="E5008" s="48"/>
      <c r="F5008" s="52" t="s">
        <v>28639</v>
      </c>
      <c r="G5008" s="10">
        <v>479589</v>
      </c>
      <c r="H5008" s="10" t="s">
        <v>28640</v>
      </c>
      <c r="I5008" s="47" t="s">
        <v>791</v>
      </c>
      <c r="J5008" s="10" t="s">
        <v>771</v>
      </c>
      <c r="K5008" s="10" t="s">
        <v>28641</v>
      </c>
    </row>
    <row r="5009" spans="3:11" ht="15" customHeight="1" x14ac:dyDescent="0.3">
      <c r="C5009" s="44" t="s">
        <v>19430</v>
      </c>
      <c r="D5009" s="47" t="s">
        <v>6019</v>
      </c>
      <c r="E5009" s="48"/>
      <c r="F5009" s="52" t="s">
        <v>28642</v>
      </c>
      <c r="G5009" s="10">
        <v>477247</v>
      </c>
      <c r="H5009" s="10" t="s">
        <v>28643</v>
      </c>
      <c r="I5009" s="47" t="s">
        <v>801</v>
      </c>
      <c r="J5009" s="10" t="s">
        <v>780</v>
      </c>
      <c r="K5009" s="10" t="s">
        <v>28644</v>
      </c>
    </row>
    <row r="5010" spans="3:11" ht="15" customHeight="1" x14ac:dyDescent="0.3">
      <c r="C5010" s="44" t="s">
        <v>19431</v>
      </c>
      <c r="D5010" s="47" t="s">
        <v>6026</v>
      </c>
      <c r="E5010" s="48"/>
      <c r="F5010" s="52" t="s">
        <v>28645</v>
      </c>
      <c r="G5010" s="10">
        <v>483322</v>
      </c>
      <c r="H5010" s="10" t="s">
        <v>28646</v>
      </c>
      <c r="I5010" s="47" t="s">
        <v>821</v>
      </c>
      <c r="J5010" s="10" t="s">
        <v>823</v>
      </c>
      <c r="K5010" s="10" t="s">
        <v>28647</v>
      </c>
    </row>
    <row r="5011" spans="3:11" ht="15" customHeight="1" x14ac:dyDescent="0.3">
      <c r="C5011" s="44" t="s">
        <v>19432</v>
      </c>
      <c r="D5011" s="47" t="s">
        <v>6030</v>
      </c>
      <c r="E5011" s="48"/>
      <c r="F5011" s="52" t="s">
        <v>28648</v>
      </c>
      <c r="G5011" s="10">
        <v>488790</v>
      </c>
      <c r="H5011" s="10" t="s">
        <v>28649</v>
      </c>
      <c r="I5011" s="47" t="s">
        <v>834</v>
      </c>
      <c r="J5011" s="10" t="s">
        <v>836</v>
      </c>
      <c r="K5011" s="10" t="s">
        <v>28650</v>
      </c>
    </row>
    <row r="5012" spans="3:11" ht="15" customHeight="1" x14ac:dyDescent="0.3">
      <c r="C5012" s="44" t="s">
        <v>19433</v>
      </c>
      <c r="D5012" s="47" t="s">
        <v>6034</v>
      </c>
      <c r="E5012" s="48"/>
      <c r="F5012" s="52" t="s">
        <v>28651</v>
      </c>
      <c r="G5012" s="10">
        <v>403580</v>
      </c>
      <c r="H5012" s="10" t="s">
        <v>28652</v>
      </c>
      <c r="I5012" s="47" t="s">
        <v>20</v>
      </c>
      <c r="J5012" s="10" t="s">
        <v>21</v>
      </c>
      <c r="K5012" s="10" t="s">
        <v>28653</v>
      </c>
    </row>
    <row r="5013" spans="3:11" ht="15" customHeight="1" x14ac:dyDescent="0.3">
      <c r="C5013" s="44" t="s">
        <v>19434</v>
      </c>
      <c r="D5013" s="47" t="s">
        <v>3701</v>
      </c>
      <c r="E5013" s="48"/>
      <c r="F5013" s="52" t="s">
        <v>28654</v>
      </c>
      <c r="G5013" s="10">
        <v>478489</v>
      </c>
      <c r="H5013" s="10" t="s">
        <v>28655</v>
      </c>
      <c r="I5013" s="47" t="s">
        <v>446</v>
      </c>
      <c r="J5013" s="10" t="s">
        <v>978</v>
      </c>
      <c r="K5013" s="10" t="s">
        <v>28656</v>
      </c>
    </row>
    <row r="5014" spans="3:11" ht="15" customHeight="1" x14ac:dyDescent="0.3">
      <c r="C5014" s="44" t="s">
        <v>19435</v>
      </c>
      <c r="D5014" s="47" t="s">
        <v>6044</v>
      </c>
      <c r="E5014" s="48"/>
      <c r="F5014" s="52" t="s">
        <v>28657</v>
      </c>
      <c r="G5014" s="10">
        <v>403625</v>
      </c>
      <c r="H5014" s="10" t="s">
        <v>28658</v>
      </c>
      <c r="I5014" s="47" t="s">
        <v>27218</v>
      </c>
      <c r="J5014" s="10" t="s">
        <v>28659</v>
      </c>
      <c r="K5014" s="10" t="s">
        <v>28660</v>
      </c>
    </row>
    <row r="5015" spans="3:11" ht="15" customHeight="1" x14ac:dyDescent="0.3">
      <c r="C5015" s="44" t="s">
        <v>19436</v>
      </c>
      <c r="D5015" s="47" t="s">
        <v>6051</v>
      </c>
      <c r="E5015" s="48"/>
      <c r="F5015" s="52" t="s">
        <v>28661</v>
      </c>
      <c r="G5015" s="10">
        <v>479253</v>
      </c>
      <c r="H5015" s="10" t="s">
        <v>28662</v>
      </c>
      <c r="I5015" s="47" t="s">
        <v>1020</v>
      </c>
      <c r="J5015" s="10" t="s">
        <v>989</v>
      </c>
      <c r="K5015" s="10" t="s">
        <v>28663</v>
      </c>
    </row>
    <row r="5016" spans="3:11" ht="15" customHeight="1" x14ac:dyDescent="0.3">
      <c r="C5016" s="44" t="s">
        <v>19437</v>
      </c>
      <c r="D5016" s="47" t="s">
        <v>6055</v>
      </c>
      <c r="E5016" s="48"/>
      <c r="F5016" s="52" t="s">
        <v>28664</v>
      </c>
      <c r="G5016" s="10">
        <v>491249</v>
      </c>
      <c r="H5016" s="10" t="s">
        <v>28665</v>
      </c>
      <c r="I5016" s="47" t="s">
        <v>27221</v>
      </c>
      <c r="J5016" s="10" t="s">
        <v>28666</v>
      </c>
      <c r="K5016" s="10" t="s">
        <v>28667</v>
      </c>
    </row>
    <row r="5017" spans="3:11" ht="15" customHeight="1" x14ac:dyDescent="0.3">
      <c r="C5017" s="44" t="s">
        <v>19438</v>
      </c>
      <c r="D5017" s="47" t="s">
        <v>6062</v>
      </c>
      <c r="E5017" s="48"/>
      <c r="F5017" s="52" t="s">
        <v>28668</v>
      </c>
      <c r="G5017" s="10">
        <v>475251</v>
      </c>
      <c r="H5017" s="10" t="s">
        <v>28669</v>
      </c>
      <c r="I5017" s="47" t="s">
        <v>460</v>
      </c>
      <c r="J5017" s="10" t="s">
        <v>1170</v>
      </c>
      <c r="K5017" s="10" t="s">
        <v>28670</v>
      </c>
    </row>
    <row r="5018" spans="3:11" ht="15" customHeight="1" x14ac:dyDescent="0.3">
      <c r="C5018" s="44" t="s">
        <v>19439</v>
      </c>
      <c r="D5018" s="47" t="s">
        <v>17197</v>
      </c>
      <c r="E5018" s="48"/>
      <c r="F5018" s="52" t="s">
        <v>28671</v>
      </c>
      <c r="G5018" s="10">
        <v>607538</v>
      </c>
      <c r="H5018" s="10" t="s">
        <v>28672</v>
      </c>
      <c r="I5018" s="47" t="s">
        <v>1213</v>
      </c>
      <c r="J5018" s="10" t="s">
        <v>1180</v>
      </c>
      <c r="K5018" s="10" t="s">
        <v>28673</v>
      </c>
    </row>
    <row r="5019" spans="3:11" ht="15" customHeight="1" x14ac:dyDescent="0.3">
      <c r="C5019" s="44" t="s">
        <v>19440</v>
      </c>
      <c r="D5019" s="47" t="s">
        <v>6068</v>
      </c>
      <c r="E5019" s="48"/>
      <c r="F5019" s="52" t="s">
        <v>28674</v>
      </c>
      <c r="G5019" s="10">
        <v>490878</v>
      </c>
      <c r="H5019" s="10" t="s">
        <v>28675</v>
      </c>
      <c r="I5019" s="47" t="s">
        <v>13</v>
      </c>
      <c r="J5019" s="10" t="s">
        <v>14</v>
      </c>
      <c r="K5019" s="10" t="s">
        <v>28676</v>
      </c>
    </row>
    <row r="5020" spans="3:11" ht="15" customHeight="1" x14ac:dyDescent="0.3">
      <c r="C5020" s="44" t="s">
        <v>19441</v>
      </c>
      <c r="D5020" s="47" t="s">
        <v>6077</v>
      </c>
      <c r="E5020" s="48"/>
      <c r="F5020" s="52" t="s">
        <v>28677</v>
      </c>
      <c r="G5020" s="10">
        <v>403550</v>
      </c>
      <c r="H5020" s="10" t="s">
        <v>28678</v>
      </c>
      <c r="I5020" s="47" t="s">
        <v>1290</v>
      </c>
      <c r="J5020" s="10" t="s">
        <v>1265</v>
      </c>
      <c r="K5020" s="10" t="s">
        <v>28679</v>
      </c>
    </row>
    <row r="5021" spans="3:11" ht="15" customHeight="1" x14ac:dyDescent="0.3">
      <c r="C5021" s="44" t="s">
        <v>19442</v>
      </c>
      <c r="D5021" s="47" t="s">
        <v>1270</v>
      </c>
      <c r="E5021" s="48"/>
      <c r="F5021" s="52" t="s">
        <v>28680</v>
      </c>
      <c r="G5021" s="10">
        <v>476323</v>
      </c>
      <c r="H5021" s="10" t="s">
        <v>28681</v>
      </c>
      <c r="I5021" s="47" t="s">
        <v>462</v>
      </c>
      <c r="J5021" s="10" t="s">
        <v>1272</v>
      </c>
      <c r="K5021" s="10" t="s">
        <v>28682</v>
      </c>
    </row>
    <row r="5022" spans="3:11" ht="15" customHeight="1" x14ac:dyDescent="0.3">
      <c r="C5022" s="44" t="s">
        <v>19443</v>
      </c>
      <c r="D5022" s="47" t="s">
        <v>2494</v>
      </c>
      <c r="E5022" s="48"/>
      <c r="F5022" s="52" t="s">
        <v>28683</v>
      </c>
      <c r="G5022" s="10">
        <v>610941</v>
      </c>
      <c r="H5022" s="10" t="s">
        <v>28684</v>
      </c>
      <c r="I5022" s="47" t="s">
        <v>1304</v>
      </c>
      <c r="J5022" s="10" t="s">
        <v>1280</v>
      </c>
      <c r="K5022" s="10" t="s">
        <v>28685</v>
      </c>
    </row>
    <row r="5023" spans="3:11" ht="15" customHeight="1" x14ac:dyDescent="0.3">
      <c r="C5023" s="44" t="s">
        <v>19444</v>
      </c>
      <c r="D5023" s="47" t="s">
        <v>5628</v>
      </c>
      <c r="E5023" s="48"/>
      <c r="F5023" s="52" t="s">
        <v>28686</v>
      </c>
      <c r="G5023" s="10">
        <v>487269</v>
      </c>
      <c r="H5023" s="10" t="s">
        <v>28687</v>
      </c>
      <c r="I5023" s="47" t="s">
        <v>1329</v>
      </c>
      <c r="J5023" s="10" t="s">
        <v>28688</v>
      </c>
      <c r="K5023" s="10" t="s">
        <v>28689</v>
      </c>
    </row>
    <row r="5024" spans="3:11" ht="15" customHeight="1" x14ac:dyDescent="0.3">
      <c r="C5024" s="44" t="s">
        <v>19445</v>
      </c>
      <c r="D5024" s="47" t="s">
        <v>3732</v>
      </c>
      <c r="E5024" s="48"/>
      <c r="F5024" s="52" t="s">
        <v>28690</v>
      </c>
      <c r="G5024" s="10">
        <v>482620</v>
      </c>
      <c r="H5024" s="10" t="s">
        <v>28691</v>
      </c>
      <c r="I5024" s="47" t="s">
        <v>1396</v>
      </c>
      <c r="J5024" s="10" t="s">
        <v>1372</v>
      </c>
      <c r="K5024" s="10" t="s">
        <v>28692</v>
      </c>
    </row>
    <row r="5025" spans="3:11" ht="15" customHeight="1" x14ac:dyDescent="0.3">
      <c r="C5025" s="44" t="s">
        <v>19446</v>
      </c>
      <c r="D5025" s="47" t="s">
        <v>17203</v>
      </c>
      <c r="E5025" s="48"/>
      <c r="F5025" s="52" t="s">
        <v>28693</v>
      </c>
      <c r="G5025" s="10">
        <v>482558</v>
      </c>
      <c r="H5025" s="10" t="s">
        <v>28694</v>
      </c>
      <c r="I5025" s="47" t="s">
        <v>1418</v>
      </c>
      <c r="J5025" s="10" t="s">
        <v>1390</v>
      </c>
      <c r="K5025" s="10" t="s">
        <v>28695</v>
      </c>
    </row>
    <row r="5026" spans="3:11" ht="15" customHeight="1" x14ac:dyDescent="0.3">
      <c r="C5026" s="44" t="s">
        <v>19447</v>
      </c>
      <c r="D5026" s="47" t="s">
        <v>7246</v>
      </c>
      <c r="E5026" s="48"/>
      <c r="F5026" s="52" t="s">
        <v>28696</v>
      </c>
      <c r="G5026" s="10">
        <v>489393</v>
      </c>
      <c r="H5026" s="10" t="s">
        <v>28697</v>
      </c>
      <c r="I5026" s="47" t="s">
        <v>1452</v>
      </c>
      <c r="J5026" s="10" t="s">
        <v>1413</v>
      </c>
      <c r="K5026" s="10" t="s">
        <v>28698</v>
      </c>
    </row>
    <row r="5027" spans="3:11" ht="15" customHeight="1" x14ac:dyDescent="0.3">
      <c r="C5027" s="44" t="s">
        <v>19448</v>
      </c>
      <c r="D5027" s="47" t="s">
        <v>7250</v>
      </c>
      <c r="E5027" s="48"/>
      <c r="F5027" s="52" t="s">
        <v>28699</v>
      </c>
      <c r="G5027" s="10">
        <v>474405</v>
      </c>
      <c r="H5027" s="10" t="s">
        <v>28700</v>
      </c>
      <c r="I5027" s="47" t="s">
        <v>1467</v>
      </c>
      <c r="J5027" s="10" t="s">
        <v>1437</v>
      </c>
      <c r="K5027" s="10" t="s">
        <v>28701</v>
      </c>
    </row>
    <row r="5028" spans="3:11" ht="15" customHeight="1" x14ac:dyDescent="0.3">
      <c r="C5028" s="44" t="s">
        <v>19449</v>
      </c>
      <c r="D5028" s="47" t="s">
        <v>7291</v>
      </c>
      <c r="E5028" s="48"/>
      <c r="F5028" s="52" t="s">
        <v>28702</v>
      </c>
      <c r="G5028" s="10">
        <v>612628</v>
      </c>
      <c r="H5028" s="10" t="s">
        <v>28703</v>
      </c>
      <c r="I5028" s="47" t="s">
        <v>859</v>
      </c>
      <c r="J5028" s="10" t="s">
        <v>1461</v>
      </c>
      <c r="K5028" s="10" t="s">
        <v>28704</v>
      </c>
    </row>
    <row r="5029" spans="3:11" ht="15" customHeight="1" x14ac:dyDescent="0.3">
      <c r="C5029" s="44" t="s">
        <v>19450</v>
      </c>
      <c r="D5029" s="47" t="s">
        <v>7295</v>
      </c>
      <c r="E5029" s="48"/>
      <c r="F5029" s="52" t="s">
        <v>28705</v>
      </c>
      <c r="G5029" s="10">
        <v>482897</v>
      </c>
      <c r="H5029" s="10" t="s">
        <v>28706</v>
      </c>
      <c r="I5029" s="47" t="s">
        <v>1566</v>
      </c>
      <c r="J5029" s="10" t="s">
        <v>1549</v>
      </c>
      <c r="K5029" s="10" t="s">
        <v>28707</v>
      </c>
    </row>
    <row r="5030" spans="3:11" ht="15" customHeight="1" x14ac:dyDescent="0.3">
      <c r="C5030" s="44" t="s">
        <v>19451</v>
      </c>
      <c r="D5030" s="47" t="s">
        <v>17209</v>
      </c>
      <c r="E5030" s="48"/>
      <c r="F5030" s="52" t="s">
        <v>28708</v>
      </c>
      <c r="G5030" s="10">
        <v>475240</v>
      </c>
      <c r="H5030" s="10" t="s">
        <v>28709</v>
      </c>
      <c r="I5030" s="47" t="s">
        <v>1603</v>
      </c>
      <c r="J5030" s="10" t="s">
        <v>28710</v>
      </c>
      <c r="K5030" s="10" t="s">
        <v>28711</v>
      </c>
    </row>
    <row r="5031" spans="3:11" ht="15" customHeight="1" x14ac:dyDescent="0.3">
      <c r="C5031" s="44" t="s">
        <v>19452</v>
      </c>
      <c r="D5031" s="47" t="s">
        <v>17211</v>
      </c>
      <c r="E5031" s="48"/>
      <c r="F5031" s="52" t="s">
        <v>28712</v>
      </c>
      <c r="G5031" s="10">
        <v>474503</v>
      </c>
      <c r="H5031" s="10" t="s">
        <v>28713</v>
      </c>
      <c r="I5031" s="47" t="s">
        <v>861</v>
      </c>
      <c r="J5031" s="10" t="s">
        <v>1586</v>
      </c>
      <c r="K5031" s="10" t="s">
        <v>28714</v>
      </c>
    </row>
    <row r="5032" spans="3:11" ht="15" customHeight="1" x14ac:dyDescent="0.3">
      <c r="C5032" s="44" t="s">
        <v>19453</v>
      </c>
      <c r="D5032" s="47" t="s">
        <v>17213</v>
      </c>
      <c r="E5032" s="48"/>
      <c r="F5032" s="52" t="s">
        <v>28715</v>
      </c>
      <c r="G5032" s="10">
        <v>488660</v>
      </c>
      <c r="H5032" s="10" t="s">
        <v>28716</v>
      </c>
      <c r="I5032" s="47" t="s">
        <v>863</v>
      </c>
      <c r="J5032" s="10" t="s">
        <v>1589</v>
      </c>
      <c r="K5032" s="10" t="s">
        <v>28717</v>
      </c>
    </row>
    <row r="5033" spans="3:11" ht="15" customHeight="1" x14ac:dyDescent="0.3">
      <c r="C5033" s="44" t="s">
        <v>19454</v>
      </c>
      <c r="D5033" s="47" t="s">
        <v>17216</v>
      </c>
      <c r="E5033" s="48"/>
      <c r="F5033" s="52" t="s">
        <v>28718</v>
      </c>
      <c r="G5033" s="10">
        <v>479450</v>
      </c>
      <c r="H5033" s="10" t="s">
        <v>28719</v>
      </c>
      <c r="I5033" s="47" t="s">
        <v>869</v>
      </c>
      <c r="J5033" s="10" t="s">
        <v>1630</v>
      </c>
      <c r="K5033" s="10" t="s">
        <v>28720</v>
      </c>
    </row>
    <row r="5034" spans="3:11" ht="15" customHeight="1" x14ac:dyDescent="0.3">
      <c r="C5034" s="44" t="s">
        <v>19455</v>
      </c>
      <c r="D5034" s="47" t="s">
        <v>17218</v>
      </c>
      <c r="E5034" s="48"/>
      <c r="F5034" s="52" t="s">
        <v>28721</v>
      </c>
      <c r="G5034" s="10">
        <v>474840</v>
      </c>
      <c r="H5034" s="10" t="s">
        <v>28722</v>
      </c>
      <c r="I5034" s="47" t="s">
        <v>1683</v>
      </c>
      <c r="J5034" s="10" t="s">
        <v>1685</v>
      </c>
      <c r="K5034" s="10" t="s">
        <v>28723</v>
      </c>
    </row>
    <row r="5035" spans="3:11" ht="15" customHeight="1" x14ac:dyDescent="0.3">
      <c r="C5035" s="44" t="s">
        <v>19456</v>
      </c>
      <c r="D5035" s="47" t="s">
        <v>17220</v>
      </c>
      <c r="E5035" s="48"/>
      <c r="F5035" s="52" t="s">
        <v>28724</v>
      </c>
      <c r="G5035" s="10">
        <v>476190</v>
      </c>
      <c r="H5035" s="10" t="s">
        <v>28725</v>
      </c>
      <c r="I5035" s="47" t="s">
        <v>1700</v>
      </c>
      <c r="J5035" s="10" t="s">
        <v>1702</v>
      </c>
      <c r="K5035" s="10" t="s">
        <v>28726</v>
      </c>
    </row>
    <row r="5036" spans="3:11" ht="15" customHeight="1" x14ac:dyDescent="0.3">
      <c r="C5036" s="44" t="s">
        <v>19457</v>
      </c>
      <c r="D5036" s="47" t="s">
        <v>7320</v>
      </c>
      <c r="E5036" s="48"/>
      <c r="F5036" s="52" t="s">
        <v>28727</v>
      </c>
      <c r="G5036" s="10">
        <v>478284</v>
      </c>
      <c r="H5036" s="10" t="s">
        <v>28728</v>
      </c>
      <c r="I5036" s="47" t="s">
        <v>34</v>
      </c>
      <c r="J5036" s="10" t="s">
        <v>260</v>
      </c>
      <c r="K5036" s="10" t="s">
        <v>28729</v>
      </c>
    </row>
    <row r="5037" spans="3:11" ht="15" customHeight="1" x14ac:dyDescent="0.3">
      <c r="C5037" s="44" t="s">
        <v>19458</v>
      </c>
      <c r="D5037" s="47" t="s">
        <v>17223</v>
      </c>
      <c r="E5037" s="48"/>
      <c r="F5037" s="52" t="s">
        <v>28730</v>
      </c>
      <c r="G5037" s="10">
        <v>483763</v>
      </c>
      <c r="H5037" s="10" t="s">
        <v>28731</v>
      </c>
      <c r="I5037" s="47" t="s">
        <v>1770</v>
      </c>
      <c r="J5037" s="10" t="s">
        <v>1721</v>
      </c>
      <c r="K5037" s="10" t="s">
        <v>28732</v>
      </c>
    </row>
    <row r="5038" spans="3:11" ht="15" customHeight="1" x14ac:dyDescent="0.3">
      <c r="C5038" s="44" t="s">
        <v>19459</v>
      </c>
      <c r="D5038" s="47" t="s">
        <v>7450</v>
      </c>
      <c r="E5038" s="48"/>
      <c r="F5038" s="52" t="s">
        <v>28733</v>
      </c>
      <c r="G5038" s="10">
        <v>481744</v>
      </c>
      <c r="H5038" s="10" t="s">
        <v>28734</v>
      </c>
      <c r="I5038" s="47" t="s">
        <v>1792</v>
      </c>
      <c r="J5038" s="10" t="s">
        <v>1748</v>
      </c>
      <c r="K5038" s="10" t="s">
        <v>28735</v>
      </c>
    </row>
    <row r="5039" spans="3:11" ht="15" customHeight="1" x14ac:dyDescent="0.3">
      <c r="C5039" s="44" t="s">
        <v>19460</v>
      </c>
      <c r="D5039" s="47" t="s">
        <v>17226</v>
      </c>
      <c r="E5039" s="48"/>
      <c r="F5039" s="52" t="s">
        <v>28736</v>
      </c>
      <c r="G5039" s="10">
        <v>403523</v>
      </c>
      <c r="H5039" s="10" t="s">
        <v>28737</v>
      </c>
      <c r="I5039" s="47" t="s">
        <v>1141</v>
      </c>
      <c r="J5039" s="10" t="s">
        <v>1826</v>
      </c>
      <c r="K5039" s="10" t="s">
        <v>28738</v>
      </c>
    </row>
    <row r="5040" spans="3:11" ht="15" customHeight="1" x14ac:dyDescent="0.3">
      <c r="C5040" s="44" t="s">
        <v>19461</v>
      </c>
      <c r="D5040" s="47" t="s">
        <v>6279</v>
      </c>
      <c r="E5040" s="48"/>
      <c r="F5040" s="52" t="s">
        <v>28739</v>
      </c>
      <c r="G5040" s="10">
        <v>403416</v>
      </c>
      <c r="H5040" s="10" t="s">
        <v>28740</v>
      </c>
      <c r="I5040" s="47" t="s">
        <v>1146</v>
      </c>
      <c r="J5040" s="10" t="s">
        <v>1798</v>
      </c>
      <c r="K5040" s="10" t="s">
        <v>28741</v>
      </c>
    </row>
    <row r="5041" spans="3:11" ht="15" customHeight="1" x14ac:dyDescent="0.3">
      <c r="C5041" s="44" t="s">
        <v>19462</v>
      </c>
      <c r="D5041" s="47" t="s">
        <v>3735</v>
      </c>
      <c r="E5041" s="48"/>
      <c r="F5041" s="52" t="s">
        <v>28742</v>
      </c>
      <c r="G5041" s="10">
        <v>403618</v>
      </c>
      <c r="H5041" s="10" t="s">
        <v>28743</v>
      </c>
      <c r="I5041" s="47" t="s">
        <v>1151</v>
      </c>
      <c r="J5041" s="10" t="s">
        <v>1909</v>
      </c>
      <c r="K5041" s="10" t="s">
        <v>28744</v>
      </c>
    </row>
    <row r="5042" spans="3:11" ht="15" customHeight="1" x14ac:dyDescent="0.3">
      <c r="C5042" s="44" t="s">
        <v>19463</v>
      </c>
      <c r="D5042" s="47" t="s">
        <v>17230</v>
      </c>
      <c r="E5042" s="48"/>
      <c r="F5042" s="52" t="s">
        <v>28745</v>
      </c>
      <c r="G5042" s="10">
        <v>612867</v>
      </c>
      <c r="H5042" s="10" t="s">
        <v>28746</v>
      </c>
      <c r="I5042" s="47" t="s">
        <v>1919</v>
      </c>
      <c r="J5042" s="10" t="s">
        <v>28747</v>
      </c>
      <c r="K5042" s="10" t="s">
        <v>28748</v>
      </c>
    </row>
    <row r="5043" spans="3:11" ht="15" customHeight="1" x14ac:dyDescent="0.3">
      <c r="C5043" s="44" t="s">
        <v>19464</v>
      </c>
      <c r="D5043" s="47" t="s">
        <v>17232</v>
      </c>
      <c r="E5043" s="48"/>
      <c r="F5043" s="52" t="s">
        <v>28749</v>
      </c>
      <c r="G5043" s="10">
        <v>100683675</v>
      </c>
      <c r="H5043" s="10" t="s">
        <v>28750</v>
      </c>
      <c r="I5043" s="47" t="s">
        <v>877</v>
      </c>
      <c r="J5043" s="10" t="s">
        <v>1879</v>
      </c>
      <c r="K5043" s="10" t="s">
        <v>28751</v>
      </c>
    </row>
    <row r="5044" spans="3:11" ht="15" customHeight="1" x14ac:dyDescent="0.3">
      <c r="C5044" s="44" t="s">
        <v>19465</v>
      </c>
      <c r="D5044" s="47" t="s">
        <v>3739</v>
      </c>
      <c r="E5044" s="48"/>
      <c r="F5044" s="52" t="s">
        <v>28752</v>
      </c>
      <c r="G5044" s="10">
        <v>489433</v>
      </c>
      <c r="H5044" s="10" t="s">
        <v>28753</v>
      </c>
      <c r="I5044" s="47" t="s">
        <v>2026</v>
      </c>
      <c r="J5044" s="10" t="s">
        <v>2028</v>
      </c>
      <c r="K5044" s="10" t="s">
        <v>28754</v>
      </c>
    </row>
    <row r="5045" spans="3:11" ht="15" customHeight="1" x14ac:dyDescent="0.3">
      <c r="C5045" s="44" t="s">
        <v>19466</v>
      </c>
      <c r="D5045" s="47" t="s">
        <v>19467</v>
      </c>
      <c r="E5045" s="48"/>
      <c r="F5045" s="52" t="s">
        <v>28755</v>
      </c>
      <c r="G5045" s="10">
        <v>607313</v>
      </c>
      <c r="H5045" s="10" t="s">
        <v>28756</v>
      </c>
      <c r="I5045" s="47" t="s">
        <v>2065</v>
      </c>
      <c r="J5045" s="10" t="s">
        <v>1941</v>
      </c>
      <c r="K5045" s="10" t="s">
        <v>28757</v>
      </c>
    </row>
    <row r="5046" spans="3:11" ht="15" customHeight="1" x14ac:dyDescent="0.3">
      <c r="C5046" s="44" t="s">
        <v>19468</v>
      </c>
      <c r="D5046" s="47" t="s">
        <v>17235</v>
      </c>
      <c r="E5046" s="48"/>
      <c r="F5046" s="52" t="s">
        <v>28758</v>
      </c>
      <c r="G5046" s="10">
        <v>403437</v>
      </c>
      <c r="H5046" s="10" t="s">
        <v>28759</v>
      </c>
      <c r="I5046" s="47" t="s">
        <v>1162</v>
      </c>
      <c r="J5046" s="10" t="s">
        <v>2134</v>
      </c>
      <c r="K5046" s="10" t="s">
        <v>28760</v>
      </c>
    </row>
    <row r="5047" spans="3:11" ht="15" customHeight="1" x14ac:dyDescent="0.3">
      <c r="C5047" s="44" t="s">
        <v>19469</v>
      </c>
      <c r="D5047" s="47" t="s">
        <v>17237</v>
      </c>
      <c r="E5047" s="48"/>
      <c r="F5047" s="52" t="s">
        <v>28761</v>
      </c>
      <c r="G5047" s="10">
        <v>474180</v>
      </c>
      <c r="H5047" s="10" t="s">
        <v>28762</v>
      </c>
      <c r="I5047" s="47" t="s">
        <v>1164</v>
      </c>
      <c r="J5047" s="10" t="s">
        <v>2137</v>
      </c>
      <c r="K5047" s="10" t="s">
        <v>28763</v>
      </c>
    </row>
    <row r="5048" spans="3:11" ht="15" customHeight="1" x14ac:dyDescent="0.3">
      <c r="C5048" s="44" t="s">
        <v>19470</v>
      </c>
      <c r="D5048" s="47" t="s">
        <v>17239</v>
      </c>
      <c r="E5048" s="48"/>
      <c r="F5048" s="52" t="s">
        <v>28764</v>
      </c>
      <c r="G5048" s="10">
        <v>476728</v>
      </c>
      <c r="H5048" s="10" t="s">
        <v>28765</v>
      </c>
      <c r="I5048" s="47" t="s">
        <v>1324</v>
      </c>
      <c r="J5048" s="10" t="s">
        <v>2143</v>
      </c>
      <c r="K5048" s="10" t="s">
        <v>28766</v>
      </c>
    </row>
    <row r="5049" spans="3:11" ht="15" customHeight="1" x14ac:dyDescent="0.3">
      <c r="C5049" s="44" t="s">
        <v>19471</v>
      </c>
      <c r="D5049" s="47" t="s">
        <v>17241</v>
      </c>
      <c r="E5049" s="48"/>
      <c r="F5049" s="52" t="s">
        <v>28767</v>
      </c>
      <c r="G5049" s="10">
        <v>479354</v>
      </c>
      <c r="H5049" s="10" t="s">
        <v>28768</v>
      </c>
      <c r="I5049" s="47" t="s">
        <v>2159</v>
      </c>
      <c r="J5049" s="10" t="s">
        <v>2161</v>
      </c>
      <c r="K5049" s="10" t="s">
        <v>28769</v>
      </c>
    </row>
    <row r="5050" spans="3:11" ht="15" customHeight="1" x14ac:dyDescent="0.3">
      <c r="C5050" s="44" t="s">
        <v>19472</v>
      </c>
      <c r="D5050" s="47" t="s">
        <v>17243</v>
      </c>
      <c r="E5050" s="48"/>
      <c r="F5050" s="52" t="s">
        <v>28770</v>
      </c>
      <c r="G5050" s="10">
        <v>403567</v>
      </c>
      <c r="H5050" s="10" t="s">
        <v>28771</v>
      </c>
      <c r="I5050" s="47" t="s">
        <v>2476</v>
      </c>
      <c r="J5050" s="10" t="s">
        <v>2478</v>
      </c>
      <c r="K5050" s="10" t="s">
        <v>28772</v>
      </c>
    </row>
    <row r="5051" spans="3:11" ht="15" customHeight="1" x14ac:dyDescent="0.3">
      <c r="C5051" s="44" t="s">
        <v>19473</v>
      </c>
      <c r="D5051" s="47" t="s">
        <v>17245</v>
      </c>
      <c r="E5051" s="48"/>
      <c r="F5051" s="52" t="s">
        <v>28773</v>
      </c>
      <c r="G5051" s="10">
        <v>403724</v>
      </c>
      <c r="H5051" s="10" t="s">
        <v>28774</v>
      </c>
      <c r="I5051" s="47" t="s">
        <v>2484</v>
      </c>
      <c r="J5051" s="10" t="s">
        <v>2275</v>
      </c>
      <c r="K5051" s="10" t="s">
        <v>28775</v>
      </c>
    </row>
    <row r="5052" spans="3:11" ht="15" customHeight="1" x14ac:dyDescent="0.3">
      <c r="C5052" s="44" t="s">
        <v>19474</v>
      </c>
      <c r="D5052" s="47" t="s">
        <v>17247</v>
      </c>
      <c r="E5052" s="48"/>
      <c r="F5052" s="52" t="s">
        <v>28776</v>
      </c>
      <c r="G5052" s="10">
        <v>486896</v>
      </c>
      <c r="H5052" s="10" t="s">
        <v>28777</v>
      </c>
      <c r="I5052" s="47" t="s">
        <v>2519</v>
      </c>
      <c r="J5052" s="10" t="s">
        <v>2521</v>
      </c>
      <c r="K5052" s="10" t="s">
        <v>28778</v>
      </c>
    </row>
    <row r="5053" spans="3:11" ht="15" customHeight="1" x14ac:dyDescent="0.3">
      <c r="C5053" s="44" t="s">
        <v>19475</v>
      </c>
      <c r="D5053" s="47" t="s">
        <v>17249</v>
      </c>
      <c r="E5053" s="48"/>
      <c r="F5053" s="52" t="s">
        <v>28779</v>
      </c>
      <c r="G5053" s="10">
        <v>488473</v>
      </c>
      <c r="H5053" s="10" t="s">
        <v>28780</v>
      </c>
      <c r="I5053" s="47" t="s">
        <v>2527</v>
      </c>
      <c r="J5053" s="10" t="s">
        <v>2529</v>
      </c>
      <c r="K5053" s="10" t="s">
        <v>28781</v>
      </c>
    </row>
    <row r="5054" spans="3:11" ht="15" customHeight="1" x14ac:dyDescent="0.3">
      <c r="C5054" s="44" t="s">
        <v>19476</v>
      </c>
      <c r="D5054" s="47" t="s">
        <v>17253</v>
      </c>
      <c r="E5054" s="48"/>
      <c r="F5054" s="52" t="s">
        <v>28782</v>
      </c>
      <c r="G5054" s="10">
        <v>487432</v>
      </c>
      <c r="H5054" s="10" t="s">
        <v>28783</v>
      </c>
      <c r="I5054" s="47" t="s">
        <v>2542</v>
      </c>
      <c r="J5054" s="10" t="s">
        <v>2306</v>
      </c>
      <c r="K5054" s="10" t="s">
        <v>28784</v>
      </c>
    </row>
    <row r="5055" spans="3:11" ht="15" customHeight="1" x14ac:dyDescent="0.3">
      <c r="C5055" s="44" t="s">
        <v>19477</v>
      </c>
      <c r="D5055" s="47" t="s">
        <v>19478</v>
      </c>
      <c r="E5055" s="48"/>
      <c r="F5055" s="52" t="s">
        <v>28785</v>
      </c>
      <c r="G5055" s="10">
        <v>403474</v>
      </c>
      <c r="H5055" s="10" t="s">
        <v>28786</v>
      </c>
      <c r="I5055" s="47" t="s">
        <v>2565</v>
      </c>
      <c r="J5055" s="10" t="s">
        <v>2321</v>
      </c>
      <c r="K5055" s="10" t="s">
        <v>28787</v>
      </c>
    </row>
    <row r="5056" spans="3:11" ht="15" customHeight="1" x14ac:dyDescent="0.3">
      <c r="C5056" s="44" t="s">
        <v>19479</v>
      </c>
      <c r="D5056" s="47" t="s">
        <v>7732</v>
      </c>
      <c r="E5056" s="48"/>
      <c r="F5056" s="52" t="s">
        <v>28788</v>
      </c>
      <c r="G5056" s="10">
        <v>490934</v>
      </c>
      <c r="H5056" s="10" t="s">
        <v>28789</v>
      </c>
      <c r="I5056" s="47" t="s">
        <v>2667</v>
      </c>
      <c r="J5056" s="10" t="s">
        <v>2577</v>
      </c>
      <c r="K5056" s="10" t="s">
        <v>28790</v>
      </c>
    </row>
    <row r="5057" spans="3:11" ht="15" customHeight="1" x14ac:dyDescent="0.3">
      <c r="C5057" s="44" t="s">
        <v>19480</v>
      </c>
      <c r="D5057" s="47" t="s">
        <v>7736</v>
      </c>
      <c r="E5057" s="48"/>
      <c r="F5057" s="52" t="s">
        <v>28791</v>
      </c>
      <c r="G5057" s="10">
        <v>607898</v>
      </c>
      <c r="H5057" s="10" t="s">
        <v>28792</v>
      </c>
      <c r="I5057" s="47" t="s">
        <v>2999</v>
      </c>
      <c r="J5057" s="10" t="s">
        <v>2744</v>
      </c>
      <c r="K5057" s="10" t="s">
        <v>28793</v>
      </c>
    </row>
    <row r="5058" spans="3:11" ht="15" customHeight="1" x14ac:dyDescent="0.3">
      <c r="C5058" s="44" t="s">
        <v>19481</v>
      </c>
      <c r="D5058" s="47" t="s">
        <v>19482</v>
      </c>
      <c r="E5058" s="48"/>
      <c r="F5058" s="52" t="s">
        <v>28794</v>
      </c>
      <c r="G5058" s="10">
        <v>100685972</v>
      </c>
      <c r="H5058" s="10" t="s">
        <v>28795</v>
      </c>
      <c r="I5058" s="47" t="s">
        <v>16138</v>
      </c>
      <c r="J5058" s="10" t="s">
        <v>21371</v>
      </c>
      <c r="K5058" s="10" t="s">
        <v>28796</v>
      </c>
    </row>
    <row r="5059" spans="3:11" ht="15" customHeight="1" x14ac:dyDescent="0.3">
      <c r="C5059" s="44" t="s">
        <v>19483</v>
      </c>
      <c r="D5059" s="47" t="s">
        <v>3749</v>
      </c>
      <c r="E5059" s="48"/>
      <c r="F5059" s="52" t="s">
        <v>28797</v>
      </c>
      <c r="G5059" s="10">
        <v>475931</v>
      </c>
      <c r="H5059" s="10" t="s">
        <v>28798</v>
      </c>
      <c r="I5059" s="47" t="s">
        <v>3035</v>
      </c>
      <c r="J5059" s="10" t="s">
        <v>2831</v>
      </c>
      <c r="K5059" s="10" t="s">
        <v>28799</v>
      </c>
    </row>
    <row r="5060" spans="3:11" ht="15" customHeight="1" x14ac:dyDescent="0.3">
      <c r="C5060" s="44" t="s">
        <v>19484</v>
      </c>
      <c r="D5060" s="47" t="s">
        <v>3758</v>
      </c>
      <c r="E5060" s="48"/>
      <c r="F5060" s="52" t="s">
        <v>28800</v>
      </c>
      <c r="G5060" s="10">
        <v>403931</v>
      </c>
      <c r="H5060" s="10" t="s">
        <v>28801</v>
      </c>
      <c r="I5060" s="47" t="s">
        <v>3049</v>
      </c>
      <c r="J5060" s="10" t="s">
        <v>3051</v>
      </c>
      <c r="K5060" s="10" t="s">
        <v>28802</v>
      </c>
    </row>
    <row r="5061" spans="3:11" ht="15" customHeight="1" x14ac:dyDescent="0.3">
      <c r="C5061" s="44" t="s">
        <v>19485</v>
      </c>
      <c r="D5061" s="47" t="s">
        <v>17261</v>
      </c>
      <c r="E5061" s="48"/>
      <c r="F5061" s="52" t="s">
        <v>28803</v>
      </c>
      <c r="G5061" s="10">
        <v>403469</v>
      </c>
      <c r="H5061" s="10" t="s">
        <v>28804</v>
      </c>
      <c r="I5061" s="47" t="s">
        <v>3056</v>
      </c>
      <c r="J5061" s="10" t="s">
        <v>2856</v>
      </c>
      <c r="K5061" s="10" t="s">
        <v>28805</v>
      </c>
    </row>
    <row r="5062" spans="3:11" ht="15" customHeight="1" x14ac:dyDescent="0.3">
      <c r="C5062" s="44" t="s">
        <v>19486</v>
      </c>
      <c r="D5062" s="47" t="s">
        <v>17263</v>
      </c>
      <c r="E5062" s="48"/>
      <c r="F5062" s="52" t="s">
        <v>28806</v>
      </c>
      <c r="G5062" s="10">
        <v>403468</v>
      </c>
      <c r="H5062" s="10" t="s">
        <v>28807</v>
      </c>
      <c r="I5062" s="47" t="s">
        <v>57</v>
      </c>
      <c r="J5062" s="10" t="s">
        <v>58</v>
      </c>
      <c r="K5062" s="10" t="s">
        <v>28808</v>
      </c>
    </row>
    <row r="5063" spans="3:11" ht="15" customHeight="1" x14ac:dyDescent="0.3">
      <c r="C5063" s="44" t="s">
        <v>19487</v>
      </c>
      <c r="D5063" s="47" t="s">
        <v>17265</v>
      </c>
      <c r="E5063" s="48"/>
      <c r="F5063" s="52" t="s">
        <v>28809</v>
      </c>
      <c r="G5063" s="10">
        <v>403939</v>
      </c>
      <c r="H5063" s="10" t="s">
        <v>28810</v>
      </c>
      <c r="I5063" s="47" t="s">
        <v>3060</v>
      </c>
      <c r="J5063" s="10" t="s">
        <v>3062</v>
      </c>
      <c r="K5063" s="10" t="s">
        <v>28811</v>
      </c>
    </row>
    <row r="5064" spans="3:11" ht="15" customHeight="1" x14ac:dyDescent="0.3">
      <c r="C5064" s="44" t="s">
        <v>19488</v>
      </c>
      <c r="D5064" s="47" t="s">
        <v>6314</v>
      </c>
      <c r="E5064" s="48"/>
      <c r="F5064" s="52" t="s">
        <v>28812</v>
      </c>
      <c r="G5064" s="10">
        <v>474391</v>
      </c>
      <c r="H5064" s="10" t="s">
        <v>28813</v>
      </c>
      <c r="I5064" s="47" t="s">
        <v>27269</v>
      </c>
      <c r="J5064" s="10" t="s">
        <v>28814</v>
      </c>
      <c r="K5064" s="10" t="s">
        <v>28815</v>
      </c>
    </row>
    <row r="5065" spans="3:11" ht="15" customHeight="1" x14ac:dyDescent="0.3">
      <c r="C5065" s="44" t="s">
        <v>19489</v>
      </c>
      <c r="D5065" s="47" t="s">
        <v>3342</v>
      </c>
      <c r="E5065" s="48"/>
      <c r="F5065" s="52" t="s">
        <v>28816</v>
      </c>
      <c r="G5065" s="10">
        <v>403765</v>
      </c>
      <c r="H5065" s="10" t="s">
        <v>28817</v>
      </c>
      <c r="I5065" s="47" t="s">
        <v>3097</v>
      </c>
      <c r="J5065" s="10" t="s">
        <v>3099</v>
      </c>
      <c r="K5065" s="10" t="s">
        <v>28818</v>
      </c>
    </row>
    <row r="5066" spans="3:11" ht="15" customHeight="1" x14ac:dyDescent="0.3">
      <c r="C5066" s="44" t="s">
        <v>19490</v>
      </c>
      <c r="D5066" s="47" t="s">
        <v>8059</v>
      </c>
      <c r="E5066" s="48"/>
      <c r="F5066" s="52" t="s">
        <v>28819</v>
      </c>
      <c r="G5066" s="10">
        <v>403764</v>
      </c>
      <c r="H5066" s="10" t="s">
        <v>28820</v>
      </c>
      <c r="I5066" s="47" t="s">
        <v>3104</v>
      </c>
      <c r="J5066" s="10" t="s">
        <v>2941</v>
      </c>
      <c r="K5066" s="10" t="s">
        <v>28821</v>
      </c>
    </row>
    <row r="5067" spans="3:11" ht="15" customHeight="1" x14ac:dyDescent="0.3">
      <c r="C5067" s="44" t="s">
        <v>19491</v>
      </c>
      <c r="D5067" s="47" t="s">
        <v>8063</v>
      </c>
      <c r="E5067" s="48"/>
      <c r="F5067" s="52" t="s">
        <v>28822</v>
      </c>
      <c r="G5067" s="10">
        <v>403157</v>
      </c>
      <c r="H5067" s="10" t="s">
        <v>28823</v>
      </c>
      <c r="I5067" s="47" t="s">
        <v>3108</v>
      </c>
      <c r="J5067" s="10" t="s">
        <v>2945</v>
      </c>
      <c r="K5067" s="10" t="s">
        <v>28824</v>
      </c>
    </row>
    <row r="5068" spans="3:11" ht="15" customHeight="1" x14ac:dyDescent="0.3">
      <c r="C5068" s="44" t="s">
        <v>19492</v>
      </c>
      <c r="D5068" s="47" t="s">
        <v>17271</v>
      </c>
      <c r="E5068" s="48"/>
      <c r="F5068" s="52" t="s">
        <v>28825</v>
      </c>
      <c r="G5068" s="10">
        <v>474890</v>
      </c>
      <c r="H5068" s="10" t="s">
        <v>28826</v>
      </c>
      <c r="I5068" s="47" t="s">
        <v>893</v>
      </c>
      <c r="J5068" s="10" t="s">
        <v>3182</v>
      </c>
      <c r="K5068" s="10" t="s">
        <v>28827</v>
      </c>
    </row>
    <row r="5069" spans="3:11" ht="15" customHeight="1" x14ac:dyDescent="0.3">
      <c r="C5069" s="44" t="s">
        <v>19493</v>
      </c>
      <c r="D5069" s="47" t="s">
        <v>3765</v>
      </c>
      <c r="E5069" s="48"/>
      <c r="F5069" s="52" t="s">
        <v>28828</v>
      </c>
      <c r="G5069" s="10">
        <v>489769</v>
      </c>
      <c r="H5069" s="10" t="s">
        <v>28829</v>
      </c>
      <c r="I5069" s="47" t="s">
        <v>490</v>
      </c>
      <c r="J5069" s="10" t="s">
        <v>3236</v>
      </c>
      <c r="K5069" s="10" t="s">
        <v>28830</v>
      </c>
    </row>
    <row r="5070" spans="3:11" ht="15" customHeight="1" x14ac:dyDescent="0.3">
      <c r="C5070" s="44" t="s">
        <v>19494</v>
      </c>
      <c r="D5070" s="47" t="s">
        <v>6328</v>
      </c>
      <c r="E5070" s="48"/>
      <c r="F5070" s="52" t="s">
        <v>28831</v>
      </c>
      <c r="G5070" s="10">
        <v>488471</v>
      </c>
      <c r="H5070" s="10" t="s">
        <v>28832</v>
      </c>
      <c r="I5070" s="47" t="s">
        <v>3083</v>
      </c>
      <c r="J5070" s="10" t="s">
        <v>3162</v>
      </c>
      <c r="K5070" s="10" t="s">
        <v>28833</v>
      </c>
    </row>
    <row r="5071" spans="3:11" ht="15" customHeight="1" x14ac:dyDescent="0.3">
      <c r="C5071" s="44" t="s">
        <v>19495</v>
      </c>
      <c r="D5071" s="47" t="s">
        <v>8082</v>
      </c>
      <c r="E5071" s="48"/>
      <c r="F5071" s="52" t="s">
        <v>28834</v>
      </c>
      <c r="G5071" s="10">
        <v>609767</v>
      </c>
      <c r="H5071" s="10" t="s">
        <v>28835</v>
      </c>
      <c r="I5071" s="47" t="s">
        <v>899</v>
      </c>
      <c r="J5071" s="10" t="s">
        <v>3172</v>
      </c>
      <c r="K5071" s="10" t="s">
        <v>28836</v>
      </c>
    </row>
    <row r="5072" spans="3:11" ht="15" customHeight="1" x14ac:dyDescent="0.3">
      <c r="C5072" s="44" t="s">
        <v>19496</v>
      </c>
      <c r="D5072" s="47" t="s">
        <v>3780</v>
      </c>
      <c r="E5072" s="48"/>
      <c r="F5072" s="52" t="s">
        <v>28837</v>
      </c>
      <c r="G5072" s="10">
        <v>486338</v>
      </c>
      <c r="H5072" s="10" t="s">
        <v>28838</v>
      </c>
      <c r="I5072" s="47" t="s">
        <v>901</v>
      </c>
      <c r="J5072" s="10" t="s">
        <v>28839</v>
      </c>
      <c r="K5072" s="10" t="s">
        <v>28840</v>
      </c>
    </row>
    <row r="5073" spans="3:11" ht="15" customHeight="1" x14ac:dyDescent="0.3">
      <c r="C5073" s="44" t="s">
        <v>19497</v>
      </c>
      <c r="D5073" s="47" t="s">
        <v>8146</v>
      </c>
      <c r="E5073" s="48"/>
      <c r="F5073" s="52" t="s">
        <v>28841</v>
      </c>
      <c r="G5073" s="10">
        <v>445450</v>
      </c>
      <c r="H5073" s="10" t="s">
        <v>28842</v>
      </c>
      <c r="I5073" s="47" t="s">
        <v>498</v>
      </c>
      <c r="J5073" s="10" t="s">
        <v>3340</v>
      </c>
      <c r="K5073" s="10" t="s">
        <v>28843</v>
      </c>
    </row>
    <row r="5074" spans="3:11" ht="15" customHeight="1" x14ac:dyDescent="0.3">
      <c r="C5074" s="44" t="s">
        <v>19498</v>
      </c>
      <c r="D5074" s="47" t="s">
        <v>17282</v>
      </c>
      <c r="E5074" s="48"/>
      <c r="F5074" s="52" t="s">
        <v>28844</v>
      </c>
      <c r="G5074" s="10">
        <v>403583</v>
      </c>
      <c r="H5074" s="10" t="s">
        <v>28845</v>
      </c>
      <c r="I5074" s="47" t="s">
        <v>1637</v>
      </c>
      <c r="J5074" s="10" t="s">
        <v>3524</v>
      </c>
      <c r="K5074" s="10" t="s">
        <v>28846</v>
      </c>
    </row>
    <row r="5075" spans="3:11" ht="15" customHeight="1" x14ac:dyDescent="0.3">
      <c r="C5075" s="44" t="s">
        <v>19499</v>
      </c>
      <c r="D5075" s="47" t="s">
        <v>19500</v>
      </c>
      <c r="E5075" s="48"/>
      <c r="F5075" s="52" t="s">
        <v>28847</v>
      </c>
      <c r="G5075" s="10">
        <v>481184</v>
      </c>
      <c r="H5075" s="10" t="s">
        <v>28848</v>
      </c>
      <c r="I5075" s="47" t="s">
        <v>1638</v>
      </c>
      <c r="J5075" s="10" t="s">
        <v>3534</v>
      </c>
      <c r="K5075" s="10" t="s">
        <v>28849</v>
      </c>
    </row>
    <row r="5076" spans="3:11" ht="15" customHeight="1" x14ac:dyDescent="0.3">
      <c r="C5076" s="44" t="s">
        <v>19501</v>
      </c>
      <c r="D5076" s="47" t="s">
        <v>19502</v>
      </c>
      <c r="E5076" s="48"/>
      <c r="F5076" s="52" t="s">
        <v>28850</v>
      </c>
      <c r="G5076" s="10">
        <v>489585</v>
      </c>
      <c r="H5076" s="10" t="s">
        <v>28851</v>
      </c>
      <c r="I5076" s="47" t="s">
        <v>1645</v>
      </c>
      <c r="J5076" s="10" t="s">
        <v>3368</v>
      </c>
      <c r="K5076" s="10" t="s">
        <v>28852</v>
      </c>
    </row>
    <row r="5077" spans="3:11" ht="15" customHeight="1" x14ac:dyDescent="0.3">
      <c r="C5077" s="44" t="s">
        <v>19503</v>
      </c>
      <c r="D5077" s="47" t="s">
        <v>19504</v>
      </c>
      <c r="E5077" s="48"/>
      <c r="F5077" s="52" t="s">
        <v>28853</v>
      </c>
      <c r="G5077" s="10">
        <v>491304</v>
      </c>
      <c r="H5077" s="10" t="s">
        <v>28854</v>
      </c>
      <c r="I5077" s="47" t="s">
        <v>1646</v>
      </c>
      <c r="J5077" s="10" t="s">
        <v>3557</v>
      </c>
      <c r="K5077" s="10" t="s">
        <v>28855</v>
      </c>
    </row>
    <row r="5078" spans="3:11" ht="15" customHeight="1" x14ac:dyDescent="0.3">
      <c r="C5078" s="44" t="s">
        <v>19505</v>
      </c>
      <c r="D5078" s="47" t="s">
        <v>19506</v>
      </c>
      <c r="E5078" s="48"/>
      <c r="F5078" s="52" t="s">
        <v>28856</v>
      </c>
      <c r="G5078" s="10">
        <v>482283</v>
      </c>
      <c r="H5078" s="10" t="s">
        <v>28857</v>
      </c>
      <c r="I5078" s="47" t="s">
        <v>1652</v>
      </c>
      <c r="J5078" s="10" t="s">
        <v>3411</v>
      </c>
      <c r="K5078" s="10" t="s">
        <v>28858</v>
      </c>
    </row>
    <row r="5079" spans="3:11" ht="15" customHeight="1" x14ac:dyDescent="0.3">
      <c r="C5079" s="44" t="s">
        <v>19507</v>
      </c>
      <c r="D5079" s="47" t="s">
        <v>19508</v>
      </c>
      <c r="E5079" s="48"/>
      <c r="F5079" s="52" t="s">
        <v>28859</v>
      </c>
      <c r="G5079" s="10">
        <v>487786</v>
      </c>
      <c r="H5079" s="10" t="s">
        <v>28860</v>
      </c>
      <c r="I5079" s="47" t="s">
        <v>3676</v>
      </c>
      <c r="J5079" s="10" t="s">
        <v>3425</v>
      </c>
      <c r="K5079" s="10" t="s">
        <v>28861</v>
      </c>
    </row>
    <row r="5080" spans="3:11" ht="15" customHeight="1" x14ac:dyDescent="0.3">
      <c r="C5080" s="44" t="s">
        <v>19509</v>
      </c>
      <c r="D5080" s="47" t="s">
        <v>19510</v>
      </c>
      <c r="E5080" s="48"/>
      <c r="F5080" s="52" t="s">
        <v>28862</v>
      </c>
      <c r="G5080" s="10">
        <v>479441</v>
      </c>
      <c r="H5080" s="10" t="s">
        <v>28863</v>
      </c>
      <c r="I5080" s="47" t="s">
        <v>3683</v>
      </c>
      <c r="J5080" s="10" t="s">
        <v>3430</v>
      </c>
      <c r="K5080" s="10" t="s">
        <v>28864</v>
      </c>
    </row>
    <row r="5081" spans="3:11" ht="15" customHeight="1" x14ac:dyDescent="0.3">
      <c r="C5081" s="44" t="s">
        <v>19511</v>
      </c>
      <c r="D5081" s="47" t="s">
        <v>19512</v>
      </c>
      <c r="E5081" s="48"/>
      <c r="F5081" s="52" t="s">
        <v>28865</v>
      </c>
      <c r="G5081" s="10">
        <v>474403</v>
      </c>
      <c r="H5081" s="10" t="s">
        <v>28866</v>
      </c>
      <c r="I5081" s="47" t="s">
        <v>1500</v>
      </c>
      <c r="J5081" s="10" t="s">
        <v>3445</v>
      </c>
      <c r="K5081" s="10" t="s">
        <v>28867</v>
      </c>
    </row>
    <row r="5082" spans="3:11" ht="15" customHeight="1" x14ac:dyDescent="0.3">
      <c r="C5082" s="44" t="s">
        <v>19513</v>
      </c>
      <c r="D5082" s="47" t="s">
        <v>19514</v>
      </c>
      <c r="E5082" s="48"/>
      <c r="F5082" s="52" t="s">
        <v>28868</v>
      </c>
      <c r="G5082" s="10">
        <v>486077</v>
      </c>
      <c r="H5082" s="10" t="s">
        <v>28869</v>
      </c>
      <c r="I5082" s="47" t="s">
        <v>3842</v>
      </c>
      <c r="J5082" s="10" t="s">
        <v>3519</v>
      </c>
      <c r="K5082" s="10" t="s">
        <v>28870</v>
      </c>
    </row>
    <row r="5083" spans="3:11" ht="15" customHeight="1" x14ac:dyDescent="0.3">
      <c r="C5083" s="44" t="s">
        <v>19515</v>
      </c>
      <c r="D5083" s="47" t="s">
        <v>19516</v>
      </c>
      <c r="E5083" s="48"/>
      <c r="F5083" s="52" t="s">
        <v>28871</v>
      </c>
      <c r="G5083" s="10">
        <v>488577</v>
      </c>
      <c r="H5083" s="10" t="s">
        <v>28872</v>
      </c>
      <c r="I5083" s="47" t="s">
        <v>3851</v>
      </c>
      <c r="J5083" s="10" t="s">
        <v>3530</v>
      </c>
      <c r="K5083" s="10" t="s">
        <v>28873</v>
      </c>
    </row>
    <row r="5084" spans="3:11" ht="15" customHeight="1" x14ac:dyDescent="0.3">
      <c r="C5084" s="44" t="s">
        <v>19517</v>
      </c>
      <c r="D5084" s="47" t="s">
        <v>19518</v>
      </c>
      <c r="E5084" s="48"/>
      <c r="F5084" s="52" t="s">
        <v>28874</v>
      </c>
      <c r="G5084" s="10">
        <v>403850</v>
      </c>
      <c r="H5084" s="10" t="s">
        <v>28875</v>
      </c>
      <c r="I5084" s="47" t="s">
        <v>952</v>
      </c>
      <c r="J5084" s="10" t="s">
        <v>186</v>
      </c>
      <c r="K5084" s="10" t="s">
        <v>28876</v>
      </c>
    </row>
    <row r="5085" spans="3:11" ht="15" customHeight="1" x14ac:dyDescent="0.3">
      <c r="C5085" s="44" t="s">
        <v>19519</v>
      </c>
      <c r="D5085" s="47" t="s">
        <v>19520</v>
      </c>
      <c r="E5085" s="48"/>
      <c r="F5085" s="52" t="s">
        <v>28877</v>
      </c>
      <c r="G5085" s="10">
        <v>475121</v>
      </c>
      <c r="H5085" s="10" t="s">
        <v>28878</v>
      </c>
      <c r="I5085" s="47" t="s">
        <v>1815</v>
      </c>
      <c r="J5085" s="10" t="s">
        <v>28879</v>
      </c>
      <c r="K5085" s="10" t="s">
        <v>28880</v>
      </c>
    </row>
    <row r="5086" spans="3:11" ht="15" customHeight="1" x14ac:dyDescent="0.3">
      <c r="C5086" s="44" t="s">
        <v>19521</v>
      </c>
      <c r="D5086" s="47" t="s">
        <v>19522</v>
      </c>
      <c r="E5086" s="48"/>
      <c r="F5086" s="52" t="s">
        <v>28881</v>
      </c>
      <c r="G5086" s="10">
        <v>611649</v>
      </c>
      <c r="H5086" s="10" t="s">
        <v>28882</v>
      </c>
      <c r="I5086" s="47" t="s">
        <v>4023</v>
      </c>
      <c r="J5086" s="10" t="s">
        <v>3693</v>
      </c>
      <c r="K5086" s="10" t="s">
        <v>28883</v>
      </c>
    </row>
    <row r="5087" spans="3:11" ht="15" customHeight="1" x14ac:dyDescent="0.3">
      <c r="C5087" s="44" t="s">
        <v>19523</v>
      </c>
      <c r="D5087" s="47" t="s">
        <v>19524</v>
      </c>
      <c r="E5087" s="48"/>
      <c r="F5087" s="52" t="s">
        <v>28884</v>
      </c>
      <c r="G5087" s="10">
        <v>494003</v>
      </c>
      <c r="H5087" s="10" t="s">
        <v>28885</v>
      </c>
      <c r="I5087" s="47" t="s">
        <v>27291</v>
      </c>
      <c r="J5087" s="10" t="s">
        <v>28886</v>
      </c>
      <c r="K5087" s="10" t="s">
        <v>28887</v>
      </c>
    </row>
    <row r="5088" spans="3:11" ht="15" customHeight="1" x14ac:dyDescent="0.3">
      <c r="C5088" s="44" t="s">
        <v>19525</v>
      </c>
      <c r="D5088" s="47" t="s">
        <v>19526</v>
      </c>
      <c r="E5088" s="48"/>
      <c r="F5088" s="52" t="s">
        <v>28888</v>
      </c>
      <c r="G5088" s="10">
        <v>487648</v>
      </c>
      <c r="H5088" s="10" t="s">
        <v>28889</v>
      </c>
      <c r="I5088" s="47" t="s">
        <v>524</v>
      </c>
      <c r="J5088" s="10" t="s">
        <v>28890</v>
      </c>
      <c r="K5088" s="10" t="s">
        <v>28891</v>
      </c>
    </row>
    <row r="5089" spans="3:11" ht="15" customHeight="1" x14ac:dyDescent="0.3">
      <c r="C5089" s="44" t="s">
        <v>19527</v>
      </c>
      <c r="D5089" s="47" t="s">
        <v>19528</v>
      </c>
      <c r="E5089" s="48"/>
      <c r="F5089" s="52" t="s">
        <v>28892</v>
      </c>
      <c r="G5089" s="10">
        <v>494010</v>
      </c>
      <c r="H5089" s="10" t="s">
        <v>28893</v>
      </c>
      <c r="I5089" s="47" t="s">
        <v>1199</v>
      </c>
      <c r="J5089" s="10" t="s">
        <v>4039</v>
      </c>
      <c r="K5089" s="10" t="s">
        <v>28894</v>
      </c>
    </row>
    <row r="5090" spans="3:11" ht="15" customHeight="1" x14ac:dyDescent="0.3">
      <c r="C5090" s="44" t="s">
        <v>19529</v>
      </c>
      <c r="D5090" s="47" t="s">
        <v>19530</v>
      </c>
      <c r="F5090" s="52" t="s">
        <v>28895</v>
      </c>
      <c r="G5090" s="10">
        <v>483038</v>
      </c>
      <c r="H5090" s="10" t="s">
        <v>28896</v>
      </c>
      <c r="I5090" s="47" t="s">
        <v>27295</v>
      </c>
      <c r="J5090" s="10" t="s">
        <v>28897</v>
      </c>
      <c r="K5090" s="10" t="s">
        <v>28898</v>
      </c>
    </row>
    <row r="5091" spans="3:11" ht="15" customHeight="1" x14ac:dyDescent="0.3">
      <c r="C5091" s="44" t="s">
        <v>19531</v>
      </c>
      <c r="D5091" s="47" t="s">
        <v>19532</v>
      </c>
      <c r="F5091" s="52" t="s">
        <v>28899</v>
      </c>
      <c r="G5091" s="10">
        <v>484494</v>
      </c>
      <c r="H5091" s="10" t="s">
        <v>28900</v>
      </c>
      <c r="I5091" s="47" t="s">
        <v>27297</v>
      </c>
      <c r="J5091" s="10" t="s">
        <v>28901</v>
      </c>
      <c r="K5091" s="10" t="s">
        <v>28902</v>
      </c>
    </row>
    <row r="5092" spans="3:11" ht="15" customHeight="1" x14ac:dyDescent="0.3">
      <c r="C5092" s="44" t="s">
        <v>19533</v>
      </c>
      <c r="D5092" s="47" t="s">
        <v>19534</v>
      </c>
      <c r="F5092" s="52" t="s">
        <v>28903</v>
      </c>
      <c r="G5092" s="10">
        <v>474177</v>
      </c>
      <c r="H5092" s="10" t="s">
        <v>28904</v>
      </c>
      <c r="I5092" s="47" t="s">
        <v>527</v>
      </c>
      <c r="J5092" s="10" t="s">
        <v>28905</v>
      </c>
      <c r="K5092" s="10" t="s">
        <v>28906</v>
      </c>
    </row>
    <row r="5093" spans="3:11" ht="15" customHeight="1" x14ac:dyDescent="0.3">
      <c r="C5093" s="44" t="s">
        <v>19535</v>
      </c>
      <c r="D5093" s="47" t="s">
        <v>19536</v>
      </c>
      <c r="F5093" s="52" t="s">
        <v>28907</v>
      </c>
      <c r="G5093" s="10">
        <v>415123</v>
      </c>
      <c r="H5093" s="10" t="s">
        <v>28908</v>
      </c>
      <c r="I5093" s="47" t="s">
        <v>27300</v>
      </c>
      <c r="J5093" s="10" t="s">
        <v>28909</v>
      </c>
      <c r="K5093" s="10" t="s">
        <v>28910</v>
      </c>
    </row>
    <row r="5094" spans="3:11" ht="15" customHeight="1" x14ac:dyDescent="0.3">
      <c r="C5094" s="44" t="s">
        <v>19537</v>
      </c>
      <c r="D5094" s="47" t="s">
        <v>19538</v>
      </c>
      <c r="F5094" s="52" t="s">
        <v>28911</v>
      </c>
      <c r="G5094" s="10">
        <v>415120</v>
      </c>
      <c r="H5094" s="10" t="s">
        <v>28912</v>
      </c>
      <c r="I5094" s="10" t="s">
        <v>27302</v>
      </c>
      <c r="J5094" s="10" t="s">
        <v>28913</v>
      </c>
      <c r="K5094" s="10" t="s">
        <v>28914</v>
      </c>
    </row>
    <row r="5095" spans="3:11" ht="15" customHeight="1" x14ac:dyDescent="0.3">
      <c r="C5095" s="44" t="s">
        <v>19539</v>
      </c>
      <c r="D5095" s="47" t="s">
        <v>17284</v>
      </c>
      <c r="F5095" s="52" t="s">
        <v>28915</v>
      </c>
      <c r="G5095" s="10">
        <v>415128</v>
      </c>
      <c r="H5095" s="10" t="s">
        <v>28916</v>
      </c>
      <c r="I5095" s="47" t="s">
        <v>537</v>
      </c>
      <c r="J5095" s="10" t="s">
        <v>4097</v>
      </c>
      <c r="K5095" s="10" t="s">
        <v>28917</v>
      </c>
    </row>
    <row r="5096" spans="3:11" ht="15" customHeight="1" x14ac:dyDescent="0.3">
      <c r="C5096" s="44" t="s">
        <v>19540</v>
      </c>
      <c r="D5096" s="47" t="s">
        <v>17286</v>
      </c>
      <c r="F5096" s="52" t="s">
        <v>28918</v>
      </c>
      <c r="G5096" s="10">
        <v>415129</v>
      </c>
      <c r="H5096" s="10" t="s">
        <v>28919</v>
      </c>
      <c r="I5096" s="47" t="s">
        <v>27305</v>
      </c>
      <c r="J5096" s="10" t="s">
        <v>28920</v>
      </c>
      <c r="K5096" s="10" t="s">
        <v>28921</v>
      </c>
    </row>
    <row r="5097" spans="3:11" ht="15" customHeight="1" x14ac:dyDescent="0.3">
      <c r="C5097" s="44" t="s">
        <v>19541</v>
      </c>
      <c r="D5097" s="47" t="s">
        <v>8196</v>
      </c>
      <c r="F5097" s="52" t="s">
        <v>28922</v>
      </c>
      <c r="G5097" s="10">
        <v>610385</v>
      </c>
      <c r="H5097" s="10" t="s">
        <v>28923</v>
      </c>
      <c r="I5097" s="47" t="s">
        <v>27307</v>
      </c>
      <c r="J5097" s="10" t="s">
        <v>28924</v>
      </c>
      <c r="K5097" s="10" t="s">
        <v>28925</v>
      </c>
    </row>
    <row r="5098" spans="3:11" ht="15" customHeight="1" x14ac:dyDescent="0.3">
      <c r="C5098" s="44" t="s">
        <v>19542</v>
      </c>
      <c r="D5098" s="47" t="s">
        <v>8200</v>
      </c>
      <c r="F5098" s="52" t="s">
        <v>28926</v>
      </c>
      <c r="G5098" s="10">
        <v>486962</v>
      </c>
      <c r="H5098" s="10" t="s">
        <v>28927</v>
      </c>
      <c r="I5098" s="47" t="s">
        <v>4133</v>
      </c>
      <c r="J5098" s="10" t="s">
        <v>28928</v>
      </c>
      <c r="K5098" s="10" t="s">
        <v>28929</v>
      </c>
    </row>
    <row r="5099" spans="3:11" ht="15" customHeight="1" x14ac:dyDescent="0.3">
      <c r="C5099" s="44" t="s">
        <v>19543</v>
      </c>
      <c r="D5099" s="47" t="s">
        <v>3784</v>
      </c>
      <c r="F5099" s="52" t="s">
        <v>28930</v>
      </c>
      <c r="G5099" s="10">
        <v>486973</v>
      </c>
      <c r="H5099" s="10" t="s">
        <v>28931</v>
      </c>
      <c r="I5099" s="47" t="s">
        <v>4137</v>
      </c>
      <c r="J5099" s="10" t="s">
        <v>4139</v>
      </c>
      <c r="K5099" s="10" t="s">
        <v>28932</v>
      </c>
    </row>
    <row r="5100" spans="3:11" ht="15" customHeight="1" x14ac:dyDescent="0.3">
      <c r="C5100" s="44" t="s">
        <v>19544</v>
      </c>
      <c r="D5100" s="47" t="s">
        <v>17294</v>
      </c>
      <c r="F5100" s="52" t="s">
        <v>28933</v>
      </c>
      <c r="G5100" s="10">
        <v>607439</v>
      </c>
      <c r="H5100" s="10" t="s">
        <v>28934</v>
      </c>
      <c r="I5100" s="47" t="s">
        <v>909</v>
      </c>
      <c r="J5100" s="10" t="s">
        <v>4209</v>
      </c>
      <c r="K5100" s="10" t="s">
        <v>28935</v>
      </c>
    </row>
    <row r="5101" spans="3:11" ht="15" customHeight="1" x14ac:dyDescent="0.3">
      <c r="C5101" s="44" t="s">
        <v>19545</v>
      </c>
      <c r="D5101" s="47" t="s">
        <v>3787</v>
      </c>
      <c r="F5101" s="52" t="s">
        <v>28936</v>
      </c>
      <c r="G5101" s="10">
        <v>477938</v>
      </c>
      <c r="H5101" s="10" t="s">
        <v>28937</v>
      </c>
      <c r="I5101" s="47" t="s">
        <v>1654</v>
      </c>
      <c r="J5101" s="10" t="s">
        <v>4049</v>
      </c>
      <c r="K5101" s="10" t="s">
        <v>28938</v>
      </c>
    </row>
    <row r="5102" spans="3:11" ht="15" customHeight="1" x14ac:dyDescent="0.3">
      <c r="C5102" s="44" t="s">
        <v>19546</v>
      </c>
      <c r="D5102" s="47" t="s">
        <v>17297</v>
      </c>
      <c r="F5102" s="52" t="s">
        <v>28939</v>
      </c>
      <c r="G5102" s="10">
        <v>611241</v>
      </c>
      <c r="H5102" s="10" t="s">
        <v>28940</v>
      </c>
      <c r="I5102" s="47" t="s">
        <v>4230</v>
      </c>
      <c r="J5102" s="10" t="s">
        <v>4232</v>
      </c>
      <c r="K5102" s="10" t="s">
        <v>28941</v>
      </c>
    </row>
    <row r="5103" spans="3:11" ht="15" customHeight="1" x14ac:dyDescent="0.3">
      <c r="C5103" s="44" t="s">
        <v>19547</v>
      </c>
      <c r="D5103" s="47" t="s">
        <v>8227</v>
      </c>
      <c r="F5103" s="52" t="s">
        <v>28942</v>
      </c>
      <c r="G5103" s="10">
        <v>475086</v>
      </c>
      <c r="H5103" s="10" t="s">
        <v>28943</v>
      </c>
      <c r="I5103" s="47" t="s">
        <v>4247</v>
      </c>
      <c r="J5103" s="10" t="s">
        <v>4072</v>
      </c>
      <c r="K5103" s="10" t="s">
        <v>28944</v>
      </c>
    </row>
    <row r="5104" spans="3:11" ht="15" customHeight="1" x14ac:dyDescent="0.3">
      <c r="C5104" s="44" t="s">
        <v>19548</v>
      </c>
      <c r="D5104" s="47" t="s">
        <v>8231</v>
      </c>
      <c r="F5104" s="52" t="s">
        <v>28945</v>
      </c>
      <c r="G5104" s="10">
        <v>489573</v>
      </c>
      <c r="H5104" s="10" t="s">
        <v>28946</v>
      </c>
      <c r="I5104" s="47" t="s">
        <v>4275</v>
      </c>
      <c r="J5104" s="10" t="s">
        <v>4109</v>
      </c>
      <c r="K5104" s="10" t="s">
        <v>28947</v>
      </c>
    </row>
    <row r="5105" spans="3:11" ht="15" customHeight="1" x14ac:dyDescent="0.3">
      <c r="C5105" s="44" t="s">
        <v>19549</v>
      </c>
      <c r="D5105" s="47" t="s">
        <v>17303</v>
      </c>
      <c r="F5105" s="52" t="s">
        <v>28948</v>
      </c>
      <c r="G5105" s="10">
        <v>489406</v>
      </c>
      <c r="H5105" s="10" t="s">
        <v>28949</v>
      </c>
      <c r="I5105" s="47" t="s">
        <v>1502</v>
      </c>
      <c r="J5105" s="10" t="s">
        <v>4147</v>
      </c>
      <c r="K5105" s="10" t="s">
        <v>28950</v>
      </c>
    </row>
    <row r="5106" spans="3:11" ht="15" customHeight="1" x14ac:dyDescent="0.3">
      <c r="C5106" s="44" t="s">
        <v>19550</v>
      </c>
      <c r="D5106" s="47" t="s">
        <v>17305</v>
      </c>
      <c r="F5106" s="52" t="s">
        <v>28951</v>
      </c>
      <c r="G5106" s="10">
        <v>403978</v>
      </c>
      <c r="H5106" s="10" t="s">
        <v>28952</v>
      </c>
      <c r="I5106" s="47" t="s">
        <v>1504</v>
      </c>
      <c r="J5106" s="10" t="s">
        <v>4150</v>
      </c>
      <c r="K5106" s="10" t="s">
        <v>28953</v>
      </c>
    </row>
    <row r="5107" spans="3:11" ht="15" customHeight="1" x14ac:dyDescent="0.3">
      <c r="C5107" s="44" t="s">
        <v>19551</v>
      </c>
      <c r="D5107" s="47" t="s">
        <v>17307</v>
      </c>
      <c r="F5107" s="52" t="s">
        <v>28954</v>
      </c>
      <c r="G5107" s="10">
        <v>100855671</v>
      </c>
      <c r="H5107" s="10" t="s">
        <v>28955</v>
      </c>
      <c r="I5107" s="47" t="s">
        <v>4321</v>
      </c>
      <c r="J5107" s="10" t="s">
        <v>4177</v>
      </c>
      <c r="K5107" s="10" t="s">
        <v>28956</v>
      </c>
    </row>
    <row r="5108" spans="3:11" ht="15" customHeight="1" x14ac:dyDescent="0.3">
      <c r="C5108" s="44" t="s">
        <v>19552</v>
      </c>
      <c r="D5108" s="47" t="s">
        <v>17309</v>
      </c>
      <c r="F5108" s="52" t="s">
        <v>28957</v>
      </c>
      <c r="G5108" s="10">
        <v>478143</v>
      </c>
      <c r="H5108" s="10" t="s">
        <v>28958</v>
      </c>
      <c r="I5108" s="47" t="s">
        <v>4322</v>
      </c>
      <c r="J5108" s="10" t="s">
        <v>4185</v>
      </c>
      <c r="K5108" s="10" t="s">
        <v>28959</v>
      </c>
    </row>
    <row r="5109" spans="3:11" ht="15" customHeight="1" x14ac:dyDescent="0.3">
      <c r="C5109" s="44" t="s">
        <v>19553</v>
      </c>
      <c r="D5109" s="47" t="s">
        <v>17311</v>
      </c>
      <c r="F5109" s="52" t="s">
        <v>28960</v>
      </c>
      <c r="G5109" s="10">
        <v>479865</v>
      </c>
      <c r="H5109" s="10" t="s">
        <v>28961</v>
      </c>
      <c r="I5109" s="47" t="s">
        <v>4327</v>
      </c>
      <c r="J5109" s="10" t="s">
        <v>4190</v>
      </c>
      <c r="K5109" s="10" t="s">
        <v>28962</v>
      </c>
    </row>
    <row r="5110" spans="3:11" ht="15" customHeight="1" x14ac:dyDescent="0.3">
      <c r="C5110" s="44" t="s">
        <v>19554</v>
      </c>
      <c r="D5110" s="47" t="s">
        <v>17313</v>
      </c>
      <c r="F5110" s="52" t="s">
        <v>28963</v>
      </c>
      <c r="G5110" s="10">
        <v>476688</v>
      </c>
      <c r="H5110" s="10" t="s">
        <v>28964</v>
      </c>
      <c r="I5110" s="47" t="s">
        <v>1992</v>
      </c>
      <c r="J5110" s="10" t="s">
        <v>4200</v>
      </c>
      <c r="K5110" s="10" t="s">
        <v>28965</v>
      </c>
    </row>
    <row r="5111" spans="3:11" ht="15" customHeight="1" x14ac:dyDescent="0.3">
      <c r="C5111" s="44" t="s">
        <v>19555</v>
      </c>
      <c r="D5111" s="47" t="s">
        <v>7638</v>
      </c>
      <c r="F5111" s="52" t="s">
        <v>28966</v>
      </c>
      <c r="G5111" s="10">
        <v>608937</v>
      </c>
      <c r="H5111" s="10" t="s">
        <v>28967</v>
      </c>
      <c r="I5111" s="47" t="s">
        <v>4339</v>
      </c>
      <c r="J5111" s="10" t="s">
        <v>4215</v>
      </c>
      <c r="K5111" s="10" t="s">
        <v>28968</v>
      </c>
    </row>
    <row r="5112" spans="3:11" ht="15" customHeight="1" x14ac:dyDescent="0.3">
      <c r="C5112" s="44" t="s">
        <v>19556</v>
      </c>
      <c r="D5112" s="47" t="s">
        <v>17316</v>
      </c>
      <c r="F5112" s="52" t="s">
        <v>28969</v>
      </c>
      <c r="G5112" s="10">
        <v>476966</v>
      </c>
      <c r="H5112" s="10" t="s">
        <v>28970</v>
      </c>
      <c r="I5112" s="10" t="s">
        <v>911</v>
      </c>
      <c r="J5112" s="10" t="s">
        <v>4235</v>
      </c>
      <c r="K5112" s="10" t="s">
        <v>28971</v>
      </c>
    </row>
    <row r="5113" spans="3:11" ht="15" customHeight="1" x14ac:dyDescent="0.3">
      <c r="C5113" s="44" t="s">
        <v>19557</v>
      </c>
      <c r="D5113" s="47" t="s">
        <v>19558</v>
      </c>
      <c r="F5113" s="52" t="s">
        <v>28972</v>
      </c>
      <c r="G5113" s="10">
        <v>489553</v>
      </c>
      <c r="H5113" s="10" t="s">
        <v>28973</v>
      </c>
      <c r="I5113" s="47" t="s">
        <v>4345</v>
      </c>
      <c r="J5113" s="10" t="s">
        <v>4254</v>
      </c>
      <c r="K5113" s="10" t="s">
        <v>28974</v>
      </c>
    </row>
    <row r="5114" spans="3:11" ht="15" customHeight="1" x14ac:dyDescent="0.3">
      <c r="C5114" s="44" t="s">
        <v>19559</v>
      </c>
      <c r="D5114" s="47" t="s">
        <v>6379</v>
      </c>
      <c r="F5114" s="52" t="s">
        <v>28975</v>
      </c>
      <c r="G5114" s="10">
        <v>491319</v>
      </c>
      <c r="H5114" s="10" t="s">
        <v>28976</v>
      </c>
      <c r="I5114" s="47" t="s">
        <v>4419</v>
      </c>
      <c r="J5114" s="10" t="s">
        <v>4264</v>
      </c>
      <c r="K5114" s="10" t="s">
        <v>28977</v>
      </c>
    </row>
    <row r="5115" spans="3:11" ht="15" customHeight="1" x14ac:dyDescent="0.3">
      <c r="C5115" s="44" t="s">
        <v>19560</v>
      </c>
      <c r="D5115" s="47" t="s">
        <v>3811</v>
      </c>
      <c r="F5115" s="52" t="s">
        <v>28978</v>
      </c>
      <c r="G5115" s="10">
        <v>491588</v>
      </c>
      <c r="H5115" s="10" t="s">
        <v>28979</v>
      </c>
      <c r="I5115" s="47" t="s">
        <v>4440</v>
      </c>
      <c r="J5115" s="10" t="s">
        <v>4287</v>
      </c>
      <c r="K5115" s="10" t="s">
        <v>28980</v>
      </c>
    </row>
    <row r="5116" spans="3:11" ht="15" customHeight="1" x14ac:dyDescent="0.3">
      <c r="C5116" s="44" t="s">
        <v>19561</v>
      </c>
      <c r="D5116" s="47" t="s">
        <v>17320</v>
      </c>
      <c r="F5116" s="52" t="s">
        <v>28981</v>
      </c>
      <c r="G5116" s="10">
        <v>403720</v>
      </c>
      <c r="H5116" s="10" t="s">
        <v>28982</v>
      </c>
      <c r="I5116" s="47" t="s">
        <v>4476</v>
      </c>
      <c r="J5116" s="10" t="s">
        <v>4330</v>
      </c>
      <c r="K5116" s="10" t="s">
        <v>28983</v>
      </c>
    </row>
    <row r="5117" spans="3:11" ht="15" customHeight="1" x14ac:dyDescent="0.3">
      <c r="C5117" s="44" t="s">
        <v>19562</v>
      </c>
      <c r="D5117" s="47" t="s">
        <v>8901</v>
      </c>
      <c r="F5117" s="52" t="s">
        <v>28984</v>
      </c>
      <c r="G5117" s="10">
        <v>403719</v>
      </c>
      <c r="H5117" s="10" t="s">
        <v>28985</v>
      </c>
      <c r="I5117" s="47" t="s">
        <v>4479</v>
      </c>
      <c r="J5117" s="10" t="s">
        <v>4336</v>
      </c>
      <c r="K5117" s="10" t="s">
        <v>28986</v>
      </c>
    </row>
    <row r="5118" spans="3:11" ht="15" customHeight="1" x14ac:dyDescent="0.3">
      <c r="C5118" s="44" t="s">
        <v>19563</v>
      </c>
      <c r="D5118" s="47" t="s">
        <v>17323</v>
      </c>
      <c r="F5118" s="52" t="s">
        <v>28987</v>
      </c>
      <c r="G5118" s="10">
        <v>480828</v>
      </c>
      <c r="H5118" s="10" t="s">
        <v>28988</v>
      </c>
      <c r="I5118" s="47" t="s">
        <v>1656</v>
      </c>
      <c r="J5118" s="10" t="s">
        <v>4526</v>
      </c>
      <c r="K5118" s="10" t="s">
        <v>28989</v>
      </c>
    </row>
    <row r="5119" spans="3:11" ht="15" customHeight="1" x14ac:dyDescent="0.3">
      <c r="C5119" s="44" t="s">
        <v>19564</v>
      </c>
      <c r="D5119" s="47" t="s">
        <v>9180</v>
      </c>
      <c r="F5119" s="52" t="s">
        <v>28990</v>
      </c>
      <c r="G5119" s="10">
        <v>476547</v>
      </c>
      <c r="H5119" s="10" t="s">
        <v>28991</v>
      </c>
      <c r="I5119" s="47" t="s">
        <v>4547</v>
      </c>
      <c r="J5119" s="10" t="s">
        <v>4386</v>
      </c>
      <c r="K5119" s="10" t="s">
        <v>28992</v>
      </c>
    </row>
    <row r="5120" spans="3:11" ht="15" customHeight="1" x14ac:dyDescent="0.3">
      <c r="C5120" s="44" t="s">
        <v>19565</v>
      </c>
      <c r="D5120" s="47" t="s">
        <v>8938</v>
      </c>
      <c r="F5120" s="52" t="s">
        <v>28993</v>
      </c>
      <c r="G5120" s="10">
        <v>480040</v>
      </c>
      <c r="H5120" s="10" t="s">
        <v>28994</v>
      </c>
      <c r="I5120" s="47" t="s">
        <v>4555</v>
      </c>
      <c r="J5120" s="10" t="s">
        <v>4495</v>
      </c>
      <c r="K5120" s="10" t="s">
        <v>28995</v>
      </c>
    </row>
    <row r="5121" spans="3:11" ht="15" customHeight="1" x14ac:dyDescent="0.3">
      <c r="C5121" s="44" t="s">
        <v>19566</v>
      </c>
      <c r="D5121" s="47" t="s">
        <v>6392</v>
      </c>
      <c r="F5121" s="52" t="s">
        <v>28996</v>
      </c>
      <c r="G5121" s="10">
        <v>403657</v>
      </c>
      <c r="H5121" s="10" t="s">
        <v>28997</v>
      </c>
      <c r="I5121" s="47" t="s">
        <v>27332</v>
      </c>
      <c r="J5121" s="10" t="s">
        <v>28998</v>
      </c>
      <c r="K5121" s="10" t="s">
        <v>28999</v>
      </c>
    </row>
    <row r="5122" spans="3:11" ht="15" customHeight="1" x14ac:dyDescent="0.3">
      <c r="C5122" s="44" t="s">
        <v>19567</v>
      </c>
      <c r="D5122" s="47" t="s">
        <v>8945</v>
      </c>
      <c r="F5122" s="52" t="s">
        <v>29000</v>
      </c>
      <c r="G5122" s="10">
        <v>488110</v>
      </c>
      <c r="H5122" s="10" t="s">
        <v>29001</v>
      </c>
      <c r="I5122" s="47" t="s">
        <v>1658</v>
      </c>
      <c r="J5122" s="10" t="s">
        <v>4614</v>
      </c>
      <c r="K5122" s="10" t="s">
        <v>29002</v>
      </c>
    </row>
    <row r="5123" spans="3:11" ht="15" customHeight="1" x14ac:dyDescent="0.3">
      <c r="C5123" s="44" t="s">
        <v>19568</v>
      </c>
      <c r="D5123" s="47" t="s">
        <v>8951</v>
      </c>
      <c r="F5123" s="52" t="s">
        <v>29003</v>
      </c>
      <c r="G5123" s="10">
        <v>475756</v>
      </c>
      <c r="H5123" s="10" t="s">
        <v>29004</v>
      </c>
      <c r="I5123" s="47" t="s">
        <v>4620</v>
      </c>
      <c r="J5123" s="10" t="s">
        <v>4622</v>
      </c>
      <c r="K5123" s="10" t="s">
        <v>29005</v>
      </c>
    </row>
    <row r="5124" spans="3:11" ht="15" customHeight="1" x14ac:dyDescent="0.3">
      <c r="C5124" s="44" t="s">
        <v>19569</v>
      </c>
      <c r="D5124" s="47" t="s">
        <v>17330</v>
      </c>
      <c r="F5124" s="52" t="s">
        <v>29006</v>
      </c>
      <c r="G5124" s="10">
        <v>474556</v>
      </c>
      <c r="H5124" s="10" t="s">
        <v>29007</v>
      </c>
      <c r="I5124" s="47" t="s">
        <v>4651</v>
      </c>
      <c r="J5124" s="10" t="s">
        <v>4593</v>
      </c>
      <c r="K5124" s="10" t="s">
        <v>29008</v>
      </c>
    </row>
    <row r="5125" spans="3:11" ht="15" customHeight="1" x14ac:dyDescent="0.3">
      <c r="C5125" s="44" t="s">
        <v>19570</v>
      </c>
      <c r="D5125" s="47" t="s">
        <v>7521</v>
      </c>
      <c r="F5125" s="52" t="s">
        <v>29009</v>
      </c>
      <c r="G5125" s="10">
        <v>479597</v>
      </c>
      <c r="H5125" s="10" t="s">
        <v>29010</v>
      </c>
      <c r="I5125" s="47" t="s">
        <v>1508</v>
      </c>
      <c r="J5125" s="10" t="s">
        <v>4491</v>
      </c>
      <c r="K5125" s="10" t="s">
        <v>29011</v>
      </c>
    </row>
    <row r="5126" spans="3:11" ht="15" customHeight="1" x14ac:dyDescent="0.3">
      <c r="C5126" s="44" t="s">
        <v>19571</v>
      </c>
      <c r="D5126" s="47" t="s">
        <v>8967</v>
      </c>
      <c r="F5126" s="52" t="s">
        <v>29012</v>
      </c>
      <c r="G5126" s="10">
        <v>100684945</v>
      </c>
      <c r="H5126" s="10" t="s">
        <v>29013</v>
      </c>
      <c r="I5126" s="47" t="s">
        <v>4702</v>
      </c>
      <c r="J5126" s="10" t="s">
        <v>4511</v>
      </c>
      <c r="K5126" s="10" t="s">
        <v>29014</v>
      </c>
    </row>
    <row r="5127" spans="3:11" ht="15" customHeight="1" x14ac:dyDescent="0.3">
      <c r="C5127" s="44" t="s">
        <v>19572</v>
      </c>
      <c r="D5127" s="47" t="s">
        <v>17334</v>
      </c>
      <c r="F5127" s="52" t="s">
        <v>29015</v>
      </c>
      <c r="G5127" s="10">
        <v>480113</v>
      </c>
      <c r="H5127" s="10" t="s">
        <v>29016</v>
      </c>
      <c r="I5127" s="47" t="s">
        <v>546</v>
      </c>
      <c r="J5127" s="10" t="s">
        <v>4749</v>
      </c>
      <c r="K5127" s="10" t="s">
        <v>29017</v>
      </c>
    </row>
    <row r="5128" spans="3:11" ht="15" customHeight="1" x14ac:dyDescent="0.3">
      <c r="C5128" s="44" t="s">
        <v>19573</v>
      </c>
      <c r="D5128" s="47" t="s">
        <v>17336</v>
      </c>
      <c r="F5128" s="52" t="s">
        <v>29018</v>
      </c>
      <c r="G5128" s="10">
        <v>491109</v>
      </c>
      <c r="H5128" s="10" t="s">
        <v>29019</v>
      </c>
      <c r="I5128" s="47" t="s">
        <v>4782</v>
      </c>
      <c r="J5128" s="10" t="s">
        <v>4545</v>
      </c>
      <c r="K5128" s="10" t="s">
        <v>29020</v>
      </c>
    </row>
    <row r="5129" spans="3:11" ht="15" customHeight="1" x14ac:dyDescent="0.3">
      <c r="C5129" s="44" t="s">
        <v>19574</v>
      </c>
      <c r="D5129" s="47" t="s">
        <v>17338</v>
      </c>
      <c r="F5129" s="52" t="s">
        <v>29021</v>
      </c>
      <c r="G5129" s="10">
        <v>612282</v>
      </c>
      <c r="H5129" s="10" t="s">
        <v>29022</v>
      </c>
      <c r="I5129" s="47" t="s">
        <v>2249</v>
      </c>
      <c r="J5129" s="10" t="s">
        <v>4802</v>
      </c>
      <c r="K5129" s="10" t="s">
        <v>29023</v>
      </c>
    </row>
    <row r="5130" spans="3:11" ht="15" customHeight="1" x14ac:dyDescent="0.3">
      <c r="C5130" s="44" t="s">
        <v>19575</v>
      </c>
      <c r="D5130" s="47" t="s">
        <v>9188</v>
      </c>
      <c r="F5130" s="52" t="s">
        <v>29024</v>
      </c>
      <c r="G5130" s="10">
        <v>476105</v>
      </c>
      <c r="H5130" s="10" t="s">
        <v>29025</v>
      </c>
      <c r="I5130" s="47" t="s">
        <v>1248</v>
      </c>
      <c r="J5130" s="10" t="s">
        <v>4808</v>
      </c>
      <c r="K5130" s="10" t="s">
        <v>29026</v>
      </c>
    </row>
    <row r="5131" spans="3:11" ht="15" customHeight="1" x14ac:dyDescent="0.3">
      <c r="C5131" s="44" t="s">
        <v>19576</v>
      </c>
      <c r="D5131" s="47" t="s">
        <v>17341</v>
      </c>
      <c r="F5131" s="52" t="s">
        <v>29027</v>
      </c>
      <c r="G5131" s="10">
        <v>477747</v>
      </c>
      <c r="H5131" s="10" t="s">
        <v>29028</v>
      </c>
      <c r="I5131" s="47" t="s">
        <v>4813</v>
      </c>
      <c r="J5131" s="10" t="s">
        <v>4579</v>
      </c>
      <c r="K5131" s="10" t="s">
        <v>29029</v>
      </c>
    </row>
    <row r="5132" spans="3:11" ht="15" customHeight="1" x14ac:dyDescent="0.3">
      <c r="C5132" s="44" t="s">
        <v>19577</v>
      </c>
      <c r="D5132" s="47" t="s">
        <v>17343</v>
      </c>
      <c r="F5132" s="52" t="s">
        <v>29030</v>
      </c>
      <c r="G5132" s="10">
        <v>489970</v>
      </c>
      <c r="H5132" s="10" t="s">
        <v>29031</v>
      </c>
      <c r="I5132" s="47" t="s">
        <v>4823</v>
      </c>
      <c r="J5132" s="10" t="s">
        <v>4597</v>
      </c>
      <c r="K5132" s="10" t="s">
        <v>29032</v>
      </c>
    </row>
    <row r="5133" spans="3:11" ht="15" customHeight="1" x14ac:dyDescent="0.3">
      <c r="C5133" s="44" t="s">
        <v>19578</v>
      </c>
      <c r="D5133" s="47" t="s">
        <v>17345</v>
      </c>
      <c r="F5133" s="52" t="s">
        <v>29033</v>
      </c>
      <c r="G5133" s="10">
        <v>490691</v>
      </c>
      <c r="H5133" s="10" t="s">
        <v>29034</v>
      </c>
      <c r="I5133" s="47" t="s">
        <v>4828</v>
      </c>
      <c r="J5133" s="10" t="s">
        <v>4601</v>
      </c>
      <c r="K5133" s="10" t="s">
        <v>29035</v>
      </c>
    </row>
    <row r="5134" spans="3:11" ht="15" customHeight="1" x14ac:dyDescent="0.3">
      <c r="C5134" s="44" t="s">
        <v>19579</v>
      </c>
      <c r="D5134" s="47" t="s">
        <v>17347</v>
      </c>
      <c r="F5134" s="52" t="s">
        <v>29036</v>
      </c>
      <c r="G5134" s="10">
        <v>488956</v>
      </c>
      <c r="H5134" s="10" t="s">
        <v>29037</v>
      </c>
      <c r="I5134" s="47" t="s">
        <v>4831</v>
      </c>
      <c r="J5134" s="10" t="s">
        <v>4725</v>
      </c>
      <c r="K5134" s="10" t="s">
        <v>29038</v>
      </c>
    </row>
    <row r="5135" spans="3:11" ht="15" customHeight="1" x14ac:dyDescent="0.3">
      <c r="C5135" s="44" t="s">
        <v>19580</v>
      </c>
      <c r="D5135" s="47" t="s">
        <v>5046</v>
      </c>
      <c r="F5135" s="52" t="s">
        <v>29039</v>
      </c>
      <c r="G5135" s="10">
        <v>474781</v>
      </c>
      <c r="H5135" s="10" t="s">
        <v>29040</v>
      </c>
      <c r="I5135" s="47" t="s">
        <v>27347</v>
      </c>
      <c r="J5135" s="10" t="s">
        <v>29041</v>
      </c>
      <c r="K5135" s="10" t="s">
        <v>29042</v>
      </c>
    </row>
    <row r="5136" spans="3:11" ht="15" customHeight="1" x14ac:dyDescent="0.3">
      <c r="C5136" s="44" t="s">
        <v>19581</v>
      </c>
      <c r="D5136" s="47" t="s">
        <v>9414</v>
      </c>
      <c r="F5136" s="52" t="s">
        <v>29043</v>
      </c>
      <c r="G5136" s="10">
        <v>607116</v>
      </c>
      <c r="H5136" s="10" t="s">
        <v>29044</v>
      </c>
      <c r="I5136" s="47" t="s">
        <v>4851</v>
      </c>
      <c r="J5136" s="10" t="s">
        <v>4853</v>
      </c>
      <c r="K5136" s="10" t="s">
        <v>29045</v>
      </c>
    </row>
    <row r="5137" spans="3:11" ht="15" customHeight="1" x14ac:dyDescent="0.3">
      <c r="C5137" s="44" t="s">
        <v>19582</v>
      </c>
      <c r="D5137" s="47" t="s">
        <v>9420</v>
      </c>
      <c r="F5137" s="52" t="s">
        <v>29046</v>
      </c>
      <c r="G5137" s="10">
        <v>403640</v>
      </c>
      <c r="H5137" s="10" t="s">
        <v>29047</v>
      </c>
      <c r="I5137" s="47" t="s">
        <v>1253</v>
      </c>
      <c r="J5137" s="10" t="s">
        <v>4608</v>
      </c>
      <c r="K5137" s="10" t="s">
        <v>29048</v>
      </c>
    </row>
    <row r="5138" spans="3:11" ht="15" customHeight="1" x14ac:dyDescent="0.3">
      <c r="C5138" s="44" t="s">
        <v>19583</v>
      </c>
      <c r="D5138" s="47" t="s">
        <v>17354</v>
      </c>
      <c r="F5138" s="52" t="s">
        <v>29049</v>
      </c>
      <c r="G5138" s="10">
        <v>403619</v>
      </c>
      <c r="H5138" s="10" t="s">
        <v>29050</v>
      </c>
      <c r="I5138" s="47" t="s">
        <v>1659</v>
      </c>
      <c r="J5138" s="10" t="s">
        <v>4664</v>
      </c>
      <c r="K5138" s="10" t="s">
        <v>29051</v>
      </c>
    </row>
    <row r="5139" spans="3:11" ht="15" customHeight="1" x14ac:dyDescent="0.3">
      <c r="C5139" s="44" t="s">
        <v>19584</v>
      </c>
      <c r="D5139" s="47" t="s">
        <v>17356</v>
      </c>
      <c r="F5139" s="52" t="s">
        <v>29052</v>
      </c>
      <c r="G5139" s="10">
        <v>611694</v>
      </c>
      <c r="H5139" s="10" t="s">
        <v>29053</v>
      </c>
      <c r="I5139" s="47" t="s">
        <v>3101</v>
      </c>
      <c r="J5139" s="10" t="s">
        <v>4668</v>
      </c>
      <c r="K5139" s="10" t="s">
        <v>29054</v>
      </c>
    </row>
    <row r="5140" spans="3:11" ht="15" customHeight="1" x14ac:dyDescent="0.3">
      <c r="C5140" s="44" t="s">
        <v>19585</v>
      </c>
      <c r="D5140" s="47" t="s">
        <v>9452</v>
      </c>
      <c r="F5140" s="52" t="s">
        <v>29055</v>
      </c>
      <c r="G5140" s="10">
        <v>486469</v>
      </c>
      <c r="H5140" s="10" t="s">
        <v>29056</v>
      </c>
      <c r="I5140" s="47" t="s">
        <v>915</v>
      </c>
      <c r="J5140" s="10" t="s">
        <v>29057</v>
      </c>
      <c r="K5140" s="10" t="s">
        <v>29058</v>
      </c>
    </row>
    <row r="5141" spans="3:11" ht="15" customHeight="1" x14ac:dyDescent="0.3">
      <c r="C5141" s="44" t="s">
        <v>19586</v>
      </c>
      <c r="D5141" s="47" t="s">
        <v>3819</v>
      </c>
      <c r="F5141" s="52" t="s">
        <v>29059</v>
      </c>
      <c r="G5141" s="10">
        <v>442968</v>
      </c>
      <c r="H5141" s="10" t="s">
        <v>29060</v>
      </c>
      <c r="I5141" s="47" t="s">
        <v>72</v>
      </c>
      <c r="J5141" s="10" t="s">
        <v>73</v>
      </c>
      <c r="K5141" s="10" t="s">
        <v>29061</v>
      </c>
    </row>
    <row r="5142" spans="3:11" ht="15" customHeight="1" x14ac:dyDescent="0.3">
      <c r="C5142" s="44" t="s">
        <v>19587</v>
      </c>
      <c r="D5142" s="47" t="s">
        <v>8771</v>
      </c>
      <c r="F5142" s="52" t="s">
        <v>29062</v>
      </c>
      <c r="G5142" s="10">
        <v>483378</v>
      </c>
      <c r="H5142" s="10" t="s">
        <v>29063</v>
      </c>
      <c r="I5142" s="47" t="s">
        <v>1680</v>
      </c>
      <c r="J5142" s="10" t="s">
        <v>4709</v>
      </c>
      <c r="K5142" s="10" t="s">
        <v>29064</v>
      </c>
    </row>
    <row r="5143" spans="3:11" ht="15" customHeight="1" x14ac:dyDescent="0.3">
      <c r="C5143" s="44" t="s">
        <v>19588</v>
      </c>
      <c r="D5143" s="47" t="s">
        <v>17363</v>
      </c>
      <c r="F5143" s="52" t="s">
        <v>29065</v>
      </c>
      <c r="G5143" s="10">
        <v>487444</v>
      </c>
      <c r="H5143" s="10" t="s">
        <v>29066</v>
      </c>
      <c r="I5143" s="47" t="s">
        <v>5059</v>
      </c>
      <c r="J5143" s="10" t="s">
        <v>4776</v>
      </c>
      <c r="K5143" s="10" t="s">
        <v>29067</v>
      </c>
    </row>
    <row r="5144" spans="3:11" ht="15" customHeight="1" x14ac:dyDescent="0.3">
      <c r="C5144" s="44" t="s">
        <v>19589</v>
      </c>
      <c r="D5144" s="47" t="s">
        <v>17365</v>
      </c>
      <c r="F5144" s="52" t="s">
        <v>29068</v>
      </c>
      <c r="G5144" s="10" t="s">
        <v>27178</v>
      </c>
      <c r="H5144" s="55" t="s">
        <v>27178</v>
      </c>
      <c r="I5144" s="47" t="s">
        <v>28517</v>
      </c>
      <c r="J5144" s="10" t="s">
        <v>29069</v>
      </c>
      <c r="K5144" s="10" t="s">
        <v>29070</v>
      </c>
    </row>
    <row r="5145" spans="3:11" ht="15" customHeight="1" x14ac:dyDescent="0.3">
      <c r="C5145" s="44" t="s">
        <v>19590</v>
      </c>
      <c r="D5145" s="47" t="s">
        <v>3835</v>
      </c>
      <c r="F5145" s="52" t="s">
        <v>29071</v>
      </c>
      <c r="G5145" s="10">
        <v>480092</v>
      </c>
      <c r="H5145" s="10" t="s">
        <v>29072</v>
      </c>
      <c r="I5145" s="47" t="s">
        <v>1515</v>
      </c>
      <c r="J5145" s="10" t="s">
        <v>5183</v>
      </c>
      <c r="K5145" s="10" t="s">
        <v>29073</v>
      </c>
    </row>
    <row r="5146" spans="3:11" ht="15" customHeight="1" x14ac:dyDescent="0.3">
      <c r="C5146" s="44" t="s">
        <v>19591</v>
      </c>
      <c r="D5146" s="47" t="s">
        <v>3834</v>
      </c>
      <c r="F5146" s="52" t="s">
        <v>29074</v>
      </c>
      <c r="G5146" s="10">
        <v>474544</v>
      </c>
      <c r="H5146" s="10" t="s">
        <v>29075</v>
      </c>
      <c r="I5146" s="47" t="s">
        <v>27358</v>
      </c>
      <c r="J5146" s="10" t="s">
        <v>29076</v>
      </c>
      <c r="K5146" s="10" t="s">
        <v>29077</v>
      </c>
    </row>
    <row r="5147" spans="3:11" ht="15" customHeight="1" x14ac:dyDescent="0.3">
      <c r="C5147" s="44" t="s">
        <v>19592</v>
      </c>
      <c r="D5147" s="47" t="s">
        <v>9912</v>
      </c>
      <c r="F5147" s="52" t="s">
        <v>29078</v>
      </c>
      <c r="G5147" s="10">
        <v>480076</v>
      </c>
      <c r="H5147" s="10" t="s">
        <v>29079</v>
      </c>
      <c r="I5147" s="47" t="s">
        <v>5211</v>
      </c>
      <c r="J5147" s="10" t="s">
        <v>5213</v>
      </c>
      <c r="K5147" s="10" t="s">
        <v>29080</v>
      </c>
    </row>
    <row r="5148" spans="3:11" ht="15" customHeight="1" x14ac:dyDescent="0.3">
      <c r="C5148" s="44" t="s">
        <v>19593</v>
      </c>
      <c r="D5148" s="47" t="s">
        <v>9916</v>
      </c>
      <c r="F5148" s="52" t="s">
        <v>29081</v>
      </c>
      <c r="G5148" s="10">
        <v>403603</v>
      </c>
      <c r="H5148" s="10" t="s">
        <v>29082</v>
      </c>
      <c r="I5148" s="47" t="s">
        <v>5215</v>
      </c>
      <c r="J5148" s="10" t="s">
        <v>4956</v>
      </c>
      <c r="K5148" s="10" t="s">
        <v>29083</v>
      </c>
    </row>
    <row r="5149" spans="3:11" ht="15" customHeight="1" x14ac:dyDescent="0.3">
      <c r="C5149" s="44" t="s">
        <v>19594</v>
      </c>
      <c r="D5149" s="47" t="s">
        <v>17371</v>
      </c>
      <c r="F5149" s="52" t="s">
        <v>29084</v>
      </c>
      <c r="G5149" s="10">
        <v>490345</v>
      </c>
      <c r="H5149" s="10" t="s">
        <v>29085</v>
      </c>
      <c r="I5149" s="47" t="s">
        <v>4356</v>
      </c>
      <c r="J5149" s="10" t="s">
        <v>4961</v>
      </c>
      <c r="K5149" s="10" t="s">
        <v>29086</v>
      </c>
    </row>
    <row r="5150" spans="3:11" ht="15" customHeight="1" x14ac:dyDescent="0.3">
      <c r="C5150" s="44" t="s">
        <v>19595</v>
      </c>
      <c r="D5150" s="47" t="s">
        <v>17373</v>
      </c>
      <c r="F5150" s="52" t="s">
        <v>29087</v>
      </c>
      <c r="G5150" s="10">
        <v>475819</v>
      </c>
      <c r="H5150" s="10" t="s">
        <v>29088</v>
      </c>
      <c r="I5150" s="47" t="s">
        <v>4360</v>
      </c>
      <c r="J5150" s="10" t="s">
        <v>4964</v>
      </c>
      <c r="K5150" s="10" t="s">
        <v>29089</v>
      </c>
    </row>
    <row r="5151" spans="3:11" ht="15" customHeight="1" x14ac:dyDescent="0.3">
      <c r="C5151" s="44" t="s">
        <v>19596</v>
      </c>
      <c r="D5151" s="47" t="s">
        <v>17375</v>
      </c>
      <c r="F5151" s="52" t="s">
        <v>29090</v>
      </c>
      <c r="G5151" s="10">
        <v>489127</v>
      </c>
      <c r="H5151" s="10" t="s">
        <v>29091</v>
      </c>
      <c r="I5151" s="47" t="s">
        <v>5235</v>
      </c>
      <c r="J5151" s="10" t="s">
        <v>5005</v>
      </c>
      <c r="K5151" s="10" t="s">
        <v>29092</v>
      </c>
    </row>
    <row r="5152" spans="3:11" ht="15" customHeight="1" x14ac:dyDescent="0.3">
      <c r="C5152" s="44" t="s">
        <v>19597</v>
      </c>
      <c r="D5152" s="47" t="s">
        <v>17377</v>
      </c>
      <c r="F5152" s="52" t="s">
        <v>29093</v>
      </c>
      <c r="G5152" s="10">
        <v>100855728</v>
      </c>
      <c r="H5152" s="10" t="s">
        <v>29094</v>
      </c>
      <c r="I5152" s="47" t="s">
        <v>916</v>
      </c>
      <c r="J5152" s="10" t="s">
        <v>29095</v>
      </c>
      <c r="K5152" s="10" t="s">
        <v>29096</v>
      </c>
    </row>
    <row r="5153" spans="3:11" ht="15" customHeight="1" x14ac:dyDescent="0.3">
      <c r="C5153" s="44" t="s">
        <v>19598</v>
      </c>
      <c r="D5153" s="47" t="s">
        <v>17379</v>
      </c>
      <c r="F5153" s="52" t="s">
        <v>29097</v>
      </c>
      <c r="G5153" s="10">
        <v>488359</v>
      </c>
      <c r="H5153" s="10" t="s">
        <v>29098</v>
      </c>
      <c r="I5153" s="47" t="s">
        <v>5388</v>
      </c>
      <c r="J5153" s="10" t="s">
        <v>5192</v>
      </c>
      <c r="K5153" s="10" t="s">
        <v>29099</v>
      </c>
    </row>
    <row r="5154" spans="3:11" ht="15" customHeight="1" x14ac:dyDescent="0.3">
      <c r="C5154" s="44" t="s">
        <v>19599</v>
      </c>
      <c r="D5154" s="47" t="s">
        <v>17381</v>
      </c>
      <c r="F5154" s="52" t="s">
        <v>29100</v>
      </c>
      <c r="G5154" s="10">
        <v>403755</v>
      </c>
      <c r="H5154" s="10" t="s">
        <v>29101</v>
      </c>
      <c r="I5154" s="47" t="s">
        <v>40</v>
      </c>
      <c r="J5154" s="10" t="s">
        <v>262</v>
      </c>
      <c r="K5154" s="10" t="s">
        <v>29102</v>
      </c>
    </row>
    <row r="5155" spans="3:11" ht="15" customHeight="1" x14ac:dyDescent="0.3">
      <c r="C5155" s="44" t="s">
        <v>19600</v>
      </c>
      <c r="D5155" s="47" t="s">
        <v>17383</v>
      </c>
      <c r="F5155" s="52" t="s">
        <v>29103</v>
      </c>
      <c r="G5155" s="10">
        <v>476696</v>
      </c>
      <c r="H5155" s="10" t="s">
        <v>29104</v>
      </c>
      <c r="I5155" s="47" t="s">
        <v>1681</v>
      </c>
      <c r="J5155" s="10" t="s">
        <v>5484</v>
      </c>
      <c r="K5155" s="10" t="s">
        <v>29105</v>
      </c>
    </row>
    <row r="5156" spans="3:11" ht="15" customHeight="1" x14ac:dyDescent="0.3">
      <c r="C5156" s="44" t="s">
        <v>19601</v>
      </c>
      <c r="D5156" s="47" t="s">
        <v>17385</v>
      </c>
      <c r="F5156" s="52" t="s">
        <v>29106</v>
      </c>
      <c r="G5156" s="10">
        <v>612283</v>
      </c>
      <c r="H5156" s="10" t="s">
        <v>29107</v>
      </c>
      <c r="I5156" s="47" t="s">
        <v>27368</v>
      </c>
      <c r="J5156" s="10" t="s">
        <v>29108</v>
      </c>
      <c r="K5156" s="10" t="s">
        <v>29109</v>
      </c>
    </row>
    <row r="5157" spans="3:11" ht="15" customHeight="1" x14ac:dyDescent="0.3">
      <c r="C5157" s="44" t="s">
        <v>19602</v>
      </c>
      <c r="D5157" s="47" t="s">
        <v>17387</v>
      </c>
      <c r="F5157" s="52" t="s">
        <v>29110</v>
      </c>
      <c r="G5157" s="10">
        <v>480953</v>
      </c>
      <c r="H5157" s="10" t="s">
        <v>29111</v>
      </c>
      <c r="I5157" s="47" t="s">
        <v>27370</v>
      </c>
      <c r="J5157" s="10" t="s">
        <v>29112</v>
      </c>
      <c r="K5157" s="10" t="s">
        <v>29113</v>
      </c>
    </row>
    <row r="5158" spans="3:11" ht="15" customHeight="1" x14ac:dyDescent="0.3">
      <c r="C5158" s="44" t="s">
        <v>19603</v>
      </c>
      <c r="D5158" s="47" t="s">
        <v>19604</v>
      </c>
      <c r="F5158" s="52" t="s">
        <v>29114</v>
      </c>
      <c r="G5158" s="10">
        <v>607942</v>
      </c>
      <c r="H5158" s="10" t="s">
        <v>29115</v>
      </c>
      <c r="I5158" s="47" t="s">
        <v>1691</v>
      </c>
      <c r="J5158" s="10" t="s">
        <v>5392</v>
      </c>
      <c r="K5158" s="10" t="s">
        <v>29116</v>
      </c>
    </row>
    <row r="5159" spans="3:11" ht="15" customHeight="1" x14ac:dyDescent="0.3">
      <c r="C5159" s="44" t="s">
        <v>19605</v>
      </c>
      <c r="D5159" s="47" t="s">
        <v>19606</v>
      </c>
      <c r="F5159" s="52" t="s">
        <v>29117</v>
      </c>
      <c r="G5159" s="10">
        <v>609914</v>
      </c>
      <c r="H5159" s="10" t="s">
        <v>29118</v>
      </c>
      <c r="I5159" s="47" t="s">
        <v>5715</v>
      </c>
      <c r="J5159" s="10" t="s">
        <v>5444</v>
      </c>
      <c r="K5159" s="10" t="s">
        <v>29119</v>
      </c>
    </row>
    <row r="5160" spans="3:11" ht="15" customHeight="1" x14ac:dyDescent="0.3">
      <c r="C5160" s="44" t="s">
        <v>19607</v>
      </c>
      <c r="D5160" s="47" t="s">
        <v>19608</v>
      </c>
      <c r="F5160" s="52" t="s">
        <v>29120</v>
      </c>
      <c r="G5160" s="10">
        <v>442961</v>
      </c>
      <c r="H5160" s="10" t="s">
        <v>29121</v>
      </c>
      <c r="I5160" s="47" t="s">
        <v>582</v>
      </c>
      <c r="J5160" s="10" t="s">
        <v>5447</v>
      </c>
      <c r="K5160" s="10" t="s">
        <v>29122</v>
      </c>
    </row>
    <row r="5161" spans="3:11" ht="15" customHeight="1" x14ac:dyDescent="0.3">
      <c r="C5161" s="44" t="s">
        <v>19609</v>
      </c>
      <c r="D5161" s="47" t="s">
        <v>17389</v>
      </c>
      <c r="F5161" s="52" t="s">
        <v>29123</v>
      </c>
      <c r="G5161" s="10">
        <v>480356</v>
      </c>
      <c r="H5161" s="10" t="s">
        <v>29124</v>
      </c>
      <c r="I5161" s="47" t="s">
        <v>588</v>
      </c>
      <c r="J5161" s="10" t="s">
        <v>5725</v>
      </c>
      <c r="K5161" s="10" t="s">
        <v>29125</v>
      </c>
    </row>
    <row r="5162" spans="3:11" ht="15" customHeight="1" x14ac:dyDescent="0.3">
      <c r="C5162" s="44" t="s">
        <v>19610</v>
      </c>
      <c r="D5162" s="47" t="s">
        <v>6424</v>
      </c>
      <c r="F5162" s="52" t="s">
        <v>29126</v>
      </c>
      <c r="G5162" s="10">
        <v>489179</v>
      </c>
      <c r="H5162" s="10" t="s">
        <v>29127</v>
      </c>
      <c r="I5162" s="47" t="s">
        <v>602</v>
      </c>
      <c r="J5162" s="10" t="s">
        <v>5453</v>
      </c>
      <c r="K5162" s="10" t="s">
        <v>29128</v>
      </c>
    </row>
    <row r="5163" spans="3:11" ht="15" customHeight="1" x14ac:dyDescent="0.3">
      <c r="C5163" s="44" t="s">
        <v>19611</v>
      </c>
      <c r="D5163" s="47" t="s">
        <v>9988</v>
      </c>
      <c r="F5163" s="52" t="s">
        <v>29129</v>
      </c>
      <c r="G5163" s="10">
        <v>403877</v>
      </c>
      <c r="H5163" s="10" t="s">
        <v>29130</v>
      </c>
      <c r="I5163" s="47" t="s">
        <v>626</v>
      </c>
      <c r="J5163" s="10" t="s">
        <v>5736</v>
      </c>
      <c r="K5163" s="10" t="s">
        <v>29131</v>
      </c>
    </row>
    <row r="5164" spans="3:11" ht="15" customHeight="1" x14ac:dyDescent="0.3">
      <c r="C5164" s="44" t="s">
        <v>19612</v>
      </c>
      <c r="D5164" s="47" t="s">
        <v>9992</v>
      </c>
      <c r="F5164" s="52" t="s">
        <v>29132</v>
      </c>
      <c r="G5164" s="10">
        <v>475348</v>
      </c>
      <c r="H5164" s="10" t="s">
        <v>29133</v>
      </c>
      <c r="I5164" s="47" t="s">
        <v>5744</v>
      </c>
      <c r="J5164" s="10" t="s">
        <v>5470</v>
      </c>
      <c r="K5164" s="10" t="s">
        <v>29134</v>
      </c>
    </row>
    <row r="5165" spans="3:11" ht="15" customHeight="1" x14ac:dyDescent="0.3">
      <c r="C5165" s="44" t="s">
        <v>19613</v>
      </c>
      <c r="D5165" s="47" t="s">
        <v>19614</v>
      </c>
      <c r="F5165" s="52" t="s">
        <v>29135</v>
      </c>
      <c r="G5165" s="10">
        <v>483312</v>
      </c>
      <c r="H5165" s="10" t="s">
        <v>29136</v>
      </c>
      <c r="I5165" s="47" t="s">
        <v>918</v>
      </c>
      <c r="J5165" s="10" t="s">
        <v>5752</v>
      </c>
      <c r="K5165" s="10" t="s">
        <v>29137</v>
      </c>
    </row>
    <row r="5166" spans="3:11" ht="15" customHeight="1" x14ac:dyDescent="0.3">
      <c r="C5166" s="44" t="s">
        <v>19615</v>
      </c>
      <c r="D5166" s="47" t="s">
        <v>10007</v>
      </c>
      <c r="F5166" s="52" t="s">
        <v>29138</v>
      </c>
      <c r="G5166" s="10">
        <v>611728</v>
      </c>
      <c r="H5166" s="10" t="s">
        <v>29139</v>
      </c>
      <c r="I5166" s="47" t="s">
        <v>5878</v>
      </c>
      <c r="J5166" s="10" t="s">
        <v>5583</v>
      </c>
      <c r="K5166" s="10" t="s">
        <v>29140</v>
      </c>
    </row>
    <row r="5167" spans="3:11" ht="15" customHeight="1" x14ac:dyDescent="0.3">
      <c r="C5167" s="44" t="s">
        <v>19616</v>
      </c>
      <c r="D5167" s="47" t="s">
        <v>19617</v>
      </c>
      <c r="F5167" s="52" t="s">
        <v>29141</v>
      </c>
      <c r="G5167" s="10">
        <v>607926</v>
      </c>
      <c r="H5167" s="10" t="s">
        <v>29142</v>
      </c>
      <c r="I5167" s="47" t="s">
        <v>5889</v>
      </c>
      <c r="J5167" s="10" t="s">
        <v>5891</v>
      </c>
      <c r="K5167" s="10" t="s">
        <v>29143</v>
      </c>
    </row>
    <row r="5168" spans="3:11" ht="15" customHeight="1" x14ac:dyDescent="0.3">
      <c r="C5168" s="44" t="s">
        <v>19618</v>
      </c>
      <c r="D5168" s="47" t="s">
        <v>19619</v>
      </c>
      <c r="F5168" s="52" t="s">
        <v>29144</v>
      </c>
      <c r="G5168" s="10">
        <v>478116</v>
      </c>
      <c r="H5168" s="10" t="s">
        <v>29145</v>
      </c>
      <c r="I5168" s="47" t="s">
        <v>3326</v>
      </c>
      <c r="J5168" s="10" t="s">
        <v>5679</v>
      </c>
      <c r="K5168" s="10" t="s">
        <v>29146</v>
      </c>
    </row>
    <row r="5169" spans="3:11" ht="15" customHeight="1" x14ac:dyDescent="0.3">
      <c r="C5169" s="44" t="s">
        <v>19620</v>
      </c>
      <c r="D5169" s="47" t="s">
        <v>19621</v>
      </c>
      <c r="F5169" s="52" t="s">
        <v>29147</v>
      </c>
      <c r="G5169" s="10">
        <v>474860</v>
      </c>
      <c r="H5169" s="10" t="s">
        <v>29148</v>
      </c>
      <c r="I5169" s="47" t="s">
        <v>6160</v>
      </c>
      <c r="J5169" s="10" t="s">
        <v>29149</v>
      </c>
      <c r="K5169" s="10" t="s">
        <v>29150</v>
      </c>
    </row>
    <row r="5170" spans="3:11" ht="15" customHeight="1" x14ac:dyDescent="0.3">
      <c r="C5170" s="44" t="s">
        <v>19622</v>
      </c>
      <c r="D5170" s="47" t="s">
        <v>19623</v>
      </c>
      <c r="F5170" s="52" t="s">
        <v>29151</v>
      </c>
      <c r="G5170" s="10">
        <v>442987</v>
      </c>
      <c r="H5170" s="10" t="s">
        <v>29152</v>
      </c>
      <c r="I5170" s="47" t="s">
        <v>27388</v>
      </c>
      <c r="J5170" s="10" t="s">
        <v>29153</v>
      </c>
      <c r="K5170" s="10" t="s">
        <v>29154</v>
      </c>
    </row>
    <row r="5171" spans="3:11" ht="15" customHeight="1" x14ac:dyDescent="0.3">
      <c r="C5171" s="44" t="s">
        <v>19624</v>
      </c>
      <c r="D5171" s="47" t="s">
        <v>19625</v>
      </c>
      <c r="F5171" s="52" t="s">
        <v>29155</v>
      </c>
      <c r="G5171" s="10">
        <v>482368</v>
      </c>
      <c r="H5171" s="10" t="s">
        <v>29156</v>
      </c>
      <c r="I5171" s="47" t="s">
        <v>6215</v>
      </c>
      <c r="J5171" s="10" t="s">
        <v>6153</v>
      </c>
      <c r="K5171" s="10" t="s">
        <v>29157</v>
      </c>
    </row>
    <row r="5172" spans="3:11" ht="15" customHeight="1" x14ac:dyDescent="0.3">
      <c r="C5172" s="44" t="s">
        <v>19626</v>
      </c>
      <c r="D5172" s="47" t="s">
        <v>17394</v>
      </c>
      <c r="F5172" s="52" t="s">
        <v>29158</v>
      </c>
      <c r="G5172" s="10">
        <v>442945</v>
      </c>
      <c r="H5172" s="10" t="s">
        <v>29159</v>
      </c>
      <c r="I5172" s="47" t="s">
        <v>36</v>
      </c>
      <c r="J5172" s="10" t="s">
        <v>264</v>
      </c>
      <c r="K5172" s="10" t="s">
        <v>29160</v>
      </c>
    </row>
    <row r="5173" spans="3:11" ht="15" customHeight="1" x14ac:dyDescent="0.3">
      <c r="C5173" s="44" t="s">
        <v>19627</v>
      </c>
      <c r="D5173" s="47" t="s">
        <v>17396</v>
      </c>
      <c r="F5173" s="52" t="s">
        <v>29161</v>
      </c>
      <c r="G5173" s="10">
        <v>610982</v>
      </c>
      <c r="H5173" s="10" t="s">
        <v>29162</v>
      </c>
      <c r="I5173" s="47" t="s">
        <v>6393</v>
      </c>
      <c r="J5173" s="10" t="s">
        <v>5852</v>
      </c>
      <c r="K5173" s="10" t="s">
        <v>29163</v>
      </c>
    </row>
    <row r="5174" spans="3:11" ht="15" customHeight="1" x14ac:dyDescent="0.3">
      <c r="C5174" s="44" t="s">
        <v>19628</v>
      </c>
      <c r="D5174" s="47" t="s">
        <v>3850</v>
      </c>
      <c r="F5174" s="52" t="s">
        <v>29164</v>
      </c>
      <c r="G5174" s="10">
        <v>475124</v>
      </c>
      <c r="H5174" s="10" t="s">
        <v>29165</v>
      </c>
      <c r="I5174" s="47" t="s">
        <v>6497</v>
      </c>
      <c r="J5174" s="10" t="s">
        <v>5897</v>
      </c>
      <c r="K5174" s="10" t="s">
        <v>29166</v>
      </c>
    </row>
    <row r="5175" spans="3:11" ht="15" customHeight="1" x14ac:dyDescent="0.3">
      <c r="C5175" s="44" t="s">
        <v>19629</v>
      </c>
      <c r="D5175" s="47" t="s">
        <v>17399</v>
      </c>
      <c r="F5175" s="52" t="s">
        <v>29167</v>
      </c>
      <c r="G5175" s="10">
        <v>476276</v>
      </c>
      <c r="H5175" s="10" t="s">
        <v>29168</v>
      </c>
      <c r="I5175" s="47" t="s">
        <v>6505</v>
      </c>
      <c r="J5175" s="10" t="s">
        <v>5903</v>
      </c>
      <c r="K5175" s="10" t="s">
        <v>29169</v>
      </c>
    </row>
    <row r="5176" spans="3:11" ht="15" customHeight="1" x14ac:dyDescent="0.3">
      <c r="C5176" s="44" t="s">
        <v>19630</v>
      </c>
      <c r="D5176" s="47" t="s">
        <v>5750</v>
      </c>
      <c r="F5176" s="52" t="s">
        <v>29170</v>
      </c>
      <c r="G5176" s="10">
        <v>403612</v>
      </c>
      <c r="H5176" s="10" t="s">
        <v>29171</v>
      </c>
      <c r="I5176" s="47" t="s">
        <v>27394</v>
      </c>
      <c r="J5176" s="10" t="s">
        <v>29172</v>
      </c>
      <c r="K5176" s="10" t="s">
        <v>29173</v>
      </c>
    </row>
    <row r="5177" spans="3:11" ht="15" customHeight="1" x14ac:dyDescent="0.3">
      <c r="C5177" s="44" t="s">
        <v>19631</v>
      </c>
      <c r="D5177" s="47" t="s">
        <v>7536</v>
      </c>
      <c r="F5177" s="52" t="s">
        <v>29174</v>
      </c>
      <c r="G5177" s="10">
        <v>480438</v>
      </c>
      <c r="H5177" s="10" t="s">
        <v>29175</v>
      </c>
      <c r="I5177" s="47" t="s">
        <v>922</v>
      </c>
      <c r="J5177" s="10" t="s">
        <v>6517</v>
      </c>
      <c r="K5177" s="10" t="s">
        <v>29176</v>
      </c>
    </row>
    <row r="5178" spans="3:11" ht="15" customHeight="1" x14ac:dyDescent="0.3">
      <c r="C5178" s="44" t="s">
        <v>19632</v>
      </c>
      <c r="D5178" s="47" t="s">
        <v>10657</v>
      </c>
      <c r="F5178" s="52" t="s">
        <v>29177</v>
      </c>
      <c r="G5178" s="10">
        <v>474919</v>
      </c>
      <c r="H5178" s="10" t="s">
        <v>29178</v>
      </c>
      <c r="I5178" s="47" t="s">
        <v>6525</v>
      </c>
      <c r="J5178" s="10" t="s">
        <v>6527</v>
      </c>
      <c r="K5178" s="10" t="s">
        <v>29179</v>
      </c>
    </row>
    <row r="5179" spans="3:11" ht="15" customHeight="1" x14ac:dyDescent="0.3">
      <c r="C5179" s="44" t="s">
        <v>19633</v>
      </c>
      <c r="D5179" s="47" t="s">
        <v>17404</v>
      </c>
      <c r="F5179" s="52" t="s">
        <v>29180</v>
      </c>
      <c r="G5179" s="10">
        <v>404019</v>
      </c>
      <c r="H5179" s="10" t="s">
        <v>29181</v>
      </c>
      <c r="I5179" s="47" t="s">
        <v>924</v>
      </c>
      <c r="J5179" s="10" t="s">
        <v>6534</v>
      </c>
      <c r="K5179" s="10" t="s">
        <v>29182</v>
      </c>
    </row>
    <row r="5180" spans="3:11" ht="15" customHeight="1" x14ac:dyDescent="0.3">
      <c r="C5180" s="44" t="s">
        <v>19634</v>
      </c>
      <c r="D5180" s="47" t="s">
        <v>4682</v>
      </c>
      <c r="F5180" s="52" t="s">
        <v>29183</v>
      </c>
      <c r="G5180" s="10">
        <v>477996</v>
      </c>
      <c r="H5180" s="10" t="s">
        <v>29184</v>
      </c>
      <c r="I5180" s="10" t="s">
        <v>27399</v>
      </c>
      <c r="J5180" s="10" t="s">
        <v>29185</v>
      </c>
      <c r="K5180" s="10" t="s">
        <v>29186</v>
      </c>
    </row>
    <row r="5181" spans="3:11" ht="15" customHeight="1" x14ac:dyDescent="0.3">
      <c r="C5181" s="44" t="s">
        <v>19635</v>
      </c>
      <c r="D5181" s="47" t="s">
        <v>17407</v>
      </c>
      <c r="F5181" s="52" t="s">
        <v>29187</v>
      </c>
      <c r="G5181" s="10">
        <v>480355</v>
      </c>
      <c r="H5181" s="10" t="s">
        <v>29188</v>
      </c>
      <c r="I5181" s="47" t="s">
        <v>4374</v>
      </c>
      <c r="J5181" s="10" t="s">
        <v>6548</v>
      </c>
      <c r="K5181" s="10" t="s">
        <v>29189</v>
      </c>
    </row>
    <row r="5182" spans="3:11" ht="15" customHeight="1" x14ac:dyDescent="0.3">
      <c r="C5182" s="44" t="s">
        <v>19636</v>
      </c>
      <c r="D5182" s="47" t="s">
        <v>17409</v>
      </c>
      <c r="F5182" s="52" t="s">
        <v>29190</v>
      </c>
      <c r="G5182" s="10">
        <v>474680</v>
      </c>
      <c r="H5182" s="10" t="s">
        <v>29191</v>
      </c>
      <c r="I5182" s="47" t="s">
        <v>925</v>
      </c>
      <c r="J5182" s="10" t="s">
        <v>6551</v>
      </c>
      <c r="K5182" s="10" t="s">
        <v>29192</v>
      </c>
    </row>
    <row r="5183" spans="3:11" ht="15" customHeight="1" x14ac:dyDescent="0.3">
      <c r="C5183" s="44" t="s">
        <v>19637</v>
      </c>
      <c r="D5183" s="47" t="s">
        <v>542</v>
      </c>
      <c r="F5183" s="52" t="s">
        <v>29193</v>
      </c>
      <c r="G5183" s="10">
        <v>480726</v>
      </c>
      <c r="H5183" s="10" t="s">
        <v>29194</v>
      </c>
      <c r="I5183" s="47" t="s">
        <v>927</v>
      </c>
      <c r="J5183" s="10" t="s">
        <v>6554</v>
      </c>
      <c r="K5183" s="10" t="s">
        <v>29195</v>
      </c>
    </row>
    <row r="5184" spans="3:11" ht="15" customHeight="1" x14ac:dyDescent="0.3">
      <c r="C5184" s="44" t="s">
        <v>19638</v>
      </c>
      <c r="D5184" s="47" t="s">
        <v>879</v>
      </c>
      <c r="F5184" s="52" t="s">
        <v>29196</v>
      </c>
      <c r="G5184" s="10">
        <v>479406</v>
      </c>
      <c r="H5184" s="10" t="s">
        <v>29197</v>
      </c>
      <c r="I5184" s="47" t="s">
        <v>4378</v>
      </c>
      <c r="J5184" s="10" t="s">
        <v>6560</v>
      </c>
      <c r="K5184" s="10" t="s">
        <v>29198</v>
      </c>
    </row>
    <row r="5185" spans="3:11" ht="15" customHeight="1" x14ac:dyDescent="0.3">
      <c r="C5185" s="44" t="s">
        <v>19639</v>
      </c>
      <c r="D5185" s="47" t="s">
        <v>998</v>
      </c>
      <c r="F5185" s="52" t="s">
        <v>29199</v>
      </c>
      <c r="G5185" s="10">
        <v>474697</v>
      </c>
      <c r="H5185" s="10" t="s">
        <v>29200</v>
      </c>
      <c r="I5185" s="47" t="s">
        <v>4379</v>
      </c>
      <c r="J5185" s="10" t="s">
        <v>6566</v>
      </c>
      <c r="K5185" s="10" t="s">
        <v>29201</v>
      </c>
    </row>
    <row r="5186" spans="3:11" ht="15" customHeight="1" x14ac:dyDescent="0.3">
      <c r="C5186" s="44" t="s">
        <v>19640</v>
      </c>
      <c r="D5186" s="47" t="s">
        <v>1142</v>
      </c>
      <c r="F5186" s="52" t="s">
        <v>29202</v>
      </c>
      <c r="G5186" s="10">
        <v>403979</v>
      </c>
      <c r="H5186" s="10" t="s">
        <v>29203</v>
      </c>
      <c r="I5186" s="47" t="s">
        <v>4380</v>
      </c>
      <c r="J5186" s="10" t="s">
        <v>6575</v>
      </c>
      <c r="K5186" s="10" t="s">
        <v>29204</v>
      </c>
    </row>
    <row r="5187" spans="3:11" ht="15" customHeight="1" x14ac:dyDescent="0.3">
      <c r="C5187" s="44" t="s">
        <v>19641</v>
      </c>
      <c r="D5187" s="47" t="s">
        <v>1147</v>
      </c>
      <c r="F5187" s="52" t="s">
        <v>29205</v>
      </c>
      <c r="G5187" s="10">
        <v>611362</v>
      </c>
      <c r="H5187" s="10" t="s">
        <v>29206</v>
      </c>
      <c r="I5187" s="47" t="s">
        <v>4382</v>
      </c>
      <c r="J5187" s="10" t="s">
        <v>6584</v>
      </c>
      <c r="K5187" s="10" t="s">
        <v>29207</v>
      </c>
    </row>
    <row r="5188" spans="3:11" ht="15" customHeight="1" x14ac:dyDescent="0.3">
      <c r="C5188" s="44" t="s">
        <v>19642</v>
      </c>
      <c r="D5188" s="47" t="s">
        <v>452</v>
      </c>
      <c r="F5188" s="52" t="s">
        <v>29208</v>
      </c>
      <c r="G5188" s="10">
        <v>484574</v>
      </c>
      <c r="H5188" s="10" t="s">
        <v>29209</v>
      </c>
      <c r="I5188" s="47" t="s">
        <v>6590</v>
      </c>
      <c r="J5188" s="10" t="s">
        <v>29210</v>
      </c>
      <c r="K5188" s="10" t="s">
        <v>29211</v>
      </c>
    </row>
    <row r="5189" spans="3:11" ht="15" customHeight="1" x14ac:dyDescent="0.3">
      <c r="C5189" s="44" t="s">
        <v>19643</v>
      </c>
      <c r="D5189" s="47" t="s">
        <v>1191</v>
      </c>
      <c r="F5189" s="52" t="s">
        <v>29212</v>
      </c>
      <c r="G5189" s="10">
        <v>403553</v>
      </c>
      <c r="H5189" s="10" t="s">
        <v>29213</v>
      </c>
      <c r="I5189" s="47" t="s">
        <v>6596</v>
      </c>
      <c r="J5189" s="10" t="s">
        <v>6598</v>
      </c>
      <c r="K5189" s="10" t="s">
        <v>29214</v>
      </c>
    </row>
    <row r="5190" spans="3:11" ht="15" customHeight="1" x14ac:dyDescent="0.3">
      <c r="C5190" s="44" t="s">
        <v>19644</v>
      </c>
      <c r="D5190" s="47" t="s">
        <v>1195</v>
      </c>
      <c r="F5190" s="52" t="s">
        <v>29215</v>
      </c>
      <c r="G5190" s="10">
        <v>478587</v>
      </c>
      <c r="H5190" s="10" t="s">
        <v>29216</v>
      </c>
      <c r="I5190" s="47" t="s">
        <v>6603</v>
      </c>
      <c r="J5190" s="10" t="s">
        <v>6605</v>
      </c>
      <c r="K5190" s="10" t="s">
        <v>29217</v>
      </c>
    </row>
    <row r="5191" spans="3:11" ht="15" customHeight="1" x14ac:dyDescent="0.3">
      <c r="C5191" s="44" t="s">
        <v>19645</v>
      </c>
      <c r="D5191" s="47" t="s">
        <v>1250</v>
      </c>
      <c r="F5191" s="52" t="s">
        <v>29218</v>
      </c>
      <c r="G5191" s="10">
        <v>478854</v>
      </c>
      <c r="H5191" s="10" t="s">
        <v>29219</v>
      </c>
      <c r="I5191" s="47" t="s">
        <v>4153</v>
      </c>
      <c r="J5191" s="10" t="s">
        <v>6611</v>
      </c>
      <c r="K5191" s="10" t="s">
        <v>29220</v>
      </c>
    </row>
    <row r="5192" spans="3:11" ht="15" customHeight="1" x14ac:dyDescent="0.3">
      <c r="C5192" s="44" t="s">
        <v>19646</v>
      </c>
      <c r="D5192" s="47" t="s">
        <v>1255</v>
      </c>
      <c r="F5192" s="52" t="s">
        <v>29221</v>
      </c>
      <c r="G5192" s="10">
        <v>478855</v>
      </c>
      <c r="H5192" s="10" t="s">
        <v>29222</v>
      </c>
      <c r="I5192" s="47" t="s">
        <v>4388</v>
      </c>
      <c r="J5192" s="10" t="s">
        <v>6616</v>
      </c>
      <c r="K5192" s="10" t="s">
        <v>29223</v>
      </c>
    </row>
    <row r="5193" spans="3:11" ht="15" customHeight="1" x14ac:dyDescent="0.3">
      <c r="C5193" s="44" t="s">
        <v>19647</v>
      </c>
      <c r="D5193" s="47" t="s">
        <v>464</v>
      </c>
      <c r="F5193" s="52" t="s">
        <v>29224</v>
      </c>
      <c r="G5193" s="10">
        <v>477322</v>
      </c>
      <c r="H5193" s="10" t="s">
        <v>29225</v>
      </c>
      <c r="I5193" s="47" t="s">
        <v>6618</v>
      </c>
      <c r="J5193" s="10" t="s">
        <v>6401</v>
      </c>
      <c r="K5193" s="10" t="s">
        <v>29226</v>
      </c>
    </row>
    <row r="5194" spans="3:11" ht="15" customHeight="1" x14ac:dyDescent="0.3">
      <c r="C5194" s="44" t="s">
        <v>19648</v>
      </c>
      <c r="D5194" s="47" t="s">
        <v>19649</v>
      </c>
      <c r="F5194" s="52" t="s">
        <v>29227</v>
      </c>
      <c r="G5194" s="10">
        <v>475782</v>
      </c>
      <c r="H5194" s="10" t="s">
        <v>29228</v>
      </c>
      <c r="I5194" s="47" t="s">
        <v>6687</v>
      </c>
      <c r="J5194" s="10" t="s">
        <v>6089</v>
      </c>
      <c r="K5194" s="10" t="s">
        <v>29229</v>
      </c>
    </row>
    <row r="5195" spans="3:11" ht="15" customHeight="1" x14ac:dyDescent="0.3">
      <c r="C5195" s="44" t="s">
        <v>19650</v>
      </c>
      <c r="D5195" s="47" t="s">
        <v>1352</v>
      </c>
      <c r="F5195" s="52" t="s">
        <v>29230</v>
      </c>
      <c r="G5195" s="10">
        <v>475580</v>
      </c>
      <c r="H5195" s="10" t="s">
        <v>29231</v>
      </c>
      <c r="I5195" s="47" t="s">
        <v>6694</v>
      </c>
      <c r="J5195" s="10" t="s">
        <v>29232</v>
      </c>
      <c r="K5195" s="10" t="s">
        <v>29233</v>
      </c>
    </row>
    <row r="5196" spans="3:11" ht="15" customHeight="1" x14ac:dyDescent="0.3">
      <c r="C5196" s="44" t="s">
        <v>19651</v>
      </c>
      <c r="D5196" s="47" t="s">
        <v>1357</v>
      </c>
      <c r="F5196" s="52" t="s">
        <v>29234</v>
      </c>
      <c r="G5196" s="10">
        <v>403975</v>
      </c>
      <c r="H5196" s="10" t="s">
        <v>29235</v>
      </c>
      <c r="I5196" s="47" t="s">
        <v>3203</v>
      </c>
      <c r="J5196" s="10" t="s">
        <v>6104</v>
      </c>
      <c r="K5196" s="10" t="s">
        <v>29236</v>
      </c>
    </row>
    <row r="5197" spans="3:11" ht="15" customHeight="1" x14ac:dyDescent="0.3">
      <c r="C5197" s="44" t="s">
        <v>19652</v>
      </c>
      <c r="D5197" s="47" t="s">
        <v>1370</v>
      </c>
      <c r="F5197" s="52" t="s">
        <v>29237</v>
      </c>
      <c r="G5197" s="10">
        <v>478889</v>
      </c>
      <c r="H5197" s="10" t="s">
        <v>29238</v>
      </c>
      <c r="I5197" s="47" t="s">
        <v>1523</v>
      </c>
      <c r="J5197" s="10" t="s">
        <v>6111</v>
      </c>
      <c r="K5197" s="10" t="s">
        <v>29239</v>
      </c>
    </row>
    <row r="5198" spans="3:11" ht="15" customHeight="1" x14ac:dyDescent="0.3">
      <c r="C5198" s="44" t="s">
        <v>19653</v>
      </c>
      <c r="D5198" s="47" t="s">
        <v>1140</v>
      </c>
      <c r="F5198" s="52" t="s">
        <v>29240</v>
      </c>
      <c r="G5198" s="10">
        <v>479043</v>
      </c>
      <c r="H5198" s="10" t="s">
        <v>29241</v>
      </c>
      <c r="I5198" s="47" t="s">
        <v>1524</v>
      </c>
      <c r="J5198" s="10" t="s">
        <v>6114</v>
      </c>
      <c r="K5198" s="10" t="s">
        <v>29242</v>
      </c>
    </row>
    <row r="5199" spans="3:11" ht="15" customHeight="1" x14ac:dyDescent="0.3">
      <c r="C5199" s="44" t="s">
        <v>19654</v>
      </c>
      <c r="D5199" s="47" t="s">
        <v>1392</v>
      </c>
      <c r="F5199" s="52" t="s">
        <v>29243</v>
      </c>
      <c r="G5199" s="10">
        <v>479066</v>
      </c>
      <c r="H5199" s="10" t="s">
        <v>29244</v>
      </c>
      <c r="I5199" s="47" t="s">
        <v>1526</v>
      </c>
      <c r="J5199" s="10" t="s">
        <v>6117</v>
      </c>
      <c r="K5199" s="10" t="s">
        <v>29245</v>
      </c>
    </row>
    <row r="5200" spans="3:11" ht="15" customHeight="1" x14ac:dyDescent="0.3">
      <c r="C5200" s="44" t="s">
        <v>19655</v>
      </c>
      <c r="D5200" s="47" t="s">
        <v>465</v>
      </c>
      <c r="F5200" s="52" t="s">
        <v>29246</v>
      </c>
      <c r="G5200" s="10">
        <v>477177</v>
      </c>
      <c r="H5200" s="10" t="s">
        <v>29247</v>
      </c>
      <c r="I5200" s="47" t="s">
        <v>1528</v>
      </c>
      <c r="J5200" s="10" t="s">
        <v>6120</v>
      </c>
      <c r="K5200" s="10" t="s">
        <v>29248</v>
      </c>
    </row>
    <row r="5201" spans="3:11" ht="15" customHeight="1" x14ac:dyDescent="0.3">
      <c r="C5201" s="44" t="s">
        <v>19656</v>
      </c>
      <c r="D5201" s="47" t="s">
        <v>1448</v>
      </c>
      <c r="F5201" s="52" t="s">
        <v>29249</v>
      </c>
      <c r="G5201" s="10">
        <v>481081</v>
      </c>
      <c r="H5201" s="10" t="s">
        <v>29250</v>
      </c>
      <c r="I5201" s="47" t="s">
        <v>1530</v>
      </c>
      <c r="J5201" s="10" t="s">
        <v>6761</v>
      </c>
      <c r="K5201" s="10" t="s">
        <v>29251</v>
      </c>
    </row>
    <row r="5202" spans="3:11" ht="15" customHeight="1" x14ac:dyDescent="0.3">
      <c r="C5202" s="44" t="s">
        <v>19657</v>
      </c>
      <c r="D5202" s="47" t="s">
        <v>1617</v>
      </c>
      <c r="F5202" s="52" t="s">
        <v>29252</v>
      </c>
      <c r="G5202" s="10">
        <v>403801</v>
      </c>
      <c r="H5202" s="10" t="s">
        <v>29253</v>
      </c>
      <c r="I5202" s="47" t="s">
        <v>99</v>
      </c>
      <c r="J5202" s="10" t="s">
        <v>6158</v>
      </c>
      <c r="K5202" s="10" t="s">
        <v>29254</v>
      </c>
    </row>
    <row r="5203" spans="3:11" ht="15" customHeight="1" x14ac:dyDescent="0.3">
      <c r="C5203" s="44" t="s">
        <v>19658</v>
      </c>
      <c r="D5203" s="47" t="s">
        <v>866</v>
      </c>
      <c r="F5203" s="52" t="s">
        <v>29255</v>
      </c>
      <c r="G5203" s="10">
        <v>403628</v>
      </c>
      <c r="H5203" s="10" t="s">
        <v>29256</v>
      </c>
      <c r="I5203" s="47" t="s">
        <v>102</v>
      </c>
      <c r="J5203" s="10" t="s">
        <v>103</v>
      </c>
      <c r="K5203" s="10" t="s">
        <v>29257</v>
      </c>
    </row>
    <row r="5204" spans="3:11" ht="15" customHeight="1" x14ac:dyDescent="0.3">
      <c r="C5204" s="44" t="s">
        <v>19659</v>
      </c>
      <c r="D5204" s="47" t="s">
        <v>1662</v>
      </c>
      <c r="F5204" s="52" t="s">
        <v>29258</v>
      </c>
      <c r="G5204" s="10">
        <v>442990</v>
      </c>
      <c r="H5204" s="10" t="s">
        <v>29259</v>
      </c>
      <c r="I5204" s="47" t="s">
        <v>114</v>
      </c>
      <c r="J5204" s="10" t="s">
        <v>115</v>
      </c>
      <c r="K5204" s="10" t="s">
        <v>29260</v>
      </c>
    </row>
    <row r="5205" spans="3:11" ht="15" customHeight="1" x14ac:dyDescent="0.3">
      <c r="C5205" s="44" t="s">
        <v>19660</v>
      </c>
      <c r="D5205" s="47" t="s">
        <v>1719</v>
      </c>
      <c r="F5205" s="52" t="s">
        <v>29261</v>
      </c>
      <c r="G5205" s="10">
        <v>403782</v>
      </c>
      <c r="H5205" s="10" t="s">
        <v>29262</v>
      </c>
      <c r="I5205" s="47" t="s">
        <v>138</v>
      </c>
      <c r="J5205" s="10" t="s">
        <v>139</v>
      </c>
      <c r="K5205" s="10" t="s">
        <v>29263</v>
      </c>
    </row>
    <row r="5206" spans="3:11" ht="15" customHeight="1" x14ac:dyDescent="0.3">
      <c r="C5206" s="44" t="s">
        <v>19661</v>
      </c>
      <c r="D5206" s="47" t="s">
        <v>1726</v>
      </c>
      <c r="F5206" s="52" t="s">
        <v>29264</v>
      </c>
      <c r="G5206" s="10">
        <v>403974</v>
      </c>
      <c r="H5206" s="10" t="s">
        <v>29265</v>
      </c>
      <c r="I5206" s="47" t="s">
        <v>141</v>
      </c>
      <c r="J5206" s="10" t="s">
        <v>142</v>
      </c>
      <c r="K5206" s="10" t="s">
        <v>29266</v>
      </c>
    </row>
    <row r="5207" spans="3:11" ht="15" customHeight="1" x14ac:dyDescent="0.3">
      <c r="C5207" s="44" t="s">
        <v>19662</v>
      </c>
      <c r="D5207" s="47" t="s">
        <v>1733</v>
      </c>
      <c r="F5207" s="52" t="s">
        <v>29267</v>
      </c>
      <c r="G5207" s="10">
        <v>403989</v>
      </c>
      <c r="H5207" s="10" t="s">
        <v>29268</v>
      </c>
      <c r="I5207" s="47" t="s">
        <v>147</v>
      </c>
      <c r="J5207" s="10" t="s">
        <v>148</v>
      </c>
      <c r="K5207" s="10" t="s">
        <v>29269</v>
      </c>
    </row>
    <row r="5208" spans="3:11" ht="15" customHeight="1" x14ac:dyDescent="0.3">
      <c r="C5208" s="44" t="s">
        <v>19663</v>
      </c>
      <c r="D5208" s="47" t="s">
        <v>1740</v>
      </c>
      <c r="F5208" s="52" t="s">
        <v>29270</v>
      </c>
      <c r="G5208" s="10">
        <v>403870</v>
      </c>
      <c r="H5208" s="10" t="s">
        <v>29271</v>
      </c>
      <c r="I5208" s="47" t="s">
        <v>7092</v>
      </c>
      <c r="J5208" s="10" t="s">
        <v>6441</v>
      </c>
      <c r="K5208" s="10" t="s">
        <v>29272</v>
      </c>
    </row>
    <row r="5209" spans="3:11" ht="15" customHeight="1" x14ac:dyDescent="0.3">
      <c r="C5209" s="44" t="s">
        <v>19664</v>
      </c>
      <c r="D5209" s="47" t="s">
        <v>1746</v>
      </c>
      <c r="F5209" s="52" t="s">
        <v>29273</v>
      </c>
      <c r="G5209" s="10">
        <v>403785</v>
      </c>
      <c r="H5209" s="10" t="s">
        <v>29274</v>
      </c>
      <c r="I5209" s="47" t="s">
        <v>174</v>
      </c>
      <c r="J5209" s="10" t="s">
        <v>175</v>
      </c>
      <c r="K5209" s="10" t="s">
        <v>29275</v>
      </c>
    </row>
    <row r="5210" spans="3:11" ht="15" customHeight="1" x14ac:dyDescent="0.3">
      <c r="C5210" s="44" t="s">
        <v>19665</v>
      </c>
      <c r="D5210" s="47" t="s">
        <v>1152</v>
      </c>
      <c r="F5210" s="52" t="s">
        <v>29276</v>
      </c>
      <c r="G5210" s="10">
        <v>403790</v>
      </c>
      <c r="H5210" s="10" t="s">
        <v>29277</v>
      </c>
      <c r="I5210" s="47" t="s">
        <v>177</v>
      </c>
      <c r="J5210" s="10" t="s">
        <v>178</v>
      </c>
      <c r="K5210" s="10" t="s">
        <v>29278</v>
      </c>
    </row>
    <row r="5211" spans="3:11" ht="15" customHeight="1" x14ac:dyDescent="0.3">
      <c r="C5211" s="44" t="s">
        <v>19666</v>
      </c>
      <c r="D5211" s="47" t="s">
        <v>867</v>
      </c>
      <c r="F5211" s="52" t="s">
        <v>29279</v>
      </c>
      <c r="G5211" s="10">
        <v>403985</v>
      </c>
      <c r="H5211" s="10" t="s">
        <v>29280</v>
      </c>
      <c r="I5211" s="47" t="s">
        <v>180</v>
      </c>
      <c r="J5211" s="10" t="s">
        <v>181</v>
      </c>
      <c r="K5211" s="10" t="s">
        <v>29281</v>
      </c>
    </row>
    <row r="5212" spans="3:11" ht="15" customHeight="1" x14ac:dyDescent="0.3">
      <c r="C5212" s="44" t="s">
        <v>19667</v>
      </c>
      <c r="D5212" s="47" t="s">
        <v>1787</v>
      </c>
      <c r="F5212" s="52" t="s">
        <v>29282</v>
      </c>
      <c r="G5212" s="10">
        <v>480015</v>
      </c>
      <c r="H5212" s="10" t="s">
        <v>29283</v>
      </c>
      <c r="I5212" s="47" t="s">
        <v>27434</v>
      </c>
      <c r="J5212" s="10" t="s">
        <v>6720</v>
      </c>
      <c r="K5212" s="10" t="s">
        <v>29284</v>
      </c>
    </row>
    <row r="5213" spans="3:11" ht="15" customHeight="1" x14ac:dyDescent="0.3">
      <c r="C5213" s="44" t="s">
        <v>19668</v>
      </c>
      <c r="D5213" s="47" t="s">
        <v>1157</v>
      </c>
      <c r="F5213" s="52" t="s">
        <v>29285</v>
      </c>
      <c r="G5213" s="10">
        <v>489929</v>
      </c>
      <c r="H5213" s="10" t="s">
        <v>29286</v>
      </c>
      <c r="I5213" s="47" t="s">
        <v>7263</v>
      </c>
      <c r="J5213" s="10" t="s">
        <v>7265</v>
      </c>
      <c r="K5213" s="10" t="s">
        <v>29287</v>
      </c>
    </row>
    <row r="5214" spans="3:11" ht="15" customHeight="1" x14ac:dyDescent="0.3">
      <c r="C5214" s="44" t="s">
        <v>19669</v>
      </c>
      <c r="D5214" s="47" t="s">
        <v>1800</v>
      </c>
      <c r="F5214" s="52" t="s">
        <v>29288</v>
      </c>
      <c r="G5214" s="10">
        <v>485769</v>
      </c>
      <c r="H5214" s="10" t="s">
        <v>29289</v>
      </c>
      <c r="I5214" s="47" t="s">
        <v>3338</v>
      </c>
      <c r="J5214" s="10" t="s">
        <v>6825</v>
      </c>
      <c r="K5214" s="10" t="s">
        <v>29290</v>
      </c>
    </row>
    <row r="5215" spans="3:11" ht="15" customHeight="1" x14ac:dyDescent="0.3">
      <c r="C5215" s="44" t="s">
        <v>19670</v>
      </c>
      <c r="D5215" s="47" t="s">
        <v>1163</v>
      </c>
      <c r="F5215" s="52" t="s">
        <v>29291</v>
      </c>
      <c r="G5215" s="10">
        <v>489669</v>
      </c>
      <c r="H5215" s="10" t="s">
        <v>29292</v>
      </c>
      <c r="I5215" s="47" t="s">
        <v>7287</v>
      </c>
      <c r="J5215" s="10" t="s">
        <v>7229</v>
      </c>
      <c r="K5215" s="10" t="s">
        <v>29293</v>
      </c>
    </row>
    <row r="5216" spans="3:11" ht="15" customHeight="1" x14ac:dyDescent="0.3">
      <c r="C5216" s="44" t="s">
        <v>19671</v>
      </c>
      <c r="D5216" s="47" t="s">
        <v>1872</v>
      </c>
      <c r="F5216" s="52" t="s">
        <v>29294</v>
      </c>
      <c r="G5216" s="10">
        <v>609429</v>
      </c>
      <c r="H5216" s="10" t="s">
        <v>29295</v>
      </c>
      <c r="I5216" s="47" t="s">
        <v>27439</v>
      </c>
      <c r="J5216" s="10" t="s">
        <v>29296</v>
      </c>
      <c r="K5216" s="10" t="s">
        <v>29297</v>
      </c>
    </row>
    <row r="5217" spans="3:11" ht="15" customHeight="1" x14ac:dyDescent="0.3">
      <c r="C5217" s="44" t="s">
        <v>19672</v>
      </c>
      <c r="D5217" s="47" t="s">
        <v>1811</v>
      </c>
      <c r="F5217" s="52" t="s">
        <v>29298</v>
      </c>
      <c r="G5217" s="10">
        <v>489125</v>
      </c>
      <c r="H5217" s="10" t="s">
        <v>29299</v>
      </c>
      <c r="I5217" s="47" t="s">
        <v>7324</v>
      </c>
      <c r="J5217" s="10" t="s">
        <v>7326</v>
      </c>
      <c r="K5217" s="10" t="s">
        <v>29300</v>
      </c>
    </row>
    <row r="5218" spans="3:11" ht="15" customHeight="1" x14ac:dyDescent="0.3">
      <c r="C5218" s="44" t="s">
        <v>19673</v>
      </c>
      <c r="D5218" s="47" t="s">
        <v>17446</v>
      </c>
      <c r="F5218" s="52" t="s">
        <v>29301</v>
      </c>
      <c r="G5218" s="10">
        <v>100170647</v>
      </c>
      <c r="H5218" s="10" t="s">
        <v>29302</v>
      </c>
      <c r="I5218" s="47" t="s">
        <v>16303</v>
      </c>
      <c r="J5218" s="10" t="s">
        <v>21898</v>
      </c>
      <c r="K5218" s="10" t="s">
        <v>29303</v>
      </c>
    </row>
    <row r="5219" spans="3:11" ht="15" customHeight="1" x14ac:dyDescent="0.3">
      <c r="C5219" s="44" t="s">
        <v>19674</v>
      </c>
      <c r="D5219" s="47" t="s">
        <v>1816</v>
      </c>
      <c r="F5219" s="52" t="s">
        <v>29304</v>
      </c>
      <c r="G5219" s="10">
        <v>484924</v>
      </c>
      <c r="H5219" s="10" t="s">
        <v>29305</v>
      </c>
      <c r="I5219" s="47" t="s">
        <v>7391</v>
      </c>
      <c r="J5219" s="10" t="s">
        <v>7084</v>
      </c>
      <c r="K5219" s="10" t="s">
        <v>29306</v>
      </c>
    </row>
    <row r="5220" spans="3:11" ht="15" customHeight="1" x14ac:dyDescent="0.3">
      <c r="C5220" s="44" t="s">
        <v>19675</v>
      </c>
      <c r="D5220" s="47" t="s">
        <v>1828</v>
      </c>
      <c r="F5220" s="52" t="s">
        <v>29307</v>
      </c>
      <c r="G5220" s="10">
        <v>403616</v>
      </c>
      <c r="H5220" s="10" t="s">
        <v>29308</v>
      </c>
      <c r="I5220" s="47" t="s">
        <v>27444</v>
      </c>
      <c r="J5220" s="10" t="s">
        <v>29309</v>
      </c>
      <c r="K5220" s="10" t="s">
        <v>29310</v>
      </c>
    </row>
    <row r="5221" spans="3:11" ht="15" customHeight="1" x14ac:dyDescent="0.3">
      <c r="C5221" s="44" t="s">
        <v>19676</v>
      </c>
      <c r="D5221" s="47" t="s">
        <v>17451</v>
      </c>
      <c r="F5221" s="52" t="s">
        <v>29311</v>
      </c>
      <c r="G5221" s="10">
        <v>485544</v>
      </c>
      <c r="H5221" s="10" t="s">
        <v>29312</v>
      </c>
      <c r="I5221" s="47" t="s">
        <v>7364</v>
      </c>
      <c r="J5221" s="10" t="s">
        <v>7261</v>
      </c>
      <c r="K5221" s="10" t="s">
        <v>29313</v>
      </c>
    </row>
    <row r="5222" spans="3:11" ht="15" customHeight="1" x14ac:dyDescent="0.3">
      <c r="C5222" s="44" t="s">
        <v>19677</v>
      </c>
      <c r="D5222" s="47" t="s">
        <v>1322</v>
      </c>
      <c r="F5222" s="52" t="s">
        <v>29314</v>
      </c>
      <c r="G5222" s="10">
        <v>480124</v>
      </c>
      <c r="H5222" s="10" t="s">
        <v>29315</v>
      </c>
      <c r="I5222" s="47" t="s">
        <v>7578</v>
      </c>
      <c r="J5222" s="10" t="s">
        <v>7580</v>
      </c>
      <c r="K5222" s="10" t="s">
        <v>29316</v>
      </c>
    </row>
    <row r="5223" spans="3:11" ht="15" customHeight="1" x14ac:dyDescent="0.3">
      <c r="C5223" s="44" t="s">
        <v>19678</v>
      </c>
      <c r="D5223" s="47" t="s">
        <v>868</v>
      </c>
      <c r="F5223" s="52" t="s">
        <v>29317</v>
      </c>
      <c r="G5223" s="10">
        <v>474850</v>
      </c>
      <c r="H5223" s="10" t="s">
        <v>29318</v>
      </c>
      <c r="I5223" s="47" t="s">
        <v>27401</v>
      </c>
      <c r="J5223" s="10" t="s">
        <v>6545</v>
      </c>
      <c r="K5223" s="10" t="s">
        <v>29319</v>
      </c>
    </row>
    <row r="5224" spans="3:11" ht="15" customHeight="1" x14ac:dyDescent="0.3">
      <c r="C5224" s="44" t="s">
        <v>19679</v>
      </c>
      <c r="D5224" s="47" t="s">
        <v>17455</v>
      </c>
      <c r="F5224" s="52" t="s">
        <v>29320</v>
      </c>
      <c r="G5224" s="10">
        <v>474938</v>
      </c>
      <c r="H5224" s="10" t="s">
        <v>29321</v>
      </c>
      <c r="I5224" s="47" t="s">
        <v>27380</v>
      </c>
      <c r="J5224" s="10" t="s">
        <v>5825</v>
      </c>
      <c r="K5224" s="10" t="s">
        <v>29322</v>
      </c>
    </row>
    <row r="5225" spans="3:11" ht="15" customHeight="1" x14ac:dyDescent="0.3">
      <c r="C5225" s="44" t="s">
        <v>19680</v>
      </c>
      <c r="D5225" s="47" t="s">
        <v>870</v>
      </c>
      <c r="F5225" s="52" t="s">
        <v>29323</v>
      </c>
      <c r="G5225" s="10">
        <v>479912</v>
      </c>
      <c r="H5225" s="10" t="s">
        <v>29324</v>
      </c>
      <c r="I5225" s="47" t="s">
        <v>27382</v>
      </c>
      <c r="J5225" s="10" t="s">
        <v>5576</v>
      </c>
      <c r="K5225" s="10" t="s">
        <v>29325</v>
      </c>
    </row>
    <row r="5226" spans="3:11" ht="15" customHeight="1" x14ac:dyDescent="0.3">
      <c r="C5226" s="44" t="s">
        <v>19681</v>
      </c>
      <c r="D5226" s="47" t="s">
        <v>1883</v>
      </c>
      <c r="F5226" s="52" t="s">
        <v>29326</v>
      </c>
      <c r="G5226" s="10">
        <v>480777</v>
      </c>
      <c r="H5226" s="10" t="s">
        <v>29327</v>
      </c>
      <c r="I5226" s="47" t="s">
        <v>27584</v>
      </c>
      <c r="J5226" s="10" t="s">
        <v>10994</v>
      </c>
      <c r="K5226" s="10" t="s">
        <v>29328</v>
      </c>
    </row>
    <row r="5227" spans="3:11" ht="15" customHeight="1" x14ac:dyDescent="0.3">
      <c r="C5227" s="44" t="s">
        <v>19682</v>
      </c>
      <c r="D5227" s="47" t="s">
        <v>1892</v>
      </c>
      <c r="F5227" s="52" t="s">
        <v>29329</v>
      </c>
      <c r="G5227" s="10">
        <v>485982</v>
      </c>
      <c r="H5227" s="10" t="s">
        <v>29330</v>
      </c>
      <c r="I5227" s="47" t="s">
        <v>27322</v>
      </c>
      <c r="J5227" s="10" t="s">
        <v>4239</v>
      </c>
      <c r="K5227" s="10" t="s">
        <v>29331</v>
      </c>
    </row>
    <row r="5228" spans="3:11" ht="15" customHeight="1" x14ac:dyDescent="0.3">
      <c r="C5228" s="44" t="s">
        <v>19683</v>
      </c>
      <c r="D5228" s="47" t="s">
        <v>1904</v>
      </c>
      <c r="F5228" s="52" t="s">
        <v>29332</v>
      </c>
      <c r="G5228" s="10">
        <v>488626</v>
      </c>
      <c r="H5228" s="10" t="s">
        <v>29333</v>
      </c>
      <c r="I5228" s="47" t="s">
        <v>27453</v>
      </c>
      <c r="J5228" s="10" t="s">
        <v>29334</v>
      </c>
      <c r="K5228" s="10" t="s">
        <v>29335</v>
      </c>
    </row>
    <row r="5229" spans="3:11" ht="15" customHeight="1" x14ac:dyDescent="0.3">
      <c r="C5229" s="44" t="s">
        <v>19684</v>
      </c>
      <c r="D5229" s="47" t="s">
        <v>1911</v>
      </c>
      <c r="F5229" s="52" t="s">
        <v>29336</v>
      </c>
      <c r="G5229" s="10">
        <v>489851</v>
      </c>
      <c r="H5229" s="10" t="s">
        <v>29337</v>
      </c>
      <c r="I5229" s="47" t="s">
        <v>27455</v>
      </c>
      <c r="J5229" s="10" t="s">
        <v>29338</v>
      </c>
      <c r="K5229" s="10" t="s">
        <v>29339</v>
      </c>
    </row>
    <row r="5230" spans="3:11" ht="15" customHeight="1" x14ac:dyDescent="0.3">
      <c r="C5230" s="44" t="s">
        <v>19685</v>
      </c>
      <c r="D5230" s="47" t="s">
        <v>17462</v>
      </c>
      <c r="F5230" s="52" t="s">
        <v>29340</v>
      </c>
      <c r="G5230" s="10">
        <v>490770</v>
      </c>
      <c r="H5230" s="10" t="s">
        <v>29341</v>
      </c>
      <c r="I5230" s="47" t="s">
        <v>27211</v>
      </c>
      <c r="J5230" s="10" t="s">
        <v>749</v>
      </c>
      <c r="K5230" s="10" t="s">
        <v>29342</v>
      </c>
    </row>
    <row r="5231" spans="3:11" ht="15" customHeight="1" x14ac:dyDescent="0.3">
      <c r="C5231" s="44" t="s">
        <v>19686</v>
      </c>
      <c r="D5231" s="47" t="s">
        <v>17464</v>
      </c>
      <c r="F5231" s="52" t="s">
        <v>29343</v>
      </c>
      <c r="G5231" s="10">
        <v>612644</v>
      </c>
      <c r="H5231" s="10" t="s">
        <v>29344</v>
      </c>
      <c r="I5231" s="47" t="s">
        <v>27460</v>
      </c>
      <c r="J5231" s="10" t="s">
        <v>29345</v>
      </c>
      <c r="K5231" s="10" t="s">
        <v>29346</v>
      </c>
    </row>
    <row r="5232" spans="3:11" ht="15" customHeight="1" x14ac:dyDescent="0.3">
      <c r="C5232" s="44" t="s">
        <v>19687</v>
      </c>
      <c r="D5232" s="47" t="s">
        <v>17466</v>
      </c>
      <c r="F5232" s="52" t="s">
        <v>29347</v>
      </c>
      <c r="G5232" s="10">
        <v>403626</v>
      </c>
      <c r="H5232" s="10" t="s">
        <v>29348</v>
      </c>
      <c r="I5232" s="47" t="s">
        <v>1365</v>
      </c>
      <c r="J5232" s="10" t="s">
        <v>7300</v>
      </c>
      <c r="K5232" s="10" t="s">
        <v>29349</v>
      </c>
    </row>
    <row r="5233" spans="3:11" ht="15" customHeight="1" x14ac:dyDescent="0.3">
      <c r="C5233" s="44" t="s">
        <v>19688</v>
      </c>
      <c r="D5233" s="47" t="s">
        <v>1995</v>
      </c>
      <c r="F5233" s="52" t="s">
        <v>29350</v>
      </c>
      <c r="G5233" s="10">
        <v>491611</v>
      </c>
      <c r="H5233" s="10" t="s">
        <v>29351</v>
      </c>
      <c r="I5233" s="47" t="s">
        <v>7646</v>
      </c>
      <c r="J5233" s="10" t="s">
        <v>7312</v>
      </c>
      <c r="K5233" s="10" t="s">
        <v>29352</v>
      </c>
    </row>
    <row r="5234" spans="3:11" ht="15" customHeight="1" x14ac:dyDescent="0.3">
      <c r="C5234" s="44" t="s">
        <v>19689</v>
      </c>
      <c r="D5234" s="47" t="s">
        <v>1999</v>
      </c>
      <c r="F5234" s="52" t="s">
        <v>29353</v>
      </c>
      <c r="G5234" s="10">
        <v>487374</v>
      </c>
      <c r="H5234" s="10" t="s">
        <v>29354</v>
      </c>
      <c r="I5234" s="47" t="s">
        <v>27464</v>
      </c>
      <c r="J5234" s="10" t="s">
        <v>29355</v>
      </c>
      <c r="K5234" s="10" t="s">
        <v>29356</v>
      </c>
    </row>
    <row r="5235" spans="3:11" ht="15" customHeight="1" x14ac:dyDescent="0.3">
      <c r="C5235" s="44" t="s">
        <v>19690</v>
      </c>
      <c r="D5235" s="47" t="s">
        <v>873</v>
      </c>
      <c r="F5235" s="52" t="s">
        <v>29357</v>
      </c>
      <c r="G5235" s="10">
        <v>474442</v>
      </c>
      <c r="H5235" s="10" t="s">
        <v>29358</v>
      </c>
      <c r="I5235" s="47" t="s">
        <v>7666</v>
      </c>
      <c r="J5235" s="10" t="s">
        <v>7668</v>
      </c>
      <c r="K5235" s="10" t="s">
        <v>29359</v>
      </c>
    </row>
    <row r="5236" spans="3:11" ht="15" customHeight="1" x14ac:dyDescent="0.3">
      <c r="C5236" s="44" t="s">
        <v>19691</v>
      </c>
      <c r="D5236" s="47" t="s">
        <v>2021</v>
      </c>
      <c r="F5236" s="52" t="s">
        <v>29360</v>
      </c>
      <c r="G5236" s="10">
        <v>611884</v>
      </c>
      <c r="H5236" s="10" t="s">
        <v>29361</v>
      </c>
      <c r="I5236" s="47" t="s">
        <v>7684</v>
      </c>
      <c r="J5236" s="10" t="s">
        <v>7686</v>
      </c>
      <c r="K5236" s="10" t="s">
        <v>29362</v>
      </c>
    </row>
    <row r="5237" spans="3:11" ht="15" customHeight="1" x14ac:dyDescent="0.3">
      <c r="C5237" s="44" t="s">
        <v>19692</v>
      </c>
      <c r="D5237" s="47" t="s">
        <v>2044</v>
      </c>
      <c r="F5237" s="52" t="s">
        <v>29363</v>
      </c>
      <c r="G5237" s="10">
        <v>487883</v>
      </c>
      <c r="H5237" s="10" t="s">
        <v>29364</v>
      </c>
      <c r="I5237" s="47" t="s">
        <v>7704</v>
      </c>
      <c r="J5237" s="10" t="s">
        <v>7369</v>
      </c>
      <c r="K5237" s="10" t="s">
        <v>29365</v>
      </c>
    </row>
    <row r="5238" spans="3:11" ht="15" customHeight="1" x14ac:dyDescent="0.3">
      <c r="C5238" s="44" t="s">
        <v>19693</v>
      </c>
      <c r="D5238" s="47" t="s">
        <v>1165</v>
      </c>
      <c r="F5238" s="52" t="s">
        <v>29366</v>
      </c>
      <c r="G5238" s="10">
        <v>403450</v>
      </c>
      <c r="H5238" s="10" t="s">
        <v>29367</v>
      </c>
      <c r="I5238" s="47" t="s">
        <v>7711</v>
      </c>
      <c r="J5238" s="10" t="s">
        <v>7373</v>
      </c>
      <c r="K5238" s="10" t="s">
        <v>29368</v>
      </c>
    </row>
    <row r="5239" spans="3:11" ht="15" customHeight="1" x14ac:dyDescent="0.3">
      <c r="C5239" s="44" t="s">
        <v>19694</v>
      </c>
      <c r="D5239" s="47" t="s">
        <v>17474</v>
      </c>
      <c r="F5239" s="52" t="s">
        <v>29369</v>
      </c>
      <c r="G5239" s="10">
        <v>403451</v>
      </c>
      <c r="H5239" s="10" t="s">
        <v>29370</v>
      </c>
      <c r="I5239" s="47" t="s">
        <v>7714</v>
      </c>
      <c r="J5239" s="10" t="s">
        <v>7377</v>
      </c>
      <c r="K5239" s="10" t="s">
        <v>29371</v>
      </c>
    </row>
    <row r="5240" spans="3:11" ht="15" customHeight="1" x14ac:dyDescent="0.3">
      <c r="C5240" s="44" t="s">
        <v>19695</v>
      </c>
      <c r="D5240" s="47" t="s">
        <v>2108</v>
      </c>
      <c r="F5240" s="52" t="s">
        <v>29372</v>
      </c>
      <c r="G5240" s="10">
        <v>477746</v>
      </c>
      <c r="H5240" s="10" t="s">
        <v>29373</v>
      </c>
      <c r="I5240" s="47" t="s">
        <v>4211</v>
      </c>
      <c r="J5240" s="10" t="s">
        <v>7420</v>
      </c>
      <c r="K5240" s="10" t="s">
        <v>29374</v>
      </c>
    </row>
    <row r="5241" spans="3:11" ht="15" customHeight="1" x14ac:dyDescent="0.3">
      <c r="C5241" s="44" t="s">
        <v>19696</v>
      </c>
      <c r="D5241" s="47" t="s">
        <v>2228</v>
      </c>
      <c r="F5241" s="52" t="s">
        <v>29375</v>
      </c>
      <c r="G5241" s="10">
        <v>489684</v>
      </c>
      <c r="H5241" s="10" t="s">
        <v>29376</v>
      </c>
      <c r="I5241" s="47" t="s">
        <v>7819</v>
      </c>
      <c r="J5241" s="10" t="s">
        <v>7466</v>
      </c>
      <c r="K5241" s="10" t="s">
        <v>29377</v>
      </c>
    </row>
    <row r="5242" spans="3:11" ht="15" customHeight="1" x14ac:dyDescent="0.3">
      <c r="C5242" s="44" t="s">
        <v>19697</v>
      </c>
      <c r="D5242" s="47" t="s">
        <v>2233</v>
      </c>
      <c r="F5242" s="52" t="s">
        <v>29378</v>
      </c>
      <c r="G5242" s="10">
        <v>491771</v>
      </c>
      <c r="H5242" s="10" t="s">
        <v>29379</v>
      </c>
      <c r="I5242" s="47" t="s">
        <v>7822</v>
      </c>
      <c r="J5242" s="10" t="s">
        <v>7472</v>
      </c>
      <c r="K5242" s="10" t="s">
        <v>29380</v>
      </c>
    </row>
    <row r="5243" spans="3:11" ht="15" customHeight="1" x14ac:dyDescent="0.3">
      <c r="C5243" s="44" t="s">
        <v>19698</v>
      </c>
      <c r="D5243" s="47" t="s">
        <v>2238</v>
      </c>
      <c r="F5243" s="52" t="s">
        <v>29381</v>
      </c>
      <c r="G5243" s="10">
        <v>403537</v>
      </c>
      <c r="H5243" s="10" t="s">
        <v>29382</v>
      </c>
      <c r="I5243" s="47" t="s">
        <v>958</v>
      </c>
      <c r="J5243" s="10" t="s">
        <v>7842</v>
      </c>
      <c r="K5243" s="10" t="s">
        <v>29383</v>
      </c>
    </row>
    <row r="5244" spans="3:11" ht="15" customHeight="1" x14ac:dyDescent="0.3">
      <c r="C5244" s="44" t="s">
        <v>19699</v>
      </c>
      <c r="D5244" s="47" t="s">
        <v>2243</v>
      </c>
      <c r="F5244" s="52" t="s">
        <v>29384</v>
      </c>
      <c r="G5244" s="10">
        <v>474614</v>
      </c>
      <c r="H5244" s="10" t="s">
        <v>29385</v>
      </c>
      <c r="I5244" s="47" t="s">
        <v>1532</v>
      </c>
      <c r="J5244" s="10" t="s">
        <v>7503</v>
      </c>
      <c r="K5244" s="10" t="s">
        <v>29386</v>
      </c>
    </row>
    <row r="5245" spans="3:11" ht="15" customHeight="1" x14ac:dyDescent="0.3">
      <c r="C5245" s="44" t="s">
        <v>19700</v>
      </c>
      <c r="D5245" s="47" t="s">
        <v>878</v>
      </c>
      <c r="F5245" s="52" t="s">
        <v>29387</v>
      </c>
      <c r="G5245" s="10">
        <v>478883</v>
      </c>
      <c r="H5245" s="10" t="s">
        <v>29388</v>
      </c>
      <c r="I5245" s="47" t="s">
        <v>1540</v>
      </c>
      <c r="J5245" s="10" t="s">
        <v>7509</v>
      </c>
      <c r="K5245" s="10" t="s">
        <v>29389</v>
      </c>
    </row>
    <row r="5246" spans="3:11" ht="15" customHeight="1" x14ac:dyDescent="0.3">
      <c r="C5246" s="44" t="s">
        <v>19701</v>
      </c>
      <c r="D5246" s="47" t="s">
        <v>2258</v>
      </c>
      <c r="F5246" s="52" t="s">
        <v>29390</v>
      </c>
      <c r="G5246" s="10">
        <v>403693</v>
      </c>
      <c r="H5246" s="10" t="s">
        <v>29391</v>
      </c>
      <c r="I5246" s="47" t="s">
        <v>4497</v>
      </c>
      <c r="J5246" s="10" t="s">
        <v>7519</v>
      </c>
      <c r="K5246" s="10" t="s">
        <v>29392</v>
      </c>
    </row>
    <row r="5247" spans="3:11" ht="15" customHeight="1" x14ac:dyDescent="0.3">
      <c r="C5247" s="44" t="s">
        <v>19702</v>
      </c>
      <c r="D5247" s="47" t="s">
        <v>2263</v>
      </c>
      <c r="F5247" s="52" t="s">
        <v>29393</v>
      </c>
      <c r="G5247" s="10">
        <v>475429</v>
      </c>
      <c r="H5247" s="10" t="s">
        <v>29394</v>
      </c>
      <c r="I5247" s="47" t="s">
        <v>6102</v>
      </c>
      <c r="J5247" s="10" t="s">
        <v>7572</v>
      </c>
      <c r="K5247" s="10" t="s">
        <v>29395</v>
      </c>
    </row>
    <row r="5248" spans="3:11" ht="15" customHeight="1" x14ac:dyDescent="0.3">
      <c r="C5248" s="44" t="s">
        <v>19703</v>
      </c>
      <c r="D5248" s="47" t="s">
        <v>2268</v>
      </c>
      <c r="F5248" s="52" t="s">
        <v>29396</v>
      </c>
      <c r="G5248" s="10">
        <v>442978</v>
      </c>
      <c r="H5248" s="10" t="s">
        <v>29397</v>
      </c>
      <c r="I5248" s="47" t="s">
        <v>7890</v>
      </c>
      <c r="J5248" s="10" t="s">
        <v>7594</v>
      </c>
      <c r="K5248" s="10" t="s">
        <v>29398</v>
      </c>
    </row>
    <row r="5249" spans="3:11" ht="15" customHeight="1" x14ac:dyDescent="0.3">
      <c r="C5249" s="44" t="s">
        <v>19704</v>
      </c>
      <c r="D5249" s="47" t="s">
        <v>2273</v>
      </c>
      <c r="F5249" s="52" t="s">
        <v>29399</v>
      </c>
      <c r="G5249" s="10">
        <v>100686578</v>
      </c>
      <c r="H5249" s="10" t="s">
        <v>29400</v>
      </c>
      <c r="I5249" s="47" t="s">
        <v>4498</v>
      </c>
      <c r="J5249" s="10" t="s">
        <v>7917</v>
      </c>
      <c r="K5249" s="10" t="s">
        <v>29401</v>
      </c>
    </row>
    <row r="5250" spans="3:11" ht="15" customHeight="1" x14ac:dyDescent="0.3">
      <c r="C5250" s="44" t="s">
        <v>19705</v>
      </c>
      <c r="D5250" s="47" t="s">
        <v>2279</v>
      </c>
      <c r="F5250" s="52" t="s">
        <v>29402</v>
      </c>
      <c r="G5250" s="10">
        <v>477019</v>
      </c>
      <c r="H5250" s="10" t="s">
        <v>29403</v>
      </c>
      <c r="I5250" s="47" t="s">
        <v>5841</v>
      </c>
      <c r="J5250" s="10" t="s">
        <v>7926</v>
      </c>
      <c r="K5250" s="10" t="s">
        <v>29404</v>
      </c>
    </row>
    <row r="5251" spans="3:11" ht="15" customHeight="1" x14ac:dyDescent="0.3">
      <c r="C5251" s="44" t="s">
        <v>19706</v>
      </c>
      <c r="D5251" s="47" t="s">
        <v>884</v>
      </c>
      <c r="F5251" s="52" t="s">
        <v>29405</v>
      </c>
      <c r="G5251" s="10">
        <v>480389</v>
      </c>
      <c r="H5251" s="10" t="s">
        <v>29406</v>
      </c>
      <c r="I5251" s="47" t="s">
        <v>27482</v>
      </c>
      <c r="J5251" s="10" t="s">
        <v>29407</v>
      </c>
      <c r="K5251" s="10" t="s">
        <v>29408</v>
      </c>
    </row>
    <row r="5252" spans="3:11" ht="15" customHeight="1" x14ac:dyDescent="0.3">
      <c r="C5252" s="44" t="s">
        <v>19707</v>
      </c>
      <c r="D5252" s="47" t="s">
        <v>2287</v>
      </c>
      <c r="F5252" s="52" t="s">
        <v>29409</v>
      </c>
      <c r="G5252" s="10">
        <v>607668</v>
      </c>
      <c r="H5252" s="10" t="s">
        <v>29410</v>
      </c>
      <c r="I5252" s="47" t="s">
        <v>16329</v>
      </c>
      <c r="J5252" s="10" t="s">
        <v>22015</v>
      </c>
      <c r="K5252" s="10" t="s">
        <v>29411</v>
      </c>
    </row>
    <row r="5253" spans="3:11" ht="15" customHeight="1" x14ac:dyDescent="0.3">
      <c r="C5253" s="44" t="s">
        <v>19708</v>
      </c>
      <c r="D5253" s="47" t="s">
        <v>2296</v>
      </c>
      <c r="F5253" s="52" t="s">
        <v>29412</v>
      </c>
      <c r="G5253" s="10">
        <v>609986</v>
      </c>
      <c r="H5253" s="10" t="s">
        <v>29413</v>
      </c>
      <c r="I5253" s="47" t="s">
        <v>751</v>
      </c>
      <c r="J5253" s="10" t="s">
        <v>7678</v>
      </c>
      <c r="K5253" s="10" t="s">
        <v>29414</v>
      </c>
    </row>
    <row r="5254" spans="3:11" ht="15" customHeight="1" x14ac:dyDescent="0.3">
      <c r="C5254" s="44" t="s">
        <v>19709</v>
      </c>
      <c r="D5254" s="47" t="s">
        <v>2304</v>
      </c>
      <c r="F5254" s="52" t="s">
        <v>29415</v>
      </c>
      <c r="G5254" s="10">
        <v>474827</v>
      </c>
      <c r="H5254" s="10" t="s">
        <v>29416</v>
      </c>
      <c r="I5254" s="47" t="s">
        <v>7996</v>
      </c>
      <c r="J5254" s="10" t="s">
        <v>7694</v>
      </c>
      <c r="K5254" s="10" t="s">
        <v>29417</v>
      </c>
    </row>
    <row r="5255" spans="3:11" ht="15" customHeight="1" x14ac:dyDescent="0.3">
      <c r="C5255" s="44" t="s">
        <v>19710</v>
      </c>
      <c r="D5255" s="47" t="s">
        <v>887</v>
      </c>
      <c r="F5255" s="52" t="s">
        <v>29418</v>
      </c>
      <c r="G5255" s="10">
        <v>494002</v>
      </c>
      <c r="H5255" s="10" t="s">
        <v>29419</v>
      </c>
      <c r="I5255" s="47" t="s">
        <v>1274</v>
      </c>
      <c r="J5255" s="10" t="s">
        <v>8003</v>
      </c>
      <c r="K5255" s="10" t="s">
        <v>29420</v>
      </c>
    </row>
    <row r="5256" spans="3:11" ht="15" customHeight="1" x14ac:dyDescent="0.3">
      <c r="C5256" s="44" t="s">
        <v>19711</v>
      </c>
      <c r="D5256" s="47" t="s">
        <v>2220</v>
      </c>
      <c r="F5256" s="52" t="s">
        <v>29421</v>
      </c>
      <c r="G5256" s="10">
        <v>479164</v>
      </c>
      <c r="H5256" s="10" t="s">
        <v>29422</v>
      </c>
      <c r="I5256" s="47" t="s">
        <v>27488</v>
      </c>
      <c r="J5256" s="10" t="s">
        <v>29423</v>
      </c>
      <c r="K5256" s="10" t="s">
        <v>29424</v>
      </c>
    </row>
    <row r="5257" spans="3:11" ht="15" customHeight="1" x14ac:dyDescent="0.3">
      <c r="C5257" s="44" t="s">
        <v>19712</v>
      </c>
      <c r="D5257" s="47" t="s">
        <v>2755</v>
      </c>
      <c r="F5257" s="52" t="s">
        <v>29425</v>
      </c>
      <c r="G5257" s="10">
        <v>487873</v>
      </c>
      <c r="H5257" s="10" t="s">
        <v>29426</v>
      </c>
      <c r="I5257" s="47" t="s">
        <v>16334</v>
      </c>
      <c r="J5257" s="10" t="s">
        <v>22057</v>
      </c>
      <c r="K5257" s="10" t="s">
        <v>29427</v>
      </c>
    </row>
    <row r="5258" spans="3:11" ht="15" customHeight="1" x14ac:dyDescent="0.3">
      <c r="C5258" s="44" t="s">
        <v>19713</v>
      </c>
      <c r="D5258" s="47" t="s">
        <v>2793</v>
      </c>
      <c r="F5258" s="52" t="s">
        <v>29428</v>
      </c>
      <c r="G5258" s="10">
        <v>476283</v>
      </c>
      <c r="H5258" s="10" t="s">
        <v>29429</v>
      </c>
      <c r="I5258" s="47" t="s">
        <v>27491</v>
      </c>
      <c r="J5258" s="10" t="s">
        <v>29430</v>
      </c>
      <c r="K5258" s="10" t="s">
        <v>29431</v>
      </c>
    </row>
    <row r="5259" spans="3:11" ht="15" customHeight="1" x14ac:dyDescent="0.3">
      <c r="C5259" s="44" t="s">
        <v>19714</v>
      </c>
      <c r="D5259" s="47" t="s">
        <v>2813</v>
      </c>
      <c r="F5259" s="52" t="s">
        <v>29432</v>
      </c>
      <c r="G5259" s="10">
        <v>442859</v>
      </c>
      <c r="H5259" s="10" t="s">
        <v>29433</v>
      </c>
      <c r="I5259" s="47" t="s">
        <v>1286</v>
      </c>
      <c r="J5259" s="10" t="s">
        <v>7937</v>
      </c>
      <c r="K5259" s="10" t="s">
        <v>29434</v>
      </c>
    </row>
    <row r="5260" spans="3:11" ht="15" customHeight="1" x14ac:dyDescent="0.3">
      <c r="C5260" s="44" t="s">
        <v>19715</v>
      </c>
      <c r="D5260" s="47" t="s">
        <v>2839</v>
      </c>
      <c r="F5260" s="52" t="s">
        <v>29435</v>
      </c>
      <c r="G5260" s="10">
        <v>483363</v>
      </c>
      <c r="H5260" s="10" t="s">
        <v>29436</v>
      </c>
      <c r="I5260" s="47" t="s">
        <v>8449</v>
      </c>
      <c r="J5260" s="10" t="s">
        <v>8053</v>
      </c>
      <c r="K5260" s="10" t="s">
        <v>29437</v>
      </c>
    </row>
    <row r="5261" spans="3:11" ht="15" customHeight="1" x14ac:dyDescent="0.3">
      <c r="C5261" s="44" t="s">
        <v>19716</v>
      </c>
      <c r="D5261" s="47" t="s">
        <v>2771</v>
      </c>
      <c r="F5261" s="52" t="s">
        <v>29438</v>
      </c>
      <c r="G5261" s="10">
        <v>610935</v>
      </c>
      <c r="H5261" s="10" t="s">
        <v>29439</v>
      </c>
      <c r="I5261" s="47" t="s">
        <v>820</v>
      </c>
      <c r="J5261" s="10" t="s">
        <v>8087</v>
      </c>
      <c r="K5261" s="10" t="s">
        <v>29440</v>
      </c>
    </row>
    <row r="5262" spans="3:11" ht="15" customHeight="1" x14ac:dyDescent="0.3">
      <c r="C5262" s="44" t="s">
        <v>19717</v>
      </c>
      <c r="D5262" s="47" t="s">
        <v>888</v>
      </c>
      <c r="F5262" s="52" t="s">
        <v>29441</v>
      </c>
      <c r="G5262" s="10">
        <v>612125</v>
      </c>
      <c r="H5262" s="10" t="s">
        <v>29442</v>
      </c>
      <c r="I5262" s="47" t="s">
        <v>1399</v>
      </c>
      <c r="J5262" s="10" t="s">
        <v>8097</v>
      </c>
      <c r="K5262" s="10" t="s">
        <v>29443</v>
      </c>
    </row>
    <row r="5263" spans="3:11" ht="15" customHeight="1" x14ac:dyDescent="0.3">
      <c r="C5263" s="44" t="s">
        <v>19718</v>
      </c>
      <c r="D5263" s="47" t="s">
        <v>2873</v>
      </c>
      <c r="F5263" s="52" t="s">
        <v>29444</v>
      </c>
      <c r="G5263" s="10">
        <v>612928</v>
      </c>
      <c r="H5263" s="10" t="s">
        <v>29445</v>
      </c>
      <c r="I5263" s="47" t="s">
        <v>8491</v>
      </c>
      <c r="J5263" s="10" t="s">
        <v>8104</v>
      </c>
      <c r="K5263" s="10" t="s">
        <v>29446</v>
      </c>
    </row>
    <row r="5264" spans="3:11" ht="15" customHeight="1" x14ac:dyDescent="0.3">
      <c r="C5264" s="44" t="s">
        <v>19719</v>
      </c>
      <c r="D5264" s="47" t="s">
        <v>2789</v>
      </c>
      <c r="F5264" s="52" t="s">
        <v>29447</v>
      </c>
      <c r="G5264" s="10">
        <v>490252</v>
      </c>
      <c r="H5264" s="10" t="s">
        <v>29448</v>
      </c>
      <c r="I5264" s="47" t="s">
        <v>1407</v>
      </c>
      <c r="J5264" s="10" t="s">
        <v>8121</v>
      </c>
      <c r="K5264" s="10" t="s">
        <v>29449</v>
      </c>
    </row>
    <row r="5265" spans="3:11" ht="15" customHeight="1" x14ac:dyDescent="0.3">
      <c r="C5265" s="44" t="s">
        <v>19720</v>
      </c>
      <c r="D5265" s="47" t="s">
        <v>2988</v>
      </c>
      <c r="F5265" s="52" t="s">
        <v>29450</v>
      </c>
      <c r="G5265" s="10">
        <v>484391</v>
      </c>
      <c r="H5265" s="10" t="s">
        <v>29451</v>
      </c>
      <c r="I5265" s="47" t="s">
        <v>8575</v>
      </c>
      <c r="J5265" s="10" t="s">
        <v>8152</v>
      </c>
      <c r="K5265" s="10" t="s">
        <v>29452</v>
      </c>
    </row>
    <row r="5266" spans="3:11" ht="15" customHeight="1" x14ac:dyDescent="0.3">
      <c r="C5266" s="44" t="s">
        <v>19721</v>
      </c>
      <c r="D5266" s="47" t="s">
        <v>890</v>
      </c>
      <c r="F5266" s="52" t="s">
        <v>29453</v>
      </c>
      <c r="G5266" s="10">
        <v>489894</v>
      </c>
      <c r="H5266" s="10" t="s">
        <v>29454</v>
      </c>
      <c r="I5266" s="47" t="s">
        <v>8578</v>
      </c>
      <c r="J5266" s="10" t="s">
        <v>8156</v>
      </c>
      <c r="K5266" s="10" t="s">
        <v>29455</v>
      </c>
    </row>
    <row r="5267" spans="3:11" ht="15" customHeight="1" x14ac:dyDescent="0.3">
      <c r="C5267" s="44" t="s">
        <v>19722</v>
      </c>
      <c r="D5267" s="47" t="s">
        <v>1187</v>
      </c>
      <c r="F5267" s="52" t="s">
        <v>29456</v>
      </c>
      <c r="G5267" s="10">
        <v>479243</v>
      </c>
      <c r="H5267" s="10" t="s">
        <v>29457</v>
      </c>
      <c r="I5267" s="47" t="s">
        <v>8581</v>
      </c>
      <c r="J5267" s="10" t="s">
        <v>8471</v>
      </c>
      <c r="K5267" s="10" t="s">
        <v>29458</v>
      </c>
    </row>
    <row r="5268" spans="3:11" ht="15" customHeight="1" x14ac:dyDescent="0.3">
      <c r="C5268" s="44" t="s">
        <v>19723</v>
      </c>
      <c r="D5268" s="47" t="s">
        <v>1190</v>
      </c>
      <c r="F5268" s="52" t="s">
        <v>29459</v>
      </c>
      <c r="G5268" s="10">
        <v>100685818</v>
      </c>
      <c r="H5268" s="10" t="s">
        <v>29460</v>
      </c>
      <c r="I5268" s="47" t="s">
        <v>16345</v>
      </c>
      <c r="J5268" s="10" t="s">
        <v>8160</v>
      </c>
      <c r="K5268" s="10" t="s">
        <v>29461</v>
      </c>
    </row>
    <row r="5269" spans="3:11" ht="15" customHeight="1" x14ac:dyDescent="0.3">
      <c r="C5269" s="44" t="s">
        <v>19724</v>
      </c>
      <c r="D5269" s="47" t="s">
        <v>3111</v>
      </c>
      <c r="F5269" s="52" t="s">
        <v>29462</v>
      </c>
      <c r="G5269" s="10">
        <v>484632</v>
      </c>
      <c r="H5269" s="10" t="s">
        <v>29463</v>
      </c>
      <c r="I5269" s="47" t="s">
        <v>16347</v>
      </c>
      <c r="J5269" s="10" t="s">
        <v>22122</v>
      </c>
      <c r="K5269" s="10" t="s">
        <v>29464</v>
      </c>
    </row>
    <row r="5270" spans="3:11" ht="15" customHeight="1" x14ac:dyDescent="0.3">
      <c r="C5270" s="44" t="s">
        <v>19725</v>
      </c>
      <c r="D5270" s="47" t="s">
        <v>3115</v>
      </c>
      <c r="F5270" s="52" t="s">
        <v>29465</v>
      </c>
      <c r="G5270" s="10">
        <v>475499</v>
      </c>
      <c r="H5270" s="10" t="s">
        <v>29466</v>
      </c>
      <c r="I5270" s="47" t="s">
        <v>1544</v>
      </c>
      <c r="J5270" s="10" t="s">
        <v>8591</v>
      </c>
      <c r="K5270" s="10" t="s">
        <v>29467</v>
      </c>
    </row>
    <row r="5271" spans="3:11" ht="15" customHeight="1" x14ac:dyDescent="0.3">
      <c r="C5271" s="44" t="s">
        <v>19726</v>
      </c>
      <c r="D5271" s="47" t="s">
        <v>17508</v>
      </c>
      <c r="F5271" s="52" t="s">
        <v>29468</v>
      </c>
      <c r="G5271" s="10">
        <v>484666</v>
      </c>
      <c r="H5271" s="10" t="s">
        <v>29469</v>
      </c>
      <c r="I5271" s="47" t="s">
        <v>6286</v>
      </c>
      <c r="J5271" s="10" t="s">
        <v>8170</v>
      </c>
      <c r="K5271" s="10" t="s">
        <v>29470</v>
      </c>
    </row>
    <row r="5272" spans="3:11" ht="15" customHeight="1" x14ac:dyDescent="0.3">
      <c r="C5272" s="44" t="s">
        <v>19727</v>
      </c>
      <c r="D5272" s="47" t="s">
        <v>3157</v>
      </c>
      <c r="F5272" s="52" t="s">
        <v>29471</v>
      </c>
      <c r="G5272" s="10">
        <v>474419</v>
      </c>
      <c r="H5272" s="10" t="s">
        <v>29472</v>
      </c>
      <c r="I5272" s="47" t="s">
        <v>8631</v>
      </c>
      <c r="J5272" s="10" t="s">
        <v>8633</v>
      </c>
      <c r="K5272" s="10" t="s">
        <v>29473</v>
      </c>
    </row>
    <row r="5273" spans="3:11" ht="15" customHeight="1" x14ac:dyDescent="0.3">
      <c r="C5273" s="44" t="s">
        <v>19728</v>
      </c>
      <c r="D5273" s="47" t="s">
        <v>2782</v>
      </c>
      <c r="F5273" s="52" t="s">
        <v>29474</v>
      </c>
      <c r="G5273" s="10">
        <v>490385</v>
      </c>
      <c r="H5273" s="10" t="s">
        <v>29475</v>
      </c>
      <c r="I5273" s="47" t="s">
        <v>983</v>
      </c>
      <c r="J5273" s="10" t="s">
        <v>8280</v>
      </c>
      <c r="K5273" s="10" t="s">
        <v>29476</v>
      </c>
    </row>
    <row r="5274" spans="3:11" ht="15" customHeight="1" x14ac:dyDescent="0.3">
      <c r="C5274" s="44" t="s">
        <v>19729</v>
      </c>
      <c r="D5274" s="47" t="s">
        <v>894</v>
      </c>
      <c r="F5274" s="52" t="s">
        <v>29477</v>
      </c>
      <c r="G5274" s="10">
        <v>475392</v>
      </c>
      <c r="H5274" s="10" t="s">
        <v>29478</v>
      </c>
      <c r="I5274" s="10" t="s">
        <v>8595</v>
      </c>
      <c r="J5274" s="10" t="s">
        <v>8287</v>
      </c>
      <c r="K5274" s="10" t="s">
        <v>29479</v>
      </c>
    </row>
    <row r="5275" spans="3:11" ht="15" customHeight="1" x14ac:dyDescent="0.3">
      <c r="C5275" s="44" t="s">
        <v>19730</v>
      </c>
      <c r="D5275" s="47" t="s">
        <v>2790</v>
      </c>
      <c r="F5275" s="52" t="s">
        <v>29480</v>
      </c>
      <c r="G5275" s="10">
        <v>476975</v>
      </c>
      <c r="H5275" s="10" t="s">
        <v>29481</v>
      </c>
      <c r="I5275" s="47" t="s">
        <v>8759</v>
      </c>
      <c r="J5275" s="10" t="s">
        <v>8761</v>
      </c>
      <c r="K5275" s="10" t="s">
        <v>29482</v>
      </c>
    </row>
    <row r="5276" spans="3:11" ht="15" customHeight="1" x14ac:dyDescent="0.3">
      <c r="C5276" s="44" t="s">
        <v>19731</v>
      </c>
      <c r="D5276" s="47" t="s">
        <v>2798</v>
      </c>
      <c r="F5276" s="52" t="s">
        <v>29483</v>
      </c>
      <c r="G5276" s="10">
        <v>477166</v>
      </c>
      <c r="H5276" s="10" t="s">
        <v>29484</v>
      </c>
      <c r="I5276" s="47" t="s">
        <v>3344</v>
      </c>
      <c r="J5276" s="10" t="s">
        <v>8336</v>
      </c>
      <c r="K5276" s="10" t="s">
        <v>29485</v>
      </c>
    </row>
    <row r="5277" spans="3:11" ht="15" customHeight="1" x14ac:dyDescent="0.3">
      <c r="C5277" s="44" t="s">
        <v>19732</v>
      </c>
      <c r="D5277" s="47" t="s">
        <v>3294</v>
      </c>
      <c r="F5277" s="52" t="s">
        <v>29486</v>
      </c>
      <c r="G5277" s="10">
        <v>485808</v>
      </c>
      <c r="H5277" s="10" t="s">
        <v>29487</v>
      </c>
      <c r="I5277" s="47" t="s">
        <v>8829</v>
      </c>
      <c r="J5277" s="10" t="s">
        <v>8423</v>
      </c>
      <c r="K5277" s="10" t="s">
        <v>29488</v>
      </c>
    </row>
    <row r="5278" spans="3:11" ht="15" customHeight="1" x14ac:dyDescent="0.3">
      <c r="C5278" s="44" t="s">
        <v>19733</v>
      </c>
      <c r="D5278" s="47" t="s">
        <v>3020</v>
      </c>
      <c r="F5278" s="52" t="s">
        <v>29489</v>
      </c>
      <c r="G5278" s="10">
        <v>607260</v>
      </c>
      <c r="H5278" s="10" t="s">
        <v>29490</v>
      </c>
      <c r="I5278" s="47" t="s">
        <v>8852</v>
      </c>
      <c r="J5278" s="10" t="s">
        <v>8445</v>
      </c>
      <c r="K5278" s="10" t="s">
        <v>29491</v>
      </c>
    </row>
    <row r="5279" spans="3:11" ht="15" customHeight="1" x14ac:dyDescent="0.3">
      <c r="C5279" s="44" t="s">
        <v>19734</v>
      </c>
      <c r="D5279" s="47" t="s">
        <v>3423</v>
      </c>
      <c r="F5279" s="52" t="s">
        <v>29492</v>
      </c>
      <c r="G5279" s="10">
        <v>474720</v>
      </c>
      <c r="H5279" s="10" t="s">
        <v>29493</v>
      </c>
      <c r="I5279" s="47" t="s">
        <v>27513</v>
      </c>
      <c r="J5279" s="10" t="s">
        <v>29494</v>
      </c>
      <c r="K5279" s="10" t="s">
        <v>29495</v>
      </c>
    </row>
    <row r="5280" spans="3:11" ht="15" customHeight="1" x14ac:dyDescent="0.3">
      <c r="C5280" s="44" t="s">
        <v>19735</v>
      </c>
      <c r="D5280" s="47" t="s">
        <v>3428</v>
      </c>
      <c r="F5280" s="52" t="s">
        <v>29496</v>
      </c>
      <c r="G5280" s="10">
        <v>609368</v>
      </c>
      <c r="H5280" s="10" t="s">
        <v>29497</v>
      </c>
      <c r="I5280" s="47" t="s">
        <v>9035</v>
      </c>
      <c r="J5280" s="10" t="s">
        <v>9037</v>
      </c>
      <c r="K5280" s="10" t="s">
        <v>29498</v>
      </c>
    </row>
    <row r="5281" spans="3:11" ht="15" customHeight="1" x14ac:dyDescent="0.3">
      <c r="C5281" s="44" t="s">
        <v>19736</v>
      </c>
      <c r="D5281" s="47" t="s">
        <v>2300</v>
      </c>
      <c r="F5281" s="52" t="s">
        <v>29499</v>
      </c>
      <c r="G5281" s="10">
        <v>475234</v>
      </c>
      <c r="H5281" s="10" t="s">
        <v>29500</v>
      </c>
      <c r="I5281" s="47" t="s">
        <v>841</v>
      </c>
      <c r="J5281" s="10" t="s">
        <v>8700</v>
      </c>
      <c r="K5281" s="10" t="s">
        <v>29501</v>
      </c>
    </row>
    <row r="5282" spans="3:11" ht="15" customHeight="1" x14ac:dyDescent="0.3">
      <c r="C5282" s="44" t="s">
        <v>19737</v>
      </c>
      <c r="D5282" s="47" t="s">
        <v>3027</v>
      </c>
      <c r="F5282" s="52" t="s">
        <v>29502</v>
      </c>
      <c r="G5282" s="10">
        <v>489816</v>
      </c>
      <c r="H5282" s="10" t="s">
        <v>29503</v>
      </c>
      <c r="I5282" s="47" t="s">
        <v>16364</v>
      </c>
      <c r="J5282" s="10" t="s">
        <v>22223</v>
      </c>
      <c r="K5282" s="10" t="s">
        <v>29504</v>
      </c>
    </row>
    <row r="5283" spans="3:11" ht="15" customHeight="1" x14ac:dyDescent="0.3">
      <c r="C5283" s="44" t="s">
        <v>19738</v>
      </c>
      <c r="D5283" s="47" t="s">
        <v>3544</v>
      </c>
      <c r="F5283" s="52" t="s">
        <v>29505</v>
      </c>
      <c r="G5283" s="10">
        <v>403654</v>
      </c>
      <c r="H5283" s="10" t="s">
        <v>29506</v>
      </c>
      <c r="I5283" s="47" t="s">
        <v>1293</v>
      </c>
      <c r="J5283" s="10" t="s">
        <v>9082</v>
      </c>
      <c r="K5283" s="10" t="s">
        <v>29507</v>
      </c>
    </row>
    <row r="5284" spans="3:11" ht="15" customHeight="1" x14ac:dyDescent="0.3">
      <c r="C5284" s="44" t="s">
        <v>19739</v>
      </c>
      <c r="D5284" s="47" t="s">
        <v>3552</v>
      </c>
      <c r="F5284" s="52" t="s">
        <v>29508</v>
      </c>
      <c r="G5284" s="10">
        <v>403606</v>
      </c>
      <c r="H5284" s="10" t="s">
        <v>29509</v>
      </c>
      <c r="I5284" s="47" t="s">
        <v>27519</v>
      </c>
      <c r="J5284" s="10" t="s">
        <v>8735</v>
      </c>
      <c r="K5284" s="10" t="s">
        <v>29510</v>
      </c>
    </row>
    <row r="5285" spans="3:11" ht="15" customHeight="1" x14ac:dyDescent="0.3">
      <c r="C5285" s="44" t="s">
        <v>19740</v>
      </c>
      <c r="D5285" s="47" t="s">
        <v>3559</v>
      </c>
      <c r="F5285" s="52" t="s">
        <v>29511</v>
      </c>
      <c r="G5285" s="55" t="s">
        <v>27178</v>
      </c>
      <c r="H5285" s="55" t="s">
        <v>27178</v>
      </c>
      <c r="I5285" s="10" t="s">
        <v>271</v>
      </c>
      <c r="J5285" s="10" t="s">
        <v>27174</v>
      </c>
      <c r="K5285" s="10" t="s">
        <v>27175</v>
      </c>
    </row>
    <row r="5286" spans="3:11" ht="15" customHeight="1" x14ac:dyDescent="0.3">
      <c r="C5286" s="44" t="s">
        <v>19741</v>
      </c>
      <c r="D5286" s="47" t="s">
        <v>3745</v>
      </c>
      <c r="F5286" s="52" t="s">
        <v>29512</v>
      </c>
      <c r="G5286" s="10">
        <v>488563</v>
      </c>
      <c r="H5286" s="10" t="s">
        <v>29513</v>
      </c>
      <c r="I5286" s="47" t="s">
        <v>16368</v>
      </c>
      <c r="J5286" s="10" t="s">
        <v>22226</v>
      </c>
      <c r="K5286" s="10" t="s">
        <v>29514</v>
      </c>
    </row>
    <row r="5287" spans="3:11" ht="15" customHeight="1" x14ac:dyDescent="0.3">
      <c r="C5287" s="44" t="s">
        <v>19742</v>
      </c>
      <c r="D5287" s="47" t="s">
        <v>3567</v>
      </c>
      <c r="F5287" s="52" t="s">
        <v>29515</v>
      </c>
      <c r="G5287" s="10">
        <v>475375</v>
      </c>
      <c r="H5287" s="10" t="s">
        <v>29516</v>
      </c>
      <c r="I5287" s="47" t="s">
        <v>991</v>
      </c>
      <c r="J5287" s="10" t="s">
        <v>8813</v>
      </c>
      <c r="K5287" s="10" t="s">
        <v>29517</v>
      </c>
    </row>
    <row r="5288" spans="3:11" ht="15" customHeight="1" x14ac:dyDescent="0.3">
      <c r="C5288" s="44" t="s">
        <v>19743</v>
      </c>
      <c r="D5288" s="47" t="s">
        <v>2802</v>
      </c>
      <c r="F5288" s="52" t="s">
        <v>29518</v>
      </c>
      <c r="G5288" s="10">
        <v>480069</v>
      </c>
      <c r="H5288" s="10" t="s">
        <v>29519</v>
      </c>
      <c r="I5288" s="47" t="s">
        <v>9154</v>
      </c>
      <c r="J5288" s="10" t="s">
        <v>8827</v>
      </c>
      <c r="K5288" s="10" t="s">
        <v>29520</v>
      </c>
    </row>
    <row r="5289" spans="3:11" ht="15" customHeight="1" x14ac:dyDescent="0.3">
      <c r="C5289" s="44" t="s">
        <v>19744</v>
      </c>
      <c r="D5289" s="47" t="s">
        <v>2808</v>
      </c>
      <c r="F5289" s="52" t="s">
        <v>29521</v>
      </c>
      <c r="G5289" s="10">
        <v>474176</v>
      </c>
      <c r="H5289" s="10" t="s">
        <v>29522</v>
      </c>
      <c r="I5289" s="47" t="s">
        <v>2380</v>
      </c>
      <c r="J5289" s="10" t="s">
        <v>9228</v>
      </c>
      <c r="K5289" s="10" t="s">
        <v>29523</v>
      </c>
    </row>
    <row r="5290" spans="3:11" ht="15" customHeight="1" x14ac:dyDescent="0.3">
      <c r="C5290" s="44" t="s">
        <v>19745</v>
      </c>
      <c r="D5290" s="47" t="s">
        <v>17530</v>
      </c>
      <c r="F5290" s="52" t="s">
        <v>29524</v>
      </c>
      <c r="G5290" s="10">
        <v>442942</v>
      </c>
      <c r="H5290" s="10" t="s">
        <v>29525</v>
      </c>
      <c r="I5290" s="47" t="s">
        <v>1433</v>
      </c>
      <c r="J5290" s="10" t="s">
        <v>9373</v>
      </c>
      <c r="K5290" s="10" t="s">
        <v>29526</v>
      </c>
    </row>
    <row r="5291" spans="3:11" ht="15" customHeight="1" x14ac:dyDescent="0.3">
      <c r="C5291" s="44" t="s">
        <v>19746</v>
      </c>
      <c r="D5291" s="47" t="s">
        <v>17532</v>
      </c>
      <c r="F5291" s="52" t="s">
        <v>29527</v>
      </c>
      <c r="G5291" s="10">
        <v>490255</v>
      </c>
      <c r="H5291" s="10" t="s">
        <v>29528</v>
      </c>
      <c r="I5291" s="47" t="s">
        <v>7495</v>
      </c>
      <c r="J5291" s="10" t="s">
        <v>8997</v>
      </c>
      <c r="K5291" s="10" t="s">
        <v>29529</v>
      </c>
    </row>
    <row r="5292" spans="3:11" ht="15" customHeight="1" x14ac:dyDescent="0.3">
      <c r="C5292" s="44" t="s">
        <v>19747</v>
      </c>
      <c r="D5292" s="47" t="s">
        <v>2819</v>
      </c>
      <c r="F5292" s="52" t="s">
        <v>29530</v>
      </c>
      <c r="G5292" s="10">
        <v>476439</v>
      </c>
      <c r="H5292" s="10" t="s">
        <v>29531</v>
      </c>
      <c r="I5292" s="47" t="s">
        <v>994</v>
      </c>
      <c r="J5292" s="10" t="s">
        <v>9012</v>
      </c>
      <c r="K5292" s="10" t="s">
        <v>29532</v>
      </c>
    </row>
    <row r="5293" spans="3:11" ht="15" customHeight="1" x14ac:dyDescent="0.3">
      <c r="C5293" s="44" t="s">
        <v>19748</v>
      </c>
      <c r="D5293" s="47" t="s">
        <v>17535</v>
      </c>
      <c r="F5293" s="52" t="s">
        <v>29533</v>
      </c>
      <c r="G5293" s="10">
        <v>490418</v>
      </c>
      <c r="H5293" s="10" t="s">
        <v>29534</v>
      </c>
      <c r="I5293" s="47" t="s">
        <v>9470</v>
      </c>
      <c r="J5293" s="10" t="s">
        <v>9044</v>
      </c>
      <c r="K5293" s="10" t="s">
        <v>29535</v>
      </c>
    </row>
    <row r="5294" spans="3:11" ht="15" customHeight="1" x14ac:dyDescent="0.3">
      <c r="C5294" s="44" t="s">
        <v>19749</v>
      </c>
      <c r="D5294" s="47" t="s">
        <v>17537</v>
      </c>
      <c r="F5294" s="52" t="s">
        <v>29536</v>
      </c>
      <c r="G5294" s="10">
        <v>403568</v>
      </c>
      <c r="H5294" s="10" t="s">
        <v>29537</v>
      </c>
      <c r="I5294" s="47" t="s">
        <v>996</v>
      </c>
      <c r="J5294" s="10" t="s">
        <v>9390</v>
      </c>
      <c r="K5294" s="10" t="s">
        <v>29538</v>
      </c>
    </row>
    <row r="5295" spans="3:11" ht="15" customHeight="1" x14ac:dyDescent="0.3">
      <c r="C5295" s="44" t="s">
        <v>19750</v>
      </c>
      <c r="D5295" s="47" t="s">
        <v>3928</v>
      </c>
      <c r="F5295" s="52" t="s">
        <v>29539</v>
      </c>
      <c r="G5295" s="10">
        <v>479446</v>
      </c>
      <c r="H5295" s="10" t="s">
        <v>29540</v>
      </c>
      <c r="I5295" s="47" t="s">
        <v>9592</v>
      </c>
      <c r="J5295" s="10" t="s">
        <v>9131</v>
      </c>
      <c r="K5295" s="10" t="s">
        <v>29541</v>
      </c>
    </row>
    <row r="5296" spans="3:11" ht="15" customHeight="1" x14ac:dyDescent="0.3">
      <c r="C5296" s="44" t="s">
        <v>19751</v>
      </c>
      <c r="D5296" s="47" t="s">
        <v>3943</v>
      </c>
      <c r="F5296" s="52" t="s">
        <v>29542</v>
      </c>
      <c r="G5296" s="10">
        <v>611540</v>
      </c>
      <c r="H5296" s="10" t="s">
        <v>29543</v>
      </c>
      <c r="I5296" s="47" t="s">
        <v>5073</v>
      </c>
      <c r="J5296" s="10" t="s">
        <v>9142</v>
      </c>
      <c r="K5296" s="10" t="s">
        <v>29544</v>
      </c>
    </row>
    <row r="5297" spans="3:11" ht="15" customHeight="1" x14ac:dyDescent="0.3">
      <c r="C5297" s="44" t="s">
        <v>19752</v>
      </c>
      <c r="D5297" s="47" t="s">
        <v>17541</v>
      </c>
      <c r="F5297" s="52" t="s">
        <v>29545</v>
      </c>
      <c r="G5297" s="10">
        <v>478356</v>
      </c>
      <c r="H5297" s="10" t="s">
        <v>29546</v>
      </c>
      <c r="I5297" s="47" t="s">
        <v>28515</v>
      </c>
      <c r="J5297" s="10" t="s">
        <v>9334</v>
      </c>
      <c r="K5297" s="10" t="s">
        <v>29547</v>
      </c>
    </row>
    <row r="5298" spans="3:11" ht="15" customHeight="1" x14ac:dyDescent="0.3">
      <c r="C5298" s="44" t="s">
        <v>19753</v>
      </c>
      <c r="D5298" s="47" t="s">
        <v>3993</v>
      </c>
      <c r="F5298" s="52" t="s">
        <v>29548</v>
      </c>
      <c r="G5298" s="10" t="s">
        <v>27178</v>
      </c>
      <c r="H5298" s="55" t="s">
        <v>27178</v>
      </c>
      <c r="I5298" s="47" t="s">
        <v>270</v>
      </c>
      <c r="J5298" s="10" t="s">
        <v>27169</v>
      </c>
      <c r="K5298" s="10" t="s">
        <v>27170</v>
      </c>
    </row>
    <row r="5299" spans="3:11" ht="15" customHeight="1" x14ac:dyDescent="0.3">
      <c r="C5299" s="44" t="s">
        <v>19754</v>
      </c>
      <c r="D5299" s="47" t="s">
        <v>902</v>
      </c>
      <c r="F5299" s="52" t="s">
        <v>29549</v>
      </c>
      <c r="G5299" s="10">
        <v>490461</v>
      </c>
      <c r="H5299" s="10" t="s">
        <v>29550</v>
      </c>
      <c r="I5299" s="47" t="s">
        <v>9757</v>
      </c>
      <c r="J5299" s="10" t="s">
        <v>9403</v>
      </c>
      <c r="K5299" s="10" t="s">
        <v>29551</v>
      </c>
    </row>
    <row r="5300" spans="3:11" ht="15" customHeight="1" x14ac:dyDescent="0.3">
      <c r="C5300" s="44" t="s">
        <v>19755</v>
      </c>
      <c r="D5300" s="47" t="s">
        <v>17545</v>
      </c>
      <c r="F5300" s="52" t="s">
        <v>29552</v>
      </c>
      <c r="G5300" s="10">
        <v>486839</v>
      </c>
      <c r="H5300" s="10" t="s">
        <v>29553</v>
      </c>
      <c r="I5300" s="47" t="s">
        <v>9780</v>
      </c>
      <c r="J5300" s="10" t="s">
        <v>29554</v>
      </c>
      <c r="K5300" s="10" t="s">
        <v>29555</v>
      </c>
    </row>
    <row r="5301" spans="3:11" ht="15" customHeight="1" x14ac:dyDescent="0.3">
      <c r="C5301" s="44" t="s">
        <v>19756</v>
      </c>
      <c r="D5301" s="47" t="s">
        <v>17547</v>
      </c>
      <c r="F5301" s="52" t="s">
        <v>29556</v>
      </c>
      <c r="G5301" s="10">
        <v>478634</v>
      </c>
      <c r="H5301" s="10" t="s">
        <v>29557</v>
      </c>
      <c r="I5301" s="47" t="s">
        <v>1591</v>
      </c>
      <c r="J5301" s="10" t="s">
        <v>9457</v>
      </c>
      <c r="K5301" s="10" t="s">
        <v>29558</v>
      </c>
    </row>
    <row r="5302" spans="3:11" ht="15" customHeight="1" x14ac:dyDescent="0.3">
      <c r="C5302" s="44" t="s">
        <v>19757</v>
      </c>
      <c r="D5302" s="47" t="s">
        <v>2824</v>
      </c>
      <c r="F5302" s="52" t="s">
        <v>29559</v>
      </c>
      <c r="G5302" s="10">
        <v>478217</v>
      </c>
      <c r="H5302" s="10" t="s">
        <v>29560</v>
      </c>
      <c r="I5302" s="47" t="s">
        <v>1593</v>
      </c>
      <c r="J5302" s="10" t="s">
        <v>9462</v>
      </c>
      <c r="K5302" s="10" t="s">
        <v>29561</v>
      </c>
    </row>
    <row r="5303" spans="3:11" ht="15" customHeight="1" x14ac:dyDescent="0.3">
      <c r="C5303" s="44" t="s">
        <v>19758</v>
      </c>
      <c r="D5303" s="47" t="s">
        <v>2833</v>
      </c>
      <c r="F5303" s="52" t="s">
        <v>29562</v>
      </c>
      <c r="G5303" s="10">
        <v>478983</v>
      </c>
      <c r="H5303" s="10" t="s">
        <v>29563</v>
      </c>
      <c r="I5303" s="47" t="s">
        <v>1595</v>
      </c>
      <c r="J5303" s="10" t="s">
        <v>9813</v>
      </c>
      <c r="K5303" s="10" t="s">
        <v>29564</v>
      </c>
    </row>
    <row r="5304" spans="3:11" ht="15" customHeight="1" x14ac:dyDescent="0.3">
      <c r="C5304" s="44" t="s">
        <v>19759</v>
      </c>
      <c r="D5304" s="47" t="s">
        <v>4107</v>
      </c>
      <c r="F5304" s="52" t="s">
        <v>29565</v>
      </c>
      <c r="G5304" s="10">
        <v>479438</v>
      </c>
      <c r="H5304" s="10" t="s">
        <v>29566</v>
      </c>
      <c r="I5304" s="47" t="s">
        <v>1599</v>
      </c>
      <c r="J5304" s="10" t="s">
        <v>9468</v>
      </c>
      <c r="K5304" s="10" t="s">
        <v>29567</v>
      </c>
    </row>
    <row r="5305" spans="3:11" ht="15" customHeight="1" x14ac:dyDescent="0.3">
      <c r="C5305" s="44" t="s">
        <v>19760</v>
      </c>
      <c r="D5305" s="47" t="s">
        <v>2836</v>
      </c>
      <c r="F5305" s="52" t="s">
        <v>29568</v>
      </c>
      <c r="G5305" s="10">
        <v>609416</v>
      </c>
      <c r="H5305" s="10" t="s">
        <v>29569</v>
      </c>
      <c r="I5305" s="47" t="s">
        <v>9817</v>
      </c>
      <c r="J5305" s="10" t="s">
        <v>9475</v>
      </c>
      <c r="K5305" s="10" t="s">
        <v>29570</v>
      </c>
    </row>
    <row r="5306" spans="3:11" ht="15" customHeight="1" x14ac:dyDescent="0.3">
      <c r="C5306" s="44" t="s">
        <v>19761</v>
      </c>
      <c r="D5306" s="47" t="s">
        <v>17553</v>
      </c>
      <c r="F5306" s="52" t="s">
        <v>29571</v>
      </c>
      <c r="G5306" s="10">
        <v>480409</v>
      </c>
      <c r="H5306" s="10" t="s">
        <v>29572</v>
      </c>
      <c r="I5306" s="47" t="s">
        <v>9820</v>
      </c>
      <c r="J5306" s="10" t="s">
        <v>9479</v>
      </c>
      <c r="K5306" s="10" t="s">
        <v>29573</v>
      </c>
    </row>
    <row r="5307" spans="3:11" ht="15" customHeight="1" x14ac:dyDescent="0.3">
      <c r="C5307" s="44" t="s">
        <v>19762</v>
      </c>
      <c r="D5307" s="47" t="s">
        <v>17555</v>
      </c>
      <c r="F5307" s="52" t="s">
        <v>29574</v>
      </c>
      <c r="G5307" s="10">
        <v>480425</v>
      </c>
      <c r="H5307" s="10" t="s">
        <v>29575</v>
      </c>
      <c r="I5307" s="47" t="s">
        <v>9859</v>
      </c>
      <c r="J5307" s="10" t="s">
        <v>9861</v>
      </c>
      <c r="K5307" s="10" t="s">
        <v>29576</v>
      </c>
    </row>
    <row r="5308" spans="3:11" ht="15" customHeight="1" x14ac:dyDescent="0.3">
      <c r="C5308" s="44" t="s">
        <v>19763</v>
      </c>
      <c r="D5308" s="47" t="s">
        <v>4338</v>
      </c>
      <c r="F5308" s="52" t="s">
        <v>29577</v>
      </c>
      <c r="G5308" s="10">
        <v>480372</v>
      </c>
      <c r="H5308" s="10" t="s">
        <v>29578</v>
      </c>
      <c r="I5308" s="47" t="s">
        <v>9929</v>
      </c>
      <c r="J5308" s="10" t="s">
        <v>9610</v>
      </c>
      <c r="K5308" s="10" t="s">
        <v>29579</v>
      </c>
    </row>
    <row r="5309" spans="3:11" ht="15" customHeight="1" x14ac:dyDescent="0.3">
      <c r="C5309" s="44" t="s">
        <v>19764</v>
      </c>
      <c r="D5309" s="47" t="s">
        <v>4403</v>
      </c>
      <c r="F5309" s="52" t="s">
        <v>29580</v>
      </c>
      <c r="G5309" s="10">
        <v>609420</v>
      </c>
      <c r="H5309" s="10" t="s">
        <v>29581</v>
      </c>
      <c r="I5309" s="47" t="s">
        <v>10019</v>
      </c>
      <c r="J5309" s="10" t="s">
        <v>29582</v>
      </c>
      <c r="K5309" s="10" t="s">
        <v>29583</v>
      </c>
    </row>
    <row r="5310" spans="3:11" ht="15" customHeight="1" x14ac:dyDescent="0.3">
      <c r="C5310" s="44" t="s">
        <v>19765</v>
      </c>
      <c r="D5310" s="47" t="s">
        <v>17563</v>
      </c>
      <c r="F5310" s="52" t="s">
        <v>29584</v>
      </c>
      <c r="G5310" s="10">
        <v>610770</v>
      </c>
      <c r="H5310" s="10" t="s">
        <v>29585</v>
      </c>
      <c r="I5310" s="47" t="s">
        <v>16354</v>
      </c>
      <c r="J5310" s="10" t="s">
        <v>29586</v>
      </c>
      <c r="K5310" s="10" t="s">
        <v>29587</v>
      </c>
    </row>
    <row r="5311" spans="3:11" ht="15" customHeight="1" x14ac:dyDescent="0.3">
      <c r="C5311" s="44" t="s">
        <v>19766</v>
      </c>
      <c r="D5311" s="47" t="s">
        <v>4435</v>
      </c>
      <c r="F5311" s="52" t="s">
        <v>29588</v>
      </c>
      <c r="G5311" s="10">
        <v>483821</v>
      </c>
      <c r="H5311" s="10" t="s">
        <v>29589</v>
      </c>
      <c r="I5311" s="47" t="s">
        <v>27543</v>
      </c>
      <c r="J5311" s="10" t="s">
        <v>29590</v>
      </c>
      <c r="K5311" s="10" t="s">
        <v>29591</v>
      </c>
    </row>
    <row r="5312" spans="3:11" ht="15" customHeight="1" x14ac:dyDescent="0.3">
      <c r="C5312" s="44" t="s">
        <v>19767</v>
      </c>
      <c r="D5312" s="47" t="s">
        <v>19768</v>
      </c>
      <c r="F5312" s="52" t="s">
        <v>29592</v>
      </c>
      <c r="G5312" s="10">
        <v>403520</v>
      </c>
      <c r="H5312" s="10" t="s">
        <v>29593</v>
      </c>
      <c r="I5312" s="47" t="s">
        <v>8529</v>
      </c>
      <c r="J5312" s="10" t="s">
        <v>10042</v>
      </c>
      <c r="K5312" s="10" t="s">
        <v>29594</v>
      </c>
    </row>
    <row r="5313" spans="3:11" ht="15" customHeight="1" x14ac:dyDescent="0.3">
      <c r="C5313" s="44" t="s">
        <v>19769</v>
      </c>
      <c r="D5313" s="47" t="s">
        <v>4509</v>
      </c>
      <c r="F5313" s="52" t="s">
        <v>29595</v>
      </c>
      <c r="G5313" s="10">
        <v>485334</v>
      </c>
      <c r="H5313" s="10" t="s">
        <v>29596</v>
      </c>
      <c r="I5313" s="47" t="s">
        <v>16398</v>
      </c>
      <c r="J5313" s="10" t="s">
        <v>22474</v>
      </c>
      <c r="K5313" s="10" t="s">
        <v>29597</v>
      </c>
    </row>
    <row r="5314" spans="3:11" ht="15" customHeight="1" x14ac:dyDescent="0.3">
      <c r="C5314" s="44" t="s">
        <v>19770</v>
      </c>
      <c r="D5314" s="47" t="s">
        <v>910</v>
      </c>
      <c r="F5314" s="52" t="s">
        <v>29598</v>
      </c>
      <c r="G5314" s="10">
        <v>403559</v>
      </c>
      <c r="H5314" s="10" t="s">
        <v>29599</v>
      </c>
      <c r="I5314" s="47" t="s">
        <v>1310</v>
      </c>
      <c r="J5314" s="10" t="s">
        <v>9849</v>
      </c>
      <c r="K5314" s="10" t="s">
        <v>29600</v>
      </c>
    </row>
    <row r="5315" spans="3:11" ht="15" customHeight="1" x14ac:dyDescent="0.3">
      <c r="C5315" s="44" t="s">
        <v>19771</v>
      </c>
      <c r="D5315" s="47" t="s">
        <v>17567</v>
      </c>
      <c r="F5315" s="52" t="s">
        <v>29601</v>
      </c>
      <c r="G5315" s="10">
        <v>486507</v>
      </c>
      <c r="H5315" s="10" t="s">
        <v>29602</v>
      </c>
      <c r="I5315" s="47" t="s">
        <v>27548</v>
      </c>
      <c r="J5315" s="10" t="s">
        <v>29603</v>
      </c>
      <c r="K5315" s="10" t="s">
        <v>29604</v>
      </c>
    </row>
    <row r="5316" spans="3:11" ht="15" customHeight="1" x14ac:dyDescent="0.3">
      <c r="C5316" s="44" t="s">
        <v>19772</v>
      </c>
      <c r="D5316" s="47" t="s">
        <v>1247</v>
      </c>
      <c r="F5316" s="52" t="s">
        <v>29605</v>
      </c>
      <c r="G5316" s="10">
        <v>485923</v>
      </c>
      <c r="H5316" s="10" t="s">
        <v>29606</v>
      </c>
      <c r="I5316" s="47" t="s">
        <v>10127</v>
      </c>
      <c r="J5316" s="10" t="s">
        <v>9870</v>
      </c>
      <c r="K5316" s="10" t="s">
        <v>29607</v>
      </c>
    </row>
    <row r="5317" spans="3:11" ht="15" customHeight="1" x14ac:dyDescent="0.3">
      <c r="C5317" s="44" t="s">
        <v>19773</v>
      </c>
      <c r="D5317" s="47" t="s">
        <v>4588</v>
      </c>
      <c r="F5317" s="52" t="s">
        <v>29608</v>
      </c>
      <c r="G5317" s="10">
        <v>403475</v>
      </c>
      <c r="H5317" s="10" t="s">
        <v>29609</v>
      </c>
      <c r="I5317" s="47" t="s">
        <v>5106</v>
      </c>
      <c r="J5317" s="10" t="s">
        <v>9889</v>
      </c>
      <c r="K5317" s="10" t="s">
        <v>29610</v>
      </c>
    </row>
    <row r="5318" spans="3:11" ht="15" customHeight="1" x14ac:dyDescent="0.3">
      <c r="C5318" s="44" t="s">
        <v>19774</v>
      </c>
      <c r="D5318" s="47" t="s">
        <v>4595</v>
      </c>
      <c r="F5318" s="52" t="s">
        <v>29611</v>
      </c>
      <c r="G5318" s="10">
        <v>487814</v>
      </c>
      <c r="H5318" s="10" t="s">
        <v>29612</v>
      </c>
      <c r="I5318" s="47" t="s">
        <v>16403</v>
      </c>
      <c r="J5318" s="10" t="s">
        <v>22516</v>
      </c>
      <c r="K5318" s="10" t="s">
        <v>29613</v>
      </c>
    </row>
    <row r="5319" spans="3:11" ht="15" customHeight="1" x14ac:dyDescent="0.3">
      <c r="C5319" s="44" t="s">
        <v>19775</v>
      </c>
      <c r="D5319" s="47" t="s">
        <v>1254</v>
      </c>
      <c r="F5319" s="52" t="s">
        <v>29614</v>
      </c>
      <c r="G5319" s="10">
        <v>485448</v>
      </c>
      <c r="H5319" s="10" t="s">
        <v>29615</v>
      </c>
      <c r="I5319" s="47" t="s">
        <v>1601</v>
      </c>
      <c r="J5319" s="10" t="s">
        <v>9953</v>
      </c>
      <c r="K5319" s="10" t="s">
        <v>29616</v>
      </c>
    </row>
    <row r="5320" spans="3:11" ht="15" customHeight="1" x14ac:dyDescent="0.3">
      <c r="C5320" s="44" t="s">
        <v>19776</v>
      </c>
      <c r="D5320" s="47" t="s">
        <v>4632</v>
      </c>
      <c r="F5320" s="52" t="s">
        <v>29617</v>
      </c>
      <c r="G5320" s="10">
        <v>475775</v>
      </c>
      <c r="H5320" s="10" t="s">
        <v>29618</v>
      </c>
      <c r="I5320" s="47" t="s">
        <v>1607</v>
      </c>
      <c r="J5320" s="10" t="s">
        <v>9956</v>
      </c>
      <c r="K5320" s="10" t="s">
        <v>29619</v>
      </c>
    </row>
    <row r="5321" spans="3:11" ht="15" customHeight="1" x14ac:dyDescent="0.3">
      <c r="C5321" s="44" t="s">
        <v>19777</v>
      </c>
      <c r="D5321" s="47" t="s">
        <v>3312</v>
      </c>
      <c r="F5321" s="52" t="s">
        <v>29620</v>
      </c>
      <c r="G5321" s="10">
        <v>476562</v>
      </c>
      <c r="H5321" s="10" t="s">
        <v>29621</v>
      </c>
      <c r="I5321" s="47" t="s">
        <v>1609</v>
      </c>
      <c r="J5321" s="10" t="s">
        <v>9959</v>
      </c>
      <c r="K5321" s="10" t="s">
        <v>29622</v>
      </c>
    </row>
    <row r="5322" spans="3:11" ht="15" customHeight="1" x14ac:dyDescent="0.3">
      <c r="C5322" s="44" t="s">
        <v>19778</v>
      </c>
      <c r="D5322" s="47" t="s">
        <v>2844</v>
      </c>
      <c r="F5322" s="52" t="s">
        <v>29623</v>
      </c>
      <c r="G5322" s="10">
        <v>477278</v>
      </c>
      <c r="H5322" s="10" t="s">
        <v>29624</v>
      </c>
      <c r="I5322" s="47" t="s">
        <v>10364</v>
      </c>
      <c r="J5322" s="10" t="s">
        <v>9963</v>
      </c>
      <c r="K5322" s="10" t="s">
        <v>29625</v>
      </c>
    </row>
    <row r="5323" spans="3:11" ht="15" customHeight="1" x14ac:dyDescent="0.3">
      <c r="C5323" s="44" t="s">
        <v>19779</v>
      </c>
      <c r="D5323" s="47" t="s">
        <v>2848</v>
      </c>
      <c r="F5323" s="52" t="s">
        <v>29626</v>
      </c>
      <c r="G5323" s="10">
        <v>482579</v>
      </c>
      <c r="H5323" s="10" t="s">
        <v>29627</v>
      </c>
      <c r="I5323" s="47" t="s">
        <v>10377</v>
      </c>
      <c r="J5323" s="10" t="s">
        <v>9974</v>
      </c>
      <c r="K5323" s="10" t="s">
        <v>29628</v>
      </c>
    </row>
    <row r="5324" spans="3:11" ht="15" customHeight="1" x14ac:dyDescent="0.3">
      <c r="C5324" s="44" t="s">
        <v>19780</v>
      </c>
      <c r="D5324" s="47" t="s">
        <v>17577</v>
      </c>
      <c r="F5324" s="52" t="s">
        <v>29629</v>
      </c>
      <c r="G5324" s="10">
        <v>483746</v>
      </c>
      <c r="H5324" s="10" t="s">
        <v>29630</v>
      </c>
      <c r="I5324" s="47" t="s">
        <v>10380</v>
      </c>
      <c r="J5324" s="10" t="s">
        <v>9980</v>
      </c>
      <c r="K5324" s="10" t="s">
        <v>29631</v>
      </c>
    </row>
    <row r="5325" spans="3:11" ht="15" customHeight="1" x14ac:dyDescent="0.3">
      <c r="C5325" s="44" t="s">
        <v>19781</v>
      </c>
      <c r="D5325" s="47" t="s">
        <v>912</v>
      </c>
      <c r="F5325" s="52" t="s">
        <v>29632</v>
      </c>
      <c r="G5325" s="10">
        <v>479424</v>
      </c>
      <c r="H5325" s="10" t="s">
        <v>29633</v>
      </c>
      <c r="I5325" s="47" t="s">
        <v>9396</v>
      </c>
      <c r="J5325" s="10" t="s">
        <v>9999</v>
      </c>
      <c r="K5325" s="10" t="s">
        <v>29634</v>
      </c>
    </row>
    <row r="5326" spans="3:11" ht="15" customHeight="1" x14ac:dyDescent="0.3">
      <c r="C5326" s="44" t="s">
        <v>19782</v>
      </c>
      <c r="D5326" s="47" t="s">
        <v>2356</v>
      </c>
      <c r="F5326" s="52" t="s">
        <v>29635</v>
      </c>
      <c r="G5326" s="10">
        <v>484064</v>
      </c>
      <c r="H5326" s="10" t="s">
        <v>29636</v>
      </c>
      <c r="I5326" s="47" t="s">
        <v>4400</v>
      </c>
      <c r="J5326" s="10" t="s">
        <v>10037</v>
      </c>
      <c r="K5326" s="10" t="s">
        <v>29637</v>
      </c>
    </row>
    <row r="5327" spans="3:11" ht="15" customHeight="1" x14ac:dyDescent="0.3">
      <c r="C5327" s="44" t="s">
        <v>19783</v>
      </c>
      <c r="D5327" s="47" t="s">
        <v>17581</v>
      </c>
      <c r="F5327" s="52" t="s">
        <v>29638</v>
      </c>
      <c r="G5327" s="10">
        <v>403488</v>
      </c>
      <c r="H5327" s="10" t="s">
        <v>29639</v>
      </c>
      <c r="I5327" s="47" t="s">
        <v>10488</v>
      </c>
      <c r="J5327" s="10" t="s">
        <v>10490</v>
      </c>
      <c r="K5327" s="10" t="s">
        <v>29640</v>
      </c>
    </row>
    <row r="5328" spans="3:11" ht="15" customHeight="1" x14ac:dyDescent="0.3">
      <c r="C5328" s="44" t="s">
        <v>19784</v>
      </c>
      <c r="D5328" s="47" t="s">
        <v>4819</v>
      </c>
      <c r="F5328" s="52" t="s">
        <v>29641</v>
      </c>
      <c r="G5328" s="10">
        <v>403998</v>
      </c>
      <c r="H5328" s="10" t="s">
        <v>29642</v>
      </c>
      <c r="I5328" s="47" t="s">
        <v>224</v>
      </c>
      <c r="J5328" s="10" t="s">
        <v>225</v>
      </c>
      <c r="K5328" s="10" t="s">
        <v>29643</v>
      </c>
    </row>
    <row r="5329" spans="3:11" ht="15" customHeight="1" x14ac:dyDescent="0.3">
      <c r="C5329" s="44" t="s">
        <v>19785</v>
      </c>
      <c r="D5329" s="47" t="s">
        <v>1259</v>
      </c>
      <c r="F5329" s="52" t="s">
        <v>29644</v>
      </c>
      <c r="G5329" s="10">
        <v>610986</v>
      </c>
      <c r="H5329" s="10" t="s">
        <v>29645</v>
      </c>
      <c r="I5329" s="47" t="s">
        <v>10576</v>
      </c>
      <c r="J5329" s="10" t="s">
        <v>10578</v>
      </c>
      <c r="K5329" s="10" t="s">
        <v>29646</v>
      </c>
    </row>
    <row r="5330" spans="3:11" ht="15" customHeight="1" x14ac:dyDescent="0.3">
      <c r="C5330" s="44" t="s">
        <v>19786</v>
      </c>
      <c r="D5330" s="47" t="s">
        <v>19787</v>
      </c>
      <c r="F5330" s="52" t="s">
        <v>29647</v>
      </c>
      <c r="G5330" s="10">
        <v>478180</v>
      </c>
      <c r="H5330" s="10" t="s">
        <v>29648</v>
      </c>
      <c r="I5330" s="47" t="s">
        <v>10661</v>
      </c>
      <c r="J5330" s="10" t="s">
        <v>10165</v>
      </c>
      <c r="K5330" s="10" t="s">
        <v>29649</v>
      </c>
    </row>
    <row r="5331" spans="3:11" ht="15" customHeight="1" x14ac:dyDescent="0.3">
      <c r="C5331" s="44" t="s">
        <v>19788</v>
      </c>
      <c r="D5331" s="47" t="s">
        <v>5012</v>
      </c>
      <c r="F5331" s="52" t="s">
        <v>29650</v>
      </c>
      <c r="G5331" s="10">
        <v>403922</v>
      </c>
      <c r="H5331" s="10" t="s">
        <v>29651</v>
      </c>
      <c r="I5331" s="47" t="s">
        <v>230</v>
      </c>
      <c r="J5331" s="10" t="s">
        <v>231</v>
      </c>
      <c r="K5331" s="10" t="s">
        <v>29652</v>
      </c>
    </row>
    <row r="5332" spans="3:11" ht="15" customHeight="1" x14ac:dyDescent="0.3">
      <c r="C5332" s="44" t="s">
        <v>19789</v>
      </c>
      <c r="D5332" s="47" t="s">
        <v>5283</v>
      </c>
      <c r="F5332" s="52" t="s">
        <v>29653</v>
      </c>
      <c r="G5332" s="10">
        <v>485034</v>
      </c>
      <c r="H5332" s="10" t="s">
        <v>29654</v>
      </c>
      <c r="I5332" s="47" t="s">
        <v>16417</v>
      </c>
      <c r="J5332" s="10" t="s">
        <v>22573</v>
      </c>
      <c r="K5332" s="10" t="s">
        <v>29655</v>
      </c>
    </row>
    <row r="5333" spans="3:11" ht="15" customHeight="1" x14ac:dyDescent="0.3">
      <c r="C5333" s="44" t="s">
        <v>19790</v>
      </c>
      <c r="D5333" s="47" t="s">
        <v>5355</v>
      </c>
      <c r="F5333" s="52" t="s">
        <v>29656</v>
      </c>
      <c r="G5333" s="10">
        <v>482025</v>
      </c>
      <c r="H5333" s="10" t="s">
        <v>29657</v>
      </c>
      <c r="I5333" s="47" t="s">
        <v>233</v>
      </c>
      <c r="J5333" s="10" t="s">
        <v>234</v>
      </c>
      <c r="K5333" s="10" t="s">
        <v>29658</v>
      </c>
    </row>
    <row r="5334" spans="3:11" ht="15" customHeight="1" x14ac:dyDescent="0.3">
      <c r="C5334" s="44" t="s">
        <v>19791</v>
      </c>
      <c r="D5334" s="47" t="s">
        <v>17590</v>
      </c>
      <c r="F5334" s="52" t="s">
        <v>29659</v>
      </c>
      <c r="G5334" s="10">
        <v>403634</v>
      </c>
      <c r="H5334" s="10" t="s">
        <v>29660</v>
      </c>
      <c r="I5334" s="47" t="s">
        <v>1064</v>
      </c>
      <c r="J5334" s="10" t="s">
        <v>10699</v>
      </c>
      <c r="K5334" s="10" t="s">
        <v>29661</v>
      </c>
    </row>
    <row r="5335" spans="3:11" ht="15" customHeight="1" x14ac:dyDescent="0.3">
      <c r="C5335" s="44" t="s">
        <v>19792</v>
      </c>
      <c r="D5335" s="47" t="s">
        <v>573</v>
      </c>
      <c r="F5335" s="52" t="s">
        <v>29662</v>
      </c>
      <c r="G5335" s="10">
        <v>489632</v>
      </c>
      <c r="H5335" s="10" t="s">
        <v>29663</v>
      </c>
      <c r="I5335" s="47" t="s">
        <v>3144</v>
      </c>
      <c r="J5335" s="10" t="s">
        <v>10197</v>
      </c>
      <c r="K5335" s="10" t="s">
        <v>29664</v>
      </c>
    </row>
    <row r="5336" spans="3:11" ht="15" customHeight="1" x14ac:dyDescent="0.3">
      <c r="C5336" s="44" t="s">
        <v>19793</v>
      </c>
      <c r="D5336" s="47" t="s">
        <v>5516</v>
      </c>
      <c r="F5336" s="52" t="s">
        <v>29665</v>
      </c>
      <c r="G5336" s="10">
        <v>100174780</v>
      </c>
      <c r="H5336" s="10" t="s">
        <v>29666</v>
      </c>
      <c r="I5336" s="47" t="s">
        <v>236</v>
      </c>
      <c r="J5336" s="10" t="s">
        <v>237</v>
      </c>
      <c r="K5336" s="10" t="s">
        <v>29667</v>
      </c>
    </row>
    <row r="5337" spans="3:11" ht="15" customHeight="1" x14ac:dyDescent="0.3">
      <c r="C5337" s="44" t="s">
        <v>19794</v>
      </c>
      <c r="D5337" s="47" t="s">
        <v>1522</v>
      </c>
      <c r="F5337" s="52" t="s">
        <v>29668</v>
      </c>
      <c r="G5337" s="10">
        <v>403869</v>
      </c>
      <c r="H5337" s="10" t="s">
        <v>29669</v>
      </c>
      <c r="I5337" s="47" t="s">
        <v>1077</v>
      </c>
      <c r="J5337" s="10" t="s">
        <v>10288</v>
      </c>
      <c r="K5337" s="10" t="s">
        <v>29670</v>
      </c>
    </row>
    <row r="5338" spans="3:11" ht="15" customHeight="1" x14ac:dyDescent="0.3">
      <c r="C5338" s="44" t="s">
        <v>19795</v>
      </c>
      <c r="D5338" s="47" t="s">
        <v>687</v>
      </c>
      <c r="F5338" s="52" t="s">
        <v>29671</v>
      </c>
      <c r="G5338" s="10">
        <v>403521</v>
      </c>
      <c r="H5338" s="10" t="s">
        <v>29672</v>
      </c>
      <c r="I5338" s="47" t="s">
        <v>10800</v>
      </c>
      <c r="J5338" s="10" t="s">
        <v>10306</v>
      </c>
      <c r="K5338" s="10" t="s">
        <v>29673</v>
      </c>
    </row>
    <row r="5339" spans="3:11" ht="15" customHeight="1" x14ac:dyDescent="0.3">
      <c r="C5339" s="44" t="s">
        <v>19796</v>
      </c>
      <c r="D5339" s="47" t="s">
        <v>17596</v>
      </c>
      <c r="F5339" s="52" t="s">
        <v>29674</v>
      </c>
      <c r="G5339" s="10">
        <v>488345</v>
      </c>
      <c r="H5339" s="10" t="s">
        <v>29675</v>
      </c>
      <c r="I5339" s="47" t="s">
        <v>10059</v>
      </c>
      <c r="J5339" s="10" t="s">
        <v>10835</v>
      </c>
      <c r="K5339" s="10" t="s">
        <v>29676</v>
      </c>
    </row>
    <row r="5340" spans="3:11" ht="15" customHeight="1" x14ac:dyDescent="0.3">
      <c r="C5340" s="44" t="s">
        <v>19797</v>
      </c>
      <c r="D5340" s="47" t="s">
        <v>5492</v>
      </c>
      <c r="F5340" s="52" t="s">
        <v>29677</v>
      </c>
      <c r="G5340" s="10">
        <v>475829</v>
      </c>
      <c r="H5340" s="10" t="s">
        <v>29678</v>
      </c>
      <c r="I5340" s="47" t="s">
        <v>7184</v>
      </c>
      <c r="J5340" s="10" t="s">
        <v>10428</v>
      </c>
      <c r="K5340" s="10" t="s">
        <v>29679</v>
      </c>
    </row>
    <row r="5341" spans="3:11" ht="15" customHeight="1" x14ac:dyDescent="0.3">
      <c r="C5341" s="44" t="s">
        <v>19798</v>
      </c>
      <c r="D5341" s="47" t="s">
        <v>5642</v>
      </c>
      <c r="F5341" s="52" t="s">
        <v>29680</v>
      </c>
      <c r="G5341" s="10">
        <v>612963</v>
      </c>
      <c r="H5341" s="10" t="s">
        <v>29681</v>
      </c>
      <c r="I5341" s="47" t="s">
        <v>1090</v>
      </c>
      <c r="J5341" s="10" t="s">
        <v>10431</v>
      </c>
      <c r="K5341" s="10" t="s">
        <v>29682</v>
      </c>
    </row>
    <row r="5342" spans="3:11" ht="15" customHeight="1" x14ac:dyDescent="0.3">
      <c r="C5342" s="44" t="s">
        <v>19799</v>
      </c>
      <c r="D5342" s="47" t="s">
        <v>4986</v>
      </c>
      <c r="F5342" s="52" t="s">
        <v>29683</v>
      </c>
      <c r="G5342" s="10">
        <v>608155</v>
      </c>
      <c r="H5342" s="10" t="s">
        <v>29684</v>
      </c>
      <c r="I5342" s="47" t="s">
        <v>10922</v>
      </c>
      <c r="J5342" s="10" t="s">
        <v>10439</v>
      </c>
      <c r="K5342" s="10" t="s">
        <v>29685</v>
      </c>
    </row>
    <row r="5343" spans="3:11" ht="15" customHeight="1" x14ac:dyDescent="0.3">
      <c r="C5343" s="44" t="s">
        <v>19800</v>
      </c>
      <c r="D5343" s="47" t="s">
        <v>1267</v>
      </c>
      <c r="F5343" s="52" t="s">
        <v>29686</v>
      </c>
      <c r="G5343" s="10">
        <v>611581</v>
      </c>
      <c r="H5343" s="10" t="s">
        <v>29687</v>
      </c>
      <c r="I5343" s="47" t="s">
        <v>10937</v>
      </c>
      <c r="J5343" s="10" t="s">
        <v>10829</v>
      </c>
      <c r="K5343" s="10" t="s">
        <v>29688</v>
      </c>
    </row>
    <row r="5344" spans="3:11" ht="15" customHeight="1" x14ac:dyDescent="0.3">
      <c r="C5344" s="44" t="s">
        <v>19801</v>
      </c>
      <c r="D5344" s="47" t="s">
        <v>5760</v>
      </c>
      <c r="F5344" s="52" t="s">
        <v>29689</v>
      </c>
      <c r="G5344" s="10">
        <v>606935</v>
      </c>
      <c r="H5344" s="10" t="s">
        <v>29690</v>
      </c>
      <c r="I5344" s="47" t="s">
        <v>10940</v>
      </c>
      <c r="J5344" s="10" t="s">
        <v>10942</v>
      </c>
      <c r="K5344" s="10" t="s">
        <v>29691</v>
      </c>
    </row>
    <row r="5345" spans="3:11" ht="15" customHeight="1" x14ac:dyDescent="0.3">
      <c r="C5345" s="44" t="s">
        <v>19802</v>
      </c>
      <c r="D5345" s="47" t="s">
        <v>5764</v>
      </c>
      <c r="F5345" s="52" t="s">
        <v>29692</v>
      </c>
      <c r="G5345" s="10">
        <v>491909</v>
      </c>
      <c r="H5345" s="10" t="s">
        <v>29693</v>
      </c>
      <c r="I5345" s="47" t="s">
        <v>16431</v>
      </c>
      <c r="J5345" s="10" t="s">
        <v>22725</v>
      </c>
      <c r="K5345" s="10" t="s">
        <v>29694</v>
      </c>
    </row>
    <row r="5346" spans="3:11" ht="15" customHeight="1" x14ac:dyDescent="0.3">
      <c r="C5346" s="44" t="s">
        <v>19803</v>
      </c>
      <c r="D5346" s="47" t="s">
        <v>5768</v>
      </c>
      <c r="F5346" s="52" t="s">
        <v>29695</v>
      </c>
      <c r="G5346" s="10">
        <v>476130</v>
      </c>
      <c r="H5346" s="10" t="s">
        <v>29696</v>
      </c>
      <c r="I5346" s="47" t="s">
        <v>10968</v>
      </c>
      <c r="J5346" s="10" t="s">
        <v>10516</v>
      </c>
      <c r="K5346" s="10" t="s">
        <v>29697</v>
      </c>
    </row>
    <row r="5347" spans="3:11" ht="15" customHeight="1" x14ac:dyDescent="0.3">
      <c r="C5347" s="44" t="s">
        <v>19804</v>
      </c>
      <c r="D5347" s="47" t="s">
        <v>3911</v>
      </c>
      <c r="F5347" s="52" t="s">
        <v>29698</v>
      </c>
      <c r="G5347" s="10">
        <v>403574</v>
      </c>
      <c r="H5347" s="10" t="s">
        <v>29699</v>
      </c>
      <c r="I5347" s="47" t="s">
        <v>4122</v>
      </c>
      <c r="J5347" s="10" t="s">
        <v>10531</v>
      </c>
      <c r="K5347" s="10" t="s">
        <v>29700</v>
      </c>
    </row>
    <row r="5348" spans="3:11" ht="15" customHeight="1" x14ac:dyDescent="0.3">
      <c r="C5348" s="44" t="s">
        <v>19805</v>
      </c>
      <c r="D5348" s="47" t="s">
        <v>3912</v>
      </c>
      <c r="F5348" s="52" t="s">
        <v>29701</v>
      </c>
      <c r="G5348" s="10">
        <v>403576</v>
      </c>
      <c r="H5348" s="10" t="s">
        <v>29702</v>
      </c>
      <c r="I5348" s="47" t="s">
        <v>10973</v>
      </c>
      <c r="J5348" s="10" t="s">
        <v>10534</v>
      </c>
      <c r="K5348" s="10" t="s">
        <v>29703</v>
      </c>
    </row>
    <row r="5349" spans="3:11" ht="15" customHeight="1" x14ac:dyDescent="0.3">
      <c r="C5349" s="44" t="s">
        <v>19806</v>
      </c>
      <c r="D5349" s="47" t="s">
        <v>2858</v>
      </c>
      <c r="F5349" s="52" t="s">
        <v>29704</v>
      </c>
      <c r="G5349" s="10">
        <v>403575</v>
      </c>
      <c r="H5349" s="10" t="s">
        <v>29705</v>
      </c>
      <c r="I5349" s="47" t="s">
        <v>10976</v>
      </c>
      <c r="J5349" s="10" t="s">
        <v>10539</v>
      </c>
      <c r="K5349" s="10" t="s">
        <v>29706</v>
      </c>
    </row>
    <row r="5350" spans="3:11" ht="15" customHeight="1" x14ac:dyDescent="0.3">
      <c r="C5350" s="44" t="s">
        <v>19807</v>
      </c>
      <c r="D5350" s="47" t="s">
        <v>920</v>
      </c>
      <c r="F5350" s="52" t="s">
        <v>29707</v>
      </c>
      <c r="G5350" s="10">
        <v>475163</v>
      </c>
      <c r="H5350" s="10" t="s">
        <v>29708</v>
      </c>
      <c r="I5350" s="47" t="s">
        <v>10988</v>
      </c>
      <c r="J5350" s="10" t="s">
        <v>10990</v>
      </c>
      <c r="K5350" s="10" t="s">
        <v>29709</v>
      </c>
    </row>
    <row r="5351" spans="3:11" ht="15" customHeight="1" x14ac:dyDescent="0.3">
      <c r="C5351" s="44" t="s">
        <v>19808</v>
      </c>
      <c r="D5351" s="47" t="s">
        <v>921</v>
      </c>
      <c r="F5351" s="52" t="s">
        <v>29710</v>
      </c>
      <c r="G5351" s="10">
        <v>481590</v>
      </c>
      <c r="H5351" s="10" t="s">
        <v>29711</v>
      </c>
      <c r="I5351" s="47" t="s">
        <v>11023</v>
      </c>
      <c r="J5351" s="10" t="s">
        <v>10931</v>
      </c>
      <c r="K5351" s="10" t="s">
        <v>29712</v>
      </c>
    </row>
    <row r="5352" spans="3:11" ht="15" customHeight="1" x14ac:dyDescent="0.3">
      <c r="C5352" s="44" t="s">
        <v>19809</v>
      </c>
      <c r="D5352" s="47" t="s">
        <v>4244</v>
      </c>
      <c r="F5352" s="52" t="s">
        <v>29713</v>
      </c>
      <c r="G5352" s="10">
        <v>607791</v>
      </c>
      <c r="H5352" s="10" t="s">
        <v>29714</v>
      </c>
      <c r="I5352" s="47" t="s">
        <v>11038</v>
      </c>
      <c r="J5352" s="10" t="s">
        <v>10653</v>
      </c>
      <c r="K5352" s="10" t="s">
        <v>29715</v>
      </c>
    </row>
    <row r="5353" spans="3:11" ht="15" customHeight="1" x14ac:dyDescent="0.3">
      <c r="C5353" s="44" t="s">
        <v>19810</v>
      </c>
      <c r="D5353" s="47" t="s">
        <v>4246</v>
      </c>
      <c r="F5353" s="52" t="s">
        <v>29716</v>
      </c>
      <c r="G5353" s="10">
        <v>490899</v>
      </c>
      <c r="H5353" s="10" t="s">
        <v>29717</v>
      </c>
      <c r="I5353" s="47" t="s">
        <v>11048</v>
      </c>
      <c r="J5353" s="10" t="s">
        <v>10706</v>
      </c>
      <c r="K5353" s="10" t="s">
        <v>29718</v>
      </c>
    </row>
    <row r="5354" spans="3:11" ht="15" customHeight="1" x14ac:dyDescent="0.3">
      <c r="C5354" s="44" t="s">
        <v>19811</v>
      </c>
      <c r="D5354" s="47" t="s">
        <v>4261</v>
      </c>
      <c r="F5354" s="52" t="s">
        <v>29719</v>
      </c>
      <c r="G5354" s="10">
        <v>477532</v>
      </c>
      <c r="H5354" s="10" t="s">
        <v>29720</v>
      </c>
      <c r="I5354" s="47" t="s">
        <v>1481</v>
      </c>
      <c r="J5354" s="10" t="s">
        <v>10753</v>
      </c>
      <c r="K5354" s="10" t="s">
        <v>29721</v>
      </c>
    </row>
    <row r="5355" spans="3:11" ht="15" customHeight="1" x14ac:dyDescent="0.3">
      <c r="C5355" s="44" t="s">
        <v>19812</v>
      </c>
      <c r="D5355" s="47" t="s">
        <v>5610</v>
      </c>
      <c r="F5355" s="52" t="s">
        <v>29722</v>
      </c>
      <c r="G5355" s="10">
        <v>442989</v>
      </c>
      <c r="H5355" s="10" t="s">
        <v>29723</v>
      </c>
      <c r="I5355" s="47" t="s">
        <v>3170</v>
      </c>
      <c r="J5355" s="10" t="s">
        <v>10759</v>
      </c>
      <c r="K5355" s="10" t="s">
        <v>29724</v>
      </c>
    </row>
    <row r="5356" spans="3:11" ht="15" customHeight="1" x14ac:dyDescent="0.3">
      <c r="C5356" s="44" t="s">
        <v>19813</v>
      </c>
      <c r="D5356" s="47" t="s">
        <v>6087</v>
      </c>
      <c r="F5356" s="52" t="s">
        <v>29725</v>
      </c>
      <c r="G5356" s="10">
        <v>481623</v>
      </c>
      <c r="H5356" s="10" t="s">
        <v>29726</v>
      </c>
      <c r="I5356" s="47" t="s">
        <v>1315</v>
      </c>
      <c r="J5356" s="10" t="s">
        <v>11011</v>
      </c>
      <c r="K5356" s="10" t="s">
        <v>29727</v>
      </c>
    </row>
    <row r="5357" spans="3:11" ht="15" customHeight="1" x14ac:dyDescent="0.3">
      <c r="C5357" s="44" t="s">
        <v>19814</v>
      </c>
      <c r="D5357" s="47" t="s">
        <v>6095</v>
      </c>
      <c r="F5357" s="52" t="s">
        <v>29728</v>
      </c>
      <c r="G5357" s="10">
        <v>476521</v>
      </c>
      <c r="H5357" s="10" t="s">
        <v>29729</v>
      </c>
      <c r="I5357" s="47" t="s">
        <v>1117</v>
      </c>
      <c r="J5357" s="10" t="s">
        <v>10762</v>
      </c>
      <c r="K5357" s="10" t="s">
        <v>29730</v>
      </c>
    </row>
    <row r="5358" spans="3:11" ht="15" customHeight="1" x14ac:dyDescent="0.3">
      <c r="C5358" s="44" t="s">
        <v>19815</v>
      </c>
      <c r="D5358" s="47" t="s">
        <v>3226</v>
      </c>
      <c r="F5358" s="52" t="s">
        <v>29731</v>
      </c>
      <c r="G5358" s="10">
        <v>476447</v>
      </c>
      <c r="H5358" s="10" t="s">
        <v>29732</v>
      </c>
      <c r="I5358" s="47" t="s">
        <v>6461</v>
      </c>
      <c r="J5358" s="10" t="s">
        <v>10765</v>
      </c>
      <c r="K5358" s="10" t="s">
        <v>29733</v>
      </c>
    </row>
    <row r="5359" spans="3:11" ht="15" customHeight="1" x14ac:dyDescent="0.3">
      <c r="C5359" s="44" t="s">
        <v>19816</v>
      </c>
      <c r="D5359" s="47" t="s">
        <v>6127</v>
      </c>
      <c r="F5359" s="52" t="s">
        <v>29734</v>
      </c>
      <c r="G5359" s="10">
        <v>475548</v>
      </c>
      <c r="H5359" s="10" t="s">
        <v>29735</v>
      </c>
      <c r="I5359" s="47" t="s">
        <v>27593</v>
      </c>
      <c r="J5359" s="10" t="s">
        <v>29736</v>
      </c>
      <c r="K5359" s="10" t="s">
        <v>29737</v>
      </c>
    </row>
    <row r="5360" spans="3:11" ht="15" customHeight="1" x14ac:dyDescent="0.3">
      <c r="C5360" s="44" t="s">
        <v>19817</v>
      </c>
      <c r="D5360" s="47" t="s">
        <v>3432</v>
      </c>
      <c r="F5360" s="52" t="s">
        <v>29738</v>
      </c>
      <c r="G5360" s="10">
        <v>478902</v>
      </c>
      <c r="H5360" s="10" t="s">
        <v>29739</v>
      </c>
      <c r="I5360" s="47" t="s">
        <v>2578</v>
      </c>
      <c r="J5360" s="10" t="s">
        <v>11069</v>
      </c>
      <c r="K5360" s="10" t="s">
        <v>29740</v>
      </c>
    </row>
    <row r="5361" spans="3:11" ht="15" customHeight="1" x14ac:dyDescent="0.3">
      <c r="C5361" s="44" t="s">
        <v>19818</v>
      </c>
      <c r="D5361" s="47" t="s">
        <v>3443</v>
      </c>
      <c r="F5361" s="52" t="s">
        <v>29741</v>
      </c>
      <c r="G5361" s="10">
        <v>100352070</v>
      </c>
      <c r="H5361" s="10" t="s">
        <v>29742</v>
      </c>
      <c r="I5361" s="47" t="s">
        <v>453</v>
      </c>
      <c r="J5361" s="10" t="s">
        <v>455</v>
      </c>
      <c r="K5361" s="10" t="s">
        <v>29743</v>
      </c>
    </row>
    <row r="5362" spans="3:11" ht="15" customHeight="1" x14ac:dyDescent="0.3">
      <c r="C5362" s="44" t="s">
        <v>19819</v>
      </c>
      <c r="D5362" s="47" t="s">
        <v>928</v>
      </c>
      <c r="F5362" s="52" t="s">
        <v>29744</v>
      </c>
      <c r="G5362" s="10">
        <v>100008914</v>
      </c>
      <c r="H5362" s="10" t="s">
        <v>29745</v>
      </c>
      <c r="I5362" s="47" t="s">
        <v>430</v>
      </c>
      <c r="J5362" s="10" t="s">
        <v>474</v>
      </c>
      <c r="K5362" s="10" t="s">
        <v>29746</v>
      </c>
    </row>
    <row r="5363" spans="3:11" ht="15" customHeight="1" x14ac:dyDescent="0.3">
      <c r="C5363" s="44" t="s">
        <v>19820</v>
      </c>
      <c r="D5363" s="47" t="s">
        <v>6180</v>
      </c>
      <c r="F5363" s="52" t="s">
        <v>29747</v>
      </c>
      <c r="G5363" s="10">
        <v>100008767</v>
      </c>
      <c r="H5363" s="10" t="s">
        <v>29748</v>
      </c>
      <c r="I5363" s="47" t="s">
        <v>27188</v>
      </c>
      <c r="J5363" s="10" t="s">
        <v>28572</v>
      </c>
      <c r="K5363" s="10" t="s">
        <v>29749</v>
      </c>
    </row>
    <row r="5364" spans="3:11" ht="15" customHeight="1" x14ac:dyDescent="0.3">
      <c r="C5364" s="44" t="s">
        <v>19821</v>
      </c>
      <c r="D5364" s="47" t="s">
        <v>1356</v>
      </c>
      <c r="F5364" s="52" t="s">
        <v>29750</v>
      </c>
      <c r="G5364" s="10">
        <v>100354947</v>
      </c>
      <c r="H5364" s="10" t="s">
        <v>29751</v>
      </c>
      <c r="I5364" s="47" t="s">
        <v>483</v>
      </c>
      <c r="J5364" s="10" t="s">
        <v>485</v>
      </c>
      <c r="K5364" s="10" t="s">
        <v>29752</v>
      </c>
    </row>
    <row r="5365" spans="3:11" ht="15" customHeight="1" x14ac:dyDescent="0.3">
      <c r="C5365" s="44" t="s">
        <v>19822</v>
      </c>
      <c r="D5365" s="47" t="s">
        <v>1269</v>
      </c>
      <c r="F5365" s="52" t="s">
        <v>29753</v>
      </c>
      <c r="G5365" s="10">
        <v>100345841</v>
      </c>
      <c r="H5365" s="10" t="s">
        <v>29754</v>
      </c>
      <c r="I5365" s="47" t="s">
        <v>433</v>
      </c>
      <c r="J5365" s="10" t="s">
        <v>493</v>
      </c>
      <c r="K5365" s="10" t="s">
        <v>29755</v>
      </c>
    </row>
    <row r="5366" spans="3:11" ht="15" customHeight="1" x14ac:dyDescent="0.3">
      <c r="C5366" s="44" t="s">
        <v>19823</v>
      </c>
      <c r="D5366" s="47" t="s">
        <v>17620</v>
      </c>
      <c r="F5366" s="52" t="s">
        <v>29756</v>
      </c>
      <c r="G5366" s="10">
        <v>100339733</v>
      </c>
      <c r="H5366" s="10" t="s">
        <v>29757</v>
      </c>
      <c r="I5366" s="47" t="s">
        <v>565</v>
      </c>
      <c r="J5366" s="10" t="s">
        <v>567</v>
      </c>
      <c r="K5366" s="10" t="s">
        <v>29758</v>
      </c>
    </row>
    <row r="5367" spans="3:11" ht="15" customHeight="1" x14ac:dyDescent="0.3">
      <c r="C5367" s="44" t="s">
        <v>19824</v>
      </c>
      <c r="D5367" s="47" t="s">
        <v>5181</v>
      </c>
      <c r="F5367" s="52" t="s">
        <v>29759</v>
      </c>
      <c r="G5367" s="10">
        <v>100355970</v>
      </c>
      <c r="H5367" s="10" t="s">
        <v>29760</v>
      </c>
      <c r="I5367" s="47" t="s">
        <v>574</v>
      </c>
      <c r="J5367" s="10" t="s">
        <v>576</v>
      </c>
      <c r="K5367" s="10" t="s">
        <v>29761</v>
      </c>
    </row>
    <row r="5368" spans="3:11" ht="15" customHeight="1" x14ac:dyDescent="0.3">
      <c r="C5368" s="44" t="s">
        <v>19825</v>
      </c>
      <c r="D5368" s="47" t="s">
        <v>2861</v>
      </c>
      <c r="F5368" s="52" t="s">
        <v>29762</v>
      </c>
      <c r="G5368" s="10">
        <v>100338272</v>
      </c>
      <c r="H5368" s="10" t="s">
        <v>29763</v>
      </c>
      <c r="I5368" s="47" t="s">
        <v>27197</v>
      </c>
      <c r="J5368" s="10" t="s">
        <v>28597</v>
      </c>
      <c r="K5368" s="10" t="s">
        <v>29764</v>
      </c>
    </row>
    <row r="5369" spans="3:11" ht="15" customHeight="1" x14ac:dyDescent="0.3">
      <c r="C5369" s="44" t="s">
        <v>19826</v>
      </c>
      <c r="D5369" s="47" t="s">
        <v>4449</v>
      </c>
      <c r="F5369" s="52" t="s">
        <v>29765</v>
      </c>
      <c r="G5369" s="10">
        <v>100343898</v>
      </c>
      <c r="H5369" s="10" t="s">
        <v>29766</v>
      </c>
      <c r="I5369" s="47" t="s">
        <v>603</v>
      </c>
      <c r="J5369" s="10" t="s">
        <v>605</v>
      </c>
      <c r="K5369" s="10" t="s">
        <v>29767</v>
      </c>
    </row>
    <row r="5370" spans="3:11" ht="15" customHeight="1" x14ac:dyDescent="0.3">
      <c r="C5370" s="44" t="s">
        <v>19827</v>
      </c>
      <c r="D5370" s="47" t="s">
        <v>929</v>
      </c>
      <c r="F5370" s="52" t="s">
        <v>29768</v>
      </c>
      <c r="G5370" s="10">
        <v>100347504</v>
      </c>
      <c r="H5370" s="10" t="s">
        <v>29769</v>
      </c>
      <c r="I5370" s="47" t="s">
        <v>628</v>
      </c>
      <c r="J5370" s="10" t="s">
        <v>630</v>
      </c>
      <c r="K5370" s="10" t="s">
        <v>29770</v>
      </c>
    </row>
    <row r="5371" spans="3:11" ht="15" customHeight="1" x14ac:dyDescent="0.3">
      <c r="C5371" s="44" t="s">
        <v>19828</v>
      </c>
      <c r="D5371" s="47" t="s">
        <v>3963</v>
      </c>
      <c r="F5371" s="52" t="s">
        <v>29771</v>
      </c>
      <c r="G5371" s="10">
        <v>100352290</v>
      </c>
      <c r="H5371" s="10" t="s">
        <v>29772</v>
      </c>
      <c r="I5371" s="47" t="s">
        <v>636</v>
      </c>
      <c r="J5371" s="10" t="s">
        <v>638</v>
      </c>
      <c r="K5371" s="10" t="s">
        <v>29773</v>
      </c>
    </row>
    <row r="5372" spans="3:11" ht="15" customHeight="1" x14ac:dyDescent="0.3">
      <c r="C5372" s="44" t="s">
        <v>19829</v>
      </c>
      <c r="D5372" s="47" t="s">
        <v>6439</v>
      </c>
      <c r="F5372" s="52" t="s">
        <v>29774</v>
      </c>
      <c r="G5372" s="10">
        <v>100351868</v>
      </c>
      <c r="H5372" s="10" t="s">
        <v>29775</v>
      </c>
      <c r="I5372" s="47" t="s">
        <v>645</v>
      </c>
      <c r="J5372" s="10" t="s">
        <v>647</v>
      </c>
      <c r="K5372" s="10" t="s">
        <v>29776</v>
      </c>
    </row>
    <row r="5373" spans="3:11" ht="15" customHeight="1" x14ac:dyDescent="0.3">
      <c r="C5373" s="44" t="s">
        <v>19830</v>
      </c>
      <c r="D5373" s="47" t="s">
        <v>2443</v>
      </c>
      <c r="F5373" s="52" t="s">
        <v>29777</v>
      </c>
      <c r="G5373" s="10">
        <v>100009537</v>
      </c>
      <c r="H5373" s="10" t="s">
        <v>29778</v>
      </c>
      <c r="I5373" s="47" t="s">
        <v>27608</v>
      </c>
      <c r="J5373" s="10" t="s">
        <v>670</v>
      </c>
      <c r="K5373" s="10" t="s">
        <v>29779</v>
      </c>
    </row>
    <row r="5374" spans="3:11" ht="15" customHeight="1" x14ac:dyDescent="0.3">
      <c r="C5374" s="44" t="s">
        <v>19831</v>
      </c>
      <c r="D5374" s="47" t="s">
        <v>939</v>
      </c>
      <c r="F5374" s="52" t="s">
        <v>29780</v>
      </c>
      <c r="G5374" s="10">
        <v>100344258</v>
      </c>
      <c r="H5374" s="10" t="s">
        <v>29781</v>
      </c>
      <c r="I5374" s="47" t="s">
        <v>27610</v>
      </c>
      <c r="J5374" s="10" t="s">
        <v>764</v>
      </c>
      <c r="K5374" s="10" t="s">
        <v>29782</v>
      </c>
    </row>
    <row r="5375" spans="3:11" ht="15" customHeight="1" x14ac:dyDescent="0.3">
      <c r="C5375" s="44" t="s">
        <v>19832</v>
      </c>
      <c r="D5375" s="47" t="s">
        <v>2483</v>
      </c>
      <c r="F5375" s="52" t="s">
        <v>29783</v>
      </c>
      <c r="G5375" s="10">
        <v>100338318</v>
      </c>
      <c r="H5375" s="10" t="s">
        <v>29784</v>
      </c>
      <c r="I5375" s="47" t="s">
        <v>773</v>
      </c>
      <c r="J5375" s="10" t="s">
        <v>740</v>
      </c>
      <c r="K5375" s="10" t="s">
        <v>29785</v>
      </c>
    </row>
    <row r="5376" spans="3:11" ht="15" customHeight="1" x14ac:dyDescent="0.3">
      <c r="C5376" s="44" t="s">
        <v>19833</v>
      </c>
      <c r="D5376" s="47" t="s">
        <v>4342</v>
      </c>
      <c r="F5376" s="52" t="s">
        <v>29786</v>
      </c>
      <c r="G5376" s="10">
        <v>100343088</v>
      </c>
      <c r="H5376" s="10" t="s">
        <v>29787</v>
      </c>
      <c r="I5376" s="47" t="s">
        <v>811</v>
      </c>
      <c r="J5376" s="10" t="s">
        <v>788</v>
      </c>
      <c r="K5376" s="10" t="s">
        <v>29788</v>
      </c>
    </row>
    <row r="5377" spans="3:11" ht="15" customHeight="1" x14ac:dyDescent="0.3">
      <c r="C5377" s="44" t="s">
        <v>19834</v>
      </c>
      <c r="D5377" s="47" t="s">
        <v>4482</v>
      </c>
      <c r="F5377" s="52" t="s">
        <v>29789</v>
      </c>
      <c r="G5377" s="10">
        <v>100338450</v>
      </c>
      <c r="H5377" s="10" t="s">
        <v>29790</v>
      </c>
      <c r="I5377" s="47" t="s">
        <v>821</v>
      </c>
      <c r="J5377" s="10" t="s">
        <v>823</v>
      </c>
      <c r="K5377" s="10" t="s">
        <v>29791</v>
      </c>
    </row>
    <row r="5378" spans="3:11" ht="15" customHeight="1" x14ac:dyDescent="0.3">
      <c r="C5378" s="44" t="s">
        <v>19835</v>
      </c>
      <c r="D5378" s="47" t="s">
        <v>3731</v>
      </c>
      <c r="F5378" s="52" t="s">
        <v>29792</v>
      </c>
      <c r="G5378" s="10">
        <v>100009549</v>
      </c>
      <c r="H5378" s="10" t="s">
        <v>29793</v>
      </c>
      <c r="I5378" s="47" t="s">
        <v>827</v>
      </c>
      <c r="J5378" s="10" t="s">
        <v>829</v>
      </c>
      <c r="K5378" s="10" t="s">
        <v>29794</v>
      </c>
    </row>
    <row r="5379" spans="3:11" ht="15" customHeight="1" x14ac:dyDescent="0.3">
      <c r="C5379" s="44" t="s">
        <v>19836</v>
      </c>
      <c r="D5379" s="47" t="s">
        <v>3478</v>
      </c>
      <c r="F5379" s="52" t="s">
        <v>29795</v>
      </c>
      <c r="G5379" s="10">
        <v>100009307</v>
      </c>
      <c r="H5379" s="10" t="s">
        <v>29796</v>
      </c>
      <c r="I5379" s="47" t="s">
        <v>27616</v>
      </c>
      <c r="J5379" s="10" t="s">
        <v>29797</v>
      </c>
      <c r="K5379" s="10" t="s">
        <v>29798</v>
      </c>
    </row>
    <row r="5380" spans="3:11" ht="15" customHeight="1" x14ac:dyDescent="0.3">
      <c r="C5380" s="44" t="s">
        <v>19837</v>
      </c>
      <c r="D5380" s="47" t="s">
        <v>7077</v>
      </c>
      <c r="F5380" s="52" t="s">
        <v>29799</v>
      </c>
      <c r="G5380" s="10">
        <v>100008995</v>
      </c>
      <c r="H5380" s="10" t="s">
        <v>29800</v>
      </c>
      <c r="I5380" s="47" t="s">
        <v>460</v>
      </c>
      <c r="J5380" s="10" t="s">
        <v>1170</v>
      </c>
      <c r="K5380" s="10" t="s">
        <v>29801</v>
      </c>
    </row>
    <row r="5381" spans="3:11" ht="15" customHeight="1" x14ac:dyDescent="0.3">
      <c r="C5381" s="44" t="s">
        <v>19838</v>
      </c>
      <c r="D5381" s="47" t="s">
        <v>7174</v>
      </c>
      <c r="F5381" s="52" t="s">
        <v>29802</v>
      </c>
      <c r="G5381" s="10">
        <v>100009003</v>
      </c>
      <c r="H5381" s="10" t="s">
        <v>29803</v>
      </c>
      <c r="I5381" s="47" t="s">
        <v>1213</v>
      </c>
      <c r="J5381" s="10" t="s">
        <v>1180</v>
      </c>
      <c r="K5381" s="10" t="s">
        <v>29804</v>
      </c>
    </row>
    <row r="5382" spans="3:11" ht="15" customHeight="1" x14ac:dyDescent="0.3">
      <c r="C5382" s="44" t="s">
        <v>19839</v>
      </c>
      <c r="D5382" s="47" t="s">
        <v>7180</v>
      </c>
      <c r="F5382" s="52" t="s">
        <v>29805</v>
      </c>
      <c r="G5382" s="10">
        <v>100347778</v>
      </c>
      <c r="H5382" s="10" t="s">
        <v>29806</v>
      </c>
      <c r="I5382" s="47" t="s">
        <v>1219</v>
      </c>
      <c r="J5382" s="10" t="s">
        <v>1221</v>
      </c>
      <c r="K5382" s="10" t="s">
        <v>29807</v>
      </c>
    </row>
    <row r="5383" spans="3:11" ht="15" customHeight="1" x14ac:dyDescent="0.3">
      <c r="C5383" s="44" t="s">
        <v>19840</v>
      </c>
      <c r="D5383" s="47" t="s">
        <v>17635</v>
      </c>
      <c r="F5383" s="52" t="s">
        <v>29808</v>
      </c>
      <c r="G5383" s="10">
        <v>100353706</v>
      </c>
      <c r="H5383" s="10" t="s">
        <v>29809</v>
      </c>
      <c r="I5383" s="47" t="s">
        <v>27621</v>
      </c>
      <c r="J5383" s="10" t="s">
        <v>29810</v>
      </c>
      <c r="K5383" s="10" t="s">
        <v>29811</v>
      </c>
    </row>
    <row r="5384" spans="3:11" ht="15" customHeight="1" x14ac:dyDescent="0.3">
      <c r="C5384" s="44" t="s">
        <v>19841</v>
      </c>
      <c r="D5384" s="47" t="s">
        <v>7214</v>
      </c>
      <c r="F5384" s="52" t="s">
        <v>29812</v>
      </c>
      <c r="G5384" s="10">
        <v>100009195</v>
      </c>
      <c r="H5384" s="10" t="s">
        <v>29813</v>
      </c>
      <c r="I5384" s="47" t="s">
        <v>1290</v>
      </c>
      <c r="J5384" s="10" t="s">
        <v>1265</v>
      </c>
      <c r="K5384" s="10" t="s">
        <v>29814</v>
      </c>
    </row>
    <row r="5385" spans="3:11" ht="15" customHeight="1" x14ac:dyDescent="0.3">
      <c r="C5385" s="44" t="s">
        <v>19842</v>
      </c>
      <c r="D5385" s="47" t="s">
        <v>1364</v>
      </c>
      <c r="F5385" s="52" t="s">
        <v>29815</v>
      </c>
      <c r="G5385" s="10">
        <v>100008636</v>
      </c>
      <c r="H5385" s="10" t="s">
        <v>29816</v>
      </c>
      <c r="I5385" s="47" t="s">
        <v>462</v>
      </c>
      <c r="J5385" s="10" t="s">
        <v>1272</v>
      </c>
      <c r="K5385" s="10" t="s">
        <v>29817</v>
      </c>
    </row>
    <row r="5386" spans="3:11" ht="15" customHeight="1" x14ac:dyDescent="0.3">
      <c r="C5386" s="44" t="s">
        <v>19843</v>
      </c>
      <c r="D5386" s="47" t="s">
        <v>8544</v>
      </c>
      <c r="F5386" s="52" t="s">
        <v>29818</v>
      </c>
      <c r="G5386" s="10">
        <v>100338523</v>
      </c>
      <c r="H5386" s="10" t="s">
        <v>29819</v>
      </c>
      <c r="I5386" s="47" t="s">
        <v>1304</v>
      </c>
      <c r="J5386" s="10" t="s">
        <v>1280</v>
      </c>
      <c r="K5386" s="10" t="s">
        <v>29820</v>
      </c>
    </row>
    <row r="5387" spans="3:11" ht="15" customHeight="1" x14ac:dyDescent="0.3">
      <c r="C5387" s="44" t="s">
        <v>19844</v>
      </c>
      <c r="D5387" s="47" t="s">
        <v>2506</v>
      </c>
      <c r="F5387" s="52" t="s">
        <v>29821</v>
      </c>
      <c r="G5387" s="10">
        <v>100009055</v>
      </c>
      <c r="H5387" s="10" t="s">
        <v>29822</v>
      </c>
      <c r="I5387" s="47" t="s">
        <v>27626</v>
      </c>
      <c r="J5387" s="10" t="s">
        <v>29823</v>
      </c>
      <c r="K5387" s="10" t="s">
        <v>29824</v>
      </c>
    </row>
    <row r="5388" spans="3:11" ht="15" customHeight="1" x14ac:dyDescent="0.3">
      <c r="C5388" s="44" t="s">
        <v>19845</v>
      </c>
      <c r="D5388" s="47" t="s">
        <v>2518</v>
      </c>
      <c r="F5388" s="52" t="s">
        <v>29825</v>
      </c>
      <c r="G5388" s="10">
        <v>100342533</v>
      </c>
      <c r="H5388" s="10" t="s">
        <v>29826</v>
      </c>
      <c r="I5388" s="47" t="s">
        <v>1329</v>
      </c>
      <c r="J5388" s="10" t="s">
        <v>28688</v>
      </c>
      <c r="K5388" s="10" t="s">
        <v>29827</v>
      </c>
    </row>
    <row r="5389" spans="3:11" ht="15" customHeight="1" x14ac:dyDescent="0.3">
      <c r="C5389" s="44" t="s">
        <v>19846</v>
      </c>
      <c r="D5389" s="47" t="s">
        <v>2867</v>
      </c>
      <c r="F5389" s="52" t="s">
        <v>29828</v>
      </c>
      <c r="G5389" s="10">
        <v>100008601</v>
      </c>
      <c r="H5389" s="10" t="s">
        <v>29829</v>
      </c>
      <c r="I5389" s="47" t="s">
        <v>27629</v>
      </c>
      <c r="J5389" s="10" t="s">
        <v>29830</v>
      </c>
      <c r="K5389" s="10" t="s">
        <v>29831</v>
      </c>
    </row>
    <row r="5390" spans="3:11" ht="15" customHeight="1" x14ac:dyDescent="0.3">
      <c r="C5390" s="44" t="s">
        <v>19847</v>
      </c>
      <c r="D5390" s="47" t="s">
        <v>7349</v>
      </c>
      <c r="F5390" s="52" t="s">
        <v>29832</v>
      </c>
      <c r="G5390" s="10">
        <v>100328796</v>
      </c>
      <c r="H5390" s="10" t="s">
        <v>29833</v>
      </c>
      <c r="I5390" s="47" t="s">
        <v>1452</v>
      </c>
      <c r="J5390" s="10" t="s">
        <v>1413</v>
      </c>
      <c r="K5390" s="10" t="s">
        <v>29834</v>
      </c>
    </row>
    <row r="5391" spans="3:11" ht="15" customHeight="1" x14ac:dyDescent="0.3">
      <c r="C5391" s="44" t="s">
        <v>19848</v>
      </c>
      <c r="D5391" s="47" t="s">
        <v>3483</v>
      </c>
      <c r="F5391" s="52" t="s">
        <v>29835</v>
      </c>
      <c r="G5391" s="10">
        <v>100009337</v>
      </c>
      <c r="H5391" s="10" t="s">
        <v>29836</v>
      </c>
      <c r="I5391" s="47" t="s">
        <v>468</v>
      </c>
      <c r="J5391" s="10" t="s">
        <v>1431</v>
      </c>
      <c r="K5391" s="10" t="s">
        <v>29837</v>
      </c>
    </row>
    <row r="5392" spans="3:11" ht="15" customHeight="1" x14ac:dyDescent="0.3">
      <c r="C5392" s="44" t="s">
        <v>19849</v>
      </c>
      <c r="D5392" s="47" t="s">
        <v>7360</v>
      </c>
      <c r="F5392" s="52" t="s">
        <v>29838</v>
      </c>
      <c r="G5392" s="10">
        <v>100008646</v>
      </c>
      <c r="H5392" s="10" t="s">
        <v>29839</v>
      </c>
      <c r="I5392" s="47" t="s">
        <v>859</v>
      </c>
      <c r="J5392" s="10" t="s">
        <v>1461</v>
      </c>
      <c r="K5392" s="10" t="s">
        <v>29840</v>
      </c>
    </row>
    <row r="5393" spans="3:11" ht="15" customHeight="1" x14ac:dyDescent="0.3">
      <c r="C5393" s="44" t="s">
        <v>19850</v>
      </c>
      <c r="D5393" s="47" t="s">
        <v>7394</v>
      </c>
      <c r="F5393" s="52" t="s">
        <v>29841</v>
      </c>
      <c r="G5393" s="10">
        <v>100358536</v>
      </c>
      <c r="H5393" s="10" t="s">
        <v>29842</v>
      </c>
      <c r="I5393" s="47" t="s">
        <v>863</v>
      </c>
      <c r="J5393" s="10" t="s">
        <v>1589</v>
      </c>
      <c r="K5393" s="10" t="s">
        <v>29843</v>
      </c>
    </row>
    <row r="5394" spans="3:11" ht="15" customHeight="1" x14ac:dyDescent="0.3">
      <c r="C5394" s="44" t="s">
        <v>19851</v>
      </c>
      <c r="D5394" s="47" t="s">
        <v>2868</v>
      </c>
      <c r="F5394" s="52" t="s">
        <v>29844</v>
      </c>
      <c r="G5394" s="10">
        <v>100328815</v>
      </c>
      <c r="H5394" s="10" t="s">
        <v>29845</v>
      </c>
      <c r="I5394" s="47" t="s">
        <v>27635</v>
      </c>
      <c r="J5394" s="10" t="s">
        <v>29846</v>
      </c>
      <c r="K5394" s="10" t="s">
        <v>29847</v>
      </c>
    </row>
    <row r="5395" spans="3:11" ht="15" customHeight="1" x14ac:dyDescent="0.3">
      <c r="C5395" s="44" t="s">
        <v>19852</v>
      </c>
      <c r="D5395" s="47" t="s">
        <v>4020</v>
      </c>
      <c r="F5395" s="52" t="s">
        <v>29848</v>
      </c>
      <c r="G5395" s="10">
        <v>100358787</v>
      </c>
      <c r="H5395" s="10" t="s">
        <v>29849</v>
      </c>
      <c r="I5395" s="47" t="s">
        <v>1700</v>
      </c>
      <c r="J5395" s="10" t="s">
        <v>1702</v>
      </c>
      <c r="K5395" s="10" t="s">
        <v>29850</v>
      </c>
    </row>
    <row r="5396" spans="3:11" ht="15" customHeight="1" x14ac:dyDescent="0.3">
      <c r="C5396" s="44" t="s">
        <v>19853</v>
      </c>
      <c r="D5396" s="47" t="s">
        <v>7422</v>
      </c>
      <c r="F5396" s="52" t="s">
        <v>29851</v>
      </c>
      <c r="G5396" s="10">
        <v>100359062</v>
      </c>
      <c r="H5396" s="10" t="s">
        <v>29852</v>
      </c>
      <c r="I5396" s="47" t="s">
        <v>872</v>
      </c>
      <c r="J5396" s="10" t="s">
        <v>1705</v>
      </c>
      <c r="K5396" s="10" t="s">
        <v>29853</v>
      </c>
    </row>
    <row r="5397" spans="3:11" ht="15" customHeight="1" x14ac:dyDescent="0.3">
      <c r="C5397" s="44" t="s">
        <v>19854</v>
      </c>
      <c r="D5397" s="47" t="s">
        <v>4021</v>
      </c>
      <c r="F5397" s="52" t="s">
        <v>29854</v>
      </c>
      <c r="G5397" s="10">
        <v>100358645</v>
      </c>
      <c r="H5397" s="10" t="s">
        <v>29855</v>
      </c>
      <c r="I5397" s="47" t="s">
        <v>1707</v>
      </c>
      <c r="J5397" s="10" t="s">
        <v>1709</v>
      </c>
      <c r="K5397" s="10" t="s">
        <v>29856</v>
      </c>
    </row>
    <row r="5398" spans="3:11" ht="15" customHeight="1" x14ac:dyDescent="0.3">
      <c r="C5398" s="44" t="s">
        <v>19855</v>
      </c>
      <c r="D5398" s="47" t="s">
        <v>5818</v>
      </c>
      <c r="F5398" s="52" t="s">
        <v>29857</v>
      </c>
      <c r="G5398" s="10">
        <v>100345154</v>
      </c>
      <c r="H5398" s="10" t="s">
        <v>29858</v>
      </c>
      <c r="I5398" s="47" t="s">
        <v>1723</v>
      </c>
      <c r="J5398" s="10" t="s">
        <v>1668</v>
      </c>
      <c r="K5398" s="10" t="s">
        <v>29859</v>
      </c>
    </row>
    <row r="5399" spans="3:11" ht="15" customHeight="1" x14ac:dyDescent="0.3">
      <c r="C5399" s="44" t="s">
        <v>19856</v>
      </c>
      <c r="D5399" s="47" t="s">
        <v>948</v>
      </c>
      <c r="F5399" s="52" t="s">
        <v>29860</v>
      </c>
      <c r="G5399" s="10">
        <v>100008875</v>
      </c>
      <c r="H5399" s="10" t="s">
        <v>29861</v>
      </c>
      <c r="I5399" s="47" t="s">
        <v>1151</v>
      </c>
      <c r="J5399" s="10" t="s">
        <v>1909</v>
      </c>
      <c r="K5399" s="10" t="s">
        <v>29862</v>
      </c>
    </row>
    <row r="5400" spans="3:11" ht="15" customHeight="1" x14ac:dyDescent="0.3">
      <c r="C5400" s="44" t="s">
        <v>19857</v>
      </c>
      <c r="D5400" s="47" t="s">
        <v>953</v>
      </c>
      <c r="F5400" s="52" t="s">
        <v>29863</v>
      </c>
      <c r="G5400" s="10">
        <v>100351828</v>
      </c>
      <c r="H5400" s="10" t="s">
        <v>29864</v>
      </c>
      <c r="I5400" s="47" t="s">
        <v>27642</v>
      </c>
      <c r="J5400" s="10" t="s">
        <v>29865</v>
      </c>
      <c r="K5400" s="10" t="s">
        <v>29866</v>
      </c>
    </row>
    <row r="5401" spans="3:11" ht="15" customHeight="1" x14ac:dyDescent="0.3">
      <c r="C5401" s="44" t="s">
        <v>19858</v>
      </c>
      <c r="D5401" s="47" t="s">
        <v>752</v>
      </c>
      <c r="F5401" s="52" t="s">
        <v>29867</v>
      </c>
      <c r="G5401" s="10">
        <v>100338118</v>
      </c>
      <c r="H5401" s="10" t="s">
        <v>29868</v>
      </c>
      <c r="I5401" s="47" t="s">
        <v>2017</v>
      </c>
      <c r="J5401" s="10" t="s">
        <v>2019</v>
      </c>
      <c r="K5401" s="10" t="s">
        <v>29869</v>
      </c>
    </row>
    <row r="5402" spans="3:11" ht="15" customHeight="1" x14ac:dyDescent="0.3">
      <c r="C5402" s="44" t="s">
        <v>19859</v>
      </c>
      <c r="D5402" s="47" t="s">
        <v>17658</v>
      </c>
      <c r="F5402" s="52" t="s">
        <v>29870</v>
      </c>
      <c r="G5402" s="10">
        <v>100347269</v>
      </c>
      <c r="H5402" s="10" t="s">
        <v>29871</v>
      </c>
      <c r="I5402" s="47" t="s">
        <v>1162</v>
      </c>
      <c r="J5402" s="10" t="s">
        <v>2134</v>
      </c>
      <c r="K5402" s="10" t="s">
        <v>29872</v>
      </c>
    </row>
    <row r="5403" spans="3:11" ht="15" customHeight="1" x14ac:dyDescent="0.3">
      <c r="C5403" s="44" t="s">
        <v>19860</v>
      </c>
      <c r="D5403" s="47" t="s">
        <v>17660</v>
      </c>
      <c r="F5403" s="52" t="s">
        <v>29873</v>
      </c>
      <c r="G5403" s="10">
        <v>100009121</v>
      </c>
      <c r="H5403" s="10" t="s">
        <v>29874</v>
      </c>
      <c r="I5403" s="47" t="s">
        <v>1324</v>
      </c>
      <c r="J5403" s="10" t="s">
        <v>2143</v>
      </c>
      <c r="K5403" s="10" t="s">
        <v>29875</v>
      </c>
    </row>
    <row r="5404" spans="3:11" ht="15" customHeight="1" x14ac:dyDescent="0.3">
      <c r="C5404" s="44" t="s">
        <v>19861</v>
      </c>
      <c r="D5404" s="47" t="s">
        <v>3486</v>
      </c>
      <c r="F5404" s="52" t="s">
        <v>29876</v>
      </c>
      <c r="G5404" s="10">
        <v>100009197</v>
      </c>
      <c r="H5404" s="10" t="s">
        <v>29877</v>
      </c>
      <c r="I5404" s="47" t="s">
        <v>2159</v>
      </c>
      <c r="J5404" s="10" t="s">
        <v>2161</v>
      </c>
      <c r="K5404" s="10" t="s">
        <v>29878</v>
      </c>
    </row>
    <row r="5405" spans="3:11" ht="15" customHeight="1" x14ac:dyDescent="0.3">
      <c r="C5405" s="44" t="s">
        <v>19862</v>
      </c>
      <c r="D5405" s="47" t="s">
        <v>7774</v>
      </c>
      <c r="F5405" s="52" t="s">
        <v>29879</v>
      </c>
      <c r="G5405" s="10">
        <v>100009050</v>
      </c>
      <c r="H5405" s="10" t="s">
        <v>29880</v>
      </c>
      <c r="I5405" s="47" t="s">
        <v>27648</v>
      </c>
      <c r="J5405" s="10" t="s">
        <v>2202</v>
      </c>
      <c r="K5405" s="10" t="s">
        <v>29881</v>
      </c>
    </row>
    <row r="5406" spans="3:11" ht="15" customHeight="1" x14ac:dyDescent="0.3">
      <c r="C5406" s="44" t="s">
        <v>19863</v>
      </c>
      <c r="D5406" s="47" t="s">
        <v>1282</v>
      </c>
      <c r="F5406" s="52" t="s">
        <v>29882</v>
      </c>
      <c r="G5406" s="10">
        <v>100341645</v>
      </c>
      <c r="H5406" s="10" t="s">
        <v>29883</v>
      </c>
      <c r="I5406" s="47" t="s">
        <v>27650</v>
      </c>
      <c r="J5406" s="10" t="s">
        <v>29884</v>
      </c>
      <c r="K5406" s="10" t="s">
        <v>29885</v>
      </c>
    </row>
    <row r="5407" spans="3:11" ht="15" customHeight="1" x14ac:dyDescent="0.3">
      <c r="C5407" s="44" t="s">
        <v>19864</v>
      </c>
      <c r="D5407" s="47" t="s">
        <v>2878</v>
      </c>
      <c r="F5407" s="52" t="s">
        <v>29886</v>
      </c>
      <c r="G5407" s="10">
        <v>100009092</v>
      </c>
      <c r="H5407" s="10" t="s">
        <v>29887</v>
      </c>
      <c r="I5407" s="47" t="s">
        <v>27652</v>
      </c>
      <c r="J5407" s="10" t="s">
        <v>29888</v>
      </c>
      <c r="K5407" s="10" t="s">
        <v>29889</v>
      </c>
    </row>
    <row r="5408" spans="3:11" ht="15" customHeight="1" x14ac:dyDescent="0.3">
      <c r="C5408" s="44" t="s">
        <v>19865</v>
      </c>
      <c r="D5408" s="47" t="s">
        <v>1950</v>
      </c>
      <c r="F5408" s="52" t="s">
        <v>29890</v>
      </c>
      <c r="G5408" s="10">
        <v>100008726</v>
      </c>
      <c r="H5408" s="10" t="s">
        <v>29891</v>
      </c>
      <c r="I5408" s="47" t="s">
        <v>27654</v>
      </c>
      <c r="J5408" s="10" t="s">
        <v>29892</v>
      </c>
      <c r="K5408" s="10" t="s">
        <v>29893</v>
      </c>
    </row>
    <row r="5409" spans="3:11" ht="15" customHeight="1" x14ac:dyDescent="0.3">
      <c r="C5409" s="44" t="s">
        <v>19866</v>
      </c>
      <c r="D5409" s="47" t="s">
        <v>1288</v>
      </c>
      <c r="F5409" s="52" t="s">
        <v>29894</v>
      </c>
      <c r="G5409" s="10">
        <v>100008840</v>
      </c>
      <c r="H5409" s="10" t="s">
        <v>29895</v>
      </c>
      <c r="I5409" s="47" t="s">
        <v>2476</v>
      </c>
      <c r="J5409" s="10" t="s">
        <v>2478</v>
      </c>
      <c r="K5409" s="10" t="s">
        <v>29896</v>
      </c>
    </row>
    <row r="5410" spans="3:11" ht="15" customHeight="1" x14ac:dyDescent="0.3">
      <c r="C5410" s="44" t="s">
        <v>19867</v>
      </c>
      <c r="D5410" s="47" t="s">
        <v>1289</v>
      </c>
      <c r="F5410" s="52" t="s">
        <v>29897</v>
      </c>
      <c r="G5410" s="10">
        <v>100342805</v>
      </c>
      <c r="H5410" s="10" t="s">
        <v>29898</v>
      </c>
      <c r="I5410" s="47" t="s">
        <v>2535</v>
      </c>
      <c r="J5410" s="10" t="s">
        <v>2298</v>
      </c>
      <c r="K5410" s="10" t="s">
        <v>29899</v>
      </c>
    </row>
    <row r="5411" spans="3:11" ht="15" customHeight="1" x14ac:dyDescent="0.3">
      <c r="C5411" s="44" t="s">
        <v>19868</v>
      </c>
      <c r="D5411" s="47" t="s">
        <v>6300</v>
      </c>
      <c r="F5411" s="52" t="s">
        <v>29900</v>
      </c>
      <c r="G5411" s="10">
        <v>100340891</v>
      </c>
      <c r="H5411" s="10" t="s">
        <v>29901</v>
      </c>
      <c r="I5411" s="47" t="s">
        <v>2565</v>
      </c>
      <c r="J5411" s="10" t="s">
        <v>2321</v>
      </c>
      <c r="K5411" s="10" t="s">
        <v>29902</v>
      </c>
    </row>
    <row r="5412" spans="3:11" ht="15" customHeight="1" x14ac:dyDescent="0.3">
      <c r="C5412" s="44" t="s">
        <v>19869</v>
      </c>
      <c r="D5412" s="47" t="s">
        <v>6301</v>
      </c>
      <c r="F5412" s="52" t="s">
        <v>29903</v>
      </c>
      <c r="G5412" s="10">
        <v>100009130</v>
      </c>
      <c r="H5412" s="10" t="s">
        <v>29904</v>
      </c>
      <c r="I5412" s="47" t="s">
        <v>891</v>
      </c>
      <c r="J5412" s="10" t="s">
        <v>2456</v>
      </c>
      <c r="K5412" s="10" t="s">
        <v>29905</v>
      </c>
    </row>
    <row r="5413" spans="3:11" ht="15" customHeight="1" x14ac:dyDescent="0.3">
      <c r="C5413" s="44" t="s">
        <v>19870</v>
      </c>
      <c r="D5413" s="47" t="s">
        <v>7961</v>
      </c>
      <c r="F5413" s="52" t="s">
        <v>29906</v>
      </c>
      <c r="G5413" s="10">
        <v>100009036</v>
      </c>
      <c r="H5413" s="10" t="s">
        <v>29907</v>
      </c>
      <c r="I5413" s="47" t="s">
        <v>27660</v>
      </c>
      <c r="J5413" s="10" t="s">
        <v>29908</v>
      </c>
      <c r="K5413" s="10" t="s">
        <v>29909</v>
      </c>
    </row>
    <row r="5414" spans="3:11" ht="15" customHeight="1" x14ac:dyDescent="0.3">
      <c r="C5414" s="44" t="s">
        <v>19871</v>
      </c>
      <c r="D5414" s="47" t="s">
        <v>7966</v>
      </c>
      <c r="F5414" s="52" t="s">
        <v>29910</v>
      </c>
      <c r="G5414" s="10">
        <v>100216334</v>
      </c>
      <c r="H5414" s="10" t="s">
        <v>29911</v>
      </c>
      <c r="I5414" s="47" t="s">
        <v>27662</v>
      </c>
      <c r="J5414" s="10" t="s">
        <v>29912</v>
      </c>
      <c r="K5414" s="10" t="s">
        <v>29913</v>
      </c>
    </row>
    <row r="5415" spans="3:11" ht="15" customHeight="1" x14ac:dyDescent="0.3">
      <c r="C5415" s="44" t="s">
        <v>19872</v>
      </c>
      <c r="D5415" s="47" t="s">
        <v>7975</v>
      </c>
      <c r="F5415" s="52" t="s">
        <v>29914</v>
      </c>
      <c r="G5415" s="10">
        <v>100008927</v>
      </c>
      <c r="H5415" s="10" t="s">
        <v>29915</v>
      </c>
      <c r="I5415" s="47" t="s">
        <v>27664</v>
      </c>
      <c r="J5415" s="10" t="s">
        <v>29916</v>
      </c>
      <c r="K5415" s="10" t="s">
        <v>29917</v>
      </c>
    </row>
    <row r="5416" spans="3:11" ht="15" customHeight="1" x14ac:dyDescent="0.3">
      <c r="C5416" s="44" t="s">
        <v>19873</v>
      </c>
      <c r="D5416" s="47" t="s">
        <v>7983</v>
      </c>
      <c r="F5416" s="52" t="s">
        <v>29918</v>
      </c>
      <c r="G5416" s="10">
        <v>100008688</v>
      </c>
      <c r="H5416" s="10" t="s">
        <v>29919</v>
      </c>
      <c r="I5416" s="47" t="s">
        <v>27666</v>
      </c>
      <c r="J5416" s="10" t="s">
        <v>29920</v>
      </c>
      <c r="K5416" s="10" t="s">
        <v>29921</v>
      </c>
    </row>
    <row r="5417" spans="3:11" ht="15" customHeight="1" x14ac:dyDescent="0.3">
      <c r="C5417" s="44" t="s">
        <v>19874</v>
      </c>
      <c r="D5417" s="47" t="s">
        <v>17681</v>
      </c>
      <c r="F5417" s="52" t="s">
        <v>29922</v>
      </c>
      <c r="G5417" s="10">
        <v>100009372</v>
      </c>
      <c r="H5417" s="10" t="s">
        <v>29923</v>
      </c>
      <c r="I5417" s="47" t="s">
        <v>27668</v>
      </c>
      <c r="J5417" s="10" t="s">
        <v>29924</v>
      </c>
      <c r="K5417" s="10" t="s">
        <v>29925</v>
      </c>
    </row>
    <row r="5418" spans="3:11" ht="15" customHeight="1" x14ac:dyDescent="0.3">
      <c r="C5418" s="44" t="s">
        <v>19875</v>
      </c>
      <c r="D5418" s="47" t="s">
        <v>8011</v>
      </c>
      <c r="F5418" s="52" t="s">
        <v>29926</v>
      </c>
      <c r="G5418" s="10">
        <v>100008825</v>
      </c>
      <c r="H5418" s="10" t="s">
        <v>29927</v>
      </c>
      <c r="I5418" s="47" t="s">
        <v>3035</v>
      </c>
      <c r="J5418" s="10" t="s">
        <v>2831</v>
      </c>
      <c r="K5418" s="10" t="s">
        <v>29928</v>
      </c>
    </row>
    <row r="5419" spans="3:11" ht="15" customHeight="1" x14ac:dyDescent="0.3">
      <c r="C5419" s="44" t="s">
        <v>19876</v>
      </c>
      <c r="D5419" s="47" t="s">
        <v>2882</v>
      </c>
      <c r="F5419" s="52" t="s">
        <v>29929</v>
      </c>
      <c r="G5419" s="10">
        <v>100009152</v>
      </c>
      <c r="H5419" s="10" t="s">
        <v>29930</v>
      </c>
      <c r="I5419" s="47" t="s">
        <v>3049</v>
      </c>
      <c r="J5419" s="10" t="s">
        <v>3051</v>
      </c>
      <c r="K5419" s="10" t="s">
        <v>29931</v>
      </c>
    </row>
    <row r="5420" spans="3:11" ht="15" customHeight="1" x14ac:dyDescent="0.3">
      <c r="C5420" s="44" t="s">
        <v>19877</v>
      </c>
      <c r="D5420" s="47" t="s">
        <v>3240</v>
      </c>
      <c r="F5420" s="52" t="s">
        <v>29932</v>
      </c>
      <c r="G5420" s="10">
        <v>100301546</v>
      </c>
      <c r="H5420" s="10" t="s">
        <v>29933</v>
      </c>
      <c r="I5420" s="47" t="s">
        <v>3060</v>
      </c>
      <c r="J5420" s="10" t="s">
        <v>3062</v>
      </c>
      <c r="K5420" s="10" t="s">
        <v>29934</v>
      </c>
    </row>
    <row r="5421" spans="3:11" ht="15" customHeight="1" x14ac:dyDescent="0.3">
      <c r="C5421" s="44" t="s">
        <v>19878</v>
      </c>
      <c r="D5421" s="47" t="s">
        <v>4365</v>
      </c>
      <c r="F5421" s="52" t="s">
        <v>29935</v>
      </c>
      <c r="G5421" s="10">
        <v>100009377</v>
      </c>
      <c r="H5421" s="10" t="s">
        <v>29936</v>
      </c>
      <c r="I5421" s="47" t="s">
        <v>3097</v>
      </c>
      <c r="J5421" s="10" t="s">
        <v>3099</v>
      </c>
      <c r="K5421" s="10" t="s">
        <v>29937</v>
      </c>
    </row>
    <row r="5422" spans="3:11" ht="15" customHeight="1" x14ac:dyDescent="0.3">
      <c r="C5422" s="44" t="s">
        <v>19879</v>
      </c>
      <c r="D5422" s="47" t="s">
        <v>1402</v>
      </c>
      <c r="F5422" s="52" t="s">
        <v>29938</v>
      </c>
      <c r="G5422" s="10">
        <v>100008999</v>
      </c>
      <c r="H5422" s="10" t="s">
        <v>29939</v>
      </c>
      <c r="I5422" s="47" t="s">
        <v>3104</v>
      </c>
      <c r="J5422" s="10" t="s">
        <v>2941</v>
      </c>
      <c r="K5422" s="10" t="s">
        <v>29940</v>
      </c>
    </row>
    <row r="5423" spans="3:11" ht="15" customHeight="1" x14ac:dyDescent="0.3">
      <c r="C5423" s="44" t="s">
        <v>19880</v>
      </c>
      <c r="D5423" s="47" t="s">
        <v>8114</v>
      </c>
      <c r="F5423" s="52" t="s">
        <v>29941</v>
      </c>
      <c r="G5423" s="10">
        <v>100346964</v>
      </c>
      <c r="H5423" s="10" t="s">
        <v>29942</v>
      </c>
      <c r="I5423" s="47" t="s">
        <v>3083</v>
      </c>
      <c r="J5423" s="10" t="s">
        <v>3162</v>
      </c>
      <c r="K5423" s="10" t="s">
        <v>29943</v>
      </c>
    </row>
    <row r="5424" spans="3:11" ht="15" customHeight="1" x14ac:dyDescent="0.3">
      <c r="C5424" s="44" t="s">
        <v>19881</v>
      </c>
      <c r="D5424" s="47" t="s">
        <v>6349</v>
      </c>
      <c r="F5424" s="52" t="s">
        <v>29944</v>
      </c>
      <c r="G5424" s="10">
        <v>100009407</v>
      </c>
      <c r="H5424" s="10" t="s">
        <v>29945</v>
      </c>
      <c r="I5424" s="47" t="s">
        <v>27676</v>
      </c>
      <c r="J5424" s="10" t="s">
        <v>29946</v>
      </c>
      <c r="K5424" s="10" t="s">
        <v>29947</v>
      </c>
    </row>
    <row r="5425" spans="3:11" ht="15" customHeight="1" x14ac:dyDescent="0.3">
      <c r="C5425" s="44" t="s">
        <v>19882</v>
      </c>
      <c r="D5425" s="47" t="s">
        <v>6354</v>
      </c>
      <c r="F5425" s="52" t="s">
        <v>29948</v>
      </c>
      <c r="G5425" s="10">
        <v>100327269</v>
      </c>
      <c r="H5425" s="10" t="s">
        <v>29949</v>
      </c>
      <c r="I5425" s="47" t="s">
        <v>27678</v>
      </c>
      <c r="J5425" s="10" t="s">
        <v>29950</v>
      </c>
      <c r="K5425" s="10" t="s">
        <v>29951</v>
      </c>
    </row>
    <row r="5426" spans="3:11" ht="15" customHeight="1" x14ac:dyDescent="0.3">
      <c r="C5426" s="44" t="s">
        <v>19883</v>
      </c>
      <c r="D5426" s="47" t="s">
        <v>3769</v>
      </c>
      <c r="F5426" s="52" t="s">
        <v>29952</v>
      </c>
      <c r="G5426" s="10">
        <v>100346210</v>
      </c>
      <c r="H5426" s="10" t="s">
        <v>29953</v>
      </c>
      <c r="I5426" s="47" t="s">
        <v>1645</v>
      </c>
      <c r="J5426" s="10" t="s">
        <v>3368</v>
      </c>
      <c r="K5426" s="10" t="s">
        <v>29954</v>
      </c>
    </row>
    <row r="5427" spans="3:11" ht="15" customHeight="1" x14ac:dyDescent="0.3">
      <c r="C5427" s="44" t="s">
        <v>19884</v>
      </c>
      <c r="D5427" s="47" t="s">
        <v>17689</v>
      </c>
      <c r="F5427" s="52" t="s">
        <v>29955</v>
      </c>
      <c r="G5427" s="10">
        <v>100355549</v>
      </c>
      <c r="H5427" s="10" t="s">
        <v>29956</v>
      </c>
      <c r="I5427" s="47" t="s">
        <v>1652</v>
      </c>
      <c r="J5427" s="10" t="s">
        <v>3411</v>
      </c>
      <c r="K5427" s="10" t="s">
        <v>29957</v>
      </c>
    </row>
    <row r="5428" spans="3:11" ht="15" customHeight="1" x14ac:dyDescent="0.3">
      <c r="C5428" s="44" t="s">
        <v>19885</v>
      </c>
      <c r="D5428" s="47" t="s">
        <v>17691</v>
      </c>
      <c r="F5428" s="52" t="s">
        <v>29958</v>
      </c>
      <c r="G5428" s="10">
        <v>100009294</v>
      </c>
      <c r="H5428" s="10" t="s">
        <v>29959</v>
      </c>
      <c r="I5428" s="47" t="s">
        <v>3676</v>
      </c>
      <c r="J5428" s="10" t="s">
        <v>3425</v>
      </c>
      <c r="K5428" s="10" t="s">
        <v>29960</v>
      </c>
    </row>
    <row r="5429" spans="3:11" ht="15" customHeight="1" x14ac:dyDescent="0.3">
      <c r="C5429" s="44" t="s">
        <v>19886</v>
      </c>
      <c r="D5429" s="47" t="s">
        <v>8185</v>
      </c>
      <c r="F5429" s="52" t="s">
        <v>29961</v>
      </c>
      <c r="G5429" s="10">
        <v>100009295</v>
      </c>
      <c r="H5429" s="10" t="s">
        <v>29962</v>
      </c>
      <c r="I5429" s="47" t="s">
        <v>3683</v>
      </c>
      <c r="J5429" s="10" t="s">
        <v>3430</v>
      </c>
      <c r="K5429" s="10" t="s">
        <v>29963</v>
      </c>
    </row>
    <row r="5430" spans="3:11" ht="15" customHeight="1" x14ac:dyDescent="0.3">
      <c r="C5430" s="44" t="s">
        <v>19887</v>
      </c>
      <c r="D5430" s="47" t="s">
        <v>8250</v>
      </c>
      <c r="F5430" s="52" t="s">
        <v>29964</v>
      </c>
      <c r="G5430" s="10">
        <v>100009108</v>
      </c>
      <c r="H5430" s="10" t="s">
        <v>29965</v>
      </c>
      <c r="I5430" s="47" t="s">
        <v>27684</v>
      </c>
      <c r="J5430" s="10" t="s">
        <v>29966</v>
      </c>
      <c r="K5430" s="10" t="s">
        <v>29967</v>
      </c>
    </row>
    <row r="5431" spans="3:11" ht="15" customHeight="1" x14ac:dyDescent="0.3">
      <c r="C5431" s="44" t="s">
        <v>19888</v>
      </c>
      <c r="D5431" s="47" t="s">
        <v>17698</v>
      </c>
      <c r="F5431" s="52" t="s">
        <v>29968</v>
      </c>
      <c r="G5431" s="10">
        <v>100327271</v>
      </c>
      <c r="H5431" s="10" t="s">
        <v>29969</v>
      </c>
      <c r="I5431" s="47" t="s">
        <v>1500</v>
      </c>
      <c r="J5431" s="10" t="s">
        <v>3445</v>
      </c>
      <c r="K5431" s="10" t="s">
        <v>29970</v>
      </c>
    </row>
    <row r="5432" spans="3:11" ht="15" customHeight="1" x14ac:dyDescent="0.3">
      <c r="C5432" s="44" t="s">
        <v>19889</v>
      </c>
      <c r="D5432" s="47" t="s">
        <v>8357</v>
      </c>
      <c r="F5432" s="52" t="s">
        <v>29971</v>
      </c>
      <c r="G5432" s="10">
        <v>100009063</v>
      </c>
      <c r="H5432" s="10" t="s">
        <v>29972</v>
      </c>
      <c r="I5432" s="47" t="s">
        <v>3851</v>
      </c>
      <c r="J5432" s="10" t="s">
        <v>3530</v>
      </c>
      <c r="K5432" s="10" t="s">
        <v>29973</v>
      </c>
    </row>
    <row r="5433" spans="3:11" ht="15" customHeight="1" x14ac:dyDescent="0.3">
      <c r="C5433" s="44" t="s">
        <v>19890</v>
      </c>
      <c r="D5433" s="47" t="s">
        <v>8425</v>
      </c>
      <c r="F5433" s="52" t="s">
        <v>29974</v>
      </c>
      <c r="G5433" s="10">
        <v>100008800</v>
      </c>
      <c r="H5433" s="10" t="s">
        <v>29975</v>
      </c>
      <c r="I5433" s="47" t="s">
        <v>27688</v>
      </c>
      <c r="J5433" s="10" t="s">
        <v>29976</v>
      </c>
      <c r="K5433" s="10" t="s">
        <v>29977</v>
      </c>
    </row>
    <row r="5434" spans="3:11" ht="15" customHeight="1" x14ac:dyDescent="0.3">
      <c r="C5434" s="44" t="s">
        <v>19891</v>
      </c>
      <c r="D5434" s="47" t="s">
        <v>6122</v>
      </c>
      <c r="F5434" s="52" t="s">
        <v>29978</v>
      </c>
      <c r="G5434" s="10">
        <v>100008801</v>
      </c>
      <c r="H5434" s="10" t="s">
        <v>29979</v>
      </c>
      <c r="I5434" s="47" t="s">
        <v>4006</v>
      </c>
      <c r="J5434" s="10" t="s">
        <v>29980</v>
      </c>
      <c r="K5434" s="10" t="s">
        <v>29981</v>
      </c>
    </row>
    <row r="5435" spans="3:11" ht="15" customHeight="1" x14ac:dyDescent="0.3">
      <c r="C5435" s="44" t="s">
        <v>19892</v>
      </c>
      <c r="D5435" s="47" t="s">
        <v>6126</v>
      </c>
      <c r="F5435" s="52" t="s">
        <v>29982</v>
      </c>
      <c r="G5435" s="10">
        <v>100328551</v>
      </c>
      <c r="H5435" s="10" t="s">
        <v>29983</v>
      </c>
      <c r="I5435" s="47" t="s">
        <v>4133</v>
      </c>
      <c r="J5435" s="10" t="s">
        <v>4135</v>
      </c>
      <c r="K5435" s="10" t="s">
        <v>29984</v>
      </c>
    </row>
    <row r="5436" spans="3:11" ht="15" customHeight="1" x14ac:dyDescent="0.3">
      <c r="C5436" s="44" t="s">
        <v>19893</v>
      </c>
      <c r="D5436" s="47" t="s">
        <v>17705</v>
      </c>
      <c r="F5436" s="52" t="s">
        <v>29985</v>
      </c>
      <c r="G5436" s="10">
        <v>100343775</v>
      </c>
      <c r="H5436" s="10" t="s">
        <v>29986</v>
      </c>
      <c r="I5436" s="47" t="s">
        <v>3095</v>
      </c>
      <c r="J5436" s="10" t="s">
        <v>4155</v>
      </c>
      <c r="K5436" s="10" t="s">
        <v>29987</v>
      </c>
    </row>
    <row r="5437" spans="3:11" ht="15" customHeight="1" x14ac:dyDescent="0.3">
      <c r="C5437" s="44" t="s">
        <v>19894</v>
      </c>
      <c r="D5437" s="47" t="s">
        <v>17707</v>
      </c>
      <c r="F5437" s="52" t="s">
        <v>29988</v>
      </c>
      <c r="G5437" s="10">
        <v>100354475</v>
      </c>
      <c r="H5437" s="10" t="s">
        <v>29989</v>
      </c>
      <c r="I5437" s="47" t="s">
        <v>4195</v>
      </c>
      <c r="J5437" s="10" t="s">
        <v>4197</v>
      </c>
      <c r="K5437" s="10" t="s">
        <v>29990</v>
      </c>
    </row>
    <row r="5438" spans="3:11" ht="15" customHeight="1" x14ac:dyDescent="0.3">
      <c r="C5438" s="44" t="s">
        <v>19895</v>
      </c>
      <c r="D5438" s="47" t="s">
        <v>8638</v>
      </c>
      <c r="F5438" s="52" t="s">
        <v>29991</v>
      </c>
      <c r="G5438" s="10">
        <v>100352386</v>
      </c>
      <c r="H5438" s="10" t="s">
        <v>29992</v>
      </c>
      <c r="I5438" s="47" t="s">
        <v>908</v>
      </c>
      <c r="J5438" s="10" t="s">
        <v>4204</v>
      </c>
      <c r="K5438" s="10" t="s">
        <v>29993</v>
      </c>
    </row>
    <row r="5439" spans="3:11" ht="15" customHeight="1" x14ac:dyDescent="0.3">
      <c r="C5439" s="44" t="s">
        <v>19896</v>
      </c>
      <c r="D5439" s="47" t="s">
        <v>3345</v>
      </c>
      <c r="F5439" s="52" t="s">
        <v>29994</v>
      </c>
      <c r="G5439" s="10">
        <v>100349212</v>
      </c>
      <c r="H5439" s="10" t="s">
        <v>29995</v>
      </c>
      <c r="I5439" s="47" t="s">
        <v>1502</v>
      </c>
      <c r="J5439" s="10" t="s">
        <v>4147</v>
      </c>
      <c r="K5439" s="10" t="s">
        <v>29996</v>
      </c>
    </row>
    <row r="5440" spans="3:11" ht="15" customHeight="1" x14ac:dyDescent="0.3">
      <c r="C5440" s="44" t="s">
        <v>19897</v>
      </c>
      <c r="D5440" s="47" t="s">
        <v>5544</v>
      </c>
      <c r="F5440" s="52" t="s">
        <v>29997</v>
      </c>
      <c r="G5440" s="10">
        <v>100338697</v>
      </c>
      <c r="H5440" s="10" t="s">
        <v>29998</v>
      </c>
      <c r="I5440" s="47" t="s">
        <v>4327</v>
      </c>
      <c r="J5440" s="10" t="s">
        <v>4190</v>
      </c>
      <c r="K5440" s="10" t="s">
        <v>29999</v>
      </c>
    </row>
    <row r="5441" spans="3:11" ht="15" customHeight="1" x14ac:dyDescent="0.3">
      <c r="C5441" s="44" t="s">
        <v>19898</v>
      </c>
      <c r="D5441" s="47" t="s">
        <v>3498</v>
      </c>
      <c r="F5441" s="52" t="s">
        <v>30000</v>
      </c>
      <c r="G5441" s="10">
        <v>100343826</v>
      </c>
      <c r="H5441" s="10" t="s">
        <v>30001</v>
      </c>
      <c r="I5441" s="47" t="s">
        <v>27697</v>
      </c>
      <c r="J5441" s="10" t="s">
        <v>30002</v>
      </c>
      <c r="K5441" s="10" t="s">
        <v>30003</v>
      </c>
    </row>
    <row r="5442" spans="3:11" ht="15" customHeight="1" x14ac:dyDescent="0.3">
      <c r="C5442" s="44" t="s">
        <v>19899</v>
      </c>
      <c r="D5442" s="47" t="s">
        <v>8680</v>
      </c>
      <c r="F5442" s="52" t="s">
        <v>30004</v>
      </c>
      <c r="G5442" s="10">
        <v>100359290</v>
      </c>
      <c r="H5442" s="10" t="s">
        <v>30005</v>
      </c>
      <c r="I5442" s="47" t="s">
        <v>27699</v>
      </c>
      <c r="J5442" s="10" t="s">
        <v>30006</v>
      </c>
      <c r="K5442" s="10" t="s">
        <v>30007</v>
      </c>
    </row>
    <row r="5443" spans="3:11" ht="15" customHeight="1" x14ac:dyDescent="0.3">
      <c r="C5443" s="44" t="s">
        <v>19900</v>
      </c>
      <c r="D5443" s="47" t="s">
        <v>2884</v>
      </c>
      <c r="F5443" s="52" t="s">
        <v>30008</v>
      </c>
      <c r="G5443" s="10">
        <v>100355560</v>
      </c>
      <c r="H5443" s="10" t="s">
        <v>30009</v>
      </c>
      <c r="I5443" s="47" t="s">
        <v>4345</v>
      </c>
      <c r="J5443" s="10" t="s">
        <v>4254</v>
      </c>
      <c r="K5443" s="10" t="s">
        <v>30010</v>
      </c>
    </row>
    <row r="5444" spans="3:11" ht="15" customHeight="1" x14ac:dyDescent="0.3">
      <c r="C5444" s="44" t="s">
        <v>19901</v>
      </c>
      <c r="D5444" s="47" t="s">
        <v>8719</v>
      </c>
      <c r="F5444" s="52" t="s">
        <v>30011</v>
      </c>
      <c r="G5444" s="10">
        <v>100344845</v>
      </c>
      <c r="H5444" s="10" t="s">
        <v>30012</v>
      </c>
      <c r="I5444" s="47" t="s">
        <v>4476</v>
      </c>
      <c r="J5444" s="10" t="s">
        <v>4330</v>
      </c>
      <c r="K5444" s="10" t="s">
        <v>30013</v>
      </c>
    </row>
    <row r="5445" spans="3:11" ht="15" customHeight="1" x14ac:dyDescent="0.3">
      <c r="C5445" s="44" t="s">
        <v>19902</v>
      </c>
      <c r="D5445" s="47" t="s">
        <v>8776</v>
      </c>
      <c r="F5445" s="52" t="s">
        <v>30014</v>
      </c>
      <c r="G5445" s="10">
        <v>100345610</v>
      </c>
      <c r="H5445" s="10" t="s">
        <v>30015</v>
      </c>
      <c r="I5445" s="47" t="s">
        <v>4479</v>
      </c>
      <c r="J5445" s="10" t="s">
        <v>4336</v>
      </c>
      <c r="K5445" s="10" t="s">
        <v>30016</v>
      </c>
    </row>
    <row r="5446" spans="3:11" ht="15" customHeight="1" x14ac:dyDescent="0.3">
      <c r="C5446" s="44" t="s">
        <v>19903</v>
      </c>
      <c r="D5446" s="47" t="s">
        <v>7965</v>
      </c>
      <c r="F5446" s="52" t="s">
        <v>30017</v>
      </c>
      <c r="G5446" s="10">
        <v>100338417</v>
      </c>
      <c r="H5446" s="10" t="s">
        <v>30018</v>
      </c>
      <c r="I5446" s="47" t="s">
        <v>27704</v>
      </c>
      <c r="J5446" s="10" t="s">
        <v>30019</v>
      </c>
      <c r="K5446" s="10" t="s">
        <v>30020</v>
      </c>
    </row>
    <row r="5447" spans="3:11" ht="15" customHeight="1" x14ac:dyDescent="0.3">
      <c r="C5447" s="44" t="s">
        <v>19904</v>
      </c>
      <c r="D5447" s="47" t="s">
        <v>2163</v>
      </c>
      <c r="F5447" s="52" t="s">
        <v>30021</v>
      </c>
      <c r="G5447" s="10">
        <v>100352426</v>
      </c>
      <c r="H5447" s="10" t="s">
        <v>30022</v>
      </c>
      <c r="I5447" s="47" t="s">
        <v>1508</v>
      </c>
      <c r="J5447" s="10" t="s">
        <v>4491</v>
      </c>
      <c r="K5447" s="10" t="s">
        <v>30023</v>
      </c>
    </row>
    <row r="5448" spans="3:11" ht="15" customHeight="1" x14ac:dyDescent="0.3">
      <c r="C5448" s="44" t="s">
        <v>19905</v>
      </c>
      <c r="D5448" s="47" t="s">
        <v>2167</v>
      </c>
      <c r="F5448" s="52" t="s">
        <v>30024</v>
      </c>
      <c r="G5448" s="10">
        <v>100009104</v>
      </c>
      <c r="H5448" s="10" t="s">
        <v>30025</v>
      </c>
      <c r="I5448" s="47" t="s">
        <v>546</v>
      </c>
      <c r="J5448" s="10" t="s">
        <v>4749</v>
      </c>
      <c r="K5448" s="10" t="s">
        <v>30026</v>
      </c>
    </row>
    <row r="5449" spans="3:11" ht="15" customHeight="1" x14ac:dyDescent="0.3">
      <c r="C5449" s="44" t="s">
        <v>19906</v>
      </c>
      <c r="D5449" s="47" t="s">
        <v>2886</v>
      </c>
      <c r="F5449" s="52" t="s">
        <v>30027</v>
      </c>
      <c r="G5449" s="10">
        <v>100356393</v>
      </c>
      <c r="H5449" s="10" t="s">
        <v>30028</v>
      </c>
      <c r="I5449" s="47" t="s">
        <v>4782</v>
      </c>
      <c r="J5449" s="10" t="s">
        <v>4545</v>
      </c>
      <c r="K5449" s="10" t="s">
        <v>30029</v>
      </c>
    </row>
    <row r="5450" spans="3:11" ht="15" customHeight="1" x14ac:dyDescent="0.3">
      <c r="C5450" s="44" t="s">
        <v>19907</v>
      </c>
      <c r="D5450" s="47" t="s">
        <v>1716</v>
      </c>
      <c r="F5450" s="52" t="s">
        <v>30030</v>
      </c>
      <c r="G5450" s="10">
        <v>100347957</v>
      </c>
      <c r="H5450" s="10" t="s">
        <v>30031</v>
      </c>
      <c r="I5450" s="47" t="s">
        <v>4804</v>
      </c>
      <c r="J5450" s="10" t="s">
        <v>4563</v>
      </c>
      <c r="K5450" s="10" t="s">
        <v>30032</v>
      </c>
    </row>
    <row r="5451" spans="3:11" ht="15" customHeight="1" x14ac:dyDescent="0.3">
      <c r="C5451" s="44" t="s">
        <v>19908</v>
      </c>
      <c r="D5451" s="47" t="s">
        <v>2168</v>
      </c>
      <c r="F5451" s="52" t="s">
        <v>30033</v>
      </c>
      <c r="G5451" s="10">
        <v>100348395</v>
      </c>
      <c r="H5451" s="10" t="s">
        <v>30034</v>
      </c>
      <c r="I5451" s="47" t="s">
        <v>1248</v>
      </c>
      <c r="J5451" s="10" t="s">
        <v>4566</v>
      </c>
      <c r="K5451" s="10" t="s">
        <v>30035</v>
      </c>
    </row>
    <row r="5452" spans="3:11" ht="15" customHeight="1" x14ac:dyDescent="0.3">
      <c r="C5452" s="44" t="s">
        <v>19909</v>
      </c>
      <c r="D5452" s="47" t="s">
        <v>8858</v>
      </c>
      <c r="F5452" s="52" t="s">
        <v>30036</v>
      </c>
      <c r="G5452" s="10">
        <v>100350642</v>
      </c>
      <c r="H5452" s="10" t="s">
        <v>30037</v>
      </c>
      <c r="I5452" s="47" t="s">
        <v>27711</v>
      </c>
      <c r="J5452" s="10" t="s">
        <v>30038</v>
      </c>
      <c r="K5452" s="10" t="s">
        <v>30039</v>
      </c>
    </row>
    <row r="5453" spans="3:11" ht="15" customHeight="1" x14ac:dyDescent="0.3">
      <c r="C5453" s="44" t="s">
        <v>19910</v>
      </c>
      <c r="D5453" s="47" t="s">
        <v>3503</v>
      </c>
      <c r="F5453" s="52" t="s">
        <v>30040</v>
      </c>
      <c r="G5453" s="10">
        <v>100338146</v>
      </c>
      <c r="H5453" s="10" t="s">
        <v>30041</v>
      </c>
      <c r="I5453" s="47" t="s">
        <v>27713</v>
      </c>
      <c r="J5453" s="10" t="s">
        <v>4575</v>
      </c>
      <c r="K5453" s="10" t="s">
        <v>30042</v>
      </c>
    </row>
    <row r="5454" spans="3:11" ht="15" customHeight="1" x14ac:dyDescent="0.3">
      <c r="C5454" s="44" t="s">
        <v>19911</v>
      </c>
      <c r="D5454" s="47" t="s">
        <v>2171</v>
      </c>
      <c r="F5454" s="52" t="s">
        <v>30043</v>
      </c>
      <c r="G5454" s="10">
        <v>100352258</v>
      </c>
      <c r="H5454" s="10" t="s">
        <v>30044</v>
      </c>
      <c r="I5454" s="47" t="s">
        <v>27715</v>
      </c>
      <c r="J5454" s="10" t="s">
        <v>4586</v>
      </c>
      <c r="K5454" s="10" t="s">
        <v>30045</v>
      </c>
    </row>
    <row r="5455" spans="3:11" ht="15" customHeight="1" x14ac:dyDescent="0.3">
      <c r="C5455" s="44" t="s">
        <v>19912</v>
      </c>
      <c r="D5455" s="47" t="s">
        <v>17725</v>
      </c>
      <c r="F5455" s="52" t="s">
        <v>30046</v>
      </c>
      <c r="G5455" s="10">
        <v>100008609</v>
      </c>
      <c r="H5455" s="10" t="s">
        <v>30047</v>
      </c>
      <c r="I5455" s="47" t="s">
        <v>915</v>
      </c>
      <c r="J5455" s="10" t="s">
        <v>4696</v>
      </c>
      <c r="K5455" s="10" t="s">
        <v>30048</v>
      </c>
    </row>
    <row r="5456" spans="3:11" ht="15" customHeight="1" x14ac:dyDescent="0.3">
      <c r="C5456" s="44" t="s">
        <v>19913</v>
      </c>
      <c r="D5456" s="47" t="s">
        <v>2890</v>
      </c>
      <c r="F5456" s="52" t="s">
        <v>30049</v>
      </c>
      <c r="G5456" s="10">
        <v>100352966</v>
      </c>
      <c r="H5456" s="10" t="s">
        <v>30050</v>
      </c>
      <c r="I5456" s="47" t="s">
        <v>27718</v>
      </c>
      <c r="J5456" s="10" t="s">
        <v>30051</v>
      </c>
      <c r="K5456" s="10" t="s">
        <v>30052</v>
      </c>
    </row>
    <row r="5457" spans="3:11" ht="15" customHeight="1" x14ac:dyDescent="0.3">
      <c r="C5457" s="44" t="s">
        <v>19914</v>
      </c>
      <c r="D5457" s="47" t="s">
        <v>8885</v>
      </c>
      <c r="F5457" s="52" t="s">
        <v>30053</v>
      </c>
      <c r="G5457" s="10">
        <v>100009120</v>
      </c>
      <c r="H5457" s="10" t="s">
        <v>30054</v>
      </c>
      <c r="I5457" s="47" t="s">
        <v>27720</v>
      </c>
      <c r="J5457" s="10" t="s">
        <v>30055</v>
      </c>
      <c r="K5457" s="10" t="s">
        <v>30056</v>
      </c>
    </row>
    <row r="5458" spans="3:11" ht="15" customHeight="1" x14ac:dyDescent="0.3">
      <c r="C5458" s="44" t="s">
        <v>19915</v>
      </c>
      <c r="D5458" s="47" t="s">
        <v>8892</v>
      </c>
      <c r="F5458" s="52" t="s">
        <v>30057</v>
      </c>
      <c r="G5458" s="10">
        <v>100009065</v>
      </c>
      <c r="H5458" s="10" t="s">
        <v>30058</v>
      </c>
      <c r="I5458" s="47" t="s">
        <v>5215</v>
      </c>
      <c r="J5458" s="10" t="s">
        <v>4956</v>
      </c>
      <c r="K5458" s="10" t="s">
        <v>30059</v>
      </c>
    </row>
    <row r="5459" spans="3:11" ht="15" customHeight="1" x14ac:dyDescent="0.3">
      <c r="C5459" s="44" t="s">
        <v>19916</v>
      </c>
      <c r="D5459" s="47" t="s">
        <v>8896</v>
      </c>
      <c r="F5459" s="52" t="s">
        <v>30060</v>
      </c>
      <c r="G5459" s="10">
        <v>100009119</v>
      </c>
      <c r="H5459" s="10" t="s">
        <v>30061</v>
      </c>
      <c r="I5459" s="47" t="s">
        <v>5211</v>
      </c>
      <c r="J5459" s="10" t="s">
        <v>4961</v>
      </c>
      <c r="K5459" s="10" t="s">
        <v>30062</v>
      </c>
    </row>
    <row r="5460" spans="3:11" ht="15" customHeight="1" x14ac:dyDescent="0.3">
      <c r="C5460" s="44" t="s">
        <v>19917</v>
      </c>
      <c r="D5460" s="47" t="s">
        <v>8905</v>
      </c>
      <c r="F5460" s="52" t="s">
        <v>30063</v>
      </c>
      <c r="G5460" s="10">
        <v>100009064</v>
      </c>
      <c r="H5460" s="10" t="s">
        <v>30064</v>
      </c>
      <c r="I5460" s="47" t="s">
        <v>4360</v>
      </c>
      <c r="J5460" s="10" t="s">
        <v>4964</v>
      </c>
      <c r="K5460" s="10" t="s">
        <v>30065</v>
      </c>
    </row>
    <row r="5461" spans="3:11" ht="15" customHeight="1" x14ac:dyDescent="0.3">
      <c r="C5461" s="44" t="s">
        <v>19918</v>
      </c>
      <c r="D5461" s="47" t="s">
        <v>17731</v>
      </c>
      <c r="F5461" s="52" t="s">
        <v>30066</v>
      </c>
      <c r="G5461" s="10">
        <v>100009154</v>
      </c>
      <c r="H5461" s="10" t="s">
        <v>30067</v>
      </c>
      <c r="I5461" s="47" t="s">
        <v>742</v>
      </c>
      <c r="J5461" s="10" t="s">
        <v>30068</v>
      </c>
      <c r="K5461" s="10" t="s">
        <v>30069</v>
      </c>
    </row>
    <row r="5462" spans="3:11" ht="15" customHeight="1" x14ac:dyDescent="0.3">
      <c r="C5462" s="44" t="s">
        <v>19919</v>
      </c>
      <c r="D5462" s="47" t="s">
        <v>8749</v>
      </c>
      <c r="F5462" s="52" t="s">
        <v>30070</v>
      </c>
      <c r="G5462" s="10">
        <v>100328765</v>
      </c>
      <c r="H5462" s="10" t="s">
        <v>30071</v>
      </c>
      <c r="I5462" s="47" t="s">
        <v>27726</v>
      </c>
      <c r="J5462" s="10" t="s">
        <v>30072</v>
      </c>
      <c r="K5462" s="10" t="s">
        <v>30073</v>
      </c>
    </row>
    <row r="5463" spans="3:11" ht="15" customHeight="1" x14ac:dyDescent="0.3">
      <c r="C5463" s="44" t="s">
        <v>19920</v>
      </c>
      <c r="D5463" s="47" t="s">
        <v>5550</v>
      </c>
      <c r="F5463" s="52" t="s">
        <v>30074</v>
      </c>
      <c r="G5463" s="10">
        <v>100356802</v>
      </c>
      <c r="H5463" s="10" t="s">
        <v>30075</v>
      </c>
      <c r="I5463" s="47" t="s">
        <v>5388</v>
      </c>
      <c r="J5463" s="10" t="s">
        <v>5192</v>
      </c>
      <c r="K5463" s="10" t="s">
        <v>30076</v>
      </c>
    </row>
    <row r="5464" spans="3:11" ht="15" customHeight="1" x14ac:dyDescent="0.3">
      <c r="C5464" s="44" t="s">
        <v>19921</v>
      </c>
      <c r="D5464" s="47" t="s">
        <v>8963</v>
      </c>
      <c r="F5464" s="52" t="s">
        <v>30077</v>
      </c>
      <c r="G5464" s="10">
        <v>100343376</v>
      </c>
      <c r="H5464" s="10" t="s">
        <v>30078</v>
      </c>
      <c r="I5464" s="47" t="s">
        <v>1681</v>
      </c>
      <c r="J5464" s="10" t="s">
        <v>5484</v>
      </c>
      <c r="K5464" s="10" t="s">
        <v>30079</v>
      </c>
    </row>
    <row r="5465" spans="3:11" ht="15" customHeight="1" x14ac:dyDescent="0.3">
      <c r="C5465" s="44" t="s">
        <v>19922</v>
      </c>
      <c r="D5465" s="47" t="s">
        <v>7179</v>
      </c>
      <c r="F5465" s="52" t="s">
        <v>30080</v>
      </c>
      <c r="G5465" s="10">
        <v>100342383</v>
      </c>
      <c r="H5465" s="10" t="s">
        <v>30081</v>
      </c>
      <c r="I5465" s="47" t="s">
        <v>27730</v>
      </c>
      <c r="J5465" s="10" t="s">
        <v>30082</v>
      </c>
      <c r="K5465" s="10" t="s">
        <v>30083</v>
      </c>
    </row>
    <row r="5466" spans="3:11" ht="15" customHeight="1" x14ac:dyDescent="0.3">
      <c r="C5466" s="44" t="s">
        <v>19923</v>
      </c>
      <c r="D5466" s="47" t="s">
        <v>2897</v>
      </c>
      <c r="F5466" s="52" t="s">
        <v>30084</v>
      </c>
      <c r="G5466" s="10">
        <v>100009258</v>
      </c>
      <c r="H5466" s="10" t="s">
        <v>30085</v>
      </c>
      <c r="I5466" s="47" t="s">
        <v>582</v>
      </c>
      <c r="J5466" s="10" t="s">
        <v>5447</v>
      </c>
      <c r="K5466" s="10" t="s">
        <v>30086</v>
      </c>
    </row>
    <row r="5467" spans="3:11" ht="15" customHeight="1" x14ac:dyDescent="0.3">
      <c r="C5467" s="44" t="s">
        <v>19924</v>
      </c>
      <c r="D5467" s="47" t="s">
        <v>5210</v>
      </c>
      <c r="F5467" s="52" t="s">
        <v>30087</v>
      </c>
      <c r="G5467" s="10">
        <v>100355002</v>
      </c>
      <c r="H5467" s="10" t="s">
        <v>30088</v>
      </c>
      <c r="I5467" s="47" t="s">
        <v>588</v>
      </c>
      <c r="J5467" s="10" t="s">
        <v>5725</v>
      </c>
      <c r="K5467" s="10" t="s">
        <v>30089</v>
      </c>
    </row>
    <row r="5468" spans="3:11" ht="15" customHeight="1" x14ac:dyDescent="0.3">
      <c r="C5468" s="44" t="s">
        <v>19925</v>
      </c>
      <c r="D5468" s="47" t="s">
        <v>2178</v>
      </c>
      <c r="F5468" s="52" t="s">
        <v>30090</v>
      </c>
      <c r="G5468" s="10">
        <v>100343289</v>
      </c>
      <c r="H5468" s="10" t="s">
        <v>30091</v>
      </c>
      <c r="I5468" s="47" t="s">
        <v>602</v>
      </c>
      <c r="J5468" s="10" t="s">
        <v>5730</v>
      </c>
      <c r="K5468" s="10" t="s">
        <v>30092</v>
      </c>
    </row>
    <row r="5469" spans="3:11" ht="15" customHeight="1" x14ac:dyDescent="0.3">
      <c r="C5469" s="44" t="s">
        <v>19926</v>
      </c>
      <c r="D5469" s="47" t="s">
        <v>4056</v>
      </c>
      <c r="F5469" s="52" t="s">
        <v>30093</v>
      </c>
      <c r="G5469" s="10">
        <v>100346804</v>
      </c>
      <c r="H5469" s="10" t="s">
        <v>30094</v>
      </c>
      <c r="I5469" s="47" t="s">
        <v>626</v>
      </c>
      <c r="J5469" s="10" t="s">
        <v>5736</v>
      </c>
      <c r="K5469" s="10" t="s">
        <v>30095</v>
      </c>
    </row>
    <row r="5470" spans="3:11" ht="15" customHeight="1" x14ac:dyDescent="0.3">
      <c r="C5470" s="44" t="s">
        <v>19927</v>
      </c>
      <c r="D5470" s="47" t="s">
        <v>17842</v>
      </c>
      <c r="F5470" s="52" t="s">
        <v>30096</v>
      </c>
      <c r="G5470" s="10">
        <v>100341099</v>
      </c>
      <c r="H5470" s="10" t="s">
        <v>30097</v>
      </c>
      <c r="I5470" s="47" t="s">
        <v>5740</v>
      </c>
      <c r="J5470" s="10" t="s">
        <v>5742</v>
      </c>
      <c r="K5470" s="10" t="s">
        <v>30098</v>
      </c>
    </row>
    <row r="5471" spans="3:11" ht="15" customHeight="1" x14ac:dyDescent="0.3">
      <c r="C5471" s="44" t="s">
        <v>19928</v>
      </c>
      <c r="D5471" s="47" t="s">
        <v>7987</v>
      </c>
      <c r="F5471" s="52" t="s">
        <v>30099</v>
      </c>
      <c r="G5471" s="10">
        <v>100355382</v>
      </c>
      <c r="H5471" s="10" t="s">
        <v>30100</v>
      </c>
      <c r="I5471" s="47" t="s">
        <v>5744</v>
      </c>
      <c r="J5471" s="10" t="s">
        <v>5470</v>
      </c>
      <c r="K5471" s="10" t="s">
        <v>30101</v>
      </c>
    </row>
    <row r="5472" spans="3:11" ht="15" customHeight="1" x14ac:dyDescent="0.3">
      <c r="C5472" s="44" t="s">
        <v>19929</v>
      </c>
      <c r="D5472" s="47" t="s">
        <v>997</v>
      </c>
      <c r="F5472" s="52" t="s">
        <v>30102</v>
      </c>
      <c r="G5472" s="10">
        <v>100348842</v>
      </c>
      <c r="H5472" s="10" t="s">
        <v>30103</v>
      </c>
      <c r="I5472" s="47" t="s">
        <v>27738</v>
      </c>
      <c r="J5472" s="10" t="s">
        <v>5560</v>
      </c>
      <c r="K5472" s="10" t="s">
        <v>30104</v>
      </c>
    </row>
    <row r="5473" spans="3:11" ht="15" customHeight="1" x14ac:dyDescent="0.3">
      <c r="C5473" s="44" t="s">
        <v>19930</v>
      </c>
      <c r="D5473" s="47" t="s">
        <v>2903</v>
      </c>
      <c r="F5473" s="52" t="s">
        <v>30105</v>
      </c>
      <c r="G5473" s="10">
        <v>100009073</v>
      </c>
      <c r="H5473" s="10" t="s">
        <v>30106</v>
      </c>
      <c r="I5473" s="47" t="s">
        <v>27740</v>
      </c>
      <c r="J5473" s="10" t="s">
        <v>30107</v>
      </c>
      <c r="K5473" s="10" t="s">
        <v>30108</v>
      </c>
    </row>
    <row r="5474" spans="3:11" ht="15" customHeight="1" x14ac:dyDescent="0.3">
      <c r="C5474" s="44" t="s">
        <v>19931</v>
      </c>
      <c r="D5474" s="47" t="s">
        <v>1002</v>
      </c>
      <c r="F5474" s="52" t="s">
        <v>30109</v>
      </c>
      <c r="G5474" s="10">
        <v>100355022</v>
      </c>
      <c r="H5474" s="10" t="s">
        <v>30110</v>
      </c>
      <c r="I5474" s="47" t="s">
        <v>1698</v>
      </c>
      <c r="J5474" s="10" t="s">
        <v>5885</v>
      </c>
      <c r="K5474" s="10" t="s">
        <v>30111</v>
      </c>
    </row>
    <row r="5475" spans="3:11" ht="15" customHeight="1" x14ac:dyDescent="0.3">
      <c r="C5475" s="44" t="s">
        <v>19932</v>
      </c>
      <c r="D5475" s="47" t="s">
        <v>17745</v>
      </c>
      <c r="F5475" s="52" t="s">
        <v>30112</v>
      </c>
      <c r="G5475" s="10">
        <v>100338214</v>
      </c>
      <c r="H5475" s="10" t="s">
        <v>30113</v>
      </c>
      <c r="I5475" s="47" t="s">
        <v>27743</v>
      </c>
      <c r="J5475" s="10" t="s">
        <v>30114</v>
      </c>
      <c r="K5475" s="10" t="s">
        <v>30115</v>
      </c>
    </row>
    <row r="5476" spans="3:11" ht="15" customHeight="1" x14ac:dyDescent="0.3">
      <c r="C5476" s="44" t="s">
        <v>19933</v>
      </c>
      <c r="D5476" s="47" t="s">
        <v>19934</v>
      </c>
      <c r="F5476" s="52" t="s">
        <v>30116</v>
      </c>
      <c r="G5476" s="10">
        <v>100328784</v>
      </c>
      <c r="H5476" s="10" t="s">
        <v>30117</v>
      </c>
      <c r="I5476" s="47" t="s">
        <v>6215</v>
      </c>
      <c r="J5476" s="10" t="s">
        <v>6153</v>
      </c>
      <c r="K5476" s="10" t="s">
        <v>30118</v>
      </c>
    </row>
    <row r="5477" spans="3:11" ht="15" customHeight="1" x14ac:dyDescent="0.3">
      <c r="C5477" s="44" t="s">
        <v>19935</v>
      </c>
      <c r="D5477" s="47" t="s">
        <v>9383</v>
      </c>
      <c r="F5477" s="52" t="s">
        <v>30119</v>
      </c>
      <c r="G5477" s="10">
        <v>100345382</v>
      </c>
      <c r="H5477" s="10" t="s">
        <v>30120</v>
      </c>
      <c r="I5477" s="47" t="s">
        <v>6371</v>
      </c>
      <c r="J5477" s="10" t="s">
        <v>5844</v>
      </c>
      <c r="K5477" s="10" t="s">
        <v>30121</v>
      </c>
    </row>
    <row r="5478" spans="3:11" ht="15" customHeight="1" x14ac:dyDescent="0.3">
      <c r="C5478" s="44" t="s">
        <v>19936</v>
      </c>
      <c r="D5478" s="47" t="s">
        <v>9392</v>
      </c>
      <c r="F5478" s="52" t="s">
        <v>30122</v>
      </c>
      <c r="G5478" s="10">
        <v>100009541</v>
      </c>
      <c r="H5478" s="10" t="s">
        <v>30123</v>
      </c>
      <c r="I5478" s="47" t="s">
        <v>6393</v>
      </c>
      <c r="J5478" s="10" t="s">
        <v>5852</v>
      </c>
      <c r="K5478" s="10" t="s">
        <v>30124</v>
      </c>
    </row>
    <row r="5479" spans="3:11" ht="15" customHeight="1" x14ac:dyDescent="0.3">
      <c r="C5479" s="44" t="s">
        <v>19937</v>
      </c>
      <c r="D5479" s="47" t="s">
        <v>9405</v>
      </c>
      <c r="F5479" s="52" t="s">
        <v>30125</v>
      </c>
      <c r="G5479" s="10">
        <v>100009395</v>
      </c>
      <c r="H5479" s="10" t="s">
        <v>30126</v>
      </c>
      <c r="I5479" s="47" t="s">
        <v>6411</v>
      </c>
      <c r="J5479" s="10" t="s">
        <v>5860</v>
      </c>
      <c r="K5479" s="10" t="s">
        <v>30127</v>
      </c>
    </row>
    <row r="5480" spans="3:11" ht="15" customHeight="1" x14ac:dyDescent="0.3">
      <c r="C5480" s="44" t="s">
        <v>19938</v>
      </c>
      <c r="D5480" s="48" t="s">
        <v>17752</v>
      </c>
      <c r="F5480" s="52" t="s">
        <v>30128</v>
      </c>
      <c r="G5480" s="10">
        <v>100350887</v>
      </c>
      <c r="H5480" s="10" t="s">
        <v>30129</v>
      </c>
      <c r="I5480" s="47" t="s">
        <v>6497</v>
      </c>
      <c r="J5480" s="10" t="s">
        <v>5897</v>
      </c>
      <c r="K5480" s="10" t="s">
        <v>30130</v>
      </c>
    </row>
    <row r="5481" spans="3:11" ht="15" customHeight="1" x14ac:dyDescent="0.3">
      <c r="C5481" s="44" t="s">
        <v>19939</v>
      </c>
      <c r="D5481" s="48" t="s">
        <v>2182</v>
      </c>
      <c r="F5481" s="52" t="s">
        <v>30131</v>
      </c>
      <c r="G5481" s="10">
        <v>100356373</v>
      </c>
      <c r="H5481" s="10" t="s">
        <v>30132</v>
      </c>
      <c r="I5481" s="47" t="s">
        <v>6505</v>
      </c>
      <c r="J5481" s="10" t="s">
        <v>5903</v>
      </c>
      <c r="K5481" s="10" t="s">
        <v>30133</v>
      </c>
    </row>
    <row r="5482" spans="3:11" ht="15" customHeight="1" x14ac:dyDescent="0.3">
      <c r="C5482" s="44" t="s">
        <v>19940</v>
      </c>
      <c r="D5482" s="48" t="s">
        <v>17755</v>
      </c>
      <c r="F5482" s="52" t="s">
        <v>30134</v>
      </c>
      <c r="G5482" s="10">
        <v>100354037</v>
      </c>
      <c r="H5482" s="10" t="s">
        <v>30135</v>
      </c>
      <c r="I5482" s="47" t="s">
        <v>27751</v>
      </c>
      <c r="J5482" s="10" t="s">
        <v>6537</v>
      </c>
      <c r="K5482" s="10" t="s">
        <v>30136</v>
      </c>
    </row>
    <row r="5483" spans="3:11" ht="15" customHeight="1" x14ac:dyDescent="0.3">
      <c r="C5483" s="44" t="s">
        <v>19941</v>
      </c>
      <c r="D5483" s="48" t="s">
        <v>17757</v>
      </c>
      <c r="F5483" s="52" t="s">
        <v>30137</v>
      </c>
      <c r="G5483" s="10">
        <v>100352959</v>
      </c>
      <c r="H5483" s="10" t="s">
        <v>30138</v>
      </c>
      <c r="I5483" s="47" t="s">
        <v>4374</v>
      </c>
      <c r="J5483" s="10" t="s">
        <v>6548</v>
      </c>
      <c r="K5483" s="10" t="s">
        <v>30139</v>
      </c>
    </row>
    <row r="5484" spans="3:11" ht="15" customHeight="1" x14ac:dyDescent="0.3">
      <c r="C5484" s="44" t="s">
        <v>19942</v>
      </c>
      <c r="D5484" s="48" t="s">
        <v>6959</v>
      </c>
      <c r="F5484" s="52" t="s">
        <v>30140</v>
      </c>
      <c r="G5484" s="10">
        <v>100340001</v>
      </c>
      <c r="H5484" s="10" t="s">
        <v>30141</v>
      </c>
      <c r="I5484" s="47" t="s">
        <v>6603</v>
      </c>
      <c r="J5484" s="10" t="s">
        <v>6605</v>
      </c>
      <c r="K5484" s="10" t="s">
        <v>30142</v>
      </c>
    </row>
    <row r="5485" spans="3:11" ht="15" customHeight="1" x14ac:dyDescent="0.3">
      <c r="C5485" s="44" t="s">
        <v>19943</v>
      </c>
      <c r="D5485" s="48" t="s">
        <v>9514</v>
      </c>
      <c r="F5485" s="52" t="s">
        <v>30143</v>
      </c>
      <c r="G5485" s="10">
        <v>100349912</v>
      </c>
      <c r="H5485" s="10" t="s">
        <v>30144</v>
      </c>
      <c r="I5485" s="47" t="s">
        <v>4153</v>
      </c>
      <c r="J5485" s="10" t="s">
        <v>6611</v>
      </c>
      <c r="K5485" s="10" t="s">
        <v>30145</v>
      </c>
    </row>
    <row r="5486" spans="3:11" ht="15" customHeight="1" x14ac:dyDescent="0.3">
      <c r="C5486" s="44" t="s">
        <v>19944</v>
      </c>
      <c r="D5486" s="48" t="s">
        <v>4381</v>
      </c>
      <c r="F5486" s="52" t="s">
        <v>30146</v>
      </c>
      <c r="G5486" s="10">
        <v>100352543</v>
      </c>
      <c r="H5486" s="10" t="s">
        <v>30147</v>
      </c>
      <c r="I5486" s="47" t="s">
        <v>6618</v>
      </c>
      <c r="J5486" s="10" t="s">
        <v>6401</v>
      </c>
      <c r="K5486" s="10" t="s">
        <v>30148</v>
      </c>
    </row>
    <row r="5487" spans="3:11" ht="15" customHeight="1" x14ac:dyDescent="0.3">
      <c r="C5487" s="44" t="s">
        <v>19945</v>
      </c>
      <c r="D5487" s="48" t="s">
        <v>8334</v>
      </c>
      <c r="F5487" s="52" t="s">
        <v>30149</v>
      </c>
      <c r="G5487" s="10">
        <v>100338967</v>
      </c>
      <c r="H5487" s="10" t="s">
        <v>30150</v>
      </c>
      <c r="I5487" s="47" t="s">
        <v>6687</v>
      </c>
      <c r="J5487" s="10" t="s">
        <v>6089</v>
      </c>
      <c r="K5487" s="10" t="s">
        <v>30151</v>
      </c>
    </row>
    <row r="5488" spans="3:11" ht="15" customHeight="1" x14ac:dyDescent="0.3">
      <c r="C5488" s="44" t="s">
        <v>19946</v>
      </c>
      <c r="D5488" s="48" t="s">
        <v>9572</v>
      </c>
      <c r="F5488" s="52" t="s">
        <v>30152</v>
      </c>
      <c r="G5488" s="10">
        <v>100328559</v>
      </c>
      <c r="H5488" s="10" t="s">
        <v>30153</v>
      </c>
      <c r="I5488" s="47" t="s">
        <v>1523</v>
      </c>
      <c r="J5488" s="10" t="s">
        <v>6111</v>
      </c>
      <c r="K5488" s="10" t="s">
        <v>30154</v>
      </c>
    </row>
    <row r="5489" spans="3:11" ht="15" customHeight="1" x14ac:dyDescent="0.3">
      <c r="C5489" s="44" t="s">
        <v>19947</v>
      </c>
      <c r="D5489" s="48" t="s">
        <v>8987</v>
      </c>
      <c r="F5489" s="52" t="s">
        <v>30155</v>
      </c>
      <c r="G5489" s="10">
        <v>100340796</v>
      </c>
      <c r="H5489" s="10" t="s">
        <v>30156</v>
      </c>
      <c r="I5489" s="47" t="s">
        <v>1524</v>
      </c>
      <c r="J5489" s="10" t="s">
        <v>6114</v>
      </c>
      <c r="K5489" s="10" t="s">
        <v>30157</v>
      </c>
    </row>
    <row r="5490" spans="3:11" ht="15" customHeight="1" x14ac:dyDescent="0.3">
      <c r="C5490" s="44" t="s">
        <v>19948</v>
      </c>
      <c r="D5490" s="48" t="s">
        <v>17764</v>
      </c>
      <c r="F5490" s="52" t="s">
        <v>30158</v>
      </c>
      <c r="G5490" s="10">
        <v>100328743</v>
      </c>
      <c r="H5490" s="10" t="s">
        <v>30159</v>
      </c>
      <c r="I5490" s="47" t="s">
        <v>1530</v>
      </c>
      <c r="J5490" s="10" t="s">
        <v>6761</v>
      </c>
      <c r="K5490" s="10" t="s">
        <v>30160</v>
      </c>
    </row>
    <row r="5491" spans="3:11" ht="15" customHeight="1" x14ac:dyDescent="0.3">
      <c r="C5491" s="44" t="s">
        <v>19949</v>
      </c>
      <c r="D5491" s="48" t="s">
        <v>17766</v>
      </c>
      <c r="F5491" s="52" t="s">
        <v>30161</v>
      </c>
      <c r="G5491" s="10">
        <v>100008602</v>
      </c>
      <c r="H5491" s="10" t="s">
        <v>30162</v>
      </c>
      <c r="I5491" s="47" t="s">
        <v>99</v>
      </c>
      <c r="J5491" s="10" t="s">
        <v>100</v>
      </c>
      <c r="K5491" s="10" t="s">
        <v>30163</v>
      </c>
    </row>
    <row r="5492" spans="3:11" ht="15" customHeight="1" x14ac:dyDescent="0.3">
      <c r="C5492" s="44" t="s">
        <v>19950</v>
      </c>
      <c r="D5492" s="48" t="s">
        <v>17768</v>
      </c>
      <c r="F5492" s="52" t="s">
        <v>30164</v>
      </c>
      <c r="G5492" s="10">
        <v>100328905</v>
      </c>
      <c r="H5492" s="10" t="s">
        <v>30165</v>
      </c>
      <c r="I5492" s="47" t="s">
        <v>5315</v>
      </c>
      <c r="J5492" s="10" t="s">
        <v>6198</v>
      </c>
      <c r="K5492" s="10" t="s">
        <v>30166</v>
      </c>
    </row>
    <row r="5493" spans="3:11" ht="15" customHeight="1" x14ac:dyDescent="0.3">
      <c r="C5493" s="44" t="s">
        <v>19951</v>
      </c>
      <c r="D5493" s="48" t="s">
        <v>9801</v>
      </c>
      <c r="F5493" s="52" t="s">
        <v>30167</v>
      </c>
      <c r="G5493" s="10">
        <v>100008701</v>
      </c>
      <c r="H5493" s="10" t="s">
        <v>30168</v>
      </c>
      <c r="I5493" s="47" t="s">
        <v>102</v>
      </c>
      <c r="J5493" s="10" t="s">
        <v>103</v>
      </c>
      <c r="K5493" s="10" t="s">
        <v>30169</v>
      </c>
    </row>
    <row r="5494" spans="3:11" ht="15" customHeight="1" x14ac:dyDescent="0.3">
      <c r="C5494" s="44" t="s">
        <v>19952</v>
      </c>
      <c r="D5494" s="48" t="s">
        <v>7759</v>
      </c>
      <c r="F5494" s="52" t="s">
        <v>30170</v>
      </c>
      <c r="G5494" s="10">
        <v>100009250</v>
      </c>
      <c r="H5494" s="10" t="s">
        <v>30171</v>
      </c>
      <c r="I5494" s="47" t="s">
        <v>138</v>
      </c>
      <c r="J5494" s="10" t="s">
        <v>139</v>
      </c>
      <c r="K5494" s="10" t="s">
        <v>30172</v>
      </c>
    </row>
    <row r="5495" spans="3:11" ht="15" customHeight="1" x14ac:dyDescent="0.3">
      <c r="C5495" s="44" t="s">
        <v>19953</v>
      </c>
      <c r="D5495" s="48" t="s">
        <v>1456</v>
      </c>
      <c r="F5495" s="52" t="s">
        <v>30173</v>
      </c>
      <c r="G5495" s="10">
        <v>100008990</v>
      </c>
      <c r="H5495" s="10" t="s">
        <v>30174</v>
      </c>
      <c r="I5495" s="47" t="s">
        <v>141</v>
      </c>
      <c r="J5495" s="10" t="s">
        <v>142</v>
      </c>
      <c r="K5495" s="10" t="s">
        <v>30175</v>
      </c>
    </row>
    <row r="5496" spans="3:11" ht="15" customHeight="1" x14ac:dyDescent="0.3">
      <c r="C5496" s="44" t="s">
        <v>19954</v>
      </c>
      <c r="D5496" s="48" t="s">
        <v>1311</v>
      </c>
      <c r="F5496" s="52" t="s">
        <v>30176</v>
      </c>
      <c r="G5496" s="10">
        <v>100302458</v>
      </c>
      <c r="H5496" s="10" t="s">
        <v>30177</v>
      </c>
      <c r="I5496" s="47" t="s">
        <v>147</v>
      </c>
      <c r="J5496" s="10" t="s">
        <v>148</v>
      </c>
      <c r="K5496" s="10" t="s">
        <v>30178</v>
      </c>
    </row>
    <row r="5497" spans="3:11" ht="15" customHeight="1" x14ac:dyDescent="0.3">
      <c r="C5497" s="44" t="s">
        <v>19955</v>
      </c>
      <c r="D5497" s="48" t="s">
        <v>4269</v>
      </c>
      <c r="F5497" s="52" t="s">
        <v>30179</v>
      </c>
      <c r="G5497" s="10">
        <v>100302454</v>
      </c>
      <c r="H5497" s="10" t="s">
        <v>30180</v>
      </c>
      <c r="I5497" s="47" t="s">
        <v>174</v>
      </c>
      <c r="J5497" s="10" t="s">
        <v>175</v>
      </c>
      <c r="K5497" s="10" t="s">
        <v>30181</v>
      </c>
    </row>
    <row r="5498" spans="3:11" ht="15" customHeight="1" x14ac:dyDescent="0.3">
      <c r="C5498" s="44" t="s">
        <v>19956</v>
      </c>
      <c r="D5498" s="48" t="s">
        <v>17775</v>
      </c>
      <c r="F5498" s="52" t="s">
        <v>30182</v>
      </c>
      <c r="G5498" s="10">
        <v>100008733</v>
      </c>
      <c r="H5498" s="10" t="s">
        <v>30183</v>
      </c>
      <c r="I5498" s="47" t="s">
        <v>180</v>
      </c>
      <c r="J5498" s="10" t="s">
        <v>181</v>
      </c>
      <c r="K5498" s="10" t="s">
        <v>30184</v>
      </c>
    </row>
    <row r="5499" spans="3:11" ht="15" customHeight="1" x14ac:dyDescent="0.3">
      <c r="C5499" s="44" t="s">
        <v>19957</v>
      </c>
      <c r="D5499" s="48" t="s">
        <v>5058</v>
      </c>
      <c r="F5499" s="52" t="s">
        <v>30185</v>
      </c>
      <c r="G5499" s="10">
        <v>100349330</v>
      </c>
      <c r="H5499" s="10" t="s">
        <v>30186</v>
      </c>
      <c r="I5499" s="47" t="s">
        <v>6901</v>
      </c>
      <c r="J5499" s="10" t="s">
        <v>7144</v>
      </c>
      <c r="K5499" s="10" t="s">
        <v>30187</v>
      </c>
    </row>
    <row r="5500" spans="3:11" ht="15" customHeight="1" x14ac:dyDescent="0.3">
      <c r="C5500" s="44" t="s">
        <v>19958</v>
      </c>
      <c r="D5500" s="48" t="s">
        <v>17778</v>
      </c>
      <c r="F5500" s="52" t="s">
        <v>30188</v>
      </c>
      <c r="G5500" s="10">
        <v>100339551</v>
      </c>
      <c r="H5500" s="10" t="s">
        <v>30189</v>
      </c>
      <c r="I5500" s="47" t="s">
        <v>3338</v>
      </c>
      <c r="J5500" s="10" t="s">
        <v>6825</v>
      </c>
      <c r="K5500" s="10" t="s">
        <v>30190</v>
      </c>
    </row>
    <row r="5501" spans="3:11" ht="15" customHeight="1" x14ac:dyDescent="0.3">
      <c r="C5501" s="44" t="s">
        <v>19959</v>
      </c>
      <c r="D5501" s="48" t="s">
        <v>1457</v>
      </c>
      <c r="F5501" s="52" t="s">
        <v>30191</v>
      </c>
      <c r="G5501" s="10">
        <v>100348891</v>
      </c>
      <c r="H5501" s="10" t="s">
        <v>30192</v>
      </c>
      <c r="I5501" s="47" t="s">
        <v>27771</v>
      </c>
      <c r="J5501" s="10" t="s">
        <v>7182</v>
      </c>
      <c r="K5501" s="10" t="s">
        <v>30193</v>
      </c>
    </row>
    <row r="5502" spans="3:11" ht="15" customHeight="1" x14ac:dyDescent="0.3">
      <c r="C5502" s="44" t="s">
        <v>19960</v>
      </c>
      <c r="D5502" s="48" t="s">
        <v>3827</v>
      </c>
      <c r="F5502" s="52" t="s">
        <v>30194</v>
      </c>
      <c r="G5502" s="10">
        <v>100350193</v>
      </c>
      <c r="H5502" s="10" t="s">
        <v>30195</v>
      </c>
      <c r="I5502" s="47" t="s">
        <v>27773</v>
      </c>
      <c r="J5502" s="10" t="s">
        <v>30196</v>
      </c>
      <c r="K5502" s="10" t="s">
        <v>30197</v>
      </c>
    </row>
    <row r="5503" spans="3:11" ht="15" customHeight="1" x14ac:dyDescent="0.3">
      <c r="C5503" s="44" t="s">
        <v>19961</v>
      </c>
      <c r="D5503" s="48" t="s">
        <v>9912</v>
      </c>
      <c r="F5503" s="52" t="s">
        <v>30198</v>
      </c>
      <c r="G5503" s="10">
        <v>100009086</v>
      </c>
      <c r="H5503" s="10" t="s">
        <v>30199</v>
      </c>
      <c r="I5503" s="47" t="s">
        <v>27775</v>
      </c>
      <c r="J5503" s="10" t="s">
        <v>30200</v>
      </c>
      <c r="K5503" s="10" t="s">
        <v>30201</v>
      </c>
    </row>
    <row r="5504" spans="3:11" ht="15" customHeight="1" x14ac:dyDescent="0.3">
      <c r="C5504" s="44" t="s">
        <v>19962</v>
      </c>
      <c r="D5504" s="48" t="s">
        <v>17783</v>
      </c>
      <c r="F5504" s="52" t="s">
        <v>30202</v>
      </c>
      <c r="G5504" s="10">
        <v>100008833</v>
      </c>
      <c r="H5504" s="10" t="s">
        <v>30203</v>
      </c>
      <c r="I5504" s="47" t="s">
        <v>3766</v>
      </c>
      <c r="J5504" s="10" t="s">
        <v>30204</v>
      </c>
      <c r="K5504" s="10" t="s">
        <v>30205</v>
      </c>
    </row>
    <row r="5505" spans="3:11" ht="15" customHeight="1" x14ac:dyDescent="0.3">
      <c r="C5505" s="44" t="s">
        <v>19963</v>
      </c>
      <c r="D5505" s="48" t="s">
        <v>3260</v>
      </c>
      <c r="F5505" s="52" t="s">
        <v>30206</v>
      </c>
      <c r="G5505" s="10">
        <v>100008892</v>
      </c>
      <c r="H5505" s="10" t="s">
        <v>30207</v>
      </c>
      <c r="I5505" s="47" t="s">
        <v>27519</v>
      </c>
      <c r="J5505" s="10" t="s">
        <v>8735</v>
      </c>
      <c r="K5505" s="10" t="s">
        <v>30208</v>
      </c>
    </row>
    <row r="5506" spans="3:11" ht="15" customHeight="1" x14ac:dyDescent="0.3">
      <c r="C5506" s="44" t="s">
        <v>19964</v>
      </c>
      <c r="D5506" s="48" t="s">
        <v>7789</v>
      </c>
      <c r="F5506" s="52" t="s">
        <v>30209</v>
      </c>
      <c r="G5506" s="10">
        <v>100009456</v>
      </c>
      <c r="H5506" s="10" t="s">
        <v>30210</v>
      </c>
      <c r="I5506" s="47" t="s">
        <v>924</v>
      </c>
      <c r="J5506" s="10" t="s">
        <v>30211</v>
      </c>
      <c r="K5506" s="10" t="s">
        <v>30212</v>
      </c>
    </row>
    <row r="5507" spans="3:11" ht="15" customHeight="1" x14ac:dyDescent="0.3">
      <c r="C5507" s="44" t="s">
        <v>19965</v>
      </c>
      <c r="D5507" s="48" t="s">
        <v>7790</v>
      </c>
      <c r="F5507" s="52" t="s">
        <v>30213</v>
      </c>
      <c r="G5507" s="10">
        <v>100101571</v>
      </c>
      <c r="H5507" s="10" t="s">
        <v>30214</v>
      </c>
      <c r="I5507" s="47" t="s">
        <v>27780</v>
      </c>
      <c r="J5507" s="10" t="s">
        <v>30215</v>
      </c>
      <c r="K5507" s="10" t="s">
        <v>30216</v>
      </c>
    </row>
    <row r="5508" spans="3:11" ht="15" customHeight="1" x14ac:dyDescent="0.3">
      <c r="C5508" s="44" t="s">
        <v>19966</v>
      </c>
      <c r="D5508" s="48" t="s">
        <v>17788</v>
      </c>
      <c r="F5508" s="52" t="s">
        <v>30217</v>
      </c>
      <c r="G5508" s="10">
        <v>100101580</v>
      </c>
      <c r="H5508" s="10" t="s">
        <v>30218</v>
      </c>
      <c r="I5508" s="47" t="s">
        <v>2451</v>
      </c>
      <c r="J5508" s="10" t="s">
        <v>30219</v>
      </c>
      <c r="K5508" s="10" t="s">
        <v>30220</v>
      </c>
    </row>
    <row r="5509" spans="3:11" ht="15" customHeight="1" x14ac:dyDescent="0.3">
      <c r="C5509" s="44" t="s">
        <v>19967</v>
      </c>
      <c r="D5509" s="48" t="s">
        <v>17790</v>
      </c>
      <c r="F5509" s="52" t="s">
        <v>30221</v>
      </c>
      <c r="G5509" s="10">
        <v>100101588</v>
      </c>
      <c r="H5509" s="10" t="s">
        <v>30222</v>
      </c>
      <c r="I5509" s="47" t="s">
        <v>889</v>
      </c>
      <c r="J5509" s="10" t="s">
        <v>2254</v>
      </c>
      <c r="K5509" s="10" t="s">
        <v>30223</v>
      </c>
    </row>
    <row r="5510" spans="3:11" ht="15" customHeight="1" x14ac:dyDescent="0.3">
      <c r="C5510" s="44" t="s">
        <v>19968</v>
      </c>
      <c r="D5510" s="48" t="s">
        <v>4064</v>
      </c>
      <c r="F5510" s="52" t="s">
        <v>30224</v>
      </c>
      <c r="G5510" s="10">
        <v>100101591</v>
      </c>
      <c r="H5510" s="10" t="s">
        <v>30225</v>
      </c>
      <c r="I5510" s="47" t="s">
        <v>2519</v>
      </c>
      <c r="J5510" s="10" t="s">
        <v>2285</v>
      </c>
      <c r="K5510" s="10" t="s">
        <v>30226</v>
      </c>
    </row>
    <row r="5511" spans="3:11" ht="15" customHeight="1" x14ac:dyDescent="0.3">
      <c r="C5511" s="44" t="s">
        <v>19969</v>
      </c>
      <c r="D5511" s="48" t="s">
        <v>9095</v>
      </c>
      <c r="F5511" s="52" t="s">
        <v>30227</v>
      </c>
      <c r="G5511" s="10">
        <v>100101592</v>
      </c>
      <c r="H5511" s="10" t="s">
        <v>30228</v>
      </c>
      <c r="I5511" s="47" t="s">
        <v>2542</v>
      </c>
      <c r="J5511" s="10" t="s">
        <v>2306</v>
      </c>
      <c r="K5511" s="10" t="s">
        <v>30229</v>
      </c>
    </row>
    <row r="5512" spans="3:11" ht="15" customHeight="1" x14ac:dyDescent="0.3">
      <c r="C5512" s="44" t="s">
        <v>19970</v>
      </c>
      <c r="D5512" s="48" t="s">
        <v>10028</v>
      </c>
      <c r="F5512" s="52" t="s">
        <v>30230</v>
      </c>
      <c r="G5512" s="10">
        <v>100101593</v>
      </c>
      <c r="H5512" s="10" t="s">
        <v>30231</v>
      </c>
      <c r="I5512" s="47" t="s">
        <v>3842</v>
      </c>
      <c r="J5512" s="10" t="s">
        <v>3519</v>
      </c>
      <c r="K5512" s="10" t="s">
        <v>30232</v>
      </c>
    </row>
    <row r="5513" spans="3:11" ht="15" customHeight="1" x14ac:dyDescent="0.3">
      <c r="C5513" s="44" t="s">
        <v>19971</v>
      </c>
      <c r="D5513" s="48" t="s">
        <v>7290</v>
      </c>
      <c r="F5513" s="52" t="s">
        <v>30233</v>
      </c>
      <c r="G5513" s="10">
        <v>100144341</v>
      </c>
      <c r="H5513" s="10" t="s">
        <v>30234</v>
      </c>
      <c r="I5513" s="47" t="s">
        <v>27787</v>
      </c>
      <c r="J5513" s="10" t="s">
        <v>30235</v>
      </c>
      <c r="K5513" s="10" t="s">
        <v>30236</v>
      </c>
    </row>
    <row r="5514" spans="3:11" ht="15" customHeight="1" x14ac:dyDescent="0.3">
      <c r="C5514" s="44" t="s">
        <v>19972</v>
      </c>
      <c r="D5514" s="48" t="s">
        <v>2206</v>
      </c>
      <c r="F5514" s="52" t="s">
        <v>30237</v>
      </c>
      <c r="G5514" s="10">
        <v>100328613</v>
      </c>
      <c r="H5514" s="10" t="s">
        <v>30238</v>
      </c>
      <c r="I5514" s="47" t="s">
        <v>27789</v>
      </c>
      <c r="J5514" s="10" t="s">
        <v>30239</v>
      </c>
      <c r="K5514" s="10" t="s">
        <v>30240</v>
      </c>
    </row>
    <row r="5515" spans="3:11" ht="15" customHeight="1" x14ac:dyDescent="0.3">
      <c r="C5515" s="44" t="s">
        <v>19973</v>
      </c>
      <c r="D5515" s="48" t="s">
        <v>17797</v>
      </c>
      <c r="F5515" s="52" t="s">
        <v>30241</v>
      </c>
      <c r="G5515" s="10">
        <v>100328937</v>
      </c>
      <c r="H5515" s="10" t="s">
        <v>30242</v>
      </c>
      <c r="I5515" s="47" t="s">
        <v>27791</v>
      </c>
      <c r="J5515" s="10" t="s">
        <v>30243</v>
      </c>
      <c r="K5515" s="10" t="s">
        <v>30244</v>
      </c>
    </row>
    <row r="5516" spans="3:11" ht="15" customHeight="1" x14ac:dyDescent="0.3">
      <c r="C5516" s="44" t="s">
        <v>19974</v>
      </c>
      <c r="D5516" s="48" t="s">
        <v>17799</v>
      </c>
      <c r="F5516" s="52" t="s">
        <v>30245</v>
      </c>
      <c r="G5516" s="10">
        <v>100338094</v>
      </c>
      <c r="H5516" s="10" t="s">
        <v>30246</v>
      </c>
      <c r="I5516" s="47" t="s">
        <v>6694</v>
      </c>
      <c r="J5516" s="10" t="s">
        <v>30247</v>
      </c>
      <c r="K5516" s="10" t="s">
        <v>30248</v>
      </c>
    </row>
    <row r="5517" spans="3:11" ht="15" customHeight="1" x14ac:dyDescent="0.3">
      <c r="C5517" s="44" t="s">
        <v>19975</v>
      </c>
      <c r="D5517" s="48" t="s">
        <v>3166</v>
      </c>
      <c r="F5517" s="52" t="s">
        <v>30249</v>
      </c>
      <c r="G5517" s="10">
        <v>100338164</v>
      </c>
      <c r="H5517" s="10" t="s">
        <v>30250</v>
      </c>
      <c r="I5517" s="47" t="s">
        <v>27794</v>
      </c>
      <c r="J5517" s="10" t="s">
        <v>30251</v>
      </c>
      <c r="K5517" s="10" t="s">
        <v>30252</v>
      </c>
    </row>
    <row r="5518" spans="3:11" ht="15" customHeight="1" x14ac:dyDescent="0.3">
      <c r="C5518" s="44" t="s">
        <v>19976</v>
      </c>
      <c r="D5518" s="48" t="s">
        <v>4085</v>
      </c>
      <c r="F5518" s="52" t="s">
        <v>30253</v>
      </c>
      <c r="G5518" s="10">
        <v>100338209</v>
      </c>
      <c r="H5518" s="10" t="s">
        <v>30254</v>
      </c>
      <c r="I5518" s="47" t="s">
        <v>1566</v>
      </c>
      <c r="J5518" s="10" t="s">
        <v>1564</v>
      </c>
      <c r="K5518" s="10" t="s">
        <v>30255</v>
      </c>
    </row>
    <row r="5519" spans="3:11" ht="15" customHeight="1" x14ac:dyDescent="0.3">
      <c r="C5519" s="44" t="s">
        <v>19977</v>
      </c>
      <c r="D5519" s="48" t="s">
        <v>17803</v>
      </c>
      <c r="F5519" s="52" t="s">
        <v>30256</v>
      </c>
      <c r="G5519" s="10">
        <v>100338439</v>
      </c>
      <c r="H5519" s="10" t="s">
        <v>30257</v>
      </c>
      <c r="I5519" s="47" t="s">
        <v>909</v>
      </c>
      <c r="J5519" s="10" t="s">
        <v>4209</v>
      </c>
      <c r="K5519" s="10" t="s">
        <v>30258</v>
      </c>
    </row>
    <row r="5520" spans="3:11" ht="15" customHeight="1" x14ac:dyDescent="0.3">
      <c r="C5520" s="44" t="s">
        <v>19978</v>
      </c>
      <c r="D5520" s="48" t="s">
        <v>1039</v>
      </c>
      <c r="F5520" s="52" t="s">
        <v>30259</v>
      </c>
      <c r="G5520" s="10">
        <v>100338694</v>
      </c>
      <c r="H5520" s="10" t="s">
        <v>30260</v>
      </c>
      <c r="I5520" s="47" t="s">
        <v>922</v>
      </c>
      <c r="J5520" s="10" t="s">
        <v>30261</v>
      </c>
      <c r="K5520" s="10" t="s">
        <v>30262</v>
      </c>
    </row>
    <row r="5521" spans="3:11" ht="15" customHeight="1" x14ac:dyDescent="0.3">
      <c r="C5521" s="44" t="s">
        <v>19979</v>
      </c>
      <c r="D5521" s="48" t="s">
        <v>17807</v>
      </c>
      <c r="F5521" s="52" t="s">
        <v>30263</v>
      </c>
      <c r="G5521" s="10">
        <v>100338814</v>
      </c>
      <c r="H5521" s="10" t="s">
        <v>30264</v>
      </c>
      <c r="I5521" s="47" t="s">
        <v>27799</v>
      </c>
      <c r="J5521" s="10" t="s">
        <v>30265</v>
      </c>
      <c r="K5521" s="10" t="s">
        <v>30266</v>
      </c>
    </row>
    <row r="5522" spans="3:11" ht="15" customHeight="1" x14ac:dyDescent="0.3">
      <c r="C5522" s="44" t="s">
        <v>19980</v>
      </c>
      <c r="D5522" s="48" t="s">
        <v>1045</v>
      </c>
      <c r="F5522" s="52" t="s">
        <v>30267</v>
      </c>
      <c r="G5522" s="10">
        <v>100338853</v>
      </c>
      <c r="H5522" s="10" t="s">
        <v>30268</v>
      </c>
      <c r="I5522" s="47" t="s">
        <v>801</v>
      </c>
      <c r="J5522" s="10" t="s">
        <v>780</v>
      </c>
      <c r="K5522" s="10" t="s">
        <v>30269</v>
      </c>
    </row>
    <row r="5523" spans="3:11" ht="15" customHeight="1" x14ac:dyDescent="0.3">
      <c r="C5523" s="44" t="s">
        <v>19981</v>
      </c>
      <c r="D5523" s="48" t="s">
        <v>2568</v>
      </c>
      <c r="F5523" s="52" t="s">
        <v>30270</v>
      </c>
      <c r="G5523" s="10">
        <v>100338858</v>
      </c>
      <c r="H5523" s="10" t="s">
        <v>30271</v>
      </c>
      <c r="I5523" s="47" t="s">
        <v>27802</v>
      </c>
      <c r="J5523" s="10" t="s">
        <v>30272</v>
      </c>
      <c r="K5523" s="10" t="s">
        <v>30273</v>
      </c>
    </row>
    <row r="5524" spans="3:11" ht="15" customHeight="1" x14ac:dyDescent="0.3">
      <c r="C5524" s="44" t="s">
        <v>19982</v>
      </c>
      <c r="D5524" s="48" t="s">
        <v>1054</v>
      </c>
      <c r="F5524" s="52" t="s">
        <v>30274</v>
      </c>
      <c r="G5524" s="10">
        <v>100339056</v>
      </c>
      <c r="H5524" s="10" t="s">
        <v>30275</v>
      </c>
      <c r="I5524" s="47" t="s">
        <v>5235</v>
      </c>
      <c r="J5524" s="10" t="s">
        <v>5005</v>
      </c>
      <c r="K5524" s="10" t="s">
        <v>30276</v>
      </c>
    </row>
    <row r="5525" spans="3:11" ht="15" customHeight="1" x14ac:dyDescent="0.3">
      <c r="C5525" s="44" t="s">
        <v>19983</v>
      </c>
      <c r="D5525" s="48" t="s">
        <v>2931</v>
      </c>
      <c r="F5525" s="52" t="s">
        <v>30277</v>
      </c>
      <c r="G5525" s="10">
        <v>100339131</v>
      </c>
      <c r="H5525" s="10" t="s">
        <v>30278</v>
      </c>
      <c r="I5525" s="47" t="s">
        <v>27805</v>
      </c>
      <c r="J5525" s="10" t="s">
        <v>30279</v>
      </c>
      <c r="K5525" s="10" t="s">
        <v>30280</v>
      </c>
    </row>
    <row r="5526" spans="3:11" ht="15" customHeight="1" x14ac:dyDescent="0.3">
      <c r="C5526" s="44" t="s">
        <v>19984</v>
      </c>
      <c r="D5526" s="48" t="s">
        <v>10191</v>
      </c>
      <c r="F5526" s="52" t="s">
        <v>30281</v>
      </c>
      <c r="G5526" s="10">
        <v>100339192</v>
      </c>
      <c r="H5526" s="10" t="s">
        <v>30282</v>
      </c>
      <c r="I5526" s="47" t="s">
        <v>27807</v>
      </c>
      <c r="J5526" s="10" t="s">
        <v>30283</v>
      </c>
      <c r="K5526" s="10" t="s">
        <v>30284</v>
      </c>
    </row>
    <row r="5527" spans="3:11" ht="15" customHeight="1" x14ac:dyDescent="0.3">
      <c r="C5527" s="44" t="s">
        <v>19985</v>
      </c>
      <c r="D5527" s="48" t="s">
        <v>10195</v>
      </c>
      <c r="F5527" s="52" t="s">
        <v>30285</v>
      </c>
      <c r="G5527" s="10">
        <v>100339381</v>
      </c>
      <c r="H5527" s="10" t="s">
        <v>30286</v>
      </c>
      <c r="I5527" s="47" t="s">
        <v>3344</v>
      </c>
      <c r="J5527" s="10" t="s">
        <v>30287</v>
      </c>
      <c r="K5527" s="10" t="s">
        <v>30288</v>
      </c>
    </row>
    <row r="5528" spans="3:11" ht="15" customHeight="1" x14ac:dyDescent="0.3">
      <c r="C5528" s="44" t="s">
        <v>19986</v>
      </c>
      <c r="D5528" s="48" t="s">
        <v>7197</v>
      </c>
      <c r="F5528" s="52" t="s">
        <v>30289</v>
      </c>
      <c r="G5528" s="10">
        <v>100339383</v>
      </c>
      <c r="H5528" s="10" t="s">
        <v>30290</v>
      </c>
      <c r="I5528" s="47" t="s">
        <v>861</v>
      </c>
      <c r="J5528" s="10" t="s">
        <v>30291</v>
      </c>
      <c r="K5528" s="10" t="s">
        <v>30292</v>
      </c>
    </row>
    <row r="5529" spans="3:11" ht="15" customHeight="1" x14ac:dyDescent="0.3">
      <c r="C5529" s="44" t="s">
        <v>19987</v>
      </c>
      <c r="D5529" s="48" t="s">
        <v>10210</v>
      </c>
      <c r="F5529" s="52" t="s">
        <v>30293</v>
      </c>
      <c r="G5529" s="10">
        <v>100339404</v>
      </c>
      <c r="H5529" s="10" t="s">
        <v>30294</v>
      </c>
      <c r="I5529" s="47" t="s">
        <v>4275</v>
      </c>
      <c r="J5529" s="10" t="s">
        <v>4109</v>
      </c>
      <c r="K5529" s="10" t="s">
        <v>30295</v>
      </c>
    </row>
    <row r="5530" spans="3:11" ht="15" customHeight="1" x14ac:dyDescent="0.3">
      <c r="C5530" s="44" t="s">
        <v>19988</v>
      </c>
      <c r="D5530" s="48" t="s">
        <v>2569</v>
      </c>
      <c r="F5530" s="52" t="s">
        <v>30296</v>
      </c>
      <c r="G5530" s="10">
        <v>100339469</v>
      </c>
      <c r="H5530" s="10" t="s">
        <v>30297</v>
      </c>
      <c r="I5530" s="47" t="s">
        <v>1691</v>
      </c>
      <c r="J5530" s="10" t="s">
        <v>5392</v>
      </c>
      <c r="K5530" s="10" t="s">
        <v>30298</v>
      </c>
    </row>
    <row r="5531" spans="3:11" ht="15" customHeight="1" x14ac:dyDescent="0.3">
      <c r="C5531" s="44" t="s">
        <v>19989</v>
      </c>
      <c r="D5531" s="48" t="s">
        <v>2576</v>
      </c>
      <c r="F5531" s="52" t="s">
        <v>30299</v>
      </c>
      <c r="G5531" s="10">
        <v>100339714</v>
      </c>
      <c r="H5531" s="10" t="s">
        <v>30300</v>
      </c>
      <c r="I5531" s="47" t="s">
        <v>7324</v>
      </c>
      <c r="J5531" s="10" t="s">
        <v>7326</v>
      </c>
      <c r="K5531" s="10" t="s">
        <v>30301</v>
      </c>
    </row>
    <row r="5532" spans="3:11" ht="15" customHeight="1" x14ac:dyDescent="0.3">
      <c r="C5532" s="44" t="s">
        <v>19990</v>
      </c>
      <c r="D5532" s="48" t="s">
        <v>4513</v>
      </c>
      <c r="F5532" s="52" t="s">
        <v>30302</v>
      </c>
      <c r="G5532" s="10">
        <v>100339860</v>
      </c>
      <c r="H5532" s="10" t="s">
        <v>30303</v>
      </c>
      <c r="I5532" s="47" t="s">
        <v>5073</v>
      </c>
      <c r="J5532" s="10" t="s">
        <v>9142</v>
      </c>
      <c r="K5532" s="10" t="s">
        <v>30304</v>
      </c>
    </row>
    <row r="5533" spans="3:11" ht="15" customHeight="1" x14ac:dyDescent="0.3">
      <c r="C5533" s="44" t="s">
        <v>19991</v>
      </c>
      <c r="D5533" s="48" t="s">
        <v>4515</v>
      </c>
      <c r="F5533" s="52" t="s">
        <v>30305</v>
      </c>
      <c r="G5533" s="10">
        <v>100339928</v>
      </c>
      <c r="H5533" s="10" t="s">
        <v>30306</v>
      </c>
      <c r="I5533" s="47" t="s">
        <v>1287</v>
      </c>
      <c r="J5533" s="10" t="s">
        <v>30307</v>
      </c>
      <c r="K5533" s="10" t="s">
        <v>30308</v>
      </c>
    </row>
    <row r="5534" spans="3:11" ht="15" customHeight="1" x14ac:dyDescent="0.3">
      <c r="C5534" s="44" t="s">
        <v>19992</v>
      </c>
      <c r="D5534" s="48" t="s">
        <v>1066</v>
      </c>
      <c r="F5534" s="52" t="s">
        <v>30309</v>
      </c>
      <c r="G5534" s="10">
        <v>100340120</v>
      </c>
      <c r="H5534" s="10" t="s">
        <v>30310</v>
      </c>
      <c r="I5534" s="47" t="s">
        <v>2026</v>
      </c>
      <c r="J5534" s="10" t="s">
        <v>2028</v>
      </c>
      <c r="K5534" s="10" t="s">
        <v>30311</v>
      </c>
    </row>
    <row r="5535" spans="3:11" ht="15" customHeight="1" x14ac:dyDescent="0.3">
      <c r="C5535" s="44" t="s">
        <v>19993</v>
      </c>
      <c r="D5535" s="48" t="s">
        <v>2948</v>
      </c>
      <c r="F5535" s="52" t="s">
        <v>30312</v>
      </c>
      <c r="G5535" s="10">
        <v>100340171</v>
      </c>
      <c r="H5535" s="10" t="s">
        <v>30313</v>
      </c>
      <c r="I5535" s="47" t="s">
        <v>1365</v>
      </c>
      <c r="J5535" s="10" t="s">
        <v>7300</v>
      </c>
      <c r="K5535" s="10" t="s">
        <v>30314</v>
      </c>
    </row>
    <row r="5536" spans="3:11" ht="15" customHeight="1" x14ac:dyDescent="0.3">
      <c r="C5536" s="44" t="s">
        <v>19994</v>
      </c>
      <c r="D5536" s="48" t="s">
        <v>2953</v>
      </c>
      <c r="F5536" s="52" t="s">
        <v>30315</v>
      </c>
      <c r="G5536" s="10">
        <v>100340318</v>
      </c>
      <c r="H5536" s="10" t="s">
        <v>30316</v>
      </c>
      <c r="I5536" s="47" t="s">
        <v>7364</v>
      </c>
      <c r="J5536" s="10" t="s">
        <v>30317</v>
      </c>
      <c r="K5536" s="10" t="s">
        <v>30318</v>
      </c>
    </row>
    <row r="5537" spans="3:11" ht="15" customHeight="1" x14ac:dyDescent="0.3">
      <c r="C5537" s="44" t="s">
        <v>19995</v>
      </c>
      <c r="D5537" s="48" t="s">
        <v>2954</v>
      </c>
      <c r="F5537" s="52" t="s">
        <v>30319</v>
      </c>
      <c r="G5537" s="10">
        <v>100340527</v>
      </c>
      <c r="H5537" s="10" t="s">
        <v>30320</v>
      </c>
      <c r="I5537" s="47" t="s">
        <v>11048</v>
      </c>
      <c r="J5537" s="10" t="s">
        <v>30321</v>
      </c>
      <c r="K5537" s="10" t="s">
        <v>30322</v>
      </c>
    </row>
    <row r="5538" spans="3:11" ht="15" customHeight="1" x14ac:dyDescent="0.3">
      <c r="C5538" s="44" t="s">
        <v>19996</v>
      </c>
      <c r="D5538" s="48" t="s">
        <v>2956</v>
      </c>
      <c r="F5538" s="52" t="s">
        <v>30323</v>
      </c>
      <c r="G5538" s="10">
        <v>100341040</v>
      </c>
      <c r="H5538" s="10" t="s">
        <v>30324</v>
      </c>
      <c r="I5538" s="47" t="s">
        <v>1656</v>
      </c>
      <c r="J5538" s="10" t="s">
        <v>4526</v>
      </c>
      <c r="K5538" s="10" t="s">
        <v>30325</v>
      </c>
    </row>
    <row r="5539" spans="3:11" ht="15" customHeight="1" x14ac:dyDescent="0.3">
      <c r="C5539" s="44" t="s">
        <v>19997</v>
      </c>
      <c r="D5539" s="48" t="s">
        <v>2947</v>
      </c>
      <c r="F5539" s="52" t="s">
        <v>30326</v>
      </c>
      <c r="G5539" s="10">
        <v>100341181</v>
      </c>
      <c r="H5539" s="10" t="s">
        <v>30327</v>
      </c>
      <c r="I5539" s="47" t="s">
        <v>27821</v>
      </c>
      <c r="J5539" s="10" t="s">
        <v>4215</v>
      </c>
      <c r="K5539" s="10" t="s">
        <v>30328</v>
      </c>
    </row>
    <row r="5540" spans="3:11" ht="15" customHeight="1" x14ac:dyDescent="0.3">
      <c r="C5540" s="44" t="s">
        <v>19998</v>
      </c>
      <c r="D5540" s="48" t="s">
        <v>2952</v>
      </c>
      <c r="F5540" s="52" t="s">
        <v>30329</v>
      </c>
      <c r="G5540" s="10">
        <v>100341248</v>
      </c>
      <c r="H5540" s="10" t="s">
        <v>30330</v>
      </c>
      <c r="I5540" s="47" t="s">
        <v>9062</v>
      </c>
      <c r="J5540" s="10" t="s">
        <v>8714</v>
      </c>
      <c r="K5540" s="10" t="s">
        <v>30331</v>
      </c>
    </row>
    <row r="5541" spans="3:11" ht="15" customHeight="1" x14ac:dyDescent="0.3">
      <c r="C5541" s="44" t="s">
        <v>19999</v>
      </c>
      <c r="D5541" s="48" t="s">
        <v>4121</v>
      </c>
      <c r="F5541" s="52" t="s">
        <v>30332</v>
      </c>
      <c r="G5541" s="10">
        <v>100341256</v>
      </c>
      <c r="H5541" s="10" t="s">
        <v>30333</v>
      </c>
      <c r="I5541" s="47" t="s">
        <v>27824</v>
      </c>
      <c r="J5541" s="10" t="s">
        <v>30334</v>
      </c>
      <c r="K5541" s="10" t="s">
        <v>30335</v>
      </c>
    </row>
    <row r="5542" spans="3:11" ht="15" customHeight="1" x14ac:dyDescent="0.3">
      <c r="C5542" s="44" t="s">
        <v>20000</v>
      </c>
      <c r="D5542" s="48" t="s">
        <v>10330</v>
      </c>
      <c r="F5542" s="52" t="s">
        <v>30336</v>
      </c>
      <c r="G5542" s="10">
        <v>100341327</v>
      </c>
      <c r="H5542" s="10" t="s">
        <v>30337</v>
      </c>
      <c r="I5542" s="47" t="s">
        <v>27826</v>
      </c>
      <c r="J5542" s="10" t="s">
        <v>30338</v>
      </c>
      <c r="K5542" s="10" t="s">
        <v>30339</v>
      </c>
    </row>
    <row r="5543" spans="3:11" ht="15" customHeight="1" x14ac:dyDescent="0.3">
      <c r="C5543" s="44" t="s">
        <v>20001</v>
      </c>
      <c r="D5543" s="48" t="s">
        <v>17831</v>
      </c>
      <c r="F5543" s="52" t="s">
        <v>30340</v>
      </c>
      <c r="G5543" s="10">
        <v>100341336</v>
      </c>
      <c r="H5543" s="10" t="s">
        <v>30341</v>
      </c>
      <c r="I5543" s="47" t="s">
        <v>27828</v>
      </c>
      <c r="J5543" s="10" t="s">
        <v>30342</v>
      </c>
      <c r="K5543" s="10" t="s">
        <v>30343</v>
      </c>
    </row>
    <row r="5544" spans="3:11" ht="15" customHeight="1" x14ac:dyDescent="0.3">
      <c r="C5544" s="44" t="s">
        <v>20002</v>
      </c>
      <c r="D5544" s="48" t="s">
        <v>8999</v>
      </c>
      <c r="F5544" s="52" t="s">
        <v>30344</v>
      </c>
      <c r="G5544" s="10">
        <v>100341339</v>
      </c>
      <c r="H5544" s="10" t="s">
        <v>30345</v>
      </c>
      <c r="I5544" s="47" t="s">
        <v>8829</v>
      </c>
      <c r="J5544" s="10" t="s">
        <v>30346</v>
      </c>
      <c r="K5544" s="10" t="s">
        <v>30347</v>
      </c>
    </row>
    <row r="5545" spans="3:11" ht="15" customHeight="1" x14ac:dyDescent="0.3">
      <c r="C5545" s="44" t="s">
        <v>20003</v>
      </c>
      <c r="D5545" s="48" t="s">
        <v>17840</v>
      </c>
      <c r="F5545" s="52" t="s">
        <v>30348</v>
      </c>
      <c r="G5545" s="10">
        <v>100341412</v>
      </c>
      <c r="H5545" s="10" t="s">
        <v>30349</v>
      </c>
      <c r="I5545" s="47" t="s">
        <v>1532</v>
      </c>
      <c r="J5545" s="10" t="s">
        <v>30350</v>
      </c>
      <c r="K5545" s="10" t="s">
        <v>30351</v>
      </c>
    </row>
    <row r="5546" spans="3:11" ht="15" customHeight="1" x14ac:dyDescent="0.3">
      <c r="C5546" s="44" t="s">
        <v>20004</v>
      </c>
      <c r="D5546" s="48" t="s">
        <v>10628</v>
      </c>
      <c r="F5546" s="52" t="s">
        <v>30352</v>
      </c>
      <c r="G5546" s="10">
        <v>100341546</v>
      </c>
      <c r="H5546" s="10" t="s">
        <v>30353</v>
      </c>
      <c r="I5546" s="47" t="s">
        <v>2507</v>
      </c>
      <c r="J5546" s="10" t="s">
        <v>2281</v>
      </c>
      <c r="K5546" s="10" t="s">
        <v>30354</v>
      </c>
    </row>
    <row r="5547" spans="3:11" ht="15" customHeight="1" x14ac:dyDescent="0.3">
      <c r="C5547" s="44" t="s">
        <v>20005</v>
      </c>
      <c r="D5547" s="48" t="s">
        <v>1103</v>
      </c>
      <c r="F5547" s="52" t="s">
        <v>30355</v>
      </c>
      <c r="G5547" s="10">
        <v>100341850</v>
      </c>
      <c r="H5547" s="10" t="s">
        <v>30356</v>
      </c>
      <c r="I5547" s="47" t="s">
        <v>27833</v>
      </c>
      <c r="J5547" s="10" t="s">
        <v>30357</v>
      </c>
      <c r="K5547" s="10" t="s">
        <v>30358</v>
      </c>
    </row>
    <row r="5548" spans="3:11" ht="15" customHeight="1" x14ac:dyDescent="0.3">
      <c r="C5548" s="44" t="s">
        <v>20006</v>
      </c>
      <c r="D5548" s="48" t="s">
        <v>10643</v>
      </c>
      <c r="F5548" s="52" t="s">
        <v>30359</v>
      </c>
      <c r="G5548" s="10">
        <v>100341867</v>
      </c>
      <c r="H5548" s="10" t="s">
        <v>30360</v>
      </c>
      <c r="I5548" s="47" t="s">
        <v>27835</v>
      </c>
      <c r="J5548" s="10" t="s">
        <v>30361</v>
      </c>
      <c r="K5548" s="10" t="s">
        <v>30362</v>
      </c>
    </row>
    <row r="5549" spans="3:11" ht="15" customHeight="1" x14ac:dyDescent="0.3">
      <c r="C5549" s="44" t="s">
        <v>20007</v>
      </c>
      <c r="D5549" s="48" t="s">
        <v>2966</v>
      </c>
      <c r="F5549" s="52" t="s">
        <v>30363</v>
      </c>
      <c r="G5549" s="10">
        <v>100341946</v>
      </c>
      <c r="H5549" s="10" t="s">
        <v>30364</v>
      </c>
      <c r="I5549" s="47" t="s">
        <v>27837</v>
      </c>
      <c r="J5549" s="10" t="s">
        <v>30365</v>
      </c>
      <c r="K5549" s="10" t="s">
        <v>30366</v>
      </c>
    </row>
    <row r="5550" spans="3:11" ht="15" customHeight="1" x14ac:dyDescent="0.3">
      <c r="C5550" s="44" t="s">
        <v>20008</v>
      </c>
      <c r="D5550" s="48" t="s">
        <v>10790</v>
      </c>
      <c r="F5550" s="52" t="s">
        <v>30367</v>
      </c>
      <c r="G5550" s="10">
        <v>100342046</v>
      </c>
      <c r="H5550" s="10" t="s">
        <v>30368</v>
      </c>
      <c r="I5550" s="47" t="s">
        <v>1792</v>
      </c>
      <c r="J5550" s="10" t="s">
        <v>30369</v>
      </c>
      <c r="K5550" s="10" t="s">
        <v>30370</v>
      </c>
    </row>
    <row r="5551" spans="3:11" ht="15" customHeight="1" x14ac:dyDescent="0.3">
      <c r="C5551" s="44" t="s">
        <v>20009</v>
      </c>
      <c r="D5551" s="48" t="s">
        <v>17849</v>
      </c>
      <c r="F5551" s="52" t="s">
        <v>30371</v>
      </c>
      <c r="G5551" s="10">
        <v>100342113</v>
      </c>
      <c r="H5551" s="10" t="s">
        <v>30372</v>
      </c>
      <c r="I5551" s="47" t="s">
        <v>1528</v>
      </c>
      <c r="J5551" s="10" t="s">
        <v>30373</v>
      </c>
      <c r="K5551" s="10" t="s">
        <v>30374</v>
      </c>
    </row>
    <row r="5552" spans="3:11" ht="15" customHeight="1" x14ac:dyDescent="0.3">
      <c r="C5552" s="44" t="s">
        <v>20010</v>
      </c>
      <c r="D5552" s="48" t="s">
        <v>20011</v>
      </c>
      <c r="F5552" s="52" t="s">
        <v>30375</v>
      </c>
      <c r="G5552" s="10">
        <v>100342334</v>
      </c>
      <c r="H5552" s="10" t="s">
        <v>30376</v>
      </c>
      <c r="I5552" s="47" t="s">
        <v>10729</v>
      </c>
      <c r="J5552" s="10" t="s">
        <v>30377</v>
      </c>
      <c r="K5552" s="10" t="s">
        <v>30378</v>
      </c>
    </row>
    <row r="5553" spans="3:11" ht="15" customHeight="1" x14ac:dyDescent="0.3">
      <c r="C5553" s="44" t="s">
        <v>20012</v>
      </c>
      <c r="D5553" s="48" t="s">
        <v>20013</v>
      </c>
      <c r="F5553" s="52" t="s">
        <v>30379</v>
      </c>
      <c r="G5553" s="10">
        <v>100342500</v>
      </c>
      <c r="H5553" s="10" t="s">
        <v>30380</v>
      </c>
      <c r="I5553" s="47" t="s">
        <v>918</v>
      </c>
      <c r="J5553" s="10" t="s">
        <v>5752</v>
      </c>
      <c r="K5553" s="10" t="s">
        <v>30381</v>
      </c>
    </row>
    <row r="5554" spans="3:11" ht="15" customHeight="1" x14ac:dyDescent="0.3">
      <c r="C5554" s="44" t="s">
        <v>20014</v>
      </c>
      <c r="D5554" s="48" t="s">
        <v>17856</v>
      </c>
      <c r="F5554" s="52" t="s">
        <v>30382</v>
      </c>
      <c r="G5554" s="10">
        <v>100342993</v>
      </c>
      <c r="H5554" s="10" t="s">
        <v>30383</v>
      </c>
      <c r="I5554" s="47" t="s">
        <v>782</v>
      </c>
      <c r="J5554" s="10" t="s">
        <v>784</v>
      </c>
      <c r="K5554" s="10" t="s">
        <v>30384</v>
      </c>
    </row>
    <row r="5555" spans="3:11" ht="15" customHeight="1" x14ac:dyDescent="0.3">
      <c r="C5555" s="44" t="s">
        <v>20015</v>
      </c>
      <c r="D5555" s="48" t="s">
        <v>1345</v>
      </c>
      <c r="F5555" s="52" t="s">
        <v>30385</v>
      </c>
      <c r="G5555" s="10">
        <v>100343167</v>
      </c>
      <c r="H5555" s="10" t="s">
        <v>30386</v>
      </c>
      <c r="I5555" s="47" t="s">
        <v>16383</v>
      </c>
      <c r="J5555" s="10" t="s">
        <v>22051</v>
      </c>
      <c r="K5555" s="10" t="s">
        <v>30387</v>
      </c>
    </row>
    <row r="5556" spans="3:11" ht="15" customHeight="1" x14ac:dyDescent="0.3">
      <c r="C5556" s="44" t="s">
        <v>20016</v>
      </c>
      <c r="D5556" s="48" t="s">
        <v>1325</v>
      </c>
      <c r="F5556" s="52" t="s">
        <v>30388</v>
      </c>
      <c r="G5556" s="10">
        <v>100343272</v>
      </c>
      <c r="H5556" s="10" t="s">
        <v>30389</v>
      </c>
      <c r="I5556" s="47" t="s">
        <v>10937</v>
      </c>
      <c r="J5556" s="10" t="s">
        <v>10829</v>
      </c>
      <c r="K5556" s="10" t="s">
        <v>30390</v>
      </c>
    </row>
    <row r="5557" spans="3:11" ht="15" customHeight="1" x14ac:dyDescent="0.3">
      <c r="C5557" s="44" t="s">
        <v>20017</v>
      </c>
      <c r="D5557" s="48" t="s">
        <v>17862</v>
      </c>
      <c r="F5557" s="52" t="s">
        <v>30391</v>
      </c>
      <c r="G5557" s="10">
        <v>100343291</v>
      </c>
      <c r="H5557" s="10" t="s">
        <v>30392</v>
      </c>
      <c r="I5557" s="47" t="s">
        <v>27846</v>
      </c>
      <c r="J5557" s="10" t="s">
        <v>30393</v>
      </c>
      <c r="K5557" s="10" t="s">
        <v>30394</v>
      </c>
    </row>
    <row r="5558" spans="3:11" ht="15" customHeight="1" x14ac:dyDescent="0.3">
      <c r="C5558" s="44" t="s">
        <v>20018</v>
      </c>
      <c r="D5558" s="48" t="s">
        <v>17864</v>
      </c>
      <c r="F5558" s="52" t="s">
        <v>30395</v>
      </c>
      <c r="G5558" s="10">
        <v>100343648</v>
      </c>
      <c r="H5558" s="10" t="s">
        <v>30396</v>
      </c>
      <c r="I5558" s="47" t="s">
        <v>27848</v>
      </c>
      <c r="J5558" s="10" t="s">
        <v>30397</v>
      </c>
      <c r="K5558" s="10" t="s">
        <v>30398</v>
      </c>
    </row>
    <row r="5559" spans="3:11" ht="15" customHeight="1" x14ac:dyDescent="0.3">
      <c r="C5559" s="44" t="s">
        <v>20019</v>
      </c>
      <c r="D5559" s="48" t="s">
        <v>17866</v>
      </c>
      <c r="F5559" s="52" t="s">
        <v>30399</v>
      </c>
      <c r="G5559" s="10">
        <v>100343715</v>
      </c>
      <c r="H5559" s="10" t="s">
        <v>30400</v>
      </c>
      <c r="I5559" s="47" t="s">
        <v>820</v>
      </c>
      <c r="J5559" s="10" t="s">
        <v>30401</v>
      </c>
      <c r="K5559" s="10" t="s">
        <v>30402</v>
      </c>
    </row>
    <row r="5560" spans="3:11" ht="15" customHeight="1" x14ac:dyDescent="0.3">
      <c r="C5560" s="44" t="s">
        <v>20020</v>
      </c>
      <c r="D5560" s="48" t="s">
        <v>17869</v>
      </c>
      <c r="F5560" s="52" t="s">
        <v>30403</v>
      </c>
      <c r="G5560" s="10">
        <v>100343924</v>
      </c>
      <c r="H5560" s="10" t="s">
        <v>30404</v>
      </c>
      <c r="I5560" s="47" t="s">
        <v>27851</v>
      </c>
      <c r="J5560" s="10" t="s">
        <v>30405</v>
      </c>
      <c r="K5560" s="10" t="s">
        <v>30406</v>
      </c>
    </row>
    <row r="5561" spans="3:11" ht="15" customHeight="1" x14ac:dyDescent="0.3">
      <c r="C5561" s="44" t="s">
        <v>20021</v>
      </c>
      <c r="D5561" s="48" t="s">
        <v>1518</v>
      </c>
      <c r="F5561" s="52" t="s">
        <v>30407</v>
      </c>
      <c r="G5561" s="10">
        <v>100344233</v>
      </c>
      <c r="H5561" s="10" t="s">
        <v>30408</v>
      </c>
      <c r="I5561" s="47" t="s">
        <v>27853</v>
      </c>
      <c r="J5561" s="10" t="s">
        <v>30409</v>
      </c>
      <c r="K5561" s="10" t="s">
        <v>30410</v>
      </c>
    </row>
    <row r="5562" spans="3:11" ht="15" customHeight="1" x14ac:dyDescent="0.3">
      <c r="C5562" s="44" t="s">
        <v>20022</v>
      </c>
      <c r="D5562" s="48" t="s">
        <v>17872</v>
      </c>
      <c r="F5562" s="52" t="s">
        <v>30411</v>
      </c>
      <c r="G5562" s="10">
        <v>100344329</v>
      </c>
      <c r="H5562" s="10" t="s">
        <v>30412</v>
      </c>
      <c r="I5562" s="47" t="s">
        <v>9154</v>
      </c>
      <c r="J5562" s="10" t="s">
        <v>8827</v>
      </c>
      <c r="K5562" s="10" t="s">
        <v>30413</v>
      </c>
    </row>
    <row r="5563" spans="3:11" ht="15" customHeight="1" x14ac:dyDescent="0.3">
      <c r="C5563" s="44" t="s">
        <v>20023</v>
      </c>
      <c r="D5563" s="48" t="s">
        <v>1551</v>
      </c>
      <c r="F5563" s="52" t="s">
        <v>30414</v>
      </c>
      <c r="G5563" s="10">
        <v>100344470</v>
      </c>
      <c r="H5563" s="10" t="s">
        <v>30415</v>
      </c>
      <c r="I5563" s="47" t="s">
        <v>3326</v>
      </c>
      <c r="J5563" s="10" t="s">
        <v>5679</v>
      </c>
      <c r="K5563" s="10" t="s">
        <v>30416</v>
      </c>
    </row>
    <row r="5564" spans="3:11" ht="15" customHeight="1" x14ac:dyDescent="0.3">
      <c r="C5564" s="44" t="s">
        <v>20024</v>
      </c>
      <c r="D5564" s="47" t="s">
        <v>17875</v>
      </c>
      <c r="F5564" s="52" t="s">
        <v>30417</v>
      </c>
      <c r="G5564" s="10">
        <v>100344675</v>
      </c>
      <c r="H5564" s="10" t="s">
        <v>30418</v>
      </c>
      <c r="I5564" s="47" t="s">
        <v>1636</v>
      </c>
      <c r="J5564" s="10" t="s">
        <v>1841</v>
      </c>
      <c r="K5564" s="10" t="s">
        <v>30419</v>
      </c>
    </row>
    <row r="5565" spans="3:11" ht="15" customHeight="1" x14ac:dyDescent="0.3">
      <c r="C5565" s="44" t="s">
        <v>20025</v>
      </c>
      <c r="D5565" s="47" t="s">
        <v>1555</v>
      </c>
      <c r="F5565" s="52" t="s">
        <v>30420</v>
      </c>
      <c r="G5565" s="10">
        <v>100344720</v>
      </c>
      <c r="H5565" s="10" t="s">
        <v>30421</v>
      </c>
      <c r="I5565" s="47" t="s">
        <v>1467</v>
      </c>
      <c r="J5565" s="10" t="s">
        <v>30422</v>
      </c>
      <c r="K5565" s="10" t="s">
        <v>30423</v>
      </c>
    </row>
    <row r="5566" spans="3:11" ht="15" customHeight="1" x14ac:dyDescent="0.3">
      <c r="C5566" s="44" t="s">
        <v>20026</v>
      </c>
      <c r="D5566" s="47" t="s">
        <v>17877</v>
      </c>
      <c r="F5566" s="52" t="s">
        <v>30424</v>
      </c>
      <c r="G5566" s="10">
        <v>100344828</v>
      </c>
      <c r="H5566" s="10" t="s">
        <v>30425</v>
      </c>
      <c r="I5566" s="47" t="s">
        <v>27859</v>
      </c>
      <c r="J5566" s="10" t="s">
        <v>30426</v>
      </c>
      <c r="K5566" s="10" t="s">
        <v>30427</v>
      </c>
    </row>
    <row r="5567" spans="3:11" ht="15" customHeight="1" x14ac:dyDescent="0.3">
      <c r="C5567" s="44" t="s">
        <v>20027</v>
      </c>
      <c r="D5567" s="47" t="s">
        <v>1559</v>
      </c>
      <c r="F5567" s="52" t="s">
        <v>30428</v>
      </c>
      <c r="G5567" s="10">
        <v>100344884</v>
      </c>
      <c r="H5567" s="10" t="s">
        <v>30429</v>
      </c>
      <c r="I5567" s="47" t="s">
        <v>27861</v>
      </c>
      <c r="J5567" s="10" t="s">
        <v>9037</v>
      </c>
      <c r="K5567" s="10" t="s">
        <v>30430</v>
      </c>
    </row>
    <row r="5568" spans="3:11" ht="15" customHeight="1" x14ac:dyDescent="0.3">
      <c r="C5568" s="44" t="s">
        <v>20028</v>
      </c>
      <c r="D5568" s="47" t="s">
        <v>17880</v>
      </c>
      <c r="F5568" s="52" t="s">
        <v>30431</v>
      </c>
      <c r="G5568" s="10">
        <v>100345293</v>
      </c>
      <c r="H5568" s="10" t="s">
        <v>30432</v>
      </c>
      <c r="I5568" s="47" t="s">
        <v>1992</v>
      </c>
      <c r="J5568" s="10" t="s">
        <v>30433</v>
      </c>
      <c r="K5568" s="10" t="s">
        <v>30434</v>
      </c>
    </row>
    <row r="5569" spans="3:11" ht="15" customHeight="1" x14ac:dyDescent="0.3">
      <c r="C5569" s="44" t="s">
        <v>20029</v>
      </c>
      <c r="D5569" s="47" t="s">
        <v>20030</v>
      </c>
      <c r="F5569" s="52" t="s">
        <v>30435</v>
      </c>
      <c r="G5569" s="10">
        <v>100345469</v>
      </c>
      <c r="H5569" s="10" t="s">
        <v>30436</v>
      </c>
      <c r="I5569" s="47" t="s">
        <v>1773</v>
      </c>
      <c r="J5569" s="10" t="s">
        <v>1728</v>
      </c>
      <c r="K5569" s="10" t="s">
        <v>30437</v>
      </c>
    </row>
    <row r="5570" spans="3:11" ht="15" customHeight="1" x14ac:dyDescent="0.3">
      <c r="C5570" s="44" t="s">
        <v>20031</v>
      </c>
      <c r="D5570" s="47" t="s">
        <v>1648</v>
      </c>
      <c r="E5570" s="48"/>
      <c r="F5570" s="52" t="s">
        <v>30438</v>
      </c>
      <c r="G5570" s="10">
        <v>100345546</v>
      </c>
      <c r="H5570" s="10" t="s">
        <v>30439</v>
      </c>
      <c r="I5570" s="47" t="s">
        <v>4555</v>
      </c>
      <c r="J5570" s="10" t="s">
        <v>30440</v>
      </c>
      <c r="K5570" s="10" t="s">
        <v>30441</v>
      </c>
    </row>
    <row r="5571" spans="3:11" ht="15" customHeight="1" x14ac:dyDescent="0.3">
      <c r="C5571" s="44" t="s">
        <v>20032</v>
      </c>
      <c r="D5571" s="47" t="s">
        <v>1751</v>
      </c>
      <c r="E5571" s="48"/>
      <c r="F5571" s="52" t="s">
        <v>30442</v>
      </c>
      <c r="G5571" s="10">
        <v>100345592</v>
      </c>
      <c r="H5571" s="10" t="s">
        <v>30443</v>
      </c>
      <c r="I5571" s="47" t="s">
        <v>27866</v>
      </c>
      <c r="J5571" s="10" t="s">
        <v>30444</v>
      </c>
      <c r="K5571" s="10" t="s">
        <v>30445</v>
      </c>
    </row>
    <row r="5572" spans="3:11" ht="15" customHeight="1" x14ac:dyDescent="0.3">
      <c r="C5572" s="44" t="s">
        <v>20033</v>
      </c>
      <c r="D5572" s="47" t="s">
        <v>1833</v>
      </c>
      <c r="E5572" s="48"/>
      <c r="F5572" s="52" t="s">
        <v>30446</v>
      </c>
      <c r="G5572" s="10">
        <v>100345623</v>
      </c>
      <c r="H5572" s="10" t="s">
        <v>30447</v>
      </c>
      <c r="I5572" s="47" t="s">
        <v>7711</v>
      </c>
      <c r="J5572" s="10" t="s">
        <v>7373</v>
      </c>
      <c r="K5572" s="10" t="s">
        <v>30448</v>
      </c>
    </row>
    <row r="5573" spans="3:11" ht="15" customHeight="1" x14ac:dyDescent="0.3">
      <c r="C5573" s="44" t="s">
        <v>20034</v>
      </c>
      <c r="D5573" s="47" t="s">
        <v>17455</v>
      </c>
      <c r="E5573" s="48"/>
      <c r="F5573" s="52" t="s">
        <v>30449</v>
      </c>
      <c r="G5573" s="10">
        <v>100345802</v>
      </c>
      <c r="H5573" s="10" t="s">
        <v>30450</v>
      </c>
      <c r="I5573" s="47" t="s">
        <v>27869</v>
      </c>
      <c r="J5573" s="10" t="s">
        <v>30451</v>
      </c>
      <c r="K5573" s="10" t="s">
        <v>30452</v>
      </c>
    </row>
    <row r="5574" spans="3:11" ht="15" customHeight="1" x14ac:dyDescent="0.3">
      <c r="C5574" s="44" t="s">
        <v>20035</v>
      </c>
      <c r="D5574" s="47" t="s">
        <v>1892</v>
      </c>
      <c r="E5574" s="48"/>
      <c r="F5574" s="52" t="s">
        <v>30453</v>
      </c>
      <c r="G5574" s="10">
        <v>100346046</v>
      </c>
      <c r="H5574" s="10" t="s">
        <v>30454</v>
      </c>
      <c r="I5574" s="47" t="s">
        <v>27871</v>
      </c>
      <c r="J5574" s="10" t="s">
        <v>30455</v>
      </c>
      <c r="K5574" s="10" t="s">
        <v>30456</v>
      </c>
    </row>
    <row r="5575" spans="3:11" ht="15" customHeight="1" x14ac:dyDescent="0.3">
      <c r="C5575" s="44" t="s">
        <v>20036</v>
      </c>
      <c r="D5575" s="47" t="s">
        <v>1904</v>
      </c>
      <c r="E5575" s="48"/>
      <c r="F5575" s="52" t="s">
        <v>30457</v>
      </c>
      <c r="G5575" s="10">
        <v>100346167</v>
      </c>
      <c r="H5575" s="10" t="s">
        <v>30458</v>
      </c>
      <c r="I5575" s="47" t="s">
        <v>27873</v>
      </c>
      <c r="J5575" s="10" t="s">
        <v>30459</v>
      </c>
      <c r="K5575" s="10" t="s">
        <v>30460</v>
      </c>
    </row>
    <row r="5576" spans="3:11" ht="15" customHeight="1" x14ac:dyDescent="0.3">
      <c r="C5576" s="44" t="s">
        <v>20037</v>
      </c>
      <c r="D5576" s="47" t="s">
        <v>17464</v>
      </c>
      <c r="E5576" s="48"/>
      <c r="F5576" s="52" t="s">
        <v>30461</v>
      </c>
      <c r="G5576" s="10">
        <v>100346381</v>
      </c>
      <c r="H5576" s="10" t="s">
        <v>30462</v>
      </c>
      <c r="I5576" s="47" t="s">
        <v>27875</v>
      </c>
      <c r="J5576" s="10" t="s">
        <v>30463</v>
      </c>
      <c r="K5576" s="10" t="s">
        <v>30464</v>
      </c>
    </row>
    <row r="5577" spans="3:11" ht="15" customHeight="1" x14ac:dyDescent="0.3">
      <c r="C5577" s="44" t="s">
        <v>20038</v>
      </c>
      <c r="D5577" s="47" t="s">
        <v>1946</v>
      </c>
      <c r="E5577" s="48"/>
      <c r="F5577" s="52" t="s">
        <v>30465</v>
      </c>
      <c r="G5577" s="10">
        <v>100346508</v>
      </c>
      <c r="H5577" s="10" t="s">
        <v>30466</v>
      </c>
      <c r="I5577" s="47" t="s">
        <v>4321</v>
      </c>
      <c r="J5577" s="10" t="s">
        <v>4177</v>
      </c>
      <c r="K5577" s="10" t="s">
        <v>30467</v>
      </c>
    </row>
    <row r="5578" spans="3:11" ht="15" customHeight="1" x14ac:dyDescent="0.3">
      <c r="C5578" s="44" t="s">
        <v>20039</v>
      </c>
      <c r="D5578" s="47" t="s">
        <v>1165</v>
      </c>
      <c r="E5578" s="48"/>
      <c r="F5578" s="52" t="s">
        <v>30468</v>
      </c>
      <c r="G5578" s="10">
        <v>100346522</v>
      </c>
      <c r="H5578" s="10" t="s">
        <v>30469</v>
      </c>
      <c r="I5578" s="47" t="s">
        <v>15416</v>
      </c>
      <c r="J5578" s="10" t="s">
        <v>30470</v>
      </c>
      <c r="K5578" s="10" t="s">
        <v>30471</v>
      </c>
    </row>
    <row r="5579" spans="3:11" ht="15" customHeight="1" x14ac:dyDescent="0.3">
      <c r="C5579" s="44" t="s">
        <v>20040</v>
      </c>
      <c r="D5579" s="47" t="s">
        <v>1166</v>
      </c>
      <c r="E5579" s="48"/>
      <c r="F5579" s="52" t="s">
        <v>30472</v>
      </c>
      <c r="G5579" s="10">
        <v>100346561</v>
      </c>
      <c r="H5579" s="10" t="s">
        <v>30473</v>
      </c>
      <c r="I5579" s="47" t="s">
        <v>27879</v>
      </c>
      <c r="J5579" s="10" t="s">
        <v>30474</v>
      </c>
      <c r="K5579" s="10" t="s">
        <v>30475</v>
      </c>
    </row>
    <row r="5580" spans="3:11" ht="15" customHeight="1" x14ac:dyDescent="0.3">
      <c r="C5580" s="44" t="s">
        <v>20041</v>
      </c>
      <c r="D5580" s="47" t="s">
        <v>2059</v>
      </c>
      <c r="E5580" s="48"/>
      <c r="F5580" s="52" t="s">
        <v>30476</v>
      </c>
      <c r="G5580" s="10">
        <v>100346670</v>
      </c>
      <c r="H5580" s="10" t="s">
        <v>30477</v>
      </c>
      <c r="I5580" s="47" t="s">
        <v>27881</v>
      </c>
      <c r="J5580" s="10" t="s">
        <v>30478</v>
      </c>
      <c r="K5580" s="10" t="s">
        <v>30479</v>
      </c>
    </row>
    <row r="5581" spans="3:11" ht="15" customHeight="1" x14ac:dyDescent="0.3">
      <c r="C5581" s="44" t="s">
        <v>20042</v>
      </c>
      <c r="D5581" s="47" t="s">
        <v>17474</v>
      </c>
      <c r="E5581" s="48"/>
      <c r="F5581" s="52" t="s">
        <v>30480</v>
      </c>
      <c r="G5581" s="10">
        <v>100346781</v>
      </c>
      <c r="H5581" s="10" t="s">
        <v>30481</v>
      </c>
      <c r="I5581" s="47" t="s">
        <v>27883</v>
      </c>
      <c r="J5581" s="10" t="s">
        <v>30482</v>
      </c>
      <c r="K5581" s="10" t="s">
        <v>30483</v>
      </c>
    </row>
    <row r="5582" spans="3:11" ht="15" customHeight="1" x14ac:dyDescent="0.3">
      <c r="C5582" s="44" t="s">
        <v>20043</v>
      </c>
      <c r="D5582" s="47" t="s">
        <v>2086</v>
      </c>
      <c r="E5582" s="48"/>
      <c r="F5582" s="52" t="s">
        <v>30484</v>
      </c>
      <c r="G5582" s="10">
        <v>100347160</v>
      </c>
      <c r="H5582" s="10" t="s">
        <v>30485</v>
      </c>
      <c r="I5582" s="47" t="s">
        <v>991</v>
      </c>
      <c r="J5582" s="10" t="s">
        <v>8813</v>
      </c>
      <c r="K5582" s="10" t="s">
        <v>30486</v>
      </c>
    </row>
    <row r="5583" spans="3:11" ht="15" customHeight="1" x14ac:dyDescent="0.3">
      <c r="C5583" s="44" t="s">
        <v>20044</v>
      </c>
      <c r="D5583" s="47" t="s">
        <v>20045</v>
      </c>
      <c r="E5583" s="48"/>
      <c r="F5583" s="52" t="s">
        <v>30487</v>
      </c>
      <c r="G5583" s="10">
        <v>100347288</v>
      </c>
      <c r="H5583" s="10" t="s">
        <v>30488</v>
      </c>
      <c r="I5583" s="47" t="s">
        <v>27886</v>
      </c>
      <c r="J5583" s="10" t="s">
        <v>30489</v>
      </c>
      <c r="K5583" s="10" t="s">
        <v>30490</v>
      </c>
    </row>
    <row r="5584" spans="3:11" ht="15" customHeight="1" x14ac:dyDescent="0.3">
      <c r="C5584" s="44" t="s">
        <v>20046</v>
      </c>
      <c r="D5584" s="47" t="s">
        <v>20047</v>
      </c>
      <c r="E5584" s="48"/>
      <c r="F5584" s="52" t="s">
        <v>30491</v>
      </c>
      <c r="G5584" s="10">
        <v>100347590</v>
      </c>
      <c r="H5584" s="10" t="s">
        <v>30492</v>
      </c>
      <c r="I5584" s="47" t="s">
        <v>27888</v>
      </c>
      <c r="J5584" s="10" t="s">
        <v>30493</v>
      </c>
      <c r="K5584" s="10" t="s">
        <v>30494</v>
      </c>
    </row>
    <row r="5585" spans="3:11" ht="15" customHeight="1" x14ac:dyDescent="0.3">
      <c r="C5585" s="44" t="s">
        <v>20048</v>
      </c>
      <c r="D5585" s="47" t="s">
        <v>20049</v>
      </c>
      <c r="E5585" s="48"/>
      <c r="F5585" s="52" t="s">
        <v>30495</v>
      </c>
      <c r="G5585" s="10">
        <v>100347767</v>
      </c>
      <c r="H5585" s="10" t="s">
        <v>30496</v>
      </c>
      <c r="I5585" s="47" t="s">
        <v>27890</v>
      </c>
      <c r="J5585" s="10" t="s">
        <v>30497</v>
      </c>
      <c r="K5585" s="10" t="s">
        <v>30498</v>
      </c>
    </row>
    <row r="5586" spans="3:11" ht="15" customHeight="1" x14ac:dyDescent="0.3">
      <c r="C5586" s="44" t="s">
        <v>20050</v>
      </c>
      <c r="D5586" s="47" t="s">
        <v>2121</v>
      </c>
      <c r="E5586" s="48"/>
      <c r="F5586" s="52" t="s">
        <v>30499</v>
      </c>
      <c r="G5586" s="10">
        <v>100347944</v>
      </c>
      <c r="H5586" s="10" t="s">
        <v>30500</v>
      </c>
      <c r="I5586" s="47" t="s">
        <v>6590</v>
      </c>
      <c r="J5586" s="10" t="s">
        <v>5965</v>
      </c>
      <c r="K5586" s="10" t="s">
        <v>30501</v>
      </c>
    </row>
    <row r="5587" spans="3:11" ht="15" customHeight="1" x14ac:dyDescent="0.3">
      <c r="C5587" s="44" t="s">
        <v>20051</v>
      </c>
      <c r="D5587" s="47" t="s">
        <v>2340</v>
      </c>
      <c r="E5587" s="48"/>
      <c r="F5587" s="52" t="s">
        <v>30502</v>
      </c>
      <c r="G5587" s="10">
        <v>100348170</v>
      </c>
      <c r="H5587" s="10" t="s">
        <v>30503</v>
      </c>
      <c r="I5587" s="47" t="s">
        <v>27893</v>
      </c>
      <c r="J5587" s="10" t="s">
        <v>30504</v>
      </c>
      <c r="K5587" s="10" t="s">
        <v>30505</v>
      </c>
    </row>
    <row r="5588" spans="3:11" ht="15" customHeight="1" x14ac:dyDescent="0.3">
      <c r="C5588" s="44" t="s">
        <v>20052</v>
      </c>
      <c r="D5588" s="47" t="s">
        <v>2347</v>
      </c>
      <c r="E5588" s="48"/>
      <c r="F5588" s="52" t="s">
        <v>30506</v>
      </c>
      <c r="G5588" s="10">
        <v>100348489</v>
      </c>
      <c r="H5588" s="10" t="s">
        <v>30507</v>
      </c>
      <c r="I5588" s="47" t="s">
        <v>893</v>
      </c>
      <c r="J5588" s="10" t="s">
        <v>3071</v>
      </c>
      <c r="K5588" s="10" t="s">
        <v>30508</v>
      </c>
    </row>
    <row r="5589" spans="3:11" ht="15" customHeight="1" x14ac:dyDescent="0.3">
      <c r="C5589" s="44" t="s">
        <v>20053</v>
      </c>
      <c r="D5589" s="47" t="s">
        <v>17902</v>
      </c>
      <c r="E5589" s="48"/>
      <c r="F5589" s="52" t="s">
        <v>30509</v>
      </c>
      <c r="G5589" s="10">
        <v>100348536</v>
      </c>
      <c r="H5589" s="10" t="s">
        <v>30510</v>
      </c>
      <c r="I5589" s="47" t="s">
        <v>2101</v>
      </c>
      <c r="J5589" s="10" t="s">
        <v>30511</v>
      </c>
      <c r="K5589" s="10" t="s">
        <v>30512</v>
      </c>
    </row>
    <row r="5590" spans="3:11" ht="15" customHeight="1" x14ac:dyDescent="0.3">
      <c r="C5590" s="44" t="s">
        <v>20054</v>
      </c>
      <c r="D5590" s="47" t="s">
        <v>2352</v>
      </c>
      <c r="E5590" s="48"/>
      <c r="F5590" s="52" t="s">
        <v>30513</v>
      </c>
      <c r="G5590" s="10">
        <v>100348713</v>
      </c>
      <c r="H5590" s="10" t="s">
        <v>30514</v>
      </c>
      <c r="I5590" s="47" t="s">
        <v>2249</v>
      </c>
      <c r="J5590" s="10" t="s">
        <v>30515</v>
      </c>
      <c r="K5590" s="10" t="s">
        <v>30516</v>
      </c>
    </row>
    <row r="5591" spans="3:11" ht="15" customHeight="1" x14ac:dyDescent="0.3">
      <c r="C5591" s="44" t="s">
        <v>20055</v>
      </c>
      <c r="D5591" s="47" t="s">
        <v>2376</v>
      </c>
      <c r="E5591" s="48"/>
      <c r="F5591" s="52" t="s">
        <v>30517</v>
      </c>
      <c r="G5591" s="10">
        <v>100348952</v>
      </c>
      <c r="H5591" s="10" t="s">
        <v>30518</v>
      </c>
      <c r="I5591" s="47" t="s">
        <v>1897</v>
      </c>
      <c r="J5591" s="10" t="s">
        <v>1899</v>
      </c>
      <c r="K5591" s="10" t="s">
        <v>30519</v>
      </c>
    </row>
    <row r="5592" spans="3:11" ht="15" customHeight="1" x14ac:dyDescent="0.3">
      <c r="C5592" s="44" t="s">
        <v>20056</v>
      </c>
      <c r="D5592" s="47" t="s">
        <v>17906</v>
      </c>
      <c r="E5592" s="48"/>
      <c r="F5592" s="52" t="s">
        <v>30520</v>
      </c>
      <c r="G5592" s="10">
        <v>100349106</v>
      </c>
      <c r="H5592" s="10" t="s">
        <v>30521</v>
      </c>
      <c r="I5592" s="47" t="s">
        <v>3056</v>
      </c>
      <c r="J5592" s="10" t="s">
        <v>3003</v>
      </c>
      <c r="K5592" s="10" t="s">
        <v>30522</v>
      </c>
    </row>
    <row r="5593" spans="3:11" ht="15" customHeight="1" x14ac:dyDescent="0.3">
      <c r="C5593" s="44" t="s">
        <v>20057</v>
      </c>
      <c r="D5593" s="47" t="s">
        <v>2591</v>
      </c>
      <c r="E5593" s="48"/>
      <c r="F5593" s="52" t="s">
        <v>30523</v>
      </c>
      <c r="G5593" s="10">
        <v>100349561</v>
      </c>
      <c r="H5593" s="10" t="s">
        <v>30524</v>
      </c>
      <c r="I5593" s="47" t="s">
        <v>27900</v>
      </c>
      <c r="J5593" s="10" t="s">
        <v>30525</v>
      </c>
      <c r="K5593" s="10" t="s">
        <v>30526</v>
      </c>
    </row>
    <row r="5594" spans="3:11" ht="15" customHeight="1" x14ac:dyDescent="0.3">
      <c r="C5594" s="44" t="s">
        <v>20058</v>
      </c>
      <c r="D5594" s="47" t="s">
        <v>2962</v>
      </c>
      <c r="E5594" s="48"/>
      <c r="F5594" s="52" t="s">
        <v>30527</v>
      </c>
      <c r="G5594" s="10">
        <v>100349987</v>
      </c>
      <c r="H5594" s="10" t="s">
        <v>30528</v>
      </c>
      <c r="I5594" s="47" t="s">
        <v>27902</v>
      </c>
      <c r="J5594" s="10" t="s">
        <v>30529</v>
      </c>
      <c r="K5594" s="10" t="s">
        <v>30530</v>
      </c>
    </row>
    <row r="5595" spans="3:11" ht="15" customHeight="1" x14ac:dyDescent="0.3">
      <c r="C5595" s="44" t="s">
        <v>20059</v>
      </c>
      <c r="D5595" s="47" t="s">
        <v>2970</v>
      </c>
      <c r="E5595" s="48"/>
      <c r="F5595" s="52" t="s">
        <v>30531</v>
      </c>
      <c r="G5595" s="10">
        <v>100350130</v>
      </c>
      <c r="H5595" s="10" t="s">
        <v>30532</v>
      </c>
      <c r="I5595" s="47" t="s">
        <v>6461</v>
      </c>
      <c r="J5595" s="10" t="s">
        <v>30533</v>
      </c>
      <c r="K5595" s="10" t="s">
        <v>30534</v>
      </c>
    </row>
    <row r="5596" spans="3:11" ht="15" customHeight="1" x14ac:dyDescent="0.3">
      <c r="C5596" s="44" t="s">
        <v>20060</v>
      </c>
      <c r="D5596" s="47" t="s">
        <v>2974</v>
      </c>
      <c r="E5596" s="48"/>
      <c r="F5596" s="52" t="s">
        <v>30535</v>
      </c>
      <c r="G5596" s="10">
        <v>100350232</v>
      </c>
      <c r="H5596" s="10" t="s">
        <v>30536</v>
      </c>
      <c r="I5596" s="47" t="s">
        <v>27905</v>
      </c>
      <c r="J5596" s="10" t="s">
        <v>30537</v>
      </c>
      <c r="K5596" s="10" t="s">
        <v>30538</v>
      </c>
    </row>
    <row r="5597" spans="3:11" ht="15" customHeight="1" x14ac:dyDescent="0.3">
      <c r="C5597" s="44" t="s">
        <v>20061</v>
      </c>
      <c r="D5597" s="47" t="s">
        <v>17912</v>
      </c>
      <c r="E5597" s="48"/>
      <c r="F5597" s="52" t="s">
        <v>30539</v>
      </c>
      <c r="G5597" s="10">
        <v>100350256</v>
      </c>
      <c r="H5597" s="10" t="s">
        <v>30540</v>
      </c>
      <c r="I5597" s="47" t="s">
        <v>7996</v>
      </c>
      <c r="J5597" s="10" t="s">
        <v>7694</v>
      </c>
      <c r="K5597" s="10" t="s">
        <v>30541</v>
      </c>
    </row>
    <row r="5598" spans="3:11" ht="15" customHeight="1" x14ac:dyDescent="0.3">
      <c r="C5598" s="44" t="s">
        <v>20062</v>
      </c>
      <c r="D5598" s="47" t="s">
        <v>2984</v>
      </c>
      <c r="E5598" s="48"/>
      <c r="F5598" s="52" t="s">
        <v>30542</v>
      </c>
      <c r="G5598" s="10">
        <v>100350316</v>
      </c>
      <c r="H5598" s="10" t="s">
        <v>30543</v>
      </c>
      <c r="I5598" s="47" t="s">
        <v>10940</v>
      </c>
      <c r="J5598" s="10" t="s">
        <v>30544</v>
      </c>
      <c r="K5598" s="10" t="s">
        <v>30545</v>
      </c>
    </row>
    <row r="5599" spans="3:11" ht="15" customHeight="1" x14ac:dyDescent="0.3">
      <c r="C5599" s="44" t="s">
        <v>20063</v>
      </c>
      <c r="D5599" s="47" t="s">
        <v>2995</v>
      </c>
      <c r="E5599" s="48"/>
      <c r="F5599" s="52" t="s">
        <v>30546</v>
      </c>
      <c r="G5599" s="10">
        <v>100350626</v>
      </c>
      <c r="H5599" s="10" t="s">
        <v>30547</v>
      </c>
      <c r="I5599" s="47" t="s">
        <v>27909</v>
      </c>
      <c r="J5599" s="10" t="s">
        <v>30548</v>
      </c>
      <c r="K5599" s="10" t="s">
        <v>30549</v>
      </c>
    </row>
    <row r="5600" spans="3:11" ht="15" customHeight="1" x14ac:dyDescent="0.3">
      <c r="C5600" s="44" t="s">
        <v>20064</v>
      </c>
      <c r="D5600" s="47" t="s">
        <v>2988</v>
      </c>
      <c r="E5600" s="48"/>
      <c r="F5600" s="52" t="s">
        <v>30550</v>
      </c>
      <c r="G5600" s="10">
        <v>100350815</v>
      </c>
      <c r="H5600" s="10" t="s">
        <v>30551</v>
      </c>
      <c r="I5600" s="47" t="s">
        <v>1090</v>
      </c>
      <c r="J5600" s="10" t="s">
        <v>30552</v>
      </c>
      <c r="K5600" s="10" t="s">
        <v>30553</v>
      </c>
    </row>
    <row r="5601" spans="3:11" ht="15" customHeight="1" x14ac:dyDescent="0.3">
      <c r="C5601" s="44" t="s">
        <v>20065</v>
      </c>
      <c r="D5601" s="47" t="s">
        <v>17917</v>
      </c>
      <c r="E5601" s="48"/>
      <c r="F5601" s="52" t="s">
        <v>30554</v>
      </c>
      <c r="G5601" s="10">
        <v>100350952</v>
      </c>
      <c r="H5601" s="10" t="s">
        <v>30555</v>
      </c>
      <c r="I5601" s="47" t="s">
        <v>4322</v>
      </c>
      <c r="J5601" s="10" t="s">
        <v>30556</v>
      </c>
      <c r="K5601" s="10" t="s">
        <v>30557</v>
      </c>
    </row>
    <row r="5602" spans="3:11" ht="15" customHeight="1" x14ac:dyDescent="0.3">
      <c r="C5602" s="44" t="s">
        <v>20066</v>
      </c>
      <c r="D5602" s="47" t="s">
        <v>17919</v>
      </c>
      <c r="E5602" s="48"/>
      <c r="F5602" s="52" t="s">
        <v>30558</v>
      </c>
      <c r="G5602" s="10">
        <v>100350964</v>
      </c>
      <c r="H5602" s="10" t="s">
        <v>30559</v>
      </c>
      <c r="I5602" s="47" t="s">
        <v>10127</v>
      </c>
      <c r="J5602" s="10" t="s">
        <v>9870</v>
      </c>
      <c r="K5602" s="10" t="s">
        <v>30560</v>
      </c>
    </row>
    <row r="5603" spans="3:11" ht="15" customHeight="1" x14ac:dyDescent="0.3">
      <c r="C5603" s="44" t="s">
        <v>20067</v>
      </c>
      <c r="D5603" s="47" t="s">
        <v>17921</v>
      </c>
      <c r="E5603" s="48"/>
      <c r="F5603" s="52" t="s">
        <v>30561</v>
      </c>
      <c r="G5603" s="10">
        <v>100351185</v>
      </c>
      <c r="H5603" s="10" t="s">
        <v>30562</v>
      </c>
      <c r="I5603" s="47" t="s">
        <v>8595</v>
      </c>
      <c r="J5603" s="10" t="s">
        <v>30563</v>
      </c>
      <c r="K5603" s="10" t="s">
        <v>30564</v>
      </c>
    </row>
    <row r="5604" spans="3:11" ht="15" customHeight="1" x14ac:dyDescent="0.3">
      <c r="C5604" s="44" t="s">
        <v>20068</v>
      </c>
      <c r="D5604" s="47" t="s">
        <v>17923</v>
      </c>
      <c r="E5604" s="48"/>
      <c r="F5604" s="52" t="s">
        <v>30565</v>
      </c>
      <c r="G5604" s="10">
        <v>100351261</v>
      </c>
      <c r="H5604" s="10" t="s">
        <v>30566</v>
      </c>
      <c r="I5604" s="47" t="s">
        <v>1253</v>
      </c>
      <c r="J5604" s="10" t="s">
        <v>30567</v>
      </c>
      <c r="K5604" s="10" t="s">
        <v>30568</v>
      </c>
    </row>
    <row r="5605" spans="3:11" ht="15" customHeight="1" x14ac:dyDescent="0.3">
      <c r="C5605" s="44" t="s">
        <v>20069</v>
      </c>
      <c r="D5605" s="47" t="s">
        <v>17925</v>
      </c>
      <c r="E5605" s="48"/>
      <c r="F5605" s="52" t="s">
        <v>30569</v>
      </c>
      <c r="G5605" s="10">
        <v>100351616</v>
      </c>
      <c r="H5605" s="10" t="s">
        <v>30570</v>
      </c>
      <c r="I5605" s="47" t="s">
        <v>7263</v>
      </c>
      <c r="J5605" s="10" t="s">
        <v>30571</v>
      </c>
      <c r="K5605" s="10" t="s">
        <v>30572</v>
      </c>
    </row>
    <row r="5606" spans="3:11" ht="15" customHeight="1" x14ac:dyDescent="0.3">
      <c r="C5606" s="44" t="s">
        <v>20070</v>
      </c>
      <c r="D5606" s="47" t="s">
        <v>3544</v>
      </c>
      <c r="E5606" s="48"/>
      <c r="F5606" s="52" t="s">
        <v>30573</v>
      </c>
      <c r="G5606" s="10">
        <v>100351729</v>
      </c>
      <c r="H5606" s="10" t="s">
        <v>30574</v>
      </c>
      <c r="I5606" s="47" t="s">
        <v>16303</v>
      </c>
      <c r="J5606" s="10" t="s">
        <v>24127</v>
      </c>
      <c r="K5606" s="10" t="s">
        <v>30575</v>
      </c>
    </row>
    <row r="5607" spans="3:11" ht="15" customHeight="1" x14ac:dyDescent="0.3">
      <c r="C5607" s="44" t="s">
        <v>20071</v>
      </c>
      <c r="D5607" s="47" t="s">
        <v>3552</v>
      </c>
      <c r="E5607" s="48"/>
      <c r="F5607" s="52" t="s">
        <v>30576</v>
      </c>
      <c r="G5607" s="10">
        <v>100351818</v>
      </c>
      <c r="H5607" s="10" t="s">
        <v>30577</v>
      </c>
      <c r="I5607" s="47" t="s">
        <v>5878</v>
      </c>
      <c r="J5607" s="10" t="s">
        <v>5583</v>
      </c>
      <c r="K5607" s="10" t="s">
        <v>30578</v>
      </c>
    </row>
    <row r="5608" spans="3:11" ht="15" customHeight="1" x14ac:dyDescent="0.3">
      <c r="C5608" s="44" t="s">
        <v>20072</v>
      </c>
      <c r="D5608" s="47" t="s">
        <v>3559</v>
      </c>
      <c r="E5608" s="48"/>
      <c r="F5608" s="52" t="s">
        <v>30579</v>
      </c>
      <c r="G5608" s="10">
        <v>100352092</v>
      </c>
      <c r="H5608" s="10" t="s">
        <v>30580</v>
      </c>
      <c r="I5608" s="47" t="s">
        <v>16403</v>
      </c>
      <c r="J5608" s="10" t="s">
        <v>30581</v>
      </c>
      <c r="K5608" s="10" t="s">
        <v>30582</v>
      </c>
    </row>
    <row r="5609" spans="3:11" ht="15" customHeight="1" x14ac:dyDescent="0.3">
      <c r="C5609" s="44" t="s">
        <v>20073</v>
      </c>
      <c r="D5609" s="47" t="s">
        <v>3745</v>
      </c>
      <c r="E5609" s="48"/>
      <c r="F5609" s="52" t="s">
        <v>30583</v>
      </c>
      <c r="G5609" s="10">
        <v>100352241</v>
      </c>
      <c r="H5609" s="10" t="s">
        <v>30584</v>
      </c>
      <c r="I5609" s="47" t="s">
        <v>1654</v>
      </c>
      <c r="J5609" s="10" t="s">
        <v>4049</v>
      </c>
      <c r="K5609" s="10" t="s">
        <v>30585</v>
      </c>
    </row>
    <row r="5610" spans="3:11" ht="15" customHeight="1" x14ac:dyDescent="0.3">
      <c r="C5610" s="44" t="s">
        <v>20074</v>
      </c>
      <c r="D5610" s="47" t="s">
        <v>3563</v>
      </c>
      <c r="E5610" s="48"/>
      <c r="F5610" s="52" t="s">
        <v>30586</v>
      </c>
      <c r="G5610" s="10">
        <v>100352309</v>
      </c>
      <c r="H5610" s="10" t="s">
        <v>30587</v>
      </c>
      <c r="I5610" s="47" t="s">
        <v>4341</v>
      </c>
      <c r="J5610" s="10" t="s">
        <v>30588</v>
      </c>
      <c r="K5610" s="10" t="s">
        <v>30589</v>
      </c>
    </row>
    <row r="5611" spans="3:11" ht="15" customHeight="1" x14ac:dyDescent="0.3">
      <c r="C5611" s="44" t="s">
        <v>20075</v>
      </c>
      <c r="D5611" s="47" t="s">
        <v>3567</v>
      </c>
      <c r="E5611" s="48"/>
      <c r="F5611" s="52" t="s">
        <v>30590</v>
      </c>
      <c r="G5611" s="10">
        <v>100352375</v>
      </c>
      <c r="H5611" s="10" t="s">
        <v>30591</v>
      </c>
      <c r="I5611" s="47" t="s">
        <v>7287</v>
      </c>
      <c r="J5611" s="10" t="s">
        <v>7229</v>
      </c>
      <c r="K5611" s="10" t="s">
        <v>30592</v>
      </c>
    </row>
    <row r="5612" spans="3:11" ht="15" customHeight="1" x14ac:dyDescent="0.3">
      <c r="C5612" s="44" t="s">
        <v>20076</v>
      </c>
      <c r="D5612" s="47" t="s">
        <v>3573</v>
      </c>
      <c r="E5612" s="48"/>
      <c r="F5612" s="52" t="s">
        <v>30593</v>
      </c>
      <c r="G5612" s="10">
        <v>100352714</v>
      </c>
      <c r="H5612" s="10" t="s">
        <v>30594</v>
      </c>
      <c r="I5612" s="47" t="s">
        <v>753</v>
      </c>
      <c r="J5612" s="10" t="s">
        <v>733</v>
      </c>
      <c r="K5612" s="10" t="s">
        <v>30595</v>
      </c>
    </row>
    <row r="5613" spans="3:11" ht="15" customHeight="1" x14ac:dyDescent="0.3">
      <c r="C5613" s="44" t="s">
        <v>20077</v>
      </c>
      <c r="D5613" s="47" t="s">
        <v>20078</v>
      </c>
      <c r="E5613" s="48"/>
      <c r="F5613" s="52" t="s">
        <v>30596</v>
      </c>
      <c r="G5613" s="10">
        <v>100352792</v>
      </c>
      <c r="H5613" s="10" t="s">
        <v>30597</v>
      </c>
      <c r="I5613" s="47" t="s">
        <v>2667</v>
      </c>
      <c r="J5613" s="10" t="s">
        <v>2577</v>
      </c>
      <c r="K5613" s="10" t="s">
        <v>30598</v>
      </c>
    </row>
    <row r="5614" spans="3:11" ht="15" customHeight="1" x14ac:dyDescent="0.3">
      <c r="C5614" s="44" t="s">
        <v>20079</v>
      </c>
      <c r="D5614" s="47" t="s">
        <v>20080</v>
      </c>
      <c r="E5614" s="48"/>
      <c r="F5614" s="52" t="s">
        <v>30599</v>
      </c>
      <c r="G5614" s="10">
        <v>100353137</v>
      </c>
      <c r="H5614" s="10" t="s">
        <v>30600</v>
      </c>
      <c r="I5614" s="47" t="s">
        <v>27925</v>
      </c>
      <c r="J5614" s="10" t="s">
        <v>30601</v>
      </c>
      <c r="K5614" s="10" t="s">
        <v>30602</v>
      </c>
    </row>
    <row r="5615" spans="3:11" ht="15" customHeight="1" x14ac:dyDescent="0.3">
      <c r="C5615" s="44" t="s">
        <v>20081</v>
      </c>
      <c r="D5615" s="47" t="s">
        <v>3953</v>
      </c>
      <c r="E5615" s="48"/>
      <c r="F5615" s="52" t="s">
        <v>30603</v>
      </c>
      <c r="G5615" s="10">
        <v>100353138</v>
      </c>
      <c r="H5615" s="10" t="s">
        <v>30604</v>
      </c>
      <c r="I5615" s="47" t="s">
        <v>1638</v>
      </c>
      <c r="J5615" s="10" t="s">
        <v>3534</v>
      </c>
      <c r="K5615" s="10" t="s">
        <v>30605</v>
      </c>
    </row>
    <row r="5616" spans="3:11" ht="15" customHeight="1" x14ac:dyDescent="0.3">
      <c r="C5616" s="44" t="s">
        <v>20082</v>
      </c>
      <c r="D5616" s="47" t="s">
        <v>20083</v>
      </c>
      <c r="E5616" s="48"/>
      <c r="F5616" s="52" t="s">
        <v>30606</v>
      </c>
      <c r="G5616" s="10">
        <v>100353284</v>
      </c>
      <c r="H5616" s="10" t="s">
        <v>30607</v>
      </c>
      <c r="I5616" s="47" t="s">
        <v>916</v>
      </c>
      <c r="J5616" s="10" t="s">
        <v>30608</v>
      </c>
      <c r="K5616" s="10" t="s">
        <v>30609</v>
      </c>
    </row>
    <row r="5617" spans="3:11" ht="15" customHeight="1" x14ac:dyDescent="0.3">
      <c r="C5617" s="44" t="s">
        <v>20084</v>
      </c>
      <c r="D5617" s="47" t="s">
        <v>17936</v>
      </c>
      <c r="E5617" s="48"/>
      <c r="F5617" s="52" t="s">
        <v>30610</v>
      </c>
      <c r="G5617" s="10">
        <v>100353481</v>
      </c>
      <c r="H5617" s="10" t="s">
        <v>30611</v>
      </c>
      <c r="I5617" s="47" t="s">
        <v>27929</v>
      </c>
      <c r="J5617" s="10" t="s">
        <v>5183</v>
      </c>
      <c r="K5617" s="10" t="s">
        <v>30612</v>
      </c>
    </row>
    <row r="5618" spans="3:11" ht="15" customHeight="1" x14ac:dyDescent="0.3">
      <c r="C5618" s="44" t="s">
        <v>20085</v>
      </c>
      <c r="D5618" s="47" t="s">
        <v>3999</v>
      </c>
      <c r="E5618" s="48"/>
      <c r="F5618" s="52" t="s">
        <v>30613</v>
      </c>
      <c r="G5618" s="10">
        <v>100354135</v>
      </c>
      <c r="H5618" s="10" t="s">
        <v>30614</v>
      </c>
      <c r="I5618" s="47" t="s">
        <v>4702</v>
      </c>
      <c r="J5618" s="10" t="s">
        <v>4511</v>
      </c>
      <c r="K5618" s="10" t="s">
        <v>30615</v>
      </c>
    </row>
    <row r="5619" spans="3:11" ht="15" customHeight="1" x14ac:dyDescent="0.3">
      <c r="C5619" s="44" t="s">
        <v>20086</v>
      </c>
      <c r="D5619" s="47" t="s">
        <v>4180</v>
      </c>
      <c r="E5619" s="48"/>
      <c r="F5619" s="52" t="s">
        <v>30616</v>
      </c>
      <c r="G5619" s="10">
        <v>100354142</v>
      </c>
      <c r="H5619" s="10" t="s">
        <v>30617</v>
      </c>
      <c r="I5619" s="10" t="s">
        <v>27932</v>
      </c>
      <c r="J5619" s="10" t="s">
        <v>30618</v>
      </c>
      <c r="K5619" s="10" t="s">
        <v>30619</v>
      </c>
    </row>
    <row r="5620" spans="3:11" ht="15" customHeight="1" x14ac:dyDescent="0.3">
      <c r="C5620" s="44" t="s">
        <v>20087</v>
      </c>
      <c r="D5620" s="47" t="s">
        <v>2836</v>
      </c>
      <c r="E5620" s="48"/>
      <c r="F5620" s="52" t="s">
        <v>30620</v>
      </c>
      <c r="G5620" s="10">
        <v>100354435</v>
      </c>
      <c r="H5620" s="10" t="s">
        <v>30621</v>
      </c>
      <c r="I5620" s="47" t="s">
        <v>27934</v>
      </c>
      <c r="J5620" s="10" t="s">
        <v>30622</v>
      </c>
      <c r="K5620" s="10" t="s">
        <v>30623</v>
      </c>
    </row>
    <row r="5621" spans="3:11" ht="15" customHeight="1" x14ac:dyDescent="0.3">
      <c r="C5621" s="44" t="s">
        <v>20088</v>
      </c>
      <c r="D5621" s="47" t="s">
        <v>4323</v>
      </c>
      <c r="E5621" s="48"/>
      <c r="F5621" s="52" t="s">
        <v>30624</v>
      </c>
      <c r="G5621" s="10">
        <v>100354523</v>
      </c>
      <c r="H5621" s="10" t="s">
        <v>30625</v>
      </c>
      <c r="I5621" s="47" t="s">
        <v>4380</v>
      </c>
      <c r="J5621" s="10" t="s">
        <v>30626</v>
      </c>
      <c r="K5621" s="10" t="s">
        <v>30627</v>
      </c>
    </row>
    <row r="5622" spans="3:11" ht="15" customHeight="1" x14ac:dyDescent="0.3">
      <c r="C5622" s="44" t="s">
        <v>20089</v>
      </c>
      <c r="D5622" s="47" t="s">
        <v>17946</v>
      </c>
      <c r="E5622" s="48"/>
      <c r="F5622" s="52" t="s">
        <v>30628</v>
      </c>
      <c r="G5622" s="10">
        <v>100354614</v>
      </c>
      <c r="H5622" s="10" t="s">
        <v>30629</v>
      </c>
      <c r="I5622" s="47" t="s">
        <v>10059</v>
      </c>
      <c r="J5622" s="10" t="s">
        <v>30630</v>
      </c>
      <c r="K5622" s="10" t="s">
        <v>30631</v>
      </c>
    </row>
    <row r="5623" spans="3:11" ht="15" customHeight="1" x14ac:dyDescent="0.3">
      <c r="C5623" s="44" t="s">
        <v>20090</v>
      </c>
      <c r="D5623" s="47" t="s">
        <v>17949</v>
      </c>
      <c r="E5623" s="48"/>
      <c r="F5623" s="52" t="s">
        <v>30632</v>
      </c>
      <c r="G5623" s="10">
        <v>100354672</v>
      </c>
      <c r="H5623" s="10" t="s">
        <v>30633</v>
      </c>
      <c r="I5623" s="47" t="s">
        <v>1659</v>
      </c>
      <c r="J5623" s="10" t="s">
        <v>4664</v>
      </c>
      <c r="K5623" s="10" t="s">
        <v>30634</v>
      </c>
    </row>
    <row r="5624" spans="3:11" ht="15" customHeight="1" x14ac:dyDescent="0.3">
      <c r="C5624" s="44" t="s">
        <v>20091</v>
      </c>
      <c r="D5624" s="47" t="s">
        <v>4584</v>
      </c>
      <c r="E5624" s="48"/>
      <c r="F5624" s="52" t="s">
        <v>30635</v>
      </c>
      <c r="G5624" s="10">
        <v>100354701</v>
      </c>
      <c r="H5624" s="10" t="s">
        <v>30636</v>
      </c>
      <c r="I5624" s="47" t="s">
        <v>791</v>
      </c>
      <c r="J5624" s="10" t="s">
        <v>771</v>
      </c>
      <c r="K5624" s="10" t="s">
        <v>30637</v>
      </c>
    </row>
    <row r="5625" spans="3:11" ht="15" customHeight="1" x14ac:dyDescent="0.3">
      <c r="C5625" s="44" t="s">
        <v>20092</v>
      </c>
      <c r="D5625" s="47" t="s">
        <v>17952</v>
      </c>
      <c r="E5625" s="48"/>
      <c r="F5625" s="52" t="s">
        <v>30638</v>
      </c>
      <c r="G5625" s="10">
        <v>100354726</v>
      </c>
      <c r="H5625" s="10" t="s">
        <v>30639</v>
      </c>
      <c r="I5625" s="47" t="s">
        <v>27940</v>
      </c>
      <c r="J5625" s="10" t="s">
        <v>30640</v>
      </c>
      <c r="K5625" s="10" t="s">
        <v>30641</v>
      </c>
    </row>
    <row r="5626" spans="3:11" ht="15" customHeight="1" x14ac:dyDescent="0.3">
      <c r="C5626" s="44" t="s">
        <v>20093</v>
      </c>
      <c r="D5626" s="47" t="s">
        <v>17954</v>
      </c>
      <c r="E5626" s="48"/>
      <c r="F5626" s="52" t="s">
        <v>30642</v>
      </c>
      <c r="G5626" s="10">
        <v>100354847</v>
      </c>
      <c r="H5626" s="10" t="s">
        <v>30643</v>
      </c>
      <c r="I5626" s="47" t="s">
        <v>4620</v>
      </c>
      <c r="J5626" s="10" t="s">
        <v>30644</v>
      </c>
      <c r="K5626" s="10" t="s">
        <v>30645</v>
      </c>
    </row>
    <row r="5627" spans="3:11" ht="15" customHeight="1" x14ac:dyDescent="0.3">
      <c r="C5627" s="44" t="s">
        <v>20094</v>
      </c>
      <c r="D5627" s="47" t="s">
        <v>20095</v>
      </c>
      <c r="E5627" s="48"/>
      <c r="F5627" s="52" t="s">
        <v>30646</v>
      </c>
      <c r="G5627" s="10">
        <v>100355071</v>
      </c>
      <c r="H5627" s="10" t="s">
        <v>30647</v>
      </c>
      <c r="I5627" s="47" t="s">
        <v>16354</v>
      </c>
      <c r="J5627" s="10" t="s">
        <v>22465</v>
      </c>
      <c r="K5627" s="10" t="s">
        <v>30648</v>
      </c>
    </row>
    <row r="5628" spans="3:11" ht="15" customHeight="1" x14ac:dyDescent="0.3">
      <c r="C5628" s="44" t="s">
        <v>20096</v>
      </c>
      <c r="D5628" s="47" t="s">
        <v>17957</v>
      </c>
      <c r="E5628" s="48"/>
      <c r="F5628" s="52" t="s">
        <v>30649</v>
      </c>
      <c r="G5628" s="10">
        <v>100355331</v>
      </c>
      <c r="H5628" s="10" t="s">
        <v>30650</v>
      </c>
      <c r="I5628" s="47" t="s">
        <v>1164</v>
      </c>
      <c r="J5628" s="10" t="s">
        <v>30651</v>
      </c>
      <c r="K5628" s="10" t="s">
        <v>30652</v>
      </c>
    </row>
    <row r="5629" spans="3:11" ht="15" customHeight="1" x14ac:dyDescent="0.3">
      <c r="C5629" s="44" t="s">
        <v>20097</v>
      </c>
      <c r="D5629" s="47" t="s">
        <v>20098</v>
      </c>
      <c r="E5629" s="48"/>
      <c r="F5629" s="52" t="s">
        <v>30653</v>
      </c>
      <c r="G5629" s="10">
        <v>100355349</v>
      </c>
      <c r="H5629" s="10" t="s">
        <v>30654</v>
      </c>
      <c r="I5629" s="47" t="s">
        <v>1896</v>
      </c>
      <c r="J5629" s="10" t="s">
        <v>7882</v>
      </c>
      <c r="K5629" s="10" t="s">
        <v>30655</v>
      </c>
    </row>
    <row r="5630" spans="3:11" ht="15" customHeight="1" x14ac:dyDescent="0.3">
      <c r="C5630" s="44" t="s">
        <v>20099</v>
      </c>
      <c r="D5630" s="47" t="s">
        <v>4731</v>
      </c>
      <c r="E5630" s="48"/>
      <c r="F5630" s="52" t="s">
        <v>30656</v>
      </c>
      <c r="G5630" s="10">
        <v>100355449</v>
      </c>
      <c r="H5630" s="10" t="s">
        <v>30657</v>
      </c>
      <c r="I5630" s="47" t="s">
        <v>1540</v>
      </c>
      <c r="J5630" s="10" t="s">
        <v>30658</v>
      </c>
      <c r="K5630" s="10" t="s">
        <v>30659</v>
      </c>
    </row>
    <row r="5631" spans="3:11" ht="15" customHeight="1" x14ac:dyDescent="0.3">
      <c r="C5631" s="44" t="s">
        <v>20100</v>
      </c>
      <c r="D5631" s="47" t="s">
        <v>17964</v>
      </c>
      <c r="E5631" s="48"/>
      <c r="F5631" s="52" t="s">
        <v>30660</v>
      </c>
      <c r="G5631" s="10">
        <v>100355655</v>
      </c>
      <c r="H5631" s="10" t="s">
        <v>30661</v>
      </c>
      <c r="I5631" s="47" t="s">
        <v>4851</v>
      </c>
      <c r="J5631" s="10" t="s">
        <v>30662</v>
      </c>
      <c r="K5631" s="10" t="s">
        <v>30663</v>
      </c>
    </row>
    <row r="5632" spans="3:11" ht="15" customHeight="1" x14ac:dyDescent="0.3">
      <c r="C5632" s="44" t="s">
        <v>20101</v>
      </c>
      <c r="D5632" s="47" t="s">
        <v>17966</v>
      </c>
      <c r="E5632" s="48"/>
      <c r="F5632" s="52" t="s">
        <v>30664</v>
      </c>
      <c r="G5632" s="10">
        <v>100355675</v>
      </c>
      <c r="H5632" s="10" t="s">
        <v>30665</v>
      </c>
      <c r="I5632" s="47" t="s">
        <v>1141</v>
      </c>
      <c r="J5632" s="10" t="s">
        <v>1826</v>
      </c>
      <c r="K5632" s="10" t="s">
        <v>30666</v>
      </c>
    </row>
    <row r="5633" spans="3:11" ht="15" customHeight="1" x14ac:dyDescent="0.3">
      <c r="C5633" s="44" t="s">
        <v>20102</v>
      </c>
      <c r="D5633" s="47" t="s">
        <v>20103</v>
      </c>
      <c r="E5633" s="48"/>
      <c r="F5633" s="52" t="s">
        <v>30667</v>
      </c>
      <c r="G5633" s="10">
        <v>100355991</v>
      </c>
      <c r="H5633" s="10" t="s">
        <v>30668</v>
      </c>
      <c r="I5633" s="47" t="s">
        <v>877</v>
      </c>
      <c r="J5633" s="10" t="s">
        <v>30669</v>
      </c>
      <c r="K5633" s="10" t="s">
        <v>30670</v>
      </c>
    </row>
    <row r="5634" spans="3:11" ht="15" customHeight="1" x14ac:dyDescent="0.3">
      <c r="C5634" s="44" t="s">
        <v>20104</v>
      </c>
      <c r="D5634" s="47" t="s">
        <v>20105</v>
      </c>
      <c r="E5634" s="48"/>
      <c r="F5634" s="52" t="s">
        <v>30671</v>
      </c>
      <c r="G5634" s="10">
        <v>100356058</v>
      </c>
      <c r="H5634" s="10" t="s">
        <v>30672</v>
      </c>
      <c r="I5634" s="47" t="s">
        <v>27950</v>
      </c>
      <c r="J5634" s="10" t="s">
        <v>30673</v>
      </c>
      <c r="K5634" s="10" t="s">
        <v>30674</v>
      </c>
    </row>
    <row r="5635" spans="3:11" ht="15" customHeight="1" x14ac:dyDescent="0.3">
      <c r="C5635" s="44" t="s">
        <v>20106</v>
      </c>
      <c r="D5635" s="47" t="s">
        <v>4735</v>
      </c>
      <c r="E5635" s="48"/>
      <c r="F5635" s="52" t="s">
        <v>30675</v>
      </c>
      <c r="G5635" s="10">
        <v>100356360</v>
      </c>
      <c r="H5635" s="10" t="s">
        <v>30676</v>
      </c>
      <c r="I5635" s="47" t="s">
        <v>8852</v>
      </c>
      <c r="J5635" s="10" t="s">
        <v>8445</v>
      </c>
      <c r="K5635" s="10" t="s">
        <v>30677</v>
      </c>
    </row>
    <row r="5636" spans="3:11" ht="15" customHeight="1" x14ac:dyDescent="0.3">
      <c r="C5636" s="44" t="s">
        <v>20107</v>
      </c>
      <c r="D5636" s="47" t="s">
        <v>17969</v>
      </c>
      <c r="E5636" s="48"/>
      <c r="F5636" s="52" t="s">
        <v>30678</v>
      </c>
      <c r="G5636" s="10">
        <v>100356422</v>
      </c>
      <c r="H5636" s="10" t="s">
        <v>30679</v>
      </c>
      <c r="I5636" s="47" t="s">
        <v>1293</v>
      </c>
      <c r="J5636" s="10" t="s">
        <v>9082</v>
      </c>
      <c r="K5636" s="10" t="s">
        <v>30680</v>
      </c>
    </row>
    <row r="5637" spans="3:11" ht="15" customHeight="1" x14ac:dyDescent="0.3">
      <c r="C5637" s="44" t="s">
        <v>20108</v>
      </c>
      <c r="D5637" s="47" t="s">
        <v>17971</v>
      </c>
      <c r="E5637" s="48"/>
      <c r="F5637" s="52" t="s">
        <v>30681</v>
      </c>
      <c r="G5637" s="10">
        <v>100356525</v>
      </c>
      <c r="H5637" s="10" t="s">
        <v>30682</v>
      </c>
      <c r="I5637" s="47" t="s">
        <v>27954</v>
      </c>
      <c r="J5637" s="10" t="s">
        <v>30683</v>
      </c>
      <c r="K5637" s="10" t="s">
        <v>30684</v>
      </c>
    </row>
    <row r="5638" spans="3:11" ht="15" customHeight="1" x14ac:dyDescent="0.3">
      <c r="C5638" s="44" t="s">
        <v>20109</v>
      </c>
      <c r="D5638" s="47" t="s">
        <v>17973</v>
      </c>
      <c r="E5638" s="48"/>
      <c r="F5638" s="52" t="s">
        <v>30685</v>
      </c>
      <c r="G5638" s="10">
        <v>100356660</v>
      </c>
      <c r="H5638" s="10" t="s">
        <v>30686</v>
      </c>
      <c r="I5638" s="47" t="s">
        <v>16345</v>
      </c>
      <c r="J5638" s="10" t="s">
        <v>30687</v>
      </c>
      <c r="K5638" s="10" t="s">
        <v>30688</v>
      </c>
    </row>
    <row r="5639" spans="3:11" ht="15" customHeight="1" x14ac:dyDescent="0.3">
      <c r="C5639" s="44" t="s">
        <v>20110</v>
      </c>
      <c r="D5639" s="47" t="s">
        <v>17975</v>
      </c>
      <c r="E5639" s="48"/>
      <c r="F5639" s="52" t="s">
        <v>30689</v>
      </c>
      <c r="G5639" s="10">
        <v>100357007</v>
      </c>
      <c r="H5639" s="10" t="s">
        <v>30690</v>
      </c>
      <c r="I5639" s="47" t="s">
        <v>7714</v>
      </c>
      <c r="J5639" s="10" t="s">
        <v>30691</v>
      </c>
      <c r="K5639" s="10" t="s">
        <v>30692</v>
      </c>
    </row>
    <row r="5640" spans="3:11" ht="15" customHeight="1" x14ac:dyDescent="0.3">
      <c r="C5640" s="44" t="s">
        <v>20111</v>
      </c>
      <c r="D5640" s="47" t="s">
        <v>17977</v>
      </c>
      <c r="E5640" s="48"/>
      <c r="F5640" s="52" t="s">
        <v>30693</v>
      </c>
      <c r="G5640" s="10">
        <v>100357709</v>
      </c>
      <c r="H5640" s="10" t="s">
        <v>30694</v>
      </c>
      <c r="I5640" s="47" t="s">
        <v>9859</v>
      </c>
      <c r="J5640" s="10" t="s">
        <v>30695</v>
      </c>
      <c r="K5640" s="10" t="s">
        <v>30696</v>
      </c>
    </row>
    <row r="5641" spans="3:11" ht="15" customHeight="1" x14ac:dyDescent="0.3">
      <c r="C5641" s="44" t="s">
        <v>20112</v>
      </c>
      <c r="D5641" s="47" t="s">
        <v>18376</v>
      </c>
      <c r="E5641" s="48"/>
      <c r="F5641" s="52" t="s">
        <v>30697</v>
      </c>
      <c r="G5641" s="10">
        <v>100357764</v>
      </c>
      <c r="H5641" s="10" t="s">
        <v>30698</v>
      </c>
      <c r="I5641" s="47" t="s">
        <v>16368</v>
      </c>
      <c r="J5641" s="10" t="s">
        <v>30699</v>
      </c>
      <c r="K5641" s="10" t="s">
        <v>30700</v>
      </c>
    </row>
    <row r="5642" spans="3:11" ht="15" customHeight="1" x14ac:dyDescent="0.3">
      <c r="C5642" s="44" t="s">
        <v>20113</v>
      </c>
      <c r="D5642" s="47" t="s">
        <v>20114</v>
      </c>
      <c r="E5642" s="48"/>
      <c r="F5642" s="52" t="s">
        <v>30701</v>
      </c>
      <c r="G5642" s="10">
        <v>100357766</v>
      </c>
      <c r="H5642" s="10" t="s">
        <v>30702</v>
      </c>
      <c r="I5642" s="47" t="s">
        <v>2065</v>
      </c>
      <c r="J5642" s="10" t="s">
        <v>1941</v>
      </c>
      <c r="K5642" s="10" t="s">
        <v>30703</v>
      </c>
    </row>
    <row r="5643" spans="3:11" ht="15" customHeight="1" x14ac:dyDescent="0.3">
      <c r="C5643" s="44" t="s">
        <v>20115</v>
      </c>
      <c r="D5643" s="47" t="s">
        <v>17979</v>
      </c>
      <c r="E5643" s="48"/>
      <c r="F5643" s="52" t="s">
        <v>30704</v>
      </c>
      <c r="G5643" s="10">
        <v>100357982</v>
      </c>
      <c r="H5643" s="10" t="s">
        <v>30705</v>
      </c>
      <c r="I5643" s="47" t="s">
        <v>27961</v>
      </c>
      <c r="J5643" s="10" t="s">
        <v>30706</v>
      </c>
      <c r="K5643" s="10" t="s">
        <v>30707</v>
      </c>
    </row>
    <row r="5644" spans="3:11" ht="15" customHeight="1" x14ac:dyDescent="0.3">
      <c r="C5644" s="44" t="s">
        <v>20116</v>
      </c>
      <c r="D5644" s="47" t="s">
        <v>4742</v>
      </c>
      <c r="E5644" s="48"/>
      <c r="F5644" s="52" t="s">
        <v>30708</v>
      </c>
      <c r="G5644" s="10">
        <v>100358030</v>
      </c>
      <c r="H5644" s="10" t="s">
        <v>30709</v>
      </c>
      <c r="I5644" s="47" t="s">
        <v>1776</v>
      </c>
      <c r="J5644" s="10" t="s">
        <v>1778</v>
      </c>
      <c r="K5644" s="10" t="s">
        <v>30710</v>
      </c>
    </row>
    <row r="5645" spans="3:11" ht="15" customHeight="1" x14ac:dyDescent="0.3">
      <c r="C5645" s="44" t="s">
        <v>20117</v>
      </c>
      <c r="D5645" s="47" t="s">
        <v>17984</v>
      </c>
      <c r="E5645" s="48"/>
      <c r="F5645" s="52" t="s">
        <v>30711</v>
      </c>
      <c r="G5645" s="10">
        <v>100358075</v>
      </c>
      <c r="H5645" s="10" t="s">
        <v>30712</v>
      </c>
      <c r="I5645" s="47" t="s">
        <v>177</v>
      </c>
      <c r="J5645" s="10" t="s">
        <v>30713</v>
      </c>
      <c r="K5645" s="10" t="s">
        <v>30714</v>
      </c>
    </row>
    <row r="5646" spans="3:11" ht="15" customHeight="1" x14ac:dyDescent="0.3">
      <c r="C5646" s="44" t="s">
        <v>20118</v>
      </c>
      <c r="D5646" s="47" t="s">
        <v>4751</v>
      </c>
      <c r="E5646" s="48"/>
      <c r="F5646" s="52" t="s">
        <v>30715</v>
      </c>
      <c r="G5646" s="10">
        <v>100358238</v>
      </c>
      <c r="H5646" s="10" t="s">
        <v>30716</v>
      </c>
      <c r="I5646" s="47" t="s">
        <v>27965</v>
      </c>
      <c r="J5646" s="10" t="s">
        <v>30717</v>
      </c>
      <c r="K5646" s="10" t="s">
        <v>30718</v>
      </c>
    </row>
    <row r="5647" spans="3:11" ht="15" customHeight="1" x14ac:dyDescent="0.3">
      <c r="C5647" s="44" t="s">
        <v>20119</v>
      </c>
      <c r="D5647" s="47" t="s">
        <v>17988</v>
      </c>
      <c r="E5647" s="48"/>
      <c r="F5647" s="52" t="s">
        <v>30719</v>
      </c>
      <c r="G5647" s="10">
        <v>100358388</v>
      </c>
      <c r="H5647" s="10" t="s">
        <v>30720</v>
      </c>
      <c r="I5647" s="47" t="s">
        <v>57</v>
      </c>
      <c r="J5647" s="10" t="s">
        <v>58</v>
      </c>
      <c r="K5647" s="10" t="s">
        <v>30721</v>
      </c>
    </row>
    <row r="5648" spans="3:11" ht="15" customHeight="1" x14ac:dyDescent="0.3">
      <c r="C5648" s="44" t="s">
        <v>20120</v>
      </c>
      <c r="D5648" s="47" t="s">
        <v>20121</v>
      </c>
      <c r="E5648" s="48"/>
      <c r="F5648" s="52" t="s">
        <v>30722</v>
      </c>
      <c r="G5648" s="10">
        <v>100358521</v>
      </c>
      <c r="H5648" s="10" t="s">
        <v>30723</v>
      </c>
      <c r="I5648" s="47" t="s">
        <v>615</v>
      </c>
      <c r="J5648" s="10" t="s">
        <v>617</v>
      </c>
      <c r="K5648" s="10" t="s">
        <v>30724</v>
      </c>
    </row>
    <row r="5649" spans="3:11" ht="15" customHeight="1" x14ac:dyDescent="0.3">
      <c r="C5649" s="44" t="s">
        <v>20122</v>
      </c>
      <c r="D5649" s="47" t="s">
        <v>4757</v>
      </c>
      <c r="E5649" s="48"/>
      <c r="F5649" s="52" t="s">
        <v>30725</v>
      </c>
      <c r="G5649" s="10">
        <v>100358587</v>
      </c>
      <c r="H5649" s="10" t="s">
        <v>30726</v>
      </c>
      <c r="I5649" s="47" t="s">
        <v>1770</v>
      </c>
      <c r="J5649" s="10" t="s">
        <v>1721</v>
      </c>
      <c r="K5649" s="10" t="s">
        <v>30727</v>
      </c>
    </row>
    <row r="5650" spans="3:11" ht="15" customHeight="1" x14ac:dyDescent="0.3">
      <c r="C5650" s="44" t="s">
        <v>20123</v>
      </c>
      <c r="D5650" s="47" t="s">
        <v>4763</v>
      </c>
      <c r="E5650" s="48"/>
      <c r="F5650" s="52" t="s">
        <v>30728</v>
      </c>
      <c r="G5650" s="10">
        <v>100358676</v>
      </c>
      <c r="H5650" s="10" t="s">
        <v>30729</v>
      </c>
      <c r="I5650" s="47" t="s">
        <v>114</v>
      </c>
      <c r="J5650" s="10" t="s">
        <v>30730</v>
      </c>
      <c r="K5650" s="10" t="s">
        <v>30731</v>
      </c>
    </row>
    <row r="5651" spans="3:11" ht="15" customHeight="1" x14ac:dyDescent="0.3">
      <c r="C5651" s="44" t="s">
        <v>20124</v>
      </c>
      <c r="D5651" s="47" t="s">
        <v>20125</v>
      </c>
      <c r="E5651" s="48"/>
      <c r="F5651" s="52" t="s">
        <v>30732</v>
      </c>
      <c r="G5651" s="10">
        <v>100359184</v>
      </c>
      <c r="H5651" s="10" t="s">
        <v>30733</v>
      </c>
      <c r="I5651" s="47" t="s">
        <v>2484</v>
      </c>
      <c r="J5651" s="10" t="s">
        <v>30734</v>
      </c>
      <c r="K5651" s="10" t="s">
        <v>30735</v>
      </c>
    </row>
    <row r="5652" spans="3:11" ht="15" customHeight="1" x14ac:dyDescent="0.3">
      <c r="C5652" s="44" t="s">
        <v>20126</v>
      </c>
      <c r="D5652" s="47" t="s">
        <v>17991</v>
      </c>
      <c r="E5652" s="48"/>
      <c r="F5652" s="52" t="s">
        <v>30736</v>
      </c>
      <c r="G5652" s="10">
        <v>100359188</v>
      </c>
      <c r="H5652" s="10" t="s">
        <v>30737</v>
      </c>
      <c r="I5652" s="47" t="s">
        <v>10973</v>
      </c>
      <c r="J5652" s="10" t="s">
        <v>30738</v>
      </c>
      <c r="K5652" s="10" t="s">
        <v>30739</v>
      </c>
    </row>
    <row r="5653" spans="3:11" ht="15" customHeight="1" x14ac:dyDescent="0.3">
      <c r="C5653" s="44" t="s">
        <v>20127</v>
      </c>
      <c r="D5653" s="47" t="s">
        <v>20128</v>
      </c>
      <c r="E5653" s="48"/>
      <c r="F5653" s="52" t="s">
        <v>30740</v>
      </c>
      <c r="G5653" s="10">
        <v>100359222</v>
      </c>
      <c r="H5653" s="10" t="s">
        <v>30741</v>
      </c>
      <c r="I5653" s="47" t="s">
        <v>958</v>
      </c>
      <c r="J5653" s="10" t="s">
        <v>7488</v>
      </c>
      <c r="K5653" s="10" t="s">
        <v>30742</v>
      </c>
    </row>
    <row r="5654" spans="3:11" ht="15" customHeight="1" x14ac:dyDescent="0.3">
      <c r="C5654" s="44" t="s">
        <v>20129</v>
      </c>
      <c r="D5654" s="47" t="s">
        <v>4770</v>
      </c>
      <c r="E5654" s="48"/>
      <c r="F5654" s="52" t="s">
        <v>30743</v>
      </c>
      <c r="G5654" s="10">
        <v>100359311</v>
      </c>
      <c r="H5654" s="10" t="s">
        <v>30744</v>
      </c>
      <c r="I5654" s="47" t="s">
        <v>9817</v>
      </c>
      <c r="J5654" s="10" t="s">
        <v>30745</v>
      </c>
      <c r="K5654" s="10" t="s">
        <v>30746</v>
      </c>
    </row>
    <row r="5655" spans="3:11" ht="15" customHeight="1" x14ac:dyDescent="0.3">
      <c r="C5655" s="44" t="s">
        <v>20130</v>
      </c>
      <c r="D5655" s="47" t="s">
        <v>4774</v>
      </c>
      <c r="E5655" s="48"/>
      <c r="F5655" s="52" t="s">
        <v>30747</v>
      </c>
      <c r="G5655" s="10">
        <v>100359315</v>
      </c>
      <c r="H5655" s="10" t="s">
        <v>30748</v>
      </c>
      <c r="I5655" s="47" t="s">
        <v>7646</v>
      </c>
      <c r="J5655" s="10" t="s">
        <v>7551</v>
      </c>
      <c r="K5655" s="10" t="s">
        <v>30749</v>
      </c>
    </row>
    <row r="5656" spans="3:11" ht="15" customHeight="1" x14ac:dyDescent="0.3">
      <c r="C5656" s="44" t="s">
        <v>20131</v>
      </c>
      <c r="D5656" s="47" t="s">
        <v>17997</v>
      </c>
      <c r="E5656" s="48"/>
      <c r="F5656" s="52" t="s">
        <v>30750</v>
      </c>
      <c r="G5656" s="10">
        <v>100355726</v>
      </c>
      <c r="H5656" s="10" t="s">
        <v>30751</v>
      </c>
      <c r="I5656" s="47" t="s">
        <v>27976</v>
      </c>
      <c r="J5656" s="10" t="s">
        <v>30752</v>
      </c>
      <c r="K5656" s="10" t="s">
        <v>30753</v>
      </c>
    </row>
    <row r="5657" spans="3:11" ht="15" customHeight="1" x14ac:dyDescent="0.3">
      <c r="C5657" s="44" t="s">
        <v>20132</v>
      </c>
      <c r="D5657" s="47" t="s">
        <v>4778</v>
      </c>
      <c r="E5657" s="48"/>
      <c r="F5657" s="52" t="s">
        <v>30754</v>
      </c>
      <c r="G5657" s="10">
        <v>100343069</v>
      </c>
      <c r="H5657" s="10" t="s">
        <v>30755</v>
      </c>
      <c r="I5657" s="47" t="s">
        <v>27978</v>
      </c>
      <c r="J5657" s="10" t="s">
        <v>30756</v>
      </c>
      <c r="K5657" s="10" t="s">
        <v>30757</v>
      </c>
    </row>
    <row r="5658" spans="3:11" ht="15" customHeight="1" x14ac:dyDescent="0.3">
      <c r="C5658" s="44" t="s">
        <v>20133</v>
      </c>
      <c r="D5658" s="47" t="s">
        <v>4989</v>
      </c>
      <c r="E5658" s="48"/>
      <c r="F5658" s="52" t="s">
        <v>30758</v>
      </c>
      <c r="G5658" s="10">
        <v>100346929</v>
      </c>
      <c r="H5658" s="10" t="s">
        <v>30759</v>
      </c>
      <c r="I5658" s="47" t="s">
        <v>4211</v>
      </c>
      <c r="J5658" s="10" t="s">
        <v>7420</v>
      </c>
      <c r="K5658" s="10" t="s">
        <v>30760</v>
      </c>
    </row>
    <row r="5659" spans="3:11" ht="15" customHeight="1" x14ac:dyDescent="0.3">
      <c r="C5659" s="44" t="s">
        <v>20134</v>
      </c>
      <c r="D5659" s="47" t="s">
        <v>4785</v>
      </c>
      <c r="E5659" s="48"/>
      <c r="F5659" s="52" t="s">
        <v>30761</v>
      </c>
      <c r="G5659" s="10">
        <v>100342664</v>
      </c>
      <c r="H5659" s="10" t="s">
        <v>30762</v>
      </c>
      <c r="I5659" s="47" t="s">
        <v>27981</v>
      </c>
      <c r="J5659" s="10" t="s">
        <v>7427</v>
      </c>
      <c r="K5659" s="10" t="s">
        <v>30763</v>
      </c>
    </row>
    <row r="5660" spans="3:11" ht="15" customHeight="1" x14ac:dyDescent="0.3">
      <c r="C5660" s="44" t="s">
        <v>20135</v>
      </c>
      <c r="D5660" s="47" t="s">
        <v>4789</v>
      </c>
      <c r="E5660" s="48"/>
      <c r="F5660" s="52" t="s">
        <v>30764</v>
      </c>
      <c r="G5660" s="10">
        <v>100354776</v>
      </c>
      <c r="H5660" s="10" t="s">
        <v>30765</v>
      </c>
      <c r="I5660" s="47" t="s">
        <v>1542</v>
      </c>
      <c r="J5660" s="10" t="s">
        <v>7513</v>
      </c>
      <c r="K5660" s="10" t="s">
        <v>30766</v>
      </c>
    </row>
    <row r="5661" spans="3:11" ht="15" customHeight="1" x14ac:dyDescent="0.3">
      <c r="C5661" s="44" t="s">
        <v>20136</v>
      </c>
      <c r="D5661" s="47" t="s">
        <v>4999</v>
      </c>
      <c r="E5661" s="48"/>
      <c r="F5661" s="52" t="s">
        <v>30767</v>
      </c>
      <c r="G5661" s="10">
        <v>100343428</v>
      </c>
      <c r="H5661" s="10" t="s">
        <v>30768</v>
      </c>
      <c r="I5661" s="47" t="s">
        <v>4498</v>
      </c>
      <c r="J5661" s="10" t="s">
        <v>7917</v>
      </c>
      <c r="K5661" s="10" t="s">
        <v>30769</v>
      </c>
    </row>
    <row r="5662" spans="3:11" ht="15" customHeight="1" x14ac:dyDescent="0.3">
      <c r="C5662" s="44" t="s">
        <v>20137</v>
      </c>
      <c r="D5662" s="47" t="s">
        <v>18006</v>
      </c>
      <c r="E5662" s="48"/>
      <c r="F5662" s="52" t="s">
        <v>30770</v>
      </c>
      <c r="G5662" s="10">
        <v>100337912</v>
      </c>
      <c r="H5662" s="10" t="s">
        <v>30771</v>
      </c>
      <c r="I5662" s="47" t="s">
        <v>5841</v>
      </c>
      <c r="J5662" s="10" t="s">
        <v>7926</v>
      </c>
      <c r="K5662" s="10" t="s">
        <v>30772</v>
      </c>
    </row>
    <row r="5663" spans="3:11" ht="15" customHeight="1" x14ac:dyDescent="0.3">
      <c r="C5663" s="44" t="s">
        <v>20138</v>
      </c>
      <c r="D5663" s="47" t="s">
        <v>18010</v>
      </c>
      <c r="E5663" s="48"/>
      <c r="F5663" s="52" t="s">
        <v>30773</v>
      </c>
      <c r="G5663" s="10">
        <v>100340692</v>
      </c>
      <c r="H5663" s="10" t="s">
        <v>30774</v>
      </c>
      <c r="I5663" s="47" t="s">
        <v>751</v>
      </c>
      <c r="J5663" s="10" t="s">
        <v>7678</v>
      </c>
      <c r="K5663" s="10" t="s">
        <v>30775</v>
      </c>
    </row>
    <row r="5664" spans="3:11" ht="15" customHeight="1" x14ac:dyDescent="0.3">
      <c r="C5664" s="44" t="s">
        <v>20139</v>
      </c>
      <c r="D5664" s="47" t="s">
        <v>4795</v>
      </c>
      <c r="E5664" s="48"/>
      <c r="F5664" s="52" t="s">
        <v>30776</v>
      </c>
      <c r="G5664" s="10">
        <v>100356946</v>
      </c>
      <c r="H5664" s="10" t="s">
        <v>30777</v>
      </c>
      <c r="I5664" s="47" t="s">
        <v>27987</v>
      </c>
      <c r="J5664" s="10" t="s">
        <v>30778</v>
      </c>
      <c r="K5664" s="10" t="s">
        <v>30779</v>
      </c>
    </row>
    <row r="5665" spans="3:11" ht="15" customHeight="1" x14ac:dyDescent="0.3">
      <c r="C5665" s="44" t="s">
        <v>20140</v>
      </c>
      <c r="D5665" s="47" t="s">
        <v>4819</v>
      </c>
      <c r="E5665" s="48"/>
      <c r="F5665" s="52" t="s">
        <v>30780</v>
      </c>
      <c r="G5665" s="10">
        <v>100351645</v>
      </c>
      <c r="H5665" s="10" t="s">
        <v>30781</v>
      </c>
      <c r="I5665" s="47" t="s">
        <v>8008</v>
      </c>
      <c r="J5665" s="10" t="s">
        <v>7914</v>
      </c>
      <c r="K5665" s="10" t="s">
        <v>30782</v>
      </c>
    </row>
    <row r="5666" spans="3:11" ht="15" customHeight="1" x14ac:dyDescent="0.3">
      <c r="C5666" s="44" t="s">
        <v>20141</v>
      </c>
      <c r="D5666" s="47" t="s">
        <v>19787</v>
      </c>
      <c r="F5666" s="52" t="s">
        <v>30783</v>
      </c>
      <c r="G5666" s="10">
        <v>100354267</v>
      </c>
      <c r="H5666" s="10" t="s">
        <v>30784</v>
      </c>
      <c r="I5666" s="47" t="s">
        <v>27990</v>
      </c>
      <c r="J5666" s="10" t="s">
        <v>30785</v>
      </c>
      <c r="K5666" s="10" t="s">
        <v>30786</v>
      </c>
    </row>
    <row r="5667" spans="3:11" ht="15" customHeight="1" x14ac:dyDescent="0.3">
      <c r="C5667" s="44" t="s">
        <v>20142</v>
      </c>
      <c r="D5667" s="47" t="s">
        <v>18013</v>
      </c>
      <c r="F5667" s="52" t="s">
        <v>30787</v>
      </c>
      <c r="G5667" s="10">
        <v>100341961</v>
      </c>
      <c r="H5667" s="10" t="s">
        <v>30788</v>
      </c>
      <c r="I5667" s="47" t="s">
        <v>16334</v>
      </c>
      <c r="J5667" s="10" t="s">
        <v>22057</v>
      </c>
      <c r="K5667" s="10" t="s">
        <v>30789</v>
      </c>
    </row>
    <row r="5668" spans="3:11" ht="15" customHeight="1" x14ac:dyDescent="0.3">
      <c r="C5668" s="44" t="s">
        <v>20143</v>
      </c>
      <c r="D5668" s="47" t="s">
        <v>20144</v>
      </c>
      <c r="F5668" s="52" t="s">
        <v>30790</v>
      </c>
      <c r="G5668" s="10">
        <v>100357233</v>
      </c>
      <c r="H5668" s="10" t="s">
        <v>30791</v>
      </c>
      <c r="I5668" s="47" t="s">
        <v>27993</v>
      </c>
      <c r="J5668" s="10" t="s">
        <v>30792</v>
      </c>
      <c r="K5668" s="10" t="s">
        <v>30793</v>
      </c>
    </row>
    <row r="5669" spans="3:11" ht="15" customHeight="1" x14ac:dyDescent="0.3">
      <c r="C5669" s="44" t="s">
        <v>20145</v>
      </c>
      <c r="D5669" s="47" t="s">
        <v>18015</v>
      </c>
      <c r="F5669" s="52" t="s">
        <v>30794</v>
      </c>
      <c r="G5669" s="10">
        <v>100008803</v>
      </c>
      <c r="H5669" s="10" t="s">
        <v>30795</v>
      </c>
      <c r="I5669" s="47" t="s">
        <v>27995</v>
      </c>
      <c r="J5669" s="10" t="s">
        <v>7850</v>
      </c>
      <c r="K5669" s="10" t="s">
        <v>30796</v>
      </c>
    </row>
    <row r="5670" spans="3:11" ht="15" customHeight="1" x14ac:dyDescent="0.3">
      <c r="C5670" s="44" t="s">
        <v>20146</v>
      </c>
      <c r="D5670" s="47" t="s">
        <v>5662</v>
      </c>
      <c r="F5670" s="52" t="s">
        <v>30797</v>
      </c>
      <c r="G5670" s="10">
        <v>100008802</v>
      </c>
      <c r="H5670" s="10" t="s">
        <v>30798</v>
      </c>
      <c r="I5670" s="47" t="s">
        <v>27997</v>
      </c>
      <c r="J5670" s="10" t="s">
        <v>30799</v>
      </c>
      <c r="K5670" s="10" t="s">
        <v>30800</v>
      </c>
    </row>
    <row r="5671" spans="3:11" ht="15" customHeight="1" x14ac:dyDescent="0.3">
      <c r="C5671" s="44" t="s">
        <v>20147</v>
      </c>
      <c r="D5671" s="47" t="s">
        <v>5922</v>
      </c>
      <c r="F5671" s="52" t="s">
        <v>30801</v>
      </c>
      <c r="G5671" s="10">
        <v>100339697</v>
      </c>
      <c r="H5671" s="10" t="s">
        <v>30802</v>
      </c>
      <c r="I5671" s="47" t="s">
        <v>27999</v>
      </c>
      <c r="J5671" s="10" t="s">
        <v>30803</v>
      </c>
      <c r="K5671" s="10" t="s">
        <v>30804</v>
      </c>
    </row>
    <row r="5672" spans="3:11" ht="15" customHeight="1" x14ac:dyDescent="0.3">
      <c r="C5672" s="44" t="s">
        <v>20148</v>
      </c>
      <c r="D5672" s="47" t="s">
        <v>5668</v>
      </c>
      <c r="F5672" s="52" t="s">
        <v>30805</v>
      </c>
      <c r="G5672" s="10">
        <v>100009485</v>
      </c>
      <c r="H5672" s="10" t="s">
        <v>30806</v>
      </c>
      <c r="I5672" s="47" t="s">
        <v>8491</v>
      </c>
      <c r="J5672" s="10" t="s">
        <v>8104</v>
      </c>
      <c r="K5672" s="10" t="s">
        <v>30807</v>
      </c>
    </row>
    <row r="5673" spans="3:11" ht="15" customHeight="1" x14ac:dyDescent="0.3">
      <c r="C5673" s="44" t="s">
        <v>20149</v>
      </c>
      <c r="D5673" s="47" t="s">
        <v>18025</v>
      </c>
      <c r="F5673" s="52" t="s">
        <v>30808</v>
      </c>
      <c r="G5673" s="10">
        <v>100008896</v>
      </c>
      <c r="H5673" s="10" t="s">
        <v>30809</v>
      </c>
      <c r="I5673" s="47" t="s">
        <v>1407</v>
      </c>
      <c r="J5673" s="10" t="s">
        <v>8121</v>
      </c>
      <c r="K5673" s="10" t="s">
        <v>30810</v>
      </c>
    </row>
    <row r="5674" spans="3:11" ht="15" customHeight="1" x14ac:dyDescent="0.3">
      <c r="C5674" s="44" t="s">
        <v>20150</v>
      </c>
      <c r="D5674" s="47" t="s">
        <v>5672</v>
      </c>
      <c r="F5674" s="52" t="s">
        <v>30811</v>
      </c>
      <c r="G5674" s="10">
        <v>100348493</v>
      </c>
      <c r="H5674" s="10" t="s">
        <v>30812</v>
      </c>
      <c r="I5674" s="47" t="s">
        <v>28003</v>
      </c>
      <c r="J5674" s="10" t="s">
        <v>30813</v>
      </c>
      <c r="K5674" s="10" t="s">
        <v>30814</v>
      </c>
    </row>
    <row r="5675" spans="3:11" ht="15" customHeight="1" x14ac:dyDescent="0.3">
      <c r="C5675" s="44" t="s">
        <v>20151</v>
      </c>
      <c r="D5675" s="47" t="s">
        <v>18028</v>
      </c>
      <c r="F5675" s="52" t="s">
        <v>30815</v>
      </c>
      <c r="G5675" s="10">
        <v>100359048</v>
      </c>
      <c r="H5675" s="10" t="s">
        <v>30816</v>
      </c>
      <c r="I5675" s="47" t="s">
        <v>1544</v>
      </c>
      <c r="J5675" s="10" t="s">
        <v>8591</v>
      </c>
      <c r="K5675" s="10" t="s">
        <v>30817</v>
      </c>
    </row>
    <row r="5676" spans="3:11" ht="15" customHeight="1" x14ac:dyDescent="0.3">
      <c r="C5676" s="44" t="s">
        <v>20152</v>
      </c>
      <c r="D5676" s="47" t="s">
        <v>5943</v>
      </c>
      <c r="F5676" s="52" t="s">
        <v>30818</v>
      </c>
      <c r="G5676" s="10">
        <v>100345796</v>
      </c>
      <c r="H5676" s="10" t="s">
        <v>30819</v>
      </c>
      <c r="I5676" s="47" t="s">
        <v>8631</v>
      </c>
      <c r="J5676" s="10" t="s">
        <v>8633</v>
      </c>
      <c r="K5676" s="10" t="s">
        <v>30820</v>
      </c>
    </row>
    <row r="5677" spans="3:11" ht="15" customHeight="1" x14ac:dyDescent="0.3">
      <c r="C5677" s="44" t="s">
        <v>20153</v>
      </c>
      <c r="D5677" s="47" t="s">
        <v>5775</v>
      </c>
      <c r="F5677" s="52" t="s">
        <v>30821</v>
      </c>
      <c r="G5677" s="10">
        <v>100009015</v>
      </c>
      <c r="H5677" s="10" t="s">
        <v>30822</v>
      </c>
      <c r="I5677" s="47" t="s">
        <v>10019</v>
      </c>
      <c r="J5677" s="10" t="s">
        <v>9723</v>
      </c>
      <c r="K5677" s="10" t="s">
        <v>30823</v>
      </c>
    </row>
    <row r="5678" spans="3:11" ht="15" customHeight="1" x14ac:dyDescent="0.3">
      <c r="C5678" s="44" t="s">
        <v>20154</v>
      </c>
      <c r="D5678" s="47" t="s">
        <v>20155</v>
      </c>
      <c r="F5678" s="52" t="s">
        <v>30824</v>
      </c>
      <c r="G5678" s="10">
        <v>100328685</v>
      </c>
      <c r="H5678" s="10" t="s">
        <v>30825</v>
      </c>
      <c r="I5678" s="47" t="s">
        <v>28008</v>
      </c>
      <c r="J5678" s="10" t="s">
        <v>30826</v>
      </c>
      <c r="K5678" s="10" t="s">
        <v>30827</v>
      </c>
    </row>
    <row r="5679" spans="3:11" ht="15" customHeight="1" x14ac:dyDescent="0.3">
      <c r="C5679" s="44" t="s">
        <v>20156</v>
      </c>
      <c r="D5679" s="47" t="s">
        <v>3971</v>
      </c>
      <c r="F5679" s="52" t="s">
        <v>30828</v>
      </c>
      <c r="G5679" s="10">
        <v>100351580</v>
      </c>
      <c r="H5679" s="10" t="s">
        <v>30829</v>
      </c>
      <c r="I5679" s="47" t="s">
        <v>28010</v>
      </c>
      <c r="J5679" s="10" t="s">
        <v>30830</v>
      </c>
      <c r="K5679" s="10" t="s">
        <v>30831</v>
      </c>
    </row>
    <row r="5680" spans="3:11" ht="15" customHeight="1" x14ac:dyDescent="0.3">
      <c r="C5680" s="44" t="s">
        <v>20157</v>
      </c>
      <c r="D5680" s="47" t="s">
        <v>6749</v>
      </c>
      <c r="F5680" s="52" t="s">
        <v>30832</v>
      </c>
      <c r="G5680" s="10">
        <v>100355997</v>
      </c>
      <c r="H5680" s="10" t="s">
        <v>30833</v>
      </c>
      <c r="I5680" s="47" t="s">
        <v>28012</v>
      </c>
      <c r="J5680" s="10" t="s">
        <v>30834</v>
      </c>
      <c r="K5680" s="10" t="s">
        <v>30835</v>
      </c>
    </row>
    <row r="5681" spans="3:11" ht="15" customHeight="1" x14ac:dyDescent="0.3">
      <c r="C5681" s="44" t="s">
        <v>20158</v>
      </c>
      <c r="D5681" s="47" t="s">
        <v>7139</v>
      </c>
      <c r="F5681" s="52" t="s">
        <v>30836</v>
      </c>
      <c r="G5681" s="10">
        <v>100009133</v>
      </c>
      <c r="H5681" s="10" t="s">
        <v>30837</v>
      </c>
      <c r="I5681" s="47" t="s">
        <v>841</v>
      </c>
      <c r="J5681" s="10" t="s">
        <v>8700</v>
      </c>
      <c r="K5681" s="10" t="s">
        <v>30838</v>
      </c>
    </row>
    <row r="5682" spans="3:11" ht="15" customHeight="1" x14ac:dyDescent="0.3">
      <c r="C5682" s="44" t="s">
        <v>20159</v>
      </c>
      <c r="D5682" s="47" t="s">
        <v>20160</v>
      </c>
      <c r="F5682" s="52" t="s">
        <v>30839</v>
      </c>
      <c r="G5682" s="10">
        <v>100301554</v>
      </c>
      <c r="H5682" s="10" t="s">
        <v>30840</v>
      </c>
      <c r="I5682" s="47" t="s">
        <v>16364</v>
      </c>
      <c r="J5682" s="10" t="s">
        <v>22223</v>
      </c>
      <c r="K5682" s="10" t="s">
        <v>30841</v>
      </c>
    </row>
    <row r="5683" spans="3:11" ht="15" customHeight="1" x14ac:dyDescent="0.3">
      <c r="C5683" s="44" t="s">
        <v>20161</v>
      </c>
      <c r="D5683" s="47" t="s">
        <v>20162</v>
      </c>
      <c r="F5683" s="52" t="s">
        <v>30842</v>
      </c>
      <c r="G5683" s="10">
        <v>100349219</v>
      </c>
      <c r="H5683" s="10" t="s">
        <v>30843</v>
      </c>
      <c r="I5683" s="47" t="s">
        <v>28016</v>
      </c>
      <c r="J5683" s="10" t="s">
        <v>8738</v>
      </c>
      <c r="K5683" s="10" t="s">
        <v>30844</v>
      </c>
    </row>
    <row r="5684" spans="3:11" ht="15" customHeight="1" x14ac:dyDescent="0.3">
      <c r="C5684" s="44" t="s">
        <v>20163</v>
      </c>
      <c r="D5684" s="47" t="s">
        <v>20164</v>
      </c>
      <c r="F5684" s="52" t="s">
        <v>30845</v>
      </c>
      <c r="G5684" s="10">
        <v>100008724</v>
      </c>
      <c r="H5684" s="10" t="s">
        <v>30846</v>
      </c>
      <c r="I5684" s="47" t="s">
        <v>28018</v>
      </c>
      <c r="J5684" s="10" t="s">
        <v>8754</v>
      </c>
      <c r="K5684" s="10" t="s">
        <v>30847</v>
      </c>
    </row>
    <row r="5685" spans="3:11" ht="15" customHeight="1" x14ac:dyDescent="0.3">
      <c r="C5685" s="44" t="s">
        <v>20165</v>
      </c>
      <c r="D5685" s="47" t="s">
        <v>20166</v>
      </c>
      <c r="F5685" s="52" t="s">
        <v>30848</v>
      </c>
      <c r="G5685" s="10">
        <v>100340606</v>
      </c>
      <c r="H5685" s="10" t="s">
        <v>30849</v>
      </c>
      <c r="I5685" s="47" t="s">
        <v>28020</v>
      </c>
      <c r="J5685" s="10" t="s">
        <v>30850</v>
      </c>
      <c r="K5685" s="10" t="s">
        <v>30851</v>
      </c>
    </row>
    <row r="5686" spans="3:11" ht="15" customHeight="1" x14ac:dyDescent="0.3">
      <c r="C5686" s="44" t="s">
        <v>20167</v>
      </c>
      <c r="D5686" s="47" t="s">
        <v>18040</v>
      </c>
      <c r="F5686" s="52" t="s">
        <v>30852</v>
      </c>
      <c r="G5686" s="10">
        <v>100339661</v>
      </c>
      <c r="H5686" s="10" t="s">
        <v>30853</v>
      </c>
      <c r="I5686" s="47" t="s">
        <v>28022</v>
      </c>
      <c r="J5686" s="10" t="s">
        <v>8863</v>
      </c>
      <c r="K5686" s="10" t="s">
        <v>30854</v>
      </c>
    </row>
    <row r="5687" spans="3:11" ht="15" customHeight="1" x14ac:dyDescent="0.3">
      <c r="C5687" s="44" t="s">
        <v>20168</v>
      </c>
      <c r="D5687" s="47" t="s">
        <v>20169</v>
      </c>
      <c r="F5687" s="52" t="s">
        <v>30855</v>
      </c>
      <c r="G5687" s="10">
        <v>100125348</v>
      </c>
      <c r="H5687" s="10" t="s">
        <v>30856</v>
      </c>
      <c r="I5687" s="47" t="s">
        <v>2380</v>
      </c>
      <c r="J5687" s="10" t="s">
        <v>9228</v>
      </c>
      <c r="K5687" s="10" t="s">
        <v>30857</v>
      </c>
    </row>
    <row r="5688" spans="3:11" ht="15" customHeight="1" x14ac:dyDescent="0.3">
      <c r="C5688" s="44" t="s">
        <v>20170</v>
      </c>
      <c r="D5688" s="47" t="s">
        <v>7302</v>
      </c>
      <c r="F5688" s="52" t="s">
        <v>30858</v>
      </c>
      <c r="G5688" s="10">
        <v>100009248</v>
      </c>
      <c r="H5688" s="10" t="s">
        <v>30859</v>
      </c>
      <c r="I5688" s="47" t="s">
        <v>1433</v>
      </c>
      <c r="J5688" s="10" t="s">
        <v>9373</v>
      </c>
      <c r="K5688" s="10" t="s">
        <v>30860</v>
      </c>
    </row>
    <row r="5689" spans="3:11" ht="15" customHeight="1" x14ac:dyDescent="0.3">
      <c r="C5689" s="44" t="s">
        <v>20171</v>
      </c>
      <c r="D5689" s="47" t="s">
        <v>18042</v>
      </c>
      <c r="F5689" s="52" t="s">
        <v>30861</v>
      </c>
      <c r="G5689" s="10">
        <v>100358807</v>
      </c>
      <c r="H5689" s="10" t="s">
        <v>30862</v>
      </c>
      <c r="I5689" s="47" t="s">
        <v>7495</v>
      </c>
      <c r="J5689" s="10" t="s">
        <v>8997</v>
      </c>
      <c r="K5689" s="10" t="s">
        <v>30863</v>
      </c>
    </row>
    <row r="5690" spans="3:11" ht="15" customHeight="1" x14ac:dyDescent="0.3">
      <c r="C5690" s="44" t="s">
        <v>20172</v>
      </c>
      <c r="D5690" s="47" t="s">
        <v>7115</v>
      </c>
      <c r="F5690" s="52" t="s">
        <v>30864</v>
      </c>
      <c r="G5690" s="10">
        <v>100328928</v>
      </c>
      <c r="H5690" s="10" t="s">
        <v>30865</v>
      </c>
      <c r="I5690" s="47" t="s">
        <v>994</v>
      </c>
      <c r="J5690" s="10" t="s">
        <v>9012</v>
      </c>
      <c r="K5690" s="10" t="s">
        <v>30866</v>
      </c>
    </row>
    <row r="5691" spans="3:11" ht="15" customHeight="1" x14ac:dyDescent="0.3">
      <c r="C5691" s="44" t="s">
        <v>20173</v>
      </c>
      <c r="D5691" s="47" t="s">
        <v>18044</v>
      </c>
      <c r="F5691" s="52" t="s">
        <v>30867</v>
      </c>
      <c r="G5691" s="10">
        <v>100008972</v>
      </c>
      <c r="H5691" s="10" t="s">
        <v>30868</v>
      </c>
      <c r="I5691" s="47" t="s">
        <v>28028</v>
      </c>
      <c r="J5691" s="10" t="s">
        <v>30869</v>
      </c>
      <c r="K5691" s="10" t="s">
        <v>30870</v>
      </c>
    </row>
    <row r="5692" spans="3:11" ht="15" customHeight="1" x14ac:dyDescent="0.3">
      <c r="C5692" s="44" t="s">
        <v>20174</v>
      </c>
      <c r="D5692" s="47" t="s">
        <v>7334</v>
      </c>
      <c r="F5692" s="52" t="s">
        <v>30871</v>
      </c>
      <c r="G5692" s="10">
        <v>100009059</v>
      </c>
      <c r="H5692" s="10" t="s">
        <v>30872</v>
      </c>
      <c r="I5692" s="47" t="s">
        <v>9470</v>
      </c>
      <c r="J5692" s="10" t="s">
        <v>9044</v>
      </c>
      <c r="K5692" s="10" t="s">
        <v>30873</v>
      </c>
    </row>
    <row r="5693" spans="3:11" ht="15" customHeight="1" x14ac:dyDescent="0.3">
      <c r="C5693" s="44" t="s">
        <v>20175</v>
      </c>
      <c r="D5693" s="47" t="s">
        <v>20176</v>
      </c>
      <c r="F5693" s="52" t="s">
        <v>30874</v>
      </c>
      <c r="G5693" s="10">
        <v>100008661</v>
      </c>
      <c r="H5693" s="10" t="s">
        <v>30875</v>
      </c>
      <c r="I5693" s="47" t="s">
        <v>996</v>
      </c>
      <c r="J5693" s="10" t="s">
        <v>9390</v>
      </c>
      <c r="K5693" s="10" t="s">
        <v>30876</v>
      </c>
    </row>
    <row r="5694" spans="3:11" ht="15" customHeight="1" x14ac:dyDescent="0.3">
      <c r="C5694" s="44" t="s">
        <v>20177</v>
      </c>
      <c r="D5694" s="47" t="s">
        <v>7123</v>
      </c>
      <c r="F5694" s="52" t="s">
        <v>30877</v>
      </c>
      <c r="G5694" s="10">
        <v>100341234</v>
      </c>
      <c r="H5694" s="10" t="s">
        <v>30878</v>
      </c>
      <c r="I5694" s="47" t="s">
        <v>9592</v>
      </c>
      <c r="J5694" s="10" t="s">
        <v>9131</v>
      </c>
      <c r="K5694" s="10" t="s">
        <v>30879</v>
      </c>
    </row>
    <row r="5695" spans="3:11" ht="15" customHeight="1" x14ac:dyDescent="0.3">
      <c r="C5695" s="44" t="s">
        <v>20178</v>
      </c>
      <c r="D5695" s="47" t="s">
        <v>18048</v>
      </c>
      <c r="F5695" s="52" t="s">
        <v>30880</v>
      </c>
      <c r="G5695" s="10">
        <v>100341860</v>
      </c>
      <c r="H5695" s="10" t="s">
        <v>30881</v>
      </c>
      <c r="I5695" s="47" t="s">
        <v>28033</v>
      </c>
      <c r="J5695" s="10" t="s">
        <v>9338</v>
      </c>
      <c r="K5695" s="10" t="s">
        <v>30882</v>
      </c>
    </row>
    <row r="5696" spans="3:11" ht="15" customHeight="1" x14ac:dyDescent="0.3">
      <c r="C5696" s="44" t="s">
        <v>20179</v>
      </c>
      <c r="D5696" s="47" t="s">
        <v>18050</v>
      </c>
      <c r="F5696" s="52" t="s">
        <v>30883</v>
      </c>
      <c r="G5696" s="10">
        <v>100328584</v>
      </c>
      <c r="H5696" s="10" t="s">
        <v>30884</v>
      </c>
      <c r="I5696" s="47" t="s">
        <v>1591</v>
      </c>
      <c r="J5696" s="10" t="s">
        <v>9457</v>
      </c>
      <c r="K5696" s="10" t="s">
        <v>30885</v>
      </c>
    </row>
    <row r="5697" spans="3:11" ht="15" customHeight="1" x14ac:dyDescent="0.3">
      <c r="C5697" s="44" t="s">
        <v>20180</v>
      </c>
      <c r="D5697" s="47" t="s">
        <v>18052</v>
      </c>
      <c r="F5697" s="52" t="s">
        <v>30886</v>
      </c>
      <c r="G5697" s="10">
        <v>100328585</v>
      </c>
      <c r="H5697" s="10" t="s">
        <v>30887</v>
      </c>
      <c r="I5697" s="47" t="s">
        <v>1593</v>
      </c>
      <c r="J5697" s="10" t="s">
        <v>9462</v>
      </c>
      <c r="K5697" s="10" t="s">
        <v>30888</v>
      </c>
    </row>
    <row r="5698" spans="3:11" ht="15" customHeight="1" x14ac:dyDescent="0.3">
      <c r="C5698" s="44" t="s">
        <v>20181</v>
      </c>
      <c r="D5698" s="47" t="s">
        <v>7128</v>
      </c>
      <c r="F5698" s="52" t="s">
        <v>30889</v>
      </c>
      <c r="G5698" s="10">
        <v>100328696</v>
      </c>
      <c r="H5698" s="10" t="s">
        <v>30890</v>
      </c>
      <c r="I5698" s="47" t="s">
        <v>28037</v>
      </c>
      <c r="J5698" s="10" t="s">
        <v>30891</v>
      </c>
      <c r="K5698" s="10" t="s">
        <v>30892</v>
      </c>
    </row>
    <row r="5699" spans="3:11" ht="15" customHeight="1" x14ac:dyDescent="0.3">
      <c r="C5699" s="44" t="s">
        <v>20182</v>
      </c>
      <c r="D5699" s="47" t="s">
        <v>18055</v>
      </c>
      <c r="F5699" s="52" t="s">
        <v>30893</v>
      </c>
      <c r="G5699" s="10">
        <v>100353303</v>
      </c>
      <c r="H5699" s="10" t="s">
        <v>30894</v>
      </c>
      <c r="I5699" s="47" t="s">
        <v>9820</v>
      </c>
      <c r="J5699" s="10" t="s">
        <v>9479</v>
      </c>
      <c r="K5699" s="10" t="s">
        <v>30895</v>
      </c>
    </row>
    <row r="5700" spans="3:11" ht="15" customHeight="1" x14ac:dyDescent="0.3">
      <c r="C5700" s="44" t="s">
        <v>20183</v>
      </c>
      <c r="D5700" s="47" t="s">
        <v>18057</v>
      </c>
      <c r="F5700" s="52" t="s">
        <v>30896</v>
      </c>
      <c r="G5700" s="10">
        <v>100358618</v>
      </c>
      <c r="H5700" s="10" t="s">
        <v>30897</v>
      </c>
      <c r="I5700" s="47" t="s">
        <v>28040</v>
      </c>
      <c r="J5700" s="10" t="s">
        <v>30898</v>
      </c>
      <c r="K5700" s="10" t="s">
        <v>30899</v>
      </c>
    </row>
    <row r="5701" spans="3:11" ht="15" customHeight="1" x14ac:dyDescent="0.3">
      <c r="C5701" s="44" t="s">
        <v>20184</v>
      </c>
      <c r="D5701" s="47" t="s">
        <v>7278</v>
      </c>
      <c r="F5701" s="52" t="s">
        <v>30900</v>
      </c>
      <c r="G5701" s="10">
        <v>100009588</v>
      </c>
      <c r="H5701" s="10" t="s">
        <v>30901</v>
      </c>
      <c r="I5701" s="47" t="s">
        <v>28042</v>
      </c>
      <c r="J5701" s="10" t="s">
        <v>30902</v>
      </c>
      <c r="K5701" s="10" t="s">
        <v>30903</v>
      </c>
    </row>
    <row r="5702" spans="3:11" ht="15" customHeight="1" x14ac:dyDescent="0.3">
      <c r="C5702" s="44" t="s">
        <v>20185</v>
      </c>
      <c r="D5702" s="47" t="s">
        <v>18060</v>
      </c>
      <c r="F5702" s="52" t="s">
        <v>30904</v>
      </c>
      <c r="G5702" s="10">
        <v>100009555</v>
      </c>
      <c r="H5702" s="10" t="s">
        <v>30905</v>
      </c>
      <c r="I5702" s="47" t="s">
        <v>9929</v>
      </c>
      <c r="J5702" s="10" t="s">
        <v>9610</v>
      </c>
      <c r="K5702" s="10" t="s">
        <v>30906</v>
      </c>
    </row>
    <row r="5703" spans="3:11" ht="15" customHeight="1" x14ac:dyDescent="0.3">
      <c r="C5703" s="44" t="s">
        <v>20186</v>
      </c>
      <c r="D5703" s="47" t="s">
        <v>20187</v>
      </c>
      <c r="F5703" s="52" t="s">
        <v>30907</v>
      </c>
      <c r="G5703" s="10">
        <v>100125981</v>
      </c>
      <c r="H5703" s="10" t="s">
        <v>30908</v>
      </c>
      <c r="I5703" s="47" t="s">
        <v>7200</v>
      </c>
      <c r="J5703" s="10" t="s">
        <v>9701</v>
      </c>
      <c r="K5703" s="10" t="s">
        <v>30909</v>
      </c>
    </row>
    <row r="5704" spans="3:11" ht="15" customHeight="1" x14ac:dyDescent="0.3">
      <c r="C5704" s="44" t="s">
        <v>20188</v>
      </c>
      <c r="D5704" s="47" t="s">
        <v>18096</v>
      </c>
      <c r="F5704" s="52" t="s">
        <v>30910</v>
      </c>
      <c r="G5704" s="10">
        <v>100355617</v>
      </c>
      <c r="H5704" s="10" t="s">
        <v>30911</v>
      </c>
      <c r="I5704" s="47" t="s">
        <v>8529</v>
      </c>
      <c r="J5704" s="10" t="s">
        <v>10042</v>
      </c>
      <c r="K5704" s="10" t="s">
        <v>30912</v>
      </c>
    </row>
    <row r="5705" spans="3:11" ht="15" customHeight="1" x14ac:dyDescent="0.3">
      <c r="C5705" s="44" t="s">
        <v>20189</v>
      </c>
      <c r="D5705" s="47" t="s">
        <v>18246</v>
      </c>
      <c r="F5705" s="52" t="s">
        <v>30913</v>
      </c>
      <c r="G5705" s="10">
        <v>100353898</v>
      </c>
      <c r="H5705" s="10" t="s">
        <v>30914</v>
      </c>
      <c r="I5705" s="47" t="s">
        <v>16398</v>
      </c>
      <c r="J5705" s="10" t="s">
        <v>22474</v>
      </c>
      <c r="K5705" s="10" t="s">
        <v>30915</v>
      </c>
    </row>
    <row r="5706" spans="3:11" ht="15" customHeight="1" x14ac:dyDescent="0.3">
      <c r="C5706" s="44" t="s">
        <v>20190</v>
      </c>
      <c r="D5706" s="47" t="s">
        <v>18062</v>
      </c>
      <c r="F5706" s="52" t="s">
        <v>30916</v>
      </c>
      <c r="G5706" s="10">
        <v>100009313</v>
      </c>
      <c r="H5706" s="10" t="s">
        <v>30917</v>
      </c>
      <c r="I5706" s="47" t="s">
        <v>1310</v>
      </c>
      <c r="J5706" s="10" t="s">
        <v>9849</v>
      </c>
      <c r="K5706" s="10" t="s">
        <v>30918</v>
      </c>
    </row>
    <row r="5707" spans="3:11" ht="15" customHeight="1" x14ac:dyDescent="0.3">
      <c r="C5707" s="44" t="s">
        <v>20191</v>
      </c>
      <c r="D5707" s="47" t="s">
        <v>18064</v>
      </c>
      <c r="F5707" s="52" t="s">
        <v>30919</v>
      </c>
      <c r="G5707" s="10">
        <v>100009320</v>
      </c>
      <c r="H5707" s="10" t="s">
        <v>30920</v>
      </c>
      <c r="I5707" s="47" t="s">
        <v>28049</v>
      </c>
      <c r="J5707" s="10" t="s">
        <v>30921</v>
      </c>
      <c r="K5707" s="10" t="s">
        <v>30922</v>
      </c>
    </row>
    <row r="5708" spans="3:11" ht="15" customHeight="1" x14ac:dyDescent="0.3">
      <c r="C5708" s="44" t="s">
        <v>20192</v>
      </c>
      <c r="D5708" s="47" t="s">
        <v>7360</v>
      </c>
      <c r="F5708" s="52" t="s">
        <v>30923</v>
      </c>
      <c r="G5708" s="10">
        <v>100008783</v>
      </c>
      <c r="H5708" s="10" t="s">
        <v>30924</v>
      </c>
      <c r="I5708" s="47" t="s">
        <v>28051</v>
      </c>
      <c r="J5708" s="10" t="s">
        <v>30925</v>
      </c>
      <c r="K5708" s="10" t="s">
        <v>30926</v>
      </c>
    </row>
    <row r="5709" spans="3:11" ht="15" customHeight="1" x14ac:dyDescent="0.3">
      <c r="C5709" s="44" t="s">
        <v>20193</v>
      </c>
      <c r="D5709" s="47" t="s">
        <v>4012</v>
      </c>
      <c r="F5709" s="52" t="s">
        <v>30927</v>
      </c>
      <c r="G5709" s="10">
        <v>100356400</v>
      </c>
      <c r="H5709" s="10" t="s">
        <v>30928</v>
      </c>
      <c r="I5709" s="47" t="s">
        <v>1601</v>
      </c>
      <c r="J5709" s="10" t="s">
        <v>9953</v>
      </c>
      <c r="K5709" s="10" t="s">
        <v>30929</v>
      </c>
    </row>
    <row r="5710" spans="3:11" ht="15" customHeight="1" x14ac:dyDescent="0.3">
      <c r="C5710" s="44" t="s">
        <v>20194</v>
      </c>
      <c r="D5710" s="47" t="s">
        <v>18074</v>
      </c>
      <c r="F5710" s="52" t="s">
        <v>30930</v>
      </c>
      <c r="G5710" s="10">
        <v>100341093</v>
      </c>
      <c r="H5710" s="10" t="s">
        <v>30931</v>
      </c>
      <c r="I5710" s="47" t="s">
        <v>1609</v>
      </c>
      <c r="J5710" s="10" t="s">
        <v>9959</v>
      </c>
      <c r="K5710" s="10" t="s">
        <v>30932</v>
      </c>
    </row>
    <row r="5711" spans="3:11" ht="15" customHeight="1" x14ac:dyDescent="0.3">
      <c r="C5711" s="44" t="s">
        <v>20195</v>
      </c>
      <c r="D5711" s="47" t="s">
        <v>18076</v>
      </c>
      <c r="F5711" s="52" t="s">
        <v>30933</v>
      </c>
      <c r="G5711" s="10">
        <v>100349362</v>
      </c>
      <c r="H5711" s="10" t="s">
        <v>30934</v>
      </c>
      <c r="I5711" s="47" t="s">
        <v>10364</v>
      </c>
      <c r="J5711" s="10" t="s">
        <v>9963</v>
      </c>
      <c r="K5711" s="10" t="s">
        <v>30935</v>
      </c>
    </row>
    <row r="5712" spans="3:11" ht="15" customHeight="1" x14ac:dyDescent="0.3">
      <c r="C5712" s="44" t="s">
        <v>20196</v>
      </c>
      <c r="D5712" s="47" t="s">
        <v>7442</v>
      </c>
      <c r="F5712" s="52" t="s">
        <v>30936</v>
      </c>
      <c r="G5712" s="10">
        <v>100350072</v>
      </c>
      <c r="H5712" s="10" t="s">
        <v>30937</v>
      </c>
      <c r="I5712" s="47" t="s">
        <v>10377</v>
      </c>
      <c r="J5712" s="10" t="s">
        <v>9974</v>
      </c>
      <c r="K5712" s="10" t="s">
        <v>30938</v>
      </c>
    </row>
    <row r="5713" spans="3:11" ht="15" customHeight="1" x14ac:dyDescent="0.3">
      <c r="C5713" s="44" t="s">
        <v>20197</v>
      </c>
      <c r="D5713" s="47" t="s">
        <v>18081</v>
      </c>
      <c r="F5713" s="52" t="s">
        <v>30939</v>
      </c>
      <c r="G5713" s="10">
        <v>100009332</v>
      </c>
      <c r="H5713" s="10" t="s">
        <v>30940</v>
      </c>
      <c r="I5713" s="47" t="s">
        <v>28057</v>
      </c>
      <c r="J5713" s="10" t="s">
        <v>9999</v>
      </c>
      <c r="K5713" s="10" t="s">
        <v>30941</v>
      </c>
    </row>
    <row r="5714" spans="3:11" ht="15" customHeight="1" x14ac:dyDescent="0.3">
      <c r="C5714" s="44" t="s">
        <v>20198</v>
      </c>
      <c r="D5714" s="47" t="s">
        <v>18083</v>
      </c>
      <c r="F5714" s="52" t="s">
        <v>30942</v>
      </c>
      <c r="G5714" s="10">
        <v>100302435</v>
      </c>
      <c r="H5714" s="10" t="s">
        <v>30943</v>
      </c>
      <c r="I5714" s="47" t="s">
        <v>4400</v>
      </c>
      <c r="J5714" s="10" t="s">
        <v>10037</v>
      </c>
      <c r="K5714" s="10" t="s">
        <v>30944</v>
      </c>
    </row>
    <row r="5715" spans="3:11" ht="15" customHeight="1" x14ac:dyDescent="0.3">
      <c r="C5715" s="44" t="s">
        <v>20199</v>
      </c>
      <c r="D5715" s="47" t="s">
        <v>20200</v>
      </c>
      <c r="F5715" s="52" t="s">
        <v>30945</v>
      </c>
      <c r="G5715" s="10">
        <v>100008645</v>
      </c>
      <c r="H5715" s="10" t="s">
        <v>30946</v>
      </c>
      <c r="I5715" s="47" t="s">
        <v>224</v>
      </c>
      <c r="J5715" s="10" t="s">
        <v>225</v>
      </c>
      <c r="K5715" s="10" t="s">
        <v>30947</v>
      </c>
    </row>
    <row r="5716" spans="3:11" ht="15" customHeight="1" x14ac:dyDescent="0.3">
      <c r="C5716" s="44" t="s">
        <v>20201</v>
      </c>
      <c r="D5716" s="47" t="s">
        <v>4353</v>
      </c>
      <c r="F5716" s="52" t="s">
        <v>30948</v>
      </c>
      <c r="G5716" s="10">
        <v>100354622</v>
      </c>
      <c r="H5716" s="10" t="s">
        <v>30949</v>
      </c>
      <c r="I5716" s="47" t="s">
        <v>10661</v>
      </c>
      <c r="J5716" s="10" t="s">
        <v>10165</v>
      </c>
      <c r="K5716" s="10" t="s">
        <v>30950</v>
      </c>
    </row>
    <row r="5717" spans="3:11" ht="15" customHeight="1" x14ac:dyDescent="0.3">
      <c r="C5717" s="44" t="s">
        <v>20202</v>
      </c>
      <c r="D5717" s="47" t="s">
        <v>5502</v>
      </c>
      <c r="F5717" s="52" t="s">
        <v>30951</v>
      </c>
      <c r="G5717" s="10">
        <v>100009088</v>
      </c>
      <c r="H5717" s="10" t="s">
        <v>30952</v>
      </c>
      <c r="I5717" s="47" t="s">
        <v>230</v>
      </c>
      <c r="J5717" s="10" t="s">
        <v>231</v>
      </c>
      <c r="K5717" s="10" t="s">
        <v>30953</v>
      </c>
    </row>
    <row r="5718" spans="3:11" ht="15" customHeight="1" x14ac:dyDescent="0.3">
      <c r="C5718" s="44" t="s">
        <v>20203</v>
      </c>
      <c r="D5718" s="47" t="s">
        <v>18089</v>
      </c>
      <c r="F5718" s="52" t="s">
        <v>30954</v>
      </c>
      <c r="G5718" s="10">
        <v>100328663</v>
      </c>
      <c r="H5718" s="10" t="s">
        <v>30955</v>
      </c>
      <c r="I5718" s="47" t="s">
        <v>28063</v>
      </c>
      <c r="J5718" s="10" t="s">
        <v>30956</v>
      </c>
      <c r="K5718" s="10" t="s">
        <v>30957</v>
      </c>
    </row>
    <row r="5719" spans="3:11" ht="15" customHeight="1" x14ac:dyDescent="0.3">
      <c r="C5719" s="44" t="s">
        <v>20204</v>
      </c>
      <c r="D5719" s="47" t="s">
        <v>18093</v>
      </c>
      <c r="F5719" s="52" t="s">
        <v>30958</v>
      </c>
      <c r="G5719" s="10">
        <v>100348133</v>
      </c>
      <c r="H5719" s="10" t="s">
        <v>30959</v>
      </c>
      <c r="I5719" s="47" t="s">
        <v>233</v>
      </c>
      <c r="J5719" s="10" t="s">
        <v>234</v>
      </c>
      <c r="K5719" s="10" t="s">
        <v>30960</v>
      </c>
    </row>
    <row r="5720" spans="3:11" ht="15" customHeight="1" x14ac:dyDescent="0.3">
      <c r="C5720" s="44" t="s">
        <v>20205</v>
      </c>
      <c r="D5720" s="47" t="s">
        <v>7604</v>
      </c>
      <c r="F5720" s="52" t="s">
        <v>30961</v>
      </c>
      <c r="G5720" s="10">
        <v>100009292</v>
      </c>
      <c r="H5720" s="10" t="s">
        <v>30962</v>
      </c>
      <c r="I5720" s="47" t="s">
        <v>1077</v>
      </c>
      <c r="J5720" s="10" t="s">
        <v>10288</v>
      </c>
      <c r="K5720" s="10" t="s">
        <v>30963</v>
      </c>
    </row>
    <row r="5721" spans="3:11" ht="15" customHeight="1" x14ac:dyDescent="0.3">
      <c r="C5721" s="44" t="s">
        <v>20206</v>
      </c>
      <c r="D5721" s="47" t="s">
        <v>7611</v>
      </c>
      <c r="F5721" s="52" t="s">
        <v>30964</v>
      </c>
      <c r="G5721" s="10">
        <v>100355951</v>
      </c>
      <c r="H5721" s="10" t="s">
        <v>30965</v>
      </c>
      <c r="I5721" s="47" t="s">
        <v>7184</v>
      </c>
      <c r="J5721" s="10" t="s">
        <v>10428</v>
      </c>
      <c r="K5721" s="10" t="s">
        <v>30966</v>
      </c>
    </row>
    <row r="5722" spans="3:11" ht="15" customHeight="1" x14ac:dyDescent="0.3">
      <c r="C5722" s="44" t="s">
        <v>20207</v>
      </c>
      <c r="D5722" s="47" t="s">
        <v>18101</v>
      </c>
      <c r="F5722" s="52" t="s">
        <v>30967</v>
      </c>
      <c r="G5722" s="10">
        <v>100356179</v>
      </c>
      <c r="H5722" s="10" t="s">
        <v>30968</v>
      </c>
      <c r="I5722" s="47" t="s">
        <v>28068</v>
      </c>
      <c r="J5722" s="10" t="s">
        <v>30969</v>
      </c>
      <c r="K5722" s="10" t="s">
        <v>30970</v>
      </c>
    </row>
    <row r="5723" spans="3:11" ht="15" customHeight="1" x14ac:dyDescent="0.3">
      <c r="C5723" s="44" t="s">
        <v>20208</v>
      </c>
      <c r="D5723" s="47" t="s">
        <v>18103</v>
      </c>
      <c r="F5723" s="52" t="s">
        <v>30971</v>
      </c>
      <c r="G5723" s="10">
        <v>100354391</v>
      </c>
      <c r="H5723" s="10" t="s">
        <v>30972</v>
      </c>
      <c r="I5723" s="47" t="s">
        <v>10922</v>
      </c>
      <c r="J5723" s="10" t="s">
        <v>10439</v>
      </c>
      <c r="K5723" s="10" t="s">
        <v>30973</v>
      </c>
    </row>
    <row r="5724" spans="3:11" ht="15" customHeight="1" x14ac:dyDescent="0.3">
      <c r="C5724" s="44" t="s">
        <v>20209</v>
      </c>
      <c r="D5724" s="47" t="s">
        <v>18105</v>
      </c>
      <c r="F5724" s="52" t="s">
        <v>30974</v>
      </c>
      <c r="G5724" s="10">
        <v>100347089</v>
      </c>
      <c r="H5724" s="10" t="s">
        <v>30975</v>
      </c>
      <c r="I5724" s="47" t="s">
        <v>16431</v>
      </c>
      <c r="J5724" s="10" t="s">
        <v>22725</v>
      </c>
      <c r="K5724" s="10" t="s">
        <v>30976</v>
      </c>
    </row>
    <row r="5725" spans="3:11" ht="15" customHeight="1" x14ac:dyDescent="0.3">
      <c r="C5725" s="44" t="s">
        <v>20210</v>
      </c>
      <c r="D5725" s="47" t="s">
        <v>7749</v>
      </c>
      <c r="F5725" s="52" t="s">
        <v>30977</v>
      </c>
      <c r="G5725" s="10">
        <v>100328618</v>
      </c>
      <c r="H5725" s="10" t="s">
        <v>30978</v>
      </c>
      <c r="I5725" s="47" t="s">
        <v>4122</v>
      </c>
      <c r="J5725" s="10" t="s">
        <v>10531</v>
      </c>
      <c r="K5725" s="10" t="s">
        <v>30979</v>
      </c>
    </row>
    <row r="5726" spans="3:11" ht="15" customHeight="1" x14ac:dyDescent="0.3">
      <c r="C5726" s="44" t="s">
        <v>20211</v>
      </c>
      <c r="D5726" s="47" t="s">
        <v>18110</v>
      </c>
      <c r="F5726" s="52" t="s">
        <v>30980</v>
      </c>
      <c r="G5726" s="10">
        <v>100009448</v>
      </c>
      <c r="H5726" s="10" t="s">
        <v>30981</v>
      </c>
      <c r="I5726" s="47" t="s">
        <v>28073</v>
      </c>
      <c r="J5726" s="10" t="s">
        <v>30982</v>
      </c>
      <c r="K5726" s="10" t="s">
        <v>30983</v>
      </c>
    </row>
    <row r="5727" spans="3:11" ht="15" customHeight="1" x14ac:dyDescent="0.3">
      <c r="C5727" s="44" t="s">
        <v>20212</v>
      </c>
      <c r="D5727" s="47" t="s">
        <v>7801</v>
      </c>
      <c r="F5727" s="52" t="s">
        <v>30984</v>
      </c>
      <c r="G5727" s="10">
        <v>100339785</v>
      </c>
      <c r="H5727" s="10" t="s">
        <v>30985</v>
      </c>
      <c r="I5727" s="47" t="s">
        <v>11023</v>
      </c>
      <c r="J5727" s="10" t="s">
        <v>10931</v>
      </c>
      <c r="K5727" s="10" t="s">
        <v>30986</v>
      </c>
    </row>
    <row r="5728" spans="3:11" ht="15" customHeight="1" x14ac:dyDescent="0.3">
      <c r="C5728" s="44" t="s">
        <v>20213</v>
      </c>
      <c r="D5728" s="47" t="s">
        <v>20214</v>
      </c>
      <c r="F5728" s="52" t="s">
        <v>30987</v>
      </c>
      <c r="G5728" s="10">
        <v>100328700</v>
      </c>
      <c r="H5728" s="10" t="s">
        <v>30988</v>
      </c>
      <c r="I5728" s="47" t="s">
        <v>3170</v>
      </c>
      <c r="J5728" s="10" t="s">
        <v>10759</v>
      </c>
      <c r="K5728" s="10" t="s">
        <v>30989</v>
      </c>
    </row>
    <row r="5729" spans="3:11" ht="15" customHeight="1" x14ac:dyDescent="0.3">
      <c r="C5729" s="44" t="s">
        <v>20215</v>
      </c>
      <c r="D5729" s="47" t="s">
        <v>18113</v>
      </c>
      <c r="F5729" s="52" t="s">
        <v>30990</v>
      </c>
      <c r="G5729" s="10">
        <v>100346279</v>
      </c>
      <c r="H5729" s="10" t="s">
        <v>30991</v>
      </c>
      <c r="I5729" s="47" t="s">
        <v>1117</v>
      </c>
      <c r="J5729" s="10" t="s">
        <v>10762</v>
      </c>
      <c r="K5729" s="10" t="s">
        <v>30992</v>
      </c>
    </row>
    <row r="5730" spans="3:11" ht="15" customHeight="1" x14ac:dyDescent="0.3">
      <c r="C5730" s="44" t="s">
        <v>20216</v>
      </c>
      <c r="D5730" s="47" t="s">
        <v>18115</v>
      </c>
      <c r="F5730" s="52" t="s">
        <v>30993</v>
      </c>
      <c r="G5730" s="10">
        <v>100347656</v>
      </c>
      <c r="H5730" s="10" t="s">
        <v>30994</v>
      </c>
      <c r="I5730" s="47" t="s">
        <v>2578</v>
      </c>
      <c r="J5730" s="10" t="s">
        <v>11069</v>
      </c>
      <c r="K5730" s="10" t="s">
        <v>30995</v>
      </c>
    </row>
    <row r="5731" spans="3:11" ht="15" customHeight="1" x14ac:dyDescent="0.3">
      <c r="C5731" s="44" t="s">
        <v>20217</v>
      </c>
      <c r="D5731" s="47" t="s">
        <v>7907</v>
      </c>
      <c r="F5731" s="52" t="s">
        <v>30996</v>
      </c>
      <c r="G5731" s="10">
        <v>100009271</v>
      </c>
      <c r="H5731" s="10" t="s">
        <v>30997</v>
      </c>
      <c r="I5731" s="47" t="s">
        <v>28527</v>
      </c>
      <c r="J5731" s="10" t="s">
        <v>30998</v>
      </c>
      <c r="K5731" s="10" t="s">
        <v>30999</v>
      </c>
    </row>
    <row r="5732" spans="3:11" ht="15" customHeight="1" x14ac:dyDescent="0.3">
      <c r="C5732" s="44" t="s">
        <v>20218</v>
      </c>
      <c r="D5732" s="47" t="s">
        <v>20219</v>
      </c>
      <c r="F5732" s="52" t="s">
        <v>31000</v>
      </c>
      <c r="G5732" s="10">
        <v>100009272</v>
      </c>
      <c r="H5732" s="10" t="s">
        <v>31001</v>
      </c>
      <c r="I5732" s="47" t="s">
        <v>20</v>
      </c>
      <c r="J5732" s="10" t="s">
        <v>21</v>
      </c>
      <c r="K5732" s="10" t="s">
        <v>31002</v>
      </c>
    </row>
    <row r="5733" spans="3:11" ht="15" customHeight="1" x14ac:dyDescent="0.3">
      <c r="C5733" s="44" t="s">
        <v>20220</v>
      </c>
      <c r="D5733" s="47" t="s">
        <v>18118</v>
      </c>
      <c r="F5733" s="52" t="s">
        <v>31003</v>
      </c>
      <c r="G5733" s="10">
        <v>100009074</v>
      </c>
      <c r="H5733" s="10" t="s">
        <v>31004</v>
      </c>
      <c r="I5733" s="47" t="s">
        <v>40</v>
      </c>
      <c r="J5733" s="10" t="s">
        <v>262</v>
      </c>
      <c r="K5733" s="10" t="s">
        <v>31005</v>
      </c>
    </row>
    <row r="5734" spans="3:11" ht="15" customHeight="1" x14ac:dyDescent="0.3">
      <c r="C5734" s="44" t="s">
        <v>20221</v>
      </c>
      <c r="D5734" s="47" t="s">
        <v>18120</v>
      </c>
      <c r="F5734" s="52" t="s">
        <v>31006</v>
      </c>
      <c r="G5734" s="10">
        <v>100009107</v>
      </c>
      <c r="H5734" s="10" t="s">
        <v>31007</v>
      </c>
      <c r="I5734" s="47" t="s">
        <v>28531</v>
      </c>
      <c r="J5734" s="10" t="s">
        <v>7221</v>
      </c>
      <c r="K5734" s="10" t="s">
        <v>31008</v>
      </c>
    </row>
    <row r="5735" spans="3:11" ht="15" customHeight="1" x14ac:dyDescent="0.3">
      <c r="C5735" s="44" t="s">
        <v>20222</v>
      </c>
      <c r="D5735" s="47" t="s">
        <v>18122</v>
      </c>
      <c r="F5735" s="52" t="s">
        <v>31009</v>
      </c>
      <c r="G5735" s="10">
        <v>100346936</v>
      </c>
      <c r="H5735" s="10" t="s">
        <v>31010</v>
      </c>
      <c r="I5735" s="47" t="s">
        <v>28533</v>
      </c>
      <c r="J5735" s="10" t="s">
        <v>31011</v>
      </c>
      <c r="K5735" s="10" t="s">
        <v>31012</v>
      </c>
    </row>
    <row r="5736" spans="3:11" ht="15" customHeight="1" x14ac:dyDescent="0.3">
      <c r="C5736" s="44" t="s">
        <v>20223</v>
      </c>
      <c r="D5736" s="47" t="s">
        <v>7483</v>
      </c>
      <c r="F5736" s="52" t="s">
        <v>31013</v>
      </c>
      <c r="G5736" s="55" t="s">
        <v>27178</v>
      </c>
      <c r="H5736" s="55" t="s">
        <v>27178</v>
      </c>
      <c r="I5736" s="47" t="s">
        <v>28535</v>
      </c>
      <c r="J5736" s="10" t="s">
        <v>31014</v>
      </c>
      <c r="K5736" s="10" t="s">
        <v>31015</v>
      </c>
    </row>
    <row r="5737" spans="3:11" ht="15" customHeight="1" x14ac:dyDescent="0.3">
      <c r="C5737" s="44" t="s">
        <v>20224</v>
      </c>
      <c r="D5737" s="47" t="s">
        <v>18125</v>
      </c>
      <c r="F5737" s="52" t="s">
        <v>31016</v>
      </c>
      <c r="G5737" s="55" t="s">
        <v>27178</v>
      </c>
      <c r="H5737" s="55" t="s">
        <v>27178</v>
      </c>
      <c r="I5737" s="47" t="s">
        <v>270</v>
      </c>
      <c r="J5737" s="10" t="s">
        <v>27169</v>
      </c>
      <c r="K5737" s="10" t="s">
        <v>27170</v>
      </c>
    </row>
    <row r="5738" spans="3:11" ht="15" customHeight="1" x14ac:dyDescent="0.3">
      <c r="C5738" s="44" t="s">
        <v>20225</v>
      </c>
      <c r="D5738" s="47" t="s">
        <v>8267</v>
      </c>
      <c r="F5738" s="52" t="s">
        <v>31017</v>
      </c>
      <c r="G5738" s="55" t="s">
        <v>27178</v>
      </c>
      <c r="H5738" s="55" t="s">
        <v>27178</v>
      </c>
      <c r="I5738" s="47" t="s">
        <v>271</v>
      </c>
      <c r="J5738" s="10" t="s">
        <v>27174</v>
      </c>
      <c r="K5738" s="10" t="s">
        <v>27175</v>
      </c>
    </row>
    <row r="5739" spans="3:11" ht="15" customHeight="1" x14ac:dyDescent="0.3">
      <c r="C5739" s="44" t="s">
        <v>20226</v>
      </c>
      <c r="D5739" s="47" t="s">
        <v>8299</v>
      </c>
      <c r="F5739" s="52" t="s">
        <v>31018</v>
      </c>
      <c r="G5739" s="10">
        <v>703570</v>
      </c>
      <c r="H5739" s="10" t="s">
        <v>31019</v>
      </c>
      <c r="I5739" s="47" t="s">
        <v>15682</v>
      </c>
      <c r="J5739" s="10" t="s">
        <v>31020</v>
      </c>
      <c r="K5739" s="10" t="s">
        <v>31021</v>
      </c>
    </row>
    <row r="5740" spans="3:11" ht="15" customHeight="1" x14ac:dyDescent="0.3">
      <c r="C5740" s="44" t="s">
        <v>20227</v>
      </c>
      <c r="D5740" s="47" t="s">
        <v>8317</v>
      </c>
      <c r="F5740" s="52" t="s">
        <v>31022</v>
      </c>
      <c r="G5740" s="10">
        <v>703693</v>
      </c>
      <c r="H5740" s="10" t="s">
        <v>31023</v>
      </c>
      <c r="I5740" s="47" t="s">
        <v>15688</v>
      </c>
      <c r="J5740" s="10" t="s">
        <v>21967</v>
      </c>
      <c r="K5740" s="10" t="s">
        <v>31024</v>
      </c>
    </row>
    <row r="5741" spans="3:11" ht="15" customHeight="1" x14ac:dyDescent="0.3">
      <c r="C5741" s="44" t="s">
        <v>20228</v>
      </c>
      <c r="D5741" s="47" t="s">
        <v>7178</v>
      </c>
      <c r="F5741" s="52" t="s">
        <v>31025</v>
      </c>
      <c r="G5741" s="10">
        <v>696058</v>
      </c>
      <c r="H5741" s="10" t="s">
        <v>31026</v>
      </c>
      <c r="I5741" s="47" t="s">
        <v>28308</v>
      </c>
      <c r="J5741" s="10" t="s">
        <v>31027</v>
      </c>
      <c r="K5741" s="10" t="s">
        <v>31028</v>
      </c>
    </row>
    <row r="5742" spans="3:11" ht="15" customHeight="1" x14ac:dyDescent="0.3">
      <c r="C5742" s="44" t="s">
        <v>20229</v>
      </c>
      <c r="D5742" s="47" t="s">
        <v>8324</v>
      </c>
      <c r="F5742" s="52" t="s">
        <v>31029</v>
      </c>
      <c r="G5742" s="10">
        <v>698517</v>
      </c>
      <c r="H5742" s="10" t="s">
        <v>31030</v>
      </c>
      <c r="I5742" s="47" t="s">
        <v>7792</v>
      </c>
      <c r="J5742" s="10" t="s">
        <v>7444</v>
      </c>
      <c r="K5742" s="10" t="s">
        <v>31031</v>
      </c>
    </row>
    <row r="5743" spans="3:11" ht="15" customHeight="1" x14ac:dyDescent="0.3">
      <c r="C5743" s="44" t="s">
        <v>20230</v>
      </c>
      <c r="D5743" s="47" t="s">
        <v>8330</v>
      </c>
      <c r="F5743" s="52" t="s">
        <v>31032</v>
      </c>
      <c r="G5743" s="10">
        <v>716330</v>
      </c>
      <c r="H5743" s="10" t="s">
        <v>31033</v>
      </c>
      <c r="I5743" s="47" t="s">
        <v>7795</v>
      </c>
      <c r="J5743" s="10" t="s">
        <v>31034</v>
      </c>
      <c r="K5743" s="10" t="s">
        <v>31035</v>
      </c>
    </row>
    <row r="5744" spans="3:11" ht="15" customHeight="1" x14ac:dyDescent="0.3">
      <c r="C5744" s="44" t="s">
        <v>20231</v>
      </c>
      <c r="D5744" s="47" t="s">
        <v>18134</v>
      </c>
      <c r="F5744" s="52" t="s">
        <v>31036</v>
      </c>
      <c r="G5744" s="10">
        <v>703010</v>
      </c>
      <c r="H5744" s="10" t="s">
        <v>31037</v>
      </c>
      <c r="I5744" s="47" t="s">
        <v>15692</v>
      </c>
      <c r="J5744" s="10" t="s">
        <v>21970</v>
      </c>
      <c r="K5744" s="10" t="s">
        <v>31038</v>
      </c>
    </row>
    <row r="5745" spans="3:11" ht="15" customHeight="1" x14ac:dyDescent="0.3">
      <c r="C5745" s="44" t="s">
        <v>20232</v>
      </c>
      <c r="D5745" s="47" t="s">
        <v>4042</v>
      </c>
      <c r="F5745" s="52" t="s">
        <v>31039</v>
      </c>
      <c r="G5745" s="10">
        <v>712441</v>
      </c>
      <c r="H5745" s="10" t="s">
        <v>31040</v>
      </c>
      <c r="I5745" s="47" t="s">
        <v>28312</v>
      </c>
      <c r="J5745" s="10" t="s">
        <v>26847</v>
      </c>
      <c r="K5745" s="10" t="s">
        <v>31041</v>
      </c>
    </row>
    <row r="5746" spans="3:11" ht="15" customHeight="1" x14ac:dyDescent="0.3">
      <c r="C5746" s="44" t="s">
        <v>20233</v>
      </c>
      <c r="D5746" s="47" t="s">
        <v>18137</v>
      </c>
      <c r="F5746" s="52" t="s">
        <v>31042</v>
      </c>
      <c r="G5746" s="10">
        <v>574285</v>
      </c>
      <c r="H5746" s="10" t="s">
        <v>31043</v>
      </c>
      <c r="I5746" s="47" t="s">
        <v>20</v>
      </c>
      <c r="J5746" s="10" t="s">
        <v>21</v>
      </c>
      <c r="K5746" s="10" t="s">
        <v>31044</v>
      </c>
    </row>
    <row r="5747" spans="3:11" ht="15" customHeight="1" x14ac:dyDescent="0.3">
      <c r="C5747" s="44" t="s">
        <v>20234</v>
      </c>
      <c r="D5747" s="47" t="s">
        <v>20235</v>
      </c>
      <c r="F5747" s="52" t="s">
        <v>31045</v>
      </c>
      <c r="G5747" s="10">
        <v>712858</v>
      </c>
      <c r="H5747" s="10" t="s">
        <v>31046</v>
      </c>
      <c r="I5747" s="47" t="s">
        <v>28079</v>
      </c>
      <c r="J5747" s="10" t="s">
        <v>31047</v>
      </c>
      <c r="K5747" s="10" t="s">
        <v>31048</v>
      </c>
    </row>
    <row r="5748" spans="3:11" ht="15" customHeight="1" x14ac:dyDescent="0.3">
      <c r="C5748" s="44" t="s">
        <v>20236</v>
      </c>
      <c r="D5748" s="47" t="s">
        <v>18139</v>
      </c>
      <c r="F5748" s="52" t="s">
        <v>31049</v>
      </c>
      <c r="G5748" s="10">
        <v>699972</v>
      </c>
      <c r="H5748" s="10" t="s">
        <v>31050</v>
      </c>
      <c r="I5748" s="47" t="s">
        <v>1329</v>
      </c>
      <c r="J5748" s="10" t="s">
        <v>1331</v>
      </c>
      <c r="K5748" s="10" t="s">
        <v>31051</v>
      </c>
    </row>
    <row r="5749" spans="3:11" ht="15" customHeight="1" x14ac:dyDescent="0.3">
      <c r="C5749" s="44" t="s">
        <v>20237</v>
      </c>
      <c r="D5749" s="47" t="s">
        <v>8504</v>
      </c>
      <c r="F5749" s="52" t="s">
        <v>31052</v>
      </c>
      <c r="G5749" s="10">
        <v>701694</v>
      </c>
      <c r="H5749" s="10" t="s">
        <v>31053</v>
      </c>
      <c r="I5749" s="47" t="s">
        <v>15473</v>
      </c>
      <c r="J5749" s="10" t="s">
        <v>21278</v>
      </c>
      <c r="K5749" s="10" t="s">
        <v>31054</v>
      </c>
    </row>
    <row r="5750" spans="3:11" ht="15" customHeight="1" x14ac:dyDescent="0.3">
      <c r="C5750" s="44" t="s">
        <v>20238</v>
      </c>
      <c r="D5750" s="47" t="s">
        <v>18143</v>
      </c>
      <c r="F5750" s="52" t="s">
        <v>31055</v>
      </c>
      <c r="G5750" s="10">
        <v>714909</v>
      </c>
      <c r="H5750" s="10" t="s">
        <v>31056</v>
      </c>
      <c r="I5750" s="47" t="s">
        <v>1336</v>
      </c>
      <c r="J5750" s="10" t="s">
        <v>31057</v>
      </c>
      <c r="K5750" s="10" t="s">
        <v>31058</v>
      </c>
    </row>
    <row r="5751" spans="3:11" ht="15" customHeight="1" x14ac:dyDescent="0.3">
      <c r="C5751" s="44" t="s">
        <v>20239</v>
      </c>
      <c r="D5751" s="47" t="s">
        <v>7740</v>
      </c>
      <c r="F5751" s="52" t="s">
        <v>31059</v>
      </c>
      <c r="G5751" s="10">
        <v>717294</v>
      </c>
      <c r="H5751" s="10" t="s">
        <v>31060</v>
      </c>
      <c r="I5751" s="47" t="s">
        <v>15476</v>
      </c>
      <c r="J5751" s="10" t="s">
        <v>21281</v>
      </c>
      <c r="K5751" s="10" t="s">
        <v>31061</v>
      </c>
    </row>
    <row r="5752" spans="3:11" ht="15" customHeight="1" x14ac:dyDescent="0.3">
      <c r="C5752" s="44" t="s">
        <v>20240</v>
      </c>
      <c r="D5752" s="47" t="s">
        <v>7741</v>
      </c>
      <c r="F5752" s="52" t="s">
        <v>31062</v>
      </c>
      <c r="G5752" s="10">
        <v>706384</v>
      </c>
      <c r="H5752" s="10" t="s">
        <v>31063</v>
      </c>
      <c r="I5752" s="47" t="s">
        <v>1342</v>
      </c>
      <c r="J5752" s="10" t="s">
        <v>1327</v>
      </c>
      <c r="K5752" s="10" t="s">
        <v>31064</v>
      </c>
    </row>
    <row r="5753" spans="3:11" ht="15" customHeight="1" x14ac:dyDescent="0.3">
      <c r="C5753" s="44" t="s">
        <v>20241</v>
      </c>
      <c r="D5753" s="47" t="s">
        <v>8540</v>
      </c>
      <c r="F5753" s="52" t="s">
        <v>31065</v>
      </c>
      <c r="G5753" s="10">
        <v>694006</v>
      </c>
      <c r="H5753" s="10" t="s">
        <v>31066</v>
      </c>
      <c r="I5753" s="47" t="s">
        <v>15479</v>
      </c>
      <c r="J5753" s="10" t="s">
        <v>21284</v>
      </c>
      <c r="K5753" s="10" t="s">
        <v>31067</v>
      </c>
    </row>
    <row r="5754" spans="3:11" ht="15" customHeight="1" x14ac:dyDescent="0.3">
      <c r="C5754" s="44" t="s">
        <v>20242</v>
      </c>
      <c r="D5754" s="47" t="s">
        <v>18147</v>
      </c>
      <c r="F5754" s="52" t="s">
        <v>31068</v>
      </c>
      <c r="G5754" s="10">
        <v>709012</v>
      </c>
      <c r="H5754" s="10" t="s">
        <v>31069</v>
      </c>
      <c r="I5754" s="47" t="s">
        <v>15483</v>
      </c>
      <c r="J5754" s="10" t="s">
        <v>21290</v>
      </c>
      <c r="K5754" s="10" t="s">
        <v>31070</v>
      </c>
    </row>
    <row r="5755" spans="3:11" ht="15" customHeight="1" x14ac:dyDescent="0.3">
      <c r="C5755" s="44" t="s">
        <v>20243</v>
      </c>
      <c r="D5755" s="47" t="s">
        <v>18151</v>
      </c>
      <c r="F5755" s="52" t="s">
        <v>31071</v>
      </c>
      <c r="G5755" s="10">
        <v>703273</v>
      </c>
      <c r="H5755" s="10" t="s">
        <v>31072</v>
      </c>
      <c r="I5755" s="47" t="s">
        <v>15485</v>
      </c>
      <c r="J5755" s="10" t="s">
        <v>1341</v>
      </c>
      <c r="K5755" s="10" t="s">
        <v>31073</v>
      </c>
    </row>
    <row r="5756" spans="3:11" ht="15" customHeight="1" x14ac:dyDescent="0.3">
      <c r="C5756" s="44" t="s">
        <v>20244</v>
      </c>
      <c r="D5756" s="47" t="s">
        <v>3498</v>
      </c>
      <c r="F5756" s="52" t="s">
        <v>31074</v>
      </c>
      <c r="G5756" s="10">
        <v>707345</v>
      </c>
      <c r="H5756" s="10" t="s">
        <v>31075</v>
      </c>
      <c r="I5756" s="47" t="s">
        <v>15487</v>
      </c>
      <c r="J5756" s="10" t="s">
        <v>21295</v>
      </c>
      <c r="K5756" s="10" t="s">
        <v>31076</v>
      </c>
    </row>
    <row r="5757" spans="3:11" ht="15" customHeight="1" x14ac:dyDescent="0.3">
      <c r="C5757" s="44" t="s">
        <v>20245</v>
      </c>
      <c r="D5757" s="47" t="s">
        <v>17851</v>
      </c>
      <c r="F5757" s="52" t="s">
        <v>31077</v>
      </c>
      <c r="G5757" s="10">
        <v>712919</v>
      </c>
      <c r="H5757" s="10" t="s">
        <v>31078</v>
      </c>
      <c r="I5757" s="47" t="s">
        <v>15490</v>
      </c>
      <c r="J5757" s="10" t="s">
        <v>21303</v>
      </c>
      <c r="K5757" s="10" t="s">
        <v>31079</v>
      </c>
    </row>
    <row r="5758" spans="3:11" ht="15" customHeight="1" x14ac:dyDescent="0.3">
      <c r="C5758" s="44" t="s">
        <v>20246</v>
      </c>
      <c r="D5758" s="47" t="s">
        <v>20247</v>
      </c>
      <c r="F5758" s="52" t="s">
        <v>31080</v>
      </c>
      <c r="G5758" s="10">
        <v>696716</v>
      </c>
      <c r="H5758" s="10" t="s">
        <v>31081</v>
      </c>
      <c r="I5758" s="47" t="s">
        <v>1575</v>
      </c>
      <c r="J5758" s="10" t="s">
        <v>1577</v>
      </c>
      <c r="K5758" s="10" t="s">
        <v>31082</v>
      </c>
    </row>
    <row r="5759" spans="3:11" ht="15" customHeight="1" x14ac:dyDescent="0.3">
      <c r="C5759" s="44" t="s">
        <v>20248</v>
      </c>
      <c r="D5759" s="47" t="s">
        <v>18154</v>
      </c>
      <c r="F5759" s="52" t="s">
        <v>31083</v>
      </c>
      <c r="G5759" s="10">
        <v>698150</v>
      </c>
      <c r="H5759" s="10" t="s">
        <v>31084</v>
      </c>
      <c r="I5759" s="47" t="s">
        <v>15493</v>
      </c>
      <c r="J5759" s="10" t="s">
        <v>21306</v>
      </c>
      <c r="K5759" s="10" t="s">
        <v>31085</v>
      </c>
    </row>
    <row r="5760" spans="3:11" ht="15" customHeight="1" x14ac:dyDescent="0.3">
      <c r="C5760" s="44" t="s">
        <v>20249</v>
      </c>
      <c r="D5760" s="47" t="s">
        <v>20250</v>
      </c>
      <c r="F5760" s="52" t="s">
        <v>31086</v>
      </c>
      <c r="G5760" s="10">
        <v>699882</v>
      </c>
      <c r="H5760" s="10" t="s">
        <v>31087</v>
      </c>
      <c r="I5760" s="47" t="s">
        <v>1581</v>
      </c>
      <c r="J5760" s="10" t="s">
        <v>1583</v>
      </c>
      <c r="K5760" s="10" t="s">
        <v>31088</v>
      </c>
    </row>
    <row r="5761" spans="3:11" ht="15" customHeight="1" x14ac:dyDescent="0.3">
      <c r="C5761" s="44" t="s">
        <v>20251</v>
      </c>
      <c r="D5761" s="47" t="s">
        <v>5847</v>
      </c>
      <c r="F5761" s="52" t="s">
        <v>31089</v>
      </c>
      <c r="G5761" s="10">
        <v>716503</v>
      </c>
      <c r="H5761" s="10" t="s">
        <v>31090</v>
      </c>
      <c r="I5761" s="47" t="s">
        <v>15496</v>
      </c>
      <c r="J5761" s="10" t="s">
        <v>21309</v>
      </c>
      <c r="K5761" s="10" t="s">
        <v>31091</v>
      </c>
    </row>
    <row r="5762" spans="3:11" ht="15" customHeight="1" x14ac:dyDescent="0.3">
      <c r="C5762" s="44" t="s">
        <v>20252</v>
      </c>
      <c r="D5762" s="47" t="s">
        <v>995</v>
      </c>
      <c r="F5762" s="52" t="s">
        <v>31092</v>
      </c>
      <c r="G5762" s="10">
        <v>705735</v>
      </c>
      <c r="H5762" s="10" t="s">
        <v>31093</v>
      </c>
      <c r="I5762" s="47" t="s">
        <v>1707</v>
      </c>
      <c r="J5762" s="10" t="s">
        <v>1709</v>
      </c>
      <c r="K5762" s="10" t="s">
        <v>31094</v>
      </c>
    </row>
    <row r="5763" spans="3:11" ht="15" customHeight="1" x14ac:dyDescent="0.3">
      <c r="C5763" s="44" t="s">
        <v>20253</v>
      </c>
      <c r="D5763" s="47" t="s">
        <v>9077</v>
      </c>
      <c r="F5763" s="52" t="s">
        <v>31095</v>
      </c>
      <c r="G5763" s="10">
        <v>712428</v>
      </c>
      <c r="H5763" s="10" t="s">
        <v>31096</v>
      </c>
      <c r="I5763" s="47" t="s">
        <v>34</v>
      </c>
      <c r="J5763" s="10" t="s">
        <v>260</v>
      </c>
      <c r="K5763" s="10" t="s">
        <v>31097</v>
      </c>
    </row>
    <row r="5764" spans="3:11" ht="15" customHeight="1" x14ac:dyDescent="0.3">
      <c r="C5764" s="44" t="s">
        <v>20254</v>
      </c>
      <c r="D5764" s="47" t="s">
        <v>20255</v>
      </c>
      <c r="F5764" s="52" t="s">
        <v>31098</v>
      </c>
      <c r="G5764" s="10">
        <v>694301</v>
      </c>
      <c r="H5764" s="10" t="s">
        <v>31099</v>
      </c>
      <c r="I5764" s="47" t="s">
        <v>1808</v>
      </c>
      <c r="J5764" s="10" t="s">
        <v>1753</v>
      </c>
      <c r="K5764" s="10" t="s">
        <v>31100</v>
      </c>
    </row>
    <row r="5765" spans="3:11" ht="15" customHeight="1" x14ac:dyDescent="0.3">
      <c r="C5765" s="44" t="s">
        <v>20256</v>
      </c>
      <c r="D5765" s="47" t="s">
        <v>18159</v>
      </c>
      <c r="F5765" s="52" t="s">
        <v>31101</v>
      </c>
      <c r="G5765" s="10">
        <v>698644</v>
      </c>
      <c r="H5765" s="10" t="s">
        <v>31102</v>
      </c>
      <c r="I5765" s="47" t="s">
        <v>15502</v>
      </c>
      <c r="J5765" s="10" t="s">
        <v>21328</v>
      </c>
      <c r="K5765" s="10" t="s">
        <v>31103</v>
      </c>
    </row>
    <row r="5766" spans="3:11" ht="15" customHeight="1" x14ac:dyDescent="0.3">
      <c r="C5766" s="44" t="s">
        <v>20257</v>
      </c>
      <c r="D5766" s="47" t="s">
        <v>18161</v>
      </c>
      <c r="F5766" s="52" t="s">
        <v>31104</v>
      </c>
      <c r="G5766" s="10">
        <v>713053</v>
      </c>
      <c r="H5766" s="10" t="s">
        <v>31105</v>
      </c>
      <c r="I5766" s="47" t="s">
        <v>1981</v>
      </c>
      <c r="J5766" s="10" t="s">
        <v>1983</v>
      </c>
      <c r="K5766" s="10" t="s">
        <v>31106</v>
      </c>
    </row>
    <row r="5767" spans="3:11" ht="15" customHeight="1" x14ac:dyDescent="0.3">
      <c r="C5767" s="44" t="s">
        <v>20258</v>
      </c>
      <c r="D5767" s="47" t="s">
        <v>18165</v>
      </c>
      <c r="F5767" s="52" t="s">
        <v>31107</v>
      </c>
      <c r="G5767" s="10">
        <v>702592</v>
      </c>
      <c r="H5767" s="10" t="s">
        <v>31108</v>
      </c>
      <c r="I5767" s="47" t="s">
        <v>2017</v>
      </c>
      <c r="J5767" s="10" t="s">
        <v>2019</v>
      </c>
      <c r="K5767" s="10" t="s">
        <v>31109</v>
      </c>
    </row>
    <row r="5768" spans="3:11" ht="15" customHeight="1" x14ac:dyDescent="0.3">
      <c r="C5768" s="44" t="s">
        <v>20259</v>
      </c>
      <c r="D5768" s="47" t="s">
        <v>18167</v>
      </c>
      <c r="F5768" s="52" t="s">
        <v>31110</v>
      </c>
      <c r="G5768" s="10">
        <v>702468</v>
      </c>
      <c r="H5768" s="10" t="s">
        <v>31111</v>
      </c>
      <c r="I5768" s="47" t="s">
        <v>2026</v>
      </c>
      <c r="J5768" s="10" t="s">
        <v>2028</v>
      </c>
      <c r="K5768" s="10" t="s">
        <v>31112</v>
      </c>
    </row>
    <row r="5769" spans="3:11" ht="15" customHeight="1" x14ac:dyDescent="0.3">
      <c r="C5769" s="44" t="s">
        <v>20260</v>
      </c>
      <c r="D5769" s="47" t="s">
        <v>20261</v>
      </c>
      <c r="F5769" s="52" t="s">
        <v>31113</v>
      </c>
      <c r="G5769" s="10">
        <v>697671</v>
      </c>
      <c r="H5769" s="10" t="s">
        <v>31114</v>
      </c>
      <c r="I5769" s="47" t="s">
        <v>15071</v>
      </c>
      <c r="J5769" s="10" t="s">
        <v>21331</v>
      </c>
      <c r="K5769" s="10" t="s">
        <v>31115</v>
      </c>
    </row>
    <row r="5770" spans="3:11" ht="15" customHeight="1" x14ac:dyDescent="0.3">
      <c r="C5770" s="44" t="s">
        <v>20262</v>
      </c>
      <c r="D5770" s="47" t="s">
        <v>7286</v>
      </c>
      <c r="F5770" s="52" t="s">
        <v>31116</v>
      </c>
      <c r="G5770" s="10">
        <v>713386</v>
      </c>
      <c r="H5770" s="10" t="s">
        <v>31117</v>
      </c>
      <c r="I5770" s="47" t="s">
        <v>15509</v>
      </c>
      <c r="J5770" s="10" t="s">
        <v>21342</v>
      </c>
      <c r="K5770" s="10" t="s">
        <v>31118</v>
      </c>
    </row>
    <row r="5771" spans="3:11" ht="15" customHeight="1" x14ac:dyDescent="0.3">
      <c r="C5771" s="44" t="s">
        <v>20263</v>
      </c>
      <c r="D5771" s="47" t="s">
        <v>17981</v>
      </c>
      <c r="F5771" s="52" t="s">
        <v>31119</v>
      </c>
      <c r="G5771" s="10">
        <v>712634</v>
      </c>
      <c r="H5771" s="10" t="s">
        <v>31120</v>
      </c>
      <c r="I5771" s="47" t="s">
        <v>1162</v>
      </c>
      <c r="J5771" s="10" t="s">
        <v>2134</v>
      </c>
      <c r="K5771" s="10" t="s">
        <v>31121</v>
      </c>
    </row>
    <row r="5772" spans="3:11" ht="15" customHeight="1" x14ac:dyDescent="0.3">
      <c r="C5772" s="44" t="s">
        <v>20264</v>
      </c>
      <c r="D5772" s="47" t="s">
        <v>18141</v>
      </c>
      <c r="F5772" s="52" t="s">
        <v>31122</v>
      </c>
      <c r="G5772" s="10">
        <v>721981</v>
      </c>
      <c r="H5772" s="10" t="s">
        <v>31123</v>
      </c>
      <c r="I5772" s="47" t="s">
        <v>1164</v>
      </c>
      <c r="J5772" s="10" t="s">
        <v>2137</v>
      </c>
      <c r="K5772" s="10" t="s">
        <v>31124</v>
      </c>
    </row>
    <row r="5773" spans="3:11" ht="15" customHeight="1" x14ac:dyDescent="0.3">
      <c r="C5773" s="44" t="s">
        <v>20265</v>
      </c>
      <c r="D5773" s="47" t="s">
        <v>18391</v>
      </c>
      <c r="F5773" s="52" t="s">
        <v>31125</v>
      </c>
      <c r="G5773" s="10">
        <v>702888</v>
      </c>
      <c r="H5773" s="10" t="s">
        <v>31126</v>
      </c>
      <c r="I5773" s="47" t="s">
        <v>2139</v>
      </c>
      <c r="J5773" s="10" t="s">
        <v>2061</v>
      </c>
      <c r="K5773" s="10" t="s">
        <v>31127</v>
      </c>
    </row>
    <row r="5774" spans="3:11" ht="15" customHeight="1" x14ac:dyDescent="0.3">
      <c r="C5774" s="44" t="s">
        <v>20266</v>
      </c>
      <c r="D5774" s="47" t="s">
        <v>18170</v>
      </c>
      <c r="F5774" s="52" t="s">
        <v>31128</v>
      </c>
      <c r="G5774" s="10">
        <v>718696</v>
      </c>
      <c r="H5774" s="10" t="s">
        <v>31129</v>
      </c>
      <c r="I5774" s="47" t="s">
        <v>15514</v>
      </c>
      <c r="J5774" s="10" t="s">
        <v>21348</v>
      </c>
      <c r="K5774" s="10" t="s">
        <v>31130</v>
      </c>
    </row>
    <row r="5775" spans="3:11" ht="15" customHeight="1" x14ac:dyDescent="0.3">
      <c r="C5775" s="44" t="s">
        <v>20267</v>
      </c>
      <c r="D5775" s="47" t="s">
        <v>18172</v>
      </c>
      <c r="F5775" s="52" t="s">
        <v>31131</v>
      </c>
      <c r="G5775" s="10">
        <v>711843</v>
      </c>
      <c r="H5775" s="10" t="s">
        <v>31132</v>
      </c>
      <c r="I5775" s="47" t="s">
        <v>2179</v>
      </c>
      <c r="J5775" s="10" t="s">
        <v>31133</v>
      </c>
      <c r="K5775" s="10" t="s">
        <v>31134</v>
      </c>
    </row>
    <row r="5776" spans="3:11" ht="15" customHeight="1" x14ac:dyDescent="0.3">
      <c r="C5776" s="44" t="s">
        <v>20268</v>
      </c>
      <c r="D5776" s="47" t="s">
        <v>18174</v>
      </c>
      <c r="F5776" s="52" t="s">
        <v>31135</v>
      </c>
      <c r="G5776" s="10">
        <v>704311</v>
      </c>
      <c r="H5776" s="10" t="s">
        <v>31136</v>
      </c>
      <c r="I5776" s="47" t="s">
        <v>2580</v>
      </c>
      <c r="J5776" s="10" t="s">
        <v>2342</v>
      </c>
      <c r="K5776" s="10" t="s">
        <v>31137</v>
      </c>
    </row>
    <row r="5777" spans="3:11" ht="15" customHeight="1" x14ac:dyDescent="0.3">
      <c r="C5777" s="44" t="s">
        <v>20269</v>
      </c>
      <c r="D5777" s="47" t="s">
        <v>9213</v>
      </c>
      <c r="F5777" s="52" t="s">
        <v>31138</v>
      </c>
      <c r="G5777" s="10">
        <v>703879</v>
      </c>
      <c r="H5777" s="10" t="s">
        <v>31139</v>
      </c>
      <c r="I5777" s="47" t="s">
        <v>2583</v>
      </c>
      <c r="J5777" s="10" t="s">
        <v>31140</v>
      </c>
      <c r="K5777" s="10" t="s">
        <v>31141</v>
      </c>
    </row>
    <row r="5778" spans="3:11" ht="15" customHeight="1" x14ac:dyDescent="0.3">
      <c r="C5778" s="44" t="s">
        <v>20270</v>
      </c>
      <c r="D5778" s="47" t="s">
        <v>9243</v>
      </c>
      <c r="F5778" s="52" t="s">
        <v>31142</v>
      </c>
      <c r="G5778" s="10">
        <v>713112</v>
      </c>
      <c r="H5778" s="10" t="s">
        <v>31143</v>
      </c>
      <c r="I5778" s="47" t="s">
        <v>15521</v>
      </c>
      <c r="J5778" s="10" t="s">
        <v>21365</v>
      </c>
      <c r="K5778" s="10" t="s">
        <v>31144</v>
      </c>
    </row>
    <row r="5779" spans="3:11" ht="15" customHeight="1" x14ac:dyDescent="0.3">
      <c r="C5779" s="44" t="s">
        <v>20271</v>
      </c>
      <c r="D5779" s="47" t="s">
        <v>18177</v>
      </c>
      <c r="F5779" s="52" t="s">
        <v>31145</v>
      </c>
      <c r="G5779" s="10">
        <v>699980</v>
      </c>
      <c r="H5779" s="10" t="s">
        <v>31146</v>
      </c>
      <c r="I5779" s="47" t="s">
        <v>2586</v>
      </c>
      <c r="J5779" s="10" t="s">
        <v>2354</v>
      </c>
      <c r="K5779" s="10" t="s">
        <v>31147</v>
      </c>
    </row>
    <row r="5780" spans="3:11" ht="15" customHeight="1" x14ac:dyDescent="0.3">
      <c r="C5780" s="44" t="s">
        <v>20272</v>
      </c>
      <c r="D5780" s="47" t="s">
        <v>18183</v>
      </c>
      <c r="F5780" s="52" t="s">
        <v>31148</v>
      </c>
      <c r="G5780" s="10">
        <v>703502</v>
      </c>
      <c r="H5780" s="10" t="s">
        <v>31149</v>
      </c>
      <c r="I5780" s="47" t="s">
        <v>15524</v>
      </c>
      <c r="J5780" s="10" t="s">
        <v>21368</v>
      </c>
      <c r="K5780" s="10" t="s">
        <v>31150</v>
      </c>
    </row>
    <row r="5781" spans="3:11" ht="15" customHeight="1" x14ac:dyDescent="0.3">
      <c r="C5781" s="44" t="s">
        <v>20273</v>
      </c>
      <c r="D5781" s="47" t="s">
        <v>18185</v>
      </c>
      <c r="F5781" s="52" t="s">
        <v>31151</v>
      </c>
      <c r="G5781" s="10">
        <v>696745</v>
      </c>
      <c r="H5781" s="10" t="s">
        <v>31152</v>
      </c>
      <c r="I5781" s="47" t="s">
        <v>2869</v>
      </c>
      <c r="J5781" s="10" t="s">
        <v>2593</v>
      </c>
      <c r="K5781" s="10" t="s">
        <v>31153</v>
      </c>
    </row>
    <row r="5782" spans="3:11" ht="15" customHeight="1" x14ac:dyDescent="0.3">
      <c r="C5782" s="44" t="s">
        <v>20274</v>
      </c>
      <c r="D5782" s="47" t="s">
        <v>18187</v>
      </c>
      <c r="F5782" s="52" t="s">
        <v>31154</v>
      </c>
      <c r="G5782" s="10">
        <v>699089</v>
      </c>
      <c r="H5782" s="10" t="s">
        <v>31155</v>
      </c>
      <c r="I5782" s="47" t="s">
        <v>3121</v>
      </c>
      <c r="J5782" s="10" t="s">
        <v>2964</v>
      </c>
      <c r="K5782" s="10" t="s">
        <v>31156</v>
      </c>
    </row>
    <row r="5783" spans="3:11" ht="15" customHeight="1" x14ac:dyDescent="0.3">
      <c r="C5783" s="44" t="s">
        <v>20275</v>
      </c>
      <c r="D5783" s="47" t="s">
        <v>18191</v>
      </c>
      <c r="F5783" s="52" t="s">
        <v>31157</v>
      </c>
      <c r="G5783" s="10">
        <v>702317</v>
      </c>
      <c r="H5783" s="10" t="s">
        <v>31158</v>
      </c>
      <c r="I5783" s="47" t="s">
        <v>3125</v>
      </c>
      <c r="J5783" s="10" t="s">
        <v>2972</v>
      </c>
      <c r="K5783" s="10" t="s">
        <v>31159</v>
      </c>
    </row>
    <row r="5784" spans="3:11" ht="15" customHeight="1" x14ac:dyDescent="0.3">
      <c r="C5784" s="44" t="s">
        <v>20276</v>
      </c>
      <c r="D5784" s="47" t="s">
        <v>18194</v>
      </c>
      <c r="F5784" s="52" t="s">
        <v>31160</v>
      </c>
      <c r="G5784" s="10">
        <v>714000</v>
      </c>
      <c r="H5784" s="10" t="s">
        <v>31161</v>
      </c>
      <c r="I5784" s="47" t="s">
        <v>15529</v>
      </c>
      <c r="J5784" s="10" t="s">
        <v>21374</v>
      </c>
      <c r="K5784" s="10" t="s">
        <v>31162</v>
      </c>
    </row>
    <row r="5785" spans="3:11" ht="15" customHeight="1" x14ac:dyDescent="0.3">
      <c r="C5785" s="44" t="s">
        <v>20277</v>
      </c>
      <c r="D5785" s="47" t="s">
        <v>20278</v>
      </c>
      <c r="F5785" s="52" t="s">
        <v>31163</v>
      </c>
      <c r="G5785" s="10">
        <v>717321</v>
      </c>
      <c r="H5785" s="10" t="s">
        <v>31164</v>
      </c>
      <c r="I5785" s="47" t="s">
        <v>3132</v>
      </c>
      <c r="J5785" s="10" t="s">
        <v>2986</v>
      </c>
      <c r="K5785" s="10" t="s">
        <v>31165</v>
      </c>
    </row>
    <row r="5786" spans="3:11" ht="15" customHeight="1" x14ac:dyDescent="0.3">
      <c r="C5786" s="44" t="s">
        <v>20279</v>
      </c>
      <c r="D5786" s="47" t="s">
        <v>9249</v>
      </c>
      <c r="F5786" s="52" t="s">
        <v>31166</v>
      </c>
      <c r="G5786" s="10">
        <v>100425016</v>
      </c>
      <c r="H5786" s="10" t="s">
        <v>31167</v>
      </c>
      <c r="I5786" s="47" t="s">
        <v>3135</v>
      </c>
      <c r="J5786" s="10" t="s">
        <v>31168</v>
      </c>
      <c r="K5786" s="10" t="s">
        <v>31169</v>
      </c>
    </row>
    <row r="5787" spans="3:11" ht="15" customHeight="1" x14ac:dyDescent="0.3">
      <c r="C5787" s="44" t="s">
        <v>20280</v>
      </c>
      <c r="D5787" s="47" t="s">
        <v>4066</v>
      </c>
      <c r="F5787" s="52" t="s">
        <v>31170</v>
      </c>
      <c r="G5787" s="10">
        <v>704387</v>
      </c>
      <c r="H5787" s="10" t="s">
        <v>31171</v>
      </c>
      <c r="I5787" s="47" t="s">
        <v>3149</v>
      </c>
      <c r="J5787" s="10" t="s">
        <v>31172</v>
      </c>
      <c r="K5787" s="10" t="s">
        <v>31173</v>
      </c>
    </row>
    <row r="5788" spans="3:11" ht="15" customHeight="1" x14ac:dyDescent="0.3">
      <c r="C5788" s="44" t="s">
        <v>20281</v>
      </c>
      <c r="D5788" s="47" t="s">
        <v>9256</v>
      </c>
      <c r="F5788" s="52" t="s">
        <v>31174</v>
      </c>
      <c r="G5788" s="10">
        <v>695231</v>
      </c>
      <c r="H5788" s="10" t="s">
        <v>31175</v>
      </c>
      <c r="I5788" s="47" t="s">
        <v>15534</v>
      </c>
      <c r="J5788" s="10" t="s">
        <v>21389</v>
      </c>
      <c r="K5788" s="10" t="s">
        <v>31176</v>
      </c>
    </row>
    <row r="5789" spans="3:11" ht="15" customHeight="1" x14ac:dyDescent="0.3">
      <c r="C5789" s="44" t="s">
        <v>20282</v>
      </c>
      <c r="D5789" s="47" t="s">
        <v>9260</v>
      </c>
      <c r="F5789" s="52" t="s">
        <v>31177</v>
      </c>
      <c r="G5789" s="10">
        <v>694297</v>
      </c>
      <c r="H5789" s="10" t="s">
        <v>31178</v>
      </c>
      <c r="I5789" s="47" t="s">
        <v>15536</v>
      </c>
      <c r="J5789" s="10" t="s">
        <v>21392</v>
      </c>
      <c r="K5789" s="10" t="s">
        <v>31179</v>
      </c>
    </row>
    <row r="5790" spans="3:11" ht="15" customHeight="1" x14ac:dyDescent="0.3">
      <c r="C5790" s="44" t="s">
        <v>20283</v>
      </c>
      <c r="D5790" s="47" t="s">
        <v>18209</v>
      </c>
      <c r="F5790" s="52" t="s">
        <v>31180</v>
      </c>
      <c r="G5790" s="10">
        <v>701456</v>
      </c>
      <c r="H5790" s="10" t="s">
        <v>31181</v>
      </c>
      <c r="I5790" s="47" t="s">
        <v>15538</v>
      </c>
      <c r="J5790" s="10" t="s">
        <v>21401</v>
      </c>
      <c r="K5790" s="10" t="s">
        <v>31182</v>
      </c>
    </row>
    <row r="5791" spans="3:11" ht="15" customHeight="1" x14ac:dyDescent="0.3">
      <c r="C5791" s="44" t="s">
        <v>20284</v>
      </c>
      <c r="D5791" s="47" t="s">
        <v>18211</v>
      </c>
      <c r="F5791" s="52" t="s">
        <v>31183</v>
      </c>
      <c r="G5791" s="10">
        <v>708011</v>
      </c>
      <c r="H5791" s="10" t="s">
        <v>31184</v>
      </c>
      <c r="I5791" s="47" t="s">
        <v>15540</v>
      </c>
      <c r="J5791" s="10" t="s">
        <v>21407</v>
      </c>
      <c r="K5791" s="10" t="s">
        <v>31185</v>
      </c>
    </row>
    <row r="5792" spans="3:11" ht="15" customHeight="1" x14ac:dyDescent="0.3">
      <c r="C5792" s="44" t="s">
        <v>20285</v>
      </c>
      <c r="D5792" s="47" t="s">
        <v>20286</v>
      </c>
      <c r="F5792" s="52" t="s">
        <v>31186</v>
      </c>
      <c r="G5792" s="10">
        <v>704436</v>
      </c>
      <c r="H5792" s="10" t="s">
        <v>31187</v>
      </c>
      <c r="I5792" s="47" t="s">
        <v>15542</v>
      </c>
      <c r="J5792" s="10" t="s">
        <v>21410</v>
      </c>
      <c r="K5792" s="10" t="s">
        <v>31188</v>
      </c>
    </row>
    <row r="5793" spans="3:11" ht="15" customHeight="1" x14ac:dyDescent="0.3">
      <c r="C5793" s="44" t="s">
        <v>20287</v>
      </c>
      <c r="D5793" s="47" t="s">
        <v>9264</v>
      </c>
      <c r="F5793" s="52" t="s">
        <v>31189</v>
      </c>
      <c r="G5793" s="10">
        <v>710581</v>
      </c>
      <c r="H5793" s="10" t="s">
        <v>31190</v>
      </c>
      <c r="I5793" s="47" t="s">
        <v>3865</v>
      </c>
      <c r="J5793" s="10" t="s">
        <v>3546</v>
      </c>
      <c r="K5793" s="10" t="s">
        <v>31191</v>
      </c>
    </row>
    <row r="5794" spans="3:11" ht="15" customHeight="1" x14ac:dyDescent="0.3">
      <c r="C5794" s="44" t="s">
        <v>20288</v>
      </c>
      <c r="D5794" s="47" t="s">
        <v>18214</v>
      </c>
      <c r="F5794" s="52" t="s">
        <v>31192</v>
      </c>
      <c r="G5794" s="10">
        <v>698384</v>
      </c>
      <c r="H5794" s="10" t="s">
        <v>31193</v>
      </c>
      <c r="I5794" s="47" t="s">
        <v>3868</v>
      </c>
      <c r="J5794" s="10" t="s">
        <v>3554</v>
      </c>
      <c r="K5794" s="10" t="s">
        <v>31194</v>
      </c>
    </row>
    <row r="5795" spans="3:11" ht="15" customHeight="1" x14ac:dyDescent="0.3">
      <c r="C5795" s="44" t="s">
        <v>20289</v>
      </c>
      <c r="D5795" s="47" t="s">
        <v>18216</v>
      </c>
      <c r="F5795" s="52" t="s">
        <v>31195</v>
      </c>
      <c r="G5795" s="10">
        <v>707550</v>
      </c>
      <c r="H5795" s="10" t="s">
        <v>31196</v>
      </c>
      <c r="I5795" s="47" t="s">
        <v>3875</v>
      </c>
      <c r="J5795" s="10" t="s">
        <v>3561</v>
      </c>
      <c r="K5795" s="10" t="s">
        <v>31197</v>
      </c>
    </row>
    <row r="5796" spans="3:11" ht="15" customHeight="1" x14ac:dyDescent="0.3">
      <c r="C5796" s="44" t="s">
        <v>20290</v>
      </c>
      <c r="D5796" s="47" t="s">
        <v>9268</v>
      </c>
      <c r="F5796" s="52" t="s">
        <v>31198</v>
      </c>
      <c r="G5796" s="10">
        <v>714302</v>
      </c>
      <c r="H5796" s="10" t="s">
        <v>31199</v>
      </c>
      <c r="I5796" s="47" t="s">
        <v>3884</v>
      </c>
      <c r="J5796" s="10" t="s">
        <v>31200</v>
      </c>
      <c r="K5796" s="10" t="s">
        <v>31201</v>
      </c>
    </row>
    <row r="5797" spans="3:11" ht="15" customHeight="1" x14ac:dyDescent="0.3">
      <c r="C5797" s="44" t="s">
        <v>20291</v>
      </c>
      <c r="D5797" s="47" t="s">
        <v>9274</v>
      </c>
      <c r="F5797" s="52" t="s">
        <v>31202</v>
      </c>
      <c r="G5797" s="10">
        <v>696410</v>
      </c>
      <c r="H5797" s="10" t="s">
        <v>31203</v>
      </c>
      <c r="I5797" s="47" t="s">
        <v>3887</v>
      </c>
      <c r="J5797" s="10" t="s">
        <v>3565</v>
      </c>
      <c r="K5797" s="10" t="s">
        <v>31204</v>
      </c>
    </row>
    <row r="5798" spans="3:11" ht="15" customHeight="1" x14ac:dyDescent="0.3">
      <c r="C5798" s="44" t="s">
        <v>20292</v>
      </c>
      <c r="D5798" s="47" t="s">
        <v>18224</v>
      </c>
      <c r="F5798" s="52" t="s">
        <v>31205</v>
      </c>
      <c r="G5798" s="10">
        <v>707559</v>
      </c>
      <c r="H5798" s="10" t="s">
        <v>31206</v>
      </c>
      <c r="I5798" s="47" t="s">
        <v>3890</v>
      </c>
      <c r="J5798" s="10" t="s">
        <v>3569</v>
      </c>
      <c r="K5798" s="10" t="s">
        <v>31207</v>
      </c>
    </row>
    <row r="5799" spans="3:11" ht="15" customHeight="1" x14ac:dyDescent="0.3">
      <c r="C5799" s="44" t="s">
        <v>20293</v>
      </c>
      <c r="D5799" s="47" t="s">
        <v>20294</v>
      </c>
      <c r="F5799" s="52" t="s">
        <v>31208</v>
      </c>
      <c r="G5799" s="10">
        <v>699545</v>
      </c>
      <c r="H5799" s="10" t="s">
        <v>31209</v>
      </c>
      <c r="I5799" s="47" t="s">
        <v>3893</v>
      </c>
      <c r="J5799" s="10" t="s">
        <v>3761</v>
      </c>
      <c r="K5799" s="10" t="s">
        <v>31210</v>
      </c>
    </row>
    <row r="5800" spans="3:11" ht="15" customHeight="1" x14ac:dyDescent="0.3">
      <c r="C5800" s="44" t="s">
        <v>20295</v>
      </c>
      <c r="D5800" s="47" t="s">
        <v>18228</v>
      </c>
      <c r="F5800" s="52" t="s">
        <v>31211</v>
      </c>
      <c r="G5800" s="10">
        <v>717284</v>
      </c>
      <c r="H5800" s="10" t="s">
        <v>31212</v>
      </c>
      <c r="I5800" s="47" t="s">
        <v>15551</v>
      </c>
      <c r="J5800" s="10" t="s">
        <v>21436</v>
      </c>
      <c r="K5800" s="10" t="s">
        <v>31213</v>
      </c>
    </row>
    <row r="5801" spans="3:11" ht="15" customHeight="1" x14ac:dyDescent="0.3">
      <c r="C5801" s="44" t="s">
        <v>20296</v>
      </c>
      <c r="D5801" s="47" t="s">
        <v>18230</v>
      </c>
      <c r="F5801" s="52" t="s">
        <v>31214</v>
      </c>
      <c r="G5801" s="10">
        <v>694253</v>
      </c>
      <c r="H5801" s="10" t="s">
        <v>31215</v>
      </c>
      <c r="I5801" s="47" t="s">
        <v>4195</v>
      </c>
      <c r="J5801" s="10" t="s">
        <v>4197</v>
      </c>
      <c r="K5801" s="10" t="s">
        <v>31216</v>
      </c>
    </row>
    <row r="5802" spans="3:11" ht="15" customHeight="1" x14ac:dyDescent="0.3">
      <c r="C5802" s="44" t="s">
        <v>20297</v>
      </c>
      <c r="D5802" s="47" t="s">
        <v>9282</v>
      </c>
      <c r="F5802" s="52" t="s">
        <v>31217</v>
      </c>
      <c r="G5802" s="10">
        <v>713813</v>
      </c>
      <c r="H5802" s="10" t="s">
        <v>31218</v>
      </c>
      <c r="I5802" s="47" t="s">
        <v>908</v>
      </c>
      <c r="J5802" s="10" t="s">
        <v>4204</v>
      </c>
      <c r="K5802" s="10" t="s">
        <v>31219</v>
      </c>
    </row>
    <row r="5803" spans="3:11" ht="15" customHeight="1" x14ac:dyDescent="0.3">
      <c r="C5803" s="44" t="s">
        <v>20298</v>
      </c>
      <c r="D5803" s="47" t="s">
        <v>9286</v>
      </c>
      <c r="F5803" s="52" t="s">
        <v>31220</v>
      </c>
      <c r="G5803" s="10">
        <v>697994</v>
      </c>
      <c r="H5803" s="10" t="s">
        <v>31221</v>
      </c>
      <c r="I5803" s="47" t="s">
        <v>4266</v>
      </c>
      <c r="J5803" s="10" t="s">
        <v>4182</v>
      </c>
      <c r="K5803" s="10" t="s">
        <v>31222</v>
      </c>
    </row>
    <row r="5804" spans="3:11" ht="15" customHeight="1" x14ac:dyDescent="0.3">
      <c r="C5804" s="44" t="s">
        <v>20299</v>
      </c>
      <c r="D5804" s="47" t="s">
        <v>18234</v>
      </c>
      <c r="F5804" s="52" t="s">
        <v>31223</v>
      </c>
      <c r="G5804" s="10">
        <v>701896</v>
      </c>
      <c r="H5804" s="10" t="s">
        <v>31224</v>
      </c>
      <c r="I5804" s="47" t="s">
        <v>3096</v>
      </c>
      <c r="J5804" s="10" t="s">
        <v>4283</v>
      </c>
      <c r="K5804" s="10" t="s">
        <v>31225</v>
      </c>
    </row>
    <row r="5805" spans="3:11" ht="15" customHeight="1" x14ac:dyDescent="0.3">
      <c r="C5805" s="44" t="s">
        <v>20300</v>
      </c>
      <c r="D5805" s="47" t="s">
        <v>18240</v>
      </c>
      <c r="F5805" s="52" t="s">
        <v>31226</v>
      </c>
      <c r="G5805" s="10">
        <v>711236</v>
      </c>
      <c r="H5805" s="10" t="s">
        <v>31227</v>
      </c>
      <c r="I5805" s="47" t="s">
        <v>15559</v>
      </c>
      <c r="J5805" s="10" t="s">
        <v>21454</v>
      </c>
      <c r="K5805" s="10" t="s">
        <v>31228</v>
      </c>
    </row>
    <row r="5806" spans="3:11" ht="15" customHeight="1" x14ac:dyDescent="0.3">
      <c r="C5806" s="44" t="s">
        <v>20301</v>
      </c>
      <c r="D5806" s="47" t="s">
        <v>18242</v>
      </c>
      <c r="F5806" s="52" t="s">
        <v>31229</v>
      </c>
      <c r="G5806" s="10">
        <v>714914</v>
      </c>
      <c r="H5806" s="10" t="s">
        <v>31230</v>
      </c>
      <c r="I5806" s="47" t="s">
        <v>28135</v>
      </c>
      <c r="J5806" s="10" t="s">
        <v>31231</v>
      </c>
      <c r="K5806" s="10" t="s">
        <v>31232</v>
      </c>
    </row>
    <row r="5807" spans="3:11" ht="15" customHeight="1" x14ac:dyDescent="0.3">
      <c r="C5807" s="44" t="s">
        <v>20302</v>
      </c>
      <c r="D5807" s="47" t="s">
        <v>18244</v>
      </c>
      <c r="F5807" s="52" t="s">
        <v>31233</v>
      </c>
      <c r="G5807" s="10">
        <v>700410</v>
      </c>
      <c r="H5807" s="10" t="s">
        <v>31234</v>
      </c>
      <c r="I5807" s="47" t="s">
        <v>15563</v>
      </c>
      <c r="J5807" s="10" t="s">
        <v>21460</v>
      </c>
      <c r="K5807" s="10" t="s">
        <v>31235</v>
      </c>
    </row>
    <row r="5808" spans="3:11" ht="15" customHeight="1" x14ac:dyDescent="0.3">
      <c r="C5808" s="44" t="s">
        <v>20303</v>
      </c>
      <c r="D5808" s="47" t="s">
        <v>20304</v>
      </c>
      <c r="F5808" s="52" t="s">
        <v>31236</v>
      </c>
      <c r="G5808" s="10">
        <v>705573</v>
      </c>
      <c r="H5808" s="10" t="s">
        <v>31237</v>
      </c>
      <c r="I5808" s="47" t="s">
        <v>4516</v>
      </c>
      <c r="J5808" s="10" t="s">
        <v>31238</v>
      </c>
      <c r="K5808" s="10" t="s">
        <v>31239</v>
      </c>
    </row>
    <row r="5809" spans="3:11" ht="15" customHeight="1" x14ac:dyDescent="0.3">
      <c r="C5809" s="44" t="s">
        <v>20305</v>
      </c>
      <c r="D5809" s="47" t="s">
        <v>20306</v>
      </c>
      <c r="F5809" s="52" t="s">
        <v>31240</v>
      </c>
      <c r="G5809" s="10">
        <v>704577</v>
      </c>
      <c r="H5809" s="10" t="s">
        <v>31241</v>
      </c>
      <c r="I5809" s="47" t="s">
        <v>15566</v>
      </c>
      <c r="J5809" s="10" t="s">
        <v>21472</v>
      </c>
      <c r="K5809" s="10" t="s">
        <v>31242</v>
      </c>
    </row>
    <row r="5810" spans="3:11" ht="15" customHeight="1" x14ac:dyDescent="0.3">
      <c r="C5810" s="44" t="s">
        <v>20307</v>
      </c>
      <c r="D5810" s="47" t="s">
        <v>18250</v>
      </c>
      <c r="F5810" s="52" t="s">
        <v>31243</v>
      </c>
      <c r="G5810" s="10">
        <v>721679</v>
      </c>
      <c r="H5810" s="10" t="s">
        <v>31244</v>
      </c>
      <c r="I5810" s="47" t="s">
        <v>5027</v>
      </c>
      <c r="J5810" s="10" t="s">
        <v>4728</v>
      </c>
      <c r="K5810" s="10" t="s">
        <v>31245</v>
      </c>
    </row>
    <row r="5811" spans="3:11" ht="15" customHeight="1" x14ac:dyDescent="0.3">
      <c r="C5811" s="44" t="s">
        <v>20308</v>
      </c>
      <c r="D5811" s="47" t="s">
        <v>9290</v>
      </c>
      <c r="F5811" s="52" t="s">
        <v>31246</v>
      </c>
      <c r="G5811" s="10">
        <v>713188</v>
      </c>
      <c r="H5811" s="10" t="s">
        <v>31247</v>
      </c>
      <c r="I5811" s="47" t="s">
        <v>15573</v>
      </c>
      <c r="J5811" s="10" t="s">
        <v>31248</v>
      </c>
      <c r="K5811" s="10" t="s">
        <v>31249</v>
      </c>
    </row>
    <row r="5812" spans="3:11" ht="15" customHeight="1" x14ac:dyDescent="0.3">
      <c r="C5812" s="44" t="s">
        <v>20309</v>
      </c>
      <c r="D5812" s="47" t="s">
        <v>18253</v>
      </c>
      <c r="F5812" s="52" t="s">
        <v>31250</v>
      </c>
      <c r="G5812" s="10">
        <v>716863</v>
      </c>
      <c r="H5812" s="10" t="s">
        <v>31251</v>
      </c>
      <c r="I5812" s="47" t="s">
        <v>15575</v>
      </c>
      <c r="J5812" s="10" t="s">
        <v>21498</v>
      </c>
      <c r="K5812" s="10" t="s">
        <v>31252</v>
      </c>
    </row>
    <row r="5813" spans="3:11" ht="15" customHeight="1" x14ac:dyDescent="0.3">
      <c r="C5813" s="44" t="s">
        <v>20310</v>
      </c>
      <c r="D5813" s="47" t="s">
        <v>9296</v>
      </c>
      <c r="F5813" s="52" t="s">
        <v>31253</v>
      </c>
      <c r="G5813" s="10">
        <v>697394</v>
      </c>
      <c r="H5813" s="10" t="s">
        <v>31254</v>
      </c>
      <c r="I5813" s="47" t="s">
        <v>15579</v>
      </c>
      <c r="J5813" s="10" t="s">
        <v>21504</v>
      </c>
      <c r="K5813" s="10" t="s">
        <v>31255</v>
      </c>
    </row>
    <row r="5814" spans="3:11" ht="15" customHeight="1" x14ac:dyDescent="0.3">
      <c r="C5814" s="44" t="s">
        <v>20311</v>
      </c>
      <c r="D5814" s="47" t="s">
        <v>9305</v>
      </c>
      <c r="F5814" s="52" t="s">
        <v>31256</v>
      </c>
      <c r="G5814" s="10">
        <v>698286</v>
      </c>
      <c r="H5814" s="10" t="s">
        <v>31257</v>
      </c>
      <c r="I5814" s="47" t="s">
        <v>5035</v>
      </c>
      <c r="J5814" s="10" t="s">
        <v>31258</v>
      </c>
      <c r="K5814" s="10" t="s">
        <v>31259</v>
      </c>
    </row>
    <row r="5815" spans="3:11" ht="15" customHeight="1" x14ac:dyDescent="0.3">
      <c r="C5815" s="44" t="s">
        <v>20312</v>
      </c>
      <c r="D5815" s="47" t="s">
        <v>18257</v>
      </c>
      <c r="F5815" s="52" t="s">
        <v>31260</v>
      </c>
      <c r="G5815" s="10">
        <v>693683</v>
      </c>
      <c r="H5815" s="10" t="s">
        <v>31261</v>
      </c>
      <c r="I5815" s="47" t="s">
        <v>15582</v>
      </c>
      <c r="J5815" s="10" t="s">
        <v>21507</v>
      </c>
      <c r="K5815" s="10" t="s">
        <v>31262</v>
      </c>
    </row>
    <row r="5816" spans="3:11" ht="15" customHeight="1" x14ac:dyDescent="0.3">
      <c r="C5816" s="44" t="s">
        <v>20313</v>
      </c>
      <c r="D5816" s="47" t="s">
        <v>9309</v>
      </c>
      <c r="F5816" s="52" t="s">
        <v>31263</v>
      </c>
      <c r="G5816" s="10">
        <v>722846</v>
      </c>
      <c r="H5816" s="10" t="s">
        <v>31264</v>
      </c>
      <c r="I5816" s="47" t="s">
        <v>15584</v>
      </c>
      <c r="J5816" s="10" t="s">
        <v>21510</v>
      </c>
      <c r="K5816" s="10" t="s">
        <v>31265</v>
      </c>
    </row>
    <row r="5817" spans="3:11" ht="15" customHeight="1" x14ac:dyDescent="0.3">
      <c r="C5817" s="44" t="s">
        <v>20314</v>
      </c>
      <c r="D5817" s="47" t="s">
        <v>9318</v>
      </c>
      <c r="F5817" s="52" t="s">
        <v>31266</v>
      </c>
      <c r="G5817" s="10">
        <v>715651</v>
      </c>
      <c r="H5817" s="10" t="s">
        <v>31267</v>
      </c>
      <c r="I5817" s="47" t="s">
        <v>15586</v>
      </c>
      <c r="J5817" s="10" t="s">
        <v>4737</v>
      </c>
      <c r="K5817" s="10" t="s">
        <v>31268</v>
      </c>
    </row>
    <row r="5818" spans="3:11" ht="15" customHeight="1" x14ac:dyDescent="0.3">
      <c r="C5818" s="44" t="s">
        <v>20315</v>
      </c>
      <c r="D5818" s="47" t="s">
        <v>17745</v>
      </c>
      <c r="F5818" s="52" t="s">
        <v>31269</v>
      </c>
      <c r="G5818" s="10">
        <v>720797</v>
      </c>
      <c r="H5818" s="10" t="s">
        <v>31270</v>
      </c>
      <c r="I5818" s="47" t="s">
        <v>15588</v>
      </c>
      <c r="J5818" s="10" t="s">
        <v>21515</v>
      </c>
      <c r="K5818" s="10" t="s">
        <v>31271</v>
      </c>
    </row>
    <row r="5819" spans="3:11" ht="15" customHeight="1" x14ac:dyDescent="0.3">
      <c r="C5819" s="44" t="s">
        <v>20316</v>
      </c>
      <c r="D5819" s="47" t="s">
        <v>5872</v>
      </c>
      <c r="F5819" s="52" t="s">
        <v>31272</v>
      </c>
      <c r="G5819" s="10">
        <v>693647</v>
      </c>
      <c r="H5819" s="10" t="s">
        <v>31273</v>
      </c>
      <c r="I5819" s="47" t="s">
        <v>15592</v>
      </c>
      <c r="J5819" s="10" t="s">
        <v>21521</v>
      </c>
      <c r="K5819" s="10" t="s">
        <v>31274</v>
      </c>
    </row>
    <row r="5820" spans="3:11" ht="15" customHeight="1" x14ac:dyDescent="0.3">
      <c r="C5820" s="44" t="s">
        <v>20317</v>
      </c>
      <c r="D5820" s="47" t="s">
        <v>18266</v>
      </c>
      <c r="F5820" s="52" t="s">
        <v>31275</v>
      </c>
      <c r="G5820" s="10">
        <v>716139</v>
      </c>
      <c r="H5820" s="10" t="s">
        <v>31276</v>
      </c>
      <c r="I5820" s="47" t="s">
        <v>15594</v>
      </c>
      <c r="J5820" s="10" t="s">
        <v>31277</v>
      </c>
      <c r="K5820" s="10" t="s">
        <v>31278</v>
      </c>
    </row>
    <row r="5821" spans="3:11" ht="15" customHeight="1" x14ac:dyDescent="0.3">
      <c r="C5821" s="44" t="s">
        <v>20318</v>
      </c>
      <c r="D5821" s="47" t="s">
        <v>2182</v>
      </c>
      <c r="F5821" s="52" t="s">
        <v>31279</v>
      </c>
      <c r="G5821" s="10">
        <v>693281</v>
      </c>
      <c r="H5821" s="10" t="s">
        <v>31280</v>
      </c>
      <c r="I5821" s="47" t="s">
        <v>5040</v>
      </c>
      <c r="J5821" s="10" t="s">
        <v>4968</v>
      </c>
      <c r="K5821" s="10" t="s">
        <v>31281</v>
      </c>
    </row>
    <row r="5822" spans="3:11" ht="15" customHeight="1" x14ac:dyDescent="0.3">
      <c r="C5822" s="44" t="s">
        <v>20319</v>
      </c>
      <c r="D5822" s="47" t="s">
        <v>9576</v>
      </c>
      <c r="F5822" s="52" t="s">
        <v>31282</v>
      </c>
      <c r="G5822" s="10">
        <v>699241</v>
      </c>
      <c r="H5822" s="10" t="s">
        <v>31283</v>
      </c>
      <c r="I5822" s="47" t="s">
        <v>15597</v>
      </c>
      <c r="J5822" s="10" t="s">
        <v>21527</v>
      </c>
      <c r="K5822" s="10" t="s">
        <v>31284</v>
      </c>
    </row>
    <row r="5823" spans="3:11" ht="15" customHeight="1" x14ac:dyDescent="0.3">
      <c r="C5823" s="44" t="s">
        <v>20320</v>
      </c>
      <c r="D5823" s="47" t="s">
        <v>20321</v>
      </c>
      <c r="F5823" s="52" t="s">
        <v>31285</v>
      </c>
      <c r="G5823" s="10">
        <v>695313</v>
      </c>
      <c r="H5823" s="10" t="s">
        <v>31286</v>
      </c>
      <c r="I5823" s="47" t="s">
        <v>5043</v>
      </c>
      <c r="J5823" s="10" t="s">
        <v>4747</v>
      </c>
      <c r="K5823" s="10" t="s">
        <v>31287</v>
      </c>
    </row>
    <row r="5824" spans="3:11" ht="15" customHeight="1" x14ac:dyDescent="0.3">
      <c r="C5824" s="44" t="s">
        <v>20322</v>
      </c>
      <c r="D5824" s="47" t="s">
        <v>9583</v>
      </c>
      <c r="F5824" s="52" t="s">
        <v>31288</v>
      </c>
      <c r="G5824" s="10">
        <v>704804</v>
      </c>
      <c r="H5824" s="10" t="s">
        <v>31289</v>
      </c>
      <c r="I5824" s="47" t="s">
        <v>5047</v>
      </c>
      <c r="J5824" s="10" t="s">
        <v>4753</v>
      </c>
      <c r="K5824" s="10" t="s">
        <v>31290</v>
      </c>
    </row>
    <row r="5825" spans="3:11" ht="15" customHeight="1" x14ac:dyDescent="0.3">
      <c r="C5825" s="44" t="s">
        <v>20323</v>
      </c>
      <c r="D5825" s="47" t="s">
        <v>20324</v>
      </c>
      <c r="F5825" s="52" t="s">
        <v>31291</v>
      </c>
      <c r="G5825" s="10">
        <v>699629</v>
      </c>
      <c r="H5825" s="10" t="s">
        <v>31292</v>
      </c>
      <c r="I5825" s="47" t="s">
        <v>15601</v>
      </c>
      <c r="J5825" s="10" t="s">
        <v>21530</v>
      </c>
      <c r="K5825" s="10" t="s">
        <v>31293</v>
      </c>
    </row>
    <row r="5826" spans="3:11" ht="15" customHeight="1" x14ac:dyDescent="0.3">
      <c r="C5826" s="44" t="s">
        <v>20325</v>
      </c>
      <c r="D5826" s="47" t="s">
        <v>18272</v>
      </c>
      <c r="F5826" s="52" t="s">
        <v>31294</v>
      </c>
      <c r="G5826" s="10">
        <v>697007</v>
      </c>
      <c r="H5826" s="10" t="s">
        <v>31295</v>
      </c>
      <c r="I5826" s="47" t="s">
        <v>5050</v>
      </c>
      <c r="J5826" s="10" t="s">
        <v>4765</v>
      </c>
      <c r="K5826" s="10" t="s">
        <v>31296</v>
      </c>
    </row>
    <row r="5827" spans="3:11" ht="15" customHeight="1" x14ac:dyDescent="0.3">
      <c r="C5827" s="44" t="s">
        <v>20326</v>
      </c>
      <c r="D5827" s="47" t="s">
        <v>9601</v>
      </c>
      <c r="F5827" s="52" t="s">
        <v>31297</v>
      </c>
      <c r="G5827" s="10">
        <v>704803</v>
      </c>
      <c r="H5827" s="10" t="s">
        <v>31298</v>
      </c>
      <c r="I5827" s="47" t="s">
        <v>15604</v>
      </c>
      <c r="J5827" s="10" t="s">
        <v>21533</v>
      </c>
      <c r="K5827" s="10" t="s">
        <v>31299</v>
      </c>
    </row>
    <row r="5828" spans="3:11" ht="15" customHeight="1" x14ac:dyDescent="0.3">
      <c r="C5828" s="44" t="s">
        <v>20327</v>
      </c>
      <c r="D5828" s="47" t="s">
        <v>4383</v>
      </c>
      <c r="F5828" s="52" t="s">
        <v>31300</v>
      </c>
      <c r="G5828" s="10">
        <v>714585</v>
      </c>
      <c r="H5828" s="10" t="s">
        <v>31301</v>
      </c>
      <c r="I5828" s="47" t="s">
        <v>15606</v>
      </c>
      <c r="J5828" s="10" t="s">
        <v>31302</v>
      </c>
      <c r="K5828" s="10" t="s">
        <v>31303</v>
      </c>
    </row>
    <row r="5829" spans="3:11" ht="15" customHeight="1" x14ac:dyDescent="0.3">
      <c r="C5829" s="44" t="s">
        <v>20328</v>
      </c>
      <c r="D5829" s="47" t="s">
        <v>9793</v>
      </c>
      <c r="F5829" s="52" t="s">
        <v>31304</v>
      </c>
      <c r="G5829" s="10">
        <v>703219</v>
      </c>
      <c r="H5829" s="10" t="s">
        <v>31305</v>
      </c>
      <c r="I5829" s="47" t="s">
        <v>5055</v>
      </c>
      <c r="J5829" s="10" t="s">
        <v>4772</v>
      </c>
      <c r="K5829" s="10" t="s">
        <v>31306</v>
      </c>
    </row>
    <row r="5830" spans="3:11" ht="15" customHeight="1" x14ac:dyDescent="0.3">
      <c r="C5830" s="44" t="s">
        <v>20329</v>
      </c>
      <c r="D5830" s="47" t="s">
        <v>3507</v>
      </c>
      <c r="F5830" s="52" t="s">
        <v>31307</v>
      </c>
      <c r="G5830" s="10">
        <v>717317</v>
      </c>
      <c r="H5830" s="10" t="s">
        <v>31308</v>
      </c>
      <c r="I5830" s="47" t="s">
        <v>15610</v>
      </c>
      <c r="J5830" s="10" t="s">
        <v>21539</v>
      </c>
      <c r="K5830" s="10" t="s">
        <v>31309</v>
      </c>
    </row>
    <row r="5831" spans="3:11" ht="15" customHeight="1" x14ac:dyDescent="0.3">
      <c r="C5831" s="44" t="s">
        <v>20330</v>
      </c>
      <c r="D5831" s="47" t="s">
        <v>7759</v>
      </c>
      <c r="F5831" s="52" t="s">
        <v>31310</v>
      </c>
      <c r="G5831" s="10">
        <v>712024</v>
      </c>
      <c r="H5831" s="10" t="s">
        <v>31311</v>
      </c>
      <c r="I5831" s="47" t="s">
        <v>5062</v>
      </c>
      <c r="J5831" s="10" t="s">
        <v>4780</v>
      </c>
      <c r="K5831" s="10" t="s">
        <v>31312</v>
      </c>
    </row>
    <row r="5832" spans="3:11" ht="15" customHeight="1" x14ac:dyDescent="0.3">
      <c r="C5832" s="44" t="s">
        <v>20331</v>
      </c>
      <c r="D5832" s="47" t="s">
        <v>1456</v>
      </c>
      <c r="F5832" s="52" t="s">
        <v>31313</v>
      </c>
      <c r="G5832" s="10">
        <v>694316</v>
      </c>
      <c r="H5832" s="10" t="s">
        <v>31314</v>
      </c>
      <c r="I5832" s="47" t="s">
        <v>5067</v>
      </c>
      <c r="J5832" s="10" t="s">
        <v>5069</v>
      </c>
      <c r="K5832" s="10" t="s">
        <v>31315</v>
      </c>
    </row>
    <row r="5833" spans="3:11" ht="15" customHeight="1" x14ac:dyDescent="0.3">
      <c r="C5833" s="44" t="s">
        <v>20332</v>
      </c>
      <c r="D5833" s="47" t="s">
        <v>7767</v>
      </c>
      <c r="F5833" s="52" t="s">
        <v>31316</v>
      </c>
      <c r="G5833" s="10">
        <v>708990</v>
      </c>
      <c r="H5833" s="10" t="s">
        <v>31317</v>
      </c>
      <c r="I5833" s="47" t="s">
        <v>5074</v>
      </c>
      <c r="J5833" s="10" t="s">
        <v>4787</v>
      </c>
      <c r="K5833" s="10" t="s">
        <v>31318</v>
      </c>
    </row>
    <row r="5834" spans="3:11" ht="15" customHeight="1" x14ac:dyDescent="0.3">
      <c r="C5834" s="44" t="s">
        <v>20333</v>
      </c>
      <c r="D5834" s="47" t="s">
        <v>7189</v>
      </c>
      <c r="F5834" s="52" t="s">
        <v>31319</v>
      </c>
      <c r="G5834" s="10">
        <v>700958</v>
      </c>
      <c r="H5834" s="10" t="s">
        <v>31320</v>
      </c>
      <c r="I5834" s="47" t="s">
        <v>5079</v>
      </c>
      <c r="J5834" s="10" t="s">
        <v>4791</v>
      </c>
      <c r="K5834" s="10" t="s">
        <v>31321</v>
      </c>
    </row>
    <row r="5835" spans="3:11" ht="15" customHeight="1" x14ac:dyDescent="0.3">
      <c r="C5835" s="44" t="s">
        <v>20334</v>
      </c>
      <c r="D5835" s="47" t="s">
        <v>18283</v>
      </c>
      <c r="F5835" s="52" t="s">
        <v>31322</v>
      </c>
      <c r="G5835" s="10">
        <v>711996</v>
      </c>
      <c r="H5835" s="10" t="s">
        <v>31323</v>
      </c>
      <c r="I5835" s="47" t="s">
        <v>5084</v>
      </c>
      <c r="J5835" s="10" t="s">
        <v>5086</v>
      </c>
      <c r="K5835" s="10" t="s">
        <v>31324</v>
      </c>
    </row>
    <row r="5836" spans="3:11" ht="15" customHeight="1" x14ac:dyDescent="0.3">
      <c r="C5836" s="44" t="s">
        <v>20335</v>
      </c>
      <c r="D5836" s="47" t="s">
        <v>18285</v>
      </c>
      <c r="F5836" s="52" t="s">
        <v>31325</v>
      </c>
      <c r="G5836" s="10">
        <v>721653</v>
      </c>
      <c r="H5836" s="10" t="s">
        <v>31326</v>
      </c>
      <c r="I5836" s="47" t="s">
        <v>15619</v>
      </c>
      <c r="J5836" s="10" t="s">
        <v>21545</v>
      </c>
      <c r="K5836" s="10" t="s">
        <v>31327</v>
      </c>
    </row>
    <row r="5837" spans="3:11" ht="15" customHeight="1" x14ac:dyDescent="0.3">
      <c r="C5837" s="44" t="s">
        <v>20336</v>
      </c>
      <c r="D5837" s="47" t="s">
        <v>9882</v>
      </c>
      <c r="F5837" s="52" t="s">
        <v>31328</v>
      </c>
      <c r="G5837" s="10">
        <v>695101</v>
      </c>
      <c r="H5837" s="10" t="s">
        <v>31329</v>
      </c>
      <c r="I5837" s="47" t="s">
        <v>15621</v>
      </c>
      <c r="J5837" s="10" t="s">
        <v>21548</v>
      </c>
      <c r="K5837" s="10" t="s">
        <v>31330</v>
      </c>
    </row>
    <row r="5838" spans="3:11" ht="15" customHeight="1" x14ac:dyDescent="0.3">
      <c r="C5838" s="44" t="s">
        <v>20337</v>
      </c>
      <c r="D5838" s="47" t="s">
        <v>18288</v>
      </c>
      <c r="F5838" s="52" t="s">
        <v>31331</v>
      </c>
      <c r="G5838" s="10">
        <v>693955</v>
      </c>
      <c r="H5838" s="10" t="s">
        <v>31332</v>
      </c>
      <c r="I5838" s="47" t="s">
        <v>5136</v>
      </c>
      <c r="J5838" s="10" t="s">
        <v>4821</v>
      </c>
      <c r="K5838" s="10" t="s">
        <v>31333</v>
      </c>
    </row>
    <row r="5839" spans="3:11" ht="15" customHeight="1" x14ac:dyDescent="0.3">
      <c r="C5839" s="44" t="s">
        <v>20338</v>
      </c>
      <c r="D5839" s="47" t="s">
        <v>20339</v>
      </c>
      <c r="F5839" s="52" t="s">
        <v>31334</v>
      </c>
      <c r="G5839" s="10">
        <v>717021</v>
      </c>
      <c r="H5839" s="10" t="s">
        <v>31335</v>
      </c>
      <c r="I5839" s="47" t="s">
        <v>28169</v>
      </c>
      <c r="J5839" s="10" t="s">
        <v>31336</v>
      </c>
      <c r="K5839" s="10" t="s">
        <v>31337</v>
      </c>
    </row>
    <row r="5840" spans="3:11" ht="15" customHeight="1" x14ac:dyDescent="0.3">
      <c r="C5840" s="44" t="s">
        <v>20340</v>
      </c>
      <c r="D5840" s="47" t="s">
        <v>18290</v>
      </c>
      <c r="F5840" s="52" t="s">
        <v>31338</v>
      </c>
      <c r="G5840" s="10">
        <v>713996</v>
      </c>
      <c r="H5840" s="10" t="s">
        <v>31339</v>
      </c>
      <c r="I5840" s="47" t="s">
        <v>15624</v>
      </c>
      <c r="J5840" s="10" t="s">
        <v>21581</v>
      </c>
      <c r="K5840" s="10" t="s">
        <v>31340</v>
      </c>
    </row>
    <row r="5841" spans="3:11" ht="15" customHeight="1" x14ac:dyDescent="0.3">
      <c r="C5841" s="44" t="s">
        <v>20341</v>
      </c>
      <c r="D5841" s="47" t="s">
        <v>7791</v>
      </c>
      <c r="F5841" s="52" t="s">
        <v>31341</v>
      </c>
      <c r="G5841" s="10">
        <v>574353</v>
      </c>
      <c r="H5841" s="10" t="s">
        <v>31342</v>
      </c>
      <c r="I5841" s="47" t="s">
        <v>40</v>
      </c>
      <c r="J5841" s="10" t="s">
        <v>262</v>
      </c>
      <c r="K5841" s="10" t="s">
        <v>31343</v>
      </c>
    </row>
    <row r="5842" spans="3:11" ht="15" customHeight="1" x14ac:dyDescent="0.3">
      <c r="C5842" s="44" t="s">
        <v>20342</v>
      </c>
      <c r="D5842" s="47" t="s">
        <v>9978</v>
      </c>
      <c r="F5842" s="52" t="s">
        <v>31344</v>
      </c>
      <c r="G5842" s="10">
        <v>717177</v>
      </c>
      <c r="H5842" s="10" t="s">
        <v>31345</v>
      </c>
      <c r="I5842" s="47" t="s">
        <v>15628</v>
      </c>
      <c r="J5842" s="10" t="s">
        <v>21818</v>
      </c>
      <c r="K5842" s="10" t="s">
        <v>31346</v>
      </c>
    </row>
    <row r="5843" spans="3:11" ht="15" customHeight="1" x14ac:dyDescent="0.3">
      <c r="C5843" s="44" t="s">
        <v>20343</v>
      </c>
      <c r="D5843" s="47" t="s">
        <v>10032</v>
      </c>
      <c r="F5843" s="52" t="s">
        <v>31347</v>
      </c>
      <c r="G5843" s="10">
        <v>705051</v>
      </c>
      <c r="H5843" s="10" t="s">
        <v>31348</v>
      </c>
      <c r="I5843" s="47" t="s">
        <v>15630</v>
      </c>
      <c r="J5843" s="10" t="s">
        <v>21821</v>
      </c>
      <c r="K5843" s="10" t="s">
        <v>31349</v>
      </c>
    </row>
    <row r="5844" spans="3:11" ht="15" customHeight="1" x14ac:dyDescent="0.3">
      <c r="C5844" s="44" t="s">
        <v>20344</v>
      </c>
      <c r="D5844" s="47" t="s">
        <v>18297</v>
      </c>
      <c r="F5844" s="52" t="s">
        <v>31350</v>
      </c>
      <c r="G5844" s="10">
        <v>701331</v>
      </c>
      <c r="H5844" s="10" t="s">
        <v>31351</v>
      </c>
      <c r="I5844" s="47" t="s">
        <v>6048</v>
      </c>
      <c r="J5844" s="10" t="s">
        <v>5924</v>
      </c>
      <c r="K5844" s="10" t="s">
        <v>31352</v>
      </c>
    </row>
    <row r="5845" spans="3:11" ht="15" customHeight="1" x14ac:dyDescent="0.3">
      <c r="C5845" s="44" t="s">
        <v>20345</v>
      </c>
      <c r="D5845" s="47" t="s">
        <v>10280</v>
      </c>
      <c r="F5845" s="52" t="s">
        <v>31353</v>
      </c>
      <c r="G5845" s="10">
        <v>706308</v>
      </c>
      <c r="H5845" s="10" t="s">
        <v>31354</v>
      </c>
      <c r="I5845" s="47" t="s">
        <v>15633</v>
      </c>
      <c r="J5845" s="10" t="s">
        <v>31355</v>
      </c>
      <c r="K5845" s="10" t="s">
        <v>31356</v>
      </c>
    </row>
    <row r="5846" spans="3:11" ht="15" customHeight="1" x14ac:dyDescent="0.3">
      <c r="C5846" s="44" t="s">
        <v>20346</v>
      </c>
      <c r="D5846" s="47" t="s">
        <v>2947</v>
      </c>
      <c r="F5846" s="52" t="s">
        <v>31357</v>
      </c>
      <c r="G5846" s="10">
        <v>712294</v>
      </c>
      <c r="H5846" s="10" t="s">
        <v>31358</v>
      </c>
      <c r="I5846" s="47" t="s">
        <v>15635</v>
      </c>
      <c r="J5846" s="10" t="s">
        <v>31359</v>
      </c>
      <c r="K5846" s="10" t="s">
        <v>31360</v>
      </c>
    </row>
    <row r="5847" spans="3:11" ht="15" customHeight="1" x14ac:dyDescent="0.3">
      <c r="C5847" s="44" t="s">
        <v>20347</v>
      </c>
      <c r="D5847" s="47" t="s">
        <v>2952</v>
      </c>
      <c r="F5847" s="52" t="s">
        <v>31361</v>
      </c>
      <c r="G5847" s="10">
        <v>703108</v>
      </c>
      <c r="H5847" s="10" t="s">
        <v>31362</v>
      </c>
      <c r="I5847" s="47" t="s">
        <v>6072</v>
      </c>
      <c r="J5847" s="10" t="s">
        <v>5674</v>
      </c>
      <c r="K5847" s="10" t="s">
        <v>31363</v>
      </c>
    </row>
    <row r="5848" spans="3:11" ht="15" customHeight="1" x14ac:dyDescent="0.3">
      <c r="C5848" s="44" t="s">
        <v>20348</v>
      </c>
      <c r="D5848" s="47" t="s">
        <v>10323</v>
      </c>
      <c r="F5848" s="52" t="s">
        <v>31364</v>
      </c>
      <c r="G5848" s="10">
        <v>695571</v>
      </c>
      <c r="H5848" s="10" t="s">
        <v>31365</v>
      </c>
      <c r="I5848" s="47" t="s">
        <v>15638</v>
      </c>
      <c r="J5848" s="10" t="s">
        <v>21830</v>
      </c>
      <c r="K5848" s="10" t="s">
        <v>31366</v>
      </c>
    </row>
    <row r="5849" spans="3:11" ht="15" customHeight="1" x14ac:dyDescent="0.3">
      <c r="C5849" s="44" t="s">
        <v>20349</v>
      </c>
      <c r="D5849" s="47" t="s">
        <v>4121</v>
      </c>
      <c r="F5849" s="52" t="s">
        <v>31367</v>
      </c>
      <c r="G5849" s="10">
        <v>702743</v>
      </c>
      <c r="H5849" s="10" t="s">
        <v>31368</v>
      </c>
      <c r="I5849" s="47" t="s">
        <v>6081</v>
      </c>
      <c r="J5849" s="10" t="s">
        <v>31369</v>
      </c>
      <c r="K5849" s="10" t="s">
        <v>31370</v>
      </c>
    </row>
    <row r="5850" spans="3:11" ht="15" customHeight="1" x14ac:dyDescent="0.3">
      <c r="C5850" s="44" t="s">
        <v>20350</v>
      </c>
      <c r="D5850" s="47" t="s">
        <v>10330</v>
      </c>
      <c r="F5850" s="52" t="s">
        <v>31371</v>
      </c>
      <c r="G5850" s="10">
        <v>705525</v>
      </c>
      <c r="H5850" s="10" t="s">
        <v>31372</v>
      </c>
      <c r="I5850" s="47" t="s">
        <v>15641</v>
      </c>
      <c r="J5850" s="10" t="s">
        <v>25760</v>
      </c>
      <c r="K5850" s="10" t="s">
        <v>31373</v>
      </c>
    </row>
    <row r="5851" spans="3:11" ht="15" customHeight="1" x14ac:dyDescent="0.3">
      <c r="C5851" s="44" t="s">
        <v>20351</v>
      </c>
      <c r="D5851" s="47" t="s">
        <v>17831</v>
      </c>
      <c r="F5851" s="52" t="s">
        <v>31374</v>
      </c>
      <c r="G5851" s="10">
        <v>712415</v>
      </c>
      <c r="H5851" s="10" t="s">
        <v>31375</v>
      </c>
      <c r="I5851" s="47" t="s">
        <v>6176</v>
      </c>
      <c r="J5851" s="10" t="s">
        <v>5777</v>
      </c>
      <c r="K5851" s="10" t="s">
        <v>31376</v>
      </c>
    </row>
    <row r="5852" spans="3:11" ht="15" customHeight="1" x14ac:dyDescent="0.3">
      <c r="C5852" s="44" t="s">
        <v>20352</v>
      </c>
      <c r="D5852" s="47" t="s">
        <v>18309</v>
      </c>
      <c r="F5852" s="52" t="s">
        <v>31377</v>
      </c>
      <c r="G5852" s="10">
        <v>700136</v>
      </c>
      <c r="H5852" s="10" t="s">
        <v>31378</v>
      </c>
      <c r="I5852" s="47" t="s">
        <v>6713</v>
      </c>
      <c r="J5852" s="10" t="s">
        <v>6521</v>
      </c>
      <c r="K5852" s="10" t="s">
        <v>31379</v>
      </c>
    </row>
    <row r="5853" spans="3:11" ht="15" customHeight="1" x14ac:dyDescent="0.3">
      <c r="C5853" s="44" t="s">
        <v>20353</v>
      </c>
      <c r="D5853" s="47" t="s">
        <v>18311</v>
      </c>
      <c r="F5853" s="52" t="s">
        <v>31380</v>
      </c>
      <c r="G5853" s="10">
        <v>699919</v>
      </c>
      <c r="H5853" s="10" t="s">
        <v>31381</v>
      </c>
      <c r="I5853" s="47" t="s">
        <v>4171</v>
      </c>
      <c r="J5853" s="10" t="s">
        <v>31382</v>
      </c>
      <c r="K5853" s="10" t="s">
        <v>31383</v>
      </c>
    </row>
    <row r="5854" spans="3:11" ht="15" customHeight="1" x14ac:dyDescent="0.3">
      <c r="C5854" s="44" t="s">
        <v>20354</v>
      </c>
      <c r="D5854" s="47" t="s">
        <v>18313</v>
      </c>
      <c r="F5854" s="52" t="s">
        <v>31384</v>
      </c>
      <c r="G5854" s="10">
        <v>704474</v>
      </c>
      <c r="H5854" s="10" t="s">
        <v>31385</v>
      </c>
      <c r="I5854" s="47" t="s">
        <v>15646</v>
      </c>
      <c r="J5854" s="10" t="s">
        <v>21883</v>
      </c>
      <c r="K5854" s="10" t="s">
        <v>31386</v>
      </c>
    </row>
    <row r="5855" spans="3:11" ht="15" customHeight="1" x14ac:dyDescent="0.3">
      <c r="C5855" s="44" t="s">
        <v>20355</v>
      </c>
      <c r="D5855" s="47" t="s">
        <v>18315</v>
      </c>
      <c r="F5855" s="52" t="s">
        <v>31387</v>
      </c>
      <c r="G5855" s="10">
        <v>707640</v>
      </c>
      <c r="H5855" s="10" t="s">
        <v>31388</v>
      </c>
      <c r="I5855" s="47" t="s">
        <v>7243</v>
      </c>
      <c r="J5855" s="10" t="s">
        <v>31389</v>
      </c>
      <c r="K5855" s="10" t="s">
        <v>31390</v>
      </c>
    </row>
    <row r="5856" spans="3:11" ht="15" customHeight="1" x14ac:dyDescent="0.3">
      <c r="C5856" s="44" t="s">
        <v>20356</v>
      </c>
      <c r="D5856" s="47" t="s">
        <v>18319</v>
      </c>
      <c r="F5856" s="52" t="s">
        <v>31391</v>
      </c>
      <c r="G5856" s="10">
        <v>706047</v>
      </c>
      <c r="H5856" s="10" t="s">
        <v>31392</v>
      </c>
      <c r="I5856" s="47" t="s">
        <v>28185</v>
      </c>
      <c r="J5856" s="10" t="s">
        <v>7141</v>
      </c>
      <c r="K5856" s="10" t="s">
        <v>31393</v>
      </c>
    </row>
    <row r="5857" spans="3:11" ht="15" customHeight="1" x14ac:dyDescent="0.3">
      <c r="C5857" s="44" t="s">
        <v>20357</v>
      </c>
      <c r="D5857" s="47" t="s">
        <v>10340</v>
      </c>
      <c r="F5857" s="52" t="s">
        <v>31394</v>
      </c>
      <c r="G5857" s="10">
        <v>698337</v>
      </c>
      <c r="H5857" s="10" t="s">
        <v>31395</v>
      </c>
      <c r="I5857" s="47" t="s">
        <v>15650</v>
      </c>
      <c r="J5857" s="10" t="s">
        <v>21889</v>
      </c>
      <c r="K5857" s="10" t="s">
        <v>31396</v>
      </c>
    </row>
    <row r="5858" spans="3:11" ht="15" customHeight="1" x14ac:dyDescent="0.3">
      <c r="C5858" s="44" t="s">
        <v>20358</v>
      </c>
      <c r="D5858" s="47" t="s">
        <v>18324</v>
      </c>
      <c r="F5858" s="52" t="s">
        <v>31397</v>
      </c>
      <c r="G5858" s="10">
        <v>707443</v>
      </c>
      <c r="H5858" s="10" t="s">
        <v>31398</v>
      </c>
      <c r="I5858" s="47" t="s">
        <v>15652</v>
      </c>
      <c r="J5858" s="10" t="s">
        <v>21892</v>
      </c>
      <c r="K5858" s="10" t="s">
        <v>31399</v>
      </c>
    </row>
    <row r="5859" spans="3:11" ht="15" customHeight="1" x14ac:dyDescent="0.3">
      <c r="C5859" s="44" t="s">
        <v>20359</v>
      </c>
      <c r="D5859" s="47" t="s">
        <v>10344</v>
      </c>
      <c r="F5859" s="52" t="s">
        <v>31400</v>
      </c>
      <c r="G5859" s="10">
        <v>710546</v>
      </c>
      <c r="H5859" s="10" t="s">
        <v>31401</v>
      </c>
      <c r="I5859" s="47" t="s">
        <v>7399</v>
      </c>
      <c r="J5859" s="10" t="s">
        <v>7336</v>
      </c>
      <c r="K5859" s="10" t="s">
        <v>31402</v>
      </c>
    </row>
    <row r="5860" spans="3:11" ht="15" customHeight="1" x14ac:dyDescent="0.3">
      <c r="C5860" s="44" t="s">
        <v>20360</v>
      </c>
      <c r="D5860" s="47" t="s">
        <v>10348</v>
      </c>
      <c r="F5860" s="52" t="s">
        <v>31403</v>
      </c>
      <c r="G5860" s="10">
        <v>704790</v>
      </c>
      <c r="H5860" s="10" t="s">
        <v>31404</v>
      </c>
      <c r="I5860" s="47" t="s">
        <v>7402</v>
      </c>
      <c r="J5860" s="10" t="s">
        <v>7339</v>
      </c>
      <c r="K5860" s="10" t="s">
        <v>31405</v>
      </c>
    </row>
    <row r="5861" spans="3:11" ht="15" customHeight="1" x14ac:dyDescent="0.3">
      <c r="C5861" s="44" t="s">
        <v>20361</v>
      </c>
      <c r="D5861" s="47" t="s">
        <v>18328</v>
      </c>
      <c r="F5861" s="52" t="s">
        <v>31406</v>
      </c>
      <c r="G5861" s="10">
        <v>708546</v>
      </c>
      <c r="H5861" s="10" t="s">
        <v>31407</v>
      </c>
      <c r="I5861" s="47" t="s">
        <v>15658</v>
      </c>
      <c r="J5861" s="10" t="s">
        <v>21901</v>
      </c>
      <c r="K5861" s="10" t="s">
        <v>31408</v>
      </c>
    </row>
    <row r="5862" spans="3:11" ht="15" customHeight="1" x14ac:dyDescent="0.3">
      <c r="C5862" s="44" t="s">
        <v>20362</v>
      </c>
      <c r="D5862" s="47" t="s">
        <v>18332</v>
      </c>
      <c r="F5862" s="52" t="s">
        <v>31409</v>
      </c>
      <c r="G5862" s="10">
        <v>704734</v>
      </c>
      <c r="H5862" s="10" t="s">
        <v>31410</v>
      </c>
      <c r="I5862" s="47" t="s">
        <v>15660</v>
      </c>
      <c r="J5862" s="10" t="s">
        <v>21904</v>
      </c>
      <c r="K5862" s="10" t="s">
        <v>31411</v>
      </c>
    </row>
    <row r="5863" spans="3:11" ht="15" customHeight="1" x14ac:dyDescent="0.3">
      <c r="C5863" s="44" t="s">
        <v>20363</v>
      </c>
      <c r="D5863" s="47" t="s">
        <v>10354</v>
      </c>
      <c r="F5863" s="52" t="s">
        <v>31412</v>
      </c>
      <c r="G5863" s="10">
        <v>694160</v>
      </c>
      <c r="H5863" s="10" t="s">
        <v>31413</v>
      </c>
      <c r="I5863" s="47" t="s">
        <v>15662</v>
      </c>
      <c r="J5863" s="10" t="s">
        <v>21907</v>
      </c>
      <c r="K5863" s="10" t="s">
        <v>31414</v>
      </c>
    </row>
    <row r="5864" spans="3:11" ht="15" customHeight="1" x14ac:dyDescent="0.3">
      <c r="C5864" s="44" t="s">
        <v>20364</v>
      </c>
      <c r="D5864" s="47" t="s">
        <v>18337</v>
      </c>
      <c r="F5864" s="52" t="s">
        <v>31415</v>
      </c>
      <c r="G5864" s="10">
        <v>695811</v>
      </c>
      <c r="H5864" s="10" t="s">
        <v>31416</v>
      </c>
      <c r="I5864" s="47" t="s">
        <v>7405</v>
      </c>
      <c r="J5864" s="10" t="s">
        <v>31417</v>
      </c>
      <c r="K5864" s="10" t="s">
        <v>31418</v>
      </c>
    </row>
    <row r="5865" spans="3:11" ht="15" customHeight="1" x14ac:dyDescent="0.3">
      <c r="C5865" s="44" t="s">
        <v>20365</v>
      </c>
      <c r="D5865" s="47" t="s">
        <v>18341</v>
      </c>
      <c r="F5865" s="52" t="s">
        <v>31419</v>
      </c>
      <c r="G5865" s="10">
        <v>705349</v>
      </c>
      <c r="H5865" s="10" t="s">
        <v>31420</v>
      </c>
      <c r="I5865" s="47" t="s">
        <v>15665</v>
      </c>
      <c r="J5865" s="10" t="s">
        <v>21910</v>
      </c>
      <c r="K5865" s="10" t="s">
        <v>31421</v>
      </c>
    </row>
    <row r="5866" spans="3:11" ht="15" customHeight="1" x14ac:dyDescent="0.3">
      <c r="C5866" s="44" t="s">
        <v>20366</v>
      </c>
      <c r="D5866" s="47" t="s">
        <v>18343</v>
      </c>
      <c r="F5866" s="52" t="s">
        <v>31422</v>
      </c>
      <c r="G5866" s="10">
        <v>710804</v>
      </c>
      <c r="H5866" s="10" t="s">
        <v>31423</v>
      </c>
      <c r="I5866" s="47" t="s">
        <v>15667</v>
      </c>
      <c r="J5866" s="10" t="s">
        <v>21913</v>
      </c>
      <c r="K5866" s="10" t="s">
        <v>31424</v>
      </c>
    </row>
    <row r="5867" spans="3:11" ht="15" customHeight="1" x14ac:dyDescent="0.3">
      <c r="C5867" s="44" t="s">
        <v>20367</v>
      </c>
      <c r="D5867" s="47" t="s">
        <v>20368</v>
      </c>
      <c r="F5867" s="52" t="s">
        <v>31425</v>
      </c>
      <c r="G5867" s="10">
        <v>697648</v>
      </c>
      <c r="H5867" s="10" t="s">
        <v>31426</v>
      </c>
      <c r="I5867" s="47" t="s">
        <v>7584</v>
      </c>
      <c r="J5867" s="10" t="s">
        <v>7280</v>
      </c>
      <c r="K5867" s="10" t="s">
        <v>31427</v>
      </c>
    </row>
    <row r="5868" spans="3:11" ht="15" customHeight="1" x14ac:dyDescent="0.3">
      <c r="C5868" s="44" t="s">
        <v>20369</v>
      </c>
      <c r="D5868" s="47" t="s">
        <v>20370</v>
      </c>
      <c r="F5868" s="52" t="s">
        <v>31428</v>
      </c>
      <c r="G5868" s="10">
        <v>697862</v>
      </c>
      <c r="H5868" s="10" t="s">
        <v>31429</v>
      </c>
      <c r="I5868" s="47" t="s">
        <v>15670</v>
      </c>
      <c r="J5868" s="10" t="s">
        <v>21925</v>
      </c>
      <c r="K5868" s="10" t="s">
        <v>31430</v>
      </c>
    </row>
    <row r="5869" spans="3:11" ht="15" customHeight="1" x14ac:dyDescent="0.3">
      <c r="C5869" s="44" t="s">
        <v>20371</v>
      </c>
      <c r="D5869" s="47" t="s">
        <v>18345</v>
      </c>
      <c r="F5869" s="52" t="s">
        <v>31431</v>
      </c>
      <c r="G5869" s="10">
        <v>100424020</v>
      </c>
      <c r="H5869" s="10" t="s">
        <v>31432</v>
      </c>
      <c r="I5869" s="47" t="s">
        <v>28199</v>
      </c>
      <c r="J5869" s="10" t="s">
        <v>31433</v>
      </c>
      <c r="K5869" s="10" t="s">
        <v>31434</v>
      </c>
    </row>
    <row r="5870" spans="3:11" ht="15" customHeight="1" x14ac:dyDescent="0.3">
      <c r="C5870" s="44" t="s">
        <v>20372</v>
      </c>
      <c r="D5870" s="47" t="s">
        <v>18347</v>
      </c>
      <c r="F5870" s="52" t="s">
        <v>31435</v>
      </c>
      <c r="G5870" s="10">
        <v>100429321</v>
      </c>
      <c r="H5870" s="10" t="s">
        <v>31436</v>
      </c>
      <c r="I5870" s="47" t="s">
        <v>28202</v>
      </c>
      <c r="J5870" s="10" t="s">
        <v>31437</v>
      </c>
      <c r="K5870" s="10" t="s">
        <v>31438</v>
      </c>
    </row>
    <row r="5871" spans="3:11" ht="15" customHeight="1" x14ac:dyDescent="0.3">
      <c r="C5871" s="44" t="s">
        <v>20373</v>
      </c>
      <c r="D5871" s="47" t="s">
        <v>20374</v>
      </c>
      <c r="F5871" s="52" t="s">
        <v>31439</v>
      </c>
      <c r="G5871" s="10">
        <v>693533</v>
      </c>
      <c r="H5871" s="10" t="s">
        <v>31440</v>
      </c>
      <c r="I5871" s="47" t="s">
        <v>28204</v>
      </c>
      <c r="J5871" s="10" t="s">
        <v>31441</v>
      </c>
      <c r="K5871" s="10" t="s">
        <v>31442</v>
      </c>
    </row>
    <row r="5872" spans="3:11" ht="15" customHeight="1" x14ac:dyDescent="0.3">
      <c r="C5872" s="44" t="s">
        <v>20375</v>
      </c>
      <c r="D5872" s="47" t="s">
        <v>20376</v>
      </c>
      <c r="F5872" s="52" t="s">
        <v>31443</v>
      </c>
      <c r="G5872" s="10">
        <v>696008</v>
      </c>
      <c r="H5872" s="10" t="s">
        <v>31444</v>
      </c>
      <c r="I5872" s="47" t="s">
        <v>28207</v>
      </c>
      <c r="J5872" s="10" t="s">
        <v>31445</v>
      </c>
      <c r="K5872" s="10" t="s">
        <v>31446</v>
      </c>
    </row>
    <row r="5873" spans="3:11" ht="15" customHeight="1" x14ac:dyDescent="0.3">
      <c r="C5873" s="44" t="s">
        <v>20377</v>
      </c>
      <c r="D5873" s="47" t="s">
        <v>18349</v>
      </c>
      <c r="F5873" s="52" t="s">
        <v>31447</v>
      </c>
      <c r="G5873" s="10">
        <v>697020</v>
      </c>
      <c r="H5873" s="10" t="s">
        <v>31448</v>
      </c>
      <c r="I5873" s="47" t="s">
        <v>28209</v>
      </c>
      <c r="J5873" s="10" t="s">
        <v>31449</v>
      </c>
      <c r="K5873" s="10" t="s">
        <v>31450</v>
      </c>
    </row>
    <row r="5874" spans="3:11" ht="15" customHeight="1" x14ac:dyDescent="0.3">
      <c r="C5874" s="44" t="s">
        <v>20378</v>
      </c>
      <c r="D5874" s="47" t="s">
        <v>20379</v>
      </c>
      <c r="F5874" s="52" t="s">
        <v>31451</v>
      </c>
      <c r="G5874" s="10">
        <v>698413</v>
      </c>
      <c r="H5874" s="10" t="s">
        <v>31452</v>
      </c>
      <c r="I5874" s="47" t="s">
        <v>28211</v>
      </c>
      <c r="J5874" s="10" t="s">
        <v>31453</v>
      </c>
      <c r="K5874" s="10" t="s">
        <v>31454</v>
      </c>
    </row>
    <row r="5875" spans="3:11" ht="15" customHeight="1" x14ac:dyDescent="0.3">
      <c r="C5875" s="44" t="s">
        <v>20380</v>
      </c>
      <c r="D5875" s="47" t="s">
        <v>18353</v>
      </c>
      <c r="F5875" s="52" t="s">
        <v>31455</v>
      </c>
      <c r="G5875" s="10">
        <v>699821</v>
      </c>
      <c r="H5875" s="10" t="s">
        <v>31456</v>
      </c>
      <c r="I5875" s="47" t="s">
        <v>28213</v>
      </c>
      <c r="J5875" s="10" t="s">
        <v>31457</v>
      </c>
      <c r="K5875" s="10" t="s">
        <v>31458</v>
      </c>
    </row>
    <row r="5876" spans="3:11" ht="15" customHeight="1" x14ac:dyDescent="0.3">
      <c r="C5876" s="44" t="s">
        <v>20381</v>
      </c>
      <c r="D5876" s="47" t="s">
        <v>18355</v>
      </c>
      <c r="F5876" s="52" t="s">
        <v>31459</v>
      </c>
      <c r="G5876" s="10">
        <v>701870</v>
      </c>
      <c r="H5876" s="10" t="s">
        <v>31460</v>
      </c>
      <c r="I5876" s="47" t="s">
        <v>28215</v>
      </c>
      <c r="J5876" s="10" t="s">
        <v>31461</v>
      </c>
      <c r="K5876" s="10" t="s">
        <v>31462</v>
      </c>
    </row>
    <row r="5877" spans="3:11" ht="15" customHeight="1" x14ac:dyDescent="0.3">
      <c r="C5877" s="44" t="s">
        <v>20382</v>
      </c>
      <c r="D5877" s="47" t="s">
        <v>10358</v>
      </c>
      <c r="F5877" s="52" t="s">
        <v>31463</v>
      </c>
      <c r="G5877" s="10">
        <v>702449</v>
      </c>
      <c r="H5877" s="10" t="s">
        <v>31464</v>
      </c>
      <c r="I5877" s="47" t="s">
        <v>28217</v>
      </c>
      <c r="J5877" s="10" t="s">
        <v>31465</v>
      </c>
      <c r="K5877" s="10" t="s">
        <v>31466</v>
      </c>
    </row>
    <row r="5878" spans="3:11" ht="15" customHeight="1" x14ac:dyDescent="0.3">
      <c r="C5878" s="44" t="s">
        <v>20383</v>
      </c>
      <c r="D5878" s="47" t="s">
        <v>20384</v>
      </c>
      <c r="F5878" s="52" t="s">
        <v>31467</v>
      </c>
      <c r="G5878" s="10">
        <v>702815</v>
      </c>
      <c r="H5878" s="10" t="s">
        <v>31468</v>
      </c>
      <c r="I5878" s="47" t="s">
        <v>28219</v>
      </c>
      <c r="J5878" s="10" t="s">
        <v>31469</v>
      </c>
      <c r="K5878" s="10" t="s">
        <v>31470</v>
      </c>
    </row>
    <row r="5879" spans="3:11" ht="15" customHeight="1" x14ac:dyDescent="0.3">
      <c r="C5879" s="44" t="s">
        <v>20385</v>
      </c>
      <c r="D5879" s="47" t="s">
        <v>18365</v>
      </c>
      <c r="F5879" s="52" t="s">
        <v>31471</v>
      </c>
      <c r="G5879" s="10">
        <v>703281</v>
      </c>
      <c r="H5879" s="10" t="s">
        <v>31472</v>
      </c>
      <c r="I5879" s="47" t="s">
        <v>28221</v>
      </c>
      <c r="J5879" s="10" t="s">
        <v>31473</v>
      </c>
      <c r="K5879" s="10" t="s">
        <v>31474</v>
      </c>
    </row>
    <row r="5880" spans="3:11" ht="15" customHeight="1" x14ac:dyDescent="0.3">
      <c r="C5880" s="44" t="s">
        <v>20386</v>
      </c>
      <c r="D5880" s="47" t="s">
        <v>18369</v>
      </c>
      <c r="F5880" s="52" t="s">
        <v>31475</v>
      </c>
      <c r="G5880" s="10">
        <v>705927</v>
      </c>
      <c r="H5880" s="10" t="s">
        <v>31476</v>
      </c>
      <c r="I5880" s="47" t="s">
        <v>28224</v>
      </c>
      <c r="J5880" s="10" t="s">
        <v>31477</v>
      </c>
      <c r="K5880" s="10" t="s">
        <v>31478</v>
      </c>
    </row>
    <row r="5881" spans="3:11" ht="15" customHeight="1" x14ac:dyDescent="0.3">
      <c r="C5881" s="44" t="s">
        <v>20387</v>
      </c>
      <c r="D5881" s="47" t="s">
        <v>10367</v>
      </c>
      <c r="F5881" s="52" t="s">
        <v>31479</v>
      </c>
      <c r="G5881" s="10">
        <v>707248</v>
      </c>
      <c r="H5881" s="10" t="s">
        <v>31480</v>
      </c>
      <c r="I5881" s="47" t="s">
        <v>28226</v>
      </c>
      <c r="J5881" s="10" t="s">
        <v>31481</v>
      </c>
      <c r="K5881" s="10" t="s">
        <v>31482</v>
      </c>
    </row>
    <row r="5882" spans="3:11" ht="15" customHeight="1" x14ac:dyDescent="0.3">
      <c r="C5882" s="44" t="s">
        <v>20388</v>
      </c>
      <c r="D5882" s="47" t="s">
        <v>18374</v>
      </c>
      <c r="F5882" s="52" t="s">
        <v>31483</v>
      </c>
      <c r="G5882" s="10">
        <v>708030</v>
      </c>
      <c r="H5882" s="10" t="s">
        <v>31484</v>
      </c>
      <c r="I5882" s="47" t="s">
        <v>28229</v>
      </c>
      <c r="J5882" s="10" t="s">
        <v>31485</v>
      </c>
      <c r="K5882" s="10" t="s">
        <v>31486</v>
      </c>
    </row>
    <row r="5883" spans="3:11" ht="15" customHeight="1" x14ac:dyDescent="0.3">
      <c r="C5883" s="44" t="s">
        <v>20389</v>
      </c>
      <c r="D5883" s="47" t="s">
        <v>10373</v>
      </c>
      <c r="F5883" s="52" t="s">
        <v>31487</v>
      </c>
      <c r="G5883" s="10">
        <v>708062</v>
      </c>
      <c r="H5883" s="10" t="s">
        <v>31488</v>
      </c>
      <c r="I5883" s="47" t="s">
        <v>28231</v>
      </c>
      <c r="J5883" s="10" t="s">
        <v>31489</v>
      </c>
      <c r="K5883" s="10" t="s">
        <v>31490</v>
      </c>
    </row>
    <row r="5884" spans="3:11" ht="15" customHeight="1" x14ac:dyDescent="0.3">
      <c r="C5884" s="44" t="s">
        <v>20390</v>
      </c>
      <c r="D5884" s="47" t="s">
        <v>18378</v>
      </c>
      <c r="F5884" s="52" t="s">
        <v>31491</v>
      </c>
      <c r="G5884" s="10">
        <v>708448</v>
      </c>
      <c r="H5884" s="10" t="s">
        <v>31492</v>
      </c>
      <c r="I5884" s="47" t="s">
        <v>28233</v>
      </c>
      <c r="J5884" s="10" t="s">
        <v>31493</v>
      </c>
      <c r="K5884" s="10" t="s">
        <v>31494</v>
      </c>
    </row>
    <row r="5885" spans="3:11" ht="15" customHeight="1" x14ac:dyDescent="0.3">
      <c r="C5885" s="44" t="s">
        <v>20391</v>
      </c>
      <c r="D5885" s="47" t="s">
        <v>20392</v>
      </c>
      <c r="F5885" s="52" t="s">
        <v>31495</v>
      </c>
      <c r="G5885" s="10">
        <v>709186</v>
      </c>
      <c r="H5885" s="10" t="s">
        <v>31496</v>
      </c>
      <c r="I5885" s="47" t="s">
        <v>28548</v>
      </c>
      <c r="J5885" s="10" t="s">
        <v>31497</v>
      </c>
      <c r="K5885" s="10" t="s">
        <v>31498</v>
      </c>
    </row>
    <row r="5886" spans="3:11" ht="15" customHeight="1" x14ac:dyDescent="0.3">
      <c r="C5886" s="44" t="s">
        <v>20393</v>
      </c>
      <c r="D5886" s="47" t="s">
        <v>10464</v>
      </c>
      <c r="F5886" s="52" t="s">
        <v>31499</v>
      </c>
      <c r="G5886" s="10">
        <v>709902</v>
      </c>
      <c r="H5886" s="10" t="s">
        <v>31500</v>
      </c>
      <c r="I5886" s="47" t="s">
        <v>28235</v>
      </c>
      <c r="J5886" s="10" t="s">
        <v>31501</v>
      </c>
      <c r="K5886" s="10" t="s">
        <v>31502</v>
      </c>
    </row>
    <row r="5887" spans="3:11" ht="15" customHeight="1" x14ac:dyDescent="0.3">
      <c r="C5887" s="44" t="s">
        <v>20394</v>
      </c>
      <c r="D5887" s="47" t="s">
        <v>10443</v>
      </c>
      <c r="F5887" s="52" t="s">
        <v>31503</v>
      </c>
      <c r="G5887" s="10">
        <v>710252</v>
      </c>
      <c r="H5887" s="10" t="s">
        <v>31504</v>
      </c>
      <c r="I5887" s="47" t="s">
        <v>28237</v>
      </c>
      <c r="J5887" s="10" t="s">
        <v>31505</v>
      </c>
      <c r="K5887" s="10" t="s">
        <v>31506</v>
      </c>
    </row>
    <row r="5888" spans="3:11" ht="15" customHeight="1" x14ac:dyDescent="0.3">
      <c r="C5888" s="44" t="s">
        <v>20395</v>
      </c>
      <c r="D5888" s="47" t="s">
        <v>10497</v>
      </c>
      <c r="F5888" s="52" t="s">
        <v>31507</v>
      </c>
      <c r="G5888" s="10">
        <v>710899</v>
      </c>
      <c r="H5888" s="10" t="s">
        <v>31508</v>
      </c>
      <c r="I5888" s="47" t="s">
        <v>28239</v>
      </c>
      <c r="J5888" s="10" t="s">
        <v>31509</v>
      </c>
      <c r="K5888" s="10" t="s">
        <v>31510</v>
      </c>
    </row>
    <row r="5889" spans="3:11" ht="15" customHeight="1" x14ac:dyDescent="0.3">
      <c r="C5889" s="44" t="s">
        <v>20396</v>
      </c>
      <c r="D5889" s="47" t="s">
        <v>20397</v>
      </c>
      <c r="F5889" s="52" t="s">
        <v>31511</v>
      </c>
      <c r="G5889" s="10">
        <v>711056</v>
      </c>
      <c r="H5889" s="10" t="s">
        <v>31512</v>
      </c>
      <c r="I5889" s="47" t="s">
        <v>28241</v>
      </c>
      <c r="J5889" s="10" t="s">
        <v>31513</v>
      </c>
      <c r="K5889" s="10" t="s">
        <v>31514</v>
      </c>
    </row>
    <row r="5890" spans="3:11" ht="15" customHeight="1" x14ac:dyDescent="0.3">
      <c r="C5890" s="44" t="s">
        <v>20398</v>
      </c>
      <c r="D5890" s="47" t="s">
        <v>10888</v>
      </c>
      <c r="F5890" s="52" t="s">
        <v>31515</v>
      </c>
      <c r="G5890" s="10">
        <v>711857</v>
      </c>
      <c r="H5890" s="10" t="s">
        <v>31516</v>
      </c>
      <c r="I5890" s="47" t="s">
        <v>28243</v>
      </c>
      <c r="J5890" s="10" t="s">
        <v>31517</v>
      </c>
      <c r="K5890" s="10" t="s">
        <v>31518</v>
      </c>
    </row>
    <row r="5891" spans="3:11" ht="15" customHeight="1" x14ac:dyDescent="0.3">
      <c r="C5891" s="44" t="s">
        <v>20399</v>
      </c>
      <c r="D5891" s="47" t="s">
        <v>20400</v>
      </c>
      <c r="F5891" s="52" t="s">
        <v>31519</v>
      </c>
      <c r="G5891" s="10">
        <v>712371</v>
      </c>
      <c r="H5891" s="10" t="s">
        <v>31520</v>
      </c>
      <c r="I5891" s="47" t="s">
        <v>28245</v>
      </c>
      <c r="J5891" s="10" t="s">
        <v>31521</v>
      </c>
      <c r="K5891" s="10" t="s">
        <v>31522</v>
      </c>
    </row>
    <row r="5892" spans="3:11" ht="15" customHeight="1" x14ac:dyDescent="0.3">
      <c r="C5892" s="44" t="s">
        <v>20401</v>
      </c>
      <c r="D5892" s="47" t="s">
        <v>18393</v>
      </c>
      <c r="F5892" s="52" t="s">
        <v>31523</v>
      </c>
      <c r="G5892" s="10">
        <v>712588</v>
      </c>
      <c r="H5892" s="10" t="s">
        <v>31524</v>
      </c>
      <c r="I5892" s="47" t="s">
        <v>28247</v>
      </c>
      <c r="J5892" s="10" t="s">
        <v>31525</v>
      </c>
      <c r="K5892" s="10" t="s">
        <v>31526</v>
      </c>
    </row>
    <row r="5893" spans="3:11" ht="15" customHeight="1" x14ac:dyDescent="0.3">
      <c r="C5893" s="44" t="s">
        <v>20402</v>
      </c>
      <c r="D5893" s="47" t="s">
        <v>18395</v>
      </c>
      <c r="F5893" s="52" t="s">
        <v>31527</v>
      </c>
      <c r="G5893" s="10">
        <v>713517</v>
      </c>
      <c r="H5893" s="10" t="s">
        <v>31528</v>
      </c>
      <c r="I5893" s="47" t="s">
        <v>28249</v>
      </c>
      <c r="J5893" s="10" t="s">
        <v>31529</v>
      </c>
      <c r="K5893" s="10" t="s">
        <v>31530</v>
      </c>
    </row>
    <row r="5894" spans="3:11" ht="15" customHeight="1" x14ac:dyDescent="0.3">
      <c r="C5894" s="44" t="s">
        <v>20403</v>
      </c>
      <c r="D5894" s="47" t="s">
        <v>10568</v>
      </c>
      <c r="F5894" s="52" t="s">
        <v>31531</v>
      </c>
      <c r="G5894" s="10">
        <v>713730</v>
      </c>
      <c r="H5894" s="10" t="s">
        <v>31532</v>
      </c>
      <c r="I5894" s="47" t="s">
        <v>28251</v>
      </c>
      <c r="J5894" s="10" t="s">
        <v>31533</v>
      </c>
      <c r="K5894" s="10" t="s">
        <v>31534</v>
      </c>
    </row>
    <row r="5895" spans="3:11" ht="15" customHeight="1" x14ac:dyDescent="0.3">
      <c r="C5895" s="44" t="s">
        <v>20404</v>
      </c>
      <c r="D5895" s="47" t="s">
        <v>10572</v>
      </c>
      <c r="F5895" s="52" t="s">
        <v>31535</v>
      </c>
      <c r="G5895" s="10">
        <v>715175</v>
      </c>
      <c r="H5895" s="10" t="s">
        <v>31536</v>
      </c>
      <c r="I5895" s="47" t="s">
        <v>28256</v>
      </c>
      <c r="J5895" s="10" t="s">
        <v>31537</v>
      </c>
      <c r="K5895" s="10" t="s">
        <v>31538</v>
      </c>
    </row>
    <row r="5896" spans="3:11" ht="15" customHeight="1" x14ac:dyDescent="0.3">
      <c r="C5896" s="44" t="s">
        <v>20405</v>
      </c>
      <c r="D5896" s="47" t="s">
        <v>18398</v>
      </c>
      <c r="F5896" s="52" t="s">
        <v>31539</v>
      </c>
      <c r="G5896" s="10">
        <v>715218</v>
      </c>
      <c r="H5896" s="10" t="s">
        <v>31540</v>
      </c>
      <c r="I5896" s="47" t="s">
        <v>28431</v>
      </c>
      <c r="J5896" s="10" t="s">
        <v>10425</v>
      </c>
      <c r="K5896" s="10" t="s">
        <v>31541</v>
      </c>
    </row>
    <row r="5897" spans="3:11" ht="15" customHeight="1" x14ac:dyDescent="0.3">
      <c r="C5897" s="44" t="s">
        <v>20406</v>
      </c>
      <c r="D5897" s="47" t="s">
        <v>10643</v>
      </c>
      <c r="F5897" s="52" t="s">
        <v>31542</v>
      </c>
      <c r="G5897" s="10">
        <v>715356</v>
      </c>
      <c r="H5897" s="10" t="s">
        <v>31543</v>
      </c>
      <c r="I5897" s="47" t="s">
        <v>28258</v>
      </c>
      <c r="J5897" s="10" t="s">
        <v>31544</v>
      </c>
      <c r="K5897" s="10" t="s">
        <v>31545</v>
      </c>
    </row>
    <row r="5898" spans="3:11" ht="15" customHeight="1" x14ac:dyDescent="0.3">
      <c r="C5898" s="44" t="s">
        <v>20407</v>
      </c>
      <c r="D5898" s="47" t="s">
        <v>18405</v>
      </c>
      <c r="F5898" s="52" t="s">
        <v>31546</v>
      </c>
      <c r="G5898" s="10">
        <v>715590</v>
      </c>
      <c r="H5898" s="10" t="s">
        <v>31547</v>
      </c>
      <c r="I5898" s="47" t="s">
        <v>28260</v>
      </c>
      <c r="J5898" s="10" t="s">
        <v>31548</v>
      </c>
      <c r="K5898" s="10" t="s">
        <v>31549</v>
      </c>
    </row>
    <row r="5899" spans="3:11" ht="15" customHeight="1" x14ac:dyDescent="0.3">
      <c r="C5899" s="44" t="s">
        <v>20408</v>
      </c>
      <c r="D5899" s="47" t="s">
        <v>18407</v>
      </c>
      <c r="F5899" s="52" t="s">
        <v>31550</v>
      </c>
      <c r="G5899" s="10">
        <v>715696</v>
      </c>
      <c r="H5899" s="10" t="s">
        <v>31551</v>
      </c>
      <c r="I5899" s="47" t="s">
        <v>28262</v>
      </c>
      <c r="J5899" s="10" t="s">
        <v>31552</v>
      </c>
      <c r="K5899" s="10" t="s">
        <v>31553</v>
      </c>
    </row>
    <row r="5900" spans="3:11" ht="15" customHeight="1" x14ac:dyDescent="0.3">
      <c r="C5900" s="44" t="s">
        <v>20409</v>
      </c>
      <c r="D5900" s="47" t="s">
        <v>18409</v>
      </c>
      <c r="F5900" s="52" t="s">
        <v>31554</v>
      </c>
      <c r="G5900" s="10">
        <v>716647</v>
      </c>
      <c r="H5900" s="10" t="s">
        <v>31555</v>
      </c>
      <c r="I5900" s="47" t="s">
        <v>28265</v>
      </c>
      <c r="J5900" s="10" t="s">
        <v>31556</v>
      </c>
      <c r="K5900" s="10" t="s">
        <v>31557</v>
      </c>
    </row>
    <row r="5901" spans="3:11" ht="15" customHeight="1" x14ac:dyDescent="0.3">
      <c r="C5901" s="44" t="s">
        <v>20410</v>
      </c>
      <c r="D5901" s="47" t="s">
        <v>18413</v>
      </c>
      <c r="F5901" s="52" t="s">
        <v>31558</v>
      </c>
      <c r="G5901" s="10">
        <v>717024</v>
      </c>
      <c r="H5901" s="10" t="s">
        <v>31559</v>
      </c>
      <c r="I5901" s="47" t="s">
        <v>28267</v>
      </c>
      <c r="J5901" s="10" t="s">
        <v>31560</v>
      </c>
      <c r="K5901" s="10" t="s">
        <v>31561</v>
      </c>
    </row>
    <row r="5902" spans="3:11" ht="15" customHeight="1" x14ac:dyDescent="0.3">
      <c r="C5902" s="44" t="s">
        <v>20411</v>
      </c>
      <c r="D5902" s="47" t="s">
        <v>20412</v>
      </c>
      <c r="F5902" s="52" t="s">
        <v>31562</v>
      </c>
      <c r="G5902" s="10">
        <v>717528</v>
      </c>
      <c r="H5902" s="10" t="s">
        <v>31563</v>
      </c>
      <c r="I5902" s="47" t="s">
        <v>28269</v>
      </c>
      <c r="J5902" s="10" t="s">
        <v>31564</v>
      </c>
      <c r="K5902" s="10" t="s">
        <v>31565</v>
      </c>
    </row>
    <row r="5903" spans="3:11" ht="15" customHeight="1" x14ac:dyDescent="0.3">
      <c r="C5903" s="44" t="s">
        <v>20413</v>
      </c>
      <c r="D5903" s="47" t="s">
        <v>18416</v>
      </c>
      <c r="F5903" s="52" t="s">
        <v>31566</v>
      </c>
      <c r="G5903" s="10">
        <v>717693</v>
      </c>
      <c r="H5903" s="10" t="s">
        <v>31567</v>
      </c>
      <c r="I5903" s="47" t="s">
        <v>28271</v>
      </c>
      <c r="J5903" s="10" t="s">
        <v>31568</v>
      </c>
      <c r="K5903" s="10" t="s">
        <v>31569</v>
      </c>
    </row>
    <row r="5904" spans="3:11" ht="15" customHeight="1" x14ac:dyDescent="0.3">
      <c r="C5904" s="44" t="s">
        <v>20414</v>
      </c>
      <c r="D5904" s="47" t="s">
        <v>10742</v>
      </c>
      <c r="F5904" s="52" t="s">
        <v>31570</v>
      </c>
      <c r="G5904" s="10">
        <v>717920</v>
      </c>
      <c r="H5904" s="10" t="s">
        <v>31571</v>
      </c>
      <c r="I5904" s="47" t="s">
        <v>28273</v>
      </c>
      <c r="J5904" s="10" t="s">
        <v>31572</v>
      </c>
      <c r="K5904" s="10" t="s">
        <v>31573</v>
      </c>
    </row>
    <row r="5905" spans="3:11" ht="15" customHeight="1" x14ac:dyDescent="0.3">
      <c r="C5905" s="44" t="s">
        <v>20415</v>
      </c>
      <c r="D5905" s="47" t="s">
        <v>10746</v>
      </c>
      <c r="F5905" s="52" t="s">
        <v>31574</v>
      </c>
      <c r="G5905" s="10">
        <v>718475</v>
      </c>
      <c r="H5905" s="10" t="s">
        <v>31575</v>
      </c>
      <c r="I5905" s="47" t="s">
        <v>28275</v>
      </c>
      <c r="J5905" s="10" t="s">
        <v>31576</v>
      </c>
      <c r="K5905" s="10" t="s">
        <v>31577</v>
      </c>
    </row>
    <row r="5906" spans="3:11" ht="15" customHeight="1" x14ac:dyDescent="0.3">
      <c r="C5906" s="44" t="s">
        <v>20416</v>
      </c>
      <c r="D5906" s="47" t="s">
        <v>2966</v>
      </c>
      <c r="F5906" s="52" t="s">
        <v>31578</v>
      </c>
      <c r="G5906" s="10">
        <v>719403</v>
      </c>
      <c r="H5906" s="10" t="s">
        <v>31579</v>
      </c>
      <c r="I5906" s="47" t="s">
        <v>28277</v>
      </c>
      <c r="J5906" s="10" t="s">
        <v>31580</v>
      </c>
      <c r="K5906" s="10" t="s">
        <v>31581</v>
      </c>
    </row>
    <row r="5907" spans="3:11" ht="15" customHeight="1" x14ac:dyDescent="0.3">
      <c r="C5907" s="44" t="s">
        <v>20417</v>
      </c>
      <c r="D5907" s="47" t="s">
        <v>20418</v>
      </c>
      <c r="F5907" s="52" t="s">
        <v>31582</v>
      </c>
      <c r="G5907" s="10">
        <v>719736</v>
      </c>
      <c r="H5907" s="10" t="s">
        <v>31583</v>
      </c>
      <c r="I5907" s="47" t="s">
        <v>28279</v>
      </c>
      <c r="J5907" s="10" t="s">
        <v>31584</v>
      </c>
      <c r="K5907" s="10" t="s">
        <v>31585</v>
      </c>
    </row>
    <row r="5908" spans="3:11" ht="15" customHeight="1" x14ac:dyDescent="0.3">
      <c r="C5908" s="44" t="s">
        <v>20419</v>
      </c>
      <c r="D5908" s="47" t="s">
        <v>20420</v>
      </c>
      <c r="F5908" s="52" t="s">
        <v>31586</v>
      </c>
      <c r="G5908" s="10">
        <v>720037</v>
      </c>
      <c r="H5908" s="10" t="s">
        <v>31587</v>
      </c>
      <c r="I5908" s="47" t="s">
        <v>28281</v>
      </c>
      <c r="J5908" s="10" t="s">
        <v>31588</v>
      </c>
      <c r="K5908" s="10" t="s">
        <v>31589</v>
      </c>
    </row>
    <row r="5909" spans="3:11" ht="15" customHeight="1" x14ac:dyDescent="0.3">
      <c r="C5909" s="44" t="s">
        <v>20421</v>
      </c>
      <c r="D5909" s="47" t="s">
        <v>10796</v>
      </c>
      <c r="F5909" s="52" t="s">
        <v>31590</v>
      </c>
      <c r="G5909" s="10">
        <v>0</v>
      </c>
      <c r="H5909" s="10" t="s">
        <v>31591</v>
      </c>
      <c r="I5909" s="47" t="s">
        <v>28283</v>
      </c>
      <c r="J5909" s="10" t="s">
        <v>31592</v>
      </c>
      <c r="K5909" s="10" t="s">
        <v>31593</v>
      </c>
    </row>
    <row r="5910" spans="3:11" ht="15" customHeight="1" x14ac:dyDescent="0.3">
      <c r="C5910" s="44" t="s">
        <v>20422</v>
      </c>
      <c r="D5910" s="47" t="s">
        <v>20423</v>
      </c>
      <c r="F5910" s="52" t="s">
        <v>31594</v>
      </c>
      <c r="G5910" s="10">
        <v>0</v>
      </c>
      <c r="H5910" s="10" t="s">
        <v>31595</v>
      </c>
      <c r="I5910" s="47" t="s">
        <v>28285</v>
      </c>
      <c r="J5910" s="10" t="s">
        <v>31596</v>
      </c>
      <c r="K5910" s="10" t="s">
        <v>31597</v>
      </c>
    </row>
    <row r="5911" spans="3:11" ht="15" customHeight="1" x14ac:dyDescent="0.3">
      <c r="C5911" s="44" t="s">
        <v>20424</v>
      </c>
      <c r="D5911" s="47" t="s">
        <v>20425</v>
      </c>
      <c r="F5911" s="52" t="s">
        <v>31598</v>
      </c>
      <c r="G5911" s="10">
        <v>720892</v>
      </c>
      <c r="H5911" s="10" t="s">
        <v>31599</v>
      </c>
      <c r="I5911" s="47" t="s">
        <v>28287</v>
      </c>
      <c r="J5911" s="10" t="s">
        <v>31600</v>
      </c>
      <c r="K5911" s="10" t="s">
        <v>31601</v>
      </c>
    </row>
    <row r="5912" spans="3:11" ht="15" customHeight="1" x14ac:dyDescent="0.3">
      <c r="C5912" s="44" t="s">
        <v>20426</v>
      </c>
      <c r="D5912" s="47" t="s">
        <v>20427</v>
      </c>
      <c r="F5912" s="52" t="s">
        <v>31602</v>
      </c>
      <c r="G5912" s="10">
        <v>721419</v>
      </c>
      <c r="H5912" s="10" t="s">
        <v>31603</v>
      </c>
      <c r="I5912" s="47" t="s">
        <v>28289</v>
      </c>
      <c r="J5912" s="10" t="s">
        <v>31604</v>
      </c>
      <c r="K5912" s="10" t="s">
        <v>31605</v>
      </c>
    </row>
    <row r="5913" spans="3:11" ht="15" customHeight="1" x14ac:dyDescent="0.3">
      <c r="C5913" s="44" t="s">
        <v>20428</v>
      </c>
      <c r="D5913" s="47" t="s">
        <v>20429</v>
      </c>
      <c r="F5913" s="52" t="s">
        <v>31606</v>
      </c>
      <c r="G5913" s="10">
        <v>0</v>
      </c>
      <c r="H5913" s="10" t="s">
        <v>31607</v>
      </c>
      <c r="I5913" s="47" t="s">
        <v>28291</v>
      </c>
      <c r="J5913" s="10" t="s">
        <v>31608</v>
      </c>
      <c r="K5913" s="10" t="s">
        <v>31609</v>
      </c>
    </row>
    <row r="5914" spans="3:11" ht="15" customHeight="1" x14ac:dyDescent="0.3">
      <c r="C5914" s="44" t="s">
        <v>20430</v>
      </c>
      <c r="D5914" s="47" t="s">
        <v>20431</v>
      </c>
      <c r="F5914" s="52" t="s">
        <v>31610</v>
      </c>
      <c r="G5914" s="10">
        <v>722223</v>
      </c>
      <c r="H5914" s="10" t="s">
        <v>31611</v>
      </c>
      <c r="I5914" s="47" t="s">
        <v>28293</v>
      </c>
      <c r="J5914" s="10" t="s">
        <v>31612</v>
      </c>
      <c r="K5914" s="10" t="s">
        <v>31613</v>
      </c>
    </row>
    <row r="5915" spans="3:11" ht="15" customHeight="1" x14ac:dyDescent="0.3">
      <c r="C5915" s="44" t="s">
        <v>20432</v>
      </c>
      <c r="D5915" s="47" t="s">
        <v>10805</v>
      </c>
      <c r="F5915" s="52" t="s">
        <v>31614</v>
      </c>
      <c r="G5915" s="10">
        <v>722740</v>
      </c>
      <c r="H5915" s="10" t="s">
        <v>31615</v>
      </c>
      <c r="I5915" s="47" t="s">
        <v>28295</v>
      </c>
      <c r="J5915" s="10" t="s">
        <v>31616</v>
      </c>
      <c r="K5915" s="10" t="s">
        <v>31617</v>
      </c>
    </row>
    <row r="5916" spans="3:11" ht="15" customHeight="1" x14ac:dyDescent="0.3">
      <c r="C5916" s="44" t="s">
        <v>20433</v>
      </c>
      <c r="D5916" s="47" t="s">
        <v>10809</v>
      </c>
      <c r="F5916" s="52" t="s">
        <v>31618</v>
      </c>
      <c r="G5916" s="10">
        <v>0</v>
      </c>
      <c r="H5916" s="10" t="s">
        <v>31619</v>
      </c>
      <c r="I5916" s="47" t="s">
        <v>28297</v>
      </c>
      <c r="J5916" s="10" t="s">
        <v>31620</v>
      </c>
      <c r="K5916" s="10" t="s">
        <v>31621</v>
      </c>
    </row>
    <row r="5917" spans="3:11" ht="15" customHeight="1" x14ac:dyDescent="0.3">
      <c r="C5917" s="44" t="s">
        <v>20434</v>
      </c>
      <c r="D5917" s="47" t="s">
        <v>18189</v>
      </c>
      <c r="F5917" s="52" t="s">
        <v>31622</v>
      </c>
      <c r="G5917" s="10">
        <v>723082</v>
      </c>
      <c r="H5917" s="10" t="s">
        <v>31623</v>
      </c>
      <c r="I5917" s="47" t="s">
        <v>28299</v>
      </c>
      <c r="J5917" s="10" t="s">
        <v>31624</v>
      </c>
      <c r="K5917" s="10" t="s">
        <v>31625</v>
      </c>
    </row>
    <row r="5918" spans="3:11" ht="15" customHeight="1" x14ac:dyDescent="0.3">
      <c r="C5918" s="44" t="s">
        <v>20435</v>
      </c>
      <c r="D5918" s="47" t="s">
        <v>3858</v>
      </c>
      <c r="F5918" s="52" t="s">
        <v>31626</v>
      </c>
      <c r="G5918" s="10">
        <v>706469</v>
      </c>
      <c r="H5918" s="10" t="s">
        <v>31627</v>
      </c>
      <c r="I5918" s="47" t="s">
        <v>15672</v>
      </c>
      <c r="J5918" s="10" t="s">
        <v>21928</v>
      </c>
      <c r="K5918" s="10" t="s">
        <v>31628</v>
      </c>
    </row>
    <row r="5919" spans="3:11" ht="15" customHeight="1" x14ac:dyDescent="0.3">
      <c r="C5919" s="44" t="s">
        <v>20436</v>
      </c>
      <c r="D5919" s="47" t="s">
        <v>18427</v>
      </c>
      <c r="F5919" s="52" t="s">
        <v>31629</v>
      </c>
      <c r="G5919" s="10">
        <v>708437</v>
      </c>
      <c r="H5919" s="10" t="s">
        <v>31630</v>
      </c>
      <c r="I5919" s="47" t="s">
        <v>15674</v>
      </c>
      <c r="J5919" s="10" t="s">
        <v>31631</v>
      </c>
      <c r="K5919" s="10" t="s">
        <v>31632</v>
      </c>
    </row>
    <row r="5920" spans="3:11" ht="15" customHeight="1" x14ac:dyDescent="0.3">
      <c r="C5920" s="44" t="s">
        <v>20437</v>
      </c>
      <c r="D5920" s="47" t="s">
        <v>20438</v>
      </c>
      <c r="F5920" s="52" t="s">
        <v>31633</v>
      </c>
      <c r="G5920" s="10">
        <v>700704</v>
      </c>
      <c r="H5920" s="10" t="s">
        <v>31634</v>
      </c>
      <c r="I5920" s="47" t="s">
        <v>15676</v>
      </c>
      <c r="J5920" s="10" t="s">
        <v>21943</v>
      </c>
      <c r="K5920" s="10" t="s">
        <v>31635</v>
      </c>
    </row>
    <row r="5921" spans="3:11" ht="15" customHeight="1" x14ac:dyDescent="0.3">
      <c r="C5921" s="44" t="s">
        <v>20439</v>
      </c>
      <c r="D5921" s="47" t="s">
        <v>20440</v>
      </c>
      <c r="F5921" s="52" t="s">
        <v>31636</v>
      </c>
      <c r="G5921" s="10">
        <v>696354</v>
      </c>
      <c r="H5921" s="10" t="s">
        <v>31637</v>
      </c>
      <c r="I5921" s="47" t="s">
        <v>5350</v>
      </c>
      <c r="J5921" s="10" t="s">
        <v>7362</v>
      </c>
      <c r="K5921" s="10" t="s">
        <v>31638</v>
      </c>
    </row>
    <row r="5922" spans="3:11" ht="15" customHeight="1" x14ac:dyDescent="0.3">
      <c r="C5922" s="44" t="s">
        <v>20441</v>
      </c>
      <c r="D5922" s="47" t="s">
        <v>457</v>
      </c>
      <c r="F5922" s="52" t="s">
        <v>31639</v>
      </c>
      <c r="G5922" s="10">
        <v>710979</v>
      </c>
      <c r="H5922" s="10" t="s">
        <v>31640</v>
      </c>
      <c r="I5922" s="47" t="s">
        <v>4202</v>
      </c>
      <c r="J5922" s="10" t="s">
        <v>31641</v>
      </c>
      <c r="K5922" s="10" t="s">
        <v>31642</v>
      </c>
    </row>
    <row r="5923" spans="3:11" ht="15" customHeight="1" x14ac:dyDescent="0.3">
      <c r="C5923" s="44" t="s">
        <v>20442</v>
      </c>
      <c r="D5923" s="47" t="s">
        <v>469</v>
      </c>
      <c r="F5923" s="52" t="s">
        <v>31643</v>
      </c>
      <c r="G5923" s="10">
        <v>718284</v>
      </c>
      <c r="H5923" s="10" t="s">
        <v>31644</v>
      </c>
      <c r="I5923" s="47" t="s">
        <v>4497</v>
      </c>
      <c r="J5923" s="10" t="s">
        <v>7519</v>
      </c>
      <c r="K5923" s="10" t="s">
        <v>31645</v>
      </c>
    </row>
    <row r="5924" spans="3:11" ht="15" customHeight="1" x14ac:dyDescent="0.3">
      <c r="C5924" s="44" t="s">
        <v>20443</v>
      </c>
      <c r="D5924" s="47" t="s">
        <v>431</v>
      </c>
      <c r="F5924" s="52" t="s">
        <v>31646</v>
      </c>
      <c r="G5924" s="10">
        <v>699563</v>
      </c>
      <c r="H5924" s="10" t="s">
        <v>31647</v>
      </c>
      <c r="I5924" s="47" t="s">
        <v>5840</v>
      </c>
      <c r="J5924" s="10" t="s">
        <v>7526</v>
      </c>
      <c r="K5924" s="10" t="s">
        <v>31648</v>
      </c>
    </row>
    <row r="5925" spans="3:11" ht="15" customHeight="1" x14ac:dyDescent="0.3">
      <c r="C5925" s="44" t="s">
        <v>20444</v>
      </c>
      <c r="D5925" s="47" t="s">
        <v>434</v>
      </c>
      <c r="F5925" s="52" t="s">
        <v>31649</v>
      </c>
      <c r="G5925" s="10">
        <v>702158</v>
      </c>
      <c r="H5925" s="10" t="s">
        <v>31650</v>
      </c>
      <c r="I5925" s="47" t="s">
        <v>15700</v>
      </c>
      <c r="J5925" s="10" t="s">
        <v>31651</v>
      </c>
      <c r="K5925" s="10" t="s">
        <v>31652</v>
      </c>
    </row>
    <row r="5926" spans="3:11" ht="15" customHeight="1" x14ac:dyDescent="0.3">
      <c r="C5926" s="44" t="s">
        <v>20445</v>
      </c>
      <c r="D5926" s="47" t="s">
        <v>436</v>
      </c>
      <c r="F5926" s="52" t="s">
        <v>31653</v>
      </c>
      <c r="G5926" s="10">
        <v>699340</v>
      </c>
      <c r="H5926" s="10" t="s">
        <v>31654</v>
      </c>
      <c r="I5926" s="47" t="s">
        <v>7895</v>
      </c>
      <c r="J5926" s="10" t="s">
        <v>7606</v>
      </c>
      <c r="K5926" s="10" t="s">
        <v>31655</v>
      </c>
    </row>
    <row r="5927" spans="3:11" ht="15" customHeight="1" x14ac:dyDescent="0.3">
      <c r="C5927" s="44" t="s">
        <v>20446</v>
      </c>
      <c r="D5927" s="47" t="s">
        <v>439</v>
      </c>
      <c r="F5927" s="52" t="s">
        <v>31656</v>
      </c>
      <c r="G5927" s="10">
        <v>708438</v>
      </c>
      <c r="H5927" s="10" t="s">
        <v>31657</v>
      </c>
      <c r="I5927" s="47" t="s">
        <v>15707</v>
      </c>
      <c r="J5927" s="10" t="s">
        <v>22000</v>
      </c>
      <c r="K5927" s="10" t="s">
        <v>31658</v>
      </c>
    </row>
    <row r="5928" spans="3:11" ht="15" customHeight="1" x14ac:dyDescent="0.3">
      <c r="C5928" s="44" t="s">
        <v>20447</v>
      </c>
      <c r="D5928" s="47" t="s">
        <v>508</v>
      </c>
      <c r="F5928" s="52" t="s">
        <v>31659</v>
      </c>
      <c r="G5928" s="10">
        <v>709683</v>
      </c>
      <c r="H5928" s="10" t="s">
        <v>31660</v>
      </c>
      <c r="I5928" s="47" t="s">
        <v>7898</v>
      </c>
      <c r="J5928" s="10" t="s">
        <v>7900</v>
      </c>
      <c r="K5928" s="10" t="s">
        <v>31661</v>
      </c>
    </row>
    <row r="5929" spans="3:11" ht="15" customHeight="1" x14ac:dyDescent="0.3">
      <c r="C5929" s="44" t="s">
        <v>20448</v>
      </c>
      <c r="D5929" s="47" t="s">
        <v>516</v>
      </c>
      <c r="F5929" s="52" t="s">
        <v>31662</v>
      </c>
      <c r="G5929" s="10">
        <v>716752</v>
      </c>
      <c r="H5929" s="10" t="s">
        <v>31663</v>
      </c>
      <c r="I5929" s="47" t="s">
        <v>15712</v>
      </c>
      <c r="J5929" s="10" t="s">
        <v>22009</v>
      </c>
      <c r="K5929" s="10" t="s">
        <v>31664</v>
      </c>
    </row>
    <row r="5930" spans="3:11" ht="15" customHeight="1" x14ac:dyDescent="0.3">
      <c r="C5930" s="44" t="s">
        <v>20449</v>
      </c>
      <c r="D5930" s="47" t="s">
        <v>542</v>
      </c>
      <c r="F5930" s="52" t="s">
        <v>31665</v>
      </c>
      <c r="G5930" s="10">
        <v>697649</v>
      </c>
      <c r="H5930" s="10" t="s">
        <v>31666</v>
      </c>
      <c r="I5930" s="47" t="s">
        <v>15714</v>
      </c>
      <c r="J5930" s="10" t="s">
        <v>22012</v>
      </c>
      <c r="K5930" s="10" t="s">
        <v>31667</v>
      </c>
    </row>
    <row r="5931" spans="3:11" ht="15" customHeight="1" x14ac:dyDescent="0.3">
      <c r="C5931" s="44" t="s">
        <v>20450</v>
      </c>
      <c r="D5931" s="47" t="s">
        <v>551</v>
      </c>
      <c r="F5931" s="52" t="s">
        <v>31668</v>
      </c>
      <c r="G5931" s="10">
        <v>710776</v>
      </c>
      <c r="H5931" s="10" t="s">
        <v>31669</v>
      </c>
      <c r="I5931" s="47" t="s">
        <v>28322</v>
      </c>
      <c r="J5931" s="10" t="s">
        <v>31670</v>
      </c>
      <c r="K5931" s="10" t="s">
        <v>31671</v>
      </c>
    </row>
    <row r="5932" spans="3:11" ht="15" customHeight="1" x14ac:dyDescent="0.3">
      <c r="C5932" s="44" t="s">
        <v>20451</v>
      </c>
      <c r="D5932" s="47" t="s">
        <v>559</v>
      </c>
      <c r="F5932" s="52" t="s">
        <v>31672</v>
      </c>
      <c r="G5932" s="10">
        <v>703905</v>
      </c>
      <c r="H5932" s="10" t="s">
        <v>31673</v>
      </c>
      <c r="I5932" s="47" t="s">
        <v>4500</v>
      </c>
      <c r="J5932" s="10" t="s">
        <v>7956</v>
      </c>
      <c r="K5932" s="10" t="s">
        <v>31674</v>
      </c>
    </row>
    <row r="5933" spans="3:11" ht="15" customHeight="1" x14ac:dyDescent="0.3">
      <c r="C5933" s="44" t="s">
        <v>20452</v>
      </c>
      <c r="D5933" s="47" t="s">
        <v>569</v>
      </c>
      <c r="F5933" s="52" t="s">
        <v>31675</v>
      </c>
      <c r="G5933" s="10">
        <v>717049</v>
      </c>
      <c r="H5933" s="10" t="s">
        <v>31676</v>
      </c>
      <c r="I5933" s="47" t="s">
        <v>15717</v>
      </c>
      <c r="J5933" s="10" t="s">
        <v>22048</v>
      </c>
      <c r="K5933" s="10" t="s">
        <v>31677</v>
      </c>
    </row>
    <row r="5934" spans="3:11" ht="15" customHeight="1" x14ac:dyDescent="0.3">
      <c r="C5934" s="44" t="s">
        <v>20453</v>
      </c>
      <c r="D5934" s="47" t="s">
        <v>584</v>
      </c>
      <c r="F5934" s="52" t="s">
        <v>31678</v>
      </c>
      <c r="G5934" s="10">
        <v>696734</v>
      </c>
      <c r="H5934" s="10" t="s">
        <v>31679</v>
      </c>
      <c r="I5934" s="47" t="s">
        <v>15719</v>
      </c>
      <c r="J5934" s="10" t="s">
        <v>31680</v>
      </c>
      <c r="K5934" s="10" t="s">
        <v>31681</v>
      </c>
    </row>
    <row r="5935" spans="3:11" ht="15" customHeight="1" x14ac:dyDescent="0.3">
      <c r="C5935" s="44" t="s">
        <v>20454</v>
      </c>
      <c r="D5935" s="47" t="s">
        <v>598</v>
      </c>
      <c r="F5935" s="52" t="s">
        <v>31682</v>
      </c>
      <c r="G5935" s="10">
        <v>702625</v>
      </c>
      <c r="H5935" s="10" t="s">
        <v>31683</v>
      </c>
      <c r="I5935" s="47" t="s">
        <v>8111</v>
      </c>
      <c r="J5935" s="10" t="s">
        <v>7803</v>
      </c>
      <c r="K5935" s="10" t="s">
        <v>31684</v>
      </c>
    </row>
    <row r="5936" spans="3:11" ht="15" customHeight="1" x14ac:dyDescent="0.3">
      <c r="C5936" s="44" t="s">
        <v>20455</v>
      </c>
      <c r="D5936" s="47" t="s">
        <v>610</v>
      </c>
      <c r="F5936" s="52" t="s">
        <v>31685</v>
      </c>
      <c r="G5936" s="10">
        <v>699550</v>
      </c>
      <c r="H5936" s="10" t="s">
        <v>31686</v>
      </c>
      <c r="I5936" s="47" t="s">
        <v>15722</v>
      </c>
      <c r="J5936" s="10" t="s">
        <v>22075</v>
      </c>
      <c r="K5936" s="10" t="s">
        <v>31687</v>
      </c>
    </row>
    <row r="5937" spans="3:11" ht="15" customHeight="1" x14ac:dyDescent="0.3">
      <c r="C5937" s="44" t="s">
        <v>20456</v>
      </c>
      <c r="D5937" s="47" t="s">
        <v>622</v>
      </c>
      <c r="F5937" s="52" t="s">
        <v>31688</v>
      </c>
      <c r="G5937" s="10">
        <v>700282</v>
      </c>
      <c r="H5937" s="10" t="s">
        <v>31689</v>
      </c>
      <c r="I5937" s="47" t="s">
        <v>15724</v>
      </c>
      <c r="J5937" s="10" t="s">
        <v>22078</v>
      </c>
      <c r="K5937" s="10" t="s">
        <v>31690</v>
      </c>
    </row>
    <row r="5938" spans="3:11" ht="15" customHeight="1" x14ac:dyDescent="0.3">
      <c r="C5938" s="44" t="s">
        <v>20457</v>
      </c>
      <c r="D5938" s="47" t="s">
        <v>632</v>
      </c>
      <c r="F5938" s="52" t="s">
        <v>31691</v>
      </c>
      <c r="G5938" s="10">
        <v>714923</v>
      </c>
      <c r="H5938" s="10" t="s">
        <v>31692</v>
      </c>
      <c r="I5938" s="47" t="s">
        <v>28330</v>
      </c>
      <c r="J5938" s="10" t="s">
        <v>7909</v>
      </c>
      <c r="K5938" s="10" t="s">
        <v>31693</v>
      </c>
    </row>
    <row r="5939" spans="3:11" ht="15" customHeight="1" x14ac:dyDescent="0.3">
      <c r="C5939" s="44" t="s">
        <v>20458</v>
      </c>
      <c r="D5939" s="47" t="s">
        <v>640</v>
      </c>
      <c r="F5939" s="52" t="s">
        <v>31694</v>
      </c>
      <c r="G5939" s="10">
        <v>702945</v>
      </c>
      <c r="H5939" s="10" t="s">
        <v>31695</v>
      </c>
      <c r="I5939" s="47" t="s">
        <v>15727</v>
      </c>
      <c r="J5939" s="10" t="s">
        <v>22084</v>
      </c>
      <c r="K5939" s="10" t="s">
        <v>31696</v>
      </c>
    </row>
    <row r="5940" spans="3:11" ht="15" customHeight="1" x14ac:dyDescent="0.3">
      <c r="C5940" s="44" t="s">
        <v>20459</v>
      </c>
      <c r="D5940" s="47" t="s">
        <v>651</v>
      </c>
      <c r="F5940" s="52" t="s">
        <v>31697</v>
      </c>
      <c r="G5940" s="10">
        <v>704785</v>
      </c>
      <c r="H5940" s="10" t="s">
        <v>31698</v>
      </c>
      <c r="I5940" s="47" t="s">
        <v>15729</v>
      </c>
      <c r="J5940" s="10" t="s">
        <v>22087</v>
      </c>
      <c r="K5940" s="10" t="s">
        <v>31699</v>
      </c>
    </row>
    <row r="5941" spans="3:11" ht="15" customHeight="1" x14ac:dyDescent="0.3">
      <c r="C5941" s="44" t="s">
        <v>20460</v>
      </c>
      <c r="D5941" s="47" t="s">
        <v>663</v>
      </c>
      <c r="F5941" s="52" t="s">
        <v>31700</v>
      </c>
      <c r="G5941" s="10">
        <v>704451</v>
      </c>
      <c r="H5941" s="10" t="s">
        <v>31701</v>
      </c>
      <c r="I5941" s="47" t="s">
        <v>15731</v>
      </c>
      <c r="J5941" s="10" t="s">
        <v>22090</v>
      </c>
      <c r="K5941" s="10" t="s">
        <v>31702</v>
      </c>
    </row>
    <row r="5942" spans="3:11" ht="15" customHeight="1" x14ac:dyDescent="0.3">
      <c r="C5942" s="44" t="s">
        <v>20461</v>
      </c>
      <c r="D5942" s="47" t="s">
        <v>675</v>
      </c>
      <c r="F5942" s="52" t="s">
        <v>31703</v>
      </c>
      <c r="G5942" s="10">
        <v>718888</v>
      </c>
      <c r="H5942" s="10" t="s">
        <v>31704</v>
      </c>
      <c r="I5942" s="47" t="s">
        <v>7872</v>
      </c>
      <c r="J5942" s="10" t="s">
        <v>8025</v>
      </c>
      <c r="K5942" s="10" t="s">
        <v>31705</v>
      </c>
    </row>
    <row r="5943" spans="3:11" ht="15" customHeight="1" x14ac:dyDescent="0.3">
      <c r="C5943" s="44" t="s">
        <v>20462</v>
      </c>
      <c r="D5943" s="47" t="s">
        <v>713</v>
      </c>
      <c r="F5943" s="52" t="s">
        <v>31706</v>
      </c>
      <c r="G5943" s="10">
        <v>701341</v>
      </c>
      <c r="H5943" s="10" t="s">
        <v>31707</v>
      </c>
      <c r="I5943" s="47" t="s">
        <v>15734</v>
      </c>
      <c r="J5943" s="10" t="s">
        <v>22140</v>
      </c>
      <c r="K5943" s="10" t="s">
        <v>31708</v>
      </c>
    </row>
    <row r="5944" spans="3:11" ht="15" customHeight="1" x14ac:dyDescent="0.3">
      <c r="C5944" s="44" t="s">
        <v>20463</v>
      </c>
      <c r="D5944" s="47" t="s">
        <v>724</v>
      </c>
      <c r="F5944" s="52" t="s">
        <v>31709</v>
      </c>
      <c r="G5944" s="10">
        <v>695746</v>
      </c>
      <c r="H5944" s="10" t="s">
        <v>31710</v>
      </c>
      <c r="I5944" s="47" t="s">
        <v>8740</v>
      </c>
      <c r="J5944" s="10" t="s">
        <v>8301</v>
      </c>
      <c r="K5944" s="10" t="s">
        <v>31711</v>
      </c>
    </row>
    <row r="5945" spans="3:11" ht="15" customHeight="1" x14ac:dyDescent="0.3">
      <c r="C5945" s="44" t="s">
        <v>20464</v>
      </c>
      <c r="D5945" s="47" t="s">
        <v>731</v>
      </c>
      <c r="F5945" s="52" t="s">
        <v>31712</v>
      </c>
      <c r="G5945" s="10">
        <v>694187</v>
      </c>
      <c r="H5945" s="10" t="s">
        <v>31713</v>
      </c>
      <c r="I5945" s="47" t="s">
        <v>7492</v>
      </c>
      <c r="J5945" s="10" t="s">
        <v>8322</v>
      </c>
      <c r="K5945" s="10" t="s">
        <v>31714</v>
      </c>
    </row>
    <row r="5946" spans="3:11" ht="15" customHeight="1" x14ac:dyDescent="0.3">
      <c r="C5946" s="44" t="s">
        <v>20465</v>
      </c>
      <c r="D5946" s="47" t="s">
        <v>738</v>
      </c>
      <c r="F5946" s="52" t="s">
        <v>31715</v>
      </c>
      <c r="G5946" s="10">
        <v>697151</v>
      </c>
      <c r="H5946" s="10" t="s">
        <v>31716</v>
      </c>
      <c r="I5946" s="47" t="s">
        <v>8765</v>
      </c>
      <c r="J5946" s="10" t="s">
        <v>8326</v>
      </c>
      <c r="K5946" s="10" t="s">
        <v>31717</v>
      </c>
    </row>
    <row r="5947" spans="3:11" ht="15" customHeight="1" x14ac:dyDescent="0.3">
      <c r="C5947" s="44" t="s">
        <v>20466</v>
      </c>
      <c r="D5947" s="47" t="s">
        <v>747</v>
      </c>
      <c r="F5947" s="52" t="s">
        <v>31718</v>
      </c>
      <c r="G5947" s="10">
        <v>709901</v>
      </c>
      <c r="H5947" s="10" t="s">
        <v>31719</v>
      </c>
      <c r="I5947" s="47" t="s">
        <v>15741</v>
      </c>
      <c r="J5947" s="10" t="s">
        <v>31720</v>
      </c>
      <c r="K5947" s="10" t="s">
        <v>31721</v>
      </c>
    </row>
    <row r="5948" spans="3:11" ht="15" customHeight="1" x14ac:dyDescent="0.3">
      <c r="C5948" s="44" t="s">
        <v>20467</v>
      </c>
      <c r="D5948" s="47" t="s">
        <v>758</v>
      </c>
      <c r="F5948" s="52" t="s">
        <v>31722</v>
      </c>
      <c r="G5948" s="10">
        <v>698816</v>
      </c>
      <c r="H5948" s="10" t="s">
        <v>31723</v>
      </c>
      <c r="I5948" s="47" t="s">
        <v>15743</v>
      </c>
      <c r="J5948" s="10" t="s">
        <v>22185</v>
      </c>
      <c r="K5948" s="10" t="s">
        <v>31724</v>
      </c>
    </row>
    <row r="5949" spans="3:11" ht="15" customHeight="1" x14ac:dyDescent="0.3">
      <c r="C5949" s="44" t="s">
        <v>20468</v>
      </c>
      <c r="D5949" s="47" t="s">
        <v>769</v>
      </c>
      <c r="F5949" s="52" t="s">
        <v>31725</v>
      </c>
      <c r="G5949" s="10">
        <v>696416</v>
      </c>
      <c r="H5949" s="10" t="s">
        <v>31726</v>
      </c>
      <c r="I5949" s="47" t="s">
        <v>4220</v>
      </c>
      <c r="J5949" s="10" t="s">
        <v>8847</v>
      </c>
      <c r="K5949" s="10" t="s">
        <v>31727</v>
      </c>
    </row>
    <row r="5950" spans="3:11" ht="15" customHeight="1" x14ac:dyDescent="0.3">
      <c r="C5950" s="44" t="s">
        <v>20469</v>
      </c>
      <c r="D5950" s="47" t="s">
        <v>778</v>
      </c>
      <c r="F5950" s="52" t="s">
        <v>31728</v>
      </c>
      <c r="G5950" s="10">
        <v>699169</v>
      </c>
      <c r="H5950" s="10" t="s">
        <v>31729</v>
      </c>
      <c r="I5950" s="47" t="s">
        <v>15746</v>
      </c>
      <c r="J5950" s="10" t="s">
        <v>22188</v>
      </c>
      <c r="K5950" s="10" t="s">
        <v>31730</v>
      </c>
    </row>
    <row r="5951" spans="3:11" ht="15" customHeight="1" x14ac:dyDescent="0.3">
      <c r="C5951" s="44" t="s">
        <v>20470</v>
      </c>
      <c r="D5951" s="47" t="s">
        <v>786</v>
      </c>
      <c r="F5951" s="52" t="s">
        <v>31731</v>
      </c>
      <c r="G5951" s="10">
        <v>701636</v>
      </c>
      <c r="H5951" s="10" t="s">
        <v>31732</v>
      </c>
      <c r="I5951" s="47" t="s">
        <v>15750</v>
      </c>
      <c r="J5951" s="10" t="s">
        <v>22194</v>
      </c>
      <c r="K5951" s="10" t="s">
        <v>31733</v>
      </c>
    </row>
    <row r="5952" spans="3:11" ht="15" customHeight="1" x14ac:dyDescent="0.3">
      <c r="C5952" s="44" t="s">
        <v>20471</v>
      </c>
      <c r="D5952" s="47" t="s">
        <v>797</v>
      </c>
      <c r="F5952" s="52" t="s">
        <v>31734</v>
      </c>
      <c r="G5952" s="10">
        <v>716810</v>
      </c>
      <c r="H5952" s="10" t="s">
        <v>31735</v>
      </c>
      <c r="I5952" s="47" t="s">
        <v>15752</v>
      </c>
      <c r="J5952" s="10" t="s">
        <v>22197</v>
      </c>
      <c r="K5952" s="10" t="s">
        <v>31736</v>
      </c>
    </row>
    <row r="5953" spans="3:11" ht="15" customHeight="1" x14ac:dyDescent="0.3">
      <c r="C5953" s="44" t="s">
        <v>20472</v>
      </c>
      <c r="D5953" s="47" t="s">
        <v>806</v>
      </c>
      <c r="F5953" s="52" t="s">
        <v>31737</v>
      </c>
      <c r="G5953" s="10">
        <v>699324</v>
      </c>
      <c r="H5953" s="10" t="s">
        <v>31738</v>
      </c>
      <c r="I5953" s="47" t="s">
        <v>15754</v>
      </c>
      <c r="J5953" s="10" t="s">
        <v>22200</v>
      </c>
      <c r="K5953" s="10" t="s">
        <v>31739</v>
      </c>
    </row>
    <row r="5954" spans="3:11" ht="15" customHeight="1" x14ac:dyDescent="0.3">
      <c r="C5954" s="44" t="s">
        <v>20473</v>
      </c>
      <c r="D5954" s="47" t="s">
        <v>816</v>
      </c>
      <c r="E5954" s="48"/>
      <c r="F5954" s="52" t="s">
        <v>31740</v>
      </c>
      <c r="G5954" s="10">
        <v>693445</v>
      </c>
      <c r="H5954" s="10" t="s">
        <v>31741</v>
      </c>
      <c r="I5954" s="47" t="s">
        <v>8067</v>
      </c>
      <c r="J5954" s="10" t="s">
        <v>8531</v>
      </c>
      <c r="K5954" s="10" t="s">
        <v>31742</v>
      </c>
    </row>
    <row r="5955" spans="3:11" ht="15" customHeight="1" x14ac:dyDescent="0.3">
      <c r="C5955" s="44" t="s">
        <v>20474</v>
      </c>
      <c r="D5955" s="47" t="s">
        <v>848</v>
      </c>
      <c r="E5955" s="48"/>
      <c r="F5955" s="52" t="s">
        <v>31743</v>
      </c>
      <c r="G5955" s="10">
        <v>696737</v>
      </c>
      <c r="H5955" s="10" t="s">
        <v>31744</v>
      </c>
      <c r="I5955" s="47" t="s">
        <v>8068</v>
      </c>
      <c r="J5955" s="10" t="s">
        <v>8534</v>
      </c>
      <c r="K5955" s="10" t="s">
        <v>31745</v>
      </c>
    </row>
    <row r="5956" spans="3:11" ht="15" customHeight="1" x14ac:dyDescent="0.3">
      <c r="C5956" s="44" t="s">
        <v>20475</v>
      </c>
      <c r="D5956" s="47" t="s">
        <v>449</v>
      </c>
      <c r="E5956" s="48"/>
      <c r="F5956" s="52" t="s">
        <v>31746</v>
      </c>
      <c r="G5956" s="10">
        <v>714328</v>
      </c>
      <c r="H5956" s="10" t="s">
        <v>31747</v>
      </c>
      <c r="I5956" s="47" t="s">
        <v>15758</v>
      </c>
      <c r="J5956" s="10" t="s">
        <v>22203</v>
      </c>
      <c r="K5956" s="10" t="s">
        <v>31748</v>
      </c>
    </row>
    <row r="5957" spans="3:11" ht="15" customHeight="1" x14ac:dyDescent="0.3">
      <c r="C5957" s="44" t="s">
        <v>20476</v>
      </c>
      <c r="D5957" s="47" t="s">
        <v>987</v>
      </c>
      <c r="E5957" s="48"/>
      <c r="F5957" s="52" t="s">
        <v>31749</v>
      </c>
      <c r="G5957" s="10">
        <v>705109</v>
      </c>
      <c r="H5957" s="10" t="s">
        <v>31750</v>
      </c>
      <c r="I5957" s="47" t="s">
        <v>15762</v>
      </c>
      <c r="J5957" s="10" t="s">
        <v>22211</v>
      </c>
      <c r="K5957" s="10" t="s">
        <v>31751</v>
      </c>
    </row>
    <row r="5958" spans="3:11" ht="15" customHeight="1" x14ac:dyDescent="0.3">
      <c r="C5958" s="44" t="s">
        <v>20477</v>
      </c>
      <c r="D5958" s="47" t="s">
        <v>452</v>
      </c>
      <c r="E5958" s="48"/>
      <c r="F5958" s="52" t="s">
        <v>31752</v>
      </c>
      <c r="G5958" s="10">
        <v>700379</v>
      </c>
      <c r="H5958" s="10" t="s">
        <v>31753</v>
      </c>
      <c r="I5958" s="47" t="s">
        <v>3779</v>
      </c>
      <c r="J5958" s="10" t="s">
        <v>8671</v>
      </c>
      <c r="K5958" s="10" t="s">
        <v>31754</v>
      </c>
    </row>
    <row r="5959" spans="3:11" ht="15" customHeight="1" x14ac:dyDescent="0.3">
      <c r="C5959" s="44" t="s">
        <v>20478</v>
      </c>
      <c r="D5959" s="47" t="s">
        <v>1178</v>
      </c>
      <c r="E5959" s="48"/>
      <c r="F5959" s="52" t="s">
        <v>31755</v>
      </c>
      <c r="G5959" s="55" t="s">
        <v>27178</v>
      </c>
      <c r="H5959" s="55" t="s">
        <v>27178</v>
      </c>
      <c r="I5959" s="47" t="s">
        <v>28551</v>
      </c>
      <c r="J5959" s="10" t="s">
        <v>31756</v>
      </c>
      <c r="K5959" s="10" t="s">
        <v>31757</v>
      </c>
    </row>
    <row r="5960" spans="3:11" ht="15" customHeight="1" x14ac:dyDescent="0.3">
      <c r="C5960" s="44" t="s">
        <v>20479</v>
      </c>
      <c r="D5960" s="47" t="s">
        <v>1191</v>
      </c>
      <c r="E5960" s="48"/>
      <c r="F5960" s="52" t="s">
        <v>31758</v>
      </c>
      <c r="G5960" s="10">
        <v>704708</v>
      </c>
      <c r="H5960" s="10" t="s">
        <v>31759</v>
      </c>
      <c r="I5960" s="47" t="s">
        <v>6336</v>
      </c>
      <c r="J5960" s="10" t="s">
        <v>31760</v>
      </c>
      <c r="K5960" s="10" t="s">
        <v>31761</v>
      </c>
    </row>
    <row r="5961" spans="3:11" ht="15" customHeight="1" x14ac:dyDescent="0.3">
      <c r="C5961" s="44" t="s">
        <v>20480</v>
      </c>
      <c r="D5961" s="47" t="s">
        <v>1250</v>
      </c>
      <c r="E5961" s="48"/>
      <c r="F5961" s="52" t="s">
        <v>31762</v>
      </c>
      <c r="G5961" s="10">
        <v>694823</v>
      </c>
      <c r="H5961" s="10" t="s">
        <v>31763</v>
      </c>
      <c r="I5961" s="47" t="s">
        <v>9519</v>
      </c>
      <c r="J5961" s="10" t="s">
        <v>31764</v>
      </c>
      <c r="K5961" s="10" t="s">
        <v>31765</v>
      </c>
    </row>
    <row r="5962" spans="3:11" ht="15" customHeight="1" x14ac:dyDescent="0.3">
      <c r="C5962" s="44" t="s">
        <v>20481</v>
      </c>
      <c r="D5962" s="47" t="s">
        <v>1263</v>
      </c>
      <c r="E5962" s="48"/>
      <c r="F5962" s="52" t="s">
        <v>31766</v>
      </c>
      <c r="G5962" s="10">
        <v>701569</v>
      </c>
      <c r="H5962" s="10" t="s">
        <v>31767</v>
      </c>
      <c r="I5962" s="47" t="s">
        <v>15768</v>
      </c>
      <c r="J5962" s="10" t="s">
        <v>22250</v>
      </c>
      <c r="K5962" s="10" t="s">
        <v>31768</v>
      </c>
    </row>
    <row r="5963" spans="3:11" ht="15" customHeight="1" x14ac:dyDescent="0.3">
      <c r="C5963" s="44" t="s">
        <v>20482</v>
      </c>
      <c r="D5963" s="47" t="s">
        <v>461</v>
      </c>
      <c r="E5963" s="48"/>
      <c r="F5963" s="52" t="s">
        <v>31769</v>
      </c>
      <c r="G5963" s="10">
        <v>714692</v>
      </c>
      <c r="H5963" s="10" t="s">
        <v>31770</v>
      </c>
      <c r="I5963" s="47" t="s">
        <v>15770</v>
      </c>
      <c r="J5963" s="10" t="s">
        <v>22253</v>
      </c>
      <c r="K5963" s="10" t="s">
        <v>31771</v>
      </c>
    </row>
    <row r="5964" spans="3:11" ht="15" customHeight="1" x14ac:dyDescent="0.3">
      <c r="C5964" s="44" t="s">
        <v>20483</v>
      </c>
      <c r="D5964" s="47" t="s">
        <v>1278</v>
      </c>
      <c r="E5964" s="48"/>
      <c r="F5964" s="52" t="s">
        <v>31772</v>
      </c>
      <c r="G5964" s="10">
        <v>707745</v>
      </c>
      <c r="H5964" s="10" t="s">
        <v>31773</v>
      </c>
      <c r="I5964" s="47" t="s">
        <v>15774</v>
      </c>
      <c r="J5964" s="10" t="s">
        <v>22259</v>
      </c>
      <c r="K5964" s="10" t="s">
        <v>31774</v>
      </c>
    </row>
    <row r="5965" spans="3:11" ht="15" customHeight="1" x14ac:dyDescent="0.3">
      <c r="C5965" s="44" t="s">
        <v>20484</v>
      </c>
      <c r="D5965" s="47" t="s">
        <v>1370</v>
      </c>
      <c r="E5965" s="48"/>
      <c r="F5965" s="52" t="s">
        <v>31775</v>
      </c>
      <c r="G5965" s="10">
        <v>695984</v>
      </c>
      <c r="H5965" s="10" t="s">
        <v>31776</v>
      </c>
      <c r="I5965" s="47" t="s">
        <v>15776</v>
      </c>
      <c r="J5965" s="10" t="s">
        <v>22262</v>
      </c>
      <c r="K5965" s="10" t="s">
        <v>31777</v>
      </c>
    </row>
    <row r="5966" spans="3:11" ht="15" customHeight="1" x14ac:dyDescent="0.3">
      <c r="C5966" s="44" t="s">
        <v>20485</v>
      </c>
      <c r="D5966" s="47" t="s">
        <v>1388</v>
      </c>
      <c r="E5966" s="48"/>
      <c r="F5966" s="52" t="s">
        <v>31778</v>
      </c>
      <c r="G5966" s="10">
        <v>701580</v>
      </c>
      <c r="H5966" s="10" t="s">
        <v>31779</v>
      </c>
      <c r="I5966" s="47" t="s">
        <v>15778</v>
      </c>
      <c r="J5966" s="10" t="s">
        <v>22265</v>
      </c>
      <c r="K5966" s="10" t="s">
        <v>31780</v>
      </c>
    </row>
    <row r="5967" spans="3:11" ht="15" customHeight="1" x14ac:dyDescent="0.3">
      <c r="C5967" s="44" t="s">
        <v>20486</v>
      </c>
      <c r="D5967" s="47" t="s">
        <v>1411</v>
      </c>
      <c r="E5967" s="48"/>
      <c r="F5967" s="52" t="s">
        <v>31781</v>
      </c>
      <c r="G5967" s="10">
        <v>708802</v>
      </c>
      <c r="H5967" s="10" t="s">
        <v>31782</v>
      </c>
      <c r="I5967" s="47" t="s">
        <v>9614</v>
      </c>
      <c r="J5967" s="10" t="s">
        <v>31783</v>
      </c>
      <c r="K5967" s="10" t="s">
        <v>31784</v>
      </c>
    </row>
    <row r="5968" spans="3:11" ht="15" customHeight="1" x14ac:dyDescent="0.3">
      <c r="C5968" s="44" t="s">
        <v>20487</v>
      </c>
      <c r="D5968" s="47" t="s">
        <v>465</v>
      </c>
      <c r="E5968" s="48"/>
      <c r="F5968" s="52" t="s">
        <v>31785</v>
      </c>
      <c r="G5968" s="10">
        <v>699132</v>
      </c>
      <c r="H5968" s="10" t="s">
        <v>31786</v>
      </c>
      <c r="I5968" s="47" t="s">
        <v>15783</v>
      </c>
      <c r="J5968" s="10" t="s">
        <v>22277</v>
      </c>
      <c r="K5968" s="10" t="s">
        <v>31787</v>
      </c>
    </row>
    <row r="5969" spans="3:11" ht="15" customHeight="1" x14ac:dyDescent="0.3">
      <c r="C5969" s="44" t="s">
        <v>20488</v>
      </c>
      <c r="D5969" s="47" t="s">
        <v>1435</v>
      </c>
      <c r="E5969" s="48"/>
      <c r="F5969" s="52" t="s">
        <v>31788</v>
      </c>
      <c r="G5969" s="10">
        <v>702554</v>
      </c>
      <c r="H5969" s="10" t="s">
        <v>31789</v>
      </c>
      <c r="I5969" s="47" t="s">
        <v>15785</v>
      </c>
      <c r="J5969" s="10" t="s">
        <v>22280</v>
      </c>
      <c r="K5969" s="10" t="s">
        <v>31790</v>
      </c>
    </row>
    <row r="5970" spans="3:11" ht="15" customHeight="1" x14ac:dyDescent="0.3">
      <c r="C5970" s="44" t="s">
        <v>20489</v>
      </c>
      <c r="D5970" s="47" t="s">
        <v>858</v>
      </c>
      <c r="E5970" s="48"/>
      <c r="F5970" s="52" t="s">
        <v>31791</v>
      </c>
      <c r="G5970" s="10">
        <v>718137</v>
      </c>
      <c r="H5970" s="10" t="s">
        <v>31792</v>
      </c>
      <c r="I5970" s="47" t="s">
        <v>9626</v>
      </c>
      <c r="J5970" s="10" t="s">
        <v>9215</v>
      </c>
      <c r="K5970" s="10" t="s">
        <v>31793</v>
      </c>
    </row>
    <row r="5971" spans="3:11" ht="15" customHeight="1" x14ac:dyDescent="0.3">
      <c r="C5971" s="44" t="s">
        <v>20490</v>
      </c>
      <c r="D5971" s="47" t="s">
        <v>1547</v>
      </c>
      <c r="E5971" s="48"/>
      <c r="F5971" s="52" t="s">
        <v>31794</v>
      </c>
      <c r="G5971" s="10">
        <v>697428</v>
      </c>
      <c r="H5971" s="10" t="s">
        <v>31795</v>
      </c>
      <c r="I5971" s="47" t="s">
        <v>15788</v>
      </c>
      <c r="J5971" s="10" t="s">
        <v>22283</v>
      </c>
      <c r="K5971" s="10" t="s">
        <v>31796</v>
      </c>
    </row>
    <row r="5972" spans="3:11" ht="15" customHeight="1" x14ac:dyDescent="0.3">
      <c r="C5972" s="44" t="s">
        <v>20491</v>
      </c>
      <c r="D5972" s="47" t="s">
        <v>1571</v>
      </c>
      <c r="E5972" s="48"/>
      <c r="F5972" s="52" t="s">
        <v>31797</v>
      </c>
      <c r="G5972" s="10">
        <v>698072</v>
      </c>
      <c r="H5972" s="10" t="s">
        <v>31798</v>
      </c>
      <c r="I5972" s="47" t="s">
        <v>15790</v>
      </c>
      <c r="J5972" s="10" t="s">
        <v>22286</v>
      </c>
      <c r="K5972" s="10" t="s">
        <v>31799</v>
      </c>
    </row>
    <row r="5973" spans="3:11" ht="15" customHeight="1" x14ac:dyDescent="0.3">
      <c r="C5973" s="44" t="s">
        <v>20492</v>
      </c>
      <c r="D5973" s="47" t="s">
        <v>860</v>
      </c>
      <c r="E5973" s="48"/>
      <c r="F5973" s="52" t="s">
        <v>31800</v>
      </c>
      <c r="G5973" s="10">
        <v>712122</v>
      </c>
      <c r="H5973" s="10" t="s">
        <v>31801</v>
      </c>
      <c r="I5973" s="47" t="s">
        <v>15792</v>
      </c>
      <c r="J5973" s="10" t="s">
        <v>22289</v>
      </c>
      <c r="K5973" s="10" t="s">
        <v>31802</v>
      </c>
    </row>
    <row r="5974" spans="3:11" ht="15" customHeight="1" x14ac:dyDescent="0.3">
      <c r="C5974" s="44" t="s">
        <v>20493</v>
      </c>
      <c r="D5974" s="47" t="s">
        <v>862</v>
      </c>
      <c r="E5974" s="48"/>
      <c r="F5974" s="52" t="s">
        <v>31803</v>
      </c>
      <c r="G5974" s="10">
        <v>701953</v>
      </c>
      <c r="H5974" s="10" t="s">
        <v>31804</v>
      </c>
      <c r="I5974" s="47" t="s">
        <v>15794</v>
      </c>
      <c r="J5974" s="10" t="s">
        <v>22292</v>
      </c>
      <c r="K5974" s="10" t="s">
        <v>31805</v>
      </c>
    </row>
    <row r="5975" spans="3:11" ht="15" customHeight="1" x14ac:dyDescent="0.3">
      <c r="C5975" s="44" t="s">
        <v>20494</v>
      </c>
      <c r="D5975" s="47" t="s">
        <v>866</v>
      </c>
      <c r="E5975" s="48"/>
      <c r="F5975" s="52" t="s">
        <v>31806</v>
      </c>
      <c r="G5975" s="10">
        <v>694501</v>
      </c>
      <c r="H5975" s="10" t="s">
        <v>31807</v>
      </c>
      <c r="I5975" s="47" t="s">
        <v>15796</v>
      </c>
      <c r="J5975" s="10" t="s">
        <v>22295</v>
      </c>
      <c r="K5975" s="10" t="s">
        <v>31808</v>
      </c>
    </row>
    <row r="5976" spans="3:11" ht="15" customHeight="1" x14ac:dyDescent="0.3">
      <c r="C5976" s="44" t="s">
        <v>20495</v>
      </c>
      <c r="D5976" s="47" t="s">
        <v>1632</v>
      </c>
      <c r="E5976" s="48"/>
      <c r="F5976" s="52" t="s">
        <v>31809</v>
      </c>
      <c r="G5976" s="10">
        <v>697067</v>
      </c>
      <c r="H5976" s="10" t="s">
        <v>31810</v>
      </c>
      <c r="I5976" s="47" t="s">
        <v>15800</v>
      </c>
      <c r="J5976" s="10" t="s">
        <v>22301</v>
      </c>
      <c r="K5976" s="10" t="s">
        <v>31811</v>
      </c>
    </row>
    <row r="5977" spans="3:11" ht="15" customHeight="1" x14ac:dyDescent="0.3">
      <c r="C5977" s="44" t="s">
        <v>20496</v>
      </c>
      <c r="D5977" s="47" t="s">
        <v>1641</v>
      </c>
      <c r="E5977" s="48"/>
      <c r="F5977" s="52" t="s">
        <v>31812</v>
      </c>
      <c r="G5977" s="10">
        <v>718216</v>
      </c>
      <c r="H5977" s="10" t="s">
        <v>31813</v>
      </c>
      <c r="I5977" s="47" t="s">
        <v>15802</v>
      </c>
      <c r="J5977" s="10" t="s">
        <v>22304</v>
      </c>
      <c r="K5977" s="10" t="s">
        <v>31814</v>
      </c>
    </row>
    <row r="5978" spans="3:11" ht="15" customHeight="1" x14ac:dyDescent="0.3">
      <c r="C5978" s="44" t="s">
        <v>20497</v>
      </c>
      <c r="D5978" s="47" t="s">
        <v>1719</v>
      </c>
      <c r="E5978" s="48"/>
      <c r="F5978" s="52" t="s">
        <v>31815</v>
      </c>
      <c r="G5978" s="10">
        <v>705340</v>
      </c>
      <c r="H5978" s="10" t="s">
        <v>31816</v>
      </c>
      <c r="I5978" s="47" t="s">
        <v>9646</v>
      </c>
      <c r="J5978" s="10" t="s">
        <v>9543</v>
      </c>
      <c r="K5978" s="10" t="s">
        <v>31817</v>
      </c>
    </row>
    <row r="5979" spans="3:11" ht="15" customHeight="1" x14ac:dyDescent="0.3">
      <c r="C5979" s="44" t="s">
        <v>20498</v>
      </c>
      <c r="D5979" s="47" t="s">
        <v>1746</v>
      </c>
      <c r="E5979" s="48"/>
      <c r="F5979" s="52" t="s">
        <v>31818</v>
      </c>
      <c r="G5979" s="10">
        <v>706726</v>
      </c>
      <c r="H5979" s="10" t="s">
        <v>31819</v>
      </c>
      <c r="I5979" s="47" t="s">
        <v>15805</v>
      </c>
      <c r="J5979" s="10" t="s">
        <v>22307</v>
      </c>
      <c r="K5979" s="10" t="s">
        <v>31820</v>
      </c>
    </row>
    <row r="5980" spans="3:11" ht="15" customHeight="1" x14ac:dyDescent="0.3">
      <c r="C5980" s="44" t="s">
        <v>20499</v>
      </c>
      <c r="D5980" s="47" t="s">
        <v>1152</v>
      </c>
      <c r="E5980" s="48"/>
      <c r="F5980" s="52" t="s">
        <v>31821</v>
      </c>
      <c r="G5980" s="10">
        <v>702842</v>
      </c>
      <c r="H5980" s="10" t="s">
        <v>31822</v>
      </c>
      <c r="I5980" s="47" t="s">
        <v>15807</v>
      </c>
      <c r="J5980" s="10" t="s">
        <v>22310</v>
      </c>
      <c r="K5980" s="10" t="s">
        <v>31823</v>
      </c>
    </row>
    <row r="5981" spans="3:11" ht="15" customHeight="1" x14ac:dyDescent="0.3">
      <c r="C5981" s="44" t="s">
        <v>20500</v>
      </c>
      <c r="D5981" s="47" t="s">
        <v>1157</v>
      </c>
      <c r="E5981" s="48"/>
      <c r="F5981" s="52" t="s">
        <v>31824</v>
      </c>
      <c r="G5981" s="10">
        <v>700890</v>
      </c>
      <c r="H5981" s="10" t="s">
        <v>31825</v>
      </c>
      <c r="I5981" s="47" t="s">
        <v>9651</v>
      </c>
      <c r="J5981" s="10" t="s">
        <v>9547</v>
      </c>
      <c r="K5981" s="10" t="s">
        <v>31826</v>
      </c>
    </row>
    <row r="5982" spans="3:11" ht="15" customHeight="1" x14ac:dyDescent="0.3">
      <c r="C5982" s="44" t="s">
        <v>20501</v>
      </c>
      <c r="D5982" s="47" t="s">
        <v>1163</v>
      </c>
      <c r="E5982" s="48"/>
      <c r="F5982" s="52" t="s">
        <v>31827</v>
      </c>
      <c r="G5982" s="10">
        <v>711339</v>
      </c>
      <c r="H5982" s="10" t="s">
        <v>31828</v>
      </c>
      <c r="I5982" s="47" t="s">
        <v>15810</v>
      </c>
      <c r="J5982" s="10" t="s">
        <v>22313</v>
      </c>
      <c r="K5982" s="10" t="s">
        <v>31829</v>
      </c>
    </row>
    <row r="5983" spans="3:11" ht="15" customHeight="1" x14ac:dyDescent="0.3">
      <c r="C5983" s="44" t="s">
        <v>20502</v>
      </c>
      <c r="D5983" s="47" t="s">
        <v>1811</v>
      </c>
      <c r="E5983" s="48"/>
      <c r="F5983" s="52" t="s">
        <v>31830</v>
      </c>
      <c r="G5983" s="10">
        <v>694972</v>
      </c>
      <c r="H5983" s="10" t="s">
        <v>31831</v>
      </c>
      <c r="I5983" s="47" t="s">
        <v>28374</v>
      </c>
      <c r="J5983" s="10" t="s">
        <v>31832</v>
      </c>
      <c r="K5983" s="10" t="s">
        <v>31833</v>
      </c>
    </row>
    <row r="5984" spans="3:11" ht="15" customHeight="1" x14ac:dyDescent="0.3">
      <c r="C5984" s="44" t="s">
        <v>20503</v>
      </c>
      <c r="D5984" s="48" t="s">
        <v>870</v>
      </c>
      <c r="E5984" s="48"/>
      <c r="F5984" s="52" t="s">
        <v>31834</v>
      </c>
      <c r="G5984" s="10">
        <v>713821</v>
      </c>
      <c r="H5984" s="10" t="s">
        <v>31835</v>
      </c>
      <c r="I5984" s="47" t="s">
        <v>15814</v>
      </c>
      <c r="J5984" s="10" t="s">
        <v>9251</v>
      </c>
      <c r="K5984" s="10" t="s">
        <v>31836</v>
      </c>
    </row>
    <row r="5985" spans="3:11" ht="15" customHeight="1" x14ac:dyDescent="0.3">
      <c r="C5985" s="44" t="s">
        <v>20504</v>
      </c>
      <c r="D5985" s="48" t="s">
        <v>1904</v>
      </c>
      <c r="E5985" s="48"/>
      <c r="F5985" s="52" t="s">
        <v>31837</v>
      </c>
      <c r="G5985" s="10">
        <v>706926</v>
      </c>
      <c r="H5985" s="10" t="s">
        <v>31838</v>
      </c>
      <c r="I5985" s="47" t="s">
        <v>15816</v>
      </c>
      <c r="J5985" s="10" t="s">
        <v>9254</v>
      </c>
      <c r="K5985" s="10" t="s">
        <v>31839</v>
      </c>
    </row>
    <row r="5986" spans="3:11" ht="15" customHeight="1" x14ac:dyDescent="0.3">
      <c r="C5986" s="44" t="s">
        <v>20505</v>
      </c>
      <c r="D5986" s="48" t="s">
        <v>1911</v>
      </c>
      <c r="E5986" s="48"/>
      <c r="F5986" s="52" t="s">
        <v>31840</v>
      </c>
      <c r="G5986" s="10">
        <v>706207</v>
      </c>
      <c r="H5986" s="10" t="s">
        <v>31841</v>
      </c>
      <c r="I5986" s="47" t="s">
        <v>9656</v>
      </c>
      <c r="J5986" s="10" t="s">
        <v>9258</v>
      </c>
      <c r="K5986" s="10" t="s">
        <v>31842</v>
      </c>
    </row>
    <row r="5987" spans="3:11" ht="15" customHeight="1" x14ac:dyDescent="0.3">
      <c r="C5987" s="44" t="s">
        <v>20506</v>
      </c>
      <c r="D5987" s="48" t="s">
        <v>1939</v>
      </c>
      <c r="E5987" s="48"/>
      <c r="F5987" s="52" t="s">
        <v>31843</v>
      </c>
      <c r="G5987" s="10">
        <v>705363</v>
      </c>
      <c r="H5987" s="10" t="s">
        <v>31844</v>
      </c>
      <c r="I5987" s="47" t="s">
        <v>15819</v>
      </c>
      <c r="J5987" s="10" t="s">
        <v>22323</v>
      </c>
      <c r="K5987" s="10" t="s">
        <v>31845</v>
      </c>
    </row>
    <row r="5988" spans="3:11" ht="15" customHeight="1" x14ac:dyDescent="0.3">
      <c r="C5988" s="44" t="s">
        <v>20507</v>
      </c>
      <c r="D5988" s="48" t="s">
        <v>1165</v>
      </c>
      <c r="E5988" s="48"/>
      <c r="F5988" s="52" t="s">
        <v>31846</v>
      </c>
      <c r="G5988" s="10">
        <v>705099</v>
      </c>
      <c r="H5988" s="10" t="s">
        <v>31847</v>
      </c>
      <c r="I5988" s="47" t="s">
        <v>9661</v>
      </c>
      <c r="J5988" s="10" t="s">
        <v>9262</v>
      </c>
      <c r="K5988" s="10" t="s">
        <v>31848</v>
      </c>
    </row>
    <row r="5989" spans="3:11" ht="15" customHeight="1" x14ac:dyDescent="0.3">
      <c r="C5989" s="44" t="s">
        <v>20508</v>
      </c>
      <c r="D5989" s="48" t="s">
        <v>1166</v>
      </c>
      <c r="E5989" s="48"/>
      <c r="F5989" s="52" t="s">
        <v>31849</v>
      </c>
      <c r="G5989" s="10">
        <v>694354</v>
      </c>
      <c r="H5989" s="10" t="s">
        <v>31850</v>
      </c>
      <c r="I5989" s="47" t="s">
        <v>15824</v>
      </c>
      <c r="J5989" s="10" t="s">
        <v>22329</v>
      </c>
      <c r="K5989" s="10" t="s">
        <v>31851</v>
      </c>
    </row>
    <row r="5990" spans="3:11" ht="15" customHeight="1" x14ac:dyDescent="0.3">
      <c r="C5990" s="44" t="s">
        <v>20509</v>
      </c>
      <c r="D5990" s="48" t="s">
        <v>1324</v>
      </c>
      <c r="E5990" s="48"/>
      <c r="F5990" s="52" t="s">
        <v>31852</v>
      </c>
      <c r="G5990" s="10">
        <v>712152</v>
      </c>
      <c r="H5990" s="10" t="s">
        <v>31853</v>
      </c>
      <c r="I5990" s="47" t="s">
        <v>15826</v>
      </c>
      <c r="J5990" s="10" t="s">
        <v>22332</v>
      </c>
      <c r="K5990" s="10" t="s">
        <v>31854</v>
      </c>
    </row>
    <row r="5991" spans="3:11" ht="15" customHeight="1" x14ac:dyDescent="0.3">
      <c r="C5991" s="44" t="s">
        <v>20510</v>
      </c>
      <c r="D5991" s="48" t="s">
        <v>2159</v>
      </c>
      <c r="E5991" s="48"/>
      <c r="F5991" s="52" t="s">
        <v>31855</v>
      </c>
      <c r="G5991" s="10">
        <v>702799</v>
      </c>
      <c r="H5991" s="10" t="s">
        <v>31856</v>
      </c>
      <c r="I5991" s="47" t="s">
        <v>9664</v>
      </c>
      <c r="J5991" s="10" t="s">
        <v>9266</v>
      </c>
      <c r="K5991" s="10" t="s">
        <v>31857</v>
      </c>
    </row>
    <row r="5992" spans="3:11" ht="15" customHeight="1" x14ac:dyDescent="0.3">
      <c r="C5992" s="44" t="s">
        <v>20511</v>
      </c>
      <c r="D5992" s="48" t="s">
        <v>875</v>
      </c>
      <c r="E5992" s="48"/>
      <c r="F5992" s="52" t="s">
        <v>31858</v>
      </c>
      <c r="G5992" s="10">
        <v>699091</v>
      </c>
      <c r="H5992" s="10" t="s">
        <v>31859</v>
      </c>
      <c r="I5992" s="47" t="s">
        <v>15829</v>
      </c>
      <c r="J5992" s="10" t="s">
        <v>22335</v>
      </c>
      <c r="K5992" s="10" t="s">
        <v>31860</v>
      </c>
    </row>
    <row r="5993" spans="3:11" ht="15" customHeight="1" x14ac:dyDescent="0.3">
      <c r="C5993" s="44" t="s">
        <v>20512</v>
      </c>
      <c r="D5993" s="48" t="s">
        <v>878</v>
      </c>
      <c r="E5993" s="48"/>
      <c r="F5993" s="52" t="s">
        <v>31861</v>
      </c>
      <c r="G5993" s="10">
        <v>714068</v>
      </c>
      <c r="H5993" s="10" t="s">
        <v>31862</v>
      </c>
      <c r="I5993" s="47" t="s">
        <v>28253</v>
      </c>
      <c r="J5993" s="10" t="s">
        <v>31863</v>
      </c>
      <c r="K5993" s="10" t="s">
        <v>31864</v>
      </c>
    </row>
    <row r="5994" spans="3:11" ht="15" customHeight="1" x14ac:dyDescent="0.3">
      <c r="C5994" s="44" t="s">
        <v>20513</v>
      </c>
      <c r="D5994" s="48" t="s">
        <v>2263</v>
      </c>
      <c r="E5994" s="48"/>
      <c r="F5994" s="52" t="s">
        <v>31865</v>
      </c>
      <c r="G5994" s="10">
        <v>710656</v>
      </c>
      <c r="H5994" s="10" t="s">
        <v>31866</v>
      </c>
      <c r="I5994" s="47" t="s">
        <v>15833</v>
      </c>
      <c r="J5994" s="10" t="s">
        <v>9270</v>
      </c>
      <c r="K5994" s="10" t="s">
        <v>31867</v>
      </c>
    </row>
    <row r="5995" spans="3:11" ht="15" customHeight="1" x14ac:dyDescent="0.3">
      <c r="C5995" s="44" t="s">
        <v>20514</v>
      </c>
      <c r="D5995" s="48" t="s">
        <v>2268</v>
      </c>
      <c r="E5995" s="48"/>
      <c r="F5995" s="52" t="s">
        <v>31868</v>
      </c>
      <c r="G5995" s="10">
        <v>709903</v>
      </c>
      <c r="H5995" s="10" t="s">
        <v>31869</v>
      </c>
      <c r="I5995" s="47" t="s">
        <v>6378</v>
      </c>
      <c r="J5995" s="10" t="s">
        <v>9668</v>
      </c>
      <c r="K5995" s="10" t="s">
        <v>31870</v>
      </c>
    </row>
    <row r="5996" spans="3:11" ht="15" customHeight="1" x14ac:dyDescent="0.3">
      <c r="C5996" s="44" t="s">
        <v>20515</v>
      </c>
      <c r="D5996" s="48" t="s">
        <v>884</v>
      </c>
      <c r="E5996" s="48"/>
      <c r="F5996" s="52" t="s">
        <v>31871</v>
      </c>
      <c r="G5996" s="10">
        <v>697243</v>
      </c>
      <c r="H5996" s="10" t="s">
        <v>31872</v>
      </c>
      <c r="I5996" s="47" t="s">
        <v>15838</v>
      </c>
      <c r="J5996" s="10" t="s">
        <v>22346</v>
      </c>
      <c r="K5996" s="10" t="s">
        <v>31873</v>
      </c>
    </row>
    <row r="5997" spans="3:11" ht="15" customHeight="1" x14ac:dyDescent="0.3">
      <c r="C5997" s="44" t="s">
        <v>20516</v>
      </c>
      <c r="D5997" s="48" t="s">
        <v>2287</v>
      </c>
      <c r="E5997" s="48"/>
      <c r="F5997" s="52" t="s">
        <v>31874</v>
      </c>
      <c r="G5997" s="10">
        <v>695977</v>
      </c>
      <c r="H5997" s="10" t="s">
        <v>31875</v>
      </c>
      <c r="I5997" s="47" t="s">
        <v>15840</v>
      </c>
      <c r="J5997" s="10" t="s">
        <v>22349</v>
      </c>
      <c r="K5997" s="10" t="s">
        <v>31876</v>
      </c>
    </row>
    <row r="5998" spans="3:11" ht="15" customHeight="1" x14ac:dyDescent="0.3">
      <c r="C5998" s="44" t="s">
        <v>20517</v>
      </c>
      <c r="D5998" s="48" t="s">
        <v>2304</v>
      </c>
      <c r="E5998" s="48"/>
      <c r="F5998" s="52" t="s">
        <v>31877</v>
      </c>
      <c r="G5998" s="10">
        <v>694637</v>
      </c>
      <c r="H5998" s="10" t="s">
        <v>31878</v>
      </c>
      <c r="I5998" s="47" t="s">
        <v>15842</v>
      </c>
      <c r="J5998" s="10" t="s">
        <v>22352</v>
      </c>
      <c r="K5998" s="10" t="s">
        <v>31879</v>
      </c>
    </row>
    <row r="5999" spans="3:11" ht="15" customHeight="1" x14ac:dyDescent="0.3">
      <c r="C5999" s="44" t="s">
        <v>20518</v>
      </c>
      <c r="D5999" s="48" t="s">
        <v>2319</v>
      </c>
      <c r="E5999" s="48"/>
      <c r="F5999" s="52" t="s">
        <v>31880</v>
      </c>
      <c r="G5999" s="10">
        <v>705118</v>
      </c>
      <c r="H5999" s="10" t="s">
        <v>31881</v>
      </c>
      <c r="I5999" s="47" t="s">
        <v>15844</v>
      </c>
      <c r="J5999" s="10" t="s">
        <v>31882</v>
      </c>
      <c r="K5999" s="10" t="s">
        <v>31883</v>
      </c>
    </row>
    <row r="6000" spans="3:11" ht="15" customHeight="1" x14ac:dyDescent="0.3">
      <c r="C6000" s="44" t="s">
        <v>20519</v>
      </c>
      <c r="D6000" s="48" t="s">
        <v>2742</v>
      </c>
      <c r="E6000" s="48"/>
      <c r="F6000" s="52" t="s">
        <v>31884</v>
      </c>
      <c r="G6000" s="10">
        <v>710523</v>
      </c>
      <c r="H6000" s="10" t="s">
        <v>31885</v>
      </c>
      <c r="I6000" s="47" t="s">
        <v>15846</v>
      </c>
      <c r="J6000" s="10" t="s">
        <v>31886</v>
      </c>
      <c r="K6000" s="10" t="s">
        <v>31887</v>
      </c>
    </row>
    <row r="6001" spans="3:11" ht="15" customHeight="1" x14ac:dyDescent="0.3">
      <c r="C6001" s="44" t="s">
        <v>20520</v>
      </c>
      <c r="D6001" s="48" t="s">
        <v>2829</v>
      </c>
      <c r="E6001" s="48"/>
      <c r="F6001" s="52" t="s">
        <v>31888</v>
      </c>
      <c r="G6001" s="10">
        <v>713614</v>
      </c>
      <c r="H6001" s="10" t="s">
        <v>31889</v>
      </c>
      <c r="I6001" s="47" t="s">
        <v>9673</v>
      </c>
      <c r="J6001" s="10" t="s">
        <v>31890</v>
      </c>
      <c r="K6001" s="10" t="s">
        <v>31891</v>
      </c>
    </row>
    <row r="6002" spans="3:11" ht="15" customHeight="1" x14ac:dyDescent="0.3">
      <c r="C6002" s="44" t="s">
        <v>20521</v>
      </c>
      <c r="D6002" s="48" t="s">
        <v>2851</v>
      </c>
      <c r="E6002" s="48"/>
      <c r="F6002" s="52" t="s">
        <v>31892</v>
      </c>
      <c r="G6002" s="10">
        <v>705563</v>
      </c>
      <c r="H6002" s="10" t="s">
        <v>31893</v>
      </c>
      <c r="I6002" s="47" t="s">
        <v>15852</v>
      </c>
      <c r="J6002" s="10" t="s">
        <v>31894</v>
      </c>
      <c r="K6002" s="10" t="s">
        <v>31895</v>
      </c>
    </row>
    <row r="6003" spans="3:11" ht="15" customHeight="1" x14ac:dyDescent="0.3">
      <c r="C6003" s="44" t="s">
        <v>20522</v>
      </c>
      <c r="D6003" s="48" t="s">
        <v>2771</v>
      </c>
      <c r="E6003" s="48"/>
      <c r="F6003" s="52" t="s">
        <v>31896</v>
      </c>
      <c r="G6003" s="10">
        <v>701819</v>
      </c>
      <c r="H6003" s="10" t="s">
        <v>31897</v>
      </c>
      <c r="I6003" s="47" t="s">
        <v>15858</v>
      </c>
      <c r="J6003" s="10" t="s">
        <v>22373</v>
      </c>
      <c r="K6003" s="10" t="s">
        <v>31898</v>
      </c>
    </row>
    <row r="6004" spans="3:11" ht="15" customHeight="1" x14ac:dyDescent="0.3">
      <c r="C6004" s="44" t="s">
        <v>20523</v>
      </c>
      <c r="D6004" s="48" t="s">
        <v>888</v>
      </c>
      <c r="E6004" s="48"/>
      <c r="F6004" s="52" t="s">
        <v>31899</v>
      </c>
      <c r="G6004" s="10">
        <v>697577</v>
      </c>
      <c r="H6004" s="10" t="s">
        <v>31900</v>
      </c>
      <c r="I6004" s="47" t="s">
        <v>15860</v>
      </c>
      <c r="J6004" s="10" t="s">
        <v>22376</v>
      </c>
      <c r="K6004" s="10" t="s">
        <v>31901</v>
      </c>
    </row>
    <row r="6005" spans="3:11" ht="15" customHeight="1" x14ac:dyDescent="0.3">
      <c r="C6005" s="44" t="s">
        <v>20524</v>
      </c>
      <c r="D6005" s="48" t="s">
        <v>2862</v>
      </c>
      <c r="E6005" s="48"/>
      <c r="F6005" s="52" t="s">
        <v>31902</v>
      </c>
      <c r="G6005" s="10">
        <v>704909</v>
      </c>
      <c r="H6005" s="10" t="s">
        <v>31903</v>
      </c>
      <c r="I6005" s="47" t="s">
        <v>15862</v>
      </c>
      <c r="J6005" s="10" t="s">
        <v>22379</v>
      </c>
      <c r="K6005" s="10" t="s">
        <v>31904</v>
      </c>
    </row>
    <row r="6006" spans="3:11" ht="15" customHeight="1" x14ac:dyDescent="0.3">
      <c r="C6006" s="44" t="s">
        <v>20525</v>
      </c>
      <c r="D6006" s="48" t="s">
        <v>2923</v>
      </c>
      <c r="E6006" s="48"/>
      <c r="F6006" s="52" t="s">
        <v>31905</v>
      </c>
      <c r="G6006" s="10">
        <v>704755</v>
      </c>
      <c r="H6006" s="10" t="s">
        <v>31906</v>
      </c>
      <c r="I6006" s="47" t="s">
        <v>15866</v>
      </c>
      <c r="J6006" s="10" t="s">
        <v>22385</v>
      </c>
      <c r="K6006" s="10" t="s">
        <v>31907</v>
      </c>
    </row>
    <row r="6007" spans="3:11" ht="15" customHeight="1" x14ac:dyDescent="0.3">
      <c r="C6007" s="44" t="s">
        <v>20526</v>
      </c>
      <c r="D6007" s="48" t="s">
        <v>2939</v>
      </c>
      <c r="E6007" s="48"/>
      <c r="F6007" s="52" t="s">
        <v>31908</v>
      </c>
      <c r="G6007" s="10">
        <v>715239</v>
      </c>
      <c r="H6007" s="10" t="s">
        <v>31909</v>
      </c>
      <c r="I6007" s="47" t="s">
        <v>15868</v>
      </c>
      <c r="J6007" s="10" t="s">
        <v>22388</v>
      </c>
      <c r="K6007" s="10" t="s">
        <v>31910</v>
      </c>
    </row>
    <row r="6008" spans="3:11" ht="15" customHeight="1" x14ac:dyDescent="0.3">
      <c r="C6008" s="44" t="s">
        <v>20527</v>
      </c>
      <c r="D6008" s="48" t="s">
        <v>2943</v>
      </c>
      <c r="E6008" s="48"/>
      <c r="F6008" s="52" t="s">
        <v>31911</v>
      </c>
      <c r="G6008" s="10">
        <v>700062</v>
      </c>
      <c r="H6008" s="10" t="s">
        <v>31912</v>
      </c>
      <c r="I6008" s="47" t="s">
        <v>15870</v>
      </c>
      <c r="J6008" s="10" t="s">
        <v>9292</v>
      </c>
      <c r="K6008" s="10" t="s">
        <v>31913</v>
      </c>
    </row>
    <row r="6009" spans="3:11" ht="15" customHeight="1" x14ac:dyDescent="0.3">
      <c r="C6009" s="44" t="s">
        <v>20528</v>
      </c>
      <c r="D6009" s="48" t="s">
        <v>890</v>
      </c>
      <c r="E6009" s="48"/>
      <c r="F6009" s="52" t="s">
        <v>31914</v>
      </c>
      <c r="G6009" s="10">
        <v>693346</v>
      </c>
      <c r="H6009" s="10" t="s">
        <v>31915</v>
      </c>
      <c r="I6009" s="47" t="s">
        <v>15872</v>
      </c>
      <c r="J6009" s="10" t="s">
        <v>22393</v>
      </c>
      <c r="K6009" s="10" t="s">
        <v>31916</v>
      </c>
    </row>
    <row r="6010" spans="3:11" ht="15" customHeight="1" x14ac:dyDescent="0.3">
      <c r="C6010" s="44" t="s">
        <v>20529</v>
      </c>
      <c r="D6010" s="48" t="s">
        <v>479</v>
      </c>
      <c r="E6010" s="48"/>
      <c r="F6010" s="52" t="s">
        <v>31917</v>
      </c>
      <c r="G6010" s="10">
        <v>713148</v>
      </c>
      <c r="H6010" s="10" t="s">
        <v>31918</v>
      </c>
      <c r="I6010" s="47" t="s">
        <v>15875</v>
      </c>
      <c r="J6010" s="10" t="s">
        <v>9307</v>
      </c>
      <c r="K6010" s="10" t="s">
        <v>31919</v>
      </c>
    </row>
    <row r="6011" spans="3:11" ht="15" customHeight="1" x14ac:dyDescent="0.3">
      <c r="C6011" s="44" t="s">
        <v>20530</v>
      </c>
      <c r="D6011" s="48" t="s">
        <v>2782</v>
      </c>
      <c r="E6011" s="48"/>
      <c r="F6011" s="52" t="s">
        <v>31920</v>
      </c>
      <c r="G6011" s="10">
        <v>711969</v>
      </c>
      <c r="H6011" s="10" t="s">
        <v>31921</v>
      </c>
      <c r="I6011" s="47" t="s">
        <v>15877</v>
      </c>
      <c r="J6011" s="10" t="s">
        <v>22398</v>
      </c>
      <c r="K6011" s="10" t="s">
        <v>31922</v>
      </c>
    </row>
    <row r="6012" spans="3:11" ht="15" customHeight="1" x14ac:dyDescent="0.3">
      <c r="C6012" s="44" t="s">
        <v>20531</v>
      </c>
      <c r="D6012" s="48" t="s">
        <v>892</v>
      </c>
      <c r="E6012" s="48"/>
      <c r="F6012" s="52" t="s">
        <v>31923</v>
      </c>
      <c r="G6012" s="10">
        <v>710124</v>
      </c>
      <c r="H6012" s="10" t="s">
        <v>31924</v>
      </c>
      <c r="I6012" s="47" t="s">
        <v>15879</v>
      </c>
      <c r="J6012" s="10" t="s">
        <v>22401</v>
      </c>
      <c r="K6012" s="10" t="s">
        <v>31925</v>
      </c>
    </row>
    <row r="6013" spans="3:11" ht="15" customHeight="1" x14ac:dyDescent="0.3">
      <c r="C6013" s="44" t="s">
        <v>20532</v>
      </c>
      <c r="D6013" s="48" t="s">
        <v>894</v>
      </c>
      <c r="E6013" s="48"/>
      <c r="F6013" s="52" t="s">
        <v>31926</v>
      </c>
      <c r="G6013" s="10">
        <v>702911</v>
      </c>
      <c r="H6013" s="10" t="s">
        <v>31927</v>
      </c>
      <c r="I6013" s="47" t="s">
        <v>9679</v>
      </c>
      <c r="J6013" s="10" t="s">
        <v>9311</v>
      </c>
      <c r="K6013" s="10" t="s">
        <v>31928</v>
      </c>
    </row>
    <row r="6014" spans="3:11" ht="15" customHeight="1" x14ac:dyDescent="0.3">
      <c r="C6014" s="44" t="s">
        <v>20533</v>
      </c>
      <c r="D6014" s="48" t="s">
        <v>3332</v>
      </c>
      <c r="E6014" s="48"/>
      <c r="F6014" s="52" t="s">
        <v>31929</v>
      </c>
      <c r="G6014" s="10">
        <v>717234</v>
      </c>
      <c r="H6014" s="10" t="s">
        <v>31930</v>
      </c>
      <c r="I6014" s="47" t="s">
        <v>9682</v>
      </c>
      <c r="J6014" s="10" t="s">
        <v>9568</v>
      </c>
      <c r="K6014" s="10" t="s">
        <v>31931</v>
      </c>
    </row>
    <row r="6015" spans="3:11" ht="15" customHeight="1" x14ac:dyDescent="0.3">
      <c r="C6015" s="44" t="s">
        <v>20534</v>
      </c>
      <c r="D6015" s="48" t="s">
        <v>491</v>
      </c>
      <c r="E6015" s="48"/>
      <c r="F6015" s="52" t="s">
        <v>31932</v>
      </c>
      <c r="G6015" s="10">
        <v>721550</v>
      </c>
      <c r="H6015" s="10" t="s">
        <v>31933</v>
      </c>
      <c r="I6015" s="47" t="s">
        <v>15883</v>
      </c>
      <c r="J6015" s="10" t="s">
        <v>9320</v>
      </c>
      <c r="K6015" s="10" t="s">
        <v>31934</v>
      </c>
    </row>
    <row r="6016" spans="3:11" ht="15" customHeight="1" x14ac:dyDescent="0.3">
      <c r="C6016" s="44" t="s">
        <v>20535</v>
      </c>
      <c r="D6016" s="48" t="s">
        <v>1837</v>
      </c>
      <c r="E6016" s="48"/>
      <c r="F6016" s="52" t="s">
        <v>31935</v>
      </c>
      <c r="G6016" s="10">
        <v>714961</v>
      </c>
      <c r="H6016" s="10" t="s">
        <v>31936</v>
      </c>
      <c r="I6016" s="47" t="s">
        <v>9685</v>
      </c>
      <c r="J6016" s="10" t="s">
        <v>9687</v>
      </c>
      <c r="K6016" s="10" t="s">
        <v>31937</v>
      </c>
    </row>
    <row r="6017" spans="3:11" ht="15" customHeight="1" x14ac:dyDescent="0.3">
      <c r="C6017" s="44" t="s">
        <v>20536</v>
      </c>
      <c r="D6017" s="48" t="s">
        <v>1840</v>
      </c>
      <c r="E6017" s="48"/>
      <c r="F6017" s="52" t="s">
        <v>31938</v>
      </c>
      <c r="G6017" s="10">
        <v>100424611</v>
      </c>
      <c r="H6017" s="10" t="s">
        <v>31939</v>
      </c>
      <c r="I6017" s="47" t="s">
        <v>6385</v>
      </c>
      <c r="J6017" s="10" t="s">
        <v>31940</v>
      </c>
      <c r="K6017" s="10" t="s">
        <v>31941</v>
      </c>
    </row>
    <row r="6018" spans="3:11" ht="15" customHeight="1" x14ac:dyDescent="0.3">
      <c r="C6018" s="44" t="s">
        <v>20537</v>
      </c>
      <c r="D6018" s="48" t="s">
        <v>1639</v>
      </c>
      <c r="E6018" s="48"/>
      <c r="F6018" s="52" t="s">
        <v>31942</v>
      </c>
      <c r="G6018" s="10">
        <v>574314</v>
      </c>
      <c r="H6018" s="10" t="s">
        <v>31943</v>
      </c>
      <c r="I6018" s="47" t="s">
        <v>38</v>
      </c>
      <c r="J6018" s="10" t="s">
        <v>31944</v>
      </c>
      <c r="K6018" s="10" t="s">
        <v>31945</v>
      </c>
    </row>
    <row r="6019" spans="3:11" ht="15" customHeight="1" x14ac:dyDescent="0.3">
      <c r="C6019" s="44" t="s">
        <v>20538</v>
      </c>
      <c r="D6019" s="48" t="s">
        <v>1640</v>
      </c>
      <c r="E6019" s="48"/>
      <c r="F6019" s="52" t="s">
        <v>31946</v>
      </c>
      <c r="G6019" s="10">
        <v>703783</v>
      </c>
      <c r="H6019" s="10" t="s">
        <v>31947</v>
      </c>
      <c r="I6019" s="47" t="s">
        <v>15887</v>
      </c>
      <c r="J6019" s="10" t="s">
        <v>22412</v>
      </c>
      <c r="K6019" s="10" t="s">
        <v>31948</v>
      </c>
    </row>
    <row r="6020" spans="3:11" ht="15" customHeight="1" x14ac:dyDescent="0.3">
      <c r="C6020" s="44" t="s">
        <v>20539</v>
      </c>
      <c r="D6020" s="48" t="s">
        <v>1647</v>
      </c>
      <c r="E6020" s="48"/>
      <c r="F6020" s="52" t="s">
        <v>31949</v>
      </c>
      <c r="G6020" s="10">
        <v>695289</v>
      </c>
      <c r="H6020" s="10" t="s">
        <v>31950</v>
      </c>
      <c r="I6020" s="47" t="s">
        <v>28410</v>
      </c>
      <c r="J6020" s="10" t="s">
        <v>31951</v>
      </c>
      <c r="K6020" s="10" t="s">
        <v>31952</v>
      </c>
    </row>
    <row r="6021" spans="3:11" ht="15" customHeight="1" x14ac:dyDescent="0.3">
      <c r="C6021" s="44" t="s">
        <v>20540</v>
      </c>
      <c r="D6021" s="48" t="s">
        <v>1653</v>
      </c>
      <c r="E6021" s="48"/>
      <c r="F6021" s="52" t="s">
        <v>31953</v>
      </c>
      <c r="G6021" s="10">
        <v>699114</v>
      </c>
      <c r="H6021" s="10" t="s">
        <v>31954</v>
      </c>
      <c r="I6021" s="47" t="s">
        <v>15889</v>
      </c>
      <c r="J6021" s="10" t="s">
        <v>9585</v>
      </c>
      <c r="K6021" s="10" t="s">
        <v>31955</v>
      </c>
    </row>
    <row r="6022" spans="3:11" ht="15" customHeight="1" x14ac:dyDescent="0.3">
      <c r="C6022" s="44" t="s">
        <v>20541</v>
      </c>
      <c r="D6022" s="48" t="s">
        <v>1655</v>
      </c>
      <c r="E6022" s="48"/>
      <c r="F6022" s="52" t="s">
        <v>31956</v>
      </c>
      <c r="G6022" s="10">
        <v>694921</v>
      </c>
      <c r="H6022" s="10" t="s">
        <v>31957</v>
      </c>
      <c r="I6022" s="47" t="s">
        <v>5873</v>
      </c>
      <c r="J6022" s="10" t="s">
        <v>9898</v>
      </c>
      <c r="K6022" s="10" t="s">
        <v>31958</v>
      </c>
    </row>
    <row r="6023" spans="3:11" ht="15" customHeight="1" x14ac:dyDescent="0.3">
      <c r="C6023" s="44" t="s">
        <v>20542</v>
      </c>
      <c r="D6023" s="48" t="s">
        <v>3423</v>
      </c>
      <c r="E6023" s="48"/>
      <c r="F6023" s="52" t="s">
        <v>31959</v>
      </c>
      <c r="G6023" s="10">
        <v>710222</v>
      </c>
      <c r="H6023" s="10" t="s">
        <v>31960</v>
      </c>
      <c r="I6023" s="47" t="s">
        <v>15892</v>
      </c>
      <c r="J6023" s="10" t="s">
        <v>22459</v>
      </c>
      <c r="K6023" s="10" t="s">
        <v>31961</v>
      </c>
    </row>
    <row r="6024" spans="3:11" ht="15" customHeight="1" x14ac:dyDescent="0.3">
      <c r="C6024" s="44" t="s">
        <v>20543</v>
      </c>
      <c r="D6024" s="48" t="s">
        <v>3428</v>
      </c>
      <c r="E6024" s="48"/>
      <c r="F6024" s="52" t="s">
        <v>31962</v>
      </c>
      <c r="G6024" s="10">
        <v>100423634</v>
      </c>
      <c r="H6024" s="10" t="s">
        <v>31963</v>
      </c>
      <c r="I6024" s="47" t="s">
        <v>9924</v>
      </c>
      <c r="J6024" s="10" t="s">
        <v>9603</v>
      </c>
      <c r="K6024" s="10" t="s">
        <v>31964</v>
      </c>
    </row>
    <row r="6025" spans="3:11" ht="15" customHeight="1" x14ac:dyDescent="0.3">
      <c r="C6025" s="44" t="s">
        <v>20544</v>
      </c>
      <c r="D6025" s="48" t="s">
        <v>1501</v>
      </c>
      <c r="E6025" s="48"/>
      <c r="F6025" s="52" t="s">
        <v>31965</v>
      </c>
      <c r="G6025" s="10">
        <v>700617</v>
      </c>
      <c r="H6025" s="10" t="s">
        <v>31966</v>
      </c>
      <c r="I6025" s="47" t="s">
        <v>4514</v>
      </c>
      <c r="J6025" s="10" t="s">
        <v>9606</v>
      </c>
      <c r="K6025" s="10" t="s">
        <v>31967</v>
      </c>
    </row>
    <row r="6026" spans="3:11" ht="15" customHeight="1" x14ac:dyDescent="0.3">
      <c r="C6026" s="44" t="s">
        <v>20545</v>
      </c>
      <c r="D6026" s="48" t="s">
        <v>2300</v>
      </c>
      <c r="E6026" s="48"/>
      <c r="F6026" s="52" t="s">
        <v>31968</v>
      </c>
      <c r="G6026" s="10">
        <v>718616</v>
      </c>
      <c r="H6026" s="10" t="s">
        <v>31969</v>
      </c>
      <c r="I6026" s="47" t="s">
        <v>7639</v>
      </c>
      <c r="J6026" s="10" t="s">
        <v>9971</v>
      </c>
      <c r="K6026" s="10" t="s">
        <v>31970</v>
      </c>
    </row>
    <row r="6027" spans="3:11" ht="15" customHeight="1" x14ac:dyDescent="0.3">
      <c r="C6027" s="44" t="s">
        <v>20546</v>
      </c>
      <c r="D6027" s="48" t="s">
        <v>3517</v>
      </c>
      <c r="E6027" s="48"/>
      <c r="F6027" s="52" t="s">
        <v>31971</v>
      </c>
      <c r="G6027" s="10">
        <v>717902</v>
      </c>
      <c r="H6027" s="10" t="s">
        <v>31972</v>
      </c>
      <c r="I6027" s="47" t="s">
        <v>10069</v>
      </c>
      <c r="J6027" s="10" t="s">
        <v>9795</v>
      </c>
      <c r="K6027" s="10" t="s">
        <v>31973</v>
      </c>
    </row>
    <row r="6028" spans="3:11" ht="15" customHeight="1" x14ac:dyDescent="0.3">
      <c r="C6028" s="44" t="s">
        <v>20547</v>
      </c>
      <c r="D6028" s="48" t="s">
        <v>3528</v>
      </c>
      <c r="E6028" s="48"/>
      <c r="F6028" s="52" t="s">
        <v>31974</v>
      </c>
      <c r="G6028" s="10">
        <v>711180</v>
      </c>
      <c r="H6028" s="10" t="s">
        <v>31975</v>
      </c>
      <c r="I6028" s="47" t="s">
        <v>3804</v>
      </c>
      <c r="J6028" s="10" t="s">
        <v>9826</v>
      </c>
      <c r="K6028" s="10" t="s">
        <v>31976</v>
      </c>
    </row>
    <row r="6029" spans="3:11" ht="15" customHeight="1" x14ac:dyDescent="0.3">
      <c r="C6029" s="44" t="s">
        <v>20548</v>
      </c>
      <c r="D6029" s="48" t="s">
        <v>1846</v>
      </c>
      <c r="E6029" s="48"/>
      <c r="F6029" s="52" t="s">
        <v>31977</v>
      </c>
      <c r="G6029" s="10">
        <v>715772</v>
      </c>
      <c r="H6029" s="10" t="s">
        <v>31978</v>
      </c>
      <c r="I6029" s="47" t="s">
        <v>8106</v>
      </c>
      <c r="J6029" s="10" t="s">
        <v>9829</v>
      </c>
      <c r="K6029" s="10" t="s">
        <v>31979</v>
      </c>
    </row>
    <row r="6030" spans="3:11" ht="15" customHeight="1" x14ac:dyDescent="0.3">
      <c r="C6030" s="44" t="s">
        <v>20549</v>
      </c>
      <c r="D6030" s="48" t="s">
        <v>3691</v>
      </c>
      <c r="E6030" s="48"/>
      <c r="F6030" s="52" t="s">
        <v>31980</v>
      </c>
      <c r="G6030" s="10">
        <v>715680</v>
      </c>
      <c r="H6030" s="10" t="s">
        <v>31981</v>
      </c>
      <c r="I6030" s="47" t="s">
        <v>1455</v>
      </c>
      <c r="J6030" s="10" t="s">
        <v>9832</v>
      </c>
      <c r="K6030" s="10" t="s">
        <v>31982</v>
      </c>
    </row>
    <row r="6031" spans="3:11" ht="15" customHeight="1" x14ac:dyDescent="0.3">
      <c r="C6031" s="44" t="s">
        <v>20550</v>
      </c>
      <c r="D6031" s="48" t="s">
        <v>501</v>
      </c>
      <c r="E6031" s="48"/>
      <c r="F6031" s="52" t="s">
        <v>31983</v>
      </c>
      <c r="G6031" s="10">
        <v>696146</v>
      </c>
      <c r="H6031" s="10" t="s">
        <v>31984</v>
      </c>
      <c r="I6031" s="47" t="s">
        <v>8107</v>
      </c>
      <c r="J6031" s="10" t="s">
        <v>22477</v>
      </c>
      <c r="K6031" s="10" t="s">
        <v>31985</v>
      </c>
    </row>
    <row r="6032" spans="3:11" ht="15" customHeight="1" x14ac:dyDescent="0.3">
      <c r="C6032" s="44" t="s">
        <v>20551</v>
      </c>
      <c r="D6032" s="48" t="s">
        <v>505</v>
      </c>
      <c r="E6032" s="48"/>
      <c r="F6032" s="52" t="s">
        <v>31986</v>
      </c>
      <c r="G6032" s="10">
        <v>714998</v>
      </c>
      <c r="H6032" s="10" t="s">
        <v>31987</v>
      </c>
      <c r="I6032" s="47" t="s">
        <v>7511</v>
      </c>
      <c r="J6032" s="10" t="s">
        <v>9844</v>
      </c>
      <c r="K6032" s="10" t="s">
        <v>31988</v>
      </c>
    </row>
    <row r="6033" spans="3:11" ht="15" customHeight="1" x14ac:dyDescent="0.3">
      <c r="C6033" s="44" t="s">
        <v>20552</v>
      </c>
      <c r="D6033" s="48" t="s">
        <v>1208</v>
      </c>
      <c r="E6033" s="48"/>
      <c r="F6033" s="52" t="s">
        <v>31989</v>
      </c>
      <c r="G6033" s="10">
        <v>704108</v>
      </c>
      <c r="H6033" s="10" t="s">
        <v>31990</v>
      </c>
      <c r="I6033" s="47" t="s">
        <v>15903</v>
      </c>
      <c r="J6033" s="10" t="s">
        <v>22477</v>
      </c>
      <c r="K6033" s="10" t="s">
        <v>31991</v>
      </c>
    </row>
    <row r="6034" spans="3:11" ht="15" customHeight="1" x14ac:dyDescent="0.3">
      <c r="C6034" s="44" t="s">
        <v>20553</v>
      </c>
      <c r="D6034" s="48" t="s">
        <v>1212</v>
      </c>
      <c r="E6034" s="48"/>
      <c r="F6034" s="52" t="s">
        <v>31992</v>
      </c>
      <c r="G6034" s="10">
        <v>699711</v>
      </c>
      <c r="H6034" s="10" t="s">
        <v>31993</v>
      </c>
      <c r="I6034" s="47" t="s">
        <v>15905</v>
      </c>
      <c r="J6034" s="10" t="s">
        <v>22498</v>
      </c>
      <c r="K6034" s="10" t="s">
        <v>31994</v>
      </c>
    </row>
    <row r="6035" spans="3:11" ht="15" customHeight="1" x14ac:dyDescent="0.3">
      <c r="C6035" s="44" t="s">
        <v>20554</v>
      </c>
      <c r="D6035" s="48" t="s">
        <v>1223</v>
      </c>
      <c r="E6035" s="48"/>
      <c r="F6035" s="52" t="s">
        <v>31995</v>
      </c>
      <c r="G6035" s="10">
        <v>722211</v>
      </c>
      <c r="H6035" s="10" t="s">
        <v>31996</v>
      </c>
      <c r="I6035" s="47" t="s">
        <v>10160</v>
      </c>
      <c r="J6035" s="10" t="s">
        <v>9884</v>
      </c>
      <c r="K6035" s="10" t="s">
        <v>31997</v>
      </c>
    </row>
    <row r="6036" spans="3:11" ht="15" customHeight="1" x14ac:dyDescent="0.3">
      <c r="C6036" s="44" t="s">
        <v>20555</v>
      </c>
      <c r="D6036" s="48" t="s">
        <v>1236</v>
      </c>
      <c r="E6036" s="48"/>
      <c r="F6036" s="52" t="s">
        <v>31998</v>
      </c>
      <c r="G6036" s="10">
        <v>715278</v>
      </c>
      <c r="H6036" s="10" t="s">
        <v>31999</v>
      </c>
      <c r="I6036" s="47" t="s">
        <v>15910</v>
      </c>
      <c r="J6036" s="10" t="s">
        <v>22507</v>
      </c>
      <c r="K6036" s="10" t="s">
        <v>32000</v>
      </c>
    </row>
    <row r="6037" spans="3:11" ht="15" customHeight="1" x14ac:dyDescent="0.3">
      <c r="C6037" s="44" t="s">
        <v>20556</v>
      </c>
      <c r="D6037" s="48" t="s">
        <v>529</v>
      </c>
      <c r="E6037" s="48"/>
      <c r="F6037" s="52" t="s">
        <v>32001</v>
      </c>
      <c r="G6037" s="10">
        <v>697105</v>
      </c>
      <c r="H6037" s="10" t="s">
        <v>32002</v>
      </c>
      <c r="I6037" s="47" t="s">
        <v>8123</v>
      </c>
      <c r="J6037" s="10" t="s">
        <v>10302</v>
      </c>
      <c r="K6037" s="10" t="s">
        <v>32003</v>
      </c>
    </row>
    <row r="6038" spans="3:11" ht="15" customHeight="1" x14ac:dyDescent="0.3">
      <c r="C6038" s="44" t="s">
        <v>20557</v>
      </c>
      <c r="D6038" s="48" t="s">
        <v>1244</v>
      </c>
      <c r="E6038" s="48"/>
      <c r="F6038" s="52" t="s">
        <v>32004</v>
      </c>
      <c r="G6038" s="10">
        <v>716698</v>
      </c>
      <c r="H6038" s="10" t="s">
        <v>32005</v>
      </c>
      <c r="I6038" s="47" t="s">
        <v>10380</v>
      </c>
      <c r="J6038" s="10" t="s">
        <v>9980</v>
      </c>
      <c r="K6038" s="10" t="s">
        <v>32006</v>
      </c>
    </row>
    <row r="6039" spans="3:11" ht="15" customHeight="1" x14ac:dyDescent="0.3">
      <c r="C6039" s="44" t="s">
        <v>20558</v>
      </c>
      <c r="D6039" s="48" t="s">
        <v>538</v>
      </c>
      <c r="E6039" s="48"/>
      <c r="F6039" s="52" t="s">
        <v>32007</v>
      </c>
      <c r="G6039" s="10">
        <v>698922</v>
      </c>
      <c r="H6039" s="10" t="s">
        <v>32008</v>
      </c>
      <c r="I6039" s="47" t="s">
        <v>10419</v>
      </c>
      <c r="J6039" s="10" t="s">
        <v>10421</v>
      </c>
      <c r="K6039" s="10" t="s">
        <v>32009</v>
      </c>
    </row>
    <row r="6040" spans="3:11" ht="15" customHeight="1" x14ac:dyDescent="0.3">
      <c r="C6040" s="44" t="s">
        <v>20559</v>
      </c>
      <c r="D6040" s="48" t="s">
        <v>3854</v>
      </c>
      <c r="E6040" s="48"/>
      <c r="F6040" s="52" t="s">
        <v>32010</v>
      </c>
      <c r="G6040" s="10">
        <v>708102</v>
      </c>
      <c r="H6040" s="10" t="s">
        <v>32011</v>
      </c>
      <c r="I6040" s="47" t="s">
        <v>15916</v>
      </c>
      <c r="J6040" s="10" t="s">
        <v>22564</v>
      </c>
      <c r="K6040" s="10" t="s">
        <v>32012</v>
      </c>
    </row>
    <row r="6041" spans="3:11" ht="15" customHeight="1" x14ac:dyDescent="0.3">
      <c r="C6041" s="44" t="s">
        <v>20560</v>
      </c>
      <c r="D6041" s="48" t="s">
        <v>3871</v>
      </c>
      <c r="E6041" s="48"/>
      <c r="F6041" s="52" t="s">
        <v>32013</v>
      </c>
      <c r="G6041" s="10">
        <v>704130</v>
      </c>
      <c r="H6041" s="10" t="s">
        <v>32014</v>
      </c>
      <c r="I6041" s="47" t="s">
        <v>5385</v>
      </c>
      <c r="J6041" s="10" t="s">
        <v>10484</v>
      </c>
      <c r="K6041" s="10" t="s">
        <v>32015</v>
      </c>
    </row>
    <row r="6042" spans="3:11" ht="15" customHeight="1" x14ac:dyDescent="0.3">
      <c r="C6042" s="44" t="s">
        <v>20561</v>
      </c>
      <c r="D6042" s="48" t="s">
        <v>3880</v>
      </c>
      <c r="E6042" s="48"/>
      <c r="F6042" s="52" t="s">
        <v>32016</v>
      </c>
      <c r="G6042" s="10">
        <v>703930</v>
      </c>
      <c r="H6042" s="10" t="s">
        <v>32017</v>
      </c>
      <c r="I6042" s="47" t="s">
        <v>10770</v>
      </c>
      <c r="J6042" s="10" t="s">
        <v>10772</v>
      </c>
      <c r="K6042" s="10" t="s">
        <v>32018</v>
      </c>
    </row>
    <row r="6043" spans="3:11" ht="15" customHeight="1" x14ac:dyDescent="0.3">
      <c r="C6043" s="44" t="s">
        <v>20562</v>
      </c>
      <c r="D6043" s="48" t="s">
        <v>902</v>
      </c>
      <c r="E6043" s="48"/>
      <c r="F6043" s="52" t="s">
        <v>32019</v>
      </c>
      <c r="G6043" s="10">
        <v>708391</v>
      </c>
      <c r="H6043" s="10" t="s">
        <v>32020</v>
      </c>
      <c r="I6043" s="47" t="s">
        <v>3168</v>
      </c>
      <c r="J6043" s="10" t="s">
        <v>10816</v>
      </c>
      <c r="K6043" s="10" t="s">
        <v>32021</v>
      </c>
    </row>
    <row r="6044" spans="3:11" ht="15" customHeight="1" x14ac:dyDescent="0.3">
      <c r="C6044" s="44" t="s">
        <v>20563</v>
      </c>
      <c r="D6044" s="48" t="s">
        <v>4059</v>
      </c>
      <c r="E6044" s="48"/>
      <c r="F6044" s="52" t="s">
        <v>32022</v>
      </c>
      <c r="G6044" s="10">
        <v>693961</v>
      </c>
      <c r="H6044" s="10" t="s">
        <v>32023</v>
      </c>
      <c r="I6044" s="47" t="s">
        <v>3169</v>
      </c>
      <c r="J6044" s="10" t="s">
        <v>10819</v>
      </c>
      <c r="K6044" s="10" t="s">
        <v>32024</v>
      </c>
    </row>
    <row r="6045" spans="3:11" ht="15" customHeight="1" x14ac:dyDescent="0.3">
      <c r="C6045" s="44" t="s">
        <v>20564</v>
      </c>
      <c r="D6045" s="48" t="s">
        <v>4070</v>
      </c>
      <c r="E6045" s="48"/>
      <c r="F6045" s="52" t="s">
        <v>32025</v>
      </c>
      <c r="G6045" s="10">
        <v>716364</v>
      </c>
      <c r="H6045" s="10" t="s">
        <v>32026</v>
      </c>
      <c r="I6045" s="47" t="s">
        <v>10821</v>
      </c>
      <c r="J6045" s="10" t="s">
        <v>10823</v>
      </c>
      <c r="K6045" s="10" t="s">
        <v>32027</v>
      </c>
    </row>
    <row r="6046" spans="3:11" ht="15" customHeight="1" x14ac:dyDescent="0.3">
      <c r="C6046" s="44" t="s">
        <v>20565</v>
      </c>
      <c r="D6046" s="48" t="s">
        <v>4107</v>
      </c>
      <c r="E6046" s="48"/>
      <c r="F6046" s="52" t="s">
        <v>32028</v>
      </c>
      <c r="G6046" s="10">
        <v>711879</v>
      </c>
      <c r="H6046" s="10" t="s">
        <v>32029</v>
      </c>
      <c r="I6046" s="47" t="s">
        <v>15448</v>
      </c>
      <c r="J6046" s="10" t="s">
        <v>22588</v>
      </c>
      <c r="K6046" s="10" t="s">
        <v>32030</v>
      </c>
    </row>
    <row r="6047" spans="3:11" ht="15" customHeight="1" x14ac:dyDescent="0.3">
      <c r="C6047" s="44" t="s">
        <v>20566</v>
      </c>
      <c r="D6047" s="48" t="s">
        <v>2836</v>
      </c>
      <c r="E6047" s="48"/>
      <c r="F6047" s="52" t="s">
        <v>32031</v>
      </c>
      <c r="G6047" s="10">
        <v>716907</v>
      </c>
      <c r="H6047" s="10" t="s">
        <v>32032</v>
      </c>
      <c r="I6047" s="47" t="s">
        <v>4271</v>
      </c>
      <c r="J6047" s="10" t="s">
        <v>10826</v>
      </c>
      <c r="K6047" s="10" t="s">
        <v>32033</v>
      </c>
    </row>
    <row r="6048" spans="3:11" ht="15" customHeight="1" x14ac:dyDescent="0.3">
      <c r="C6048" s="44" t="s">
        <v>20567</v>
      </c>
      <c r="D6048" s="48" t="s">
        <v>1503</v>
      </c>
      <c r="E6048" s="48"/>
      <c r="F6048" s="52" t="s">
        <v>32034</v>
      </c>
      <c r="G6048" s="10">
        <v>695415</v>
      </c>
      <c r="H6048" s="10" t="s">
        <v>32035</v>
      </c>
      <c r="I6048" s="47" t="s">
        <v>15451</v>
      </c>
      <c r="J6048" s="10" t="s">
        <v>22591</v>
      </c>
      <c r="K6048" s="10" t="s">
        <v>32036</v>
      </c>
    </row>
    <row r="6049" spans="3:11" ht="15" customHeight="1" x14ac:dyDescent="0.3">
      <c r="C6049" s="44" t="s">
        <v>20568</v>
      </c>
      <c r="D6049" s="48" t="s">
        <v>1505</v>
      </c>
      <c r="E6049" s="48"/>
      <c r="F6049" s="52" t="s">
        <v>32037</v>
      </c>
      <c r="G6049" s="10">
        <v>704765</v>
      </c>
      <c r="H6049" s="10" t="s">
        <v>32038</v>
      </c>
      <c r="I6049" s="47" t="s">
        <v>15453</v>
      </c>
      <c r="J6049" s="10" t="s">
        <v>22594</v>
      </c>
      <c r="K6049" s="10" t="s">
        <v>32039</v>
      </c>
    </row>
    <row r="6050" spans="3:11" ht="15" customHeight="1" x14ac:dyDescent="0.3">
      <c r="C6050" s="44" t="s">
        <v>20569</v>
      </c>
      <c r="D6050" s="48" t="s">
        <v>1507</v>
      </c>
      <c r="F6050" s="52" t="s">
        <v>32040</v>
      </c>
      <c r="G6050" s="10">
        <v>710173</v>
      </c>
      <c r="H6050" s="10" t="s">
        <v>32041</v>
      </c>
      <c r="I6050" s="47" t="s">
        <v>10059</v>
      </c>
      <c r="J6050" s="10" t="s">
        <v>10835</v>
      </c>
      <c r="K6050" s="10" t="s">
        <v>32042</v>
      </c>
    </row>
    <row r="6051" spans="3:11" ht="15" customHeight="1" x14ac:dyDescent="0.3">
      <c r="C6051" s="44" t="s">
        <v>20570</v>
      </c>
      <c r="D6051" s="48" t="s">
        <v>4168</v>
      </c>
      <c r="F6051" s="52" t="s">
        <v>32043</v>
      </c>
      <c r="G6051" s="10">
        <v>694150</v>
      </c>
      <c r="H6051" s="10" t="s">
        <v>32044</v>
      </c>
      <c r="I6051" s="47" t="s">
        <v>15928</v>
      </c>
      <c r="J6051" s="10" t="s">
        <v>22606</v>
      </c>
      <c r="K6051" s="10" t="s">
        <v>32045</v>
      </c>
    </row>
    <row r="6052" spans="3:11" ht="15" customHeight="1" x14ac:dyDescent="0.3">
      <c r="C6052" s="44" t="s">
        <v>20571</v>
      </c>
      <c r="D6052" s="48" t="s">
        <v>4169</v>
      </c>
      <c r="F6052" s="52" t="s">
        <v>32046</v>
      </c>
      <c r="G6052" s="10">
        <v>707239</v>
      </c>
      <c r="H6052" s="10" t="s">
        <v>32047</v>
      </c>
      <c r="I6052" s="47" t="s">
        <v>15930</v>
      </c>
      <c r="J6052" s="10" t="s">
        <v>22609</v>
      </c>
      <c r="K6052" s="10" t="s">
        <v>32048</v>
      </c>
    </row>
    <row r="6053" spans="3:11" ht="15" customHeight="1" x14ac:dyDescent="0.3">
      <c r="C6053" s="44" t="s">
        <v>20572</v>
      </c>
      <c r="D6053" s="48" t="s">
        <v>4172</v>
      </c>
      <c r="F6053" s="52" t="s">
        <v>32049</v>
      </c>
      <c r="G6053" s="10">
        <v>694286</v>
      </c>
      <c r="H6053" s="10" t="s">
        <v>32050</v>
      </c>
      <c r="I6053" s="47" t="s">
        <v>15932</v>
      </c>
      <c r="J6053" s="10" t="s">
        <v>22612</v>
      </c>
      <c r="K6053" s="10" t="s">
        <v>32051</v>
      </c>
    </row>
    <row r="6054" spans="3:11" ht="15" customHeight="1" x14ac:dyDescent="0.3">
      <c r="C6054" s="44" t="s">
        <v>20573</v>
      </c>
      <c r="D6054" s="48" t="s">
        <v>4173</v>
      </c>
      <c r="F6054" s="52" t="s">
        <v>32052</v>
      </c>
      <c r="G6054" s="10">
        <v>696517</v>
      </c>
      <c r="H6054" s="10" t="s">
        <v>32053</v>
      </c>
      <c r="I6054" s="47" t="s">
        <v>15934</v>
      </c>
      <c r="J6054" s="10" t="s">
        <v>22615</v>
      </c>
      <c r="K6054" s="10" t="s">
        <v>32054</v>
      </c>
    </row>
    <row r="6055" spans="3:11" ht="15" customHeight="1" x14ac:dyDescent="0.3">
      <c r="C6055" s="44" t="s">
        <v>20574</v>
      </c>
      <c r="D6055" s="48" t="s">
        <v>4188</v>
      </c>
      <c r="F6055" s="52" t="s">
        <v>32055</v>
      </c>
      <c r="G6055" s="10">
        <v>713814</v>
      </c>
      <c r="H6055" s="10" t="s">
        <v>32056</v>
      </c>
      <c r="I6055" s="47" t="s">
        <v>15936</v>
      </c>
      <c r="J6055" s="10" t="s">
        <v>22618</v>
      </c>
      <c r="K6055" s="10" t="s">
        <v>32057</v>
      </c>
    </row>
    <row r="6056" spans="3:11" ht="15" customHeight="1" x14ac:dyDescent="0.3">
      <c r="C6056" s="44" t="s">
        <v>20575</v>
      </c>
      <c r="D6056" s="48" t="s">
        <v>904</v>
      </c>
      <c r="F6056" s="52" t="s">
        <v>32058</v>
      </c>
      <c r="G6056" s="10">
        <v>696386</v>
      </c>
      <c r="H6056" s="10" t="s">
        <v>32059</v>
      </c>
      <c r="I6056" s="47" t="s">
        <v>15938</v>
      </c>
      <c r="J6056" s="10" t="s">
        <v>22621</v>
      </c>
      <c r="K6056" s="10" t="s">
        <v>32060</v>
      </c>
    </row>
    <row r="6057" spans="3:11" ht="15" customHeight="1" x14ac:dyDescent="0.3">
      <c r="C6057" s="44" t="s">
        <v>20576</v>
      </c>
      <c r="D6057" s="48" t="s">
        <v>4206</v>
      </c>
      <c r="F6057" s="52" t="s">
        <v>32061</v>
      </c>
      <c r="G6057" s="10">
        <v>710229</v>
      </c>
      <c r="H6057" s="10" t="s">
        <v>32062</v>
      </c>
      <c r="I6057" s="47" t="s">
        <v>15940</v>
      </c>
      <c r="J6057" s="10" t="s">
        <v>22624</v>
      </c>
      <c r="K6057" s="10" t="s">
        <v>32063</v>
      </c>
    </row>
    <row r="6058" spans="3:11" ht="15" customHeight="1" x14ac:dyDescent="0.3">
      <c r="C6058" s="44" t="s">
        <v>20577</v>
      </c>
      <c r="D6058" s="48" t="s">
        <v>4207</v>
      </c>
      <c r="F6058" s="52" t="s">
        <v>32064</v>
      </c>
      <c r="G6058" s="10">
        <v>100141397</v>
      </c>
      <c r="H6058" s="10" t="s">
        <v>32065</v>
      </c>
      <c r="I6058" s="47" t="s">
        <v>15943</v>
      </c>
      <c r="J6058" s="10" t="s">
        <v>22627</v>
      </c>
      <c r="K6058" s="10" t="s">
        <v>32066</v>
      </c>
    </row>
    <row r="6059" spans="3:11" ht="15" customHeight="1" x14ac:dyDescent="0.3">
      <c r="C6059" s="44" t="s">
        <v>20578</v>
      </c>
      <c r="D6059" s="48" t="s">
        <v>4262</v>
      </c>
      <c r="F6059" s="52" t="s">
        <v>32067</v>
      </c>
      <c r="G6059" s="10">
        <v>706129</v>
      </c>
      <c r="H6059" s="10" t="s">
        <v>32068</v>
      </c>
      <c r="I6059" s="47" t="s">
        <v>10841</v>
      </c>
      <c r="J6059" s="10" t="s">
        <v>10843</v>
      </c>
      <c r="K6059" s="10" t="s">
        <v>32069</v>
      </c>
    </row>
    <row r="6060" spans="3:11" ht="15" customHeight="1" x14ac:dyDescent="0.3">
      <c r="C6060" s="44" t="s">
        <v>20579</v>
      </c>
      <c r="D6060" s="48" t="s">
        <v>4285</v>
      </c>
      <c r="F6060" s="52" t="s">
        <v>32070</v>
      </c>
      <c r="G6060" s="10">
        <v>711982</v>
      </c>
      <c r="H6060" s="10" t="s">
        <v>32071</v>
      </c>
      <c r="I6060" s="47" t="s">
        <v>10845</v>
      </c>
      <c r="J6060" s="10" t="s">
        <v>10847</v>
      </c>
      <c r="K6060" s="10" t="s">
        <v>32072</v>
      </c>
    </row>
    <row r="6061" spans="3:11" ht="15" customHeight="1" x14ac:dyDescent="0.3">
      <c r="C6061" s="44" t="s">
        <v>20580</v>
      </c>
      <c r="D6061" s="48" t="s">
        <v>4328</v>
      </c>
      <c r="F6061" s="52" t="s">
        <v>32073</v>
      </c>
      <c r="G6061" s="10">
        <v>710846</v>
      </c>
      <c r="H6061" s="10" t="s">
        <v>32074</v>
      </c>
      <c r="I6061" s="47" t="s">
        <v>15947</v>
      </c>
      <c r="J6061" s="10" t="s">
        <v>22630</v>
      </c>
      <c r="K6061" s="10" t="s">
        <v>32075</v>
      </c>
    </row>
    <row r="6062" spans="3:11" ht="15" customHeight="1" x14ac:dyDescent="0.3">
      <c r="C6062" s="44" t="s">
        <v>20581</v>
      </c>
      <c r="D6062" s="48" t="s">
        <v>4334</v>
      </c>
      <c r="F6062" s="52" t="s">
        <v>32076</v>
      </c>
      <c r="G6062" s="10">
        <v>702595</v>
      </c>
      <c r="H6062" s="10" t="s">
        <v>32077</v>
      </c>
      <c r="I6062" s="47" t="s">
        <v>15951</v>
      </c>
      <c r="J6062" s="10" t="s">
        <v>22636</v>
      </c>
      <c r="K6062" s="10" t="s">
        <v>32078</v>
      </c>
    </row>
    <row r="6063" spans="3:11" ht="15" customHeight="1" x14ac:dyDescent="0.3">
      <c r="C6063" s="44" t="s">
        <v>20582</v>
      </c>
      <c r="D6063" s="48" t="s">
        <v>1657</v>
      </c>
      <c r="F6063" s="52" t="s">
        <v>32079</v>
      </c>
      <c r="G6063" s="10">
        <v>710600</v>
      </c>
      <c r="H6063" s="10" t="s">
        <v>32080</v>
      </c>
      <c r="I6063" s="47" t="s">
        <v>15953</v>
      </c>
      <c r="J6063" s="10" t="s">
        <v>22639</v>
      </c>
      <c r="K6063" s="10" t="s">
        <v>32081</v>
      </c>
    </row>
    <row r="6064" spans="3:11" ht="15" customHeight="1" x14ac:dyDescent="0.3">
      <c r="C6064" s="44" t="s">
        <v>20583</v>
      </c>
      <c r="D6064" s="48" t="s">
        <v>4384</v>
      </c>
      <c r="F6064" s="52" t="s">
        <v>32082</v>
      </c>
      <c r="G6064" s="10">
        <v>694994</v>
      </c>
      <c r="H6064" s="10" t="s">
        <v>32083</v>
      </c>
      <c r="I6064" s="47" t="s">
        <v>10852</v>
      </c>
      <c r="J6064" s="10" t="s">
        <v>10854</v>
      </c>
      <c r="K6064" s="10" t="s">
        <v>32084</v>
      </c>
    </row>
    <row r="6065" spans="3:11" ht="15" customHeight="1" x14ac:dyDescent="0.3">
      <c r="C6065" s="44" t="s">
        <v>20584</v>
      </c>
      <c r="D6065" s="48" t="s">
        <v>1660</v>
      </c>
      <c r="F6065" s="52" t="s">
        <v>32085</v>
      </c>
      <c r="G6065" s="10">
        <v>710934</v>
      </c>
      <c r="H6065" s="10" t="s">
        <v>32086</v>
      </c>
      <c r="I6065" s="47" t="s">
        <v>15956</v>
      </c>
      <c r="J6065" s="10" t="s">
        <v>22642</v>
      </c>
      <c r="K6065" s="10" t="s">
        <v>32087</v>
      </c>
    </row>
    <row r="6066" spans="3:11" ht="15" customHeight="1" x14ac:dyDescent="0.3">
      <c r="C6066" s="44" t="s">
        <v>20585</v>
      </c>
      <c r="D6066" s="48" t="s">
        <v>4435</v>
      </c>
      <c r="F6066" s="52" t="s">
        <v>32088</v>
      </c>
      <c r="G6066" s="10">
        <v>694861</v>
      </c>
      <c r="H6066" s="10" t="s">
        <v>32089</v>
      </c>
      <c r="I6066" s="47" t="s">
        <v>15958</v>
      </c>
      <c r="J6066" s="10" t="s">
        <v>22645</v>
      </c>
      <c r="K6066" s="10" t="s">
        <v>32090</v>
      </c>
    </row>
    <row r="6067" spans="3:11" ht="15" customHeight="1" x14ac:dyDescent="0.3">
      <c r="C6067" s="44" t="s">
        <v>20586</v>
      </c>
      <c r="D6067" s="48" t="s">
        <v>1509</v>
      </c>
      <c r="F6067" s="52" t="s">
        <v>32091</v>
      </c>
      <c r="G6067" s="10">
        <v>708426</v>
      </c>
      <c r="H6067" s="10" t="s">
        <v>32092</v>
      </c>
      <c r="I6067" s="47" t="s">
        <v>15960</v>
      </c>
      <c r="J6067" s="10" t="s">
        <v>32093</v>
      </c>
      <c r="K6067" s="10" t="s">
        <v>32094</v>
      </c>
    </row>
    <row r="6068" spans="3:11" ht="15" customHeight="1" x14ac:dyDescent="0.3">
      <c r="C6068" s="44" t="s">
        <v>20587</v>
      </c>
      <c r="D6068" s="47" t="s">
        <v>4509</v>
      </c>
      <c r="F6068" s="52" t="s">
        <v>32095</v>
      </c>
      <c r="G6068" s="10">
        <v>100427925</v>
      </c>
      <c r="H6068" s="10" t="s">
        <v>32096</v>
      </c>
      <c r="I6068" s="47" t="s">
        <v>15964</v>
      </c>
      <c r="J6068" s="10" t="s">
        <v>22654</v>
      </c>
      <c r="K6068" s="10" t="s">
        <v>32097</v>
      </c>
    </row>
    <row r="6069" spans="3:11" ht="15" customHeight="1" x14ac:dyDescent="0.3">
      <c r="C6069" s="44" t="s">
        <v>20588</v>
      </c>
      <c r="D6069" s="47" t="s">
        <v>539</v>
      </c>
      <c r="F6069" s="52" t="s">
        <v>32098</v>
      </c>
      <c r="G6069" s="10">
        <v>717072</v>
      </c>
      <c r="H6069" s="10" t="s">
        <v>32099</v>
      </c>
      <c r="I6069" s="47" t="s">
        <v>15968</v>
      </c>
      <c r="J6069" s="10" t="s">
        <v>32100</v>
      </c>
      <c r="K6069" s="10" t="s">
        <v>32101</v>
      </c>
    </row>
    <row r="6070" spans="3:11" ht="15" customHeight="1" x14ac:dyDescent="0.3">
      <c r="C6070" s="44" t="s">
        <v>20589</v>
      </c>
      <c r="D6070" s="47" t="s">
        <v>4543</v>
      </c>
      <c r="F6070" s="52" t="s">
        <v>32102</v>
      </c>
      <c r="G6070" s="10">
        <v>711397</v>
      </c>
      <c r="H6070" s="10" t="s">
        <v>32103</v>
      </c>
      <c r="I6070" s="47" t="s">
        <v>15970</v>
      </c>
      <c r="J6070" s="10" t="s">
        <v>22663</v>
      </c>
      <c r="K6070" s="10" t="s">
        <v>32104</v>
      </c>
    </row>
    <row r="6071" spans="3:11" ht="15" customHeight="1" x14ac:dyDescent="0.3">
      <c r="C6071" s="44" t="s">
        <v>20590</v>
      </c>
      <c r="D6071" s="47" t="s">
        <v>2093</v>
      </c>
      <c r="F6071" s="52" t="s">
        <v>32105</v>
      </c>
      <c r="G6071" s="10">
        <v>720544</v>
      </c>
      <c r="H6071" s="10" t="s">
        <v>32106</v>
      </c>
      <c r="I6071" s="47" t="s">
        <v>15972</v>
      </c>
      <c r="J6071" s="10" t="s">
        <v>22666</v>
      </c>
      <c r="K6071" s="10" t="s">
        <v>32107</v>
      </c>
    </row>
    <row r="6072" spans="3:11" ht="15" customHeight="1" x14ac:dyDescent="0.3">
      <c r="C6072" s="44" t="s">
        <v>20591</v>
      </c>
      <c r="D6072" s="47" t="s">
        <v>4561</v>
      </c>
      <c r="F6072" s="52" t="s">
        <v>32108</v>
      </c>
      <c r="G6072" s="10">
        <v>574288</v>
      </c>
      <c r="H6072" s="10" t="s">
        <v>32109</v>
      </c>
      <c r="I6072" s="47" t="s">
        <v>9728</v>
      </c>
      <c r="J6072" s="10" t="s">
        <v>10857</v>
      </c>
      <c r="K6072" s="10" t="s">
        <v>32110</v>
      </c>
    </row>
    <row r="6073" spans="3:11" ht="15" customHeight="1" x14ac:dyDescent="0.3">
      <c r="C6073" s="44" t="s">
        <v>20592</v>
      </c>
      <c r="D6073" s="47" t="s">
        <v>1247</v>
      </c>
      <c r="F6073" s="52" t="s">
        <v>32111</v>
      </c>
      <c r="G6073" s="10">
        <v>699826</v>
      </c>
      <c r="H6073" s="10" t="s">
        <v>32112</v>
      </c>
      <c r="I6073" s="47" t="s">
        <v>15977</v>
      </c>
      <c r="J6073" s="10" t="s">
        <v>22672</v>
      </c>
      <c r="K6073" s="10" t="s">
        <v>32113</v>
      </c>
    </row>
    <row r="6074" spans="3:11" ht="15" customHeight="1" x14ac:dyDescent="0.3">
      <c r="C6074" s="44" t="s">
        <v>20593</v>
      </c>
      <c r="D6074" s="47" t="s">
        <v>4573</v>
      </c>
      <c r="F6074" s="52" t="s">
        <v>32114</v>
      </c>
      <c r="G6074" s="10">
        <v>713833</v>
      </c>
      <c r="H6074" s="10" t="s">
        <v>32115</v>
      </c>
      <c r="I6074" s="47" t="s">
        <v>15979</v>
      </c>
      <c r="J6074" s="10" t="s">
        <v>22675</v>
      </c>
      <c r="K6074" s="10" t="s">
        <v>32116</v>
      </c>
    </row>
    <row r="6075" spans="3:11" ht="15" customHeight="1" x14ac:dyDescent="0.3">
      <c r="C6075" s="44" t="s">
        <v>20594</v>
      </c>
      <c r="D6075" s="47" t="s">
        <v>4577</v>
      </c>
      <c r="F6075" s="52" t="s">
        <v>32117</v>
      </c>
      <c r="G6075" s="10">
        <v>709927</v>
      </c>
      <c r="H6075" s="10" t="s">
        <v>32118</v>
      </c>
      <c r="I6075" s="47" t="s">
        <v>15983</v>
      </c>
      <c r="J6075" s="10" t="s">
        <v>32119</v>
      </c>
      <c r="K6075" s="10" t="s">
        <v>32120</v>
      </c>
    </row>
    <row r="6076" spans="3:11" ht="15" customHeight="1" x14ac:dyDescent="0.3">
      <c r="C6076" s="44" t="s">
        <v>20595</v>
      </c>
      <c r="D6076" s="47" t="s">
        <v>4595</v>
      </c>
      <c r="F6076" s="52" t="s">
        <v>32121</v>
      </c>
      <c r="G6076" s="10">
        <v>713802</v>
      </c>
      <c r="H6076" s="10" t="s">
        <v>32122</v>
      </c>
      <c r="I6076" s="47" t="s">
        <v>10859</v>
      </c>
      <c r="J6076" s="10" t="s">
        <v>10861</v>
      </c>
      <c r="K6076" s="10" t="s">
        <v>32123</v>
      </c>
    </row>
    <row r="6077" spans="3:11" ht="15" customHeight="1" x14ac:dyDescent="0.3">
      <c r="C6077" s="44" t="s">
        <v>20596</v>
      </c>
      <c r="D6077" s="47" t="s">
        <v>4599</v>
      </c>
      <c r="F6077" s="52" t="s">
        <v>32124</v>
      </c>
      <c r="G6077" s="10">
        <v>708050</v>
      </c>
      <c r="H6077" s="10" t="s">
        <v>32125</v>
      </c>
      <c r="I6077" s="47" t="s">
        <v>15986</v>
      </c>
      <c r="J6077" s="10" t="s">
        <v>22684</v>
      </c>
      <c r="K6077" s="10" t="s">
        <v>32126</v>
      </c>
    </row>
    <row r="6078" spans="3:11" ht="15" customHeight="1" x14ac:dyDescent="0.3">
      <c r="C6078" s="44" t="s">
        <v>20597</v>
      </c>
      <c r="D6078" s="47" t="s">
        <v>4603</v>
      </c>
      <c r="F6078" s="52" t="s">
        <v>32127</v>
      </c>
      <c r="G6078" s="10">
        <v>717644</v>
      </c>
      <c r="H6078" s="10" t="s">
        <v>32128</v>
      </c>
      <c r="I6078" s="47" t="s">
        <v>15989</v>
      </c>
      <c r="J6078" s="10" t="s">
        <v>22687</v>
      </c>
      <c r="K6078" s="10" t="s">
        <v>32129</v>
      </c>
    </row>
    <row r="6079" spans="3:11" ht="15" customHeight="1" x14ac:dyDescent="0.3">
      <c r="C6079" s="44" t="s">
        <v>20598</v>
      </c>
      <c r="D6079" s="47" t="s">
        <v>1249</v>
      </c>
      <c r="F6079" s="52" t="s">
        <v>32130</v>
      </c>
      <c r="G6079" s="10">
        <v>705341</v>
      </c>
      <c r="H6079" s="10" t="s">
        <v>32131</v>
      </c>
      <c r="I6079" s="47" t="s">
        <v>10867</v>
      </c>
      <c r="J6079" s="10" t="s">
        <v>10869</v>
      </c>
      <c r="K6079" s="10" t="s">
        <v>32132</v>
      </c>
    </row>
    <row r="6080" spans="3:11" ht="15" customHeight="1" x14ac:dyDescent="0.3">
      <c r="C6080" s="44" t="s">
        <v>20599</v>
      </c>
      <c r="D6080" s="47" t="s">
        <v>4632</v>
      </c>
      <c r="F6080" s="52" t="s">
        <v>32133</v>
      </c>
      <c r="G6080" s="10">
        <v>713623</v>
      </c>
      <c r="H6080" s="10" t="s">
        <v>32134</v>
      </c>
      <c r="I6080" s="47" t="s">
        <v>15992</v>
      </c>
      <c r="J6080" s="10" t="s">
        <v>22690</v>
      </c>
      <c r="K6080" s="10" t="s">
        <v>32135</v>
      </c>
    </row>
    <row r="6081" spans="3:11" ht="15" customHeight="1" x14ac:dyDescent="0.3">
      <c r="C6081" s="44" t="s">
        <v>20600</v>
      </c>
      <c r="D6081" s="47" t="s">
        <v>1661</v>
      </c>
      <c r="F6081" s="52" t="s">
        <v>32136</v>
      </c>
      <c r="G6081" s="10">
        <v>713701</v>
      </c>
      <c r="H6081" s="10" t="s">
        <v>32137</v>
      </c>
      <c r="I6081" s="47" t="s">
        <v>16000</v>
      </c>
      <c r="J6081" s="10" t="s">
        <v>22702</v>
      </c>
      <c r="K6081" s="10" t="s">
        <v>32138</v>
      </c>
    </row>
    <row r="6082" spans="3:11" ht="15" customHeight="1" x14ac:dyDescent="0.3">
      <c r="C6082" s="44" t="s">
        <v>20601</v>
      </c>
      <c r="D6082" s="47" t="s">
        <v>2844</v>
      </c>
      <c r="F6082" s="52" t="s">
        <v>32139</v>
      </c>
      <c r="G6082" s="10">
        <v>706951</v>
      </c>
      <c r="H6082" s="10" t="s">
        <v>32140</v>
      </c>
      <c r="I6082" s="47" t="s">
        <v>10873</v>
      </c>
      <c r="J6082" s="10" t="s">
        <v>10875</v>
      </c>
      <c r="K6082" s="10" t="s">
        <v>32141</v>
      </c>
    </row>
    <row r="6083" spans="3:11" ht="15" customHeight="1" x14ac:dyDescent="0.3">
      <c r="C6083" s="44" t="s">
        <v>20602</v>
      </c>
      <c r="D6083" s="47" t="s">
        <v>912</v>
      </c>
      <c r="F6083" s="52" t="s">
        <v>32142</v>
      </c>
      <c r="G6083" s="10">
        <v>698114</v>
      </c>
      <c r="H6083" s="10" t="s">
        <v>32143</v>
      </c>
      <c r="I6083" s="47" t="s">
        <v>16003</v>
      </c>
      <c r="J6083" s="10" t="s">
        <v>22705</v>
      </c>
      <c r="K6083" s="10" t="s">
        <v>32144</v>
      </c>
    </row>
    <row r="6084" spans="3:11" ht="15" customHeight="1" x14ac:dyDescent="0.3">
      <c r="C6084" s="44" t="s">
        <v>20603</v>
      </c>
      <c r="D6084" s="47" t="s">
        <v>2356</v>
      </c>
      <c r="F6084" s="52" t="s">
        <v>32145</v>
      </c>
      <c r="G6084" s="10">
        <v>697739</v>
      </c>
      <c r="H6084" s="10" t="s">
        <v>32146</v>
      </c>
      <c r="I6084" s="47" t="s">
        <v>16007</v>
      </c>
      <c r="J6084" s="10" t="s">
        <v>22711</v>
      </c>
      <c r="K6084" s="10" t="s">
        <v>32147</v>
      </c>
    </row>
    <row r="6085" spans="3:11" ht="15" customHeight="1" x14ac:dyDescent="0.3">
      <c r="C6085" s="44" t="s">
        <v>20604</v>
      </c>
      <c r="D6085" s="47" t="s">
        <v>4707</v>
      </c>
      <c r="F6085" s="52" t="s">
        <v>32148</v>
      </c>
      <c r="G6085" s="10">
        <v>694206</v>
      </c>
      <c r="H6085" s="10" t="s">
        <v>32149</v>
      </c>
      <c r="I6085" s="47" t="s">
        <v>16009</v>
      </c>
      <c r="J6085" s="10" t="s">
        <v>22714</v>
      </c>
      <c r="K6085" s="10" t="s">
        <v>32150</v>
      </c>
    </row>
    <row r="6086" spans="3:11" ht="15" customHeight="1" x14ac:dyDescent="0.3">
      <c r="C6086" s="44" t="s">
        <v>20605</v>
      </c>
      <c r="D6086" s="47" t="s">
        <v>4774</v>
      </c>
      <c r="F6086" s="52" t="s">
        <v>32151</v>
      </c>
      <c r="G6086" s="10">
        <v>707452</v>
      </c>
      <c r="H6086" s="10" t="s">
        <v>32152</v>
      </c>
      <c r="I6086" s="47" t="s">
        <v>28479</v>
      </c>
      <c r="J6086" s="10" t="s">
        <v>32153</v>
      </c>
      <c r="K6086" s="10" t="s">
        <v>32154</v>
      </c>
    </row>
    <row r="6087" spans="3:11" ht="15" customHeight="1" x14ac:dyDescent="0.3">
      <c r="C6087" s="44" t="s">
        <v>20606</v>
      </c>
      <c r="D6087" s="47" t="s">
        <v>1517</v>
      </c>
      <c r="F6087" s="52" t="s">
        <v>32155</v>
      </c>
      <c r="G6087" s="10">
        <v>696110</v>
      </c>
      <c r="H6087" s="10" t="s">
        <v>32156</v>
      </c>
      <c r="I6087" s="47" t="s">
        <v>10927</v>
      </c>
      <c r="J6087" s="10" t="s">
        <v>10466</v>
      </c>
      <c r="K6087" s="10" t="s">
        <v>32157</v>
      </c>
    </row>
    <row r="6088" spans="3:11" ht="15" customHeight="1" x14ac:dyDescent="0.3">
      <c r="C6088" s="44" t="s">
        <v>20607</v>
      </c>
      <c r="D6088" s="47" t="s">
        <v>4948</v>
      </c>
      <c r="F6088" s="52" t="s">
        <v>32158</v>
      </c>
      <c r="G6088" s="10">
        <v>711270</v>
      </c>
      <c r="H6088" s="10" t="s">
        <v>32159</v>
      </c>
      <c r="I6088" s="47" t="s">
        <v>16013</v>
      </c>
      <c r="J6088" s="10" t="s">
        <v>22719</v>
      </c>
      <c r="K6088" s="10" t="s">
        <v>32160</v>
      </c>
    </row>
    <row r="6089" spans="3:11" ht="15" customHeight="1" x14ac:dyDescent="0.3">
      <c r="C6089" s="44" t="s">
        <v>20608</v>
      </c>
      <c r="D6089" s="47" t="s">
        <v>4954</v>
      </c>
      <c r="F6089" s="52" t="s">
        <v>32161</v>
      </c>
      <c r="G6089" s="10">
        <v>707324</v>
      </c>
      <c r="H6089" s="10" t="s">
        <v>32162</v>
      </c>
      <c r="I6089" s="47" t="s">
        <v>16015</v>
      </c>
      <c r="J6089" s="10" t="s">
        <v>22722</v>
      </c>
      <c r="K6089" s="10" t="s">
        <v>32163</v>
      </c>
    </row>
    <row r="6090" spans="3:11" ht="15" customHeight="1" x14ac:dyDescent="0.3">
      <c r="C6090" s="44" t="s">
        <v>20609</v>
      </c>
      <c r="D6090" s="47" t="s">
        <v>4217</v>
      </c>
      <c r="F6090" s="52" t="s">
        <v>32164</v>
      </c>
      <c r="G6090" s="10">
        <v>719956</v>
      </c>
      <c r="H6090" s="10" t="s">
        <v>32165</v>
      </c>
      <c r="I6090" s="47" t="s">
        <v>10951</v>
      </c>
      <c r="J6090" s="10" t="s">
        <v>32166</v>
      </c>
      <c r="K6090" s="10" t="s">
        <v>32167</v>
      </c>
    </row>
    <row r="6091" spans="3:11" ht="15" customHeight="1" x14ac:dyDescent="0.3">
      <c r="C6091" s="44" t="s">
        <v>20610</v>
      </c>
      <c r="D6091" s="47" t="s">
        <v>4218</v>
      </c>
      <c r="F6091" s="52" t="s">
        <v>32168</v>
      </c>
      <c r="G6091" s="10">
        <v>699836</v>
      </c>
      <c r="H6091" s="10" t="s">
        <v>32169</v>
      </c>
      <c r="I6091" s="47" t="s">
        <v>10954</v>
      </c>
      <c r="J6091" s="10" t="s">
        <v>10956</v>
      </c>
      <c r="K6091" s="10" t="s">
        <v>32170</v>
      </c>
    </row>
    <row r="6092" spans="3:11" ht="15" customHeight="1" x14ac:dyDescent="0.3">
      <c r="C6092" s="44" t="s">
        <v>20611</v>
      </c>
      <c r="D6092" s="47" t="s">
        <v>5003</v>
      </c>
      <c r="F6092" s="52" t="s">
        <v>32171</v>
      </c>
      <c r="G6092" s="10">
        <v>713348</v>
      </c>
      <c r="H6092" s="10" t="s">
        <v>32172</v>
      </c>
      <c r="I6092" s="47" t="s">
        <v>10958</v>
      </c>
      <c r="J6092" s="10" t="s">
        <v>10960</v>
      </c>
      <c r="K6092" s="10" t="s">
        <v>32173</v>
      </c>
    </row>
    <row r="6093" spans="3:11" ht="15" customHeight="1" x14ac:dyDescent="0.3">
      <c r="C6093" s="44" t="s">
        <v>20612</v>
      </c>
      <c r="D6093" s="47" t="s">
        <v>10105</v>
      </c>
      <c r="F6093" s="52" t="s">
        <v>32174</v>
      </c>
      <c r="G6093" s="10">
        <v>709238</v>
      </c>
      <c r="H6093" s="10" t="s">
        <v>32175</v>
      </c>
      <c r="I6093" s="47" t="s">
        <v>10962</v>
      </c>
      <c r="J6093" s="10" t="s">
        <v>10886</v>
      </c>
      <c r="K6093" s="10" t="s">
        <v>32176</v>
      </c>
    </row>
    <row r="6094" spans="3:11" ht="15" customHeight="1" x14ac:dyDescent="0.3">
      <c r="C6094" s="44" t="s">
        <v>20613</v>
      </c>
      <c r="D6094" s="47" t="s">
        <v>914</v>
      </c>
      <c r="F6094" s="52" t="s">
        <v>32177</v>
      </c>
      <c r="G6094" s="10">
        <v>696507</v>
      </c>
      <c r="H6094" s="10" t="s">
        <v>32178</v>
      </c>
      <c r="I6094" s="47" t="s">
        <v>10965</v>
      </c>
      <c r="J6094" s="10" t="s">
        <v>10890</v>
      </c>
      <c r="K6094" s="10" t="s">
        <v>32179</v>
      </c>
    </row>
    <row r="6095" spans="3:11" ht="15" customHeight="1" x14ac:dyDescent="0.3">
      <c r="C6095" s="44" t="s">
        <v>20614</v>
      </c>
      <c r="D6095" s="47" t="s">
        <v>5190</v>
      </c>
      <c r="F6095" s="52" t="s">
        <v>32180</v>
      </c>
      <c r="G6095" s="10">
        <v>710524</v>
      </c>
      <c r="H6095" s="10" t="s">
        <v>32181</v>
      </c>
      <c r="I6095" s="47" t="s">
        <v>16022</v>
      </c>
      <c r="J6095" s="10" t="s">
        <v>22728</v>
      </c>
      <c r="K6095" s="10" t="s">
        <v>32182</v>
      </c>
    </row>
    <row r="6096" spans="3:11" ht="15" customHeight="1" x14ac:dyDescent="0.3">
      <c r="C6096" s="44" t="s">
        <v>20615</v>
      </c>
      <c r="D6096" s="47" t="s">
        <v>1682</v>
      </c>
      <c r="F6096" s="52" t="s">
        <v>32183</v>
      </c>
      <c r="G6096" s="10">
        <v>707163</v>
      </c>
      <c r="H6096" s="10" t="s">
        <v>32184</v>
      </c>
      <c r="I6096" s="47" t="s">
        <v>16026</v>
      </c>
      <c r="J6096" s="10" t="s">
        <v>22734</v>
      </c>
      <c r="K6096" s="10" t="s">
        <v>32185</v>
      </c>
    </row>
    <row r="6097" spans="3:11" ht="15" customHeight="1" x14ac:dyDescent="0.3">
      <c r="C6097" s="44" t="s">
        <v>20616</v>
      </c>
      <c r="D6097" s="47" t="s">
        <v>1690</v>
      </c>
      <c r="F6097" s="52" t="s">
        <v>32186</v>
      </c>
      <c r="G6097" s="10">
        <v>698882</v>
      </c>
      <c r="H6097" s="10" t="s">
        <v>32187</v>
      </c>
      <c r="I6097" s="47" t="s">
        <v>16028</v>
      </c>
      <c r="J6097" s="10" t="s">
        <v>22737</v>
      </c>
      <c r="K6097" s="10" t="s">
        <v>32188</v>
      </c>
    </row>
    <row r="6098" spans="3:11" ht="15" customHeight="1" x14ac:dyDescent="0.3">
      <c r="C6098" s="44" t="s">
        <v>20617</v>
      </c>
      <c r="D6098" s="47" t="s">
        <v>5442</v>
      </c>
      <c r="F6098" s="52" t="s">
        <v>32189</v>
      </c>
      <c r="G6098" s="10">
        <v>715610</v>
      </c>
      <c r="H6098" s="10" t="s">
        <v>32190</v>
      </c>
      <c r="I6098" s="47" t="s">
        <v>10996</v>
      </c>
      <c r="J6098" s="10" t="s">
        <v>32191</v>
      </c>
      <c r="K6098" s="10" t="s">
        <v>32192</v>
      </c>
    </row>
    <row r="6099" spans="3:11" ht="15" customHeight="1" x14ac:dyDescent="0.3">
      <c r="C6099" s="44" t="s">
        <v>20618</v>
      </c>
      <c r="D6099" s="47" t="s">
        <v>573</v>
      </c>
      <c r="F6099" s="52" t="s">
        <v>32193</v>
      </c>
      <c r="G6099" s="10">
        <v>708156</v>
      </c>
      <c r="H6099" s="10" t="s">
        <v>32194</v>
      </c>
      <c r="I6099" s="47" t="s">
        <v>16031</v>
      </c>
      <c r="J6099" s="10" t="s">
        <v>32195</v>
      </c>
      <c r="K6099" s="10" t="s">
        <v>32196</v>
      </c>
    </row>
    <row r="6100" spans="3:11" ht="15" customHeight="1" x14ac:dyDescent="0.3">
      <c r="C6100" s="44" t="s">
        <v>20619</v>
      </c>
      <c r="D6100" s="47" t="s">
        <v>581</v>
      </c>
      <c r="F6100" s="52" t="s">
        <v>32197</v>
      </c>
      <c r="G6100" s="10">
        <v>700596</v>
      </c>
      <c r="H6100" s="10" t="s">
        <v>32198</v>
      </c>
      <c r="I6100" s="47" t="s">
        <v>28494</v>
      </c>
      <c r="J6100" s="10" t="s">
        <v>22752</v>
      </c>
      <c r="K6100" s="10" t="s">
        <v>32199</v>
      </c>
    </row>
    <row r="6101" spans="3:11" ht="15" customHeight="1" x14ac:dyDescent="0.3">
      <c r="C6101" s="44" t="s">
        <v>20620</v>
      </c>
      <c r="D6101" s="47" t="s">
        <v>583</v>
      </c>
      <c r="F6101" s="52" t="s">
        <v>32200</v>
      </c>
      <c r="G6101" s="10">
        <v>702834</v>
      </c>
      <c r="H6101" s="10" t="s">
        <v>32201</v>
      </c>
      <c r="I6101" s="47" t="s">
        <v>16036</v>
      </c>
      <c r="J6101" s="10" t="s">
        <v>22755</v>
      </c>
      <c r="K6101" s="10" t="s">
        <v>32202</v>
      </c>
    </row>
    <row r="6102" spans="3:11" ht="15" customHeight="1" x14ac:dyDescent="0.3">
      <c r="C6102" s="44" t="s">
        <v>20621</v>
      </c>
      <c r="D6102" s="47" t="s">
        <v>590</v>
      </c>
      <c r="F6102" s="52" t="s">
        <v>32203</v>
      </c>
      <c r="G6102" s="10">
        <v>704795</v>
      </c>
      <c r="H6102" s="10" t="s">
        <v>32204</v>
      </c>
      <c r="I6102" s="47" t="s">
        <v>16038</v>
      </c>
      <c r="J6102" s="10" t="s">
        <v>22758</v>
      </c>
      <c r="K6102" s="10" t="s">
        <v>32205</v>
      </c>
    </row>
    <row r="6103" spans="3:11" ht="15" customHeight="1" x14ac:dyDescent="0.3">
      <c r="C6103" s="44" t="s">
        <v>20622</v>
      </c>
      <c r="D6103" s="47" t="s">
        <v>589</v>
      </c>
      <c r="F6103" s="52" t="s">
        <v>32206</v>
      </c>
      <c r="G6103" s="10">
        <v>712457</v>
      </c>
      <c r="H6103" s="10" t="s">
        <v>32207</v>
      </c>
      <c r="I6103" s="47" t="s">
        <v>16040</v>
      </c>
      <c r="J6103" s="10" t="s">
        <v>22761</v>
      </c>
      <c r="K6103" s="10" t="s">
        <v>32208</v>
      </c>
    </row>
    <row r="6104" spans="3:11" ht="15" customHeight="1" x14ac:dyDescent="0.3">
      <c r="C6104" s="44" t="s">
        <v>20623</v>
      </c>
      <c r="D6104" s="47" t="s">
        <v>5461</v>
      </c>
      <c r="F6104" s="52" t="s">
        <v>32209</v>
      </c>
      <c r="G6104" s="10">
        <v>701567</v>
      </c>
      <c r="H6104" s="10" t="s">
        <v>32210</v>
      </c>
      <c r="I6104" s="47" t="s">
        <v>16042</v>
      </c>
      <c r="J6104" s="10" t="s">
        <v>22767</v>
      </c>
      <c r="K6104" s="10" t="s">
        <v>32211</v>
      </c>
    </row>
    <row r="6105" spans="3:11" ht="15" customHeight="1" x14ac:dyDescent="0.3">
      <c r="C6105" s="44" t="s">
        <v>20624</v>
      </c>
      <c r="D6105" s="47" t="s">
        <v>5468</v>
      </c>
      <c r="F6105" s="52" t="s">
        <v>32212</v>
      </c>
      <c r="G6105" s="10">
        <v>699456</v>
      </c>
      <c r="H6105" s="10" t="s">
        <v>32213</v>
      </c>
      <c r="I6105" s="47" t="s">
        <v>16044</v>
      </c>
      <c r="J6105" s="10" t="s">
        <v>22770</v>
      </c>
      <c r="K6105" s="10" t="s">
        <v>32214</v>
      </c>
    </row>
    <row r="6106" spans="3:11" ht="15" customHeight="1" x14ac:dyDescent="0.3">
      <c r="C6106" s="44" t="s">
        <v>20625</v>
      </c>
      <c r="D6106" s="47" t="s">
        <v>917</v>
      </c>
      <c r="F6106" s="52" t="s">
        <v>32215</v>
      </c>
      <c r="G6106" s="10">
        <v>706172</v>
      </c>
      <c r="H6106" s="10" t="s">
        <v>32216</v>
      </c>
      <c r="I6106" s="47" t="s">
        <v>16047</v>
      </c>
      <c r="J6106" s="10" t="s">
        <v>22773</v>
      </c>
      <c r="K6106" s="10" t="s">
        <v>32217</v>
      </c>
    </row>
    <row r="6107" spans="3:11" ht="15" customHeight="1" x14ac:dyDescent="0.3">
      <c r="C6107" s="44" t="s">
        <v>20626</v>
      </c>
      <c r="D6107" s="47" t="s">
        <v>627</v>
      </c>
      <c r="F6107" s="52" t="s">
        <v>32218</v>
      </c>
      <c r="G6107" s="10">
        <v>694098</v>
      </c>
      <c r="H6107" s="10" t="s">
        <v>32219</v>
      </c>
      <c r="I6107" s="47" t="s">
        <v>11051</v>
      </c>
      <c r="J6107" s="10" t="s">
        <v>10748</v>
      </c>
      <c r="K6107" s="10" t="s">
        <v>32220</v>
      </c>
    </row>
    <row r="6108" spans="3:11" ht="15" customHeight="1" x14ac:dyDescent="0.3">
      <c r="C6108" s="44" t="s">
        <v>20627</v>
      </c>
      <c r="D6108" s="47" t="s">
        <v>667</v>
      </c>
      <c r="F6108" s="52" t="s">
        <v>32221</v>
      </c>
      <c r="G6108" s="10">
        <v>705464</v>
      </c>
      <c r="H6108" s="10" t="s">
        <v>32222</v>
      </c>
      <c r="I6108" s="47" t="s">
        <v>28503</v>
      </c>
      <c r="J6108" s="10" t="s">
        <v>32223</v>
      </c>
      <c r="K6108" s="10" t="s">
        <v>32224</v>
      </c>
    </row>
    <row r="6109" spans="3:11" ht="15" customHeight="1" x14ac:dyDescent="0.3">
      <c r="C6109" s="44" t="s">
        <v>20628</v>
      </c>
      <c r="D6109" s="47" t="s">
        <v>5581</v>
      </c>
      <c r="F6109" s="52" t="s">
        <v>32225</v>
      </c>
      <c r="G6109" s="10">
        <v>719968</v>
      </c>
      <c r="H6109" s="10" t="s">
        <v>32226</v>
      </c>
      <c r="I6109" s="47" t="s">
        <v>3170</v>
      </c>
      <c r="J6109" s="10" t="s">
        <v>10759</v>
      </c>
      <c r="K6109" s="10" t="s">
        <v>32227</v>
      </c>
    </row>
    <row r="6110" spans="3:11" ht="15" customHeight="1" x14ac:dyDescent="0.3">
      <c r="C6110" s="44" t="s">
        <v>20629</v>
      </c>
      <c r="D6110" s="47" t="s">
        <v>1699</v>
      </c>
      <c r="F6110" s="52" t="s">
        <v>32228</v>
      </c>
      <c r="G6110" s="10">
        <v>695064</v>
      </c>
      <c r="H6110" s="10" t="s">
        <v>32229</v>
      </c>
      <c r="I6110" s="47" t="s">
        <v>11078</v>
      </c>
      <c r="J6110" s="10" t="s">
        <v>10798</v>
      </c>
      <c r="K6110" s="10" t="s">
        <v>32230</v>
      </c>
    </row>
    <row r="6111" spans="3:11" ht="15" customHeight="1" x14ac:dyDescent="0.3">
      <c r="C6111" s="44" t="s">
        <v>20630</v>
      </c>
      <c r="D6111" s="47" t="s">
        <v>5588</v>
      </c>
      <c r="F6111" s="52" t="s">
        <v>32231</v>
      </c>
      <c r="G6111" s="10">
        <v>717262</v>
      </c>
      <c r="H6111" s="10" t="s">
        <v>32232</v>
      </c>
      <c r="I6111" s="47" t="s">
        <v>16052</v>
      </c>
      <c r="J6111" s="10" t="s">
        <v>22785</v>
      </c>
      <c r="K6111" s="10" t="s">
        <v>32233</v>
      </c>
    </row>
    <row r="6112" spans="3:11" ht="15" customHeight="1" x14ac:dyDescent="0.3">
      <c r="C6112" s="44" t="s">
        <v>20631</v>
      </c>
      <c r="D6112" s="47" t="s">
        <v>3221</v>
      </c>
      <c r="F6112" s="52" t="s">
        <v>32234</v>
      </c>
      <c r="G6112" s="10">
        <v>698427</v>
      </c>
      <c r="H6112" s="10" t="s">
        <v>32235</v>
      </c>
      <c r="I6112" s="47" t="s">
        <v>16054</v>
      </c>
      <c r="J6112" s="10" t="s">
        <v>22791</v>
      </c>
      <c r="K6112" s="10" t="s">
        <v>32236</v>
      </c>
    </row>
    <row r="6113" spans="3:11" ht="15" customHeight="1" x14ac:dyDescent="0.3">
      <c r="C6113" s="44" t="s">
        <v>20632</v>
      </c>
      <c r="D6113" s="47" t="s">
        <v>5842</v>
      </c>
      <c r="F6113" s="52" t="s">
        <v>32237</v>
      </c>
      <c r="G6113" s="10">
        <v>710762</v>
      </c>
      <c r="H6113" s="10" t="s">
        <v>32238</v>
      </c>
      <c r="I6113" s="47" t="s">
        <v>16056</v>
      </c>
      <c r="J6113" s="10" t="s">
        <v>22794</v>
      </c>
      <c r="K6113" s="10" t="s">
        <v>32239</v>
      </c>
    </row>
    <row r="6114" spans="3:11" ht="15" customHeight="1" x14ac:dyDescent="0.3">
      <c r="C6114" s="44" t="s">
        <v>20633</v>
      </c>
      <c r="D6114" s="47" t="s">
        <v>5850</v>
      </c>
      <c r="F6114" s="52" t="s">
        <v>32240</v>
      </c>
      <c r="G6114" s="10">
        <v>715671</v>
      </c>
      <c r="H6114" s="10" t="s">
        <v>32241</v>
      </c>
      <c r="I6114" s="47" t="s">
        <v>16060</v>
      </c>
      <c r="J6114" s="10" t="s">
        <v>22800</v>
      </c>
      <c r="K6114" s="10" t="s">
        <v>32242</v>
      </c>
    </row>
    <row r="6115" spans="3:11" ht="15" customHeight="1" x14ac:dyDescent="0.3">
      <c r="C6115" s="44" t="s">
        <v>20634</v>
      </c>
      <c r="D6115" s="47" t="s">
        <v>5858</v>
      </c>
      <c r="F6115" s="52" t="s">
        <v>32243</v>
      </c>
      <c r="G6115" s="55" t="s">
        <v>27178</v>
      </c>
      <c r="H6115" s="55" t="s">
        <v>27178</v>
      </c>
      <c r="I6115" s="47" t="s">
        <v>270</v>
      </c>
      <c r="J6115" s="10" t="s">
        <v>27169</v>
      </c>
      <c r="K6115" s="10" t="s">
        <v>27170</v>
      </c>
    </row>
    <row r="6116" spans="3:11" ht="15" customHeight="1" x14ac:dyDescent="0.3">
      <c r="C6116" s="44" t="s">
        <v>20635</v>
      </c>
      <c r="D6116" s="47" t="s">
        <v>5895</v>
      </c>
      <c r="F6116" s="52" t="s">
        <v>32244</v>
      </c>
      <c r="G6116" s="55" t="s">
        <v>27178</v>
      </c>
      <c r="H6116" s="55" t="s">
        <v>27178</v>
      </c>
      <c r="I6116" s="47" t="s">
        <v>271</v>
      </c>
      <c r="J6116" s="10" t="s">
        <v>27174</v>
      </c>
      <c r="K6116" s="10" t="s">
        <v>27175</v>
      </c>
    </row>
    <row r="6117" spans="3:11" ht="15" customHeight="1" x14ac:dyDescent="0.3">
      <c r="C6117" s="44" t="s">
        <v>20636</v>
      </c>
      <c r="D6117" s="47" t="s">
        <v>5901</v>
      </c>
      <c r="I6117" s="47"/>
    </row>
    <row r="6118" spans="3:11" ht="15" customHeight="1" x14ac:dyDescent="0.3">
      <c r="C6118" s="44" t="s">
        <v>20637</v>
      </c>
      <c r="D6118" s="47" t="s">
        <v>919</v>
      </c>
      <c r="I6118" s="47"/>
    </row>
    <row r="6119" spans="3:11" ht="15" customHeight="1" x14ac:dyDescent="0.3">
      <c r="C6119" s="44" t="s">
        <v>20638</v>
      </c>
      <c r="D6119" s="47" t="s">
        <v>447</v>
      </c>
      <c r="I6119" s="47"/>
    </row>
    <row r="6120" spans="3:11" ht="15" customHeight="1" x14ac:dyDescent="0.3">
      <c r="C6120" s="44" t="s">
        <v>20639</v>
      </c>
      <c r="D6120" s="47" t="s">
        <v>920</v>
      </c>
      <c r="I6120" s="47"/>
    </row>
    <row r="6121" spans="3:11" ht="15" customHeight="1" x14ac:dyDescent="0.3">
      <c r="C6121" s="44" t="s">
        <v>20640</v>
      </c>
      <c r="D6121" s="47" t="s">
        <v>3915</v>
      </c>
      <c r="I6121" s="47"/>
    </row>
    <row r="6122" spans="3:11" ht="15" customHeight="1" x14ac:dyDescent="0.3">
      <c r="C6122" s="44" t="s">
        <v>20641</v>
      </c>
      <c r="D6122" s="47" t="s">
        <v>2125</v>
      </c>
      <c r="I6122" s="47"/>
    </row>
    <row r="6123" spans="3:11" ht="15" customHeight="1" x14ac:dyDescent="0.3">
      <c r="C6123" s="44" t="s">
        <v>20642</v>
      </c>
      <c r="D6123" s="47" t="s">
        <v>4229</v>
      </c>
      <c r="I6123" s="47"/>
    </row>
    <row r="6124" spans="3:11" ht="15" customHeight="1" x14ac:dyDescent="0.3">
      <c r="C6124" s="44" t="s">
        <v>20643</v>
      </c>
      <c r="D6124" s="47" t="s">
        <v>923</v>
      </c>
      <c r="I6124" s="47"/>
    </row>
    <row r="6125" spans="3:11" ht="15" customHeight="1" x14ac:dyDescent="0.3">
      <c r="C6125" s="44" t="s">
        <v>20644</v>
      </c>
      <c r="D6125" s="47" t="s">
        <v>926</v>
      </c>
      <c r="I6125" s="47"/>
    </row>
    <row r="6126" spans="3:11" ht="15" customHeight="1" x14ac:dyDescent="0.3">
      <c r="C6126" s="44" t="s">
        <v>20645</v>
      </c>
      <c r="D6126" s="47" t="s">
        <v>4244</v>
      </c>
      <c r="I6126" s="47"/>
    </row>
    <row r="6127" spans="3:11" ht="15" customHeight="1" x14ac:dyDescent="0.3">
      <c r="C6127" s="44" t="s">
        <v>20646</v>
      </c>
      <c r="D6127" s="47" t="s">
        <v>4246</v>
      </c>
      <c r="I6127" s="47"/>
    </row>
    <row r="6128" spans="3:11" ht="15" customHeight="1" x14ac:dyDescent="0.3">
      <c r="C6128" s="44" t="s">
        <v>20647</v>
      </c>
      <c r="D6128" s="47" t="s">
        <v>4256</v>
      </c>
      <c r="I6128" s="47"/>
    </row>
    <row r="6129" spans="3:9" ht="15" customHeight="1" x14ac:dyDescent="0.3">
      <c r="C6129" s="44" t="s">
        <v>20648</v>
      </c>
      <c r="D6129" s="47" t="s">
        <v>5963</v>
      </c>
      <c r="I6129" s="47"/>
    </row>
    <row r="6130" spans="3:9" ht="15" customHeight="1" x14ac:dyDescent="0.3">
      <c r="C6130" s="44" t="s">
        <v>20649</v>
      </c>
      <c r="D6130" s="47" t="s">
        <v>5970</v>
      </c>
      <c r="I6130" s="47"/>
    </row>
    <row r="6131" spans="3:9" ht="15" customHeight="1" x14ac:dyDescent="0.3">
      <c r="C6131" s="44" t="s">
        <v>20650</v>
      </c>
      <c r="D6131" s="47" t="s">
        <v>5976</v>
      </c>
      <c r="I6131" s="47"/>
    </row>
    <row r="6132" spans="3:9" ht="15" customHeight="1" x14ac:dyDescent="0.3">
      <c r="C6132" s="44" t="s">
        <v>20651</v>
      </c>
      <c r="D6132" s="47" t="s">
        <v>5980</v>
      </c>
      <c r="I6132" s="47"/>
    </row>
    <row r="6133" spans="3:9" ht="15" customHeight="1" x14ac:dyDescent="0.3">
      <c r="C6133" s="44" t="s">
        <v>20652</v>
      </c>
      <c r="D6133" s="47" t="s">
        <v>3921</v>
      </c>
      <c r="I6133" s="47"/>
    </row>
    <row r="6134" spans="3:9" ht="15" customHeight="1" x14ac:dyDescent="0.3">
      <c r="C6134" s="44" t="s">
        <v>20653</v>
      </c>
      <c r="D6134" s="47" t="s">
        <v>4261</v>
      </c>
      <c r="I6134" s="47"/>
    </row>
    <row r="6135" spans="3:9" ht="15" customHeight="1" x14ac:dyDescent="0.3">
      <c r="C6135" s="44" t="s">
        <v>20654</v>
      </c>
      <c r="D6135" s="47" t="s">
        <v>5998</v>
      </c>
      <c r="I6135" s="47"/>
    </row>
    <row r="6136" spans="3:9" ht="15" customHeight="1" x14ac:dyDescent="0.3">
      <c r="C6136" s="44" t="s">
        <v>20655</v>
      </c>
      <c r="D6136" s="47" t="s">
        <v>6087</v>
      </c>
      <c r="I6136" s="47"/>
    </row>
    <row r="6137" spans="3:9" ht="15" customHeight="1" x14ac:dyDescent="0.3">
      <c r="C6137" s="44" t="s">
        <v>20656</v>
      </c>
      <c r="D6137" s="47" t="s">
        <v>6091</v>
      </c>
      <c r="I6137" s="47"/>
    </row>
    <row r="6138" spans="3:9" ht="15" customHeight="1" x14ac:dyDescent="0.3">
      <c r="C6138" s="44" t="s">
        <v>20657</v>
      </c>
      <c r="D6138" s="47" t="s">
        <v>3045</v>
      </c>
      <c r="I6138" s="47"/>
    </row>
    <row r="6139" spans="3:9" ht="15" customHeight="1" x14ac:dyDescent="0.3">
      <c r="C6139" s="44" t="s">
        <v>20658</v>
      </c>
      <c r="D6139" s="47" t="s">
        <v>1525</v>
      </c>
      <c r="I6139" s="47"/>
    </row>
    <row r="6140" spans="3:9" ht="15" customHeight="1" x14ac:dyDescent="0.3">
      <c r="C6140" s="44" t="s">
        <v>20659</v>
      </c>
      <c r="D6140" s="47" t="s">
        <v>1527</v>
      </c>
      <c r="I6140" s="47"/>
    </row>
    <row r="6141" spans="3:9" ht="15" customHeight="1" x14ac:dyDescent="0.3">
      <c r="C6141" s="44" t="s">
        <v>20660</v>
      </c>
      <c r="D6141" s="47" t="s">
        <v>1529</v>
      </c>
      <c r="I6141" s="47"/>
    </row>
    <row r="6142" spans="3:9" ht="15" customHeight="1" x14ac:dyDescent="0.3">
      <c r="C6142" s="44" t="s">
        <v>20661</v>
      </c>
      <c r="D6142" s="47" t="s">
        <v>1531</v>
      </c>
      <c r="I6142" s="47"/>
    </row>
    <row r="6143" spans="3:9" ht="15" customHeight="1" x14ac:dyDescent="0.3">
      <c r="C6143" s="44" t="s">
        <v>20662</v>
      </c>
      <c r="D6143" s="47" t="s">
        <v>1533</v>
      </c>
      <c r="I6143" s="47"/>
    </row>
    <row r="6144" spans="3:9" ht="15" customHeight="1" x14ac:dyDescent="0.3">
      <c r="C6144" s="44" t="s">
        <v>20663</v>
      </c>
      <c r="D6144" s="47" t="s">
        <v>3427</v>
      </c>
      <c r="I6144" s="47"/>
    </row>
    <row r="6145" spans="3:9" ht="15" customHeight="1" x14ac:dyDescent="0.3">
      <c r="C6145" s="44" t="s">
        <v>20664</v>
      </c>
      <c r="D6145" s="47" t="s">
        <v>928</v>
      </c>
      <c r="I6145" s="47"/>
    </row>
    <row r="6146" spans="3:9" ht="15" customHeight="1" x14ac:dyDescent="0.3">
      <c r="C6146" s="44" t="s">
        <v>20665</v>
      </c>
      <c r="D6146" s="47" t="s">
        <v>2861</v>
      </c>
      <c r="I6146" s="47"/>
    </row>
    <row r="6147" spans="3:9" ht="15" customHeight="1" x14ac:dyDescent="0.3">
      <c r="C6147" s="44" t="s">
        <v>20666</v>
      </c>
      <c r="D6147" s="47" t="s">
        <v>2363</v>
      </c>
      <c r="I6147" s="47"/>
    </row>
    <row r="6148" spans="3:9" ht="15" customHeight="1" x14ac:dyDescent="0.3">
      <c r="C6148" s="44" t="s">
        <v>20667</v>
      </c>
      <c r="D6148" s="47" t="s">
        <v>929</v>
      </c>
      <c r="I6148" s="47"/>
    </row>
    <row r="6149" spans="3:9" ht="15" customHeight="1" x14ac:dyDescent="0.3">
      <c r="C6149" s="44" t="s">
        <v>20668</v>
      </c>
      <c r="D6149" s="47" t="s">
        <v>934</v>
      </c>
      <c r="I6149" s="47"/>
    </row>
    <row r="6150" spans="3:9" ht="15" customHeight="1" x14ac:dyDescent="0.3">
      <c r="C6150" s="44" t="s">
        <v>20669</v>
      </c>
      <c r="D6150" s="47" t="s">
        <v>3963</v>
      </c>
      <c r="I6150" s="47"/>
    </row>
    <row r="6151" spans="3:9" ht="15" customHeight="1" x14ac:dyDescent="0.3">
      <c r="C6151" s="44" t="s">
        <v>20670</v>
      </c>
      <c r="D6151" s="47" t="s">
        <v>6439</v>
      </c>
      <c r="I6151" s="47"/>
    </row>
    <row r="6152" spans="3:9" ht="15" customHeight="1" x14ac:dyDescent="0.3">
      <c r="C6152" s="44" t="s">
        <v>20671</v>
      </c>
      <c r="D6152" s="47" t="s">
        <v>2443</v>
      </c>
      <c r="I6152" s="47"/>
    </row>
    <row r="6153" spans="3:9" ht="15" customHeight="1" x14ac:dyDescent="0.3">
      <c r="C6153" s="44" t="s">
        <v>20672</v>
      </c>
      <c r="D6153" s="47" t="s">
        <v>2450</v>
      </c>
      <c r="I6153" s="47"/>
    </row>
    <row r="6154" spans="3:9" ht="15" customHeight="1" x14ac:dyDescent="0.3">
      <c r="C6154" s="44" t="s">
        <v>20673</v>
      </c>
      <c r="D6154" s="47" t="s">
        <v>939</v>
      </c>
      <c r="I6154" s="47"/>
    </row>
    <row r="6155" spans="3:9" ht="15" customHeight="1" x14ac:dyDescent="0.3">
      <c r="C6155" s="44" t="s">
        <v>20674</v>
      </c>
      <c r="D6155" s="47" t="s">
        <v>6579</v>
      </c>
      <c r="I6155" s="47"/>
    </row>
    <row r="6156" spans="3:9" ht="15" customHeight="1" x14ac:dyDescent="0.3">
      <c r="C6156" s="44" t="s">
        <v>20675</v>
      </c>
      <c r="D6156" s="47" t="s">
        <v>3073</v>
      </c>
      <c r="I6156" s="47"/>
    </row>
    <row r="6157" spans="3:9" ht="15" customHeight="1" x14ac:dyDescent="0.3">
      <c r="C6157" s="44" t="s">
        <v>20676</v>
      </c>
      <c r="D6157" s="47" t="s">
        <v>3234</v>
      </c>
      <c r="I6157" s="47"/>
    </row>
    <row r="6158" spans="3:9" ht="15" customHeight="1" x14ac:dyDescent="0.3">
      <c r="C6158" s="44" t="s">
        <v>20677</v>
      </c>
      <c r="D6158" s="47" t="s">
        <v>6954</v>
      </c>
      <c r="I6158" s="47"/>
    </row>
    <row r="6159" spans="3:9" ht="15" customHeight="1" x14ac:dyDescent="0.3">
      <c r="C6159" s="44" t="s">
        <v>20678</v>
      </c>
      <c r="D6159" s="47" t="s">
        <v>7082</v>
      </c>
      <c r="I6159" s="47"/>
    </row>
    <row r="6160" spans="3:9" ht="15" customHeight="1" x14ac:dyDescent="0.3">
      <c r="C6160" s="44" t="s">
        <v>20679</v>
      </c>
      <c r="D6160" s="47" t="s">
        <v>5493</v>
      </c>
      <c r="I6160" s="47"/>
    </row>
    <row r="6161" spans="3:9" ht="15" customHeight="1" x14ac:dyDescent="0.3">
      <c r="C6161" s="44" t="s">
        <v>20680</v>
      </c>
      <c r="D6161" s="47" t="s">
        <v>7270</v>
      </c>
      <c r="I6161" s="47"/>
    </row>
    <row r="6162" spans="3:9" ht="15" customHeight="1" x14ac:dyDescent="0.3">
      <c r="C6162" s="44" t="s">
        <v>20681</v>
      </c>
      <c r="D6162" s="47" t="s">
        <v>1366</v>
      </c>
      <c r="I6162" s="47"/>
    </row>
    <row r="6163" spans="3:9" ht="15" customHeight="1" x14ac:dyDescent="0.3">
      <c r="C6163" s="44" t="s">
        <v>20682</v>
      </c>
      <c r="D6163" s="47" t="s">
        <v>7310</v>
      </c>
      <c r="I6163" s="47"/>
    </row>
    <row r="6164" spans="3:9" ht="15" customHeight="1" x14ac:dyDescent="0.3">
      <c r="C6164" s="44" t="s">
        <v>20683</v>
      </c>
      <c r="D6164" s="47" t="s">
        <v>18675</v>
      </c>
      <c r="I6164" s="47"/>
    </row>
    <row r="6165" spans="3:9" ht="15" customHeight="1" x14ac:dyDescent="0.3">
      <c r="C6165" s="44" t="s">
        <v>20684</v>
      </c>
      <c r="D6165" s="47" t="s">
        <v>7341</v>
      </c>
      <c r="I6165" s="47"/>
    </row>
    <row r="6166" spans="3:9" ht="15" customHeight="1" x14ac:dyDescent="0.3">
      <c r="C6166" s="44" t="s">
        <v>20685</v>
      </c>
      <c r="D6166" s="47" t="s">
        <v>7353</v>
      </c>
      <c r="I6166" s="47"/>
    </row>
    <row r="6167" spans="3:9" ht="15" customHeight="1" x14ac:dyDescent="0.3">
      <c r="C6167" s="44" t="s">
        <v>20686</v>
      </c>
      <c r="D6167" s="47" t="s">
        <v>7367</v>
      </c>
      <c r="I6167" s="47"/>
    </row>
    <row r="6168" spans="3:9" ht="15" customHeight="1" x14ac:dyDescent="0.3">
      <c r="C6168" s="44" t="s">
        <v>20687</v>
      </c>
      <c r="D6168" s="47" t="s">
        <v>7371</v>
      </c>
      <c r="I6168" s="47"/>
    </row>
    <row r="6169" spans="3:9" ht="15" customHeight="1" x14ac:dyDescent="0.3">
      <c r="C6169" s="44" t="s">
        <v>20688</v>
      </c>
      <c r="D6169" s="47" t="s">
        <v>7375</v>
      </c>
      <c r="I6169" s="47"/>
    </row>
    <row r="6170" spans="3:9" ht="15" customHeight="1" x14ac:dyDescent="0.3">
      <c r="C6170" s="44" t="s">
        <v>20689</v>
      </c>
      <c r="D6170" s="47" t="s">
        <v>4020</v>
      </c>
      <c r="I6170" s="47"/>
    </row>
    <row r="6171" spans="3:9" ht="15" customHeight="1" x14ac:dyDescent="0.3">
      <c r="C6171" s="44" t="s">
        <v>20690</v>
      </c>
      <c r="D6171" s="47" t="s">
        <v>7464</v>
      </c>
      <c r="I6171" s="47"/>
    </row>
    <row r="6172" spans="3:9" ht="15" customHeight="1" x14ac:dyDescent="0.3">
      <c r="C6172" s="44" t="s">
        <v>20691</v>
      </c>
      <c r="D6172" s="47" t="s">
        <v>7470</v>
      </c>
      <c r="I6172" s="47"/>
    </row>
    <row r="6173" spans="3:9" ht="15" customHeight="1" x14ac:dyDescent="0.3">
      <c r="C6173" s="44" t="s">
        <v>20692</v>
      </c>
      <c r="D6173" s="47" t="s">
        <v>948</v>
      </c>
      <c r="I6173" s="47"/>
    </row>
    <row r="6174" spans="3:9" ht="15" customHeight="1" x14ac:dyDescent="0.3">
      <c r="C6174" s="44" t="s">
        <v>20693</v>
      </c>
      <c r="D6174" s="47" t="s">
        <v>1541</v>
      </c>
      <c r="I6174" s="47"/>
    </row>
    <row r="6175" spans="3:9" ht="15" customHeight="1" x14ac:dyDescent="0.3">
      <c r="C6175" s="44" t="s">
        <v>20694</v>
      </c>
      <c r="D6175" s="47" t="s">
        <v>1543</v>
      </c>
      <c r="I6175" s="47"/>
    </row>
    <row r="6176" spans="3:9" ht="15" customHeight="1" x14ac:dyDescent="0.3">
      <c r="C6176" s="44" t="s">
        <v>20695</v>
      </c>
      <c r="D6176" s="47" t="s">
        <v>1545</v>
      </c>
      <c r="I6176" s="47"/>
    </row>
    <row r="6177" spans="3:9" ht="15" customHeight="1" x14ac:dyDescent="0.3">
      <c r="C6177" s="44" t="s">
        <v>20696</v>
      </c>
      <c r="D6177" s="47" t="s">
        <v>4353</v>
      </c>
      <c r="I6177" s="47"/>
    </row>
    <row r="6178" spans="3:9" ht="15" customHeight="1" x14ac:dyDescent="0.3">
      <c r="C6178" s="44" t="s">
        <v>20697</v>
      </c>
      <c r="D6178" s="47" t="s">
        <v>5819</v>
      </c>
      <c r="I6178" s="47"/>
    </row>
    <row r="6179" spans="3:9" ht="15" customHeight="1" x14ac:dyDescent="0.3">
      <c r="C6179" s="44" t="s">
        <v>20698</v>
      </c>
      <c r="D6179" s="47" t="s">
        <v>4357</v>
      </c>
      <c r="I6179" s="47"/>
    </row>
    <row r="6180" spans="3:9" ht="15" customHeight="1" x14ac:dyDescent="0.3">
      <c r="C6180" s="44" t="s">
        <v>20699</v>
      </c>
      <c r="D6180" s="47" t="s">
        <v>5508</v>
      </c>
      <c r="I6180" s="47"/>
    </row>
    <row r="6181" spans="3:9" ht="15" customHeight="1" x14ac:dyDescent="0.3">
      <c r="C6181" s="44" t="s">
        <v>20700</v>
      </c>
      <c r="D6181" s="47" t="s">
        <v>18694</v>
      </c>
      <c r="I6181" s="47"/>
    </row>
    <row r="6182" spans="3:9" ht="15" customHeight="1" x14ac:dyDescent="0.3">
      <c r="C6182" s="44" t="s">
        <v>20701</v>
      </c>
      <c r="D6182" s="47" t="s">
        <v>752</v>
      </c>
      <c r="I6182" s="47"/>
    </row>
    <row r="6183" spans="3:9" ht="15" customHeight="1" x14ac:dyDescent="0.3">
      <c r="C6183" s="44" t="s">
        <v>20702</v>
      </c>
      <c r="D6183" s="47" t="s">
        <v>7692</v>
      </c>
      <c r="I6183" s="47"/>
    </row>
    <row r="6184" spans="3:9" ht="15" customHeight="1" x14ac:dyDescent="0.3">
      <c r="C6184" s="44" t="s">
        <v>20703</v>
      </c>
      <c r="D6184" s="47" t="s">
        <v>1275</v>
      </c>
      <c r="I6184" s="47"/>
    </row>
    <row r="6185" spans="3:9" ht="15" customHeight="1" x14ac:dyDescent="0.3">
      <c r="C6185" s="44" t="s">
        <v>20704</v>
      </c>
      <c r="D6185" s="47" t="s">
        <v>18699</v>
      </c>
      <c r="I6185" s="47"/>
    </row>
    <row r="6186" spans="3:9" ht="15" customHeight="1" x14ac:dyDescent="0.3">
      <c r="C6186" s="44" t="s">
        <v>20705</v>
      </c>
      <c r="D6186" s="47" t="s">
        <v>959</v>
      </c>
      <c r="I6186" s="47"/>
    </row>
    <row r="6187" spans="3:9" ht="15" customHeight="1" x14ac:dyDescent="0.3">
      <c r="C6187" s="44" t="s">
        <v>20706</v>
      </c>
      <c r="D6187" s="47" t="s">
        <v>1288</v>
      </c>
      <c r="I6187" s="47"/>
    </row>
    <row r="6188" spans="3:9" ht="15" customHeight="1" x14ac:dyDescent="0.3">
      <c r="C6188" s="44" t="s">
        <v>20707</v>
      </c>
      <c r="D6188" s="47" t="s">
        <v>8051</v>
      </c>
      <c r="I6188" s="47"/>
    </row>
    <row r="6189" spans="3:9" ht="15" customHeight="1" x14ac:dyDescent="0.3">
      <c r="C6189" s="44" t="s">
        <v>20708</v>
      </c>
      <c r="D6189" s="47" t="s">
        <v>810</v>
      </c>
      <c r="I6189" s="47"/>
    </row>
    <row r="6190" spans="3:9" ht="15" customHeight="1" x14ac:dyDescent="0.3">
      <c r="C6190" s="44" t="s">
        <v>20709</v>
      </c>
      <c r="D6190" s="47" t="s">
        <v>1400</v>
      </c>
      <c r="I6190" s="47"/>
    </row>
    <row r="6191" spans="3:9" ht="15" customHeight="1" x14ac:dyDescent="0.3">
      <c r="C6191" s="44" t="s">
        <v>20710</v>
      </c>
      <c r="D6191" s="47" t="s">
        <v>8102</v>
      </c>
      <c r="I6191" s="47"/>
    </row>
    <row r="6192" spans="3:9" ht="15" customHeight="1" x14ac:dyDescent="0.3">
      <c r="C6192" s="44" t="s">
        <v>20711</v>
      </c>
      <c r="D6192" s="47" t="s">
        <v>1408</v>
      </c>
      <c r="I6192" s="47"/>
    </row>
    <row r="6193" spans="3:9" ht="15" customHeight="1" x14ac:dyDescent="0.3">
      <c r="C6193" s="44" t="s">
        <v>20712</v>
      </c>
      <c r="D6193" s="47" t="s">
        <v>8150</v>
      </c>
      <c r="I6193" s="47"/>
    </row>
    <row r="6194" spans="3:9" ht="15" customHeight="1" x14ac:dyDescent="0.3">
      <c r="C6194" s="44" t="s">
        <v>20713</v>
      </c>
      <c r="D6194" s="47" t="s">
        <v>8154</v>
      </c>
      <c r="I6194" s="47"/>
    </row>
    <row r="6195" spans="3:9" ht="15" customHeight="1" x14ac:dyDescent="0.3">
      <c r="C6195" s="44" t="s">
        <v>20714</v>
      </c>
      <c r="D6195" s="47" t="s">
        <v>8158</v>
      </c>
      <c r="I6195" s="47"/>
    </row>
    <row r="6196" spans="3:9" ht="15" customHeight="1" x14ac:dyDescent="0.3">
      <c r="C6196" s="44" t="s">
        <v>20715</v>
      </c>
      <c r="D6196" s="47" t="s">
        <v>18711</v>
      </c>
      <c r="I6196" s="47"/>
    </row>
    <row r="6197" spans="3:9" ht="15" customHeight="1" x14ac:dyDescent="0.3">
      <c r="C6197" s="44" t="s">
        <v>20716</v>
      </c>
      <c r="D6197" s="47" t="s">
        <v>1546</v>
      </c>
      <c r="I6197" s="47"/>
    </row>
    <row r="6198" spans="3:9" ht="15" customHeight="1" x14ac:dyDescent="0.3">
      <c r="C6198" s="44" t="s">
        <v>20717</v>
      </c>
      <c r="D6198" s="47" t="s">
        <v>5830</v>
      </c>
      <c r="I6198" s="47"/>
    </row>
    <row r="6199" spans="3:9" ht="15" customHeight="1" x14ac:dyDescent="0.3">
      <c r="C6199" s="44" t="s">
        <v>20718</v>
      </c>
      <c r="D6199" s="47" t="s">
        <v>20719</v>
      </c>
      <c r="I6199" s="47"/>
    </row>
    <row r="6200" spans="3:9" ht="15" customHeight="1" x14ac:dyDescent="0.3">
      <c r="C6200" s="44" t="s">
        <v>20720</v>
      </c>
      <c r="D6200" s="47" t="s">
        <v>8181</v>
      </c>
      <c r="I6200" s="47"/>
    </row>
    <row r="6201" spans="3:9" ht="15" customHeight="1" x14ac:dyDescent="0.3">
      <c r="C6201" s="44" t="s">
        <v>20721</v>
      </c>
      <c r="D6201" s="47" t="s">
        <v>8212</v>
      </c>
      <c r="I6201" s="47"/>
    </row>
    <row r="6202" spans="3:9" ht="15" customHeight="1" x14ac:dyDescent="0.3">
      <c r="C6202" s="44" t="s">
        <v>20722</v>
      </c>
      <c r="D6202" s="47" t="s">
        <v>9721</v>
      </c>
      <c r="I6202" s="47"/>
    </row>
    <row r="6203" spans="3:9" ht="15" customHeight="1" x14ac:dyDescent="0.3">
      <c r="C6203" s="44" t="s">
        <v>20723</v>
      </c>
      <c r="D6203" s="47" t="s">
        <v>970</v>
      </c>
      <c r="I6203" s="47"/>
    </row>
    <row r="6204" spans="3:9" ht="15" customHeight="1" x14ac:dyDescent="0.3">
      <c r="C6204" s="44" t="s">
        <v>20724</v>
      </c>
      <c r="D6204" s="47" t="s">
        <v>973</v>
      </c>
      <c r="I6204" s="47"/>
    </row>
    <row r="6205" spans="3:9" ht="15" customHeight="1" x14ac:dyDescent="0.3">
      <c r="C6205" s="44" t="s">
        <v>20725</v>
      </c>
      <c r="D6205" s="47" t="s">
        <v>8308</v>
      </c>
      <c r="I6205" s="47"/>
    </row>
    <row r="6206" spans="3:9" ht="15" customHeight="1" x14ac:dyDescent="0.3">
      <c r="C6206" s="44" t="s">
        <v>20726</v>
      </c>
      <c r="D6206" s="47" t="s">
        <v>3254</v>
      </c>
      <c r="I6206" s="47"/>
    </row>
    <row r="6207" spans="3:9" ht="15" customHeight="1" x14ac:dyDescent="0.3">
      <c r="C6207" s="44" t="s">
        <v>20727</v>
      </c>
      <c r="D6207" s="47" t="s">
        <v>8421</v>
      </c>
      <c r="I6207" s="47"/>
    </row>
    <row r="6208" spans="3:9" ht="15" customHeight="1" x14ac:dyDescent="0.3">
      <c r="C6208" s="44" t="s">
        <v>20728</v>
      </c>
      <c r="D6208" s="47" t="s">
        <v>8443</v>
      </c>
      <c r="I6208" s="47"/>
    </row>
    <row r="6209" spans="3:9" ht="15" customHeight="1" x14ac:dyDescent="0.3">
      <c r="C6209" s="44" t="s">
        <v>20729</v>
      </c>
      <c r="D6209" s="47" t="s">
        <v>833</v>
      </c>
      <c r="I6209" s="47"/>
    </row>
    <row r="6210" spans="3:9" ht="15" customHeight="1" x14ac:dyDescent="0.3">
      <c r="C6210" s="44" t="s">
        <v>20730</v>
      </c>
      <c r="D6210" s="47" t="s">
        <v>18729</v>
      </c>
      <c r="I6210" s="47"/>
    </row>
    <row r="6211" spans="3:9" ht="15" customHeight="1" x14ac:dyDescent="0.3">
      <c r="C6211" s="44" t="s">
        <v>20731</v>
      </c>
      <c r="D6211" s="47" t="s">
        <v>8712</v>
      </c>
      <c r="I6211" s="47"/>
    </row>
    <row r="6212" spans="3:9" ht="15" customHeight="1" x14ac:dyDescent="0.3">
      <c r="C6212" s="44" t="s">
        <v>20732</v>
      </c>
      <c r="D6212" s="47" t="s">
        <v>1294</v>
      </c>
      <c r="I6212" s="47"/>
    </row>
    <row r="6213" spans="3:9" ht="15" customHeight="1" x14ac:dyDescent="0.3">
      <c r="C6213" s="44" t="s">
        <v>20733</v>
      </c>
      <c r="D6213" s="47" t="s">
        <v>1299</v>
      </c>
      <c r="I6213" s="47"/>
    </row>
    <row r="6214" spans="3:9" ht="15" customHeight="1" x14ac:dyDescent="0.3">
      <c r="C6214" s="44" t="s">
        <v>20734</v>
      </c>
      <c r="D6214" s="47" t="s">
        <v>3808</v>
      </c>
      <c r="I6214" s="47"/>
    </row>
    <row r="6215" spans="3:9" ht="15" customHeight="1" x14ac:dyDescent="0.3">
      <c r="C6215" s="44" t="s">
        <v>20735</v>
      </c>
      <c r="D6215" s="47" t="s">
        <v>8752</v>
      </c>
      <c r="I6215" s="47"/>
    </row>
    <row r="6216" spans="3:9" ht="15" customHeight="1" x14ac:dyDescent="0.3">
      <c r="C6216" s="44" t="s">
        <v>20736</v>
      </c>
      <c r="D6216" s="47" t="s">
        <v>8783</v>
      </c>
      <c r="I6216" s="47"/>
    </row>
    <row r="6217" spans="3:9" ht="15" customHeight="1" x14ac:dyDescent="0.3">
      <c r="C6217" s="44" t="s">
        <v>20737</v>
      </c>
      <c r="D6217" s="47" t="s">
        <v>976</v>
      </c>
      <c r="I6217" s="47"/>
    </row>
    <row r="6218" spans="3:9" ht="15" customHeight="1" x14ac:dyDescent="0.3">
      <c r="C6218" s="44" t="s">
        <v>20738</v>
      </c>
      <c r="D6218" s="47" t="s">
        <v>2886</v>
      </c>
      <c r="I6218" s="47"/>
    </row>
    <row r="6219" spans="3:9" ht="15" customHeight="1" x14ac:dyDescent="0.3">
      <c r="C6219" s="44" t="s">
        <v>20739</v>
      </c>
      <c r="D6219" s="47" t="s">
        <v>8825</v>
      </c>
      <c r="I6219" s="47"/>
    </row>
    <row r="6220" spans="3:9" ht="15" customHeight="1" x14ac:dyDescent="0.3">
      <c r="C6220" s="44" t="s">
        <v>20740</v>
      </c>
      <c r="D6220" s="47" t="s">
        <v>8652</v>
      </c>
      <c r="I6220" s="47"/>
    </row>
    <row r="6221" spans="3:9" ht="15" customHeight="1" x14ac:dyDescent="0.3">
      <c r="C6221" s="44" t="s">
        <v>20741</v>
      </c>
      <c r="D6221" s="47" t="s">
        <v>2171</v>
      </c>
      <c r="I6221" s="47"/>
    </row>
    <row r="6222" spans="3:9" ht="15" customHeight="1" x14ac:dyDescent="0.3">
      <c r="C6222" s="44" t="s">
        <v>20742</v>
      </c>
      <c r="D6222" s="47" t="s">
        <v>1434</v>
      </c>
      <c r="I6222" s="47"/>
    </row>
    <row r="6223" spans="3:9" ht="15" customHeight="1" x14ac:dyDescent="0.3">
      <c r="C6223" s="44" t="s">
        <v>20743</v>
      </c>
      <c r="D6223" s="47" t="s">
        <v>7179</v>
      </c>
      <c r="I6223" s="47"/>
    </row>
    <row r="6224" spans="3:9" ht="15" customHeight="1" x14ac:dyDescent="0.3">
      <c r="C6224" s="44" t="s">
        <v>20744</v>
      </c>
      <c r="D6224" s="47" t="s">
        <v>984</v>
      </c>
      <c r="I6224" s="47"/>
    </row>
    <row r="6225" spans="3:9" ht="15" customHeight="1" x14ac:dyDescent="0.3">
      <c r="C6225" s="44" t="s">
        <v>20745</v>
      </c>
      <c r="D6225" s="47" t="s">
        <v>9042</v>
      </c>
      <c r="I6225" s="47"/>
    </row>
    <row r="6226" spans="3:9" ht="15" customHeight="1" x14ac:dyDescent="0.3">
      <c r="C6226" s="44" t="s">
        <v>20746</v>
      </c>
      <c r="D6226" s="47" t="s">
        <v>995</v>
      </c>
      <c r="I6226" s="47"/>
    </row>
    <row r="6227" spans="3:9" ht="15" customHeight="1" x14ac:dyDescent="0.3">
      <c r="C6227" s="44" t="s">
        <v>20747</v>
      </c>
      <c r="D6227" s="47" t="s">
        <v>9129</v>
      </c>
      <c r="I6227" s="47"/>
    </row>
    <row r="6228" spans="3:9" ht="15" customHeight="1" x14ac:dyDescent="0.3">
      <c r="C6228" s="44" t="s">
        <v>20748</v>
      </c>
      <c r="D6228" s="47" t="s">
        <v>4867</v>
      </c>
      <c r="I6228" s="47"/>
    </row>
    <row r="6229" spans="3:9" ht="15" customHeight="1" x14ac:dyDescent="0.3">
      <c r="C6229" s="44" t="s">
        <v>20749</v>
      </c>
      <c r="D6229" s="47" t="s">
        <v>9157</v>
      </c>
      <c r="I6229" s="47"/>
    </row>
    <row r="6230" spans="3:9" ht="15" customHeight="1" x14ac:dyDescent="0.3">
      <c r="C6230" s="44" t="s">
        <v>20750</v>
      </c>
      <c r="D6230" s="47" t="s">
        <v>9336</v>
      </c>
      <c r="I6230" s="47"/>
    </row>
    <row r="6231" spans="3:9" ht="15" customHeight="1" x14ac:dyDescent="0.3">
      <c r="C6231" s="44" t="s">
        <v>20751</v>
      </c>
      <c r="D6231" s="47" t="s">
        <v>9368</v>
      </c>
      <c r="I6231" s="47"/>
    </row>
    <row r="6232" spans="3:9" ht="15" customHeight="1" x14ac:dyDescent="0.3">
      <c r="C6232" s="44" t="s">
        <v>20752</v>
      </c>
      <c r="D6232" s="47" t="s">
        <v>9401</v>
      </c>
      <c r="I6232" s="47"/>
    </row>
    <row r="6233" spans="3:9" ht="15" customHeight="1" x14ac:dyDescent="0.3">
      <c r="C6233" s="44" t="s">
        <v>20753</v>
      </c>
      <c r="D6233" s="47" t="s">
        <v>18749</v>
      </c>
      <c r="I6233" s="47"/>
    </row>
    <row r="6234" spans="3:9" ht="15" customHeight="1" x14ac:dyDescent="0.3">
      <c r="C6234" s="44" t="s">
        <v>20754</v>
      </c>
      <c r="D6234" s="47" t="s">
        <v>9438</v>
      </c>
      <c r="I6234" s="47"/>
    </row>
    <row r="6235" spans="3:9" ht="15" customHeight="1" x14ac:dyDescent="0.3">
      <c r="C6235" s="44" t="s">
        <v>20755</v>
      </c>
      <c r="D6235" s="47" t="s">
        <v>1592</v>
      </c>
      <c r="I6235" s="47"/>
    </row>
    <row r="6236" spans="3:9" ht="15" customHeight="1" x14ac:dyDescent="0.3">
      <c r="C6236" s="44" t="s">
        <v>20756</v>
      </c>
      <c r="D6236" s="47" t="s">
        <v>1594</v>
      </c>
      <c r="I6236" s="47"/>
    </row>
    <row r="6237" spans="3:9" ht="15" customHeight="1" x14ac:dyDescent="0.3">
      <c r="C6237" s="44" t="s">
        <v>20757</v>
      </c>
      <c r="D6237" s="47" t="s">
        <v>1596</v>
      </c>
      <c r="I6237" s="47"/>
    </row>
    <row r="6238" spans="3:9" ht="15" customHeight="1" x14ac:dyDescent="0.3">
      <c r="C6238" s="44" t="s">
        <v>20758</v>
      </c>
      <c r="D6238" s="47" t="s">
        <v>1600</v>
      </c>
      <c r="I6238" s="47"/>
    </row>
    <row r="6239" spans="3:9" ht="15" customHeight="1" x14ac:dyDescent="0.3">
      <c r="C6239" s="44" t="s">
        <v>20759</v>
      </c>
      <c r="D6239" s="47" t="s">
        <v>9473</v>
      </c>
      <c r="I6239" s="47"/>
    </row>
    <row r="6240" spans="3:9" ht="15" customHeight="1" x14ac:dyDescent="0.3">
      <c r="C6240" s="44" t="s">
        <v>20760</v>
      </c>
      <c r="D6240" s="47" t="s">
        <v>9477</v>
      </c>
      <c r="I6240" s="47"/>
    </row>
    <row r="6241" spans="3:9" ht="15" customHeight="1" x14ac:dyDescent="0.3">
      <c r="C6241" s="44" t="s">
        <v>20761</v>
      </c>
      <c r="D6241" s="47" t="s">
        <v>10651</v>
      </c>
      <c r="I6241" s="47"/>
    </row>
    <row r="6242" spans="3:9" ht="15" customHeight="1" x14ac:dyDescent="0.3">
      <c r="C6242" s="44" t="s">
        <v>20762</v>
      </c>
      <c r="D6242" s="47" t="s">
        <v>9490</v>
      </c>
      <c r="I6242" s="47"/>
    </row>
    <row r="6243" spans="3:9" ht="15" customHeight="1" x14ac:dyDescent="0.3">
      <c r="C6243" s="44" t="s">
        <v>20763</v>
      </c>
      <c r="D6243" s="47" t="s">
        <v>9498</v>
      </c>
      <c r="I6243" s="47"/>
    </row>
    <row r="6244" spans="3:9" ht="15" customHeight="1" x14ac:dyDescent="0.3">
      <c r="C6244" s="44" t="s">
        <v>20764</v>
      </c>
      <c r="D6244" s="47" t="s">
        <v>9502</v>
      </c>
      <c r="I6244" s="47"/>
    </row>
    <row r="6245" spans="3:9" ht="15" customHeight="1" x14ac:dyDescent="0.3">
      <c r="C6245" s="44" t="s">
        <v>20765</v>
      </c>
      <c r="D6245" s="47" t="s">
        <v>9608</v>
      </c>
      <c r="I6245" s="47"/>
    </row>
    <row r="6246" spans="3:9" ht="15" customHeight="1" x14ac:dyDescent="0.3">
      <c r="C6246" s="44" t="s">
        <v>20766</v>
      </c>
      <c r="D6246" s="47" t="s">
        <v>6769</v>
      </c>
      <c r="I6246" s="47"/>
    </row>
    <row r="6247" spans="3:9" ht="15" customHeight="1" x14ac:dyDescent="0.3">
      <c r="C6247" s="44" t="s">
        <v>20767</v>
      </c>
      <c r="D6247" s="47" t="s">
        <v>9753</v>
      </c>
      <c r="I6247" s="47"/>
    </row>
    <row r="6248" spans="3:9" ht="15" customHeight="1" x14ac:dyDescent="0.3">
      <c r="C6248" s="44" t="s">
        <v>20768</v>
      </c>
      <c r="D6248" s="47" t="s">
        <v>18765</v>
      </c>
      <c r="I6248" s="47"/>
    </row>
    <row r="6249" spans="3:9" ht="15" customHeight="1" x14ac:dyDescent="0.3">
      <c r="C6249" s="44" t="s">
        <v>20769</v>
      </c>
      <c r="D6249" s="47" t="s">
        <v>1311</v>
      </c>
      <c r="I6249" s="47"/>
    </row>
    <row r="6250" spans="3:9" ht="15" customHeight="1" x14ac:dyDescent="0.3">
      <c r="C6250" s="44" t="s">
        <v>20770</v>
      </c>
      <c r="D6250" s="47" t="s">
        <v>9868</v>
      </c>
      <c r="I6250" s="47"/>
    </row>
    <row r="6251" spans="3:9" ht="15" customHeight="1" x14ac:dyDescent="0.3">
      <c r="C6251" s="44" t="s">
        <v>20771</v>
      </c>
      <c r="D6251" s="47" t="s">
        <v>4875</v>
      </c>
      <c r="I6251" s="47"/>
    </row>
    <row r="6252" spans="3:9" ht="15" customHeight="1" x14ac:dyDescent="0.3">
      <c r="C6252" s="44" t="s">
        <v>20772</v>
      </c>
      <c r="D6252" s="47" t="s">
        <v>18770</v>
      </c>
      <c r="I6252" s="47"/>
    </row>
    <row r="6253" spans="3:9" ht="15" customHeight="1" x14ac:dyDescent="0.3">
      <c r="C6253" s="44" t="s">
        <v>20773</v>
      </c>
      <c r="D6253" s="47" t="s">
        <v>1602</v>
      </c>
      <c r="I6253" s="47"/>
    </row>
    <row r="6254" spans="3:9" ht="15" customHeight="1" x14ac:dyDescent="0.3">
      <c r="C6254" s="44" t="s">
        <v>20774</v>
      </c>
      <c r="D6254" s="47" t="s">
        <v>1608</v>
      </c>
      <c r="I6254" s="47"/>
    </row>
    <row r="6255" spans="3:9" ht="15" customHeight="1" x14ac:dyDescent="0.3">
      <c r="C6255" s="44" t="s">
        <v>20775</v>
      </c>
      <c r="D6255" s="47" t="s">
        <v>1610</v>
      </c>
      <c r="I6255" s="47"/>
    </row>
    <row r="6256" spans="3:9" ht="15" customHeight="1" x14ac:dyDescent="0.3">
      <c r="C6256" s="44" t="s">
        <v>20776</v>
      </c>
      <c r="D6256" s="47" t="s">
        <v>9961</v>
      </c>
      <c r="I6256" s="47"/>
    </row>
    <row r="6257" spans="3:9" ht="15" customHeight="1" x14ac:dyDescent="0.3">
      <c r="C6257" s="44" t="s">
        <v>20777</v>
      </c>
      <c r="D6257" s="47" t="s">
        <v>3143</v>
      </c>
      <c r="I6257" s="47"/>
    </row>
    <row r="6258" spans="3:9" ht="15" customHeight="1" x14ac:dyDescent="0.3">
      <c r="C6258" s="44" t="s">
        <v>20778</v>
      </c>
      <c r="D6258" s="47" t="s">
        <v>9978</v>
      </c>
      <c r="I6258" s="47"/>
    </row>
    <row r="6259" spans="3:9" ht="15" customHeight="1" x14ac:dyDescent="0.3">
      <c r="C6259" s="44" t="s">
        <v>20779</v>
      </c>
      <c r="D6259" s="47" t="s">
        <v>8900</v>
      </c>
      <c r="I6259" s="47"/>
    </row>
    <row r="6260" spans="3:9" ht="15" customHeight="1" x14ac:dyDescent="0.3">
      <c r="C6260" s="44" t="s">
        <v>20780</v>
      </c>
      <c r="D6260" s="47" t="s">
        <v>4272</v>
      </c>
      <c r="I6260" s="47"/>
    </row>
    <row r="6261" spans="3:9" ht="15" customHeight="1" x14ac:dyDescent="0.3">
      <c r="C6261" s="44" t="s">
        <v>20781</v>
      </c>
      <c r="D6261" s="47" t="s">
        <v>10055</v>
      </c>
      <c r="I6261" s="47"/>
    </row>
    <row r="6262" spans="3:9" ht="15" customHeight="1" x14ac:dyDescent="0.3">
      <c r="C6262" s="44" t="s">
        <v>20782</v>
      </c>
      <c r="D6262" s="47" t="s">
        <v>2206</v>
      </c>
      <c r="I6262" s="47"/>
    </row>
    <row r="6263" spans="3:9" ht="15" customHeight="1" x14ac:dyDescent="0.3">
      <c r="C6263" s="44" t="s">
        <v>20783</v>
      </c>
      <c r="D6263" s="47" t="s">
        <v>10163</v>
      </c>
      <c r="I6263" s="47"/>
    </row>
    <row r="6264" spans="3:9" ht="15" customHeight="1" x14ac:dyDescent="0.3">
      <c r="C6264" s="44" t="s">
        <v>20784</v>
      </c>
      <c r="D6264" s="47" t="s">
        <v>1039</v>
      </c>
      <c r="I6264" s="47"/>
    </row>
    <row r="6265" spans="3:9" ht="15" customHeight="1" x14ac:dyDescent="0.3">
      <c r="C6265" s="44" t="s">
        <v>20785</v>
      </c>
      <c r="D6265" s="47" t="s">
        <v>1045</v>
      </c>
      <c r="I6265" s="47"/>
    </row>
    <row r="6266" spans="3:9" ht="15" customHeight="1" x14ac:dyDescent="0.3">
      <c r="C6266" s="44" t="s">
        <v>20786</v>
      </c>
      <c r="D6266" s="47" t="s">
        <v>1054</v>
      </c>
      <c r="I6266" s="47"/>
    </row>
    <row r="6267" spans="3:9" ht="15" customHeight="1" x14ac:dyDescent="0.3">
      <c r="C6267" s="44" t="s">
        <v>20787</v>
      </c>
      <c r="D6267" s="47" t="s">
        <v>7197</v>
      </c>
      <c r="I6267" s="47"/>
    </row>
    <row r="6268" spans="3:9" ht="15" customHeight="1" x14ac:dyDescent="0.3">
      <c r="C6268" s="44" t="s">
        <v>20788</v>
      </c>
      <c r="D6268" s="47" t="s">
        <v>2569</v>
      </c>
      <c r="I6268" s="47"/>
    </row>
    <row r="6269" spans="3:9" ht="15" customHeight="1" x14ac:dyDescent="0.3">
      <c r="C6269" s="44" t="s">
        <v>20789</v>
      </c>
      <c r="D6269" s="47" t="s">
        <v>1066</v>
      </c>
      <c r="I6269" s="47"/>
    </row>
    <row r="6270" spans="3:9" ht="15" customHeight="1" x14ac:dyDescent="0.3">
      <c r="C6270" s="44" t="s">
        <v>20790</v>
      </c>
      <c r="D6270" s="47" t="s">
        <v>10304</v>
      </c>
      <c r="I6270" s="47"/>
    </row>
    <row r="6271" spans="3:9" ht="15" customHeight="1" x14ac:dyDescent="0.3">
      <c r="C6271" s="44" t="s">
        <v>20791</v>
      </c>
      <c r="D6271" s="47" t="s">
        <v>6770</v>
      </c>
      <c r="I6271" s="47"/>
    </row>
    <row r="6272" spans="3:9" ht="15" customHeight="1" x14ac:dyDescent="0.3">
      <c r="C6272" s="44" t="s">
        <v>20792</v>
      </c>
      <c r="D6272" s="47" t="s">
        <v>1083</v>
      </c>
      <c r="I6272" s="47"/>
    </row>
    <row r="6273" spans="3:9" ht="15" customHeight="1" x14ac:dyDescent="0.3">
      <c r="C6273" s="44" t="s">
        <v>20793</v>
      </c>
      <c r="D6273" s="47" t="s">
        <v>10437</v>
      </c>
      <c r="I6273" s="47"/>
    </row>
    <row r="6274" spans="3:9" ht="15" customHeight="1" x14ac:dyDescent="0.3">
      <c r="C6274" s="44" t="s">
        <v>20794</v>
      </c>
      <c r="D6274" s="47" t="s">
        <v>10471</v>
      </c>
      <c r="I6274" s="47"/>
    </row>
    <row r="6275" spans="3:9" ht="15" customHeight="1" x14ac:dyDescent="0.3">
      <c r="C6275" s="44" t="s">
        <v>20795</v>
      </c>
      <c r="D6275" s="47" t="s">
        <v>10477</v>
      </c>
      <c r="I6275" s="47"/>
    </row>
    <row r="6276" spans="3:9" ht="15" customHeight="1" x14ac:dyDescent="0.3">
      <c r="C6276" s="44" t="s">
        <v>20796</v>
      </c>
      <c r="D6276" s="47" t="s">
        <v>18797</v>
      </c>
      <c r="I6276" s="47"/>
    </row>
    <row r="6277" spans="3:9" ht="15" customHeight="1" x14ac:dyDescent="0.3">
      <c r="C6277" s="44" t="s">
        <v>20797</v>
      </c>
      <c r="D6277" s="47" t="s">
        <v>10514</v>
      </c>
      <c r="I6277" s="47"/>
    </row>
    <row r="6278" spans="3:9" ht="15" customHeight="1" x14ac:dyDescent="0.3">
      <c r="C6278" s="44" t="s">
        <v>20798</v>
      </c>
      <c r="D6278" s="47" t="s">
        <v>2010</v>
      </c>
      <c r="I6278" s="47"/>
    </row>
    <row r="6279" spans="3:9" ht="15" customHeight="1" x14ac:dyDescent="0.3">
      <c r="C6279" s="44" t="s">
        <v>20799</v>
      </c>
      <c r="D6279" s="47" t="s">
        <v>2016</v>
      </c>
      <c r="I6279" s="47"/>
    </row>
    <row r="6280" spans="3:9" ht="15" customHeight="1" x14ac:dyDescent="0.3">
      <c r="C6280" s="44" t="s">
        <v>20800</v>
      </c>
      <c r="D6280" s="47" t="s">
        <v>2025</v>
      </c>
      <c r="I6280" s="47"/>
    </row>
    <row r="6281" spans="3:9" ht="15" customHeight="1" x14ac:dyDescent="0.3">
      <c r="C6281" s="44" t="s">
        <v>20801</v>
      </c>
      <c r="D6281" s="47" t="s">
        <v>10551</v>
      </c>
      <c r="I6281" s="47"/>
    </row>
    <row r="6282" spans="3:9" ht="15" customHeight="1" x14ac:dyDescent="0.3">
      <c r="C6282" s="44" t="s">
        <v>20802</v>
      </c>
      <c r="D6282" s="47" t="s">
        <v>10560</v>
      </c>
      <c r="I6282" s="47"/>
    </row>
    <row r="6283" spans="3:9" ht="15" customHeight="1" x14ac:dyDescent="0.3">
      <c r="C6283" s="44" t="s">
        <v>20803</v>
      </c>
      <c r="D6283" s="47" t="s">
        <v>10564</v>
      </c>
      <c r="I6283" s="47"/>
    </row>
    <row r="6284" spans="3:9" ht="15" customHeight="1" x14ac:dyDescent="0.3">
      <c r="C6284" s="44" t="s">
        <v>20804</v>
      </c>
      <c r="D6284" s="47" t="s">
        <v>18806</v>
      </c>
      <c r="I6284" s="47"/>
    </row>
    <row r="6285" spans="3:9" ht="15" customHeight="1" x14ac:dyDescent="0.3">
      <c r="C6285" s="44" t="s">
        <v>20805</v>
      </c>
      <c r="D6285" s="47" t="s">
        <v>10628</v>
      </c>
      <c r="I6285" s="47"/>
    </row>
    <row r="6286" spans="3:9" ht="15" customHeight="1" x14ac:dyDescent="0.3">
      <c r="C6286" s="44" t="s">
        <v>20806</v>
      </c>
      <c r="D6286" s="47" t="s">
        <v>10704</v>
      </c>
      <c r="I6286" s="47"/>
    </row>
    <row r="6287" spans="3:9" ht="15" customHeight="1" x14ac:dyDescent="0.3">
      <c r="C6287" s="44" t="s">
        <v>20807</v>
      </c>
      <c r="D6287" s="47" t="s">
        <v>1110</v>
      </c>
      <c r="I6287" s="47"/>
    </row>
    <row r="6288" spans="3:9" ht="15" customHeight="1" x14ac:dyDescent="0.3">
      <c r="C6288" s="44" t="s">
        <v>20808</v>
      </c>
      <c r="D6288" s="47" t="s">
        <v>2966</v>
      </c>
      <c r="I6288" s="47"/>
    </row>
    <row r="6289" spans="3:9" ht="15" customHeight="1" x14ac:dyDescent="0.3">
      <c r="C6289" s="44" t="s">
        <v>20809</v>
      </c>
      <c r="D6289" s="47" t="s">
        <v>1118</v>
      </c>
      <c r="I6289" s="47"/>
    </row>
    <row r="6290" spans="3:9" ht="15" customHeight="1" x14ac:dyDescent="0.3">
      <c r="C6290" s="44" t="s">
        <v>20810</v>
      </c>
      <c r="D6290" s="47" t="s">
        <v>5911</v>
      </c>
      <c r="I6290" s="47"/>
    </row>
    <row r="6291" spans="3:9" ht="15" customHeight="1" x14ac:dyDescent="0.3">
      <c r="C6291" s="44" t="s">
        <v>20811</v>
      </c>
      <c r="D6291" s="47" t="s">
        <v>2215</v>
      </c>
      <c r="I6291" s="47"/>
    </row>
    <row r="6292" spans="3:9" ht="15" customHeight="1" x14ac:dyDescent="0.3">
      <c r="C6292" s="44" t="s">
        <v>20812</v>
      </c>
      <c r="D6292" s="47" t="s">
        <v>998</v>
      </c>
      <c r="I6292" s="47"/>
    </row>
    <row r="6293" spans="3:9" ht="15" customHeight="1" x14ac:dyDescent="0.3">
      <c r="C6293" s="44" t="s">
        <v>20813</v>
      </c>
      <c r="D6293" s="47" t="s">
        <v>1178</v>
      </c>
      <c r="I6293" s="47"/>
    </row>
    <row r="6294" spans="3:9" ht="15" customHeight="1" x14ac:dyDescent="0.3">
      <c r="C6294" s="44" t="s">
        <v>20814</v>
      </c>
      <c r="D6294" s="47" t="s">
        <v>18818</v>
      </c>
      <c r="I6294" s="47"/>
    </row>
    <row r="6295" spans="3:9" ht="15" customHeight="1" x14ac:dyDescent="0.3">
      <c r="C6295" s="44" t="s">
        <v>20815</v>
      </c>
      <c r="D6295" s="47" t="s">
        <v>1202</v>
      </c>
      <c r="I6295" s="47"/>
    </row>
    <row r="6296" spans="3:9" ht="15" customHeight="1" x14ac:dyDescent="0.3">
      <c r="C6296" s="44" t="s">
        <v>20816</v>
      </c>
      <c r="D6296" s="47" t="s">
        <v>1384</v>
      </c>
      <c r="I6296" s="47"/>
    </row>
    <row r="6297" spans="3:9" ht="15" customHeight="1" x14ac:dyDescent="0.3">
      <c r="C6297" s="44" t="s">
        <v>20817</v>
      </c>
      <c r="D6297" s="47" t="s">
        <v>1403</v>
      </c>
      <c r="I6297" s="47"/>
    </row>
    <row r="6298" spans="3:9" ht="15" customHeight="1" x14ac:dyDescent="0.3">
      <c r="C6298" s="44" t="s">
        <v>20818</v>
      </c>
      <c r="D6298" s="47" t="s">
        <v>1441</v>
      </c>
      <c r="I6298" s="47"/>
    </row>
    <row r="6299" spans="3:9" ht="15" customHeight="1" x14ac:dyDescent="0.3">
      <c r="C6299" s="44" t="s">
        <v>20819</v>
      </c>
      <c r="D6299" s="47" t="s">
        <v>20820</v>
      </c>
      <c r="I6299" s="47"/>
    </row>
    <row r="6300" spans="3:9" ht="15" customHeight="1" x14ac:dyDescent="0.3">
      <c r="C6300" s="44" t="s">
        <v>20821</v>
      </c>
      <c r="D6300" s="47" t="s">
        <v>1490</v>
      </c>
      <c r="I6300" s="47"/>
    </row>
    <row r="6301" spans="3:9" ht="15" customHeight="1" x14ac:dyDescent="0.3">
      <c r="C6301" s="44" t="s">
        <v>20822</v>
      </c>
      <c r="D6301" s="47" t="s">
        <v>1828</v>
      </c>
      <c r="I6301" s="47"/>
    </row>
    <row r="6302" spans="3:9" ht="15" customHeight="1" x14ac:dyDescent="0.3">
      <c r="C6302" s="44" t="s">
        <v>20823</v>
      </c>
      <c r="D6302" s="47" t="s">
        <v>1929</v>
      </c>
      <c r="I6302" s="47"/>
    </row>
    <row r="6303" spans="3:9" ht="15" customHeight="1" x14ac:dyDescent="0.3">
      <c r="C6303" s="44" t="s">
        <v>20824</v>
      </c>
      <c r="D6303" s="47" t="s">
        <v>1954</v>
      </c>
      <c r="I6303" s="47"/>
    </row>
    <row r="6304" spans="3:9" ht="15" customHeight="1" x14ac:dyDescent="0.3">
      <c r="C6304" s="44" t="s">
        <v>20825</v>
      </c>
      <c r="D6304" s="47" t="s">
        <v>1959</v>
      </c>
      <c r="I6304" s="47"/>
    </row>
    <row r="6305" spans="3:9" ht="15" customHeight="1" x14ac:dyDescent="0.3">
      <c r="C6305" s="44" t="s">
        <v>20826</v>
      </c>
      <c r="D6305" s="47" t="s">
        <v>1967</v>
      </c>
      <c r="I6305" s="47"/>
    </row>
    <row r="6306" spans="3:9" ht="15" customHeight="1" x14ac:dyDescent="0.3">
      <c r="C6306" s="44" t="s">
        <v>20827</v>
      </c>
      <c r="D6306" s="47" t="s">
        <v>1323</v>
      </c>
      <c r="I6306" s="47"/>
    </row>
    <row r="6307" spans="3:9" ht="15" customHeight="1" x14ac:dyDescent="0.3">
      <c r="C6307" s="44" t="s">
        <v>20828</v>
      </c>
      <c r="D6307" s="47" t="s">
        <v>2115</v>
      </c>
      <c r="I6307" s="47"/>
    </row>
    <row r="6308" spans="3:9" ht="15" customHeight="1" x14ac:dyDescent="0.3">
      <c r="C6308" s="44" t="s">
        <v>20829</v>
      </c>
      <c r="D6308" s="47" t="s">
        <v>1324</v>
      </c>
      <c r="I6308" s="47"/>
    </row>
    <row r="6309" spans="3:9" ht="15" customHeight="1" x14ac:dyDescent="0.3">
      <c r="C6309" s="44" t="s">
        <v>20830</v>
      </c>
      <c r="D6309" s="47" t="s">
        <v>2145</v>
      </c>
      <c r="I6309" s="47"/>
    </row>
    <row r="6310" spans="3:9" ht="15" customHeight="1" x14ac:dyDescent="0.3">
      <c r="C6310" s="44" t="s">
        <v>20831</v>
      </c>
      <c r="D6310" s="47" t="s">
        <v>2149</v>
      </c>
      <c r="I6310" s="47"/>
    </row>
    <row r="6311" spans="3:9" ht="15" customHeight="1" x14ac:dyDescent="0.3">
      <c r="C6311" s="44" t="s">
        <v>20832</v>
      </c>
      <c r="D6311" s="47" t="s">
        <v>2314</v>
      </c>
      <c r="I6311" s="47"/>
    </row>
    <row r="6312" spans="3:9" ht="15" customHeight="1" x14ac:dyDescent="0.3">
      <c r="C6312" s="44" t="s">
        <v>20833</v>
      </c>
      <c r="D6312" s="47" t="s">
        <v>695</v>
      </c>
      <c r="I6312" s="47"/>
    </row>
    <row r="6313" spans="3:9" ht="15" customHeight="1" x14ac:dyDescent="0.3">
      <c r="C6313" s="44" t="s">
        <v>20834</v>
      </c>
      <c r="D6313" s="47" t="s">
        <v>2216</v>
      </c>
      <c r="I6313" s="47"/>
    </row>
    <row r="6314" spans="3:9" ht="15" customHeight="1" x14ac:dyDescent="0.3">
      <c r="C6314" s="44" t="s">
        <v>20835</v>
      </c>
      <c r="D6314" s="47" t="s">
        <v>2217</v>
      </c>
      <c r="I6314" s="47"/>
    </row>
    <row r="6315" spans="3:9" ht="15" customHeight="1" x14ac:dyDescent="0.3">
      <c r="C6315" s="44" t="s">
        <v>20836</v>
      </c>
      <c r="D6315" s="47" t="s">
        <v>887</v>
      </c>
      <c r="I6315" s="47"/>
    </row>
    <row r="6316" spans="3:9" ht="15" customHeight="1" x14ac:dyDescent="0.3">
      <c r="C6316" s="44" t="s">
        <v>20837</v>
      </c>
      <c r="D6316" s="47" t="s">
        <v>2218</v>
      </c>
      <c r="I6316" s="47"/>
    </row>
    <row r="6317" spans="3:9" ht="15" customHeight="1" x14ac:dyDescent="0.3">
      <c r="C6317" s="44" t="s">
        <v>20838</v>
      </c>
      <c r="D6317" s="47" t="s">
        <v>2219</v>
      </c>
      <c r="I6317" s="47"/>
    </row>
    <row r="6318" spans="3:9" ht="15" customHeight="1" x14ac:dyDescent="0.3">
      <c r="C6318" s="44" t="s">
        <v>20839</v>
      </c>
      <c r="D6318" s="47" t="s">
        <v>2220</v>
      </c>
      <c r="I6318" s="47"/>
    </row>
    <row r="6319" spans="3:9" ht="15" customHeight="1" x14ac:dyDescent="0.3">
      <c r="C6319" s="44" t="s">
        <v>20840</v>
      </c>
      <c r="D6319" s="47" t="s">
        <v>2223</v>
      </c>
      <c r="I6319" s="47"/>
    </row>
    <row r="6320" spans="3:9" ht="15" customHeight="1" x14ac:dyDescent="0.3">
      <c r="C6320" s="44" t="s">
        <v>20841</v>
      </c>
      <c r="D6320" s="48" t="s">
        <v>2471</v>
      </c>
      <c r="I6320" s="47"/>
    </row>
    <row r="6321" spans="3:9" ht="15" customHeight="1" x14ac:dyDescent="0.3">
      <c r="C6321" s="44" t="s">
        <v>20842</v>
      </c>
      <c r="D6321" s="48" t="s">
        <v>2226</v>
      </c>
      <c r="I6321" s="47"/>
    </row>
    <row r="6322" spans="3:9" ht="15" customHeight="1" x14ac:dyDescent="0.3">
      <c r="C6322" s="44" t="s">
        <v>20843</v>
      </c>
      <c r="D6322" s="48" t="s">
        <v>2227</v>
      </c>
      <c r="I6322" s="47"/>
    </row>
    <row r="6323" spans="3:9" ht="15" customHeight="1" x14ac:dyDescent="0.3">
      <c r="C6323" s="44" t="s">
        <v>20844</v>
      </c>
      <c r="D6323" s="48" t="s">
        <v>2502</v>
      </c>
      <c r="I6323" s="47"/>
    </row>
    <row r="6324" spans="3:9" ht="15" customHeight="1" x14ac:dyDescent="0.3">
      <c r="C6324" s="44" t="s">
        <v>20845</v>
      </c>
      <c r="D6324" s="48" t="s">
        <v>2514</v>
      </c>
      <c r="I6324" s="47"/>
    </row>
    <row r="6325" spans="3:9" ht="15" customHeight="1" x14ac:dyDescent="0.3">
      <c r="C6325" s="44" t="s">
        <v>20846</v>
      </c>
      <c r="D6325" s="48" t="s">
        <v>2232</v>
      </c>
      <c r="I6325" s="47"/>
    </row>
    <row r="6326" spans="3:9" ht="15" customHeight="1" x14ac:dyDescent="0.3">
      <c r="C6326" s="44" t="s">
        <v>20847</v>
      </c>
      <c r="D6326" s="48" t="s">
        <v>2237</v>
      </c>
      <c r="I6326" s="47"/>
    </row>
    <row r="6327" spans="3:9" ht="15" customHeight="1" x14ac:dyDescent="0.3">
      <c r="C6327" s="44" t="s">
        <v>20848</v>
      </c>
      <c r="D6327" s="48" t="s">
        <v>2242</v>
      </c>
      <c r="I6327" s="47"/>
    </row>
    <row r="6328" spans="3:9" ht="15" customHeight="1" x14ac:dyDescent="0.3">
      <c r="C6328" s="44" t="s">
        <v>20849</v>
      </c>
      <c r="D6328" s="48" t="s">
        <v>2247</v>
      </c>
      <c r="I6328" s="47"/>
    </row>
    <row r="6329" spans="3:9" ht="15" customHeight="1" x14ac:dyDescent="0.3">
      <c r="C6329" s="44" t="s">
        <v>20850</v>
      </c>
      <c r="D6329" s="48" t="s">
        <v>2248</v>
      </c>
      <c r="I6329" s="47"/>
    </row>
    <row r="6330" spans="3:9" ht="15" customHeight="1" x14ac:dyDescent="0.3">
      <c r="C6330" s="44" t="s">
        <v>20851</v>
      </c>
      <c r="D6330" s="48" t="s">
        <v>2250</v>
      </c>
      <c r="I6330" s="47"/>
    </row>
    <row r="6331" spans="3:9" ht="15" customHeight="1" x14ac:dyDescent="0.3">
      <c r="C6331" s="44" t="s">
        <v>20852</v>
      </c>
      <c r="D6331" s="48" t="s">
        <v>2252</v>
      </c>
      <c r="I6331" s="47"/>
    </row>
    <row r="6332" spans="3:9" ht="15" customHeight="1" x14ac:dyDescent="0.3">
      <c r="C6332" s="44" t="s">
        <v>20853</v>
      </c>
      <c r="D6332" s="48" t="s">
        <v>2256</v>
      </c>
      <c r="I6332" s="47"/>
    </row>
    <row r="6333" spans="3:9" ht="15" customHeight="1" x14ac:dyDescent="0.3">
      <c r="C6333" s="44" t="s">
        <v>20854</v>
      </c>
      <c r="D6333" s="48" t="s">
        <v>2257</v>
      </c>
      <c r="I6333" s="47"/>
    </row>
    <row r="6334" spans="3:9" ht="15" customHeight="1" x14ac:dyDescent="0.3">
      <c r="C6334" s="44" t="s">
        <v>20855</v>
      </c>
      <c r="D6334" s="48" t="s">
        <v>2262</v>
      </c>
      <c r="I6334" s="47"/>
    </row>
    <row r="6335" spans="3:9" ht="15" customHeight="1" x14ac:dyDescent="0.3">
      <c r="C6335" s="44" t="s">
        <v>20856</v>
      </c>
      <c r="D6335" s="48" t="s">
        <v>2267</v>
      </c>
      <c r="I6335" s="47"/>
    </row>
    <row r="6336" spans="3:9" ht="15" customHeight="1" x14ac:dyDescent="0.3">
      <c r="C6336" s="44" t="s">
        <v>20857</v>
      </c>
      <c r="D6336" s="48" t="s">
        <v>2272</v>
      </c>
      <c r="I6336" s="47"/>
    </row>
    <row r="6337" spans="3:9" ht="15" customHeight="1" x14ac:dyDescent="0.3">
      <c r="C6337" s="44" t="s">
        <v>20858</v>
      </c>
      <c r="D6337" s="48" t="s">
        <v>2278</v>
      </c>
      <c r="I6337" s="47"/>
    </row>
    <row r="6338" spans="3:9" ht="15" customHeight="1" x14ac:dyDescent="0.3">
      <c r="C6338" s="44" t="s">
        <v>20859</v>
      </c>
      <c r="D6338" s="48" t="s">
        <v>2656</v>
      </c>
      <c r="I6338" s="47"/>
    </row>
    <row r="6339" spans="3:9" ht="15" customHeight="1" x14ac:dyDescent="0.3">
      <c r="C6339" s="44" t="s">
        <v>20860</v>
      </c>
      <c r="D6339" s="48" t="s">
        <v>2283</v>
      </c>
      <c r="I6339" s="47"/>
    </row>
    <row r="6340" spans="3:9" ht="15" customHeight="1" x14ac:dyDescent="0.3">
      <c r="C6340" s="44" t="s">
        <v>20861</v>
      </c>
      <c r="D6340" s="48" t="s">
        <v>2672</v>
      </c>
      <c r="I6340" s="47"/>
    </row>
    <row r="6341" spans="3:9" ht="15" customHeight="1" x14ac:dyDescent="0.3">
      <c r="C6341" s="44" t="s">
        <v>20862</v>
      </c>
      <c r="D6341" s="48" t="s">
        <v>766</v>
      </c>
      <c r="I6341" s="47"/>
    </row>
    <row r="6342" spans="3:9" ht="15" customHeight="1" x14ac:dyDescent="0.3">
      <c r="C6342" s="44" t="s">
        <v>20863</v>
      </c>
      <c r="D6342" s="48" t="s">
        <v>2679</v>
      </c>
      <c r="I6342" s="47"/>
    </row>
    <row r="6343" spans="3:9" ht="15" customHeight="1" x14ac:dyDescent="0.3">
      <c r="C6343" s="44" t="s">
        <v>20864</v>
      </c>
      <c r="D6343" s="48" t="s">
        <v>2720</v>
      </c>
      <c r="I6343" s="47"/>
    </row>
    <row r="6344" spans="3:9" ht="15" customHeight="1" x14ac:dyDescent="0.3">
      <c r="C6344" s="44" t="s">
        <v>20865</v>
      </c>
      <c r="D6344" s="48" t="s">
        <v>2735</v>
      </c>
      <c r="I6344" s="47"/>
    </row>
    <row r="6345" spans="3:9" ht="15" customHeight="1" x14ac:dyDescent="0.3">
      <c r="C6345" s="44" t="s">
        <v>20866</v>
      </c>
      <c r="D6345" s="48" t="s">
        <v>2793</v>
      </c>
      <c r="I6345" s="47"/>
    </row>
    <row r="6346" spans="3:9" ht="15" customHeight="1" x14ac:dyDescent="0.3">
      <c r="C6346" s="44" t="s">
        <v>20867</v>
      </c>
      <c r="D6346" s="48" t="s">
        <v>2813</v>
      </c>
      <c r="I6346" s="47"/>
    </row>
    <row r="6347" spans="3:9" ht="15" customHeight="1" x14ac:dyDescent="0.3">
      <c r="C6347" s="44" t="s">
        <v>20868</v>
      </c>
      <c r="D6347" s="48" t="s">
        <v>2851</v>
      </c>
      <c r="I6347" s="47"/>
    </row>
    <row r="6348" spans="3:9" ht="15" customHeight="1" x14ac:dyDescent="0.3">
      <c r="C6348" s="44" t="s">
        <v>20869</v>
      </c>
      <c r="D6348" s="48" t="s">
        <v>2771</v>
      </c>
      <c r="I6348" s="47"/>
    </row>
    <row r="6349" spans="3:9" ht="15" customHeight="1" x14ac:dyDescent="0.3">
      <c r="C6349" s="44" t="s">
        <v>20870</v>
      </c>
      <c r="D6349" s="48" t="s">
        <v>888</v>
      </c>
      <c r="I6349" s="47"/>
    </row>
    <row r="6350" spans="3:9" ht="15" customHeight="1" x14ac:dyDescent="0.3">
      <c r="C6350" s="44" t="s">
        <v>20871</v>
      </c>
      <c r="D6350" s="48" t="s">
        <v>2789</v>
      </c>
      <c r="I6350" s="47"/>
    </row>
    <row r="6351" spans="3:9" ht="15" customHeight="1" x14ac:dyDescent="0.3">
      <c r="C6351" s="44" t="s">
        <v>20872</v>
      </c>
      <c r="D6351" s="48" t="s">
        <v>2911</v>
      </c>
      <c r="I6351" s="47"/>
    </row>
    <row r="6352" spans="3:9" ht="15" customHeight="1" x14ac:dyDescent="0.3">
      <c r="C6352" s="44" t="s">
        <v>20873</v>
      </c>
      <c r="D6352" s="48" t="s">
        <v>2939</v>
      </c>
      <c r="I6352" s="47"/>
    </row>
    <row r="6353" spans="3:9" ht="15" customHeight="1" x14ac:dyDescent="0.3">
      <c r="C6353" s="44" t="s">
        <v>20874</v>
      </c>
      <c r="D6353" s="48" t="s">
        <v>2943</v>
      </c>
      <c r="I6353" s="47"/>
    </row>
    <row r="6354" spans="3:9" ht="15" customHeight="1" x14ac:dyDescent="0.3">
      <c r="C6354" s="44" t="s">
        <v>20875</v>
      </c>
      <c r="D6354" s="48" t="s">
        <v>16909</v>
      </c>
      <c r="I6354" s="47"/>
    </row>
    <row r="6355" spans="3:9" ht="15" customHeight="1" x14ac:dyDescent="0.3">
      <c r="C6355" s="44" t="s">
        <v>20876</v>
      </c>
      <c r="D6355" s="48" t="s">
        <v>3111</v>
      </c>
      <c r="I6355" s="47"/>
    </row>
    <row r="6356" spans="3:9" ht="15" customHeight="1" x14ac:dyDescent="0.3">
      <c r="C6356" s="44" t="s">
        <v>20877</v>
      </c>
      <c r="D6356" s="48" t="s">
        <v>3222</v>
      </c>
      <c r="I6356" s="47"/>
    </row>
    <row r="6357" spans="3:9" ht="15" customHeight="1" x14ac:dyDescent="0.3">
      <c r="C6357" s="44" t="s">
        <v>20878</v>
      </c>
      <c r="D6357" s="48" t="s">
        <v>3227</v>
      </c>
      <c r="I6357" s="47"/>
    </row>
    <row r="6358" spans="3:9" ht="15" customHeight="1" x14ac:dyDescent="0.3">
      <c r="C6358" s="44" t="s">
        <v>20879</v>
      </c>
      <c r="D6358" s="48" t="s">
        <v>3288</v>
      </c>
      <c r="I6358" s="47"/>
    </row>
    <row r="6359" spans="3:9" ht="15" customHeight="1" x14ac:dyDescent="0.3">
      <c r="C6359" s="44" t="s">
        <v>20880</v>
      </c>
      <c r="D6359" s="48" t="s">
        <v>3303</v>
      </c>
      <c r="I6359" s="47"/>
    </row>
    <row r="6360" spans="3:9" ht="15" customHeight="1" x14ac:dyDescent="0.3">
      <c r="C6360" s="44" t="s">
        <v>20881</v>
      </c>
      <c r="D6360" s="48" t="s">
        <v>898</v>
      </c>
      <c r="I6360" s="47"/>
    </row>
    <row r="6361" spans="3:9" ht="15" customHeight="1" x14ac:dyDescent="0.3">
      <c r="C6361" s="44" t="s">
        <v>20882</v>
      </c>
      <c r="D6361" s="48" t="s">
        <v>2291</v>
      </c>
      <c r="I6361" s="47"/>
    </row>
    <row r="6362" spans="3:9" ht="15" customHeight="1" x14ac:dyDescent="0.3">
      <c r="C6362" s="44" t="s">
        <v>20883</v>
      </c>
      <c r="D6362" s="48" t="s">
        <v>2300</v>
      </c>
      <c r="I6362" s="47"/>
    </row>
    <row r="6363" spans="3:9" ht="15" customHeight="1" x14ac:dyDescent="0.3">
      <c r="C6363" s="44" t="s">
        <v>20884</v>
      </c>
      <c r="D6363" s="48" t="s">
        <v>3452</v>
      </c>
      <c r="I6363" s="47"/>
    </row>
    <row r="6364" spans="3:9" ht="15" customHeight="1" x14ac:dyDescent="0.3">
      <c r="C6364" s="44" t="s">
        <v>20885</v>
      </c>
      <c r="D6364" s="48" t="s">
        <v>3456</v>
      </c>
      <c r="I6364" s="47"/>
    </row>
    <row r="6365" spans="3:9" ht="15" customHeight="1" x14ac:dyDescent="0.3">
      <c r="C6365" s="44" t="s">
        <v>20886</v>
      </c>
      <c r="D6365" s="48" t="s">
        <v>2308</v>
      </c>
      <c r="I6365" s="47"/>
    </row>
    <row r="6366" spans="3:9" ht="15" customHeight="1" x14ac:dyDescent="0.3">
      <c r="C6366" s="44" t="s">
        <v>20887</v>
      </c>
      <c r="D6366" s="48" t="s">
        <v>3464</v>
      </c>
      <c r="I6366" s="47"/>
    </row>
    <row r="6367" spans="3:9" ht="15" customHeight="1" x14ac:dyDescent="0.3">
      <c r="C6367" s="44" t="s">
        <v>20888</v>
      </c>
      <c r="D6367" s="48" t="s">
        <v>3494</v>
      </c>
      <c r="I6367" s="47"/>
    </row>
    <row r="6368" spans="3:9" ht="15" customHeight="1" x14ac:dyDescent="0.3">
      <c r="C6368" s="44" t="s">
        <v>20889</v>
      </c>
      <c r="D6368" s="48" t="s">
        <v>3499</v>
      </c>
      <c r="I6368" s="47"/>
    </row>
    <row r="6369" spans="3:9" ht="15" customHeight="1" x14ac:dyDescent="0.3">
      <c r="C6369" s="44" t="s">
        <v>20890</v>
      </c>
      <c r="D6369" s="48" t="s">
        <v>2313</v>
      </c>
      <c r="I6369" s="47"/>
    </row>
    <row r="6370" spans="3:9" ht="15" customHeight="1" x14ac:dyDescent="0.3">
      <c r="C6370" s="44" t="s">
        <v>20891</v>
      </c>
      <c r="D6370" s="48" t="s">
        <v>2318</v>
      </c>
      <c r="I6370" s="47"/>
    </row>
    <row r="6371" spans="3:9" ht="15" customHeight="1" x14ac:dyDescent="0.3">
      <c r="C6371" s="44" t="s">
        <v>20892</v>
      </c>
      <c r="D6371" s="48" t="s">
        <v>2323</v>
      </c>
      <c r="I6371" s="47"/>
    </row>
    <row r="6372" spans="3:9" ht="15" customHeight="1" x14ac:dyDescent="0.3">
      <c r="C6372" s="44" t="s">
        <v>20893</v>
      </c>
      <c r="D6372" s="48" t="s">
        <v>2324</v>
      </c>
      <c r="I6372" s="47"/>
    </row>
    <row r="6373" spans="3:9" ht="15" customHeight="1" x14ac:dyDescent="0.3">
      <c r="C6373" s="44" t="s">
        <v>20894</v>
      </c>
      <c r="D6373" s="48" t="s">
        <v>2325</v>
      </c>
      <c r="I6373" s="47"/>
    </row>
    <row r="6374" spans="3:9" ht="15" customHeight="1" x14ac:dyDescent="0.3">
      <c r="C6374" s="44" t="s">
        <v>20895</v>
      </c>
      <c r="D6374" s="48" t="s">
        <v>2326</v>
      </c>
      <c r="I6374" s="47"/>
    </row>
    <row r="6375" spans="3:9" ht="15" customHeight="1" x14ac:dyDescent="0.3">
      <c r="C6375" s="44" t="s">
        <v>20896</v>
      </c>
      <c r="D6375" s="48" t="s">
        <v>2328</v>
      </c>
      <c r="I6375" s="47"/>
    </row>
    <row r="6376" spans="3:9" ht="15" customHeight="1" x14ac:dyDescent="0.3">
      <c r="C6376" s="44" t="s">
        <v>20897</v>
      </c>
      <c r="D6376" s="48" t="s">
        <v>3606</v>
      </c>
      <c r="I6376" s="47"/>
    </row>
    <row r="6377" spans="3:9" ht="15" customHeight="1" x14ac:dyDescent="0.3">
      <c r="C6377" s="44" t="s">
        <v>20898</v>
      </c>
      <c r="D6377" s="48" t="s">
        <v>3610</v>
      </c>
      <c r="I6377" s="47"/>
    </row>
    <row r="6378" spans="3:9" ht="15" customHeight="1" x14ac:dyDescent="0.3">
      <c r="C6378" s="44" t="s">
        <v>20899</v>
      </c>
      <c r="D6378" s="48" t="s">
        <v>2327</v>
      </c>
      <c r="I6378" s="47"/>
    </row>
    <row r="6379" spans="3:9" ht="15" customHeight="1" x14ac:dyDescent="0.3">
      <c r="C6379" s="44" t="s">
        <v>20900</v>
      </c>
      <c r="D6379" s="48" t="s">
        <v>3617</v>
      </c>
      <c r="I6379" s="47"/>
    </row>
    <row r="6380" spans="3:9" ht="15" customHeight="1" x14ac:dyDescent="0.3">
      <c r="C6380" s="44" t="s">
        <v>20901</v>
      </c>
      <c r="D6380" s="48" t="s">
        <v>2329</v>
      </c>
      <c r="I6380" s="47"/>
    </row>
    <row r="6381" spans="3:9" ht="15" customHeight="1" x14ac:dyDescent="0.3">
      <c r="C6381" s="44" t="s">
        <v>20902</v>
      </c>
      <c r="D6381" s="48" t="s">
        <v>2333</v>
      </c>
      <c r="I6381" s="47"/>
    </row>
    <row r="6382" spans="3:9" ht="15" customHeight="1" x14ac:dyDescent="0.3">
      <c r="C6382" s="44" t="s">
        <v>20903</v>
      </c>
      <c r="D6382" s="48" t="s">
        <v>2337</v>
      </c>
      <c r="I6382" s="47"/>
    </row>
    <row r="6383" spans="3:9" ht="15" customHeight="1" x14ac:dyDescent="0.3">
      <c r="C6383" s="44" t="s">
        <v>20904</v>
      </c>
      <c r="D6383" s="48" t="s">
        <v>2344</v>
      </c>
      <c r="I6383" s="47"/>
    </row>
    <row r="6384" spans="3:9" ht="15" customHeight="1" x14ac:dyDescent="0.3">
      <c r="C6384" s="44" t="s">
        <v>20905</v>
      </c>
      <c r="D6384" s="48" t="s">
        <v>3643</v>
      </c>
      <c r="I6384" s="47"/>
    </row>
    <row r="6385" spans="3:9" ht="15" customHeight="1" x14ac:dyDescent="0.3">
      <c r="C6385" s="44" t="s">
        <v>20906</v>
      </c>
      <c r="D6385" s="48" t="s">
        <v>2351</v>
      </c>
      <c r="I6385" s="47"/>
    </row>
    <row r="6386" spans="3:9" ht="15" customHeight="1" x14ac:dyDescent="0.3">
      <c r="C6386" s="44" t="s">
        <v>20907</v>
      </c>
      <c r="D6386" s="48" t="s">
        <v>3653</v>
      </c>
      <c r="I6386" s="47"/>
    </row>
    <row r="6387" spans="3:9" ht="15" customHeight="1" x14ac:dyDescent="0.3">
      <c r="C6387" s="44" t="s">
        <v>20908</v>
      </c>
      <c r="D6387" s="48" t="s">
        <v>706</v>
      </c>
      <c r="I6387" s="47"/>
    </row>
    <row r="6388" spans="3:9" ht="15" customHeight="1" x14ac:dyDescent="0.3">
      <c r="C6388" s="44" t="s">
        <v>20909</v>
      </c>
      <c r="D6388" s="48" t="s">
        <v>3668</v>
      </c>
      <c r="I6388" s="47"/>
    </row>
    <row r="6389" spans="3:9" ht="15" customHeight="1" x14ac:dyDescent="0.3">
      <c r="C6389" s="44" t="s">
        <v>20910</v>
      </c>
      <c r="D6389" s="48" t="s">
        <v>3727</v>
      </c>
      <c r="I6389" s="47"/>
    </row>
    <row r="6390" spans="3:9" ht="15" customHeight="1" x14ac:dyDescent="0.3">
      <c r="C6390" s="44" t="s">
        <v>20911</v>
      </c>
      <c r="D6390" s="48" t="s">
        <v>4278</v>
      </c>
      <c r="I6390" s="47"/>
    </row>
    <row r="6391" spans="3:9" ht="15" customHeight="1" x14ac:dyDescent="0.3">
      <c r="C6391" s="44" t="s">
        <v>20912</v>
      </c>
      <c r="D6391" s="48" t="s">
        <v>540</v>
      </c>
      <c r="I6391" s="47"/>
    </row>
    <row r="6392" spans="3:9" ht="15" customHeight="1" x14ac:dyDescent="0.3">
      <c r="C6392" s="44" t="s">
        <v>20913</v>
      </c>
      <c r="D6392" s="48" t="s">
        <v>910</v>
      </c>
      <c r="I6392" s="47"/>
    </row>
    <row r="6393" spans="3:9" ht="15" customHeight="1" x14ac:dyDescent="0.3">
      <c r="C6393" s="44" t="s">
        <v>20914</v>
      </c>
      <c r="D6393" s="48" t="s">
        <v>4539</v>
      </c>
      <c r="I6393" s="47"/>
    </row>
    <row r="6394" spans="3:9" ht="15" customHeight="1" x14ac:dyDescent="0.3">
      <c r="C6394" s="44" t="s">
        <v>20915</v>
      </c>
      <c r="D6394" s="48" t="s">
        <v>1242</v>
      </c>
      <c r="I6394" s="47"/>
    </row>
    <row r="6395" spans="3:9" ht="15" customHeight="1" x14ac:dyDescent="0.3">
      <c r="C6395" s="44" t="s">
        <v>20916</v>
      </c>
      <c r="D6395" s="48" t="s">
        <v>4627</v>
      </c>
      <c r="I6395" s="47"/>
    </row>
    <row r="6396" spans="3:9" ht="15" customHeight="1" x14ac:dyDescent="0.3">
      <c r="C6396" s="44" t="s">
        <v>20917</v>
      </c>
      <c r="D6396" s="48" t="s">
        <v>4632</v>
      </c>
      <c r="I6396" s="47"/>
    </row>
    <row r="6397" spans="3:9" ht="15" customHeight="1" x14ac:dyDescent="0.3">
      <c r="C6397" s="44" t="s">
        <v>20918</v>
      </c>
      <c r="D6397" s="48" t="s">
        <v>3314</v>
      </c>
      <c r="I6397" s="47"/>
    </row>
    <row r="6398" spans="3:9" ht="15" customHeight="1" x14ac:dyDescent="0.3">
      <c r="C6398" s="44" t="s">
        <v>20919</v>
      </c>
      <c r="D6398" s="48" t="s">
        <v>4659</v>
      </c>
      <c r="I6398" s="47"/>
    </row>
    <row r="6399" spans="3:9" ht="15" customHeight="1" x14ac:dyDescent="0.3">
      <c r="C6399" s="44" t="s">
        <v>20920</v>
      </c>
      <c r="D6399" s="48" t="s">
        <v>912</v>
      </c>
      <c r="I6399" s="47"/>
    </row>
    <row r="6400" spans="3:9" ht="15" customHeight="1" x14ac:dyDescent="0.3">
      <c r="C6400" s="44" t="s">
        <v>20921</v>
      </c>
      <c r="D6400" s="48" t="s">
        <v>2356</v>
      </c>
      <c r="I6400" s="47"/>
    </row>
    <row r="6401" spans="3:9" ht="15" customHeight="1" x14ac:dyDescent="0.3">
      <c r="C6401" s="44" t="s">
        <v>20922</v>
      </c>
      <c r="D6401" s="48" t="s">
        <v>3315</v>
      </c>
      <c r="I6401" s="47"/>
    </row>
    <row r="6402" spans="3:9" ht="15" customHeight="1" x14ac:dyDescent="0.3">
      <c r="C6402" s="44" t="s">
        <v>20923</v>
      </c>
      <c r="D6402" s="48" t="s">
        <v>4425</v>
      </c>
      <c r="I6402" s="47"/>
    </row>
    <row r="6403" spans="3:9" ht="15" customHeight="1" x14ac:dyDescent="0.3">
      <c r="C6403" s="44" t="s">
        <v>20924</v>
      </c>
      <c r="D6403" s="48" t="s">
        <v>4863</v>
      </c>
      <c r="I6403" s="47"/>
    </row>
    <row r="6404" spans="3:9" ht="15" customHeight="1" x14ac:dyDescent="0.3">
      <c r="C6404" s="44" t="s">
        <v>20925</v>
      </c>
      <c r="D6404" s="47" t="s">
        <v>1259</v>
      </c>
      <c r="I6404" s="47"/>
    </row>
    <row r="6405" spans="3:9" ht="15" customHeight="1" x14ac:dyDescent="0.3">
      <c r="C6405" s="44" t="s">
        <v>20926</v>
      </c>
      <c r="D6405" s="47" t="s">
        <v>4878</v>
      </c>
      <c r="I6405" s="47"/>
    </row>
    <row r="6406" spans="3:9" ht="15" customHeight="1" x14ac:dyDescent="0.3">
      <c r="C6406" s="44" t="s">
        <v>20927</v>
      </c>
      <c r="D6406" s="47" t="s">
        <v>4882</v>
      </c>
      <c r="I6406" s="47"/>
    </row>
    <row r="6407" spans="3:9" ht="15" customHeight="1" x14ac:dyDescent="0.3">
      <c r="C6407" s="44" t="s">
        <v>20928</v>
      </c>
      <c r="D6407" s="47" t="s">
        <v>4886</v>
      </c>
      <c r="I6407" s="47"/>
    </row>
    <row r="6408" spans="3:9" ht="15" customHeight="1" x14ac:dyDescent="0.3">
      <c r="C6408" s="44" t="s">
        <v>20929</v>
      </c>
      <c r="D6408" s="47" t="s">
        <v>4890</v>
      </c>
      <c r="I6408" s="47"/>
    </row>
    <row r="6409" spans="3:9" ht="15" customHeight="1" x14ac:dyDescent="0.3">
      <c r="C6409" s="44" t="s">
        <v>20930</v>
      </c>
      <c r="D6409" s="47" t="s">
        <v>4894</v>
      </c>
      <c r="I6409" s="47"/>
    </row>
    <row r="6410" spans="3:9" ht="15" customHeight="1" x14ac:dyDescent="0.3">
      <c r="C6410" s="44" t="s">
        <v>20931</v>
      </c>
      <c r="D6410" s="47" t="s">
        <v>4899</v>
      </c>
      <c r="I6410" s="47"/>
    </row>
    <row r="6411" spans="3:9" ht="15" customHeight="1" x14ac:dyDescent="0.3">
      <c r="C6411" s="44" t="s">
        <v>20932</v>
      </c>
      <c r="D6411" s="47" t="s">
        <v>4904</v>
      </c>
      <c r="I6411" s="47"/>
    </row>
    <row r="6412" spans="3:9" ht="15" customHeight="1" x14ac:dyDescent="0.3">
      <c r="C6412" s="44" t="s">
        <v>20933</v>
      </c>
      <c r="D6412" s="47" t="s">
        <v>4923</v>
      </c>
      <c r="I6412" s="47"/>
    </row>
    <row r="6413" spans="3:9" ht="15" customHeight="1" x14ac:dyDescent="0.3">
      <c r="C6413" s="44" t="s">
        <v>20934</v>
      </c>
      <c r="D6413" s="47" t="s">
        <v>3041</v>
      </c>
      <c r="I6413" s="47"/>
    </row>
    <row r="6414" spans="3:9" ht="15" customHeight="1" x14ac:dyDescent="0.3">
      <c r="C6414" s="44" t="s">
        <v>20935</v>
      </c>
      <c r="D6414" s="47" t="s">
        <v>1261</v>
      </c>
      <c r="I6414" s="47"/>
    </row>
    <row r="6415" spans="3:9" ht="15" customHeight="1" x14ac:dyDescent="0.3">
      <c r="C6415" s="44" t="s">
        <v>20936</v>
      </c>
      <c r="D6415" s="47" t="s">
        <v>4631</v>
      </c>
      <c r="I6415" s="47"/>
    </row>
    <row r="6416" spans="3:9" ht="15" customHeight="1" x14ac:dyDescent="0.3">
      <c r="C6416" s="44" t="s">
        <v>20937</v>
      </c>
      <c r="D6416" s="47" t="s">
        <v>5265</v>
      </c>
      <c r="I6416" s="47"/>
    </row>
    <row r="6417" spans="3:9" ht="15" customHeight="1" x14ac:dyDescent="0.3">
      <c r="C6417" s="44" t="s">
        <v>20938</v>
      </c>
      <c r="D6417" s="47" t="s">
        <v>4432</v>
      </c>
      <c r="I6417" s="47"/>
    </row>
    <row r="6418" spans="3:9" ht="15" customHeight="1" x14ac:dyDescent="0.3">
      <c r="C6418" s="44" t="s">
        <v>20939</v>
      </c>
      <c r="D6418" s="47" t="s">
        <v>5273</v>
      </c>
      <c r="I6418" s="47"/>
    </row>
    <row r="6419" spans="3:9" ht="15" customHeight="1" x14ac:dyDescent="0.3">
      <c r="C6419" s="44" t="s">
        <v>20940</v>
      </c>
      <c r="D6419" s="47" t="s">
        <v>5277</v>
      </c>
      <c r="I6419" s="47"/>
    </row>
    <row r="6420" spans="3:9" ht="15" customHeight="1" x14ac:dyDescent="0.3">
      <c r="C6420" s="44" t="s">
        <v>20941</v>
      </c>
      <c r="D6420" s="47" t="s">
        <v>4433</v>
      </c>
      <c r="I6420" s="47"/>
    </row>
    <row r="6421" spans="3:9" ht="15" customHeight="1" x14ac:dyDescent="0.3">
      <c r="C6421" s="44" t="s">
        <v>20942</v>
      </c>
      <c r="D6421" s="47" t="s">
        <v>5293</v>
      </c>
      <c r="I6421" s="47"/>
    </row>
    <row r="6422" spans="3:9" ht="15" customHeight="1" x14ac:dyDescent="0.3">
      <c r="C6422" s="44" t="s">
        <v>20943</v>
      </c>
      <c r="D6422" s="47" t="s">
        <v>5297</v>
      </c>
      <c r="I6422" s="47"/>
    </row>
    <row r="6423" spans="3:9" ht="15" customHeight="1" x14ac:dyDescent="0.3">
      <c r="C6423" s="44" t="s">
        <v>20944</v>
      </c>
      <c r="D6423" s="47" t="s">
        <v>3667</v>
      </c>
      <c r="I6423" s="47"/>
    </row>
    <row r="6424" spans="3:9" ht="15" customHeight="1" x14ac:dyDescent="0.3">
      <c r="C6424" s="44" t="s">
        <v>20945</v>
      </c>
      <c r="D6424" s="47" t="s">
        <v>5368</v>
      </c>
      <c r="I6424" s="47"/>
    </row>
    <row r="6425" spans="3:9" ht="15" customHeight="1" x14ac:dyDescent="0.3">
      <c r="C6425" s="44" t="s">
        <v>20946</v>
      </c>
      <c r="D6425" s="47" t="s">
        <v>564</v>
      </c>
      <c r="I6425" s="47"/>
    </row>
    <row r="6426" spans="3:9" ht="15" customHeight="1" x14ac:dyDescent="0.3">
      <c r="C6426" s="44" t="s">
        <v>20947</v>
      </c>
      <c r="D6426" s="47" t="s">
        <v>17133</v>
      </c>
      <c r="I6426" s="47"/>
    </row>
    <row r="6427" spans="3:9" ht="15" customHeight="1" x14ac:dyDescent="0.3">
      <c r="C6427" s="44" t="s">
        <v>20948</v>
      </c>
      <c r="D6427" s="47" t="s">
        <v>4434</v>
      </c>
      <c r="I6427" s="47"/>
    </row>
    <row r="6428" spans="3:9" ht="15" customHeight="1" x14ac:dyDescent="0.3">
      <c r="C6428" s="44" t="s">
        <v>20949</v>
      </c>
      <c r="D6428" s="47" t="s">
        <v>18961</v>
      </c>
      <c r="I6428" s="47"/>
    </row>
    <row r="6429" spans="3:9" ht="15" customHeight="1" x14ac:dyDescent="0.3">
      <c r="C6429" s="44" t="s">
        <v>20950</v>
      </c>
      <c r="D6429" s="47" t="s">
        <v>5540</v>
      </c>
      <c r="I6429" s="47"/>
    </row>
    <row r="6430" spans="3:9" ht="15" customHeight="1" x14ac:dyDescent="0.3">
      <c r="C6430" s="44" t="s">
        <v>20951</v>
      </c>
      <c r="D6430" s="47" t="s">
        <v>5646</v>
      </c>
      <c r="I6430" s="47"/>
    </row>
    <row r="6431" spans="3:9" ht="15" customHeight="1" x14ac:dyDescent="0.3">
      <c r="C6431" s="44" t="s">
        <v>20952</v>
      </c>
      <c r="D6431" s="47" t="s">
        <v>5650</v>
      </c>
      <c r="I6431" s="47"/>
    </row>
    <row r="6432" spans="3:9" ht="15" customHeight="1" x14ac:dyDescent="0.3">
      <c r="C6432" s="44" t="s">
        <v>20953</v>
      </c>
      <c r="D6432" s="47" t="s">
        <v>5654</v>
      </c>
      <c r="I6432" s="47"/>
    </row>
    <row r="6433" spans="3:9" ht="15" customHeight="1" x14ac:dyDescent="0.3">
      <c r="C6433" s="44" t="s">
        <v>20954</v>
      </c>
      <c r="D6433" s="47" t="s">
        <v>5658</v>
      </c>
      <c r="I6433" s="47"/>
    </row>
    <row r="6434" spans="3:9" ht="15" customHeight="1" x14ac:dyDescent="0.3">
      <c r="C6434" s="44" t="s">
        <v>20955</v>
      </c>
      <c r="D6434" s="47" t="s">
        <v>3700</v>
      </c>
      <c r="I6434" s="47"/>
    </row>
    <row r="6435" spans="3:9" ht="15" customHeight="1" x14ac:dyDescent="0.3">
      <c r="C6435" s="44" t="s">
        <v>20956</v>
      </c>
      <c r="D6435" s="47" t="s">
        <v>3427</v>
      </c>
      <c r="I6435" s="47"/>
    </row>
    <row r="6436" spans="3:9" ht="15" customHeight="1" x14ac:dyDescent="0.3">
      <c r="C6436" s="44" t="s">
        <v>20957</v>
      </c>
      <c r="D6436" s="47" t="s">
        <v>3432</v>
      </c>
      <c r="I6436" s="47"/>
    </row>
    <row r="6437" spans="3:9" ht="15" customHeight="1" x14ac:dyDescent="0.3">
      <c r="C6437" s="44" t="s">
        <v>20958</v>
      </c>
      <c r="D6437" s="47" t="s">
        <v>3433</v>
      </c>
      <c r="I6437" s="47"/>
    </row>
    <row r="6438" spans="3:9" ht="15" customHeight="1" x14ac:dyDescent="0.3">
      <c r="C6438" s="44" t="s">
        <v>20959</v>
      </c>
      <c r="D6438" s="47" t="s">
        <v>3441</v>
      </c>
      <c r="I6438" s="47"/>
    </row>
    <row r="6439" spans="3:9" ht="15" customHeight="1" x14ac:dyDescent="0.3">
      <c r="C6439" s="44" t="s">
        <v>20960</v>
      </c>
      <c r="D6439" s="47" t="s">
        <v>3443</v>
      </c>
      <c r="I6439" s="47"/>
    </row>
    <row r="6440" spans="3:9" ht="15" customHeight="1" x14ac:dyDescent="0.3">
      <c r="C6440" s="44" t="s">
        <v>20961</v>
      </c>
      <c r="D6440" s="47" t="s">
        <v>928</v>
      </c>
      <c r="I6440" s="47"/>
    </row>
    <row r="6441" spans="3:9" ht="15" customHeight="1" x14ac:dyDescent="0.3">
      <c r="C6441" s="44" t="s">
        <v>20962</v>
      </c>
      <c r="D6441" s="47" t="s">
        <v>6164</v>
      </c>
      <c r="I6441" s="47"/>
    </row>
    <row r="6442" spans="3:9" ht="15" customHeight="1" x14ac:dyDescent="0.3">
      <c r="C6442" s="44" t="s">
        <v>20963</v>
      </c>
      <c r="D6442" s="47" t="s">
        <v>6168</v>
      </c>
      <c r="I6442" s="47"/>
    </row>
    <row r="6443" spans="3:9" ht="15" customHeight="1" x14ac:dyDescent="0.3">
      <c r="C6443" s="44" t="s">
        <v>20964</v>
      </c>
      <c r="D6443" s="47" t="s">
        <v>6172</v>
      </c>
      <c r="I6443" s="47"/>
    </row>
    <row r="6444" spans="3:9" ht="15" customHeight="1" x14ac:dyDescent="0.3">
      <c r="C6444" s="44" t="s">
        <v>20965</v>
      </c>
      <c r="D6444" s="47" t="s">
        <v>20966</v>
      </c>
      <c r="I6444" s="47"/>
    </row>
    <row r="6445" spans="3:9" ht="15" customHeight="1" x14ac:dyDescent="0.3">
      <c r="C6445" s="44" t="s">
        <v>20967</v>
      </c>
      <c r="D6445" s="47" t="s">
        <v>18983</v>
      </c>
      <c r="I6445" s="47"/>
    </row>
    <row r="6446" spans="3:9" ht="15" customHeight="1" x14ac:dyDescent="0.3">
      <c r="C6446" s="44" t="s">
        <v>20968</v>
      </c>
      <c r="D6446" s="47" t="s">
        <v>2861</v>
      </c>
      <c r="I6446" s="47"/>
    </row>
    <row r="6447" spans="3:9" ht="15" customHeight="1" x14ac:dyDescent="0.3">
      <c r="C6447" s="44" t="s">
        <v>20969</v>
      </c>
      <c r="D6447" s="47" t="s">
        <v>2358</v>
      </c>
      <c r="I6447" s="47"/>
    </row>
    <row r="6448" spans="3:9" ht="15" customHeight="1" x14ac:dyDescent="0.3">
      <c r="C6448" s="44" t="s">
        <v>20970</v>
      </c>
      <c r="D6448" s="47" t="s">
        <v>2365</v>
      </c>
      <c r="I6448" s="47"/>
    </row>
    <row r="6449" spans="3:9" ht="15" customHeight="1" x14ac:dyDescent="0.3">
      <c r="C6449" s="44" t="s">
        <v>20971</v>
      </c>
      <c r="D6449" s="47" t="s">
        <v>2359</v>
      </c>
      <c r="I6449" s="47"/>
    </row>
    <row r="6450" spans="3:9" ht="15" customHeight="1" x14ac:dyDescent="0.3">
      <c r="C6450" s="44" t="s">
        <v>20972</v>
      </c>
      <c r="D6450" s="47" t="s">
        <v>6224</v>
      </c>
      <c r="I6450" s="47"/>
    </row>
    <row r="6451" spans="3:9" ht="15" customHeight="1" x14ac:dyDescent="0.3">
      <c r="C6451" s="44" t="s">
        <v>20973</v>
      </c>
      <c r="D6451" s="47" t="s">
        <v>3948</v>
      </c>
      <c r="I6451" s="47"/>
    </row>
    <row r="6452" spans="3:9" ht="15" customHeight="1" x14ac:dyDescent="0.3">
      <c r="C6452" s="44" t="s">
        <v>20974</v>
      </c>
      <c r="D6452" s="47" t="s">
        <v>4439</v>
      </c>
      <c r="I6452" s="47"/>
    </row>
    <row r="6453" spans="3:9" ht="15" customHeight="1" x14ac:dyDescent="0.3">
      <c r="C6453" s="44" t="s">
        <v>20975</v>
      </c>
      <c r="D6453" s="47" t="s">
        <v>6234</v>
      </c>
      <c r="I6453" s="47"/>
    </row>
    <row r="6454" spans="3:9" ht="15" customHeight="1" x14ac:dyDescent="0.3">
      <c r="C6454" s="44" t="s">
        <v>20976</v>
      </c>
      <c r="D6454" s="47" t="s">
        <v>6238</v>
      </c>
      <c r="I6454" s="47"/>
    </row>
    <row r="6455" spans="3:9" ht="15" customHeight="1" x14ac:dyDescent="0.3">
      <c r="C6455" s="44" t="s">
        <v>20977</v>
      </c>
      <c r="D6455" s="47" t="s">
        <v>2363</v>
      </c>
      <c r="I6455" s="47"/>
    </row>
    <row r="6456" spans="3:9" ht="15" customHeight="1" x14ac:dyDescent="0.3">
      <c r="C6456" s="44" t="s">
        <v>20978</v>
      </c>
      <c r="D6456" s="47" t="s">
        <v>6245</v>
      </c>
      <c r="I6456" s="47"/>
    </row>
    <row r="6457" spans="3:9" ht="15" customHeight="1" x14ac:dyDescent="0.3">
      <c r="C6457" s="44" t="s">
        <v>20979</v>
      </c>
      <c r="D6457" s="47" t="s">
        <v>6249</v>
      </c>
      <c r="I6457" s="47"/>
    </row>
    <row r="6458" spans="3:9" ht="15" customHeight="1" x14ac:dyDescent="0.3">
      <c r="C6458" s="44" t="s">
        <v>20980</v>
      </c>
      <c r="D6458" s="47" t="s">
        <v>2366</v>
      </c>
      <c r="I6458" s="47"/>
    </row>
    <row r="6459" spans="3:9" ht="15" customHeight="1" x14ac:dyDescent="0.3">
      <c r="C6459" s="44" t="s">
        <v>20981</v>
      </c>
      <c r="D6459" s="47" t="s">
        <v>2370</v>
      </c>
      <c r="I6459" s="47"/>
    </row>
    <row r="6460" spans="3:9" ht="15" customHeight="1" x14ac:dyDescent="0.3">
      <c r="C6460" s="44" t="s">
        <v>20982</v>
      </c>
      <c r="D6460" s="47" t="s">
        <v>2373</v>
      </c>
      <c r="I6460" s="47"/>
    </row>
    <row r="6461" spans="3:9" ht="15" customHeight="1" x14ac:dyDescent="0.3">
      <c r="C6461" s="44" t="s">
        <v>20983</v>
      </c>
      <c r="D6461" s="47" t="s">
        <v>2381</v>
      </c>
      <c r="I6461" s="47"/>
    </row>
    <row r="6462" spans="3:9" ht="15" customHeight="1" x14ac:dyDescent="0.3">
      <c r="C6462" s="44" t="s">
        <v>20984</v>
      </c>
      <c r="D6462" s="47" t="s">
        <v>4443</v>
      </c>
      <c r="I6462" s="47"/>
    </row>
    <row r="6463" spans="3:9" ht="15" customHeight="1" x14ac:dyDescent="0.3">
      <c r="C6463" s="44" t="s">
        <v>20985</v>
      </c>
      <c r="D6463" s="47" t="s">
        <v>6270</v>
      </c>
      <c r="I6463" s="47"/>
    </row>
    <row r="6464" spans="3:9" ht="15" customHeight="1" x14ac:dyDescent="0.3">
      <c r="C6464" s="44" t="s">
        <v>20986</v>
      </c>
      <c r="D6464" s="47" t="s">
        <v>2384</v>
      </c>
      <c r="I6464" s="47"/>
    </row>
    <row r="6465" spans="3:9" ht="15" customHeight="1" x14ac:dyDescent="0.3">
      <c r="C6465" s="44" t="s">
        <v>20987</v>
      </c>
      <c r="D6465" s="47" t="s">
        <v>6282</v>
      </c>
      <c r="I6465" s="47"/>
    </row>
    <row r="6466" spans="3:9" ht="15" customHeight="1" x14ac:dyDescent="0.3">
      <c r="C6466" s="44" t="s">
        <v>20988</v>
      </c>
      <c r="D6466" s="47" t="s">
        <v>6290</v>
      </c>
      <c r="I6466" s="47"/>
    </row>
    <row r="6467" spans="3:9" ht="15" customHeight="1" x14ac:dyDescent="0.3">
      <c r="C6467" s="44" t="s">
        <v>20989</v>
      </c>
      <c r="D6467" s="47" t="s">
        <v>4449</v>
      </c>
      <c r="I6467" s="47"/>
    </row>
    <row r="6468" spans="3:9" ht="15" customHeight="1" x14ac:dyDescent="0.3">
      <c r="C6468" s="44" t="s">
        <v>20990</v>
      </c>
      <c r="D6468" s="47" t="s">
        <v>6304</v>
      </c>
      <c r="I6468" s="47"/>
    </row>
    <row r="6469" spans="3:9" ht="15" customHeight="1" x14ac:dyDescent="0.3">
      <c r="C6469" s="44" t="s">
        <v>20991</v>
      </c>
      <c r="D6469" s="47" t="s">
        <v>6310</v>
      </c>
      <c r="I6469" s="47"/>
    </row>
    <row r="6470" spans="3:9" ht="15" customHeight="1" x14ac:dyDescent="0.3">
      <c r="C6470" s="44" t="s">
        <v>20992</v>
      </c>
      <c r="D6470" s="47" t="s">
        <v>929</v>
      </c>
      <c r="I6470" s="47"/>
    </row>
    <row r="6471" spans="3:9" ht="15" customHeight="1" x14ac:dyDescent="0.3">
      <c r="C6471" s="44" t="s">
        <v>20993</v>
      </c>
      <c r="D6471" s="47" t="s">
        <v>934</v>
      </c>
      <c r="I6471" s="47"/>
    </row>
    <row r="6472" spans="3:9" ht="15" customHeight="1" x14ac:dyDescent="0.3">
      <c r="C6472" s="44" t="s">
        <v>20994</v>
      </c>
      <c r="D6472" s="47" t="s">
        <v>19014</v>
      </c>
      <c r="I6472" s="47"/>
    </row>
    <row r="6473" spans="3:9" ht="15" customHeight="1" x14ac:dyDescent="0.3">
      <c r="C6473" s="44" t="s">
        <v>20995</v>
      </c>
      <c r="D6473" s="47" t="s">
        <v>20996</v>
      </c>
      <c r="I6473" s="47"/>
    </row>
    <row r="6474" spans="3:9" ht="15" customHeight="1" x14ac:dyDescent="0.3">
      <c r="C6474" s="44" t="s">
        <v>20997</v>
      </c>
      <c r="D6474" s="47" t="s">
        <v>20998</v>
      </c>
      <c r="I6474" s="47"/>
    </row>
    <row r="6475" spans="3:9" ht="15" customHeight="1" x14ac:dyDescent="0.3">
      <c r="C6475" s="44" t="s">
        <v>20999</v>
      </c>
      <c r="D6475" s="47" t="s">
        <v>21000</v>
      </c>
      <c r="I6475" s="47"/>
    </row>
    <row r="6476" spans="3:9" ht="15" customHeight="1" x14ac:dyDescent="0.3">
      <c r="C6476" s="44" t="s">
        <v>21001</v>
      </c>
      <c r="D6476" s="47" t="s">
        <v>21002</v>
      </c>
      <c r="I6476" s="47"/>
    </row>
    <row r="6477" spans="3:9" ht="15" customHeight="1" x14ac:dyDescent="0.3">
      <c r="C6477" s="44" t="s">
        <v>21003</v>
      </c>
      <c r="D6477" s="47" t="s">
        <v>2391</v>
      </c>
      <c r="I6477" s="47"/>
    </row>
    <row r="6478" spans="3:9" ht="15" customHeight="1" x14ac:dyDescent="0.3">
      <c r="C6478" s="44" t="s">
        <v>21004</v>
      </c>
      <c r="D6478" s="47" t="s">
        <v>6332</v>
      </c>
      <c r="I6478" s="47"/>
    </row>
    <row r="6479" spans="3:9" ht="15" customHeight="1" x14ac:dyDescent="0.3">
      <c r="C6479" s="44" t="s">
        <v>21005</v>
      </c>
      <c r="D6479" s="47" t="s">
        <v>6339</v>
      </c>
      <c r="I6479" s="47"/>
    </row>
    <row r="6480" spans="3:9" ht="15" customHeight="1" x14ac:dyDescent="0.3">
      <c r="C6480" s="44" t="s">
        <v>21006</v>
      </c>
      <c r="D6480" s="47" t="s">
        <v>19027</v>
      </c>
      <c r="I6480" s="47"/>
    </row>
    <row r="6481" spans="3:9" ht="15" customHeight="1" x14ac:dyDescent="0.3">
      <c r="C6481" s="44" t="s">
        <v>21007</v>
      </c>
      <c r="D6481" s="47" t="s">
        <v>6345</v>
      </c>
      <c r="I6481" s="47"/>
    </row>
    <row r="6482" spans="3:9" ht="15" customHeight="1" x14ac:dyDescent="0.3">
      <c r="C6482" s="44" t="s">
        <v>21008</v>
      </c>
      <c r="D6482" s="47" t="s">
        <v>19030</v>
      </c>
      <c r="I6482" s="47"/>
    </row>
    <row r="6483" spans="3:9" ht="15" customHeight="1" x14ac:dyDescent="0.3">
      <c r="C6483" s="44" t="s">
        <v>21009</v>
      </c>
      <c r="D6483" s="47" t="s">
        <v>2397</v>
      </c>
      <c r="I6483" s="47"/>
    </row>
    <row r="6484" spans="3:9" ht="15" customHeight="1" x14ac:dyDescent="0.3">
      <c r="C6484" s="44" t="s">
        <v>21010</v>
      </c>
      <c r="D6484" s="47" t="s">
        <v>3963</v>
      </c>
      <c r="I6484" s="47"/>
    </row>
    <row r="6485" spans="3:9" ht="15" customHeight="1" x14ac:dyDescent="0.3">
      <c r="C6485" s="44" t="s">
        <v>21011</v>
      </c>
      <c r="D6485" s="47" t="s">
        <v>4460</v>
      </c>
      <c r="I6485" s="47"/>
    </row>
    <row r="6486" spans="3:9" ht="15" customHeight="1" x14ac:dyDescent="0.3">
      <c r="C6486" s="44" t="s">
        <v>21012</v>
      </c>
      <c r="D6486" s="47" t="s">
        <v>6363</v>
      </c>
      <c r="I6486" s="47"/>
    </row>
    <row r="6487" spans="3:9" ht="15" customHeight="1" x14ac:dyDescent="0.3">
      <c r="C6487" s="44" t="s">
        <v>21013</v>
      </c>
      <c r="D6487" s="47" t="s">
        <v>2405</v>
      </c>
      <c r="I6487" s="47"/>
    </row>
    <row r="6488" spans="3:9" ht="15" customHeight="1" x14ac:dyDescent="0.3">
      <c r="C6488" s="44" t="s">
        <v>21014</v>
      </c>
      <c r="D6488" s="47" t="s">
        <v>6374</v>
      </c>
      <c r="I6488" s="47"/>
    </row>
    <row r="6489" spans="3:9" ht="15" customHeight="1" x14ac:dyDescent="0.3">
      <c r="C6489" s="44" t="s">
        <v>21015</v>
      </c>
      <c r="D6489" s="47" t="s">
        <v>4470</v>
      </c>
      <c r="I6489" s="47"/>
    </row>
    <row r="6490" spans="3:9" ht="15" customHeight="1" x14ac:dyDescent="0.3">
      <c r="C6490" s="44" t="s">
        <v>21016</v>
      </c>
      <c r="D6490" s="47" t="s">
        <v>6388</v>
      </c>
      <c r="I6490" s="47"/>
    </row>
    <row r="6491" spans="3:9" ht="15" customHeight="1" x14ac:dyDescent="0.3">
      <c r="C6491" s="44" t="s">
        <v>21017</v>
      </c>
      <c r="D6491" s="47" t="s">
        <v>4467</v>
      </c>
      <c r="I6491" s="47"/>
    </row>
    <row r="6492" spans="3:9" ht="15" customHeight="1" x14ac:dyDescent="0.3">
      <c r="C6492" s="44" t="s">
        <v>21018</v>
      </c>
      <c r="D6492" s="47" t="s">
        <v>6403</v>
      </c>
      <c r="I6492" s="47"/>
    </row>
    <row r="6493" spans="3:9" ht="15" customHeight="1" x14ac:dyDescent="0.3">
      <c r="C6493" s="44" t="s">
        <v>21019</v>
      </c>
      <c r="D6493" s="47" t="s">
        <v>4468</v>
      </c>
      <c r="I6493" s="47"/>
    </row>
    <row r="6494" spans="3:9" ht="15" customHeight="1" x14ac:dyDescent="0.3">
      <c r="C6494" s="44" t="s">
        <v>21020</v>
      </c>
      <c r="D6494" s="47" t="s">
        <v>4469</v>
      </c>
      <c r="I6494" s="47"/>
    </row>
    <row r="6495" spans="3:9" ht="15" customHeight="1" x14ac:dyDescent="0.3">
      <c r="C6495" s="44" t="s">
        <v>21021</v>
      </c>
      <c r="D6495" s="47" t="s">
        <v>2415</v>
      </c>
      <c r="I6495" s="47"/>
    </row>
    <row r="6496" spans="3:9" ht="15" customHeight="1" x14ac:dyDescent="0.3">
      <c r="C6496" s="44" t="s">
        <v>21022</v>
      </c>
      <c r="D6496" s="47" t="s">
        <v>6431</v>
      </c>
      <c r="I6496" s="47"/>
    </row>
    <row r="6497" spans="3:9" ht="15" customHeight="1" x14ac:dyDescent="0.3">
      <c r="C6497" s="44" t="s">
        <v>21023</v>
      </c>
      <c r="D6497" s="47" t="s">
        <v>6439</v>
      </c>
      <c r="I6497" s="47"/>
    </row>
    <row r="6498" spans="3:9" ht="15" customHeight="1" x14ac:dyDescent="0.3">
      <c r="C6498" s="44" t="s">
        <v>21024</v>
      </c>
      <c r="D6498" s="47" t="s">
        <v>2425</v>
      </c>
      <c r="I6498" s="47"/>
    </row>
    <row r="6499" spans="3:9" ht="15" customHeight="1" x14ac:dyDescent="0.3">
      <c r="C6499" s="44" t="s">
        <v>21025</v>
      </c>
      <c r="D6499" s="47" t="s">
        <v>2429</v>
      </c>
      <c r="I6499" s="47"/>
    </row>
    <row r="6500" spans="3:9" ht="15" customHeight="1" x14ac:dyDescent="0.3">
      <c r="C6500" s="44" t="s">
        <v>21026</v>
      </c>
      <c r="D6500" s="47" t="s">
        <v>2435</v>
      </c>
      <c r="I6500" s="47"/>
    </row>
    <row r="6501" spans="3:9" ht="15" customHeight="1" x14ac:dyDescent="0.3">
      <c r="C6501" s="44" t="s">
        <v>21027</v>
      </c>
      <c r="D6501" s="47" t="s">
        <v>6465</v>
      </c>
      <c r="I6501" s="47"/>
    </row>
    <row r="6502" spans="3:9" ht="15" customHeight="1" x14ac:dyDescent="0.3">
      <c r="C6502" s="44" t="s">
        <v>21028</v>
      </c>
      <c r="D6502" s="47" t="s">
        <v>2443</v>
      </c>
      <c r="I6502" s="47"/>
    </row>
    <row r="6503" spans="3:9" ht="15" customHeight="1" x14ac:dyDescent="0.3">
      <c r="C6503" s="44" t="s">
        <v>21029</v>
      </c>
      <c r="D6503" s="47" t="s">
        <v>4800</v>
      </c>
      <c r="I6503" s="47"/>
    </row>
    <row r="6504" spans="3:9" ht="15" customHeight="1" x14ac:dyDescent="0.3">
      <c r="C6504" s="44" t="s">
        <v>21030</v>
      </c>
      <c r="D6504" s="47" t="s">
        <v>2450</v>
      </c>
      <c r="I6504" s="47"/>
    </row>
    <row r="6505" spans="3:9" ht="15" customHeight="1" x14ac:dyDescent="0.3">
      <c r="C6505" s="44" t="s">
        <v>21031</v>
      </c>
      <c r="D6505" s="47" t="s">
        <v>2458</v>
      </c>
      <c r="I6505" s="47"/>
    </row>
    <row r="6506" spans="3:9" ht="15" customHeight="1" x14ac:dyDescent="0.3">
      <c r="C6506" s="44" t="s">
        <v>21032</v>
      </c>
      <c r="D6506" s="47" t="s">
        <v>939</v>
      </c>
      <c r="I6506" s="47"/>
    </row>
    <row r="6507" spans="3:9" ht="15" customHeight="1" x14ac:dyDescent="0.3">
      <c r="C6507" s="44" t="s">
        <v>21033</v>
      </c>
      <c r="D6507" s="47" t="s">
        <v>2466</v>
      </c>
      <c r="I6507" s="47"/>
    </row>
    <row r="6508" spans="3:9" ht="15" customHeight="1" x14ac:dyDescent="0.3">
      <c r="C6508" s="44" t="s">
        <v>21034</v>
      </c>
      <c r="D6508" s="47" t="s">
        <v>2475</v>
      </c>
      <c r="I6508" s="47"/>
    </row>
    <row r="6509" spans="3:9" ht="15" customHeight="1" x14ac:dyDescent="0.3">
      <c r="C6509" s="44" t="s">
        <v>21035</v>
      </c>
      <c r="D6509" s="47" t="s">
        <v>2483</v>
      </c>
      <c r="I6509" s="47"/>
    </row>
    <row r="6510" spans="3:9" ht="15" customHeight="1" x14ac:dyDescent="0.3">
      <c r="C6510" s="44" t="s">
        <v>21036</v>
      </c>
      <c r="D6510" s="47" t="s">
        <v>6512</v>
      </c>
      <c r="I6510" s="47"/>
    </row>
    <row r="6511" spans="3:9" ht="15" customHeight="1" x14ac:dyDescent="0.3">
      <c r="C6511" s="44" t="s">
        <v>21037</v>
      </c>
      <c r="D6511" s="47" t="s">
        <v>2494</v>
      </c>
      <c r="I6511" s="47"/>
    </row>
    <row r="6512" spans="3:9" ht="15" customHeight="1" x14ac:dyDescent="0.3">
      <c r="C6512" s="44" t="s">
        <v>21038</v>
      </c>
      <c r="D6512" s="47" t="s">
        <v>4475</v>
      </c>
      <c r="I6512" s="47"/>
    </row>
    <row r="6513" spans="3:9" ht="15" customHeight="1" x14ac:dyDescent="0.3">
      <c r="C6513" s="44" t="s">
        <v>21039</v>
      </c>
      <c r="D6513" s="47" t="s">
        <v>6529</v>
      </c>
      <c r="I6513" s="47"/>
    </row>
    <row r="6514" spans="3:9" ht="15" customHeight="1" x14ac:dyDescent="0.3">
      <c r="C6514" s="44" t="s">
        <v>21040</v>
      </c>
      <c r="D6514" s="47" t="s">
        <v>4342</v>
      </c>
      <c r="I6514" s="47"/>
    </row>
    <row r="6515" spans="3:9" ht="15" customHeight="1" x14ac:dyDescent="0.3">
      <c r="C6515" s="44" t="s">
        <v>21041</v>
      </c>
      <c r="D6515" s="47" t="s">
        <v>4482</v>
      </c>
      <c r="I6515" s="47"/>
    </row>
    <row r="6516" spans="3:9" ht="15" customHeight="1" x14ac:dyDescent="0.3">
      <c r="C6516" s="44" t="s">
        <v>21042</v>
      </c>
      <c r="D6516" s="47" t="s">
        <v>6570</v>
      </c>
      <c r="I6516" s="47"/>
    </row>
    <row r="6517" spans="3:9" ht="15" customHeight="1" x14ac:dyDescent="0.3">
      <c r="C6517" s="44" t="s">
        <v>21043</v>
      </c>
      <c r="D6517" s="47" t="s">
        <v>3726</v>
      </c>
      <c r="I6517" s="47"/>
    </row>
    <row r="6518" spans="3:9" ht="15" customHeight="1" x14ac:dyDescent="0.3">
      <c r="C6518" s="44" t="s">
        <v>21044</v>
      </c>
      <c r="D6518" s="47" t="s">
        <v>3731</v>
      </c>
      <c r="I6518" s="47"/>
    </row>
    <row r="6519" spans="3:9" ht="15" customHeight="1" x14ac:dyDescent="0.3">
      <c r="C6519" s="44" t="s">
        <v>21045</v>
      </c>
      <c r="D6519" s="47" t="s">
        <v>6707</v>
      </c>
      <c r="I6519" s="47"/>
    </row>
    <row r="6520" spans="3:9" ht="15" customHeight="1" x14ac:dyDescent="0.3">
      <c r="C6520" s="44" t="s">
        <v>21046</v>
      </c>
      <c r="D6520" s="47" t="s">
        <v>3473</v>
      </c>
      <c r="I6520" s="47"/>
    </row>
    <row r="6521" spans="3:9" ht="15" customHeight="1" x14ac:dyDescent="0.3">
      <c r="C6521" s="44" t="s">
        <v>21047</v>
      </c>
      <c r="D6521" s="47" t="s">
        <v>3077</v>
      </c>
      <c r="I6521" s="47"/>
    </row>
    <row r="6522" spans="3:9" ht="15" customHeight="1" x14ac:dyDescent="0.3">
      <c r="C6522" s="44" t="s">
        <v>21048</v>
      </c>
      <c r="D6522" s="47" t="s">
        <v>19073</v>
      </c>
      <c r="I6522" s="47"/>
    </row>
    <row r="6523" spans="3:9" ht="15" customHeight="1" x14ac:dyDescent="0.3">
      <c r="C6523" s="44" t="s">
        <v>21049</v>
      </c>
      <c r="D6523" s="47" t="s">
        <v>7077</v>
      </c>
      <c r="I6523" s="47"/>
    </row>
    <row r="6524" spans="3:9" ht="15" customHeight="1" x14ac:dyDescent="0.3">
      <c r="C6524" s="44" t="s">
        <v>21050</v>
      </c>
      <c r="D6524" s="47" t="s">
        <v>7157</v>
      </c>
      <c r="I6524" s="47"/>
    </row>
    <row r="6525" spans="3:9" ht="15" customHeight="1" x14ac:dyDescent="0.3">
      <c r="C6525" s="44" t="s">
        <v>21051</v>
      </c>
      <c r="D6525" s="47" t="s">
        <v>7386</v>
      </c>
      <c r="I6525" s="47"/>
    </row>
    <row r="6526" spans="3:9" ht="15" customHeight="1" x14ac:dyDescent="0.3">
      <c r="C6526" s="44" t="s">
        <v>21052</v>
      </c>
      <c r="D6526" s="47" t="s">
        <v>21053</v>
      </c>
      <c r="I6526" s="47"/>
    </row>
    <row r="6527" spans="3:9" ht="15" customHeight="1" x14ac:dyDescent="0.3">
      <c r="C6527" s="44" t="s">
        <v>21054</v>
      </c>
      <c r="D6527" s="47" t="s">
        <v>7201</v>
      </c>
      <c r="I6527" s="47"/>
    </row>
    <row r="6528" spans="3:9" ht="15" customHeight="1" x14ac:dyDescent="0.3">
      <c r="C6528" s="44" t="s">
        <v>21055</v>
      </c>
      <c r="D6528" s="47" t="s">
        <v>7210</v>
      </c>
      <c r="I6528" s="47"/>
    </row>
    <row r="6529" spans="3:9" ht="15" customHeight="1" x14ac:dyDescent="0.3">
      <c r="C6529" s="44" t="s">
        <v>21056</v>
      </c>
      <c r="D6529" s="47" t="s">
        <v>21057</v>
      </c>
      <c r="I6529" s="47"/>
    </row>
    <row r="6530" spans="3:9" ht="15" customHeight="1" x14ac:dyDescent="0.3">
      <c r="C6530" s="44" t="s">
        <v>21058</v>
      </c>
      <c r="D6530" s="47" t="s">
        <v>4485</v>
      </c>
      <c r="I6530" s="47"/>
    </row>
    <row r="6531" spans="3:9" ht="15" customHeight="1" x14ac:dyDescent="0.3">
      <c r="C6531" s="44" t="s">
        <v>21059</v>
      </c>
      <c r="D6531" s="47" t="s">
        <v>7234</v>
      </c>
      <c r="I6531" s="47"/>
    </row>
    <row r="6532" spans="3:9" ht="15" customHeight="1" x14ac:dyDescent="0.3">
      <c r="C6532" s="44" t="s">
        <v>21060</v>
      </c>
      <c r="D6532" s="47" t="s">
        <v>3732</v>
      </c>
      <c r="I6532" s="47"/>
    </row>
    <row r="6533" spans="3:9" ht="15" customHeight="1" x14ac:dyDescent="0.3">
      <c r="C6533" s="44" t="s">
        <v>21061</v>
      </c>
      <c r="D6533" s="47" t="s">
        <v>4486</v>
      </c>
      <c r="I6533" s="47"/>
    </row>
    <row r="6534" spans="3:9" ht="15" customHeight="1" x14ac:dyDescent="0.3">
      <c r="C6534" s="44" t="s">
        <v>21062</v>
      </c>
      <c r="D6534" s="47" t="s">
        <v>6269</v>
      </c>
      <c r="I6534" s="47"/>
    </row>
    <row r="6535" spans="3:9" ht="15" customHeight="1" x14ac:dyDescent="0.3">
      <c r="C6535" s="44" t="s">
        <v>21063</v>
      </c>
      <c r="D6535" s="47" t="s">
        <v>10085</v>
      </c>
      <c r="I6535" s="47"/>
    </row>
    <row r="6536" spans="3:9" ht="15" customHeight="1" x14ac:dyDescent="0.3">
      <c r="C6536" s="44" t="s">
        <v>21064</v>
      </c>
      <c r="D6536" s="47" t="s">
        <v>18915</v>
      </c>
      <c r="I6536" s="47"/>
    </row>
    <row r="6537" spans="3:9" ht="15" customHeight="1" x14ac:dyDescent="0.3">
      <c r="C6537" s="44" t="s">
        <v>21065</v>
      </c>
      <c r="D6537" s="47" t="s">
        <v>2506</v>
      </c>
      <c r="I6537" s="47"/>
    </row>
    <row r="6538" spans="3:9" ht="15" customHeight="1" x14ac:dyDescent="0.3">
      <c r="C6538" s="44" t="s">
        <v>21066</v>
      </c>
      <c r="D6538" s="47" t="s">
        <v>2518</v>
      </c>
      <c r="I6538" s="47"/>
    </row>
    <row r="6539" spans="3:9" ht="15" customHeight="1" x14ac:dyDescent="0.3">
      <c r="C6539" s="44" t="s">
        <v>21067</v>
      </c>
      <c r="D6539" s="47" t="s">
        <v>7320</v>
      </c>
      <c r="I6539" s="47"/>
    </row>
    <row r="6540" spans="3:9" ht="15" customHeight="1" x14ac:dyDescent="0.3">
      <c r="C6540" s="44" t="s">
        <v>21068</v>
      </c>
      <c r="D6540" s="47" t="s">
        <v>3992</v>
      </c>
      <c r="I6540" s="47"/>
    </row>
    <row r="6541" spans="3:9" ht="15" customHeight="1" x14ac:dyDescent="0.3">
      <c r="C6541" s="44" t="s">
        <v>21069</v>
      </c>
      <c r="D6541" s="47" t="s">
        <v>3998</v>
      </c>
      <c r="I6541" s="47"/>
    </row>
    <row r="6542" spans="3:9" ht="15" customHeight="1" x14ac:dyDescent="0.3">
      <c r="C6542" s="44" t="s">
        <v>21070</v>
      </c>
      <c r="D6542" s="47" t="s">
        <v>5019</v>
      </c>
      <c r="I6542" s="47"/>
    </row>
    <row r="6543" spans="3:9" ht="15" customHeight="1" x14ac:dyDescent="0.3">
      <c r="C6543" s="44" t="s">
        <v>21071</v>
      </c>
      <c r="D6543" s="47" t="s">
        <v>7546</v>
      </c>
      <c r="I6543" s="47"/>
    </row>
    <row r="6544" spans="3:9" ht="15" customHeight="1" x14ac:dyDescent="0.3">
      <c r="C6544" s="44" t="s">
        <v>21072</v>
      </c>
      <c r="D6544" s="47" t="s">
        <v>7589</v>
      </c>
      <c r="I6544" s="47"/>
    </row>
    <row r="6545" spans="3:9" ht="15" customHeight="1" x14ac:dyDescent="0.3">
      <c r="C6545" s="44" t="s">
        <v>21073</v>
      </c>
      <c r="D6545" s="47" t="s">
        <v>2526</v>
      </c>
      <c r="I6545" s="47"/>
    </row>
    <row r="6546" spans="3:9" ht="15" customHeight="1" x14ac:dyDescent="0.3">
      <c r="C6546" s="44" t="s">
        <v>21074</v>
      </c>
      <c r="D6546" s="47" t="s">
        <v>19094</v>
      </c>
      <c r="I6546" s="47"/>
    </row>
    <row r="6547" spans="3:9" ht="15" customHeight="1" x14ac:dyDescent="0.3">
      <c r="C6547" s="44" t="s">
        <v>21075</v>
      </c>
      <c r="D6547" s="47" t="s">
        <v>7673</v>
      </c>
      <c r="I6547" s="47"/>
    </row>
    <row r="6548" spans="3:9" ht="15" customHeight="1" x14ac:dyDescent="0.3">
      <c r="C6548" s="44" t="s">
        <v>21076</v>
      </c>
      <c r="D6548" s="47" t="s">
        <v>4487</v>
      </c>
      <c r="I6548" s="47"/>
    </row>
    <row r="6549" spans="3:9" ht="15" customHeight="1" x14ac:dyDescent="0.3">
      <c r="C6549" s="44" t="s">
        <v>21077</v>
      </c>
      <c r="D6549" s="47" t="s">
        <v>19098</v>
      </c>
      <c r="I6549" s="47"/>
    </row>
    <row r="6550" spans="3:9" ht="15" customHeight="1" x14ac:dyDescent="0.3">
      <c r="C6550" s="44" t="s">
        <v>21078</v>
      </c>
      <c r="D6550" s="47" t="s">
        <v>3487</v>
      </c>
      <c r="I6550" s="47"/>
    </row>
    <row r="6551" spans="3:9" ht="15" customHeight="1" x14ac:dyDescent="0.3">
      <c r="C6551" s="44" t="s">
        <v>21079</v>
      </c>
      <c r="D6551" s="47" t="s">
        <v>2534</v>
      </c>
      <c r="I6551" s="47"/>
    </row>
    <row r="6552" spans="3:9" ht="15" customHeight="1" x14ac:dyDescent="0.3">
      <c r="C6552" s="44" t="s">
        <v>21080</v>
      </c>
      <c r="D6552" s="47" t="s">
        <v>7848</v>
      </c>
      <c r="I6552" s="47"/>
    </row>
    <row r="6553" spans="3:9" ht="15" customHeight="1" x14ac:dyDescent="0.3">
      <c r="C6553" s="44" t="s">
        <v>21081</v>
      </c>
      <c r="D6553" s="47" t="s">
        <v>21082</v>
      </c>
      <c r="I6553" s="47"/>
    </row>
    <row r="6554" spans="3:9" ht="15" customHeight="1" x14ac:dyDescent="0.3">
      <c r="C6554" s="44" t="s">
        <v>21083</v>
      </c>
      <c r="D6554" s="47" t="s">
        <v>7921</v>
      </c>
      <c r="I6554" s="47"/>
    </row>
    <row r="6555" spans="3:9" ht="15" customHeight="1" x14ac:dyDescent="0.3">
      <c r="C6555" s="44" t="s">
        <v>21084</v>
      </c>
      <c r="D6555" s="47" t="s">
        <v>7928</v>
      </c>
      <c r="I6555" s="47"/>
    </row>
    <row r="6556" spans="3:9" ht="15" customHeight="1" x14ac:dyDescent="0.3">
      <c r="C6556" s="44" t="s">
        <v>21085</v>
      </c>
      <c r="D6556" s="47" t="s">
        <v>7932</v>
      </c>
      <c r="I6556" s="47"/>
    </row>
    <row r="6557" spans="3:9" ht="15" customHeight="1" x14ac:dyDescent="0.3">
      <c r="C6557" s="44" t="s">
        <v>21086</v>
      </c>
      <c r="D6557" s="47" t="s">
        <v>1288</v>
      </c>
      <c r="I6557" s="47"/>
    </row>
    <row r="6558" spans="3:9" ht="15" customHeight="1" x14ac:dyDescent="0.3">
      <c r="C6558" s="44" t="s">
        <v>21087</v>
      </c>
      <c r="D6558" s="47" t="s">
        <v>4037</v>
      </c>
      <c r="I6558" s="47"/>
    </row>
    <row r="6559" spans="3:9" ht="15" customHeight="1" x14ac:dyDescent="0.3">
      <c r="C6559" s="44" t="s">
        <v>21088</v>
      </c>
      <c r="D6559" s="47" t="s">
        <v>18118</v>
      </c>
      <c r="I6559" s="47"/>
    </row>
    <row r="6560" spans="3:9" ht="15" customHeight="1" x14ac:dyDescent="0.3">
      <c r="C6560" s="44" t="s">
        <v>21089</v>
      </c>
      <c r="D6560" s="47" t="s">
        <v>7966</v>
      </c>
      <c r="I6560" s="47"/>
    </row>
    <row r="6561" spans="3:9" ht="15" customHeight="1" x14ac:dyDescent="0.3">
      <c r="C6561" s="44" t="s">
        <v>21090</v>
      </c>
      <c r="D6561" s="47" t="s">
        <v>3488</v>
      </c>
      <c r="I6561" s="47"/>
    </row>
    <row r="6562" spans="3:9" ht="15" customHeight="1" x14ac:dyDescent="0.3">
      <c r="C6562" s="44" t="s">
        <v>21091</v>
      </c>
      <c r="D6562" s="47" t="s">
        <v>4499</v>
      </c>
      <c r="I6562" s="47"/>
    </row>
    <row r="6563" spans="3:9" ht="15" customHeight="1" x14ac:dyDescent="0.3">
      <c r="C6563" s="44" t="s">
        <v>21092</v>
      </c>
      <c r="D6563" s="47" t="s">
        <v>790</v>
      </c>
      <c r="I6563" s="47"/>
    </row>
    <row r="6564" spans="3:9" ht="15" customHeight="1" x14ac:dyDescent="0.3">
      <c r="C6564" s="44" t="s">
        <v>21093</v>
      </c>
      <c r="D6564" s="47" t="s">
        <v>1402</v>
      </c>
      <c r="I6564" s="47"/>
    </row>
    <row r="6565" spans="3:9" ht="15" customHeight="1" x14ac:dyDescent="0.3">
      <c r="C6565" s="44" t="s">
        <v>21094</v>
      </c>
      <c r="D6565" s="47" t="s">
        <v>4501</v>
      </c>
      <c r="I6565" s="47"/>
    </row>
    <row r="6566" spans="3:9" ht="15" customHeight="1" x14ac:dyDescent="0.3">
      <c r="C6566" s="44" t="s">
        <v>21095</v>
      </c>
      <c r="D6566" s="47" t="s">
        <v>6354</v>
      </c>
      <c r="I6566" s="47"/>
    </row>
    <row r="6567" spans="3:9" ht="15" customHeight="1" x14ac:dyDescent="0.3">
      <c r="C6567" s="44" t="s">
        <v>21096</v>
      </c>
      <c r="D6567" s="47" t="s">
        <v>3247</v>
      </c>
      <c r="I6567" s="47"/>
    </row>
    <row r="6568" spans="3:9" ht="15" customHeight="1" x14ac:dyDescent="0.3">
      <c r="C6568" s="44" t="s">
        <v>21097</v>
      </c>
      <c r="D6568" s="47" t="s">
        <v>2541</v>
      </c>
      <c r="I6568" s="47"/>
    </row>
    <row r="6569" spans="3:9" ht="15" customHeight="1" x14ac:dyDescent="0.3">
      <c r="C6569" s="44" t="s">
        <v>21098</v>
      </c>
      <c r="D6569" s="47" t="s">
        <v>8218</v>
      </c>
      <c r="I6569" s="47"/>
    </row>
    <row r="6570" spans="3:9" ht="15" customHeight="1" x14ac:dyDescent="0.3">
      <c r="C6570" s="44" t="s">
        <v>21099</v>
      </c>
      <c r="D6570" s="47" t="s">
        <v>5026</v>
      </c>
      <c r="I6570" s="47"/>
    </row>
    <row r="6571" spans="3:9" ht="15" customHeight="1" x14ac:dyDescent="0.3">
      <c r="C6571" s="44" t="s">
        <v>21100</v>
      </c>
      <c r="D6571" s="47" t="s">
        <v>5034</v>
      </c>
      <c r="I6571" s="47"/>
    </row>
    <row r="6572" spans="3:9" ht="15" customHeight="1" x14ac:dyDescent="0.3">
      <c r="C6572" s="44" t="s">
        <v>21101</v>
      </c>
      <c r="D6572" s="47" t="s">
        <v>8390</v>
      </c>
      <c r="I6572" s="47"/>
    </row>
    <row r="6573" spans="3:9" ht="15" customHeight="1" x14ac:dyDescent="0.3">
      <c r="C6573" s="44" t="s">
        <v>21102</v>
      </c>
      <c r="D6573" s="47" t="s">
        <v>2548</v>
      </c>
      <c r="I6573" s="47"/>
    </row>
    <row r="6574" spans="3:9" ht="15" customHeight="1" x14ac:dyDescent="0.3">
      <c r="C6574" s="44" t="s">
        <v>21103</v>
      </c>
      <c r="D6574" s="47" t="s">
        <v>4046</v>
      </c>
      <c r="I6574" s="47"/>
    </row>
    <row r="6575" spans="3:9" ht="15" customHeight="1" x14ac:dyDescent="0.3">
      <c r="C6575" s="44" t="s">
        <v>21104</v>
      </c>
      <c r="D6575" s="47" t="s">
        <v>8586</v>
      </c>
      <c r="I6575" s="47"/>
    </row>
    <row r="6576" spans="3:9" ht="15" customHeight="1" x14ac:dyDescent="0.3">
      <c r="C6576" s="44" t="s">
        <v>21105</v>
      </c>
      <c r="D6576" s="47" t="s">
        <v>19127</v>
      </c>
      <c r="I6576" s="47"/>
    </row>
    <row r="6577" spans="3:9" ht="15" customHeight="1" x14ac:dyDescent="0.3">
      <c r="C6577" s="44" t="s">
        <v>21106</v>
      </c>
      <c r="D6577" s="47" t="s">
        <v>4666</v>
      </c>
      <c r="I6577" s="47"/>
    </row>
    <row r="6578" spans="3:9" ht="15" customHeight="1" x14ac:dyDescent="0.3">
      <c r="C6578" s="44" t="s">
        <v>21107</v>
      </c>
      <c r="D6578" s="47" t="s">
        <v>8821</v>
      </c>
      <c r="I6578" s="47"/>
    </row>
    <row r="6579" spans="3:9" ht="15" customHeight="1" x14ac:dyDescent="0.3">
      <c r="C6579" s="44" t="s">
        <v>21108</v>
      </c>
      <c r="D6579" s="47" t="s">
        <v>8835</v>
      </c>
      <c r="I6579" s="47"/>
    </row>
    <row r="6580" spans="3:9" ht="15" customHeight="1" x14ac:dyDescent="0.3">
      <c r="C6580" s="44" t="s">
        <v>21109</v>
      </c>
      <c r="D6580" s="47" t="s">
        <v>19132</v>
      </c>
      <c r="I6580" s="47"/>
    </row>
    <row r="6581" spans="3:9" ht="15" customHeight="1" x14ac:dyDescent="0.3">
      <c r="C6581" s="44" t="s">
        <v>21110</v>
      </c>
      <c r="D6581" s="47" t="s">
        <v>6140</v>
      </c>
      <c r="I6581" s="47"/>
    </row>
    <row r="6582" spans="3:9" ht="15" customHeight="1" x14ac:dyDescent="0.3">
      <c r="C6582" s="44" t="s">
        <v>21111</v>
      </c>
      <c r="D6582" s="47" t="s">
        <v>2890</v>
      </c>
      <c r="I6582" s="47"/>
    </row>
    <row r="6583" spans="3:9" ht="15" customHeight="1" x14ac:dyDescent="0.3">
      <c r="C6583" s="44" t="s">
        <v>21112</v>
      </c>
      <c r="D6583" s="47" t="s">
        <v>3346</v>
      </c>
      <c r="I6583" s="47"/>
    </row>
    <row r="6584" spans="3:9" ht="15" customHeight="1" x14ac:dyDescent="0.3">
      <c r="C6584" s="44" t="s">
        <v>21113</v>
      </c>
      <c r="D6584" s="47" t="s">
        <v>8896</v>
      </c>
      <c r="I6584" s="47"/>
    </row>
    <row r="6585" spans="3:9" ht="15" customHeight="1" x14ac:dyDescent="0.3">
      <c r="C6585" s="44" t="s">
        <v>21114</v>
      </c>
      <c r="D6585" s="47" t="s">
        <v>17323</v>
      </c>
      <c r="I6585" s="47"/>
    </row>
    <row r="6586" spans="3:9" ht="15" customHeight="1" x14ac:dyDescent="0.3">
      <c r="C6586" s="44" t="s">
        <v>21115</v>
      </c>
      <c r="D6586" s="47" t="s">
        <v>1434</v>
      </c>
      <c r="I6586" s="47"/>
    </row>
    <row r="6587" spans="3:9" ht="15" customHeight="1" x14ac:dyDescent="0.3">
      <c r="C6587" s="44" t="s">
        <v>21116</v>
      </c>
      <c r="D6587" s="47" t="s">
        <v>8973</v>
      </c>
      <c r="I6587" s="47"/>
    </row>
    <row r="6588" spans="3:9" ht="15" customHeight="1" x14ac:dyDescent="0.3">
      <c r="C6588" s="44" t="s">
        <v>21117</v>
      </c>
      <c r="D6588" s="47" t="s">
        <v>8496</v>
      </c>
      <c r="I6588" s="47"/>
    </row>
    <row r="6589" spans="3:9" ht="15" customHeight="1" x14ac:dyDescent="0.3">
      <c r="C6589" s="44" t="s">
        <v>21118</v>
      </c>
      <c r="D6589" s="47" t="s">
        <v>19143</v>
      </c>
      <c r="I6589" s="47"/>
    </row>
    <row r="6590" spans="3:9" ht="15" customHeight="1" x14ac:dyDescent="0.3">
      <c r="C6590" s="44" t="s">
        <v>21119</v>
      </c>
      <c r="D6590" s="47" t="s">
        <v>19145</v>
      </c>
      <c r="I6590" s="47"/>
    </row>
    <row r="6591" spans="3:9" ht="15" customHeight="1" x14ac:dyDescent="0.3">
      <c r="C6591" s="44" t="s">
        <v>21120</v>
      </c>
      <c r="D6591" s="47" t="s">
        <v>19147</v>
      </c>
      <c r="I6591" s="47"/>
    </row>
    <row r="6592" spans="3:9" ht="15" customHeight="1" x14ac:dyDescent="0.3">
      <c r="C6592" s="44" t="s">
        <v>21121</v>
      </c>
      <c r="D6592" s="47" t="s">
        <v>4055</v>
      </c>
      <c r="I6592" s="47"/>
    </row>
    <row r="6593" spans="3:9" ht="15" customHeight="1" x14ac:dyDescent="0.3">
      <c r="C6593" s="44" t="s">
        <v>21122</v>
      </c>
      <c r="D6593" s="47" t="s">
        <v>4056</v>
      </c>
      <c r="I6593" s="47"/>
    </row>
    <row r="6594" spans="3:9" ht="15" customHeight="1" x14ac:dyDescent="0.3">
      <c r="C6594" s="44" t="s">
        <v>21123</v>
      </c>
      <c r="D6594" s="47" t="s">
        <v>2903</v>
      </c>
      <c r="I6594" s="47"/>
    </row>
    <row r="6595" spans="3:9" ht="15" customHeight="1" x14ac:dyDescent="0.3">
      <c r="C6595" s="44" t="s">
        <v>21124</v>
      </c>
      <c r="D6595" s="47" t="s">
        <v>19150</v>
      </c>
      <c r="I6595" s="47"/>
    </row>
    <row r="6596" spans="3:9" ht="15" customHeight="1" x14ac:dyDescent="0.3">
      <c r="C6596" s="44" t="s">
        <v>21125</v>
      </c>
      <c r="D6596" s="47" t="s">
        <v>9401</v>
      </c>
      <c r="I6596" s="47"/>
    </row>
    <row r="6597" spans="3:9" ht="15" customHeight="1" x14ac:dyDescent="0.3">
      <c r="C6597" s="44" t="s">
        <v>21126</v>
      </c>
      <c r="D6597" s="47" t="s">
        <v>9405</v>
      </c>
      <c r="I6597" s="47"/>
    </row>
    <row r="6598" spans="3:9" ht="15" customHeight="1" x14ac:dyDescent="0.3">
      <c r="C6598" s="44" t="s">
        <v>21127</v>
      </c>
      <c r="D6598" s="47" t="s">
        <v>19154</v>
      </c>
      <c r="I6598" s="47"/>
    </row>
    <row r="6599" spans="3:9" ht="15" customHeight="1" x14ac:dyDescent="0.3">
      <c r="C6599" s="44" t="s">
        <v>21128</v>
      </c>
      <c r="D6599" s="47" t="s">
        <v>9444</v>
      </c>
      <c r="I6599" s="47"/>
    </row>
    <row r="6600" spans="3:9" ht="15" customHeight="1" x14ac:dyDescent="0.3">
      <c r="C6600" s="44" t="s">
        <v>21129</v>
      </c>
      <c r="D6600" s="47" t="s">
        <v>19157</v>
      </c>
      <c r="I6600" s="47"/>
    </row>
    <row r="6601" spans="3:9" ht="15" customHeight="1" x14ac:dyDescent="0.3">
      <c r="C6601" s="44" t="s">
        <v>21130</v>
      </c>
      <c r="D6601" s="47" t="s">
        <v>19159</v>
      </c>
      <c r="I6601" s="47"/>
    </row>
    <row r="6602" spans="3:9" ht="15" customHeight="1" x14ac:dyDescent="0.3">
      <c r="C6602" s="44" t="s">
        <v>21131</v>
      </c>
      <c r="D6602" s="47" t="s">
        <v>21132</v>
      </c>
      <c r="I6602" s="47"/>
    </row>
    <row r="6603" spans="3:9" ht="15" customHeight="1" x14ac:dyDescent="0.3">
      <c r="C6603" s="44" t="s">
        <v>21133</v>
      </c>
      <c r="D6603" s="47" t="s">
        <v>19161</v>
      </c>
      <c r="I6603" s="47"/>
    </row>
    <row r="6604" spans="3:9" ht="15" customHeight="1" x14ac:dyDescent="0.3">
      <c r="C6604" s="44" t="s">
        <v>21134</v>
      </c>
      <c r="D6604" s="47" t="s">
        <v>3131</v>
      </c>
      <c r="I6604" s="47"/>
    </row>
    <row r="6605" spans="3:9" ht="15" customHeight="1" x14ac:dyDescent="0.3">
      <c r="C6605" s="44" t="s">
        <v>21135</v>
      </c>
      <c r="D6605" s="47" t="s">
        <v>9494</v>
      </c>
      <c r="I6605" s="47"/>
    </row>
    <row r="6606" spans="3:9" ht="15" customHeight="1" x14ac:dyDescent="0.3">
      <c r="C6606" s="44" t="s">
        <v>21136</v>
      </c>
      <c r="D6606" s="47" t="s">
        <v>9502</v>
      </c>
      <c r="I6606" s="47"/>
    </row>
    <row r="6607" spans="3:9" ht="15" customHeight="1" x14ac:dyDescent="0.3">
      <c r="C6607" s="44" t="s">
        <v>21137</v>
      </c>
      <c r="D6607" s="47" t="s">
        <v>19166</v>
      </c>
      <c r="I6607" s="47"/>
    </row>
    <row r="6608" spans="3:9" ht="15" customHeight="1" x14ac:dyDescent="0.3">
      <c r="C6608" s="44" t="s">
        <v>21138</v>
      </c>
      <c r="D6608" s="47" t="s">
        <v>7185</v>
      </c>
      <c r="I6608" s="47"/>
    </row>
    <row r="6609" spans="3:9" ht="15" customHeight="1" x14ac:dyDescent="0.3">
      <c r="C6609" s="44" t="s">
        <v>21139</v>
      </c>
      <c r="D6609" s="47" t="s">
        <v>19169</v>
      </c>
      <c r="I6609" s="47"/>
    </row>
    <row r="6610" spans="3:9" ht="15" customHeight="1" x14ac:dyDescent="0.3">
      <c r="C6610" s="44" t="s">
        <v>21140</v>
      </c>
      <c r="D6610" s="47" t="s">
        <v>17766</v>
      </c>
      <c r="I6610" s="47"/>
    </row>
    <row r="6611" spans="3:9" ht="15" customHeight="1" x14ac:dyDescent="0.3">
      <c r="C6611" s="44" t="s">
        <v>21141</v>
      </c>
      <c r="D6611" s="47" t="s">
        <v>9753</v>
      </c>
      <c r="I6611" s="47"/>
    </row>
    <row r="6612" spans="3:9" ht="15" customHeight="1" x14ac:dyDescent="0.3">
      <c r="C6612" s="44" t="s">
        <v>21142</v>
      </c>
      <c r="D6612" s="47" t="s">
        <v>19174</v>
      </c>
      <c r="I6612" s="47"/>
    </row>
    <row r="6613" spans="3:9" ht="15" customHeight="1" x14ac:dyDescent="0.3">
      <c r="C6613" s="44" t="s">
        <v>21143</v>
      </c>
      <c r="D6613" s="47" t="s">
        <v>7759</v>
      </c>
      <c r="I6613" s="47"/>
    </row>
    <row r="6614" spans="3:9" ht="15" customHeight="1" x14ac:dyDescent="0.3">
      <c r="C6614" s="44" t="s">
        <v>21144</v>
      </c>
      <c r="D6614" s="47" t="s">
        <v>19177</v>
      </c>
      <c r="I6614" s="47"/>
    </row>
    <row r="6615" spans="3:9" ht="15" customHeight="1" x14ac:dyDescent="0.3">
      <c r="C6615" s="44" t="s">
        <v>21145</v>
      </c>
      <c r="D6615" s="47" t="s">
        <v>1457</v>
      </c>
      <c r="I6615" s="47"/>
    </row>
    <row r="6616" spans="3:9" ht="15" customHeight="1" x14ac:dyDescent="0.3">
      <c r="C6616" s="44" t="s">
        <v>21146</v>
      </c>
      <c r="D6616" s="47" t="s">
        <v>19180</v>
      </c>
      <c r="I6616" s="47"/>
    </row>
    <row r="6617" spans="3:9" ht="15" customHeight="1" x14ac:dyDescent="0.3">
      <c r="C6617" s="44" t="s">
        <v>21147</v>
      </c>
      <c r="D6617" s="47" t="s">
        <v>3516</v>
      </c>
      <c r="I6617" s="47"/>
    </row>
    <row r="6618" spans="3:9" ht="15" customHeight="1" x14ac:dyDescent="0.3">
      <c r="C6618" s="44" t="s">
        <v>21148</v>
      </c>
      <c r="D6618" s="47" t="s">
        <v>7789</v>
      </c>
      <c r="I6618" s="47"/>
    </row>
    <row r="6619" spans="3:9" ht="15" customHeight="1" x14ac:dyDescent="0.3">
      <c r="C6619" s="44" t="s">
        <v>21149</v>
      </c>
      <c r="D6619" s="47" t="s">
        <v>7790</v>
      </c>
      <c r="I6619" s="47"/>
    </row>
    <row r="6620" spans="3:9" ht="15" customHeight="1" x14ac:dyDescent="0.3">
      <c r="C6620" s="44" t="s">
        <v>21150</v>
      </c>
      <c r="D6620" s="47" t="s">
        <v>5721</v>
      </c>
      <c r="I6620" s="47"/>
    </row>
    <row r="6621" spans="3:9" ht="15" customHeight="1" x14ac:dyDescent="0.3">
      <c r="C6621" s="44" t="s">
        <v>21151</v>
      </c>
      <c r="D6621" s="47" t="s">
        <v>6424</v>
      </c>
      <c r="I6621" s="47"/>
    </row>
    <row r="6622" spans="3:9" ht="15" customHeight="1" x14ac:dyDescent="0.3">
      <c r="C6622" s="44" t="s">
        <v>21152</v>
      </c>
      <c r="D6622" s="47" t="s">
        <v>2206</v>
      </c>
      <c r="I6622" s="47"/>
    </row>
    <row r="6623" spans="3:9" ht="15" customHeight="1" x14ac:dyDescent="0.3">
      <c r="C6623" s="44" t="s">
        <v>21153</v>
      </c>
      <c r="D6623" s="47" t="s">
        <v>4502</v>
      </c>
      <c r="I6623" s="47"/>
    </row>
    <row r="6624" spans="3:9" ht="15" customHeight="1" x14ac:dyDescent="0.3">
      <c r="C6624" s="44" t="s">
        <v>21154</v>
      </c>
      <c r="D6624" s="47" t="s">
        <v>4075</v>
      </c>
      <c r="I6624" s="47"/>
    </row>
    <row r="6625" spans="3:9" ht="15" customHeight="1" x14ac:dyDescent="0.3">
      <c r="C6625" s="44" t="s">
        <v>21155</v>
      </c>
      <c r="D6625" s="47" t="s">
        <v>4079</v>
      </c>
      <c r="I6625" s="47"/>
    </row>
    <row r="6626" spans="3:9" ht="15" customHeight="1" x14ac:dyDescent="0.3">
      <c r="C6626" s="44" t="s">
        <v>21156</v>
      </c>
      <c r="D6626" s="47" t="s">
        <v>21157</v>
      </c>
      <c r="E6626" s="48"/>
      <c r="I6626" s="47"/>
    </row>
    <row r="6627" spans="3:9" ht="15" customHeight="1" x14ac:dyDescent="0.3">
      <c r="C6627" s="44" t="s">
        <v>21158</v>
      </c>
      <c r="D6627" s="47" t="s">
        <v>4085</v>
      </c>
      <c r="E6627" s="48"/>
      <c r="I6627" s="47"/>
    </row>
    <row r="6628" spans="3:9" ht="15" customHeight="1" x14ac:dyDescent="0.3">
      <c r="C6628" s="44" t="s">
        <v>21159</v>
      </c>
      <c r="D6628" s="47" t="s">
        <v>3521</v>
      </c>
      <c r="E6628" s="48"/>
      <c r="I6628" s="47"/>
    </row>
    <row r="6629" spans="3:9" ht="15" customHeight="1" x14ac:dyDescent="0.3">
      <c r="C6629" s="44" t="s">
        <v>21160</v>
      </c>
      <c r="D6629" s="47" t="s">
        <v>1034</v>
      </c>
      <c r="E6629" s="48"/>
      <c r="I6629" s="47"/>
    </row>
    <row r="6630" spans="3:9" ht="15" customHeight="1" x14ac:dyDescent="0.3">
      <c r="C6630" s="44" t="s">
        <v>21161</v>
      </c>
      <c r="D6630" s="47" t="s">
        <v>4101</v>
      </c>
      <c r="E6630" s="48"/>
      <c r="I6630" s="47"/>
    </row>
    <row r="6631" spans="3:9" ht="15" customHeight="1" x14ac:dyDescent="0.3">
      <c r="C6631" s="44" t="s">
        <v>21162</v>
      </c>
      <c r="D6631" s="47" t="s">
        <v>4102</v>
      </c>
      <c r="E6631" s="48"/>
      <c r="I6631" s="47"/>
    </row>
    <row r="6632" spans="3:9" ht="15" customHeight="1" x14ac:dyDescent="0.3">
      <c r="C6632" s="44" t="s">
        <v>21163</v>
      </c>
      <c r="D6632" s="47" t="s">
        <v>3522</v>
      </c>
      <c r="E6632" s="48"/>
      <c r="I6632" s="47"/>
    </row>
    <row r="6633" spans="3:9" ht="15" customHeight="1" x14ac:dyDescent="0.3">
      <c r="C6633" s="44" t="s">
        <v>21164</v>
      </c>
      <c r="D6633" s="47" t="s">
        <v>3538</v>
      </c>
      <c r="E6633" s="48"/>
      <c r="I6633" s="47"/>
    </row>
    <row r="6634" spans="3:9" ht="15" customHeight="1" x14ac:dyDescent="0.3">
      <c r="C6634" s="44" t="s">
        <v>21165</v>
      </c>
      <c r="D6634" s="47" t="s">
        <v>1039</v>
      </c>
      <c r="E6634" s="48"/>
      <c r="I6634" s="47"/>
    </row>
    <row r="6635" spans="3:9" ht="15" customHeight="1" x14ac:dyDescent="0.3">
      <c r="C6635" s="44" t="s">
        <v>21166</v>
      </c>
      <c r="D6635" s="47" t="s">
        <v>19200</v>
      </c>
      <c r="E6635" s="48"/>
      <c r="I6635" s="47"/>
    </row>
    <row r="6636" spans="3:9" ht="15" customHeight="1" x14ac:dyDescent="0.3">
      <c r="C6636" s="44" t="s">
        <v>21167</v>
      </c>
      <c r="D6636" s="47" t="s">
        <v>2568</v>
      </c>
      <c r="E6636" s="48"/>
      <c r="I6636" s="47"/>
    </row>
    <row r="6637" spans="3:9" ht="15" customHeight="1" x14ac:dyDescent="0.3">
      <c r="C6637" s="44" t="s">
        <v>21168</v>
      </c>
      <c r="D6637" s="47" t="s">
        <v>1054</v>
      </c>
      <c r="E6637" s="48"/>
      <c r="I6637" s="47"/>
    </row>
    <row r="6638" spans="3:9" ht="15" customHeight="1" x14ac:dyDescent="0.3">
      <c r="C6638" s="44" t="s">
        <v>21169</v>
      </c>
      <c r="D6638" s="47" t="s">
        <v>2931</v>
      </c>
      <c r="E6638" s="48"/>
      <c r="I6638" s="47"/>
    </row>
    <row r="6639" spans="3:9" ht="15" customHeight="1" x14ac:dyDescent="0.3">
      <c r="C6639" s="44" t="s">
        <v>21170</v>
      </c>
      <c r="D6639" s="47" t="s">
        <v>7196</v>
      </c>
      <c r="E6639" s="48"/>
      <c r="I6639" s="47"/>
    </row>
    <row r="6640" spans="3:9" ht="15" customHeight="1" x14ac:dyDescent="0.3">
      <c r="C6640" s="44" t="s">
        <v>21171</v>
      </c>
      <c r="D6640" s="47" t="s">
        <v>2569</v>
      </c>
      <c r="E6640" s="48"/>
      <c r="I6640" s="47"/>
    </row>
    <row r="6641" spans="3:9" ht="15" customHeight="1" x14ac:dyDescent="0.3">
      <c r="C6641" s="44" t="s">
        <v>21172</v>
      </c>
      <c r="D6641" s="47" t="s">
        <v>2573</v>
      </c>
      <c r="E6641" s="48"/>
      <c r="I6641" s="47"/>
    </row>
    <row r="6642" spans="3:9" ht="15" customHeight="1" x14ac:dyDescent="0.3">
      <c r="C6642" s="44" t="s">
        <v>21173</v>
      </c>
      <c r="D6642" s="47" t="s">
        <v>2938</v>
      </c>
      <c r="E6642" s="48"/>
      <c r="I6642" s="47"/>
    </row>
    <row r="6643" spans="3:9" ht="15" customHeight="1" x14ac:dyDescent="0.3">
      <c r="C6643" s="44" t="s">
        <v>21174</v>
      </c>
      <c r="D6643" s="47" t="s">
        <v>2574</v>
      </c>
      <c r="E6643" s="48"/>
      <c r="I6643" s="47"/>
    </row>
    <row r="6644" spans="3:9" ht="15" customHeight="1" x14ac:dyDescent="0.3">
      <c r="C6644" s="44" t="s">
        <v>21175</v>
      </c>
      <c r="D6644" s="47" t="s">
        <v>2576</v>
      </c>
      <c r="E6644" s="48"/>
      <c r="I6644" s="47"/>
    </row>
    <row r="6645" spans="3:9" ht="15" customHeight="1" x14ac:dyDescent="0.3">
      <c r="C6645" s="44" t="s">
        <v>21176</v>
      </c>
      <c r="D6645" s="47" t="s">
        <v>4513</v>
      </c>
      <c r="E6645" s="48"/>
      <c r="I6645" s="47"/>
    </row>
    <row r="6646" spans="3:9" ht="15" customHeight="1" x14ac:dyDescent="0.3">
      <c r="C6646" s="44" t="s">
        <v>21177</v>
      </c>
      <c r="D6646" s="47" t="s">
        <v>4515</v>
      </c>
      <c r="E6646" s="48"/>
      <c r="I6646" s="47"/>
    </row>
    <row r="6647" spans="3:9" ht="15" customHeight="1" x14ac:dyDescent="0.3">
      <c r="C6647" s="44" t="s">
        <v>21178</v>
      </c>
      <c r="D6647" s="47" t="s">
        <v>2579</v>
      </c>
      <c r="E6647" s="48"/>
      <c r="I6647" s="47"/>
    </row>
    <row r="6648" spans="3:9" ht="15" customHeight="1" x14ac:dyDescent="0.3">
      <c r="C6648" s="44" t="s">
        <v>21179</v>
      </c>
      <c r="D6648" s="47" t="s">
        <v>4520</v>
      </c>
      <c r="E6648" s="48"/>
      <c r="I6648" s="47"/>
    </row>
    <row r="6649" spans="3:9" ht="15" customHeight="1" x14ac:dyDescent="0.3">
      <c r="C6649" s="44" t="s">
        <v>21180</v>
      </c>
      <c r="D6649" s="47" t="s">
        <v>4120</v>
      </c>
      <c r="E6649" s="48"/>
      <c r="I6649" s="47"/>
    </row>
    <row r="6650" spans="3:9" ht="15" customHeight="1" x14ac:dyDescent="0.3">
      <c r="C6650" s="44" t="s">
        <v>21181</v>
      </c>
      <c r="D6650" s="47" t="s">
        <v>19214</v>
      </c>
      <c r="E6650" s="48"/>
      <c r="I6650" s="47"/>
    </row>
    <row r="6651" spans="3:9" ht="15" customHeight="1" x14ac:dyDescent="0.3">
      <c r="C6651" s="44" t="s">
        <v>21182</v>
      </c>
      <c r="D6651" s="47" t="s">
        <v>2947</v>
      </c>
      <c r="E6651" s="48"/>
      <c r="I6651" s="47"/>
    </row>
    <row r="6652" spans="3:9" ht="15" customHeight="1" x14ac:dyDescent="0.3">
      <c r="C6652" s="44" t="s">
        <v>21183</v>
      </c>
      <c r="D6652" s="47" t="s">
        <v>4121</v>
      </c>
      <c r="E6652" s="48"/>
      <c r="I6652" s="47"/>
    </row>
    <row r="6653" spans="3:9" ht="15" customHeight="1" x14ac:dyDescent="0.3">
      <c r="C6653" s="44" t="s">
        <v>21184</v>
      </c>
      <c r="D6653" s="47" t="s">
        <v>19216</v>
      </c>
      <c r="E6653" s="48"/>
      <c r="I6653" s="47"/>
    </row>
    <row r="6654" spans="3:9" ht="15" customHeight="1" x14ac:dyDescent="0.3">
      <c r="C6654" s="44" t="s">
        <v>21185</v>
      </c>
      <c r="D6654" s="47" t="s">
        <v>10403</v>
      </c>
      <c r="E6654" s="48"/>
      <c r="I6654" s="47"/>
    </row>
    <row r="6655" spans="3:9" ht="15" customHeight="1" x14ac:dyDescent="0.3">
      <c r="C6655" s="44" t="s">
        <v>21186</v>
      </c>
      <c r="D6655" s="47" t="s">
        <v>3366</v>
      </c>
      <c r="E6655" s="48"/>
      <c r="I6655" s="47"/>
    </row>
    <row r="6656" spans="3:9" ht="15" customHeight="1" x14ac:dyDescent="0.3">
      <c r="C6656" s="44" t="s">
        <v>21187</v>
      </c>
      <c r="D6656" s="47" t="s">
        <v>1103</v>
      </c>
      <c r="E6656" s="48"/>
      <c r="I6656" s="47"/>
    </row>
    <row r="6657" spans="3:9" ht="15" customHeight="1" x14ac:dyDescent="0.3">
      <c r="C6657" s="44" t="s">
        <v>21188</v>
      </c>
      <c r="D6657" s="47" t="s">
        <v>5133</v>
      </c>
      <c r="E6657" s="48"/>
      <c r="I6657" s="47"/>
    </row>
    <row r="6658" spans="3:9" ht="15" customHeight="1" x14ac:dyDescent="0.3">
      <c r="C6658" s="44" t="s">
        <v>21189</v>
      </c>
      <c r="D6658" s="47" t="s">
        <v>19222</v>
      </c>
      <c r="E6658" s="48"/>
      <c r="I6658" s="47"/>
    </row>
    <row r="6659" spans="3:9" ht="15" customHeight="1" x14ac:dyDescent="0.3">
      <c r="C6659" s="44" t="s">
        <v>21190</v>
      </c>
      <c r="D6659" s="47" t="s">
        <v>4679</v>
      </c>
      <c r="E6659" s="48"/>
      <c r="I6659" s="47"/>
    </row>
    <row r="6660" spans="3:9" ht="15" customHeight="1" x14ac:dyDescent="0.3">
      <c r="C6660" s="44" t="s">
        <v>21191</v>
      </c>
      <c r="D6660" s="47" t="s">
        <v>4682</v>
      </c>
      <c r="E6660" s="48"/>
      <c r="I6660" s="47"/>
    </row>
    <row r="6661" spans="3:9" ht="15" customHeight="1" x14ac:dyDescent="0.3">
      <c r="C6661" s="44" t="s">
        <v>21192</v>
      </c>
      <c r="D6661" s="47" t="s">
        <v>19226</v>
      </c>
      <c r="E6661" s="48"/>
      <c r="I6661" s="47"/>
    </row>
    <row r="6662" spans="3:9" ht="15" customHeight="1" x14ac:dyDescent="0.3">
      <c r="E6662" s="48"/>
      <c r="I6662" s="47"/>
    </row>
    <row r="6663" spans="3:9" ht="15" customHeight="1" x14ac:dyDescent="0.3">
      <c r="E6663" s="48"/>
      <c r="I6663" s="47"/>
    </row>
    <row r="6664" spans="3:9" ht="15" customHeight="1" x14ac:dyDescent="0.3">
      <c r="E6664" s="48"/>
      <c r="I6664" s="47"/>
    </row>
    <row r="6665" spans="3:9" ht="15" customHeight="1" x14ac:dyDescent="0.3">
      <c r="E6665" s="48"/>
      <c r="I6665" s="47"/>
    </row>
    <row r="6666" spans="3:9" ht="15" customHeight="1" x14ac:dyDescent="0.3">
      <c r="E6666" s="48"/>
      <c r="I6666" s="47"/>
    </row>
    <row r="6667" spans="3:9" ht="15" customHeight="1" x14ac:dyDescent="0.3">
      <c r="E6667" s="48"/>
      <c r="I6667" s="47"/>
    </row>
    <row r="6668" spans="3:9" ht="15" customHeight="1" x14ac:dyDescent="0.3">
      <c r="E6668" s="48"/>
      <c r="I6668" s="47"/>
    </row>
    <row r="6669" spans="3:9" ht="15" customHeight="1" x14ac:dyDescent="0.3">
      <c r="E6669" s="48"/>
      <c r="I6669" s="47"/>
    </row>
    <row r="6670" spans="3:9" ht="15" customHeight="1" x14ac:dyDescent="0.3">
      <c r="E6670" s="48"/>
      <c r="I6670" s="47"/>
    </row>
    <row r="6671" spans="3:9" ht="15" customHeight="1" x14ac:dyDescent="0.3">
      <c r="E6671" s="48"/>
      <c r="I6671" s="47"/>
    </row>
    <row r="6672" spans="3:9" ht="15" customHeight="1" x14ac:dyDescent="0.3">
      <c r="E6672" s="48"/>
      <c r="I6672" s="47"/>
    </row>
    <row r="6673" spans="5:9" ht="15" customHeight="1" x14ac:dyDescent="0.3">
      <c r="E6673" s="48"/>
      <c r="I6673" s="47"/>
    </row>
    <row r="6674" spans="5:9" ht="15" customHeight="1" x14ac:dyDescent="0.3">
      <c r="E6674" s="48"/>
      <c r="I6674" s="47"/>
    </row>
    <row r="6675" spans="5:9" ht="15" customHeight="1" x14ac:dyDescent="0.3">
      <c r="E6675" s="48"/>
      <c r="I6675" s="47"/>
    </row>
    <row r="6676" spans="5:9" ht="15" customHeight="1" x14ac:dyDescent="0.3">
      <c r="E6676" s="48"/>
      <c r="I6676" s="47"/>
    </row>
    <row r="6677" spans="5:9" ht="15" customHeight="1" x14ac:dyDescent="0.3">
      <c r="E6677" s="48"/>
      <c r="I6677" s="47"/>
    </row>
    <row r="6678" spans="5:9" ht="15" customHeight="1" x14ac:dyDescent="0.3">
      <c r="E6678" s="48"/>
      <c r="I6678" s="47"/>
    </row>
    <row r="6679" spans="5:9" ht="15" customHeight="1" x14ac:dyDescent="0.3">
      <c r="E6679" s="48"/>
      <c r="I6679" s="47"/>
    </row>
    <row r="6680" spans="5:9" ht="15" customHeight="1" x14ac:dyDescent="0.3">
      <c r="E6680" s="48"/>
      <c r="I6680" s="47"/>
    </row>
    <row r="6681" spans="5:9" ht="15" customHeight="1" x14ac:dyDescent="0.3">
      <c r="E6681" s="48"/>
      <c r="I6681" s="47"/>
    </row>
    <row r="6682" spans="5:9" ht="15" customHeight="1" x14ac:dyDescent="0.3">
      <c r="E6682" s="48"/>
      <c r="I6682" s="47"/>
    </row>
    <row r="6683" spans="5:9" ht="15" customHeight="1" x14ac:dyDescent="0.3">
      <c r="E6683" s="48"/>
      <c r="I6683" s="47"/>
    </row>
    <row r="6684" spans="5:9" ht="15" customHeight="1" x14ac:dyDescent="0.3">
      <c r="E6684" s="48"/>
      <c r="I6684" s="47"/>
    </row>
    <row r="6685" spans="5:9" ht="15" customHeight="1" x14ac:dyDescent="0.3">
      <c r="E6685" s="48"/>
      <c r="I6685" s="47"/>
    </row>
    <row r="6686" spans="5:9" ht="15" customHeight="1" x14ac:dyDescent="0.3">
      <c r="E6686" s="48"/>
      <c r="I6686" s="47"/>
    </row>
    <row r="6687" spans="5:9" ht="15" customHeight="1" x14ac:dyDescent="0.3">
      <c r="E6687" s="48"/>
      <c r="I6687" s="47"/>
    </row>
    <row r="6688" spans="5:9" ht="15" customHeight="1" x14ac:dyDescent="0.3">
      <c r="E6688" s="48"/>
      <c r="I6688" s="47"/>
    </row>
    <row r="6689" spans="5:9" ht="15" customHeight="1" x14ac:dyDescent="0.3">
      <c r="E6689" s="48"/>
      <c r="I6689" s="47"/>
    </row>
    <row r="6690" spans="5:9" ht="15" customHeight="1" x14ac:dyDescent="0.3">
      <c r="E6690" s="48"/>
      <c r="I6690" s="47"/>
    </row>
    <row r="6691" spans="5:9" ht="15" customHeight="1" x14ac:dyDescent="0.3">
      <c r="E6691" s="48"/>
      <c r="I6691" s="47"/>
    </row>
    <row r="6692" spans="5:9" ht="15" customHeight="1" x14ac:dyDescent="0.3">
      <c r="E6692" s="48"/>
      <c r="I6692" s="47"/>
    </row>
    <row r="6693" spans="5:9" ht="15" customHeight="1" x14ac:dyDescent="0.3">
      <c r="E6693" s="48"/>
      <c r="I6693" s="47"/>
    </row>
    <row r="6694" spans="5:9" ht="15" customHeight="1" x14ac:dyDescent="0.3">
      <c r="E6694" s="48"/>
      <c r="I6694" s="47"/>
    </row>
    <row r="6695" spans="5:9" ht="15" customHeight="1" x14ac:dyDescent="0.3">
      <c r="E6695" s="48"/>
      <c r="I6695" s="47"/>
    </row>
    <row r="6696" spans="5:9" ht="15" customHeight="1" x14ac:dyDescent="0.3">
      <c r="E6696" s="48"/>
      <c r="I6696" s="47"/>
    </row>
    <row r="6697" spans="5:9" ht="15" customHeight="1" x14ac:dyDescent="0.3">
      <c r="E6697" s="48"/>
      <c r="I6697" s="47"/>
    </row>
    <row r="6698" spans="5:9" ht="15" customHeight="1" x14ac:dyDescent="0.3">
      <c r="E6698" s="48"/>
      <c r="I6698" s="47"/>
    </row>
    <row r="6699" spans="5:9" ht="15" customHeight="1" x14ac:dyDescent="0.3">
      <c r="E6699" s="48"/>
      <c r="I6699" s="47"/>
    </row>
    <row r="6700" spans="5:9" ht="15" customHeight="1" x14ac:dyDescent="0.3">
      <c r="E6700" s="48"/>
      <c r="I6700" s="47"/>
    </row>
    <row r="6701" spans="5:9" ht="15" customHeight="1" x14ac:dyDescent="0.3">
      <c r="E6701" s="48"/>
      <c r="I6701" s="47"/>
    </row>
    <row r="6702" spans="5:9" ht="15" customHeight="1" x14ac:dyDescent="0.3">
      <c r="E6702" s="48"/>
      <c r="I6702" s="47"/>
    </row>
    <row r="6703" spans="5:9" ht="15" customHeight="1" x14ac:dyDescent="0.3">
      <c r="E6703" s="48"/>
      <c r="I6703" s="47"/>
    </row>
    <row r="6704" spans="5:9" ht="15" customHeight="1" x14ac:dyDescent="0.3">
      <c r="E6704" s="48"/>
      <c r="I6704" s="47"/>
    </row>
    <row r="6705" spans="5:9" ht="15" customHeight="1" x14ac:dyDescent="0.3">
      <c r="E6705" s="48"/>
      <c r="I6705" s="47"/>
    </row>
    <row r="6706" spans="5:9" ht="15" customHeight="1" x14ac:dyDescent="0.3">
      <c r="E6706" s="48"/>
      <c r="I6706" s="47"/>
    </row>
    <row r="6707" spans="5:9" ht="15" customHeight="1" x14ac:dyDescent="0.3">
      <c r="E6707" s="48"/>
      <c r="I6707" s="47"/>
    </row>
    <row r="6708" spans="5:9" ht="15" customHeight="1" x14ac:dyDescent="0.3">
      <c r="E6708" s="48"/>
      <c r="I6708" s="47"/>
    </row>
    <row r="6709" spans="5:9" ht="15" customHeight="1" x14ac:dyDescent="0.3">
      <c r="E6709" s="48"/>
      <c r="I6709" s="47"/>
    </row>
    <row r="6710" spans="5:9" ht="15" customHeight="1" x14ac:dyDescent="0.3">
      <c r="E6710" s="48"/>
      <c r="I6710" s="47"/>
    </row>
    <row r="6711" spans="5:9" ht="15" customHeight="1" x14ac:dyDescent="0.3">
      <c r="E6711" s="48"/>
      <c r="I6711" s="47"/>
    </row>
    <row r="6712" spans="5:9" ht="15" customHeight="1" x14ac:dyDescent="0.3">
      <c r="E6712" s="48"/>
      <c r="I6712" s="47"/>
    </row>
    <row r="6713" spans="5:9" ht="15" customHeight="1" x14ac:dyDescent="0.3">
      <c r="E6713" s="48"/>
      <c r="I6713" s="47"/>
    </row>
    <row r="6714" spans="5:9" ht="15" customHeight="1" x14ac:dyDescent="0.3">
      <c r="E6714" s="48"/>
      <c r="I6714" s="47"/>
    </row>
    <row r="6715" spans="5:9" ht="15" customHeight="1" x14ac:dyDescent="0.3">
      <c r="E6715" s="48"/>
      <c r="I6715" s="47"/>
    </row>
    <row r="6716" spans="5:9" ht="15" customHeight="1" x14ac:dyDescent="0.3">
      <c r="E6716" s="48"/>
      <c r="I6716" s="47"/>
    </row>
    <row r="6717" spans="5:9" ht="15" customHeight="1" x14ac:dyDescent="0.3">
      <c r="E6717" s="48"/>
      <c r="I6717" s="47"/>
    </row>
    <row r="6718" spans="5:9" ht="15" customHeight="1" x14ac:dyDescent="0.3">
      <c r="E6718" s="48"/>
      <c r="I6718" s="47"/>
    </row>
    <row r="6719" spans="5:9" ht="15" customHeight="1" x14ac:dyDescent="0.3">
      <c r="E6719" s="48"/>
      <c r="I6719" s="47"/>
    </row>
    <row r="6720" spans="5:9" ht="15" customHeight="1" x14ac:dyDescent="0.3">
      <c r="E6720" s="48"/>
      <c r="I6720" s="47"/>
    </row>
    <row r="6721" spans="5:9" ht="15" customHeight="1" x14ac:dyDescent="0.3">
      <c r="E6721" s="48"/>
      <c r="I6721" s="47"/>
    </row>
    <row r="6722" spans="5:9" ht="15" customHeight="1" x14ac:dyDescent="0.3">
      <c r="I6722" s="47"/>
    </row>
    <row r="6723" spans="5:9" ht="15" customHeight="1" x14ac:dyDescent="0.3">
      <c r="I6723" s="47"/>
    </row>
    <row r="6724" spans="5:9" ht="15" customHeight="1" x14ac:dyDescent="0.3">
      <c r="I6724" s="47"/>
    </row>
    <row r="6725" spans="5:9" ht="15" customHeight="1" x14ac:dyDescent="0.3">
      <c r="I6725" s="47"/>
    </row>
    <row r="6726" spans="5:9" ht="15" customHeight="1" x14ac:dyDescent="0.3">
      <c r="I6726" s="47"/>
    </row>
    <row r="6727" spans="5:9" ht="15" customHeight="1" x14ac:dyDescent="0.3">
      <c r="I6727" s="47"/>
    </row>
    <row r="6728" spans="5:9" ht="15" customHeight="1" x14ac:dyDescent="0.3">
      <c r="I6728" s="47"/>
    </row>
    <row r="6729" spans="5:9" ht="15" customHeight="1" x14ac:dyDescent="0.3">
      <c r="I6729" s="47"/>
    </row>
    <row r="6730" spans="5:9" ht="15" customHeight="1" x14ac:dyDescent="0.3">
      <c r="I6730" s="47"/>
    </row>
    <row r="6731" spans="5:9" ht="15" customHeight="1" x14ac:dyDescent="0.3">
      <c r="I6731" s="47"/>
    </row>
    <row r="6732" spans="5:9" ht="15" customHeight="1" x14ac:dyDescent="0.3">
      <c r="I6732" s="47"/>
    </row>
    <row r="6733" spans="5:9" ht="15" customHeight="1" x14ac:dyDescent="0.3">
      <c r="I6733" s="47"/>
    </row>
    <row r="6734" spans="5:9" ht="15" customHeight="1" x14ac:dyDescent="0.3">
      <c r="I6734" s="47"/>
    </row>
    <row r="6735" spans="5:9" ht="15" customHeight="1" x14ac:dyDescent="0.3">
      <c r="I6735" s="47"/>
    </row>
    <row r="6736" spans="5:9" ht="15" customHeight="1" x14ac:dyDescent="0.3">
      <c r="I6736" s="47"/>
    </row>
    <row r="6737" spans="9:9" ht="15" customHeight="1" x14ac:dyDescent="0.3">
      <c r="I6737" s="47"/>
    </row>
    <row r="6738" spans="9:9" ht="15" customHeight="1" x14ac:dyDescent="0.3">
      <c r="I6738" s="47"/>
    </row>
    <row r="6739" spans="9:9" ht="15" customHeight="1" x14ac:dyDescent="0.3">
      <c r="I6739" s="47"/>
    </row>
    <row r="6740" spans="9:9" ht="15" customHeight="1" x14ac:dyDescent="0.3">
      <c r="I6740" s="47"/>
    </row>
    <row r="6741" spans="9:9" ht="15" customHeight="1" x14ac:dyDescent="0.3">
      <c r="I6741" s="47"/>
    </row>
    <row r="6742" spans="9:9" ht="15" customHeight="1" x14ac:dyDescent="0.3">
      <c r="I6742" s="47"/>
    </row>
    <row r="6743" spans="9:9" ht="15" customHeight="1" x14ac:dyDescent="0.3">
      <c r="I6743" s="47"/>
    </row>
    <row r="6744" spans="9:9" ht="15" customHeight="1" x14ac:dyDescent="0.3">
      <c r="I6744" s="47"/>
    </row>
    <row r="6745" spans="9:9" ht="15" customHeight="1" x14ac:dyDescent="0.3">
      <c r="I6745" s="47"/>
    </row>
    <row r="6746" spans="9:9" ht="15" customHeight="1" x14ac:dyDescent="0.3">
      <c r="I6746" s="47"/>
    </row>
    <row r="6747" spans="9:9" ht="15" customHeight="1" x14ac:dyDescent="0.3">
      <c r="I6747" s="47"/>
    </row>
    <row r="6748" spans="9:9" ht="15" customHeight="1" x14ac:dyDescent="0.3">
      <c r="I6748" s="47"/>
    </row>
    <row r="6749" spans="9:9" ht="15" customHeight="1" x14ac:dyDescent="0.3">
      <c r="I6749" s="47"/>
    </row>
    <row r="6750" spans="9:9" ht="15" customHeight="1" x14ac:dyDescent="0.3">
      <c r="I6750" s="47"/>
    </row>
    <row r="6751" spans="9:9" ht="15" customHeight="1" x14ac:dyDescent="0.3">
      <c r="I6751" s="47"/>
    </row>
    <row r="6752" spans="9:9" ht="15" customHeight="1" x14ac:dyDescent="0.3">
      <c r="I6752" s="47"/>
    </row>
    <row r="6753" spans="9:9" ht="15" customHeight="1" x14ac:dyDescent="0.3">
      <c r="I6753" s="47"/>
    </row>
    <row r="6754" spans="9:9" ht="15" customHeight="1" x14ac:dyDescent="0.3">
      <c r="I6754" s="47"/>
    </row>
    <row r="6755" spans="9:9" ht="15" customHeight="1" x14ac:dyDescent="0.3">
      <c r="I6755" s="47"/>
    </row>
    <row r="6756" spans="9:9" ht="15" customHeight="1" x14ac:dyDescent="0.3">
      <c r="I6756" s="47"/>
    </row>
    <row r="6757" spans="9:9" ht="15" customHeight="1" x14ac:dyDescent="0.3">
      <c r="I6757" s="47"/>
    </row>
    <row r="6758" spans="9:9" ht="15" customHeight="1" x14ac:dyDescent="0.3">
      <c r="I6758" s="47"/>
    </row>
    <row r="6759" spans="9:9" ht="15" customHeight="1" x14ac:dyDescent="0.3">
      <c r="I6759" s="47"/>
    </row>
    <row r="6760" spans="9:9" ht="15" customHeight="1" x14ac:dyDescent="0.3">
      <c r="I6760" s="47"/>
    </row>
    <row r="6761" spans="9:9" ht="15" customHeight="1" x14ac:dyDescent="0.3">
      <c r="I6761" s="47"/>
    </row>
    <row r="6762" spans="9:9" ht="15" customHeight="1" x14ac:dyDescent="0.3">
      <c r="I6762" s="47"/>
    </row>
    <row r="6763" spans="9:9" ht="15" customHeight="1" x14ac:dyDescent="0.3">
      <c r="I6763" s="47"/>
    </row>
    <row r="6764" spans="9:9" ht="15" customHeight="1" x14ac:dyDescent="0.3">
      <c r="I6764" s="47"/>
    </row>
    <row r="6765" spans="9:9" ht="15" customHeight="1" x14ac:dyDescent="0.3">
      <c r="I6765" s="47"/>
    </row>
    <row r="6766" spans="9:9" ht="15" customHeight="1" x14ac:dyDescent="0.3">
      <c r="I6766" s="47"/>
    </row>
    <row r="6767" spans="9:9" ht="15" customHeight="1" x14ac:dyDescent="0.3">
      <c r="I6767" s="47"/>
    </row>
    <row r="6768" spans="9:9" ht="15" customHeight="1" x14ac:dyDescent="0.3">
      <c r="I6768" s="47"/>
    </row>
    <row r="6769" spans="9:9" ht="15" customHeight="1" x14ac:dyDescent="0.3">
      <c r="I6769" s="47"/>
    </row>
    <row r="6770" spans="9:9" ht="15" customHeight="1" x14ac:dyDescent="0.3">
      <c r="I6770" s="47"/>
    </row>
    <row r="6771" spans="9:9" ht="15" customHeight="1" x14ac:dyDescent="0.3">
      <c r="I6771" s="47"/>
    </row>
    <row r="6772" spans="9:9" ht="15" customHeight="1" x14ac:dyDescent="0.3">
      <c r="I6772" s="47"/>
    </row>
    <row r="6773" spans="9:9" ht="15" customHeight="1" x14ac:dyDescent="0.3">
      <c r="I6773" s="47"/>
    </row>
    <row r="6774" spans="9:9" ht="15" customHeight="1" x14ac:dyDescent="0.3">
      <c r="I6774" s="47"/>
    </row>
    <row r="6775" spans="9:9" ht="15" customHeight="1" x14ac:dyDescent="0.3">
      <c r="I6775" s="47"/>
    </row>
    <row r="6776" spans="9:9" ht="15" customHeight="1" x14ac:dyDescent="0.3">
      <c r="I6776" s="47"/>
    </row>
    <row r="6777" spans="9:9" ht="15" customHeight="1" x14ac:dyDescent="0.3">
      <c r="I6777" s="47"/>
    </row>
    <row r="6778" spans="9:9" ht="15" customHeight="1" x14ac:dyDescent="0.3">
      <c r="I6778" s="47"/>
    </row>
    <row r="6779" spans="9:9" ht="15" customHeight="1" x14ac:dyDescent="0.3">
      <c r="I6779" s="47"/>
    </row>
    <row r="6780" spans="9:9" ht="15" customHeight="1" x14ac:dyDescent="0.3">
      <c r="I6780" s="47"/>
    </row>
    <row r="6781" spans="9:9" ht="15" customHeight="1" x14ac:dyDescent="0.3">
      <c r="I6781" s="47"/>
    </row>
    <row r="6782" spans="9:9" ht="15" customHeight="1" x14ac:dyDescent="0.3">
      <c r="I6782" s="47"/>
    </row>
    <row r="6783" spans="9:9" ht="15" customHeight="1" x14ac:dyDescent="0.3">
      <c r="I6783" s="47"/>
    </row>
    <row r="6784" spans="9:9" ht="15" customHeight="1" x14ac:dyDescent="0.3">
      <c r="I6784" s="47"/>
    </row>
    <row r="6785" spans="9:9" ht="15" customHeight="1" x14ac:dyDescent="0.3">
      <c r="I6785" s="47"/>
    </row>
    <row r="6786" spans="9:9" ht="15" customHeight="1" x14ac:dyDescent="0.3">
      <c r="I6786" s="47"/>
    </row>
    <row r="6787" spans="9:9" ht="15" customHeight="1" x14ac:dyDescent="0.3">
      <c r="I6787" s="47"/>
    </row>
    <row r="6788" spans="9:9" ht="15" customHeight="1" x14ac:dyDescent="0.3">
      <c r="I6788" s="47"/>
    </row>
    <row r="6789" spans="9:9" ht="15" customHeight="1" x14ac:dyDescent="0.3">
      <c r="I6789" s="47"/>
    </row>
    <row r="6790" spans="9:9" ht="15" customHeight="1" x14ac:dyDescent="0.3">
      <c r="I6790" s="47"/>
    </row>
    <row r="6791" spans="9:9" ht="15" customHeight="1" x14ac:dyDescent="0.3">
      <c r="I6791" s="47"/>
    </row>
    <row r="6792" spans="9:9" ht="15" customHeight="1" x14ac:dyDescent="0.3">
      <c r="I6792" s="47"/>
    </row>
    <row r="6793" spans="9:9" ht="15" customHeight="1" x14ac:dyDescent="0.3">
      <c r="I6793" s="47"/>
    </row>
    <row r="6794" spans="9:9" ht="15" customHeight="1" x14ac:dyDescent="0.3">
      <c r="I6794" s="47"/>
    </row>
    <row r="6795" spans="9:9" ht="15" customHeight="1" x14ac:dyDescent="0.3">
      <c r="I6795" s="47"/>
    </row>
    <row r="6796" spans="9:9" ht="15" customHeight="1" x14ac:dyDescent="0.3">
      <c r="I6796" s="47"/>
    </row>
    <row r="6797" spans="9:9" ht="15" customHeight="1" x14ac:dyDescent="0.3">
      <c r="I6797" s="47"/>
    </row>
    <row r="6798" spans="9:9" ht="15" customHeight="1" x14ac:dyDescent="0.3">
      <c r="I6798" s="47"/>
    </row>
    <row r="6799" spans="9:9" ht="15" customHeight="1" x14ac:dyDescent="0.3">
      <c r="I6799" s="47"/>
    </row>
    <row r="6800" spans="9:9" ht="15" customHeight="1" x14ac:dyDescent="0.3">
      <c r="I6800" s="47"/>
    </row>
    <row r="6801" spans="9:9" ht="15" customHeight="1" x14ac:dyDescent="0.3">
      <c r="I6801" s="47"/>
    </row>
    <row r="6802" spans="9:9" ht="15" customHeight="1" x14ac:dyDescent="0.3">
      <c r="I6802" s="47"/>
    </row>
    <row r="6803" spans="9:9" ht="15" customHeight="1" x14ac:dyDescent="0.3">
      <c r="I6803" s="47"/>
    </row>
    <row r="6804" spans="9:9" ht="15" customHeight="1" x14ac:dyDescent="0.3">
      <c r="I6804" s="47"/>
    </row>
    <row r="6805" spans="9:9" ht="15" customHeight="1" x14ac:dyDescent="0.3">
      <c r="I6805" s="47"/>
    </row>
    <row r="6806" spans="9:9" ht="15" customHeight="1" x14ac:dyDescent="0.3">
      <c r="I6806" s="47"/>
    </row>
    <row r="6807" spans="9:9" ht="15" customHeight="1" x14ac:dyDescent="0.3">
      <c r="I6807" s="47"/>
    </row>
    <row r="6808" spans="9:9" ht="15" customHeight="1" x14ac:dyDescent="0.3">
      <c r="I6808" s="47"/>
    </row>
    <row r="6809" spans="9:9" ht="15" customHeight="1" x14ac:dyDescent="0.3">
      <c r="I6809" s="47"/>
    </row>
    <row r="6810" spans="9:9" ht="15" customHeight="1" x14ac:dyDescent="0.3">
      <c r="I6810" s="47"/>
    </row>
    <row r="6811" spans="9:9" ht="15" customHeight="1" x14ac:dyDescent="0.3">
      <c r="I6811" s="47"/>
    </row>
    <row r="6812" spans="9:9" ht="15" customHeight="1" x14ac:dyDescent="0.3">
      <c r="I6812" s="47"/>
    </row>
    <row r="6813" spans="9:9" ht="15" customHeight="1" x14ac:dyDescent="0.3">
      <c r="I6813" s="47"/>
    </row>
    <row r="6814" spans="9:9" ht="15" customHeight="1" x14ac:dyDescent="0.3">
      <c r="I6814" s="47"/>
    </row>
    <row r="6815" spans="9:9" ht="15" customHeight="1" x14ac:dyDescent="0.3">
      <c r="I6815" s="47"/>
    </row>
    <row r="6816" spans="9:9" ht="15" customHeight="1" x14ac:dyDescent="0.3">
      <c r="I6816" s="47"/>
    </row>
    <row r="6817" spans="9:9" ht="15" customHeight="1" x14ac:dyDescent="0.3">
      <c r="I6817" s="47"/>
    </row>
    <row r="6818" spans="9:9" ht="15" customHeight="1" x14ac:dyDescent="0.3">
      <c r="I6818" s="47"/>
    </row>
    <row r="6819" spans="9:9" ht="15" customHeight="1" x14ac:dyDescent="0.3">
      <c r="I6819" s="47"/>
    </row>
    <row r="6820" spans="9:9" ht="15" customHeight="1" x14ac:dyDescent="0.3">
      <c r="I6820" s="47"/>
    </row>
    <row r="6821" spans="9:9" ht="15" customHeight="1" x14ac:dyDescent="0.3">
      <c r="I6821" s="47"/>
    </row>
    <row r="6822" spans="9:9" ht="15" customHeight="1" x14ac:dyDescent="0.3">
      <c r="I6822" s="47"/>
    </row>
    <row r="6823" spans="9:9" ht="15" customHeight="1" x14ac:dyDescent="0.3">
      <c r="I6823" s="47"/>
    </row>
    <row r="6824" spans="9:9" ht="15" customHeight="1" x14ac:dyDescent="0.3">
      <c r="I6824" s="47"/>
    </row>
    <row r="6825" spans="9:9" ht="15" customHeight="1" x14ac:dyDescent="0.3">
      <c r="I6825" s="47"/>
    </row>
    <row r="6826" spans="9:9" ht="15" customHeight="1" x14ac:dyDescent="0.3">
      <c r="I6826" s="47"/>
    </row>
    <row r="6827" spans="9:9" ht="15" customHeight="1" x14ac:dyDescent="0.3">
      <c r="I6827" s="47"/>
    </row>
    <row r="6828" spans="9:9" ht="15" customHeight="1" x14ac:dyDescent="0.3">
      <c r="I6828" s="47"/>
    </row>
    <row r="6829" spans="9:9" ht="15" customHeight="1" x14ac:dyDescent="0.3">
      <c r="I6829" s="47"/>
    </row>
    <row r="6830" spans="9:9" ht="15" customHeight="1" x14ac:dyDescent="0.3">
      <c r="I6830" s="47"/>
    </row>
    <row r="6831" spans="9:9" ht="15" customHeight="1" x14ac:dyDescent="0.3">
      <c r="I6831" s="47"/>
    </row>
    <row r="6832" spans="9:9" ht="15" customHeight="1" x14ac:dyDescent="0.3">
      <c r="I6832" s="47"/>
    </row>
    <row r="6833" spans="9:9" ht="15" customHeight="1" x14ac:dyDescent="0.3">
      <c r="I6833" s="47"/>
    </row>
    <row r="6834" spans="9:9" ht="15" customHeight="1" x14ac:dyDescent="0.3">
      <c r="I6834" s="47"/>
    </row>
    <row r="6835" spans="9:9" ht="15" customHeight="1" x14ac:dyDescent="0.3">
      <c r="I6835" s="47"/>
    </row>
    <row r="6836" spans="9:9" ht="15" customHeight="1" x14ac:dyDescent="0.3">
      <c r="I6836" s="47"/>
    </row>
    <row r="6837" spans="9:9" ht="15" customHeight="1" x14ac:dyDescent="0.3">
      <c r="I6837" s="47"/>
    </row>
    <row r="6838" spans="9:9" ht="15" customHeight="1" x14ac:dyDescent="0.3">
      <c r="I6838" s="47"/>
    </row>
    <row r="6839" spans="9:9" ht="15" customHeight="1" x14ac:dyDescent="0.3">
      <c r="I6839" s="47"/>
    </row>
    <row r="6840" spans="9:9" ht="15" customHeight="1" x14ac:dyDescent="0.3">
      <c r="I6840" s="47"/>
    </row>
    <row r="6841" spans="9:9" ht="15" customHeight="1" x14ac:dyDescent="0.3">
      <c r="I6841" s="47"/>
    </row>
    <row r="6842" spans="9:9" ht="15" customHeight="1" x14ac:dyDescent="0.3">
      <c r="I6842" s="47"/>
    </row>
    <row r="6843" spans="9:9" ht="15" customHeight="1" x14ac:dyDescent="0.3">
      <c r="I6843" s="47"/>
    </row>
    <row r="6844" spans="9:9" ht="15" customHeight="1" x14ac:dyDescent="0.3">
      <c r="I6844" s="47"/>
    </row>
    <row r="6845" spans="9:9" ht="15" customHeight="1" x14ac:dyDescent="0.3">
      <c r="I6845" s="47"/>
    </row>
    <row r="6846" spans="9:9" ht="15" customHeight="1" x14ac:dyDescent="0.3">
      <c r="I6846" s="47"/>
    </row>
    <row r="6847" spans="9:9" ht="15" customHeight="1" x14ac:dyDescent="0.3">
      <c r="I6847" s="47"/>
    </row>
    <row r="6848" spans="9:9" ht="15" customHeight="1" x14ac:dyDescent="0.3">
      <c r="I6848" s="47"/>
    </row>
    <row r="6849" spans="9:9" ht="15" customHeight="1" x14ac:dyDescent="0.3">
      <c r="I6849" s="47"/>
    </row>
    <row r="6850" spans="9:9" ht="15" customHeight="1" x14ac:dyDescent="0.3">
      <c r="I6850" s="47"/>
    </row>
    <row r="6851" spans="9:9" ht="15" customHeight="1" x14ac:dyDescent="0.3">
      <c r="I6851" s="47"/>
    </row>
    <row r="6852" spans="9:9" ht="15" customHeight="1" x14ac:dyDescent="0.3">
      <c r="I6852" s="47"/>
    </row>
    <row r="6853" spans="9:9" ht="15" customHeight="1" x14ac:dyDescent="0.3">
      <c r="I6853" s="47"/>
    </row>
    <row r="6854" spans="9:9" ht="15" customHeight="1" x14ac:dyDescent="0.3">
      <c r="I6854" s="47"/>
    </row>
    <row r="6855" spans="9:9" ht="15" customHeight="1" x14ac:dyDescent="0.3">
      <c r="I6855" s="47"/>
    </row>
    <row r="6856" spans="9:9" ht="15" customHeight="1" x14ac:dyDescent="0.3">
      <c r="I6856" s="47"/>
    </row>
    <row r="6857" spans="9:9" ht="15" customHeight="1" x14ac:dyDescent="0.3">
      <c r="I6857" s="47"/>
    </row>
    <row r="6858" spans="9:9" ht="15" customHeight="1" x14ac:dyDescent="0.3">
      <c r="I6858" s="47"/>
    </row>
    <row r="6859" spans="9:9" ht="15" customHeight="1" x14ac:dyDescent="0.3">
      <c r="I6859" s="47"/>
    </row>
    <row r="6860" spans="9:9" ht="15" customHeight="1" x14ac:dyDescent="0.3">
      <c r="I6860" s="47"/>
    </row>
    <row r="6861" spans="9:9" ht="15" customHeight="1" x14ac:dyDescent="0.3">
      <c r="I6861" s="47"/>
    </row>
    <row r="6862" spans="9:9" ht="15" customHeight="1" x14ac:dyDescent="0.3">
      <c r="I6862" s="47"/>
    </row>
    <row r="6863" spans="9:9" ht="15" customHeight="1" x14ac:dyDescent="0.3">
      <c r="I6863" s="47"/>
    </row>
    <row r="6864" spans="9:9" ht="15" customHeight="1" x14ac:dyDescent="0.3">
      <c r="I6864" s="47"/>
    </row>
    <row r="6865" spans="9:9" ht="15" customHeight="1" x14ac:dyDescent="0.3">
      <c r="I6865" s="47"/>
    </row>
    <row r="6866" spans="9:9" ht="15" customHeight="1" x14ac:dyDescent="0.3">
      <c r="I6866" s="47"/>
    </row>
    <row r="6867" spans="9:9" ht="15" customHeight="1" x14ac:dyDescent="0.3">
      <c r="I6867" s="47"/>
    </row>
    <row r="6868" spans="9:9" ht="15" customHeight="1" x14ac:dyDescent="0.3">
      <c r="I6868" s="47"/>
    </row>
    <row r="6869" spans="9:9" ht="15" customHeight="1" x14ac:dyDescent="0.3">
      <c r="I6869" s="47"/>
    </row>
    <row r="6870" spans="9:9" ht="15" customHeight="1" x14ac:dyDescent="0.3">
      <c r="I6870" s="47"/>
    </row>
    <row r="6871" spans="9:9" ht="15" customHeight="1" x14ac:dyDescent="0.3">
      <c r="I6871" s="47"/>
    </row>
    <row r="6872" spans="9:9" ht="15" customHeight="1" x14ac:dyDescent="0.3">
      <c r="I6872" s="47"/>
    </row>
    <row r="6873" spans="9:9" ht="15" customHeight="1" x14ac:dyDescent="0.3">
      <c r="I6873" s="47"/>
    </row>
    <row r="6874" spans="9:9" ht="15" customHeight="1" x14ac:dyDescent="0.3">
      <c r="I6874" s="47"/>
    </row>
    <row r="6875" spans="9:9" ht="15" customHeight="1" x14ac:dyDescent="0.3">
      <c r="I6875" s="47"/>
    </row>
    <row r="6876" spans="9:9" ht="15" customHeight="1" x14ac:dyDescent="0.3">
      <c r="I6876" s="47"/>
    </row>
    <row r="6877" spans="9:9" ht="15" customHeight="1" x14ac:dyDescent="0.3">
      <c r="I6877" s="47"/>
    </row>
    <row r="6878" spans="9:9" ht="15" customHeight="1" x14ac:dyDescent="0.3">
      <c r="I6878" s="47"/>
    </row>
    <row r="6879" spans="9:9" ht="15" customHeight="1" x14ac:dyDescent="0.3">
      <c r="I6879" s="47"/>
    </row>
    <row r="6880" spans="9:9" ht="15" customHeight="1" x14ac:dyDescent="0.3">
      <c r="I6880" s="47"/>
    </row>
    <row r="6881" spans="9:9" ht="15" customHeight="1" x14ac:dyDescent="0.3">
      <c r="I6881" s="47"/>
    </row>
    <row r="6882" spans="9:9" ht="15" customHeight="1" x14ac:dyDescent="0.3">
      <c r="I6882" s="47"/>
    </row>
    <row r="6883" spans="9:9" ht="15" customHeight="1" x14ac:dyDescent="0.3">
      <c r="I6883" s="47"/>
    </row>
    <row r="6884" spans="9:9" ht="15" customHeight="1" x14ac:dyDescent="0.3">
      <c r="I6884" s="47"/>
    </row>
    <row r="6885" spans="9:9" ht="15" customHeight="1" x14ac:dyDescent="0.3">
      <c r="I6885" s="47"/>
    </row>
    <row r="6886" spans="9:9" ht="15" customHeight="1" x14ac:dyDescent="0.3">
      <c r="I6886" s="47"/>
    </row>
    <row r="6887" spans="9:9" ht="15" customHeight="1" x14ac:dyDescent="0.3">
      <c r="I6887" s="47"/>
    </row>
    <row r="6888" spans="9:9" ht="15" customHeight="1" x14ac:dyDescent="0.3">
      <c r="I6888" s="47"/>
    </row>
    <row r="6889" spans="9:9" ht="15" customHeight="1" x14ac:dyDescent="0.3">
      <c r="I6889" s="47"/>
    </row>
    <row r="6890" spans="9:9" ht="15" customHeight="1" x14ac:dyDescent="0.3">
      <c r="I6890" s="47"/>
    </row>
    <row r="6891" spans="9:9" ht="15" customHeight="1" x14ac:dyDescent="0.3">
      <c r="I6891" s="47"/>
    </row>
    <row r="6892" spans="9:9" ht="15" customHeight="1" x14ac:dyDescent="0.3">
      <c r="I6892" s="47"/>
    </row>
    <row r="6893" spans="9:9" ht="15" customHeight="1" x14ac:dyDescent="0.3">
      <c r="I6893" s="47"/>
    </row>
    <row r="6894" spans="9:9" ht="15" customHeight="1" x14ac:dyDescent="0.3">
      <c r="I6894" s="47"/>
    </row>
    <row r="6895" spans="9:9" ht="15" customHeight="1" x14ac:dyDescent="0.3">
      <c r="I6895" s="47"/>
    </row>
    <row r="6896" spans="9:9" ht="15" customHeight="1" x14ac:dyDescent="0.3">
      <c r="I6896" s="47"/>
    </row>
    <row r="6897" spans="9:9" ht="15" customHeight="1" x14ac:dyDescent="0.3">
      <c r="I6897" s="47"/>
    </row>
    <row r="6898" spans="9:9" ht="15" customHeight="1" x14ac:dyDescent="0.3">
      <c r="I6898" s="47"/>
    </row>
    <row r="6899" spans="9:9" ht="15" customHeight="1" x14ac:dyDescent="0.3">
      <c r="I6899" s="47"/>
    </row>
    <row r="6900" spans="9:9" ht="15" customHeight="1" x14ac:dyDescent="0.3">
      <c r="I6900" s="47"/>
    </row>
    <row r="6901" spans="9:9" ht="15" customHeight="1" x14ac:dyDescent="0.3">
      <c r="I6901" s="47"/>
    </row>
    <row r="6902" spans="9:9" ht="15" customHeight="1" x14ac:dyDescent="0.3">
      <c r="I6902" s="47"/>
    </row>
    <row r="6903" spans="9:9" ht="15" customHeight="1" x14ac:dyDescent="0.3">
      <c r="I6903" s="47"/>
    </row>
    <row r="6904" spans="9:9" ht="15" customHeight="1" x14ac:dyDescent="0.3">
      <c r="I6904" s="47"/>
    </row>
    <row r="6905" spans="9:9" ht="15" customHeight="1" x14ac:dyDescent="0.3">
      <c r="I6905" s="47"/>
    </row>
    <row r="6906" spans="9:9" ht="15" customHeight="1" x14ac:dyDescent="0.3">
      <c r="I6906" s="47"/>
    </row>
    <row r="6907" spans="9:9" ht="15" customHeight="1" x14ac:dyDescent="0.3">
      <c r="I6907" s="47"/>
    </row>
    <row r="6908" spans="9:9" ht="15" customHeight="1" x14ac:dyDescent="0.3">
      <c r="I6908" s="47"/>
    </row>
    <row r="6909" spans="9:9" ht="15" customHeight="1" x14ac:dyDescent="0.3">
      <c r="I6909" s="47"/>
    </row>
    <row r="6910" spans="9:9" ht="15" customHeight="1" x14ac:dyDescent="0.3">
      <c r="I6910" s="47"/>
    </row>
    <row r="6911" spans="9:9" ht="15" customHeight="1" x14ac:dyDescent="0.3">
      <c r="I6911" s="47"/>
    </row>
    <row r="6912" spans="9:9" ht="15" customHeight="1" x14ac:dyDescent="0.3">
      <c r="I6912" s="47"/>
    </row>
    <row r="6913" spans="9:9" ht="15" customHeight="1" x14ac:dyDescent="0.3">
      <c r="I6913" s="47"/>
    </row>
    <row r="6914" spans="9:9" ht="15" customHeight="1" x14ac:dyDescent="0.3">
      <c r="I6914" s="47"/>
    </row>
    <row r="6915" spans="9:9" ht="15" customHeight="1" x14ac:dyDescent="0.3">
      <c r="I6915" s="47"/>
    </row>
    <row r="6916" spans="9:9" ht="15" customHeight="1" x14ac:dyDescent="0.3">
      <c r="I6916" s="47"/>
    </row>
    <row r="6917" spans="9:9" ht="15" customHeight="1" x14ac:dyDescent="0.3">
      <c r="I6917" s="47"/>
    </row>
    <row r="6918" spans="9:9" ht="15" customHeight="1" x14ac:dyDescent="0.3">
      <c r="I6918" s="47"/>
    </row>
    <row r="6919" spans="9:9" ht="15" customHeight="1" x14ac:dyDescent="0.3">
      <c r="I6919" s="47"/>
    </row>
    <row r="6920" spans="9:9" ht="15" customHeight="1" x14ac:dyDescent="0.3">
      <c r="I6920" s="47"/>
    </row>
    <row r="6921" spans="9:9" ht="15" customHeight="1" x14ac:dyDescent="0.3">
      <c r="I6921" s="47"/>
    </row>
    <row r="6922" spans="9:9" ht="15" customHeight="1" x14ac:dyDescent="0.3">
      <c r="I6922" s="47"/>
    </row>
    <row r="6923" spans="9:9" ht="15" customHeight="1" x14ac:dyDescent="0.3">
      <c r="I6923" s="47"/>
    </row>
    <row r="6924" spans="9:9" ht="15" customHeight="1" x14ac:dyDescent="0.3">
      <c r="I6924" s="47"/>
    </row>
    <row r="6925" spans="9:9" ht="15" customHeight="1" x14ac:dyDescent="0.3">
      <c r="I6925" s="47"/>
    </row>
    <row r="6926" spans="9:9" ht="15" customHeight="1" x14ac:dyDescent="0.3">
      <c r="I6926" s="47"/>
    </row>
    <row r="6927" spans="9:9" ht="15" customHeight="1" x14ac:dyDescent="0.3">
      <c r="I6927" s="47"/>
    </row>
    <row r="6928" spans="9:9" ht="15" customHeight="1" x14ac:dyDescent="0.3">
      <c r="I6928" s="47"/>
    </row>
    <row r="6929" spans="9:9" ht="15" customHeight="1" x14ac:dyDescent="0.3">
      <c r="I6929" s="47"/>
    </row>
    <row r="6930" spans="9:9" ht="15" customHeight="1" x14ac:dyDescent="0.3">
      <c r="I6930" s="47"/>
    </row>
    <row r="6931" spans="9:9" ht="15" customHeight="1" x14ac:dyDescent="0.3">
      <c r="I6931" s="47"/>
    </row>
    <row r="6932" spans="9:9" ht="15" customHeight="1" x14ac:dyDescent="0.3">
      <c r="I6932" s="47"/>
    </row>
    <row r="6933" spans="9:9" ht="15" customHeight="1" x14ac:dyDescent="0.3">
      <c r="I6933" s="47"/>
    </row>
    <row r="6934" spans="9:9" ht="15" customHeight="1" x14ac:dyDescent="0.3">
      <c r="I6934" s="47"/>
    </row>
    <row r="6935" spans="9:9" ht="15" customHeight="1" x14ac:dyDescent="0.3">
      <c r="I6935" s="47"/>
    </row>
    <row r="6936" spans="9:9" ht="15" customHeight="1" x14ac:dyDescent="0.3">
      <c r="I6936" s="47"/>
    </row>
    <row r="6937" spans="9:9" ht="15" customHeight="1" x14ac:dyDescent="0.3">
      <c r="I6937" s="47"/>
    </row>
    <row r="6938" spans="9:9" ht="15" customHeight="1" x14ac:dyDescent="0.3">
      <c r="I6938" s="47"/>
    </row>
    <row r="6939" spans="9:9" ht="15" customHeight="1" x14ac:dyDescent="0.3">
      <c r="I6939" s="47"/>
    </row>
    <row r="6940" spans="9:9" ht="15" customHeight="1" x14ac:dyDescent="0.3">
      <c r="I6940" s="47"/>
    </row>
    <row r="6941" spans="9:9" ht="15" customHeight="1" x14ac:dyDescent="0.3">
      <c r="I6941" s="47"/>
    </row>
    <row r="6942" spans="9:9" ht="15" customHeight="1" x14ac:dyDescent="0.3">
      <c r="I6942" s="47"/>
    </row>
    <row r="6943" spans="9:9" ht="15" customHeight="1" x14ac:dyDescent="0.3">
      <c r="I6943" s="47"/>
    </row>
    <row r="6944" spans="9:9" ht="15" customHeight="1" x14ac:dyDescent="0.3">
      <c r="I6944" s="47"/>
    </row>
    <row r="6945" spans="9:9" ht="15" customHeight="1" x14ac:dyDescent="0.3">
      <c r="I6945" s="47"/>
    </row>
    <row r="6946" spans="9:9" ht="15" customHeight="1" x14ac:dyDescent="0.3">
      <c r="I6946" s="47"/>
    </row>
    <row r="6947" spans="9:9" ht="15" customHeight="1" x14ac:dyDescent="0.3">
      <c r="I6947" s="47"/>
    </row>
    <row r="6948" spans="9:9" ht="15" customHeight="1" x14ac:dyDescent="0.3">
      <c r="I6948" s="47"/>
    </row>
    <row r="6949" spans="9:9" ht="15" customHeight="1" x14ac:dyDescent="0.3">
      <c r="I6949" s="47"/>
    </row>
    <row r="6950" spans="9:9" ht="15" customHeight="1" x14ac:dyDescent="0.3">
      <c r="I6950" s="47"/>
    </row>
    <row r="6951" spans="9:9" ht="15" customHeight="1" x14ac:dyDescent="0.3">
      <c r="I6951" s="47"/>
    </row>
    <row r="6952" spans="9:9" ht="15" customHeight="1" x14ac:dyDescent="0.3">
      <c r="I6952" s="47"/>
    </row>
    <row r="6953" spans="9:9" ht="15" customHeight="1" x14ac:dyDescent="0.3">
      <c r="I6953" s="47"/>
    </row>
    <row r="6954" spans="9:9" ht="15" customHeight="1" x14ac:dyDescent="0.3">
      <c r="I6954" s="47"/>
    </row>
    <row r="6955" spans="9:9" ht="15" customHeight="1" x14ac:dyDescent="0.3">
      <c r="I6955" s="47"/>
    </row>
    <row r="6956" spans="9:9" ht="15" customHeight="1" x14ac:dyDescent="0.3">
      <c r="I6956" s="47"/>
    </row>
    <row r="6957" spans="9:9" ht="15" customHeight="1" x14ac:dyDescent="0.3">
      <c r="I6957" s="47"/>
    </row>
    <row r="6958" spans="9:9" ht="15" customHeight="1" x14ac:dyDescent="0.3">
      <c r="I6958" s="47"/>
    </row>
    <row r="6959" spans="9:9" ht="15" customHeight="1" x14ac:dyDescent="0.3">
      <c r="I6959" s="47"/>
    </row>
    <row r="6960" spans="9:9" ht="15" customHeight="1" x14ac:dyDescent="0.3">
      <c r="I6960" s="47"/>
    </row>
    <row r="6961" spans="9:9" ht="15" customHeight="1" x14ac:dyDescent="0.3">
      <c r="I6961" s="47"/>
    </row>
    <row r="6962" spans="9:9" ht="15" customHeight="1" x14ac:dyDescent="0.3">
      <c r="I6962" s="47"/>
    </row>
    <row r="6963" spans="9:9" ht="15" customHeight="1" x14ac:dyDescent="0.3">
      <c r="I6963" s="47"/>
    </row>
    <row r="6964" spans="9:9" ht="15" customHeight="1" x14ac:dyDescent="0.3">
      <c r="I6964" s="47"/>
    </row>
    <row r="6965" spans="9:9" ht="15" customHeight="1" x14ac:dyDescent="0.3">
      <c r="I6965" s="47"/>
    </row>
    <row r="6966" spans="9:9" ht="15" customHeight="1" x14ac:dyDescent="0.3">
      <c r="I6966" s="47"/>
    </row>
    <row r="6967" spans="9:9" ht="15" customHeight="1" x14ac:dyDescent="0.3">
      <c r="I6967" s="47"/>
    </row>
    <row r="6968" spans="9:9" ht="15" customHeight="1" x14ac:dyDescent="0.3">
      <c r="I6968" s="47"/>
    </row>
    <row r="6969" spans="9:9" ht="15" customHeight="1" x14ac:dyDescent="0.3">
      <c r="I6969" s="47"/>
    </row>
    <row r="6970" spans="9:9" ht="15" customHeight="1" x14ac:dyDescent="0.3">
      <c r="I6970" s="47"/>
    </row>
    <row r="6971" spans="9:9" ht="15" customHeight="1" x14ac:dyDescent="0.3">
      <c r="I6971" s="47"/>
    </row>
    <row r="6972" spans="9:9" ht="15" customHeight="1" x14ac:dyDescent="0.3">
      <c r="I6972" s="47"/>
    </row>
    <row r="6973" spans="9:9" ht="15" customHeight="1" x14ac:dyDescent="0.3">
      <c r="I6973" s="47"/>
    </row>
    <row r="6974" spans="9:9" ht="15" customHeight="1" x14ac:dyDescent="0.3">
      <c r="I6974" s="47"/>
    </row>
    <row r="6975" spans="9:9" ht="15" customHeight="1" x14ac:dyDescent="0.3">
      <c r="I6975" s="47"/>
    </row>
    <row r="6976" spans="9:9" ht="15" customHeight="1" x14ac:dyDescent="0.3">
      <c r="I6976" s="47"/>
    </row>
    <row r="6977" spans="9:9" ht="15" customHeight="1" x14ac:dyDescent="0.3">
      <c r="I6977" s="47"/>
    </row>
    <row r="6978" spans="9:9" ht="15" customHeight="1" x14ac:dyDescent="0.3">
      <c r="I6978" s="47"/>
    </row>
    <row r="6979" spans="9:9" ht="15" customHeight="1" x14ac:dyDescent="0.3">
      <c r="I6979" s="47"/>
    </row>
    <row r="6980" spans="9:9" ht="15" customHeight="1" x14ac:dyDescent="0.3">
      <c r="I6980" s="47"/>
    </row>
    <row r="6981" spans="9:9" ht="15" customHeight="1" x14ac:dyDescent="0.3">
      <c r="I6981" s="47"/>
    </row>
    <row r="6982" spans="9:9" ht="15" customHeight="1" x14ac:dyDescent="0.3">
      <c r="I6982" s="47"/>
    </row>
    <row r="6983" spans="9:9" ht="15" customHeight="1" x14ac:dyDescent="0.3">
      <c r="I6983" s="47"/>
    </row>
    <row r="6984" spans="9:9" ht="15" customHeight="1" x14ac:dyDescent="0.3">
      <c r="I6984" s="47"/>
    </row>
    <row r="6985" spans="9:9" ht="15" customHeight="1" x14ac:dyDescent="0.3">
      <c r="I6985" s="47"/>
    </row>
    <row r="6986" spans="9:9" ht="15" customHeight="1" x14ac:dyDescent="0.3">
      <c r="I6986" s="47"/>
    </row>
    <row r="6987" spans="9:9" ht="15" customHeight="1" x14ac:dyDescent="0.3">
      <c r="I6987" s="47"/>
    </row>
    <row r="6988" spans="9:9" ht="15" customHeight="1" x14ac:dyDescent="0.3">
      <c r="I6988" s="47"/>
    </row>
    <row r="6989" spans="9:9" ht="15" customHeight="1" x14ac:dyDescent="0.3">
      <c r="I6989" s="47"/>
    </row>
    <row r="6990" spans="9:9" ht="15" customHeight="1" x14ac:dyDescent="0.3">
      <c r="I6990" s="47"/>
    </row>
    <row r="6991" spans="9:9" ht="15" customHeight="1" x14ac:dyDescent="0.3">
      <c r="I6991" s="47"/>
    </row>
    <row r="6992" spans="9:9" ht="15" customHeight="1" x14ac:dyDescent="0.3">
      <c r="I6992" s="47"/>
    </row>
    <row r="6993" spans="9:9" ht="15" customHeight="1" x14ac:dyDescent="0.3">
      <c r="I6993" s="47"/>
    </row>
    <row r="6994" spans="9:9" ht="15" customHeight="1" x14ac:dyDescent="0.3">
      <c r="I6994" s="47"/>
    </row>
    <row r="6995" spans="9:9" ht="15" customHeight="1" x14ac:dyDescent="0.3">
      <c r="I6995" s="47"/>
    </row>
    <row r="6996" spans="9:9" ht="15" customHeight="1" x14ac:dyDescent="0.3">
      <c r="I6996" s="47"/>
    </row>
    <row r="6997" spans="9:9" ht="15" customHeight="1" x14ac:dyDescent="0.3">
      <c r="I6997" s="47"/>
    </row>
    <row r="6998" spans="9:9" ht="15" customHeight="1" x14ac:dyDescent="0.3">
      <c r="I6998" s="47"/>
    </row>
    <row r="6999" spans="9:9" ht="15" customHeight="1" x14ac:dyDescent="0.3">
      <c r="I6999" s="47"/>
    </row>
    <row r="7000" spans="9:9" ht="15" customHeight="1" x14ac:dyDescent="0.3">
      <c r="I7000" s="47"/>
    </row>
    <row r="7001" spans="9:9" ht="15" customHeight="1" x14ac:dyDescent="0.3">
      <c r="I7001" s="47"/>
    </row>
    <row r="7002" spans="9:9" ht="15" customHeight="1" x14ac:dyDescent="0.3">
      <c r="I7002" s="47"/>
    </row>
    <row r="7003" spans="9:9" ht="15" customHeight="1" x14ac:dyDescent="0.3">
      <c r="I7003" s="47"/>
    </row>
    <row r="7004" spans="9:9" ht="15" customHeight="1" x14ac:dyDescent="0.3">
      <c r="I7004" s="47"/>
    </row>
    <row r="7005" spans="9:9" ht="15" customHeight="1" x14ac:dyDescent="0.3">
      <c r="I7005" s="47"/>
    </row>
    <row r="7006" spans="9:9" ht="15" customHeight="1" x14ac:dyDescent="0.3">
      <c r="I7006" s="47"/>
    </row>
    <row r="7007" spans="9:9" ht="15" customHeight="1" x14ac:dyDescent="0.3">
      <c r="I7007" s="47"/>
    </row>
    <row r="7008" spans="9:9" ht="15" customHeight="1" x14ac:dyDescent="0.3">
      <c r="I7008" s="47"/>
    </row>
    <row r="7009" spans="9:9" ht="15" customHeight="1" x14ac:dyDescent="0.3">
      <c r="I7009" s="47"/>
    </row>
    <row r="7010" spans="9:9" ht="15" customHeight="1" x14ac:dyDescent="0.3">
      <c r="I7010" s="47"/>
    </row>
    <row r="7011" spans="9:9" ht="15" customHeight="1" x14ac:dyDescent="0.3">
      <c r="I7011" s="47"/>
    </row>
    <row r="7012" spans="9:9" ht="15" customHeight="1" x14ac:dyDescent="0.3">
      <c r="I7012" s="47"/>
    </row>
    <row r="7013" spans="9:9" ht="15" customHeight="1" x14ac:dyDescent="0.3">
      <c r="I7013" s="47"/>
    </row>
    <row r="7014" spans="9:9" ht="15" customHeight="1" x14ac:dyDescent="0.3">
      <c r="I7014" s="47"/>
    </row>
    <row r="7015" spans="9:9" ht="15" customHeight="1" x14ac:dyDescent="0.3">
      <c r="I7015" s="47"/>
    </row>
    <row r="7016" spans="9:9" ht="15" customHeight="1" x14ac:dyDescent="0.3">
      <c r="I7016" s="47"/>
    </row>
    <row r="7017" spans="9:9" ht="15" customHeight="1" x14ac:dyDescent="0.3">
      <c r="I7017" s="47"/>
    </row>
    <row r="7018" spans="9:9" ht="15" customHeight="1" x14ac:dyDescent="0.3">
      <c r="I7018" s="47"/>
    </row>
    <row r="7019" spans="9:9" ht="15" customHeight="1" x14ac:dyDescent="0.3">
      <c r="I7019" s="47"/>
    </row>
    <row r="7020" spans="9:9" ht="15" customHeight="1" x14ac:dyDescent="0.3">
      <c r="I7020" s="47"/>
    </row>
    <row r="7021" spans="9:9" ht="15" customHeight="1" x14ac:dyDescent="0.3">
      <c r="I7021" s="47"/>
    </row>
    <row r="7022" spans="9:9" ht="15" customHeight="1" x14ac:dyDescent="0.3">
      <c r="I7022" s="47"/>
    </row>
    <row r="7023" spans="9:9" ht="15" customHeight="1" x14ac:dyDescent="0.3">
      <c r="I7023" s="47"/>
    </row>
    <row r="7024" spans="9:9" ht="15" customHeight="1" x14ac:dyDescent="0.3">
      <c r="I7024" s="47"/>
    </row>
    <row r="7025" spans="9:9" ht="15" customHeight="1" x14ac:dyDescent="0.3">
      <c r="I7025" s="47"/>
    </row>
    <row r="7026" spans="9:9" ht="15" customHeight="1" x14ac:dyDescent="0.3">
      <c r="I7026" s="47"/>
    </row>
    <row r="7027" spans="9:9" ht="15" customHeight="1" x14ac:dyDescent="0.3">
      <c r="I7027" s="47"/>
    </row>
    <row r="7028" spans="9:9" ht="15" customHeight="1" x14ac:dyDescent="0.3">
      <c r="I7028" s="47"/>
    </row>
    <row r="7029" spans="9:9" ht="15" customHeight="1" x14ac:dyDescent="0.3">
      <c r="I7029" s="47"/>
    </row>
    <row r="7030" spans="9:9" ht="15" customHeight="1" x14ac:dyDescent="0.3">
      <c r="I7030" s="47"/>
    </row>
    <row r="7031" spans="9:9" ht="15" customHeight="1" x14ac:dyDescent="0.3">
      <c r="I7031" s="47"/>
    </row>
    <row r="7032" spans="9:9" ht="15" customHeight="1" x14ac:dyDescent="0.3">
      <c r="I7032" s="47"/>
    </row>
    <row r="7033" spans="9:9" ht="15" customHeight="1" x14ac:dyDescent="0.3">
      <c r="I7033" s="47"/>
    </row>
    <row r="7034" spans="9:9" ht="15" customHeight="1" x14ac:dyDescent="0.3">
      <c r="I7034" s="47"/>
    </row>
    <row r="7035" spans="9:9" ht="15" customHeight="1" x14ac:dyDescent="0.3">
      <c r="I7035" s="47"/>
    </row>
    <row r="7036" spans="9:9" ht="15" customHeight="1" x14ac:dyDescent="0.3">
      <c r="I7036" s="47"/>
    </row>
    <row r="7037" spans="9:9" ht="15" customHeight="1" x14ac:dyDescent="0.3">
      <c r="I7037" s="47"/>
    </row>
    <row r="7038" spans="9:9" ht="15" customHeight="1" x14ac:dyDescent="0.3">
      <c r="I7038" s="47"/>
    </row>
    <row r="7039" spans="9:9" ht="15" customHeight="1" x14ac:dyDescent="0.3">
      <c r="I7039" s="47"/>
    </row>
    <row r="7040" spans="9:9" ht="15" customHeight="1" x14ac:dyDescent="0.3">
      <c r="I7040" s="47"/>
    </row>
    <row r="7041" spans="9:9" ht="15" customHeight="1" x14ac:dyDescent="0.3">
      <c r="I7041" s="47"/>
    </row>
    <row r="7042" spans="9:9" ht="15" customHeight="1" x14ac:dyDescent="0.3">
      <c r="I7042" s="47"/>
    </row>
    <row r="7043" spans="9:9" ht="15" customHeight="1" x14ac:dyDescent="0.3">
      <c r="I7043" s="47"/>
    </row>
    <row r="7044" spans="9:9" ht="15" customHeight="1" x14ac:dyDescent="0.3">
      <c r="I7044" s="47"/>
    </row>
    <row r="7045" spans="9:9" ht="15" customHeight="1" x14ac:dyDescent="0.3">
      <c r="I7045" s="47"/>
    </row>
    <row r="7046" spans="9:9" ht="15" customHeight="1" x14ac:dyDescent="0.3">
      <c r="I7046" s="47"/>
    </row>
    <row r="7047" spans="9:9" ht="15" customHeight="1" x14ac:dyDescent="0.3">
      <c r="I7047" s="47"/>
    </row>
    <row r="7048" spans="9:9" ht="15" customHeight="1" x14ac:dyDescent="0.3">
      <c r="I7048" s="47"/>
    </row>
    <row r="7049" spans="9:9" ht="15" customHeight="1" x14ac:dyDescent="0.3">
      <c r="I7049" s="47"/>
    </row>
    <row r="7050" spans="9:9" ht="15" customHeight="1" x14ac:dyDescent="0.3">
      <c r="I7050" s="47"/>
    </row>
    <row r="7051" spans="9:9" ht="15" customHeight="1" x14ac:dyDescent="0.3">
      <c r="I7051" s="47"/>
    </row>
    <row r="7052" spans="9:9" ht="15" customHeight="1" x14ac:dyDescent="0.3">
      <c r="I7052" s="47"/>
    </row>
    <row r="7053" spans="9:9" ht="15" customHeight="1" x14ac:dyDescent="0.3">
      <c r="I7053" s="47"/>
    </row>
    <row r="7054" spans="9:9" ht="15" customHeight="1" x14ac:dyDescent="0.3">
      <c r="I7054" s="47"/>
    </row>
    <row r="7055" spans="9:9" ht="15" customHeight="1" x14ac:dyDescent="0.3">
      <c r="I7055" s="47"/>
    </row>
    <row r="7056" spans="9:9" ht="15" customHeight="1" x14ac:dyDescent="0.3">
      <c r="I7056" s="47"/>
    </row>
    <row r="7057" spans="9:9" ht="15" customHeight="1" x14ac:dyDescent="0.3">
      <c r="I7057" s="47"/>
    </row>
    <row r="7058" spans="9:9" ht="15" customHeight="1" x14ac:dyDescent="0.3">
      <c r="I7058" s="47"/>
    </row>
    <row r="7059" spans="9:9" ht="15" customHeight="1" x14ac:dyDescent="0.3">
      <c r="I7059" s="47"/>
    </row>
    <row r="7060" spans="9:9" ht="15" customHeight="1" x14ac:dyDescent="0.3">
      <c r="I7060" s="47"/>
    </row>
    <row r="7061" spans="9:9" ht="15" customHeight="1" x14ac:dyDescent="0.3">
      <c r="I7061" s="47"/>
    </row>
    <row r="7062" spans="9:9" ht="15" customHeight="1" x14ac:dyDescent="0.3">
      <c r="I7062" s="47"/>
    </row>
    <row r="7063" spans="9:9" ht="15" customHeight="1" x14ac:dyDescent="0.3">
      <c r="I7063" s="47"/>
    </row>
    <row r="7064" spans="9:9" ht="15" customHeight="1" x14ac:dyDescent="0.3">
      <c r="I7064" s="47"/>
    </row>
    <row r="7065" spans="9:9" ht="15" customHeight="1" x14ac:dyDescent="0.3">
      <c r="I7065" s="47"/>
    </row>
    <row r="7066" spans="9:9" ht="15" customHeight="1" x14ac:dyDescent="0.3">
      <c r="I7066" s="47"/>
    </row>
    <row r="7067" spans="9:9" ht="15" customHeight="1" x14ac:dyDescent="0.3">
      <c r="I7067" s="47"/>
    </row>
    <row r="7068" spans="9:9" ht="15" customHeight="1" x14ac:dyDescent="0.3">
      <c r="I7068" s="47"/>
    </row>
    <row r="7069" spans="9:9" ht="15" customHeight="1" x14ac:dyDescent="0.3">
      <c r="I7069" s="47"/>
    </row>
    <row r="7070" spans="9:9" ht="15" customHeight="1" x14ac:dyDescent="0.3">
      <c r="I7070" s="47"/>
    </row>
    <row r="7071" spans="9:9" ht="15" customHeight="1" x14ac:dyDescent="0.3">
      <c r="I7071" s="47"/>
    </row>
    <row r="7072" spans="9:9" ht="15" customHeight="1" x14ac:dyDescent="0.3">
      <c r="I7072" s="47"/>
    </row>
    <row r="7073" spans="9:9" ht="15" customHeight="1" x14ac:dyDescent="0.3">
      <c r="I7073" s="47"/>
    </row>
    <row r="7074" spans="9:9" ht="15" customHeight="1" x14ac:dyDescent="0.3">
      <c r="I7074" s="47"/>
    </row>
    <row r="7075" spans="9:9" ht="15" customHeight="1" x14ac:dyDescent="0.3">
      <c r="I7075" s="47"/>
    </row>
    <row r="7076" spans="9:9" ht="15" customHeight="1" x14ac:dyDescent="0.3">
      <c r="I7076" s="47"/>
    </row>
    <row r="7077" spans="9:9" ht="15" customHeight="1" x14ac:dyDescent="0.3">
      <c r="I7077" s="47"/>
    </row>
    <row r="7078" spans="9:9" ht="15" customHeight="1" x14ac:dyDescent="0.3">
      <c r="I7078" s="47"/>
    </row>
    <row r="7079" spans="9:9" ht="15" customHeight="1" x14ac:dyDescent="0.3">
      <c r="I7079" s="47"/>
    </row>
    <row r="7080" spans="9:9" ht="15" customHeight="1" x14ac:dyDescent="0.3">
      <c r="I7080" s="47"/>
    </row>
    <row r="7081" spans="9:9" ht="15" customHeight="1" x14ac:dyDescent="0.3">
      <c r="I7081" s="47"/>
    </row>
    <row r="7082" spans="9:9" ht="15" customHeight="1" x14ac:dyDescent="0.3">
      <c r="I7082" s="47"/>
    </row>
    <row r="7083" spans="9:9" ht="15" customHeight="1" x14ac:dyDescent="0.3">
      <c r="I7083" s="47"/>
    </row>
    <row r="7084" spans="9:9" ht="15" customHeight="1" x14ac:dyDescent="0.3">
      <c r="I7084" s="47"/>
    </row>
    <row r="7085" spans="9:9" ht="15" customHeight="1" x14ac:dyDescent="0.3">
      <c r="I7085" s="47"/>
    </row>
    <row r="7086" spans="9:9" ht="15" customHeight="1" x14ac:dyDescent="0.3">
      <c r="I7086" s="47"/>
    </row>
    <row r="7087" spans="9:9" ht="15" customHeight="1" x14ac:dyDescent="0.3">
      <c r="I7087" s="47"/>
    </row>
    <row r="7088" spans="9:9" ht="15" customHeight="1" x14ac:dyDescent="0.3">
      <c r="I7088" s="47"/>
    </row>
    <row r="7089" spans="9:9" ht="15" customHeight="1" x14ac:dyDescent="0.3">
      <c r="I7089" s="47"/>
    </row>
    <row r="7090" spans="9:9" ht="15" customHeight="1" x14ac:dyDescent="0.3">
      <c r="I7090" s="47"/>
    </row>
    <row r="7091" spans="9:9" ht="15" customHeight="1" x14ac:dyDescent="0.3">
      <c r="I7091" s="47"/>
    </row>
    <row r="7092" spans="9:9" ht="15" customHeight="1" x14ac:dyDescent="0.3">
      <c r="I7092" s="47"/>
    </row>
    <row r="7093" spans="9:9" ht="15" customHeight="1" x14ac:dyDescent="0.3">
      <c r="I7093" s="47"/>
    </row>
    <row r="7094" spans="9:9" ht="15" customHeight="1" x14ac:dyDescent="0.3">
      <c r="I7094" s="47"/>
    </row>
    <row r="7095" spans="9:9" ht="15" customHeight="1" x14ac:dyDescent="0.3">
      <c r="I7095" s="47"/>
    </row>
    <row r="7096" spans="9:9" ht="15" customHeight="1" x14ac:dyDescent="0.3">
      <c r="I7096" s="47"/>
    </row>
    <row r="7097" spans="9:9" ht="15" customHeight="1" x14ac:dyDescent="0.3">
      <c r="I7097" s="47"/>
    </row>
    <row r="7098" spans="9:9" ht="15" customHeight="1" x14ac:dyDescent="0.3">
      <c r="I7098" s="47"/>
    </row>
    <row r="7099" spans="9:9" ht="15" customHeight="1" x14ac:dyDescent="0.3">
      <c r="I7099" s="47"/>
    </row>
    <row r="7100" spans="9:9" ht="15" customHeight="1" x14ac:dyDescent="0.3">
      <c r="I7100" s="47"/>
    </row>
    <row r="7101" spans="9:9" ht="15" customHeight="1" x14ac:dyDescent="0.3">
      <c r="I7101" s="47"/>
    </row>
    <row r="7102" spans="9:9" ht="15" customHeight="1" x14ac:dyDescent="0.3">
      <c r="I7102" s="47"/>
    </row>
    <row r="7103" spans="9:9" ht="15" customHeight="1" x14ac:dyDescent="0.3">
      <c r="I7103" s="47"/>
    </row>
    <row r="7104" spans="9:9" ht="15" customHeight="1" x14ac:dyDescent="0.3">
      <c r="I7104" s="47"/>
    </row>
    <row r="7105" spans="9:9" ht="15" customHeight="1" x14ac:dyDescent="0.3">
      <c r="I7105" s="47"/>
    </row>
    <row r="7106" spans="9:9" ht="15" customHeight="1" x14ac:dyDescent="0.3">
      <c r="I7106" s="47"/>
    </row>
    <row r="7107" spans="9:9" ht="15" customHeight="1" x14ac:dyDescent="0.3">
      <c r="I7107" s="47"/>
    </row>
    <row r="7108" spans="9:9" ht="15" customHeight="1" x14ac:dyDescent="0.3">
      <c r="I7108" s="47"/>
    </row>
    <row r="7109" spans="9:9" ht="15" customHeight="1" x14ac:dyDescent="0.3">
      <c r="I7109" s="47"/>
    </row>
    <row r="7110" spans="9:9" ht="15" customHeight="1" x14ac:dyDescent="0.3">
      <c r="I7110" s="47"/>
    </row>
    <row r="7111" spans="9:9" ht="15" customHeight="1" x14ac:dyDescent="0.3">
      <c r="I7111" s="47"/>
    </row>
    <row r="7112" spans="9:9" ht="15" customHeight="1" x14ac:dyDescent="0.3">
      <c r="I7112" s="47"/>
    </row>
    <row r="7113" spans="9:9" ht="15" customHeight="1" x14ac:dyDescent="0.3">
      <c r="I7113" s="47"/>
    </row>
    <row r="7114" spans="9:9" ht="15" customHeight="1" x14ac:dyDescent="0.3">
      <c r="I7114" s="47"/>
    </row>
    <row r="7115" spans="9:9" ht="15" customHeight="1" x14ac:dyDescent="0.3">
      <c r="I7115" s="47"/>
    </row>
    <row r="7116" spans="9:9" ht="15" customHeight="1" x14ac:dyDescent="0.3">
      <c r="I7116" s="47"/>
    </row>
    <row r="7117" spans="9:9" ht="15" customHeight="1" x14ac:dyDescent="0.3">
      <c r="I7117" s="47"/>
    </row>
    <row r="7118" spans="9:9" ht="15" customHeight="1" x14ac:dyDescent="0.3">
      <c r="I7118" s="47"/>
    </row>
    <row r="7119" spans="9:9" ht="15" customHeight="1" x14ac:dyDescent="0.3">
      <c r="I7119" s="47"/>
    </row>
    <row r="7120" spans="9:9" ht="15" customHeight="1" x14ac:dyDescent="0.3">
      <c r="I7120" s="47"/>
    </row>
    <row r="7121" spans="9:9" ht="15" customHeight="1" x14ac:dyDescent="0.3">
      <c r="I7121" s="47"/>
    </row>
    <row r="7122" spans="9:9" ht="15" customHeight="1" x14ac:dyDescent="0.3">
      <c r="I7122" s="47"/>
    </row>
    <row r="7123" spans="9:9" ht="15" customHeight="1" x14ac:dyDescent="0.3">
      <c r="I7123" s="47"/>
    </row>
    <row r="7124" spans="9:9" ht="15" customHeight="1" x14ac:dyDescent="0.3">
      <c r="I7124" s="47"/>
    </row>
    <row r="7125" spans="9:9" ht="15" customHeight="1" x14ac:dyDescent="0.3">
      <c r="I7125" s="47"/>
    </row>
    <row r="7126" spans="9:9" ht="15" customHeight="1" x14ac:dyDescent="0.3">
      <c r="I7126" s="47"/>
    </row>
    <row r="7127" spans="9:9" ht="15" customHeight="1" x14ac:dyDescent="0.3">
      <c r="I7127" s="47"/>
    </row>
    <row r="7128" spans="9:9" ht="15" customHeight="1" x14ac:dyDescent="0.3">
      <c r="I7128" s="47"/>
    </row>
    <row r="7129" spans="9:9" ht="15" customHeight="1" x14ac:dyDescent="0.3">
      <c r="I7129" s="47"/>
    </row>
    <row r="7130" spans="9:9" ht="15" customHeight="1" x14ac:dyDescent="0.3">
      <c r="I7130" s="47"/>
    </row>
    <row r="7131" spans="9:9" ht="15" customHeight="1" x14ac:dyDescent="0.3">
      <c r="I7131" s="47"/>
    </row>
    <row r="7132" spans="9:9" ht="15" customHeight="1" x14ac:dyDescent="0.3">
      <c r="I7132" s="47"/>
    </row>
    <row r="7133" spans="9:9" ht="15" customHeight="1" x14ac:dyDescent="0.3">
      <c r="I7133" s="47"/>
    </row>
    <row r="7134" spans="9:9" ht="15" customHeight="1" x14ac:dyDescent="0.3">
      <c r="I7134" s="47"/>
    </row>
    <row r="7135" spans="9:9" ht="15" customHeight="1" x14ac:dyDescent="0.3">
      <c r="I7135" s="47"/>
    </row>
    <row r="7136" spans="9:9" ht="15" customHeight="1" x14ac:dyDescent="0.3">
      <c r="I7136" s="47"/>
    </row>
    <row r="7137" spans="9:9" ht="15" customHeight="1" x14ac:dyDescent="0.3">
      <c r="I7137" s="47"/>
    </row>
    <row r="7138" spans="9:9" ht="15" customHeight="1" x14ac:dyDescent="0.3">
      <c r="I7138" s="47"/>
    </row>
    <row r="7139" spans="9:9" ht="15" customHeight="1" x14ac:dyDescent="0.3">
      <c r="I7139" s="47"/>
    </row>
    <row r="7140" spans="9:9" ht="15" customHeight="1" x14ac:dyDescent="0.3">
      <c r="I7140" s="47"/>
    </row>
    <row r="7141" spans="9:9" ht="15" customHeight="1" x14ac:dyDescent="0.3">
      <c r="I7141" s="47"/>
    </row>
    <row r="7142" spans="9:9" ht="15" customHeight="1" x14ac:dyDescent="0.3">
      <c r="I7142" s="47"/>
    </row>
    <row r="7143" spans="9:9" ht="15" customHeight="1" x14ac:dyDescent="0.3">
      <c r="I7143" s="47"/>
    </row>
    <row r="7144" spans="9:9" ht="15" customHeight="1" x14ac:dyDescent="0.3">
      <c r="I7144" s="47"/>
    </row>
    <row r="7145" spans="9:9" ht="15" customHeight="1" x14ac:dyDescent="0.3">
      <c r="I7145" s="47"/>
    </row>
    <row r="7146" spans="9:9" ht="15" customHeight="1" x14ac:dyDescent="0.3">
      <c r="I7146" s="47"/>
    </row>
    <row r="7147" spans="9:9" ht="15" customHeight="1" x14ac:dyDescent="0.3">
      <c r="I7147" s="47"/>
    </row>
    <row r="7148" spans="9:9" ht="15" customHeight="1" x14ac:dyDescent="0.3">
      <c r="I7148" s="47"/>
    </row>
    <row r="7149" spans="9:9" ht="15" customHeight="1" x14ac:dyDescent="0.3">
      <c r="I7149" s="47"/>
    </row>
    <row r="7150" spans="9:9" ht="15" customHeight="1" x14ac:dyDescent="0.3">
      <c r="I7150" s="47"/>
    </row>
    <row r="7151" spans="9:9" ht="15" customHeight="1" x14ac:dyDescent="0.3">
      <c r="I7151" s="47"/>
    </row>
    <row r="7152" spans="9:9" ht="15" customHeight="1" x14ac:dyDescent="0.3">
      <c r="I7152" s="47"/>
    </row>
    <row r="7153" spans="9:9" ht="15" customHeight="1" x14ac:dyDescent="0.3">
      <c r="I7153" s="47"/>
    </row>
    <row r="7154" spans="9:9" ht="15" customHeight="1" x14ac:dyDescent="0.3">
      <c r="I7154" s="47"/>
    </row>
    <row r="7155" spans="9:9" ht="15" customHeight="1" x14ac:dyDescent="0.3">
      <c r="I7155" s="47"/>
    </row>
    <row r="7156" spans="9:9" ht="15" customHeight="1" x14ac:dyDescent="0.3">
      <c r="I7156" s="47"/>
    </row>
    <row r="7157" spans="9:9" ht="15" customHeight="1" x14ac:dyDescent="0.3">
      <c r="I7157" s="47"/>
    </row>
    <row r="7158" spans="9:9" ht="15" customHeight="1" x14ac:dyDescent="0.3">
      <c r="I7158" s="47"/>
    </row>
    <row r="7159" spans="9:9" ht="15" customHeight="1" x14ac:dyDescent="0.3">
      <c r="I7159" s="47"/>
    </row>
    <row r="7160" spans="9:9" ht="15" customHeight="1" x14ac:dyDescent="0.3">
      <c r="I7160" s="47"/>
    </row>
    <row r="7161" spans="9:9" ht="15" customHeight="1" x14ac:dyDescent="0.3">
      <c r="I7161" s="47"/>
    </row>
    <row r="7162" spans="9:9" ht="15" customHeight="1" x14ac:dyDescent="0.3">
      <c r="I7162" s="47"/>
    </row>
    <row r="7163" spans="9:9" ht="15" customHeight="1" x14ac:dyDescent="0.3">
      <c r="I7163" s="47"/>
    </row>
    <row r="7164" spans="9:9" ht="15" customHeight="1" x14ac:dyDescent="0.3">
      <c r="I7164" s="47"/>
    </row>
    <row r="7165" spans="9:9" ht="15" customHeight="1" x14ac:dyDescent="0.3">
      <c r="I7165" s="47"/>
    </row>
    <row r="7166" spans="9:9" ht="15" customHeight="1" x14ac:dyDescent="0.3">
      <c r="I7166" s="47"/>
    </row>
    <row r="7167" spans="9:9" ht="15" customHeight="1" x14ac:dyDescent="0.3">
      <c r="I7167" s="47"/>
    </row>
    <row r="7168" spans="9:9" ht="15" customHeight="1" x14ac:dyDescent="0.3">
      <c r="I7168" s="47"/>
    </row>
    <row r="7169" spans="9:9" ht="15" customHeight="1" x14ac:dyDescent="0.3">
      <c r="I7169" s="47"/>
    </row>
    <row r="7170" spans="9:9" ht="15" customHeight="1" x14ac:dyDescent="0.3">
      <c r="I7170" s="47"/>
    </row>
    <row r="7171" spans="9:9" ht="15" customHeight="1" x14ac:dyDescent="0.3">
      <c r="I7171" s="47"/>
    </row>
    <row r="7172" spans="9:9" ht="15" customHeight="1" x14ac:dyDescent="0.3">
      <c r="I7172" s="47"/>
    </row>
    <row r="7173" spans="9:9" ht="15" customHeight="1" x14ac:dyDescent="0.3">
      <c r="I7173" s="47"/>
    </row>
    <row r="7174" spans="9:9" ht="15" customHeight="1" x14ac:dyDescent="0.3">
      <c r="I7174" s="47"/>
    </row>
    <row r="7175" spans="9:9" ht="15" customHeight="1" x14ac:dyDescent="0.3">
      <c r="I7175" s="47"/>
    </row>
    <row r="7176" spans="9:9" ht="15" customHeight="1" x14ac:dyDescent="0.3">
      <c r="I7176" s="47"/>
    </row>
    <row r="7177" spans="9:9" ht="15" customHeight="1" x14ac:dyDescent="0.3">
      <c r="I7177" s="47"/>
    </row>
    <row r="7178" spans="9:9" ht="15" customHeight="1" x14ac:dyDescent="0.3">
      <c r="I7178" s="47"/>
    </row>
    <row r="7179" spans="9:9" ht="15" customHeight="1" x14ac:dyDescent="0.3">
      <c r="I7179" s="47"/>
    </row>
    <row r="7180" spans="9:9" ht="15" customHeight="1" x14ac:dyDescent="0.3">
      <c r="I7180" s="47"/>
    </row>
    <row r="7181" spans="9:9" ht="15" customHeight="1" x14ac:dyDescent="0.3">
      <c r="I7181" s="47"/>
    </row>
    <row r="7182" spans="9:9" ht="15" customHeight="1" x14ac:dyDescent="0.3">
      <c r="I7182" s="47"/>
    </row>
    <row r="7183" spans="9:9" ht="15" customHeight="1" x14ac:dyDescent="0.3">
      <c r="I7183" s="47"/>
    </row>
    <row r="7184" spans="9:9" ht="15" customHeight="1" x14ac:dyDescent="0.3">
      <c r="I7184" s="47"/>
    </row>
    <row r="7185" spans="9:9" ht="15" customHeight="1" x14ac:dyDescent="0.3">
      <c r="I7185" s="47"/>
    </row>
    <row r="7186" spans="9:9" ht="15" customHeight="1" x14ac:dyDescent="0.3">
      <c r="I7186" s="47"/>
    </row>
    <row r="7187" spans="9:9" ht="15" customHeight="1" x14ac:dyDescent="0.3">
      <c r="I7187" s="47"/>
    </row>
    <row r="7188" spans="9:9" ht="15" customHeight="1" x14ac:dyDescent="0.3">
      <c r="I7188" s="47"/>
    </row>
    <row r="7189" spans="9:9" ht="15" customHeight="1" x14ac:dyDescent="0.3">
      <c r="I7189" s="47"/>
    </row>
    <row r="7190" spans="9:9" ht="15" customHeight="1" x14ac:dyDescent="0.3">
      <c r="I7190" s="47"/>
    </row>
    <row r="7191" spans="9:9" ht="15" customHeight="1" x14ac:dyDescent="0.3">
      <c r="I7191" s="47"/>
    </row>
    <row r="7192" spans="9:9" ht="15" customHeight="1" x14ac:dyDescent="0.3">
      <c r="I7192" s="47"/>
    </row>
    <row r="7193" spans="9:9" ht="15" customHeight="1" x14ac:dyDescent="0.3">
      <c r="I7193" s="47"/>
    </row>
    <row r="7194" spans="9:9" ht="15" customHeight="1" x14ac:dyDescent="0.3">
      <c r="I7194" s="47"/>
    </row>
    <row r="7195" spans="9:9" ht="15" customHeight="1" x14ac:dyDescent="0.3">
      <c r="I7195" s="47"/>
    </row>
    <row r="7196" spans="9:9" ht="15" customHeight="1" x14ac:dyDescent="0.3">
      <c r="I7196" s="47"/>
    </row>
    <row r="7197" spans="9:9" ht="15" customHeight="1" x14ac:dyDescent="0.3">
      <c r="I7197" s="47"/>
    </row>
    <row r="7198" spans="9:9" ht="15" customHeight="1" x14ac:dyDescent="0.3">
      <c r="I7198" s="47"/>
    </row>
    <row r="7199" spans="9:9" ht="15" customHeight="1" x14ac:dyDescent="0.3">
      <c r="I7199" s="47"/>
    </row>
    <row r="7200" spans="9:9" ht="15" customHeight="1" x14ac:dyDescent="0.3">
      <c r="I7200" s="47"/>
    </row>
    <row r="7201" spans="9:9" ht="15" customHeight="1" x14ac:dyDescent="0.3">
      <c r="I7201" s="47"/>
    </row>
    <row r="7202" spans="9:9" ht="15" customHeight="1" x14ac:dyDescent="0.3">
      <c r="I7202" s="47"/>
    </row>
    <row r="7203" spans="9:9" ht="15" customHeight="1" x14ac:dyDescent="0.3">
      <c r="I7203" s="47"/>
    </row>
    <row r="7204" spans="9:9" ht="15" customHeight="1" x14ac:dyDescent="0.3">
      <c r="I7204" s="47"/>
    </row>
    <row r="7205" spans="9:9" ht="15" customHeight="1" x14ac:dyDescent="0.3">
      <c r="I7205" s="47"/>
    </row>
    <row r="7206" spans="9:9" ht="15" customHeight="1" x14ac:dyDescent="0.3">
      <c r="I7206" s="47"/>
    </row>
    <row r="7207" spans="9:9" ht="15" customHeight="1" x14ac:dyDescent="0.3">
      <c r="I7207" s="47"/>
    </row>
    <row r="7208" spans="9:9" ht="15" customHeight="1" x14ac:dyDescent="0.3">
      <c r="I7208" s="47"/>
    </row>
    <row r="7209" spans="9:9" ht="15" customHeight="1" x14ac:dyDescent="0.3">
      <c r="I7209" s="47"/>
    </row>
    <row r="7210" spans="9:9" ht="15" customHeight="1" x14ac:dyDescent="0.3">
      <c r="I7210" s="47"/>
    </row>
    <row r="7211" spans="9:9" ht="15" customHeight="1" x14ac:dyDescent="0.3">
      <c r="I7211" s="47"/>
    </row>
    <row r="7212" spans="9:9" ht="15" customHeight="1" x14ac:dyDescent="0.3">
      <c r="I7212" s="47"/>
    </row>
    <row r="7213" spans="9:9" ht="15" customHeight="1" x14ac:dyDescent="0.3">
      <c r="I7213" s="47"/>
    </row>
    <row r="7214" spans="9:9" ht="15" customHeight="1" x14ac:dyDescent="0.3">
      <c r="I7214" s="47"/>
    </row>
    <row r="7215" spans="9:9" ht="15" customHeight="1" x14ac:dyDescent="0.3">
      <c r="I7215" s="47"/>
    </row>
    <row r="7216" spans="9:9" ht="15" customHeight="1" x14ac:dyDescent="0.3">
      <c r="I7216" s="47"/>
    </row>
    <row r="7217" spans="4:9" ht="15" customHeight="1" x14ac:dyDescent="0.3">
      <c r="I7217" s="47"/>
    </row>
    <row r="7218" spans="4:9" ht="15" customHeight="1" x14ac:dyDescent="0.3">
      <c r="I7218" s="47"/>
    </row>
    <row r="7219" spans="4:9" ht="15" customHeight="1" x14ac:dyDescent="0.3">
      <c r="I7219" s="47"/>
    </row>
    <row r="7220" spans="4:9" ht="15" customHeight="1" x14ac:dyDescent="0.3">
      <c r="I7220" s="47"/>
    </row>
    <row r="7221" spans="4:9" ht="15" customHeight="1" x14ac:dyDescent="0.3">
      <c r="I7221" s="47"/>
    </row>
    <row r="7222" spans="4:9" ht="15" customHeight="1" x14ac:dyDescent="0.3">
      <c r="I7222" s="47"/>
    </row>
    <row r="7223" spans="4:9" ht="15" customHeight="1" x14ac:dyDescent="0.3">
      <c r="I7223" s="47"/>
    </row>
    <row r="7224" spans="4:9" ht="15" customHeight="1" x14ac:dyDescent="0.3">
      <c r="I7224" s="47"/>
    </row>
    <row r="7225" spans="4:9" ht="15" customHeight="1" x14ac:dyDescent="0.3">
      <c r="I7225" s="47"/>
    </row>
    <row r="7226" spans="4:9" ht="15" customHeight="1" x14ac:dyDescent="0.3">
      <c r="D7226" s="48"/>
      <c r="I7226" s="47"/>
    </row>
    <row r="7227" spans="4:9" ht="15" customHeight="1" x14ac:dyDescent="0.3">
      <c r="D7227" s="48"/>
      <c r="I7227" s="47"/>
    </row>
    <row r="7228" spans="4:9" ht="15" customHeight="1" x14ac:dyDescent="0.3">
      <c r="D7228" s="48"/>
      <c r="I7228" s="47"/>
    </row>
    <row r="7229" spans="4:9" ht="15" customHeight="1" x14ac:dyDescent="0.3">
      <c r="D7229" s="48"/>
      <c r="I7229" s="47"/>
    </row>
    <row r="7230" spans="4:9" ht="15" customHeight="1" x14ac:dyDescent="0.3">
      <c r="D7230" s="48"/>
      <c r="I7230" s="47"/>
    </row>
    <row r="7231" spans="4:9" ht="15" customHeight="1" x14ac:dyDescent="0.3">
      <c r="D7231" s="48"/>
      <c r="I7231" s="47"/>
    </row>
    <row r="7232" spans="4:9" ht="15" customHeight="1" x14ac:dyDescent="0.3">
      <c r="D7232" s="48"/>
      <c r="I7232" s="47"/>
    </row>
    <row r="7233" spans="4:9" ht="15" customHeight="1" x14ac:dyDescent="0.3">
      <c r="D7233" s="48"/>
      <c r="I7233" s="47"/>
    </row>
    <row r="7234" spans="4:9" ht="15" customHeight="1" x14ac:dyDescent="0.3">
      <c r="D7234" s="48"/>
      <c r="I7234" s="47"/>
    </row>
    <row r="7235" spans="4:9" ht="15" customHeight="1" x14ac:dyDescent="0.3">
      <c r="D7235" s="48"/>
      <c r="I7235" s="47"/>
    </row>
    <row r="7236" spans="4:9" ht="15" customHeight="1" x14ac:dyDescent="0.3">
      <c r="D7236" s="48"/>
      <c r="I7236" s="47"/>
    </row>
    <row r="7237" spans="4:9" ht="15" customHeight="1" x14ac:dyDescent="0.3">
      <c r="D7237" s="48"/>
      <c r="I7237" s="47"/>
    </row>
    <row r="7238" spans="4:9" ht="15" customHeight="1" x14ac:dyDescent="0.3">
      <c r="D7238" s="48"/>
      <c r="I7238" s="47"/>
    </row>
    <row r="7239" spans="4:9" ht="15" customHeight="1" x14ac:dyDescent="0.3">
      <c r="D7239" s="48"/>
      <c r="I7239" s="47"/>
    </row>
    <row r="7240" spans="4:9" ht="15" customHeight="1" x14ac:dyDescent="0.3">
      <c r="D7240" s="48"/>
      <c r="I7240" s="47"/>
    </row>
    <row r="7241" spans="4:9" ht="15" customHeight="1" x14ac:dyDescent="0.3">
      <c r="D7241" s="48"/>
      <c r="I7241" s="47"/>
    </row>
    <row r="7242" spans="4:9" ht="15" customHeight="1" x14ac:dyDescent="0.3">
      <c r="D7242" s="48"/>
      <c r="I7242" s="47"/>
    </row>
    <row r="7243" spans="4:9" ht="15" customHeight="1" x14ac:dyDescent="0.3">
      <c r="D7243" s="48"/>
      <c r="I7243" s="47"/>
    </row>
    <row r="7244" spans="4:9" ht="15" customHeight="1" x14ac:dyDescent="0.3">
      <c r="D7244" s="48"/>
      <c r="I7244" s="47"/>
    </row>
    <row r="7245" spans="4:9" ht="15" customHeight="1" x14ac:dyDescent="0.3">
      <c r="D7245" s="48"/>
      <c r="I7245" s="47"/>
    </row>
    <row r="7246" spans="4:9" ht="15" customHeight="1" x14ac:dyDescent="0.3">
      <c r="D7246" s="48"/>
      <c r="I7246" s="47"/>
    </row>
    <row r="7247" spans="4:9" ht="15" customHeight="1" x14ac:dyDescent="0.3">
      <c r="D7247" s="48"/>
      <c r="I7247" s="47"/>
    </row>
    <row r="7248" spans="4:9" ht="15" customHeight="1" x14ac:dyDescent="0.3">
      <c r="D7248" s="48"/>
      <c r="I7248" s="47"/>
    </row>
    <row r="7249" spans="4:9" ht="15" customHeight="1" x14ac:dyDescent="0.3">
      <c r="D7249" s="48"/>
      <c r="I7249" s="47"/>
    </row>
    <row r="7250" spans="4:9" ht="15" customHeight="1" x14ac:dyDescent="0.3">
      <c r="D7250" s="48"/>
      <c r="I7250" s="47"/>
    </row>
    <row r="7251" spans="4:9" ht="15" customHeight="1" x14ac:dyDescent="0.3">
      <c r="D7251" s="48"/>
      <c r="I7251" s="47"/>
    </row>
    <row r="7252" spans="4:9" ht="15" customHeight="1" x14ac:dyDescent="0.3">
      <c r="D7252" s="48"/>
      <c r="I7252" s="47"/>
    </row>
    <row r="7253" spans="4:9" ht="15" customHeight="1" x14ac:dyDescent="0.3">
      <c r="D7253" s="48"/>
      <c r="I7253" s="47"/>
    </row>
    <row r="7254" spans="4:9" ht="15" customHeight="1" x14ac:dyDescent="0.3">
      <c r="D7254" s="48"/>
      <c r="I7254" s="47"/>
    </row>
    <row r="7255" spans="4:9" ht="15" customHeight="1" x14ac:dyDescent="0.3">
      <c r="D7255" s="48"/>
      <c r="I7255" s="47"/>
    </row>
    <row r="7256" spans="4:9" ht="15" customHeight="1" x14ac:dyDescent="0.3">
      <c r="D7256" s="48"/>
      <c r="I7256" s="47"/>
    </row>
    <row r="7257" spans="4:9" ht="15" customHeight="1" x14ac:dyDescent="0.3">
      <c r="D7257" s="48"/>
      <c r="I7257" s="47"/>
    </row>
    <row r="7258" spans="4:9" ht="15" customHeight="1" x14ac:dyDescent="0.3">
      <c r="D7258" s="48"/>
      <c r="I7258" s="47"/>
    </row>
    <row r="7259" spans="4:9" ht="15" customHeight="1" x14ac:dyDescent="0.3">
      <c r="D7259" s="48"/>
      <c r="I7259" s="47"/>
    </row>
    <row r="7260" spans="4:9" ht="15" customHeight="1" x14ac:dyDescent="0.3">
      <c r="D7260" s="48"/>
      <c r="I7260" s="47"/>
    </row>
    <row r="7261" spans="4:9" ht="15" customHeight="1" x14ac:dyDescent="0.3">
      <c r="D7261" s="48"/>
      <c r="I7261" s="47"/>
    </row>
    <row r="7262" spans="4:9" ht="15" customHeight="1" x14ac:dyDescent="0.3">
      <c r="D7262" s="48"/>
      <c r="I7262" s="47"/>
    </row>
    <row r="7263" spans="4:9" ht="15" customHeight="1" x14ac:dyDescent="0.3">
      <c r="D7263" s="48"/>
      <c r="I7263" s="47"/>
    </row>
    <row r="7264" spans="4:9" ht="15" customHeight="1" x14ac:dyDescent="0.3">
      <c r="D7264" s="48"/>
      <c r="I7264" s="47"/>
    </row>
    <row r="7265" spans="4:9" ht="15" customHeight="1" x14ac:dyDescent="0.3">
      <c r="D7265" s="48"/>
      <c r="I7265" s="47"/>
    </row>
    <row r="7266" spans="4:9" ht="15" customHeight="1" x14ac:dyDescent="0.3">
      <c r="D7266" s="48"/>
      <c r="I7266" s="47"/>
    </row>
    <row r="7267" spans="4:9" ht="15" customHeight="1" x14ac:dyDescent="0.3">
      <c r="D7267" s="48"/>
      <c r="I7267" s="47"/>
    </row>
    <row r="7268" spans="4:9" ht="15" customHeight="1" x14ac:dyDescent="0.3">
      <c r="D7268" s="48"/>
      <c r="I7268" s="47"/>
    </row>
    <row r="7269" spans="4:9" ht="15" customHeight="1" x14ac:dyDescent="0.3">
      <c r="D7269" s="48"/>
      <c r="I7269" s="47"/>
    </row>
    <row r="7270" spans="4:9" ht="15" customHeight="1" x14ac:dyDescent="0.3">
      <c r="D7270" s="48"/>
      <c r="I7270" s="47"/>
    </row>
    <row r="7271" spans="4:9" ht="15" customHeight="1" x14ac:dyDescent="0.3">
      <c r="D7271" s="48"/>
      <c r="I7271" s="47"/>
    </row>
    <row r="7272" spans="4:9" ht="15" customHeight="1" x14ac:dyDescent="0.3">
      <c r="D7272" s="48"/>
      <c r="I7272" s="47"/>
    </row>
    <row r="7273" spans="4:9" ht="15" customHeight="1" x14ac:dyDescent="0.3">
      <c r="D7273" s="48"/>
      <c r="I7273" s="47"/>
    </row>
    <row r="7274" spans="4:9" ht="15" customHeight="1" x14ac:dyDescent="0.3">
      <c r="D7274" s="48"/>
      <c r="I7274" s="47"/>
    </row>
    <row r="7275" spans="4:9" ht="15" customHeight="1" x14ac:dyDescent="0.3">
      <c r="D7275" s="48"/>
      <c r="I7275" s="47"/>
    </row>
    <row r="7276" spans="4:9" ht="15" customHeight="1" x14ac:dyDescent="0.3">
      <c r="D7276" s="48"/>
      <c r="I7276" s="47"/>
    </row>
    <row r="7277" spans="4:9" ht="15" customHeight="1" x14ac:dyDescent="0.3">
      <c r="D7277" s="48"/>
      <c r="I7277" s="47"/>
    </row>
    <row r="7278" spans="4:9" ht="15" customHeight="1" x14ac:dyDescent="0.3">
      <c r="D7278" s="48"/>
      <c r="I7278" s="47"/>
    </row>
    <row r="7279" spans="4:9" ht="15" customHeight="1" x14ac:dyDescent="0.3">
      <c r="D7279" s="48"/>
      <c r="I7279" s="47"/>
    </row>
    <row r="7280" spans="4:9" ht="15" customHeight="1" x14ac:dyDescent="0.3">
      <c r="D7280" s="48"/>
      <c r="I7280" s="47"/>
    </row>
    <row r="7281" spans="4:9" ht="15" customHeight="1" x14ac:dyDescent="0.3">
      <c r="D7281" s="48"/>
      <c r="I7281" s="47"/>
    </row>
    <row r="7282" spans="4:9" ht="15" customHeight="1" x14ac:dyDescent="0.3">
      <c r="D7282" s="48"/>
      <c r="I7282" s="47"/>
    </row>
    <row r="7283" spans="4:9" ht="15" customHeight="1" x14ac:dyDescent="0.3">
      <c r="D7283" s="48"/>
      <c r="I7283" s="47"/>
    </row>
    <row r="7284" spans="4:9" ht="15" customHeight="1" x14ac:dyDescent="0.3">
      <c r="D7284" s="48"/>
      <c r="I7284" s="47"/>
    </row>
    <row r="7285" spans="4:9" ht="15" customHeight="1" x14ac:dyDescent="0.3">
      <c r="D7285" s="48"/>
      <c r="I7285" s="47"/>
    </row>
    <row r="7286" spans="4:9" ht="15" customHeight="1" x14ac:dyDescent="0.3">
      <c r="D7286" s="48"/>
      <c r="I7286" s="47"/>
    </row>
    <row r="7287" spans="4:9" ht="15" customHeight="1" x14ac:dyDescent="0.3">
      <c r="D7287" s="48"/>
      <c r="I7287" s="47"/>
    </row>
    <row r="7288" spans="4:9" ht="15" customHeight="1" x14ac:dyDescent="0.3">
      <c r="D7288" s="48"/>
      <c r="I7288" s="47"/>
    </row>
    <row r="7289" spans="4:9" ht="15" customHeight="1" x14ac:dyDescent="0.3">
      <c r="D7289" s="48"/>
      <c r="I7289" s="47"/>
    </row>
    <row r="7290" spans="4:9" ht="15" customHeight="1" x14ac:dyDescent="0.3">
      <c r="D7290" s="48"/>
      <c r="I7290" s="47"/>
    </row>
    <row r="7291" spans="4:9" ht="15" customHeight="1" x14ac:dyDescent="0.3">
      <c r="D7291" s="48"/>
      <c r="I7291" s="47"/>
    </row>
    <row r="7292" spans="4:9" ht="15" customHeight="1" x14ac:dyDescent="0.3">
      <c r="D7292" s="48"/>
      <c r="I7292" s="47"/>
    </row>
    <row r="7293" spans="4:9" ht="15" customHeight="1" x14ac:dyDescent="0.3">
      <c r="D7293" s="48"/>
      <c r="I7293" s="47"/>
    </row>
    <row r="7294" spans="4:9" ht="15" customHeight="1" x14ac:dyDescent="0.3">
      <c r="D7294" s="48"/>
      <c r="I7294" s="47"/>
    </row>
    <row r="7295" spans="4:9" ht="15" customHeight="1" x14ac:dyDescent="0.3">
      <c r="D7295" s="48"/>
      <c r="I7295" s="47"/>
    </row>
    <row r="7296" spans="4:9" ht="15" customHeight="1" x14ac:dyDescent="0.3">
      <c r="D7296" s="48"/>
      <c r="I7296" s="47"/>
    </row>
    <row r="7297" spans="4:9" ht="15" customHeight="1" x14ac:dyDescent="0.3">
      <c r="D7297" s="48"/>
      <c r="I7297" s="47"/>
    </row>
    <row r="7298" spans="4:9" ht="15" customHeight="1" x14ac:dyDescent="0.3">
      <c r="D7298" s="48"/>
      <c r="I7298" s="47"/>
    </row>
    <row r="7299" spans="4:9" ht="15" customHeight="1" x14ac:dyDescent="0.3">
      <c r="D7299" s="48"/>
      <c r="I7299" s="47"/>
    </row>
    <row r="7300" spans="4:9" ht="15" customHeight="1" x14ac:dyDescent="0.3">
      <c r="D7300" s="48"/>
      <c r="I7300" s="47"/>
    </row>
    <row r="7301" spans="4:9" ht="15" customHeight="1" x14ac:dyDescent="0.3">
      <c r="D7301" s="48"/>
      <c r="I7301" s="47"/>
    </row>
    <row r="7302" spans="4:9" ht="15" customHeight="1" x14ac:dyDescent="0.3">
      <c r="D7302" s="48"/>
      <c r="I7302" s="47"/>
    </row>
    <row r="7303" spans="4:9" ht="15" customHeight="1" x14ac:dyDescent="0.3">
      <c r="D7303" s="48"/>
      <c r="I7303" s="47"/>
    </row>
    <row r="7304" spans="4:9" ht="15" customHeight="1" x14ac:dyDescent="0.3">
      <c r="D7304" s="48"/>
      <c r="I7304" s="47"/>
    </row>
    <row r="7305" spans="4:9" ht="15" customHeight="1" x14ac:dyDescent="0.3">
      <c r="D7305" s="48"/>
      <c r="I7305" s="47"/>
    </row>
    <row r="7306" spans="4:9" ht="15" customHeight="1" x14ac:dyDescent="0.3">
      <c r="D7306" s="48"/>
      <c r="I7306" s="47"/>
    </row>
    <row r="7307" spans="4:9" ht="15" customHeight="1" x14ac:dyDescent="0.3">
      <c r="D7307" s="48"/>
      <c r="I7307" s="47"/>
    </row>
    <row r="7308" spans="4:9" ht="15" customHeight="1" x14ac:dyDescent="0.3">
      <c r="D7308" s="48"/>
      <c r="I7308" s="47"/>
    </row>
    <row r="7309" spans="4:9" ht="15" customHeight="1" x14ac:dyDescent="0.3">
      <c r="D7309" s="48"/>
      <c r="I7309" s="47"/>
    </row>
    <row r="7310" spans="4:9" ht="15" customHeight="1" x14ac:dyDescent="0.3">
      <c r="I7310" s="47"/>
    </row>
    <row r="7311" spans="4:9" ht="15" customHeight="1" x14ac:dyDescent="0.3">
      <c r="I7311" s="47"/>
    </row>
    <row r="7312" spans="4:9" ht="15" customHeight="1" x14ac:dyDescent="0.3">
      <c r="I7312" s="47"/>
    </row>
    <row r="7313" spans="9:9" ht="15" customHeight="1" x14ac:dyDescent="0.3">
      <c r="I7313" s="47"/>
    </row>
    <row r="7314" spans="9:9" ht="15" customHeight="1" x14ac:dyDescent="0.3">
      <c r="I7314" s="47"/>
    </row>
    <row r="7315" spans="9:9" ht="15" customHeight="1" x14ac:dyDescent="0.3">
      <c r="I7315" s="47"/>
    </row>
    <row r="7316" spans="9:9" ht="15" customHeight="1" x14ac:dyDescent="0.3">
      <c r="I7316" s="47"/>
    </row>
    <row r="7317" spans="9:9" ht="15" customHeight="1" x14ac:dyDescent="0.3">
      <c r="I7317" s="47"/>
    </row>
    <row r="7318" spans="9:9" ht="15" customHeight="1" x14ac:dyDescent="0.3">
      <c r="I7318" s="47"/>
    </row>
    <row r="7319" spans="9:9" ht="15" customHeight="1" x14ac:dyDescent="0.3">
      <c r="I7319" s="47"/>
    </row>
    <row r="7320" spans="9:9" ht="15" customHeight="1" x14ac:dyDescent="0.3">
      <c r="I7320" s="47"/>
    </row>
    <row r="7321" spans="9:9" ht="15" customHeight="1" x14ac:dyDescent="0.3">
      <c r="I7321" s="47"/>
    </row>
    <row r="7322" spans="9:9" ht="15" customHeight="1" x14ac:dyDescent="0.3">
      <c r="I7322" s="47"/>
    </row>
    <row r="7323" spans="9:9" ht="15" customHeight="1" x14ac:dyDescent="0.3">
      <c r="I7323" s="47"/>
    </row>
    <row r="7324" spans="9:9" ht="15" customHeight="1" x14ac:dyDescent="0.3">
      <c r="I7324" s="47"/>
    </row>
    <row r="7325" spans="9:9" ht="15" customHeight="1" x14ac:dyDescent="0.3">
      <c r="I7325" s="47"/>
    </row>
    <row r="7326" spans="9:9" ht="15" customHeight="1" x14ac:dyDescent="0.3">
      <c r="I7326" s="47"/>
    </row>
    <row r="7327" spans="9:9" ht="15" customHeight="1" x14ac:dyDescent="0.3">
      <c r="I7327" s="47"/>
    </row>
    <row r="7328" spans="9:9" ht="15" customHeight="1" x14ac:dyDescent="0.3">
      <c r="I7328" s="47"/>
    </row>
    <row r="7329" spans="9:9" ht="15" customHeight="1" x14ac:dyDescent="0.3">
      <c r="I7329" s="47"/>
    </row>
    <row r="7330" spans="9:9" ht="15" customHeight="1" x14ac:dyDescent="0.3">
      <c r="I7330" s="47"/>
    </row>
    <row r="7331" spans="9:9" ht="15" customHeight="1" x14ac:dyDescent="0.3">
      <c r="I7331" s="47"/>
    </row>
    <row r="7332" spans="9:9" ht="15" customHeight="1" x14ac:dyDescent="0.3">
      <c r="I7332" s="47"/>
    </row>
    <row r="7333" spans="9:9" ht="15" customHeight="1" x14ac:dyDescent="0.3">
      <c r="I7333" s="47"/>
    </row>
    <row r="7334" spans="9:9" ht="15" customHeight="1" x14ac:dyDescent="0.3">
      <c r="I7334" s="47"/>
    </row>
    <row r="7335" spans="9:9" ht="15" customHeight="1" x14ac:dyDescent="0.3">
      <c r="I7335" s="47"/>
    </row>
    <row r="7336" spans="9:9" ht="15" customHeight="1" x14ac:dyDescent="0.3">
      <c r="I7336" s="47"/>
    </row>
    <row r="7337" spans="9:9" ht="15" customHeight="1" x14ac:dyDescent="0.3">
      <c r="I7337" s="47"/>
    </row>
    <row r="7338" spans="9:9" ht="15" customHeight="1" x14ac:dyDescent="0.3">
      <c r="I7338" s="47"/>
    </row>
    <row r="7339" spans="9:9" ht="15" customHeight="1" x14ac:dyDescent="0.3">
      <c r="I7339" s="47"/>
    </row>
    <row r="7340" spans="9:9" ht="15" customHeight="1" x14ac:dyDescent="0.3">
      <c r="I7340" s="47"/>
    </row>
    <row r="7341" spans="9:9" ht="15" customHeight="1" x14ac:dyDescent="0.3">
      <c r="I7341" s="47"/>
    </row>
    <row r="7342" spans="9:9" ht="15" customHeight="1" x14ac:dyDescent="0.3">
      <c r="I7342" s="47"/>
    </row>
    <row r="7343" spans="9:9" ht="15" customHeight="1" x14ac:dyDescent="0.3">
      <c r="I7343" s="47"/>
    </row>
    <row r="7344" spans="9:9" ht="15" customHeight="1" x14ac:dyDescent="0.3">
      <c r="I7344" s="47"/>
    </row>
    <row r="7345" spans="9:9" ht="15" customHeight="1" x14ac:dyDescent="0.3">
      <c r="I7345" s="47"/>
    </row>
    <row r="7346" spans="9:9" ht="15" customHeight="1" x14ac:dyDescent="0.3">
      <c r="I7346" s="47"/>
    </row>
    <row r="7347" spans="9:9" ht="15" customHeight="1" x14ac:dyDescent="0.3">
      <c r="I7347" s="47"/>
    </row>
    <row r="7348" spans="9:9" ht="15" customHeight="1" x14ac:dyDescent="0.3">
      <c r="I7348" s="47"/>
    </row>
    <row r="7349" spans="9:9" ht="15" customHeight="1" x14ac:dyDescent="0.3">
      <c r="I7349" s="47"/>
    </row>
    <row r="7350" spans="9:9" ht="15" customHeight="1" x14ac:dyDescent="0.3">
      <c r="I7350" s="47"/>
    </row>
    <row r="7351" spans="9:9" ht="15" customHeight="1" x14ac:dyDescent="0.3">
      <c r="I7351" s="47"/>
    </row>
    <row r="7352" spans="9:9" ht="15" customHeight="1" x14ac:dyDescent="0.3">
      <c r="I7352" s="47"/>
    </row>
    <row r="7353" spans="9:9" ht="15" customHeight="1" x14ac:dyDescent="0.3">
      <c r="I7353" s="47"/>
    </row>
    <row r="7354" spans="9:9" ht="15" customHeight="1" x14ac:dyDescent="0.3">
      <c r="I7354" s="47"/>
    </row>
    <row r="7355" spans="9:9" ht="15" customHeight="1" x14ac:dyDescent="0.3">
      <c r="I7355" s="47"/>
    </row>
    <row r="7356" spans="9:9" ht="15" customHeight="1" x14ac:dyDescent="0.3">
      <c r="I7356" s="47"/>
    </row>
    <row r="7357" spans="9:9" ht="15" customHeight="1" x14ac:dyDescent="0.3">
      <c r="I7357" s="47"/>
    </row>
    <row r="7358" spans="9:9" ht="15" customHeight="1" x14ac:dyDescent="0.3">
      <c r="I7358" s="47"/>
    </row>
    <row r="7359" spans="9:9" ht="15" customHeight="1" x14ac:dyDescent="0.3">
      <c r="I7359" s="47"/>
    </row>
    <row r="7360" spans="9:9" ht="15" customHeight="1" x14ac:dyDescent="0.3">
      <c r="I7360" s="47"/>
    </row>
    <row r="7361" spans="9:9" ht="15" customHeight="1" x14ac:dyDescent="0.3">
      <c r="I7361" s="47"/>
    </row>
    <row r="7362" spans="9:9" ht="15" customHeight="1" x14ac:dyDescent="0.3">
      <c r="I7362" s="47"/>
    </row>
    <row r="7363" spans="9:9" ht="15" customHeight="1" x14ac:dyDescent="0.3">
      <c r="I7363" s="47"/>
    </row>
    <row r="7364" spans="9:9" ht="15" customHeight="1" x14ac:dyDescent="0.3">
      <c r="I7364" s="47"/>
    </row>
    <row r="7365" spans="9:9" ht="15" customHeight="1" x14ac:dyDescent="0.3">
      <c r="I7365" s="47"/>
    </row>
    <row r="7366" spans="9:9" ht="15" customHeight="1" x14ac:dyDescent="0.3">
      <c r="I7366" s="47"/>
    </row>
    <row r="7367" spans="9:9" ht="15" customHeight="1" x14ac:dyDescent="0.3">
      <c r="I7367" s="47"/>
    </row>
    <row r="7368" spans="9:9" ht="15" customHeight="1" x14ac:dyDescent="0.3">
      <c r="I7368" s="47"/>
    </row>
    <row r="7369" spans="9:9" ht="15" customHeight="1" x14ac:dyDescent="0.3">
      <c r="I7369" s="47"/>
    </row>
    <row r="7370" spans="9:9" ht="15" customHeight="1" x14ac:dyDescent="0.3">
      <c r="I7370" s="47"/>
    </row>
    <row r="7371" spans="9:9" ht="15" customHeight="1" x14ac:dyDescent="0.3">
      <c r="I7371" s="47"/>
    </row>
    <row r="7372" spans="9:9" ht="15" customHeight="1" x14ac:dyDescent="0.3">
      <c r="I7372" s="47"/>
    </row>
    <row r="7373" spans="9:9" ht="15" customHeight="1" x14ac:dyDescent="0.3">
      <c r="I7373" s="47"/>
    </row>
    <row r="7374" spans="9:9" ht="15" customHeight="1" x14ac:dyDescent="0.3">
      <c r="I7374" s="47"/>
    </row>
    <row r="7375" spans="9:9" ht="15" customHeight="1" x14ac:dyDescent="0.3">
      <c r="I7375" s="47"/>
    </row>
    <row r="7376" spans="9:9" ht="15" customHeight="1" x14ac:dyDescent="0.3">
      <c r="I7376" s="47"/>
    </row>
    <row r="7377" spans="9:9" ht="15" customHeight="1" x14ac:dyDescent="0.3">
      <c r="I7377" s="47"/>
    </row>
    <row r="7378" spans="9:9" ht="15" customHeight="1" x14ac:dyDescent="0.3">
      <c r="I7378" s="47"/>
    </row>
    <row r="7379" spans="9:9" ht="15" customHeight="1" x14ac:dyDescent="0.3">
      <c r="I7379" s="47"/>
    </row>
    <row r="7380" spans="9:9" ht="15" customHeight="1" x14ac:dyDescent="0.3">
      <c r="I7380" s="47"/>
    </row>
    <row r="7381" spans="9:9" ht="15" customHeight="1" x14ac:dyDescent="0.3">
      <c r="I7381" s="47"/>
    </row>
    <row r="7382" spans="9:9" ht="15" customHeight="1" x14ac:dyDescent="0.3">
      <c r="I7382" s="47"/>
    </row>
    <row r="7383" spans="9:9" ht="15" customHeight="1" x14ac:dyDescent="0.3">
      <c r="I7383" s="47"/>
    </row>
    <row r="7384" spans="9:9" ht="15" customHeight="1" x14ac:dyDescent="0.3">
      <c r="I7384" s="47"/>
    </row>
    <row r="7385" spans="9:9" ht="15" customHeight="1" x14ac:dyDescent="0.3">
      <c r="I7385" s="47"/>
    </row>
    <row r="7386" spans="9:9" ht="15" customHeight="1" x14ac:dyDescent="0.3">
      <c r="I7386" s="47"/>
    </row>
    <row r="7387" spans="9:9" ht="15" customHeight="1" x14ac:dyDescent="0.3">
      <c r="I7387" s="47"/>
    </row>
    <row r="7388" spans="9:9" ht="15" customHeight="1" x14ac:dyDescent="0.3">
      <c r="I7388" s="47"/>
    </row>
    <row r="7389" spans="9:9" ht="15" customHeight="1" x14ac:dyDescent="0.3">
      <c r="I7389" s="47"/>
    </row>
    <row r="7390" spans="9:9" ht="15" customHeight="1" x14ac:dyDescent="0.3">
      <c r="I7390" s="47"/>
    </row>
    <row r="7391" spans="9:9" ht="15" customHeight="1" x14ac:dyDescent="0.3">
      <c r="I7391" s="47"/>
    </row>
    <row r="7392" spans="9:9" ht="15" customHeight="1" x14ac:dyDescent="0.3">
      <c r="I7392" s="47"/>
    </row>
    <row r="7393" spans="9:9" ht="15" customHeight="1" x14ac:dyDescent="0.3">
      <c r="I7393" s="47"/>
    </row>
    <row r="7394" spans="9:9" ht="15" customHeight="1" x14ac:dyDescent="0.3">
      <c r="I7394" s="47"/>
    </row>
    <row r="7395" spans="9:9" ht="15" customHeight="1" x14ac:dyDescent="0.3">
      <c r="I7395" s="47"/>
    </row>
    <row r="7396" spans="9:9" ht="15" customHeight="1" x14ac:dyDescent="0.3">
      <c r="I7396" s="47"/>
    </row>
    <row r="7397" spans="9:9" ht="15" customHeight="1" x14ac:dyDescent="0.3">
      <c r="I7397" s="47"/>
    </row>
    <row r="7398" spans="9:9" ht="15" customHeight="1" x14ac:dyDescent="0.3">
      <c r="I7398" s="47"/>
    </row>
    <row r="7399" spans="9:9" ht="15" customHeight="1" x14ac:dyDescent="0.3">
      <c r="I7399" s="47"/>
    </row>
    <row r="7400" spans="9:9" ht="15" customHeight="1" x14ac:dyDescent="0.3">
      <c r="I7400" s="47"/>
    </row>
    <row r="7401" spans="9:9" ht="15" customHeight="1" x14ac:dyDescent="0.3">
      <c r="I7401" s="47"/>
    </row>
    <row r="7402" spans="9:9" ht="15" customHeight="1" x14ac:dyDescent="0.3">
      <c r="I7402" s="47"/>
    </row>
    <row r="7403" spans="9:9" ht="15" customHeight="1" x14ac:dyDescent="0.3">
      <c r="I7403" s="47"/>
    </row>
    <row r="7404" spans="9:9" ht="15" customHeight="1" x14ac:dyDescent="0.3">
      <c r="I7404" s="47"/>
    </row>
    <row r="7405" spans="9:9" ht="15" customHeight="1" x14ac:dyDescent="0.3">
      <c r="I7405" s="47"/>
    </row>
    <row r="7406" spans="9:9" ht="15" customHeight="1" x14ac:dyDescent="0.3">
      <c r="I7406" s="47"/>
    </row>
    <row r="7407" spans="9:9" ht="15" customHeight="1" x14ac:dyDescent="0.3">
      <c r="I7407" s="47"/>
    </row>
    <row r="7408" spans="9:9" ht="15" customHeight="1" x14ac:dyDescent="0.3">
      <c r="I7408" s="47"/>
    </row>
    <row r="7409" spans="9:9" ht="15" customHeight="1" x14ac:dyDescent="0.3">
      <c r="I7409" s="47"/>
    </row>
    <row r="7410" spans="9:9" ht="15" customHeight="1" x14ac:dyDescent="0.3">
      <c r="I7410" s="47"/>
    </row>
    <row r="7411" spans="9:9" ht="15" customHeight="1" x14ac:dyDescent="0.3">
      <c r="I7411" s="47"/>
    </row>
    <row r="7412" spans="9:9" ht="15" customHeight="1" x14ac:dyDescent="0.3">
      <c r="I7412" s="47"/>
    </row>
    <row r="7413" spans="9:9" ht="15" customHeight="1" x14ac:dyDescent="0.3">
      <c r="I7413" s="47"/>
    </row>
    <row r="7414" spans="9:9" ht="15" customHeight="1" x14ac:dyDescent="0.3">
      <c r="I7414" s="47"/>
    </row>
    <row r="7415" spans="9:9" ht="15" customHeight="1" x14ac:dyDescent="0.3">
      <c r="I7415" s="47"/>
    </row>
    <row r="7416" spans="9:9" ht="15" customHeight="1" x14ac:dyDescent="0.3">
      <c r="I7416" s="47"/>
    </row>
    <row r="7417" spans="9:9" ht="15" customHeight="1" x14ac:dyDescent="0.3">
      <c r="I7417" s="47"/>
    </row>
    <row r="7418" spans="9:9" ht="15" customHeight="1" x14ac:dyDescent="0.3">
      <c r="I7418" s="47"/>
    </row>
    <row r="7419" spans="9:9" ht="15" customHeight="1" x14ac:dyDescent="0.3">
      <c r="I7419" s="47"/>
    </row>
    <row r="7420" spans="9:9" ht="15" customHeight="1" x14ac:dyDescent="0.3">
      <c r="I7420" s="47"/>
    </row>
    <row r="7421" spans="9:9" ht="15" customHeight="1" x14ac:dyDescent="0.3">
      <c r="I7421" s="47"/>
    </row>
    <row r="7422" spans="9:9" ht="15" customHeight="1" x14ac:dyDescent="0.3">
      <c r="I7422" s="47"/>
    </row>
    <row r="7423" spans="9:9" ht="15" customHeight="1" x14ac:dyDescent="0.3">
      <c r="I7423" s="47"/>
    </row>
    <row r="7424" spans="9:9" ht="15" customHeight="1" x14ac:dyDescent="0.3">
      <c r="I7424" s="47"/>
    </row>
    <row r="7425" spans="9:9" ht="15" customHeight="1" x14ac:dyDescent="0.3">
      <c r="I7425" s="47"/>
    </row>
    <row r="7426" spans="9:9" ht="15" customHeight="1" x14ac:dyDescent="0.3">
      <c r="I7426" s="47"/>
    </row>
    <row r="7427" spans="9:9" ht="15" customHeight="1" x14ac:dyDescent="0.3">
      <c r="I7427" s="47"/>
    </row>
    <row r="7428" spans="9:9" ht="15" customHeight="1" x14ac:dyDescent="0.3">
      <c r="I7428" s="47"/>
    </row>
    <row r="7429" spans="9:9" ht="15" customHeight="1" x14ac:dyDescent="0.3">
      <c r="I7429" s="47"/>
    </row>
    <row r="7430" spans="9:9" ht="15" customHeight="1" x14ac:dyDescent="0.3">
      <c r="I7430" s="47"/>
    </row>
    <row r="7431" spans="9:9" ht="15" customHeight="1" x14ac:dyDescent="0.3">
      <c r="I7431" s="47"/>
    </row>
    <row r="7432" spans="9:9" ht="15" customHeight="1" x14ac:dyDescent="0.3">
      <c r="I7432" s="47"/>
    </row>
    <row r="7433" spans="9:9" ht="15" customHeight="1" x14ac:dyDescent="0.3">
      <c r="I7433" s="47"/>
    </row>
    <row r="7434" spans="9:9" ht="15" customHeight="1" x14ac:dyDescent="0.3">
      <c r="I7434" s="47"/>
    </row>
    <row r="7435" spans="9:9" ht="15" customHeight="1" x14ac:dyDescent="0.3">
      <c r="I7435" s="47"/>
    </row>
    <row r="7436" spans="9:9" ht="15" customHeight="1" x14ac:dyDescent="0.3">
      <c r="I7436" s="47"/>
    </row>
    <row r="7437" spans="9:9" ht="15" customHeight="1" x14ac:dyDescent="0.3">
      <c r="I7437" s="47"/>
    </row>
    <row r="7438" spans="9:9" ht="15" customHeight="1" x14ac:dyDescent="0.3">
      <c r="I7438" s="47"/>
    </row>
    <row r="7439" spans="9:9" ht="15" customHeight="1" x14ac:dyDescent="0.3">
      <c r="I7439" s="47"/>
    </row>
    <row r="7440" spans="9:9" ht="15" customHeight="1" x14ac:dyDescent="0.3">
      <c r="I7440" s="47"/>
    </row>
    <row r="7441" spans="9:9" ht="15" customHeight="1" x14ac:dyDescent="0.3">
      <c r="I7441" s="47"/>
    </row>
    <row r="7442" spans="9:9" ht="15" customHeight="1" x14ac:dyDescent="0.3">
      <c r="I7442" s="47"/>
    </row>
    <row r="7443" spans="9:9" ht="15" customHeight="1" x14ac:dyDescent="0.3">
      <c r="I7443" s="47"/>
    </row>
    <row r="7444" spans="9:9" ht="15" customHeight="1" x14ac:dyDescent="0.3">
      <c r="I7444" s="47"/>
    </row>
    <row r="7445" spans="9:9" ht="15" customHeight="1" x14ac:dyDescent="0.3">
      <c r="I7445" s="47"/>
    </row>
    <row r="7446" spans="9:9" ht="15" customHeight="1" x14ac:dyDescent="0.3">
      <c r="I7446" s="47"/>
    </row>
    <row r="7447" spans="9:9" ht="15" customHeight="1" x14ac:dyDescent="0.3">
      <c r="I7447" s="47"/>
    </row>
    <row r="7448" spans="9:9" ht="15" customHeight="1" x14ac:dyDescent="0.3">
      <c r="I7448" s="47"/>
    </row>
    <row r="7449" spans="9:9" ht="15" customHeight="1" x14ac:dyDescent="0.3">
      <c r="I7449" s="47"/>
    </row>
    <row r="7450" spans="9:9" ht="15" customHeight="1" x14ac:dyDescent="0.3">
      <c r="I7450" s="47"/>
    </row>
    <row r="7451" spans="9:9" ht="15" customHeight="1" x14ac:dyDescent="0.3">
      <c r="I7451" s="47"/>
    </row>
    <row r="7452" spans="9:9" ht="15" customHeight="1" x14ac:dyDescent="0.3">
      <c r="I7452" s="47"/>
    </row>
    <row r="7453" spans="9:9" ht="15" customHeight="1" x14ac:dyDescent="0.3">
      <c r="I7453" s="47"/>
    </row>
    <row r="7454" spans="9:9" ht="15" customHeight="1" x14ac:dyDescent="0.3">
      <c r="I7454" s="47"/>
    </row>
    <row r="7455" spans="9:9" ht="15" customHeight="1" x14ac:dyDescent="0.3">
      <c r="I7455" s="47"/>
    </row>
    <row r="7456" spans="9:9" ht="15" customHeight="1" x14ac:dyDescent="0.3">
      <c r="I7456" s="47"/>
    </row>
    <row r="7457" spans="9:9" ht="15" customHeight="1" x14ac:dyDescent="0.3">
      <c r="I7457" s="47"/>
    </row>
    <row r="7458" spans="9:9" ht="15" customHeight="1" x14ac:dyDescent="0.3">
      <c r="I7458" s="47"/>
    </row>
    <row r="7459" spans="9:9" ht="15" customHeight="1" x14ac:dyDescent="0.3">
      <c r="I7459" s="47"/>
    </row>
    <row r="7460" spans="9:9" ht="15" customHeight="1" x14ac:dyDescent="0.3">
      <c r="I7460" s="47"/>
    </row>
    <row r="7461" spans="9:9" ht="15" customHeight="1" x14ac:dyDescent="0.3">
      <c r="I7461" s="47"/>
    </row>
    <row r="7462" spans="9:9" ht="15" customHeight="1" x14ac:dyDescent="0.3">
      <c r="I7462" s="47"/>
    </row>
    <row r="7463" spans="9:9" ht="15" customHeight="1" x14ac:dyDescent="0.3">
      <c r="I7463" s="47"/>
    </row>
    <row r="7464" spans="9:9" ht="15" customHeight="1" x14ac:dyDescent="0.3">
      <c r="I7464" s="47"/>
    </row>
    <row r="7465" spans="9:9" ht="15" customHeight="1" x14ac:dyDescent="0.3">
      <c r="I7465" s="47"/>
    </row>
    <row r="7466" spans="9:9" ht="15" customHeight="1" x14ac:dyDescent="0.3">
      <c r="I7466" s="47"/>
    </row>
    <row r="7467" spans="9:9" ht="15" customHeight="1" x14ac:dyDescent="0.3">
      <c r="I7467" s="47"/>
    </row>
    <row r="7468" spans="9:9" ht="15" customHeight="1" x14ac:dyDescent="0.3">
      <c r="I7468" s="47"/>
    </row>
    <row r="7469" spans="9:9" ht="15" customHeight="1" x14ac:dyDescent="0.3">
      <c r="I7469" s="47"/>
    </row>
    <row r="7470" spans="9:9" ht="15" customHeight="1" x14ac:dyDescent="0.3">
      <c r="I7470" s="47"/>
    </row>
    <row r="7471" spans="9:9" ht="15" customHeight="1" x14ac:dyDescent="0.3">
      <c r="I7471" s="47"/>
    </row>
    <row r="7472" spans="9:9" ht="15" customHeight="1" x14ac:dyDescent="0.3">
      <c r="I7472" s="47"/>
    </row>
    <row r="7473" spans="9:9" ht="15" customHeight="1" x14ac:dyDescent="0.3">
      <c r="I7473" s="47"/>
    </row>
    <row r="7474" spans="9:9" ht="15" customHeight="1" x14ac:dyDescent="0.3">
      <c r="I7474" s="47"/>
    </row>
    <row r="7475" spans="9:9" ht="15" customHeight="1" x14ac:dyDescent="0.3">
      <c r="I7475" s="47"/>
    </row>
    <row r="7476" spans="9:9" ht="15" customHeight="1" x14ac:dyDescent="0.3">
      <c r="I7476" s="47"/>
    </row>
    <row r="7477" spans="9:9" ht="15" customHeight="1" x14ac:dyDescent="0.3">
      <c r="I7477" s="47"/>
    </row>
    <row r="7478" spans="9:9" ht="15" customHeight="1" x14ac:dyDescent="0.3">
      <c r="I7478" s="47"/>
    </row>
    <row r="7479" spans="9:9" ht="15" customHeight="1" x14ac:dyDescent="0.3">
      <c r="I7479" s="47"/>
    </row>
    <row r="7480" spans="9:9" ht="15" customHeight="1" x14ac:dyDescent="0.3">
      <c r="I7480" s="47"/>
    </row>
    <row r="7481" spans="9:9" ht="15" customHeight="1" x14ac:dyDescent="0.3">
      <c r="I7481" s="47"/>
    </row>
    <row r="7482" spans="9:9" ht="15" customHeight="1" x14ac:dyDescent="0.3">
      <c r="I7482" s="47"/>
    </row>
    <row r="7483" spans="9:9" ht="15" customHeight="1" x14ac:dyDescent="0.3">
      <c r="I7483" s="47"/>
    </row>
    <row r="7484" spans="9:9" ht="15" customHeight="1" x14ac:dyDescent="0.3">
      <c r="I7484" s="47"/>
    </row>
    <row r="7485" spans="9:9" ht="15" customHeight="1" x14ac:dyDescent="0.3">
      <c r="I7485" s="47"/>
    </row>
    <row r="7486" spans="9:9" ht="15" customHeight="1" x14ac:dyDescent="0.3">
      <c r="I7486" s="47"/>
    </row>
    <row r="7487" spans="9:9" ht="15" customHeight="1" x14ac:dyDescent="0.3">
      <c r="I7487" s="47"/>
    </row>
    <row r="7488" spans="9:9" ht="15" customHeight="1" x14ac:dyDescent="0.3">
      <c r="I7488" s="47"/>
    </row>
    <row r="7489" spans="9:9" ht="15" customHeight="1" x14ac:dyDescent="0.3">
      <c r="I7489" s="47"/>
    </row>
    <row r="7490" spans="9:9" ht="15" customHeight="1" x14ac:dyDescent="0.3">
      <c r="I7490" s="47"/>
    </row>
    <row r="7491" spans="9:9" ht="15" customHeight="1" x14ac:dyDescent="0.3">
      <c r="I7491" s="47"/>
    </row>
    <row r="7492" spans="9:9" ht="15" customHeight="1" x14ac:dyDescent="0.3">
      <c r="I7492" s="47"/>
    </row>
    <row r="7493" spans="9:9" ht="15" customHeight="1" x14ac:dyDescent="0.3">
      <c r="I7493" s="47"/>
    </row>
    <row r="7494" spans="9:9" ht="15" customHeight="1" x14ac:dyDescent="0.3">
      <c r="I7494" s="47"/>
    </row>
    <row r="7495" spans="9:9" ht="15" customHeight="1" x14ac:dyDescent="0.3">
      <c r="I7495" s="47"/>
    </row>
    <row r="7496" spans="9:9" ht="15" customHeight="1" x14ac:dyDescent="0.3">
      <c r="I7496" s="47"/>
    </row>
    <row r="7497" spans="9:9" ht="15" customHeight="1" x14ac:dyDescent="0.3">
      <c r="I7497" s="47"/>
    </row>
    <row r="7498" spans="9:9" ht="15" customHeight="1" x14ac:dyDescent="0.3">
      <c r="I7498" s="47"/>
    </row>
    <row r="7499" spans="9:9" ht="15" customHeight="1" x14ac:dyDescent="0.3">
      <c r="I7499" s="47"/>
    </row>
    <row r="7500" spans="9:9" ht="15" customHeight="1" x14ac:dyDescent="0.3">
      <c r="I7500" s="47"/>
    </row>
    <row r="7501" spans="9:9" ht="15" customHeight="1" x14ac:dyDescent="0.3">
      <c r="I7501" s="47"/>
    </row>
    <row r="7502" spans="9:9" ht="15" customHeight="1" x14ac:dyDescent="0.3">
      <c r="I7502" s="47"/>
    </row>
    <row r="7503" spans="9:9" ht="15" customHeight="1" x14ac:dyDescent="0.3">
      <c r="I7503" s="47"/>
    </row>
    <row r="7504" spans="9:9" ht="15" customHeight="1" x14ac:dyDescent="0.3">
      <c r="I7504" s="47"/>
    </row>
    <row r="7505" spans="9:9" ht="15" customHeight="1" x14ac:dyDescent="0.3">
      <c r="I7505" s="47"/>
    </row>
    <row r="7506" spans="9:9" ht="15" customHeight="1" x14ac:dyDescent="0.3">
      <c r="I7506" s="47"/>
    </row>
    <row r="7507" spans="9:9" ht="15" customHeight="1" x14ac:dyDescent="0.3">
      <c r="I7507" s="47"/>
    </row>
    <row r="7508" spans="9:9" ht="15" customHeight="1" x14ac:dyDescent="0.3">
      <c r="I7508" s="47"/>
    </row>
    <row r="7509" spans="9:9" ht="15" customHeight="1" x14ac:dyDescent="0.3">
      <c r="I7509" s="47"/>
    </row>
    <row r="7510" spans="9:9" ht="15" customHeight="1" x14ac:dyDescent="0.3">
      <c r="I7510" s="47"/>
    </row>
    <row r="7511" spans="9:9" ht="15" customHeight="1" x14ac:dyDescent="0.3">
      <c r="I7511" s="47"/>
    </row>
    <row r="7512" spans="9:9" ht="15" customHeight="1" x14ac:dyDescent="0.3">
      <c r="I7512" s="47"/>
    </row>
    <row r="7513" spans="9:9" ht="15" customHeight="1" x14ac:dyDescent="0.3">
      <c r="I7513" s="47"/>
    </row>
    <row r="7514" spans="9:9" ht="15" customHeight="1" x14ac:dyDescent="0.3">
      <c r="I7514" s="47"/>
    </row>
    <row r="7515" spans="9:9" ht="15" customHeight="1" x14ac:dyDescent="0.3">
      <c r="I7515" s="47"/>
    </row>
    <row r="7516" spans="9:9" ht="15" customHeight="1" x14ac:dyDescent="0.3">
      <c r="I7516" s="47"/>
    </row>
    <row r="7517" spans="9:9" ht="15" customHeight="1" x14ac:dyDescent="0.3">
      <c r="I7517" s="47"/>
    </row>
    <row r="7518" spans="9:9" ht="15" customHeight="1" x14ac:dyDescent="0.3">
      <c r="I7518" s="47"/>
    </row>
    <row r="7519" spans="9:9" ht="15" customHeight="1" x14ac:dyDescent="0.3">
      <c r="I7519" s="47"/>
    </row>
    <row r="7520" spans="9:9" ht="15" customHeight="1" x14ac:dyDescent="0.3">
      <c r="I7520" s="47"/>
    </row>
    <row r="7521" spans="9:9" ht="15" customHeight="1" x14ac:dyDescent="0.3">
      <c r="I7521" s="47"/>
    </row>
    <row r="7522" spans="9:9" ht="15" customHeight="1" x14ac:dyDescent="0.3">
      <c r="I7522" s="47"/>
    </row>
    <row r="7523" spans="9:9" ht="15" customHeight="1" x14ac:dyDescent="0.3">
      <c r="I7523" s="47"/>
    </row>
    <row r="7524" spans="9:9" ht="15" customHeight="1" x14ac:dyDescent="0.3">
      <c r="I7524" s="47"/>
    </row>
    <row r="7525" spans="9:9" ht="15" customHeight="1" x14ac:dyDescent="0.3">
      <c r="I7525" s="47"/>
    </row>
    <row r="7526" spans="9:9" ht="15" customHeight="1" x14ac:dyDescent="0.3">
      <c r="I7526" s="47"/>
    </row>
    <row r="7527" spans="9:9" ht="15" customHeight="1" x14ac:dyDescent="0.3">
      <c r="I7527" s="47"/>
    </row>
    <row r="7528" spans="9:9" ht="15" customHeight="1" x14ac:dyDescent="0.3">
      <c r="I7528" s="47"/>
    </row>
    <row r="7529" spans="9:9" ht="15" customHeight="1" x14ac:dyDescent="0.3">
      <c r="I7529" s="47"/>
    </row>
    <row r="7530" spans="9:9" ht="15" customHeight="1" x14ac:dyDescent="0.3">
      <c r="I7530" s="47"/>
    </row>
    <row r="7531" spans="9:9" ht="15" customHeight="1" x14ac:dyDescent="0.3">
      <c r="I7531" s="47"/>
    </row>
    <row r="7532" spans="9:9" ht="15" customHeight="1" x14ac:dyDescent="0.3">
      <c r="I7532" s="47"/>
    </row>
    <row r="7533" spans="9:9" ht="15" customHeight="1" x14ac:dyDescent="0.3">
      <c r="I7533" s="47"/>
    </row>
    <row r="7534" spans="9:9" ht="15" customHeight="1" x14ac:dyDescent="0.3">
      <c r="I7534" s="47"/>
    </row>
    <row r="7535" spans="9:9" ht="15" customHeight="1" x14ac:dyDescent="0.3">
      <c r="I7535" s="47"/>
    </row>
    <row r="7536" spans="9:9" ht="15" customHeight="1" x14ac:dyDescent="0.3">
      <c r="I7536" s="47"/>
    </row>
    <row r="7537" spans="9:9" ht="15" customHeight="1" x14ac:dyDescent="0.3">
      <c r="I7537" s="47"/>
    </row>
    <row r="7538" spans="9:9" ht="15" customHeight="1" x14ac:dyDescent="0.3">
      <c r="I7538" s="47"/>
    </row>
    <row r="7539" spans="9:9" ht="15" customHeight="1" x14ac:dyDescent="0.3">
      <c r="I7539" s="47"/>
    </row>
    <row r="7540" spans="9:9" ht="15" customHeight="1" x14ac:dyDescent="0.3">
      <c r="I7540" s="47"/>
    </row>
    <row r="7541" spans="9:9" ht="15" customHeight="1" x14ac:dyDescent="0.3">
      <c r="I7541" s="47"/>
    </row>
    <row r="7542" spans="9:9" ht="15" customHeight="1" x14ac:dyDescent="0.3">
      <c r="I7542" s="47"/>
    </row>
    <row r="7543" spans="9:9" ht="15" customHeight="1" x14ac:dyDescent="0.3">
      <c r="I7543" s="47"/>
    </row>
    <row r="7544" spans="9:9" ht="15" customHeight="1" x14ac:dyDescent="0.3">
      <c r="I7544" s="47"/>
    </row>
    <row r="7545" spans="9:9" ht="15" customHeight="1" x14ac:dyDescent="0.3">
      <c r="I7545" s="47"/>
    </row>
    <row r="7546" spans="9:9" ht="15" customHeight="1" x14ac:dyDescent="0.3">
      <c r="I7546" s="47"/>
    </row>
    <row r="7547" spans="9:9" ht="15" customHeight="1" x14ac:dyDescent="0.3">
      <c r="I7547" s="47"/>
    </row>
    <row r="7548" spans="9:9" ht="15" customHeight="1" x14ac:dyDescent="0.3">
      <c r="I7548" s="47"/>
    </row>
    <row r="7549" spans="9:9" ht="15" customHeight="1" x14ac:dyDescent="0.3">
      <c r="I7549" s="47"/>
    </row>
    <row r="7550" spans="9:9" ht="15" customHeight="1" x14ac:dyDescent="0.3">
      <c r="I7550" s="47"/>
    </row>
    <row r="7551" spans="9:9" ht="15" customHeight="1" x14ac:dyDescent="0.3">
      <c r="I7551" s="47"/>
    </row>
    <row r="7552" spans="9:9" ht="15" customHeight="1" x14ac:dyDescent="0.3">
      <c r="I7552" s="47"/>
    </row>
    <row r="7553" spans="9:9" ht="15" customHeight="1" x14ac:dyDescent="0.3">
      <c r="I7553" s="47"/>
    </row>
    <row r="7554" spans="9:9" ht="15" customHeight="1" x14ac:dyDescent="0.3">
      <c r="I7554" s="47"/>
    </row>
    <row r="7555" spans="9:9" ht="15" customHeight="1" x14ac:dyDescent="0.3">
      <c r="I7555" s="47"/>
    </row>
    <row r="7556" spans="9:9" ht="15" customHeight="1" x14ac:dyDescent="0.3">
      <c r="I7556" s="47"/>
    </row>
    <row r="7557" spans="9:9" ht="15" customHeight="1" x14ac:dyDescent="0.3">
      <c r="I7557" s="47"/>
    </row>
    <row r="7558" spans="9:9" ht="15" customHeight="1" x14ac:dyDescent="0.3">
      <c r="I7558" s="47"/>
    </row>
    <row r="7559" spans="9:9" ht="15" customHeight="1" x14ac:dyDescent="0.3">
      <c r="I7559" s="47"/>
    </row>
    <row r="7560" spans="9:9" ht="15" customHeight="1" x14ac:dyDescent="0.3">
      <c r="I7560" s="47"/>
    </row>
    <row r="7561" spans="9:9" ht="15" customHeight="1" x14ac:dyDescent="0.3">
      <c r="I7561" s="47"/>
    </row>
    <row r="7562" spans="9:9" ht="15" customHeight="1" x14ac:dyDescent="0.3">
      <c r="I7562" s="47"/>
    </row>
    <row r="7563" spans="9:9" ht="15" customHeight="1" x14ac:dyDescent="0.3">
      <c r="I7563" s="47"/>
    </row>
    <row r="7564" spans="9:9" ht="15" customHeight="1" x14ac:dyDescent="0.3">
      <c r="I7564" s="47"/>
    </row>
    <row r="7565" spans="9:9" ht="15" customHeight="1" x14ac:dyDescent="0.3">
      <c r="I7565" s="47"/>
    </row>
    <row r="7566" spans="9:9" ht="15" customHeight="1" x14ac:dyDescent="0.3">
      <c r="I7566" s="47"/>
    </row>
    <row r="7567" spans="9:9" ht="15" customHeight="1" x14ac:dyDescent="0.3">
      <c r="I7567" s="47"/>
    </row>
    <row r="7568" spans="9:9" ht="15" customHeight="1" x14ac:dyDescent="0.3">
      <c r="I7568" s="47"/>
    </row>
    <row r="7569" spans="9:9" ht="15" customHeight="1" x14ac:dyDescent="0.3">
      <c r="I7569" s="47"/>
    </row>
    <row r="7570" spans="9:9" ht="15" customHeight="1" x14ac:dyDescent="0.3">
      <c r="I7570" s="47"/>
    </row>
    <row r="7571" spans="9:9" ht="15" customHeight="1" x14ac:dyDescent="0.3">
      <c r="I7571" s="47"/>
    </row>
    <row r="7572" spans="9:9" ht="15" customHeight="1" x14ac:dyDescent="0.3">
      <c r="I7572" s="47"/>
    </row>
    <row r="7573" spans="9:9" ht="15" customHeight="1" x14ac:dyDescent="0.3">
      <c r="I7573" s="47"/>
    </row>
    <row r="7574" spans="9:9" ht="15" customHeight="1" x14ac:dyDescent="0.3">
      <c r="I7574" s="47"/>
    </row>
    <row r="7575" spans="9:9" ht="15" customHeight="1" x14ac:dyDescent="0.3">
      <c r="I7575" s="47"/>
    </row>
    <row r="7576" spans="9:9" ht="15" customHeight="1" x14ac:dyDescent="0.3">
      <c r="I7576" s="47"/>
    </row>
    <row r="7577" spans="9:9" ht="15" customHeight="1" x14ac:dyDescent="0.3">
      <c r="I7577" s="47"/>
    </row>
    <row r="7578" spans="9:9" ht="15" customHeight="1" x14ac:dyDescent="0.3">
      <c r="I7578" s="47"/>
    </row>
    <row r="7579" spans="9:9" ht="15" customHeight="1" x14ac:dyDescent="0.3">
      <c r="I7579" s="47"/>
    </row>
    <row r="7580" spans="9:9" ht="15" customHeight="1" x14ac:dyDescent="0.3">
      <c r="I7580" s="47"/>
    </row>
    <row r="7581" spans="9:9" ht="15" customHeight="1" x14ac:dyDescent="0.3">
      <c r="I7581" s="47"/>
    </row>
    <row r="7582" spans="9:9" ht="15" customHeight="1" x14ac:dyDescent="0.3">
      <c r="I7582" s="47"/>
    </row>
    <row r="7583" spans="9:9" ht="15" customHeight="1" x14ac:dyDescent="0.3">
      <c r="I7583" s="47"/>
    </row>
    <row r="7584" spans="9:9" ht="15" customHeight="1" x14ac:dyDescent="0.3">
      <c r="I7584" s="47"/>
    </row>
    <row r="7585" spans="9:9" ht="15" customHeight="1" x14ac:dyDescent="0.3">
      <c r="I7585" s="47"/>
    </row>
    <row r="7586" spans="9:9" ht="15" customHeight="1" x14ac:dyDescent="0.3">
      <c r="I7586" s="47"/>
    </row>
    <row r="7587" spans="9:9" ht="15" customHeight="1" x14ac:dyDescent="0.3">
      <c r="I7587" s="47"/>
    </row>
    <row r="7588" spans="9:9" ht="15" customHeight="1" x14ac:dyDescent="0.3">
      <c r="I7588" s="47"/>
    </row>
    <row r="7589" spans="9:9" ht="15" customHeight="1" x14ac:dyDescent="0.3">
      <c r="I7589" s="47"/>
    </row>
    <row r="7590" spans="9:9" ht="15" customHeight="1" x14ac:dyDescent="0.3">
      <c r="I7590" s="47"/>
    </row>
    <row r="7591" spans="9:9" ht="15" customHeight="1" x14ac:dyDescent="0.3">
      <c r="I7591" s="47"/>
    </row>
    <row r="7592" spans="9:9" ht="15" customHeight="1" x14ac:dyDescent="0.3">
      <c r="I7592" s="47"/>
    </row>
    <row r="7593" spans="9:9" ht="15" customHeight="1" x14ac:dyDescent="0.3">
      <c r="I7593" s="47"/>
    </row>
    <row r="7594" spans="9:9" ht="15" customHeight="1" x14ac:dyDescent="0.3">
      <c r="I7594" s="47"/>
    </row>
    <row r="7595" spans="9:9" ht="15" customHeight="1" x14ac:dyDescent="0.3">
      <c r="I7595" s="47"/>
    </row>
    <row r="7596" spans="9:9" ht="15" customHeight="1" x14ac:dyDescent="0.3">
      <c r="I7596" s="47"/>
    </row>
    <row r="7597" spans="9:9" ht="15" customHeight="1" x14ac:dyDescent="0.3">
      <c r="I7597" s="47"/>
    </row>
    <row r="7598" spans="9:9" ht="15" customHeight="1" x14ac:dyDescent="0.3">
      <c r="I7598" s="47"/>
    </row>
    <row r="7599" spans="9:9" ht="15" customHeight="1" x14ac:dyDescent="0.3">
      <c r="I7599" s="47"/>
    </row>
    <row r="7600" spans="9:9" ht="15" customHeight="1" x14ac:dyDescent="0.3">
      <c r="I7600" s="47"/>
    </row>
    <row r="7601" spans="9:9" ht="15" customHeight="1" x14ac:dyDescent="0.3">
      <c r="I7601" s="47"/>
    </row>
    <row r="7602" spans="9:9" ht="15" customHeight="1" x14ac:dyDescent="0.3">
      <c r="I7602" s="47"/>
    </row>
    <row r="7603" spans="9:9" ht="15" customHeight="1" x14ac:dyDescent="0.3">
      <c r="I7603" s="47"/>
    </row>
    <row r="7604" spans="9:9" ht="15" customHeight="1" x14ac:dyDescent="0.3">
      <c r="I7604" s="47"/>
    </row>
    <row r="7605" spans="9:9" ht="15" customHeight="1" x14ac:dyDescent="0.3">
      <c r="I7605" s="47"/>
    </row>
    <row r="7606" spans="9:9" ht="15" customHeight="1" x14ac:dyDescent="0.3">
      <c r="I7606" s="47"/>
    </row>
    <row r="7607" spans="9:9" ht="15" customHeight="1" x14ac:dyDescent="0.3">
      <c r="I7607" s="47"/>
    </row>
    <row r="7608" spans="9:9" ht="15" customHeight="1" x14ac:dyDescent="0.3">
      <c r="I7608" s="47"/>
    </row>
    <row r="7609" spans="9:9" ht="15" customHeight="1" x14ac:dyDescent="0.3">
      <c r="I7609" s="47"/>
    </row>
    <row r="7610" spans="9:9" ht="15" customHeight="1" x14ac:dyDescent="0.3">
      <c r="I7610" s="47"/>
    </row>
    <row r="7611" spans="9:9" ht="15" customHeight="1" x14ac:dyDescent="0.3">
      <c r="I7611" s="47"/>
    </row>
    <row r="7612" spans="9:9" ht="15" customHeight="1" x14ac:dyDescent="0.3">
      <c r="I7612" s="47"/>
    </row>
    <row r="7613" spans="9:9" ht="15" customHeight="1" x14ac:dyDescent="0.3">
      <c r="I7613" s="47"/>
    </row>
    <row r="7614" spans="9:9" ht="15" customHeight="1" x14ac:dyDescent="0.3">
      <c r="I7614" s="47"/>
    </row>
    <row r="7615" spans="9:9" ht="15" customHeight="1" x14ac:dyDescent="0.3">
      <c r="I7615" s="47"/>
    </row>
    <row r="7616" spans="9:9" ht="15" customHeight="1" x14ac:dyDescent="0.3">
      <c r="I7616" s="47"/>
    </row>
    <row r="7617" spans="9:9" ht="15" customHeight="1" x14ac:dyDescent="0.3">
      <c r="I7617" s="47"/>
    </row>
    <row r="7618" spans="9:9" ht="15" customHeight="1" x14ac:dyDescent="0.3">
      <c r="I7618" s="47"/>
    </row>
    <row r="7619" spans="9:9" ht="15" customHeight="1" x14ac:dyDescent="0.3">
      <c r="I7619" s="47"/>
    </row>
    <row r="7620" spans="9:9" ht="15" customHeight="1" x14ac:dyDescent="0.3">
      <c r="I7620" s="47"/>
    </row>
    <row r="7621" spans="9:9" ht="15" customHeight="1" x14ac:dyDescent="0.3">
      <c r="I7621" s="47"/>
    </row>
    <row r="7622" spans="9:9" ht="15" customHeight="1" x14ac:dyDescent="0.3">
      <c r="I7622" s="47"/>
    </row>
    <row r="7623" spans="9:9" ht="15" customHeight="1" x14ac:dyDescent="0.3">
      <c r="I7623" s="47"/>
    </row>
    <row r="7624" spans="9:9" ht="15" customHeight="1" x14ac:dyDescent="0.3">
      <c r="I7624" s="47"/>
    </row>
    <row r="7625" spans="9:9" ht="15" customHeight="1" x14ac:dyDescent="0.3">
      <c r="I7625" s="47"/>
    </row>
    <row r="7626" spans="9:9" ht="15" customHeight="1" x14ac:dyDescent="0.3">
      <c r="I7626" s="47"/>
    </row>
    <row r="7627" spans="9:9" ht="15" customHeight="1" x14ac:dyDescent="0.3">
      <c r="I7627" s="47"/>
    </row>
    <row r="7628" spans="9:9" ht="15" customHeight="1" x14ac:dyDescent="0.3">
      <c r="I7628" s="47"/>
    </row>
    <row r="7629" spans="9:9" ht="15" customHeight="1" x14ac:dyDescent="0.3">
      <c r="I7629" s="47"/>
    </row>
    <row r="7630" spans="9:9" ht="15" customHeight="1" x14ac:dyDescent="0.3">
      <c r="I7630" s="47"/>
    </row>
    <row r="7631" spans="9:9" ht="15" customHeight="1" x14ac:dyDescent="0.3">
      <c r="I7631" s="47"/>
    </row>
    <row r="7632" spans="9:9" ht="15" customHeight="1" x14ac:dyDescent="0.3">
      <c r="I7632" s="47"/>
    </row>
    <row r="7633" spans="9:9" ht="15" customHeight="1" x14ac:dyDescent="0.3">
      <c r="I7633" s="47"/>
    </row>
    <row r="7634" spans="9:9" ht="15" customHeight="1" x14ac:dyDescent="0.3">
      <c r="I7634" s="47"/>
    </row>
    <row r="7635" spans="9:9" ht="15" customHeight="1" x14ac:dyDescent="0.3">
      <c r="I7635" s="47"/>
    </row>
    <row r="7636" spans="9:9" ht="15" customHeight="1" x14ac:dyDescent="0.3">
      <c r="I7636" s="47"/>
    </row>
    <row r="7637" spans="9:9" ht="15" customHeight="1" x14ac:dyDescent="0.3">
      <c r="I7637" s="47"/>
    </row>
    <row r="7638" spans="9:9" ht="15" customHeight="1" x14ac:dyDescent="0.3">
      <c r="I7638" s="47"/>
    </row>
    <row r="7639" spans="9:9" ht="15" customHeight="1" x14ac:dyDescent="0.3">
      <c r="I7639" s="47"/>
    </row>
    <row r="7640" spans="9:9" ht="15" customHeight="1" x14ac:dyDescent="0.3">
      <c r="I7640" s="47"/>
    </row>
    <row r="7641" spans="9:9" ht="15" customHeight="1" x14ac:dyDescent="0.3">
      <c r="I7641" s="47"/>
    </row>
    <row r="7642" spans="9:9" ht="15" customHeight="1" x14ac:dyDescent="0.3">
      <c r="I7642" s="47"/>
    </row>
    <row r="7643" spans="9:9" ht="15" customHeight="1" x14ac:dyDescent="0.3">
      <c r="I7643" s="47"/>
    </row>
    <row r="7644" spans="9:9" ht="15" customHeight="1" x14ac:dyDescent="0.3">
      <c r="I7644" s="47"/>
    </row>
    <row r="7645" spans="9:9" ht="15" customHeight="1" x14ac:dyDescent="0.3">
      <c r="I7645" s="47"/>
    </row>
    <row r="7646" spans="9:9" ht="15" customHeight="1" x14ac:dyDescent="0.3">
      <c r="I7646" s="47"/>
    </row>
    <row r="7647" spans="9:9" ht="15" customHeight="1" x14ac:dyDescent="0.3">
      <c r="I7647" s="47"/>
    </row>
    <row r="7648" spans="9:9" ht="15" customHeight="1" x14ac:dyDescent="0.3">
      <c r="I7648" s="47"/>
    </row>
    <row r="7649" spans="9:9" ht="15" customHeight="1" x14ac:dyDescent="0.3">
      <c r="I7649" s="47"/>
    </row>
    <row r="7650" spans="9:9" ht="15" customHeight="1" x14ac:dyDescent="0.3">
      <c r="I7650" s="47"/>
    </row>
    <row r="7651" spans="9:9" ht="15" customHeight="1" x14ac:dyDescent="0.3">
      <c r="I7651" s="47"/>
    </row>
    <row r="7652" spans="9:9" ht="15" customHeight="1" x14ac:dyDescent="0.3">
      <c r="I7652" s="47"/>
    </row>
    <row r="7653" spans="9:9" ht="15" customHeight="1" x14ac:dyDescent="0.3">
      <c r="I7653" s="47"/>
    </row>
    <row r="7654" spans="9:9" ht="15" customHeight="1" x14ac:dyDescent="0.3">
      <c r="I7654" s="47"/>
    </row>
    <row r="7655" spans="9:9" ht="15" customHeight="1" x14ac:dyDescent="0.3">
      <c r="I7655" s="47"/>
    </row>
    <row r="7656" spans="9:9" ht="15" customHeight="1" x14ac:dyDescent="0.3">
      <c r="I7656" s="47"/>
    </row>
    <row r="7657" spans="9:9" ht="15" customHeight="1" x14ac:dyDescent="0.3">
      <c r="I7657" s="47"/>
    </row>
    <row r="7658" spans="9:9" ht="15" customHeight="1" x14ac:dyDescent="0.3">
      <c r="I7658" s="47"/>
    </row>
    <row r="7659" spans="9:9" ht="15" customHeight="1" x14ac:dyDescent="0.3">
      <c r="I7659" s="47"/>
    </row>
    <row r="7660" spans="9:9" ht="15" customHeight="1" x14ac:dyDescent="0.3">
      <c r="I7660" s="47"/>
    </row>
    <row r="7661" spans="9:9" ht="15" customHeight="1" x14ac:dyDescent="0.3">
      <c r="I7661" s="47"/>
    </row>
    <row r="7662" spans="9:9" ht="15" customHeight="1" x14ac:dyDescent="0.3">
      <c r="I7662" s="47"/>
    </row>
    <row r="7663" spans="9:9" ht="15" customHeight="1" x14ac:dyDescent="0.3">
      <c r="I7663" s="47"/>
    </row>
    <row r="7664" spans="9:9" ht="15" customHeight="1" x14ac:dyDescent="0.3">
      <c r="I7664" s="47"/>
    </row>
    <row r="7665" spans="9:9" ht="15" customHeight="1" x14ac:dyDescent="0.3">
      <c r="I7665" s="47"/>
    </row>
    <row r="7666" spans="9:9" ht="15" customHeight="1" x14ac:dyDescent="0.3">
      <c r="I7666" s="47"/>
    </row>
    <row r="7667" spans="9:9" ht="15" customHeight="1" x14ac:dyDescent="0.3">
      <c r="I7667" s="47"/>
    </row>
    <row r="7668" spans="9:9" ht="15" customHeight="1" x14ac:dyDescent="0.3">
      <c r="I7668" s="47"/>
    </row>
    <row r="7669" spans="9:9" ht="15" customHeight="1" x14ac:dyDescent="0.3">
      <c r="I7669" s="47"/>
    </row>
    <row r="7670" spans="9:9" ht="15" customHeight="1" x14ac:dyDescent="0.3">
      <c r="I7670" s="47"/>
    </row>
    <row r="7671" spans="9:9" ht="15" customHeight="1" x14ac:dyDescent="0.3">
      <c r="I7671" s="47"/>
    </row>
    <row r="7672" spans="9:9" ht="15" customHeight="1" x14ac:dyDescent="0.3">
      <c r="I7672" s="47"/>
    </row>
    <row r="7673" spans="9:9" ht="15" customHeight="1" x14ac:dyDescent="0.3">
      <c r="I7673" s="47"/>
    </row>
    <row r="7674" spans="9:9" ht="15" customHeight="1" x14ac:dyDescent="0.3">
      <c r="I7674" s="47"/>
    </row>
    <row r="7675" spans="9:9" ht="15" customHeight="1" x14ac:dyDescent="0.3">
      <c r="I7675" s="47"/>
    </row>
    <row r="7676" spans="9:9" ht="15" customHeight="1" x14ac:dyDescent="0.3">
      <c r="I7676" s="47"/>
    </row>
    <row r="7677" spans="9:9" ht="15" customHeight="1" x14ac:dyDescent="0.3">
      <c r="I7677" s="47"/>
    </row>
    <row r="7678" spans="9:9" ht="15" customHeight="1" x14ac:dyDescent="0.3">
      <c r="I7678" s="47"/>
    </row>
    <row r="7679" spans="9:9" ht="15" customHeight="1" x14ac:dyDescent="0.3">
      <c r="I7679" s="47"/>
    </row>
    <row r="7680" spans="9:9" ht="15" customHeight="1" x14ac:dyDescent="0.3">
      <c r="I7680" s="47"/>
    </row>
    <row r="7681" spans="9:9" ht="15" customHeight="1" x14ac:dyDescent="0.3">
      <c r="I7681" s="47"/>
    </row>
    <row r="7682" spans="9:9" ht="15" customHeight="1" x14ac:dyDescent="0.3">
      <c r="I7682" s="47"/>
    </row>
    <row r="7683" spans="9:9" ht="15" customHeight="1" x14ac:dyDescent="0.3">
      <c r="I7683" s="47"/>
    </row>
    <row r="7684" spans="9:9" ht="15" customHeight="1" x14ac:dyDescent="0.3">
      <c r="I7684" s="47"/>
    </row>
    <row r="7685" spans="9:9" ht="15" customHeight="1" x14ac:dyDescent="0.3">
      <c r="I7685" s="47"/>
    </row>
    <row r="7686" spans="9:9" ht="15" customHeight="1" x14ac:dyDescent="0.3">
      <c r="I7686" s="47"/>
    </row>
    <row r="7687" spans="9:9" ht="15" customHeight="1" x14ac:dyDescent="0.3">
      <c r="I7687" s="47"/>
    </row>
    <row r="7688" spans="9:9" ht="15" customHeight="1" x14ac:dyDescent="0.3">
      <c r="I7688" s="47"/>
    </row>
    <row r="7689" spans="9:9" ht="15" customHeight="1" x14ac:dyDescent="0.3">
      <c r="I7689" s="47"/>
    </row>
    <row r="7690" spans="9:9" ht="15" customHeight="1" x14ac:dyDescent="0.3">
      <c r="I7690" s="47"/>
    </row>
    <row r="7691" spans="9:9" ht="15" customHeight="1" x14ac:dyDescent="0.3">
      <c r="I7691" s="47"/>
    </row>
    <row r="7692" spans="9:9" ht="15" customHeight="1" x14ac:dyDescent="0.3">
      <c r="I7692" s="47"/>
    </row>
    <row r="7693" spans="9:9" ht="15" customHeight="1" x14ac:dyDescent="0.3">
      <c r="I7693" s="47"/>
    </row>
    <row r="7694" spans="9:9" ht="15" customHeight="1" x14ac:dyDescent="0.3">
      <c r="I7694" s="47"/>
    </row>
    <row r="7695" spans="9:9" ht="15" customHeight="1" x14ac:dyDescent="0.3">
      <c r="I7695" s="47"/>
    </row>
    <row r="7696" spans="9:9" ht="15" customHeight="1" x14ac:dyDescent="0.3">
      <c r="I7696" s="47"/>
    </row>
    <row r="7697" spans="9:9" ht="15" customHeight="1" x14ac:dyDescent="0.3">
      <c r="I7697" s="47"/>
    </row>
    <row r="7698" spans="9:9" ht="15" customHeight="1" x14ac:dyDescent="0.3">
      <c r="I7698" s="47"/>
    </row>
    <row r="7699" spans="9:9" ht="15" customHeight="1" x14ac:dyDescent="0.3">
      <c r="I7699" s="47"/>
    </row>
    <row r="7700" spans="9:9" ht="15" customHeight="1" x14ac:dyDescent="0.3">
      <c r="I7700" s="47"/>
    </row>
    <row r="7701" spans="9:9" ht="15" customHeight="1" x14ac:dyDescent="0.3">
      <c r="I7701" s="47"/>
    </row>
    <row r="7702" spans="9:9" ht="15" customHeight="1" x14ac:dyDescent="0.3">
      <c r="I7702" s="47"/>
    </row>
    <row r="7703" spans="9:9" ht="15" customHeight="1" x14ac:dyDescent="0.3">
      <c r="I7703" s="47"/>
    </row>
    <row r="7704" spans="9:9" ht="15" customHeight="1" x14ac:dyDescent="0.3">
      <c r="I7704" s="47"/>
    </row>
    <row r="7705" spans="9:9" ht="15" customHeight="1" x14ac:dyDescent="0.3">
      <c r="I7705" s="47"/>
    </row>
    <row r="7706" spans="9:9" ht="15" customHeight="1" x14ac:dyDescent="0.3">
      <c r="I7706" s="47"/>
    </row>
    <row r="7707" spans="9:9" ht="15" customHeight="1" x14ac:dyDescent="0.3">
      <c r="I7707" s="47"/>
    </row>
    <row r="7708" spans="9:9" ht="15" customHeight="1" x14ac:dyDescent="0.3">
      <c r="I7708" s="47"/>
    </row>
    <row r="7709" spans="9:9" ht="15" customHeight="1" x14ac:dyDescent="0.3">
      <c r="I7709" s="47"/>
    </row>
    <row r="7710" spans="9:9" ht="15" customHeight="1" x14ac:dyDescent="0.3">
      <c r="I7710" s="47"/>
    </row>
    <row r="7711" spans="9:9" ht="15" customHeight="1" x14ac:dyDescent="0.3">
      <c r="I7711" s="47"/>
    </row>
    <row r="7712" spans="9:9" ht="15" customHeight="1" x14ac:dyDescent="0.3">
      <c r="I7712" s="47"/>
    </row>
    <row r="7713" spans="9:9" ht="15" customHeight="1" x14ac:dyDescent="0.3">
      <c r="I7713" s="47"/>
    </row>
    <row r="7714" spans="9:9" ht="15" customHeight="1" x14ac:dyDescent="0.3">
      <c r="I7714" s="47"/>
    </row>
    <row r="7715" spans="9:9" ht="15" customHeight="1" x14ac:dyDescent="0.3">
      <c r="I7715" s="47"/>
    </row>
    <row r="7716" spans="9:9" ht="15" customHeight="1" x14ac:dyDescent="0.3">
      <c r="I7716" s="47"/>
    </row>
    <row r="7717" spans="9:9" ht="15" customHeight="1" x14ac:dyDescent="0.3">
      <c r="I7717" s="47"/>
    </row>
    <row r="7718" spans="9:9" ht="15" customHeight="1" x14ac:dyDescent="0.3">
      <c r="I7718" s="47"/>
    </row>
    <row r="7719" spans="9:9" ht="15" customHeight="1" x14ac:dyDescent="0.3">
      <c r="I7719" s="47"/>
    </row>
    <row r="7720" spans="9:9" ht="15" customHeight="1" x14ac:dyDescent="0.3">
      <c r="I7720" s="47"/>
    </row>
    <row r="7721" spans="9:9" ht="15" customHeight="1" x14ac:dyDescent="0.3">
      <c r="I7721" s="47"/>
    </row>
    <row r="7722" spans="9:9" ht="15" customHeight="1" x14ac:dyDescent="0.3">
      <c r="I7722" s="47"/>
    </row>
    <row r="7723" spans="9:9" ht="15" customHeight="1" x14ac:dyDescent="0.3">
      <c r="I7723" s="47"/>
    </row>
    <row r="7724" spans="9:9" ht="15" customHeight="1" x14ac:dyDescent="0.3">
      <c r="I7724" s="47"/>
    </row>
    <row r="7725" spans="9:9" ht="15" customHeight="1" x14ac:dyDescent="0.3">
      <c r="I7725" s="47"/>
    </row>
    <row r="7726" spans="9:9" ht="15" customHeight="1" x14ac:dyDescent="0.3">
      <c r="I7726" s="47"/>
    </row>
    <row r="7727" spans="9:9" ht="15" customHeight="1" x14ac:dyDescent="0.3">
      <c r="I7727" s="47"/>
    </row>
    <row r="7728" spans="9:9" ht="15" customHeight="1" x14ac:dyDescent="0.3">
      <c r="I7728" s="47"/>
    </row>
    <row r="7729" spans="9:9" ht="15" customHeight="1" x14ac:dyDescent="0.3">
      <c r="I7729" s="47"/>
    </row>
    <row r="7730" spans="9:9" ht="15" customHeight="1" x14ac:dyDescent="0.3">
      <c r="I7730" s="47"/>
    </row>
    <row r="7731" spans="9:9" ht="15" customHeight="1" x14ac:dyDescent="0.3">
      <c r="I7731" s="47"/>
    </row>
    <row r="7732" spans="9:9" ht="15" customHeight="1" x14ac:dyDescent="0.3">
      <c r="I7732" s="47"/>
    </row>
    <row r="7733" spans="9:9" ht="15" customHeight="1" x14ac:dyDescent="0.3">
      <c r="I7733" s="47"/>
    </row>
    <row r="7734" spans="9:9" ht="15" customHeight="1" x14ac:dyDescent="0.3">
      <c r="I7734" s="47"/>
    </row>
    <row r="7735" spans="9:9" ht="15" customHeight="1" x14ac:dyDescent="0.3">
      <c r="I7735" s="47"/>
    </row>
    <row r="7736" spans="9:9" ht="15" customHeight="1" x14ac:dyDescent="0.3">
      <c r="I7736" s="47"/>
    </row>
    <row r="7737" spans="9:9" ht="15" customHeight="1" x14ac:dyDescent="0.3">
      <c r="I7737" s="47"/>
    </row>
    <row r="7738" spans="9:9" ht="15" customHeight="1" x14ac:dyDescent="0.3">
      <c r="I7738" s="47"/>
    </row>
    <row r="7739" spans="9:9" ht="15" customHeight="1" x14ac:dyDescent="0.3">
      <c r="I7739" s="47"/>
    </row>
    <row r="7740" spans="9:9" ht="15" customHeight="1" x14ac:dyDescent="0.3">
      <c r="I7740" s="47"/>
    </row>
    <row r="7741" spans="9:9" ht="15" customHeight="1" x14ac:dyDescent="0.3">
      <c r="I7741" s="47"/>
    </row>
    <row r="7742" spans="9:9" ht="15" customHeight="1" x14ac:dyDescent="0.3">
      <c r="I7742" s="47"/>
    </row>
    <row r="7743" spans="9:9" ht="15" customHeight="1" x14ac:dyDescent="0.3">
      <c r="I7743" s="47"/>
    </row>
    <row r="7744" spans="9:9" ht="15" customHeight="1" x14ac:dyDescent="0.3">
      <c r="I7744" s="47"/>
    </row>
    <row r="7745" spans="9:9" ht="15" customHeight="1" x14ac:dyDescent="0.3">
      <c r="I7745" s="47"/>
    </row>
    <row r="7746" spans="9:9" ht="15" customHeight="1" x14ac:dyDescent="0.3">
      <c r="I7746" s="47"/>
    </row>
    <row r="7747" spans="9:9" ht="15" customHeight="1" x14ac:dyDescent="0.3">
      <c r="I7747" s="47"/>
    </row>
    <row r="7748" spans="9:9" ht="15" customHeight="1" x14ac:dyDescent="0.3">
      <c r="I7748" s="47"/>
    </row>
    <row r="7749" spans="9:9" ht="15" customHeight="1" x14ac:dyDescent="0.3">
      <c r="I7749" s="47"/>
    </row>
    <row r="7750" spans="9:9" ht="15" customHeight="1" x14ac:dyDescent="0.3">
      <c r="I7750" s="47"/>
    </row>
    <row r="7751" spans="9:9" ht="15" customHeight="1" x14ac:dyDescent="0.3">
      <c r="I7751" s="47"/>
    </row>
    <row r="7752" spans="9:9" ht="15" customHeight="1" x14ac:dyDescent="0.3">
      <c r="I7752" s="47"/>
    </row>
    <row r="7753" spans="9:9" ht="15" customHeight="1" x14ac:dyDescent="0.3">
      <c r="I7753" s="47"/>
    </row>
    <row r="7754" spans="9:9" ht="15" customHeight="1" x14ac:dyDescent="0.3">
      <c r="I7754" s="47"/>
    </row>
    <row r="7755" spans="9:9" ht="15" customHeight="1" x14ac:dyDescent="0.3">
      <c r="I7755" s="47"/>
    </row>
    <row r="7756" spans="9:9" ht="15" customHeight="1" x14ac:dyDescent="0.3">
      <c r="I7756" s="47"/>
    </row>
    <row r="7757" spans="9:9" ht="15" customHeight="1" x14ac:dyDescent="0.3">
      <c r="I7757" s="47"/>
    </row>
    <row r="7758" spans="9:9" ht="15" customHeight="1" x14ac:dyDescent="0.3">
      <c r="I7758" s="47"/>
    </row>
    <row r="7759" spans="9:9" ht="15" customHeight="1" x14ac:dyDescent="0.3">
      <c r="I7759" s="47"/>
    </row>
    <row r="7760" spans="9:9" ht="15" customHeight="1" x14ac:dyDescent="0.3">
      <c r="I7760" s="47"/>
    </row>
    <row r="7761" spans="9:9" ht="15" customHeight="1" x14ac:dyDescent="0.3">
      <c r="I7761" s="47"/>
    </row>
    <row r="7762" spans="9:9" ht="15" customHeight="1" x14ac:dyDescent="0.3">
      <c r="I7762" s="47"/>
    </row>
    <row r="7763" spans="9:9" ht="15" customHeight="1" x14ac:dyDescent="0.3">
      <c r="I7763" s="47"/>
    </row>
    <row r="7764" spans="9:9" ht="15" customHeight="1" x14ac:dyDescent="0.3">
      <c r="I7764" s="47"/>
    </row>
    <row r="7765" spans="9:9" ht="15" customHeight="1" x14ac:dyDescent="0.3">
      <c r="I7765" s="47"/>
    </row>
    <row r="7766" spans="9:9" ht="15" customHeight="1" x14ac:dyDescent="0.3">
      <c r="I7766" s="47"/>
    </row>
    <row r="7767" spans="9:9" ht="15" customHeight="1" x14ac:dyDescent="0.3">
      <c r="I7767" s="47"/>
    </row>
    <row r="7768" spans="9:9" ht="15" customHeight="1" x14ac:dyDescent="0.3">
      <c r="I7768" s="47"/>
    </row>
    <row r="7769" spans="9:9" ht="15" customHeight="1" x14ac:dyDescent="0.3">
      <c r="I7769" s="47"/>
    </row>
    <row r="7770" spans="9:9" ht="15" customHeight="1" x14ac:dyDescent="0.3">
      <c r="I7770" s="47"/>
    </row>
    <row r="7771" spans="9:9" ht="15" customHeight="1" x14ac:dyDescent="0.3">
      <c r="I7771" s="47"/>
    </row>
    <row r="7772" spans="9:9" ht="15" customHeight="1" x14ac:dyDescent="0.3">
      <c r="I7772" s="47"/>
    </row>
    <row r="7773" spans="9:9" ht="15" customHeight="1" x14ac:dyDescent="0.3">
      <c r="I7773" s="47"/>
    </row>
    <row r="7774" spans="9:9" ht="15" customHeight="1" x14ac:dyDescent="0.3">
      <c r="I7774" s="47"/>
    </row>
    <row r="7775" spans="9:9" ht="15" customHeight="1" x14ac:dyDescent="0.3">
      <c r="I7775" s="47"/>
    </row>
    <row r="7776" spans="9:9" ht="15" customHeight="1" x14ac:dyDescent="0.3">
      <c r="I7776" s="47"/>
    </row>
    <row r="7777" spans="9:9" ht="15" customHeight="1" x14ac:dyDescent="0.3">
      <c r="I7777" s="47"/>
    </row>
    <row r="7778" spans="9:9" ht="15" customHeight="1" x14ac:dyDescent="0.3">
      <c r="I7778" s="47"/>
    </row>
    <row r="7779" spans="9:9" ht="15" customHeight="1" x14ac:dyDescent="0.3">
      <c r="I7779" s="47"/>
    </row>
    <row r="7780" spans="9:9" ht="15" customHeight="1" x14ac:dyDescent="0.3">
      <c r="I7780" s="47"/>
    </row>
    <row r="7781" spans="9:9" ht="15" customHeight="1" x14ac:dyDescent="0.3">
      <c r="I7781" s="47"/>
    </row>
    <row r="7782" spans="9:9" ht="15" customHeight="1" x14ac:dyDescent="0.3">
      <c r="I7782" s="47"/>
    </row>
    <row r="7783" spans="9:9" ht="15" customHeight="1" x14ac:dyDescent="0.3">
      <c r="I7783" s="47"/>
    </row>
    <row r="7784" spans="9:9" ht="15" customHeight="1" x14ac:dyDescent="0.3">
      <c r="I7784" s="47"/>
    </row>
    <row r="7785" spans="9:9" ht="15" customHeight="1" x14ac:dyDescent="0.3">
      <c r="I7785" s="47"/>
    </row>
    <row r="7786" spans="9:9" ht="15" customHeight="1" x14ac:dyDescent="0.3">
      <c r="I7786" s="47"/>
    </row>
    <row r="7787" spans="9:9" ht="15" customHeight="1" x14ac:dyDescent="0.3">
      <c r="I7787" s="47"/>
    </row>
    <row r="7788" spans="9:9" ht="15" customHeight="1" x14ac:dyDescent="0.3">
      <c r="I7788" s="47"/>
    </row>
    <row r="7789" spans="9:9" ht="15" customHeight="1" x14ac:dyDescent="0.3">
      <c r="I7789" s="47"/>
    </row>
    <row r="7790" spans="9:9" ht="15" customHeight="1" x14ac:dyDescent="0.3">
      <c r="I7790" s="47"/>
    </row>
    <row r="7791" spans="9:9" ht="15" customHeight="1" x14ac:dyDescent="0.3">
      <c r="I7791" s="47"/>
    </row>
    <row r="7792" spans="9:9" ht="15" customHeight="1" x14ac:dyDescent="0.3">
      <c r="I7792" s="47"/>
    </row>
    <row r="7793" spans="9:9" ht="15" customHeight="1" x14ac:dyDescent="0.3">
      <c r="I7793" s="47"/>
    </row>
    <row r="7794" spans="9:9" ht="15" customHeight="1" x14ac:dyDescent="0.3">
      <c r="I7794" s="47"/>
    </row>
    <row r="7795" spans="9:9" ht="15" customHeight="1" x14ac:dyDescent="0.3">
      <c r="I7795" s="47"/>
    </row>
    <row r="7796" spans="9:9" ht="15" customHeight="1" x14ac:dyDescent="0.3">
      <c r="I7796" s="47"/>
    </row>
    <row r="7797" spans="9:9" ht="15" customHeight="1" x14ac:dyDescent="0.3">
      <c r="I7797" s="47"/>
    </row>
    <row r="7798" spans="9:9" ht="15" customHeight="1" x14ac:dyDescent="0.3">
      <c r="I7798" s="47"/>
    </row>
    <row r="7799" spans="9:9" ht="15" customHeight="1" x14ac:dyDescent="0.3">
      <c r="I7799" s="47"/>
    </row>
    <row r="7800" spans="9:9" ht="15" customHeight="1" x14ac:dyDescent="0.3">
      <c r="I7800" s="47"/>
    </row>
    <row r="7801" spans="9:9" ht="15" customHeight="1" x14ac:dyDescent="0.3">
      <c r="I7801" s="47"/>
    </row>
    <row r="7802" spans="9:9" ht="15" customHeight="1" x14ac:dyDescent="0.3">
      <c r="I7802" s="47"/>
    </row>
    <row r="7803" spans="9:9" ht="15" customHeight="1" x14ac:dyDescent="0.3">
      <c r="I7803" s="47"/>
    </row>
    <row r="7804" spans="9:9" ht="15" customHeight="1" x14ac:dyDescent="0.3">
      <c r="I7804" s="47"/>
    </row>
    <row r="7805" spans="9:9" ht="15" customHeight="1" x14ac:dyDescent="0.3">
      <c r="I7805" s="47"/>
    </row>
    <row r="7806" spans="9:9" ht="15" customHeight="1" x14ac:dyDescent="0.3">
      <c r="I7806" s="47"/>
    </row>
    <row r="7807" spans="9:9" ht="15" customHeight="1" x14ac:dyDescent="0.3">
      <c r="I7807" s="47"/>
    </row>
    <row r="7808" spans="9:9" ht="15" customHeight="1" x14ac:dyDescent="0.3">
      <c r="I7808" s="47"/>
    </row>
    <row r="7809" spans="9:9" ht="15" customHeight="1" x14ac:dyDescent="0.3">
      <c r="I7809" s="47"/>
    </row>
    <row r="7810" spans="9:9" ht="15" customHeight="1" x14ac:dyDescent="0.3">
      <c r="I7810" s="47"/>
    </row>
    <row r="7811" spans="9:9" ht="15" customHeight="1" x14ac:dyDescent="0.3">
      <c r="I7811" s="47"/>
    </row>
    <row r="7812" spans="9:9" ht="15" customHeight="1" x14ac:dyDescent="0.3">
      <c r="I7812" s="47"/>
    </row>
    <row r="7813" spans="9:9" ht="15" customHeight="1" x14ac:dyDescent="0.3">
      <c r="I7813" s="47"/>
    </row>
    <row r="7814" spans="9:9" ht="15" customHeight="1" x14ac:dyDescent="0.3">
      <c r="I7814" s="47"/>
    </row>
    <row r="7815" spans="9:9" ht="15" customHeight="1" x14ac:dyDescent="0.3">
      <c r="I7815" s="47"/>
    </row>
    <row r="7816" spans="9:9" ht="15" customHeight="1" x14ac:dyDescent="0.3">
      <c r="I7816" s="47"/>
    </row>
    <row r="7817" spans="9:9" ht="15" customHeight="1" x14ac:dyDescent="0.3">
      <c r="I7817" s="47"/>
    </row>
    <row r="7818" spans="9:9" ht="15" customHeight="1" x14ac:dyDescent="0.3">
      <c r="I7818" s="47"/>
    </row>
    <row r="7819" spans="9:9" ht="15" customHeight="1" x14ac:dyDescent="0.3">
      <c r="I7819" s="47"/>
    </row>
    <row r="7820" spans="9:9" ht="15" customHeight="1" x14ac:dyDescent="0.3">
      <c r="I7820" s="47"/>
    </row>
    <row r="7821" spans="9:9" ht="15" customHeight="1" x14ac:dyDescent="0.3">
      <c r="I7821" s="47"/>
    </row>
    <row r="7822" spans="9:9" ht="15" customHeight="1" x14ac:dyDescent="0.3">
      <c r="I7822" s="47"/>
    </row>
    <row r="7823" spans="9:9" ht="15" customHeight="1" x14ac:dyDescent="0.3">
      <c r="I7823" s="47"/>
    </row>
    <row r="7824" spans="9:9" ht="15" customHeight="1" x14ac:dyDescent="0.3">
      <c r="I7824" s="47"/>
    </row>
    <row r="7825" spans="9:9" ht="15" customHeight="1" x14ac:dyDescent="0.3">
      <c r="I7825" s="47"/>
    </row>
    <row r="7826" spans="9:9" ht="15" customHeight="1" x14ac:dyDescent="0.3">
      <c r="I7826" s="47"/>
    </row>
    <row r="7827" spans="9:9" ht="15" customHeight="1" x14ac:dyDescent="0.3">
      <c r="I7827" s="47"/>
    </row>
    <row r="7828" spans="9:9" ht="15" customHeight="1" x14ac:dyDescent="0.3">
      <c r="I7828" s="47"/>
    </row>
    <row r="7829" spans="9:9" ht="15" customHeight="1" x14ac:dyDescent="0.3">
      <c r="I7829" s="47"/>
    </row>
    <row r="7830" spans="9:9" ht="15" customHeight="1" x14ac:dyDescent="0.3">
      <c r="I7830" s="47"/>
    </row>
    <row r="7831" spans="9:9" ht="15" customHeight="1" x14ac:dyDescent="0.3">
      <c r="I7831" s="47"/>
    </row>
    <row r="7832" spans="9:9" ht="15" customHeight="1" x14ac:dyDescent="0.3">
      <c r="I7832" s="47"/>
    </row>
    <row r="7833" spans="9:9" ht="15" customHeight="1" x14ac:dyDescent="0.3">
      <c r="I7833" s="47"/>
    </row>
    <row r="7834" spans="9:9" ht="15" customHeight="1" x14ac:dyDescent="0.3">
      <c r="I7834" s="47"/>
    </row>
    <row r="7835" spans="9:9" ht="15" customHeight="1" x14ac:dyDescent="0.3">
      <c r="I7835" s="47"/>
    </row>
    <row r="7836" spans="9:9" ht="15" customHeight="1" x14ac:dyDescent="0.3">
      <c r="I7836" s="47"/>
    </row>
    <row r="7837" spans="9:9" ht="15" customHeight="1" x14ac:dyDescent="0.3">
      <c r="I7837" s="47"/>
    </row>
    <row r="7838" spans="9:9" ht="15" customHeight="1" x14ac:dyDescent="0.3">
      <c r="I7838" s="47"/>
    </row>
    <row r="7839" spans="9:9" ht="15" customHeight="1" x14ac:dyDescent="0.3">
      <c r="I7839" s="47"/>
    </row>
    <row r="7840" spans="9:9" ht="15" customHeight="1" x14ac:dyDescent="0.3">
      <c r="I7840" s="47"/>
    </row>
    <row r="7841" spans="9:9" ht="15" customHeight="1" x14ac:dyDescent="0.3">
      <c r="I7841" s="47"/>
    </row>
    <row r="7842" spans="9:9" ht="15" customHeight="1" x14ac:dyDescent="0.3">
      <c r="I7842" s="47"/>
    </row>
    <row r="7843" spans="9:9" ht="15" customHeight="1" x14ac:dyDescent="0.3">
      <c r="I7843" s="47"/>
    </row>
    <row r="7844" spans="9:9" ht="15" customHeight="1" x14ac:dyDescent="0.3">
      <c r="I7844" s="47"/>
    </row>
    <row r="7845" spans="9:9" ht="15" customHeight="1" x14ac:dyDescent="0.3">
      <c r="I7845" s="47"/>
    </row>
    <row r="7846" spans="9:9" ht="15" customHeight="1" x14ac:dyDescent="0.3">
      <c r="I7846" s="47"/>
    </row>
    <row r="7847" spans="9:9" ht="15" customHeight="1" x14ac:dyDescent="0.3">
      <c r="I7847" s="47"/>
    </row>
    <row r="7848" spans="9:9" ht="15" customHeight="1" x14ac:dyDescent="0.3">
      <c r="I7848" s="47"/>
    </row>
    <row r="7849" spans="9:9" ht="15" customHeight="1" x14ac:dyDescent="0.3">
      <c r="I7849" s="47"/>
    </row>
    <row r="7850" spans="9:9" ht="15" customHeight="1" x14ac:dyDescent="0.3">
      <c r="I7850" s="47"/>
    </row>
    <row r="7851" spans="9:9" ht="15" customHeight="1" x14ac:dyDescent="0.3">
      <c r="I7851" s="47"/>
    </row>
    <row r="7852" spans="9:9" ht="15" customHeight="1" x14ac:dyDescent="0.3">
      <c r="I7852" s="47"/>
    </row>
    <row r="7853" spans="9:9" ht="15" customHeight="1" x14ac:dyDescent="0.3">
      <c r="I7853" s="47"/>
    </row>
    <row r="7854" spans="9:9" ht="15" customHeight="1" x14ac:dyDescent="0.3">
      <c r="I7854" s="47"/>
    </row>
    <row r="7855" spans="9:9" ht="15" customHeight="1" x14ac:dyDescent="0.3">
      <c r="I7855" s="47"/>
    </row>
    <row r="7856" spans="9:9" ht="15" customHeight="1" x14ac:dyDescent="0.3">
      <c r="I7856" s="47"/>
    </row>
    <row r="7857" spans="9:9" ht="15" customHeight="1" x14ac:dyDescent="0.3">
      <c r="I7857" s="47"/>
    </row>
    <row r="7858" spans="9:9" ht="15" customHeight="1" x14ac:dyDescent="0.3">
      <c r="I7858" s="47"/>
    </row>
    <row r="7859" spans="9:9" ht="15" customHeight="1" x14ac:dyDescent="0.3">
      <c r="I7859" s="47"/>
    </row>
    <row r="7860" spans="9:9" ht="15" customHeight="1" x14ac:dyDescent="0.3">
      <c r="I7860" s="47"/>
    </row>
    <row r="7861" spans="9:9" ht="15" customHeight="1" x14ac:dyDescent="0.3">
      <c r="I7861" s="47"/>
    </row>
    <row r="7862" spans="9:9" ht="15" customHeight="1" x14ac:dyDescent="0.3">
      <c r="I7862" s="47"/>
    </row>
    <row r="7863" spans="9:9" ht="15" customHeight="1" x14ac:dyDescent="0.3">
      <c r="I7863" s="47"/>
    </row>
    <row r="7864" spans="9:9" ht="15" customHeight="1" x14ac:dyDescent="0.3">
      <c r="I7864" s="47"/>
    </row>
    <row r="7865" spans="9:9" ht="15" customHeight="1" x14ac:dyDescent="0.3">
      <c r="I7865" s="47"/>
    </row>
    <row r="7866" spans="9:9" ht="15" customHeight="1" x14ac:dyDescent="0.3">
      <c r="I7866" s="47"/>
    </row>
    <row r="7867" spans="9:9" ht="15" customHeight="1" x14ac:dyDescent="0.3">
      <c r="I7867" s="47"/>
    </row>
    <row r="7868" spans="9:9" ht="15" customHeight="1" x14ac:dyDescent="0.3">
      <c r="I7868" s="47"/>
    </row>
    <row r="7869" spans="9:9" ht="15" customHeight="1" x14ac:dyDescent="0.3">
      <c r="I7869" s="47"/>
    </row>
    <row r="7870" spans="9:9" ht="15" customHeight="1" x14ac:dyDescent="0.3">
      <c r="I7870" s="47"/>
    </row>
    <row r="7871" spans="9:9" ht="15" customHeight="1" x14ac:dyDescent="0.3">
      <c r="I7871" s="47"/>
    </row>
    <row r="7872" spans="9:9" ht="15" customHeight="1" x14ac:dyDescent="0.3">
      <c r="I7872" s="47"/>
    </row>
    <row r="7873" spans="9:9" ht="15" customHeight="1" x14ac:dyDescent="0.3">
      <c r="I7873" s="47"/>
    </row>
    <row r="7874" spans="9:9" ht="15" customHeight="1" x14ac:dyDescent="0.3">
      <c r="I7874" s="47"/>
    </row>
    <row r="7875" spans="9:9" ht="15" customHeight="1" x14ac:dyDescent="0.3">
      <c r="I7875" s="47"/>
    </row>
    <row r="7876" spans="9:9" ht="15" customHeight="1" x14ac:dyDescent="0.3">
      <c r="I7876" s="47"/>
    </row>
    <row r="7877" spans="9:9" ht="15" customHeight="1" x14ac:dyDescent="0.3">
      <c r="I7877" s="47"/>
    </row>
    <row r="7878" spans="9:9" ht="15" customHeight="1" x14ac:dyDescent="0.3">
      <c r="I7878" s="47"/>
    </row>
    <row r="7879" spans="9:9" ht="15" customHeight="1" x14ac:dyDescent="0.3">
      <c r="I7879" s="47"/>
    </row>
    <row r="7880" spans="9:9" ht="15" customHeight="1" x14ac:dyDescent="0.3">
      <c r="I7880" s="47"/>
    </row>
    <row r="7881" spans="9:9" ht="15" customHeight="1" x14ac:dyDescent="0.3">
      <c r="I7881" s="47"/>
    </row>
    <row r="7882" spans="9:9" ht="15" customHeight="1" x14ac:dyDescent="0.3">
      <c r="I7882" s="47"/>
    </row>
    <row r="7883" spans="9:9" ht="15" customHeight="1" x14ac:dyDescent="0.3">
      <c r="I7883" s="47"/>
    </row>
    <row r="7884" spans="9:9" ht="15" customHeight="1" x14ac:dyDescent="0.3">
      <c r="I7884" s="47"/>
    </row>
    <row r="7885" spans="9:9" ht="15" customHeight="1" x14ac:dyDescent="0.3">
      <c r="I7885" s="47"/>
    </row>
    <row r="7886" spans="9:9" ht="15" customHeight="1" x14ac:dyDescent="0.3">
      <c r="I7886" s="47"/>
    </row>
    <row r="7887" spans="9:9" ht="15" customHeight="1" x14ac:dyDescent="0.3">
      <c r="I7887" s="47"/>
    </row>
    <row r="7888" spans="9:9" ht="15" customHeight="1" x14ac:dyDescent="0.3">
      <c r="I7888" s="47"/>
    </row>
    <row r="7889" spans="9:9" ht="15" customHeight="1" x14ac:dyDescent="0.3">
      <c r="I7889" s="47"/>
    </row>
    <row r="7890" spans="9:9" ht="15" customHeight="1" x14ac:dyDescent="0.3">
      <c r="I7890" s="47"/>
    </row>
    <row r="7891" spans="9:9" ht="15" customHeight="1" x14ac:dyDescent="0.3">
      <c r="I7891" s="47"/>
    </row>
    <row r="7892" spans="9:9" ht="15" customHeight="1" x14ac:dyDescent="0.3">
      <c r="I7892" s="47"/>
    </row>
    <row r="7893" spans="9:9" ht="15" customHeight="1" x14ac:dyDescent="0.3">
      <c r="I7893" s="47"/>
    </row>
    <row r="7894" spans="9:9" ht="15" customHeight="1" x14ac:dyDescent="0.3">
      <c r="I7894" s="47"/>
    </row>
    <row r="7895" spans="9:9" ht="15" customHeight="1" x14ac:dyDescent="0.3">
      <c r="I7895" s="47"/>
    </row>
    <row r="7896" spans="9:9" ht="15" customHeight="1" x14ac:dyDescent="0.3">
      <c r="I7896" s="47"/>
    </row>
    <row r="7897" spans="9:9" ht="15" customHeight="1" x14ac:dyDescent="0.3">
      <c r="I7897" s="47"/>
    </row>
    <row r="7898" spans="9:9" ht="15" customHeight="1" x14ac:dyDescent="0.3">
      <c r="I7898" s="47"/>
    </row>
    <row r="7899" spans="9:9" ht="15" customHeight="1" x14ac:dyDescent="0.3">
      <c r="I7899" s="47"/>
    </row>
    <row r="7900" spans="9:9" ht="15" customHeight="1" x14ac:dyDescent="0.3">
      <c r="I7900" s="47"/>
    </row>
    <row r="7901" spans="9:9" ht="15" customHeight="1" x14ac:dyDescent="0.3">
      <c r="I7901" s="47"/>
    </row>
    <row r="7902" spans="9:9" ht="15" customHeight="1" x14ac:dyDescent="0.3">
      <c r="I7902" s="47"/>
    </row>
    <row r="7903" spans="9:9" ht="15" customHeight="1" x14ac:dyDescent="0.3">
      <c r="I7903" s="47"/>
    </row>
    <row r="7904" spans="9:9" ht="15" customHeight="1" x14ac:dyDescent="0.3">
      <c r="I7904" s="47"/>
    </row>
    <row r="7905" spans="9:9" ht="15" customHeight="1" x14ac:dyDescent="0.3">
      <c r="I7905" s="47"/>
    </row>
    <row r="7906" spans="9:9" ht="15" customHeight="1" x14ac:dyDescent="0.3">
      <c r="I7906" s="47"/>
    </row>
    <row r="7907" spans="9:9" ht="15" customHeight="1" x14ac:dyDescent="0.3">
      <c r="I7907" s="47"/>
    </row>
    <row r="7908" spans="9:9" ht="15" customHeight="1" x14ac:dyDescent="0.3">
      <c r="I7908" s="47"/>
    </row>
    <row r="7909" spans="9:9" ht="15" customHeight="1" x14ac:dyDescent="0.3">
      <c r="I7909" s="47"/>
    </row>
    <row r="7910" spans="9:9" ht="15" customHeight="1" x14ac:dyDescent="0.3">
      <c r="I7910" s="47"/>
    </row>
    <row r="7911" spans="9:9" ht="15" customHeight="1" x14ac:dyDescent="0.3">
      <c r="I7911" s="47"/>
    </row>
    <row r="7912" spans="9:9" ht="15" customHeight="1" x14ac:dyDescent="0.3">
      <c r="I7912" s="47"/>
    </row>
    <row r="7913" spans="9:9" ht="15" customHeight="1" x14ac:dyDescent="0.3">
      <c r="I7913" s="47"/>
    </row>
    <row r="7914" spans="9:9" ht="15" customHeight="1" x14ac:dyDescent="0.3">
      <c r="I7914" s="47"/>
    </row>
    <row r="7915" spans="9:9" ht="15" customHeight="1" x14ac:dyDescent="0.3">
      <c r="I7915" s="47"/>
    </row>
    <row r="7916" spans="9:9" ht="15" customHeight="1" x14ac:dyDescent="0.3">
      <c r="I7916" s="47"/>
    </row>
    <row r="7917" spans="9:9" ht="15" customHeight="1" x14ac:dyDescent="0.3">
      <c r="I7917" s="47"/>
    </row>
    <row r="7918" spans="9:9" ht="15" customHeight="1" x14ac:dyDescent="0.3">
      <c r="I7918" s="47"/>
    </row>
    <row r="7919" spans="9:9" ht="15" customHeight="1" x14ac:dyDescent="0.3">
      <c r="I7919" s="47"/>
    </row>
    <row r="7920" spans="9:9" ht="15" customHeight="1" x14ac:dyDescent="0.3">
      <c r="I7920" s="47"/>
    </row>
    <row r="7921" spans="9:9" ht="15" customHeight="1" x14ac:dyDescent="0.3">
      <c r="I7921" s="47"/>
    </row>
    <row r="7922" spans="9:9" ht="15" customHeight="1" x14ac:dyDescent="0.3">
      <c r="I7922" s="47"/>
    </row>
    <row r="7923" spans="9:9" ht="15" customHeight="1" x14ac:dyDescent="0.3">
      <c r="I7923" s="47"/>
    </row>
    <row r="7924" spans="9:9" ht="15" customHeight="1" x14ac:dyDescent="0.3">
      <c r="I7924" s="47"/>
    </row>
    <row r="7925" spans="9:9" ht="15" customHeight="1" x14ac:dyDescent="0.3">
      <c r="I7925" s="47"/>
    </row>
    <row r="7926" spans="9:9" ht="15" customHeight="1" x14ac:dyDescent="0.3">
      <c r="I7926" s="47"/>
    </row>
    <row r="7927" spans="9:9" ht="15" customHeight="1" x14ac:dyDescent="0.3">
      <c r="I7927" s="47"/>
    </row>
    <row r="7928" spans="9:9" ht="15" customHeight="1" x14ac:dyDescent="0.3">
      <c r="I7928" s="47"/>
    </row>
    <row r="7929" spans="9:9" ht="15" customHeight="1" x14ac:dyDescent="0.3">
      <c r="I7929" s="47"/>
    </row>
    <row r="7930" spans="9:9" ht="15" customHeight="1" x14ac:dyDescent="0.3">
      <c r="I7930" s="47"/>
    </row>
    <row r="7931" spans="9:9" ht="15" customHeight="1" x14ac:dyDescent="0.3">
      <c r="I7931" s="47"/>
    </row>
    <row r="7932" spans="9:9" ht="15" customHeight="1" x14ac:dyDescent="0.3">
      <c r="I7932" s="47"/>
    </row>
    <row r="7933" spans="9:9" ht="15" customHeight="1" x14ac:dyDescent="0.3">
      <c r="I7933" s="47"/>
    </row>
    <row r="7934" spans="9:9" ht="15" customHeight="1" x14ac:dyDescent="0.3">
      <c r="I7934" s="47"/>
    </row>
    <row r="7935" spans="9:9" ht="15" customHeight="1" x14ac:dyDescent="0.3">
      <c r="I7935" s="47"/>
    </row>
    <row r="7936" spans="9:9" ht="15" customHeight="1" x14ac:dyDescent="0.3">
      <c r="I7936" s="47"/>
    </row>
    <row r="7937" spans="9:9" ht="15" customHeight="1" x14ac:dyDescent="0.3">
      <c r="I7937" s="47"/>
    </row>
    <row r="7938" spans="9:9" ht="15" customHeight="1" x14ac:dyDescent="0.3">
      <c r="I7938" s="47"/>
    </row>
    <row r="7939" spans="9:9" ht="15" customHeight="1" x14ac:dyDescent="0.3">
      <c r="I7939" s="47"/>
    </row>
    <row r="7940" spans="9:9" ht="15" customHeight="1" x14ac:dyDescent="0.3">
      <c r="I7940" s="47"/>
    </row>
    <row r="7941" spans="9:9" ht="15" customHeight="1" x14ac:dyDescent="0.3">
      <c r="I7941" s="47"/>
    </row>
    <row r="7942" spans="9:9" ht="15" customHeight="1" x14ac:dyDescent="0.3">
      <c r="I7942" s="47"/>
    </row>
    <row r="7943" spans="9:9" ht="15" customHeight="1" x14ac:dyDescent="0.3">
      <c r="I7943" s="47"/>
    </row>
    <row r="7944" spans="9:9" ht="15" customHeight="1" x14ac:dyDescent="0.3">
      <c r="I7944" s="47"/>
    </row>
    <row r="7945" spans="9:9" ht="15" customHeight="1" x14ac:dyDescent="0.3">
      <c r="I7945" s="47"/>
    </row>
    <row r="7946" spans="9:9" ht="15" customHeight="1" x14ac:dyDescent="0.3">
      <c r="I7946" s="47"/>
    </row>
    <row r="7947" spans="9:9" ht="15" customHeight="1" x14ac:dyDescent="0.3">
      <c r="I7947" s="47"/>
    </row>
    <row r="7948" spans="9:9" ht="15" customHeight="1" x14ac:dyDescent="0.3">
      <c r="I7948" s="47"/>
    </row>
    <row r="7949" spans="9:9" ht="15" customHeight="1" x14ac:dyDescent="0.3">
      <c r="I7949" s="47"/>
    </row>
    <row r="7950" spans="9:9" ht="15" customHeight="1" x14ac:dyDescent="0.3">
      <c r="I7950" s="47"/>
    </row>
    <row r="7951" spans="9:9" ht="15" customHeight="1" x14ac:dyDescent="0.3">
      <c r="I7951" s="47"/>
    </row>
    <row r="7952" spans="9:9" ht="15" customHeight="1" x14ac:dyDescent="0.3">
      <c r="I7952" s="47"/>
    </row>
    <row r="7953" spans="9:9" ht="15" customHeight="1" x14ac:dyDescent="0.3">
      <c r="I7953" s="47"/>
    </row>
    <row r="7954" spans="9:9" ht="15" customHeight="1" x14ac:dyDescent="0.3">
      <c r="I7954" s="47"/>
    </row>
    <row r="7955" spans="9:9" ht="15" customHeight="1" x14ac:dyDescent="0.3">
      <c r="I7955" s="47"/>
    </row>
    <row r="7956" spans="9:9" ht="15" customHeight="1" x14ac:dyDescent="0.3">
      <c r="I7956" s="47"/>
    </row>
    <row r="7957" spans="9:9" ht="15" customHeight="1" x14ac:dyDescent="0.3">
      <c r="I7957" s="47"/>
    </row>
    <row r="7958" spans="9:9" ht="15" customHeight="1" x14ac:dyDescent="0.3">
      <c r="I7958" s="47"/>
    </row>
    <row r="7959" spans="9:9" ht="15" customHeight="1" x14ac:dyDescent="0.3">
      <c r="I7959" s="47"/>
    </row>
    <row r="7960" spans="9:9" ht="15" customHeight="1" x14ac:dyDescent="0.3">
      <c r="I7960" s="47"/>
    </row>
    <row r="7961" spans="9:9" ht="15" customHeight="1" x14ac:dyDescent="0.3">
      <c r="I7961" s="47"/>
    </row>
    <row r="7962" spans="9:9" ht="15" customHeight="1" x14ac:dyDescent="0.3">
      <c r="I7962" s="47"/>
    </row>
    <row r="7963" spans="9:9" ht="15" customHeight="1" x14ac:dyDescent="0.3">
      <c r="I7963" s="47"/>
    </row>
    <row r="7964" spans="9:9" ht="15" customHeight="1" x14ac:dyDescent="0.3">
      <c r="I7964" s="47"/>
    </row>
    <row r="7965" spans="9:9" ht="15" customHeight="1" x14ac:dyDescent="0.3">
      <c r="I7965" s="47"/>
    </row>
    <row r="7966" spans="9:9" ht="15" customHeight="1" x14ac:dyDescent="0.3">
      <c r="I7966" s="47"/>
    </row>
    <row r="7967" spans="9:9" ht="15" customHeight="1" x14ac:dyDescent="0.3">
      <c r="I7967" s="47"/>
    </row>
    <row r="7968" spans="9:9" ht="15" customHeight="1" x14ac:dyDescent="0.3">
      <c r="I7968" s="47"/>
    </row>
    <row r="7969" spans="4:9" ht="15" customHeight="1" x14ac:dyDescent="0.3">
      <c r="I7969" s="47"/>
    </row>
    <row r="7970" spans="4:9" ht="15" customHeight="1" x14ac:dyDescent="0.3">
      <c r="I7970" s="47"/>
    </row>
    <row r="7971" spans="4:9" ht="15" customHeight="1" x14ac:dyDescent="0.3">
      <c r="I7971" s="47"/>
    </row>
    <row r="7972" spans="4:9" ht="15" customHeight="1" x14ac:dyDescent="0.3">
      <c r="I7972" s="47"/>
    </row>
    <row r="7973" spans="4:9" ht="15" customHeight="1" x14ac:dyDescent="0.3">
      <c r="I7973" s="47"/>
    </row>
    <row r="7974" spans="4:9" ht="15" customHeight="1" x14ac:dyDescent="0.3">
      <c r="I7974" s="47"/>
    </row>
    <row r="7975" spans="4:9" ht="15" customHeight="1" x14ac:dyDescent="0.3">
      <c r="I7975" s="47"/>
    </row>
    <row r="7976" spans="4:9" ht="15" customHeight="1" x14ac:dyDescent="0.3">
      <c r="I7976" s="47"/>
    </row>
    <row r="7977" spans="4:9" ht="15" customHeight="1" x14ac:dyDescent="0.3">
      <c r="I7977" s="47"/>
    </row>
    <row r="7978" spans="4:9" ht="15" customHeight="1" x14ac:dyDescent="0.3">
      <c r="I7978" s="47"/>
    </row>
    <row r="7979" spans="4:9" ht="15" customHeight="1" x14ac:dyDescent="0.3">
      <c r="I7979" s="47"/>
    </row>
    <row r="7980" spans="4:9" ht="15" customHeight="1" x14ac:dyDescent="0.3">
      <c r="I7980" s="47"/>
    </row>
    <row r="7981" spans="4:9" ht="15" customHeight="1" x14ac:dyDescent="0.3">
      <c r="I7981" s="47"/>
    </row>
    <row r="7982" spans="4:9" ht="15" customHeight="1" x14ac:dyDescent="0.3">
      <c r="D7982" s="48"/>
      <c r="I7982" s="47"/>
    </row>
    <row r="7983" spans="4:9" ht="15" customHeight="1" x14ac:dyDescent="0.3">
      <c r="D7983" s="48"/>
      <c r="I7983" s="47"/>
    </row>
    <row r="7984" spans="4:9" ht="15" customHeight="1" x14ac:dyDescent="0.3">
      <c r="D7984" s="48"/>
      <c r="I7984" s="47"/>
    </row>
    <row r="7985" spans="4:9" ht="15" customHeight="1" x14ac:dyDescent="0.3">
      <c r="D7985" s="48"/>
      <c r="I7985" s="47"/>
    </row>
    <row r="7986" spans="4:9" ht="15" customHeight="1" x14ac:dyDescent="0.3">
      <c r="D7986" s="48"/>
      <c r="I7986" s="47"/>
    </row>
    <row r="7987" spans="4:9" ht="15" customHeight="1" x14ac:dyDescent="0.3">
      <c r="D7987" s="48"/>
      <c r="I7987" s="47"/>
    </row>
    <row r="7988" spans="4:9" ht="15" customHeight="1" x14ac:dyDescent="0.3">
      <c r="D7988" s="48"/>
      <c r="I7988" s="47"/>
    </row>
    <row r="7989" spans="4:9" ht="15" customHeight="1" x14ac:dyDescent="0.3">
      <c r="D7989" s="48"/>
      <c r="I7989" s="47"/>
    </row>
    <row r="7990" spans="4:9" ht="15" customHeight="1" x14ac:dyDescent="0.3">
      <c r="D7990" s="48"/>
      <c r="I7990" s="47"/>
    </row>
    <row r="7991" spans="4:9" ht="15" customHeight="1" x14ac:dyDescent="0.3">
      <c r="D7991" s="48"/>
      <c r="I7991" s="47"/>
    </row>
    <row r="7992" spans="4:9" ht="15" customHeight="1" x14ac:dyDescent="0.3">
      <c r="D7992" s="48"/>
      <c r="I7992" s="47"/>
    </row>
    <row r="7993" spans="4:9" ht="15" customHeight="1" x14ac:dyDescent="0.3">
      <c r="D7993" s="48"/>
      <c r="I7993" s="47"/>
    </row>
    <row r="7994" spans="4:9" ht="15" customHeight="1" x14ac:dyDescent="0.3">
      <c r="D7994" s="48"/>
      <c r="I7994" s="47"/>
    </row>
    <row r="7995" spans="4:9" ht="15" customHeight="1" x14ac:dyDescent="0.3">
      <c r="D7995" s="48"/>
      <c r="I7995" s="47"/>
    </row>
    <row r="7996" spans="4:9" ht="15" customHeight="1" x14ac:dyDescent="0.3">
      <c r="D7996" s="48"/>
      <c r="I7996" s="47"/>
    </row>
    <row r="7997" spans="4:9" ht="15" customHeight="1" x14ac:dyDescent="0.3">
      <c r="D7997" s="48"/>
      <c r="I7997" s="47"/>
    </row>
    <row r="7998" spans="4:9" ht="15" customHeight="1" x14ac:dyDescent="0.3">
      <c r="D7998" s="48"/>
      <c r="I7998" s="47"/>
    </row>
    <row r="7999" spans="4:9" ht="15" customHeight="1" x14ac:dyDescent="0.3">
      <c r="D7999" s="48"/>
      <c r="I7999" s="47"/>
    </row>
    <row r="8000" spans="4:9" ht="15" customHeight="1" x14ac:dyDescent="0.3">
      <c r="D8000" s="48"/>
      <c r="I8000" s="47"/>
    </row>
    <row r="8001" spans="4:9" ht="15" customHeight="1" x14ac:dyDescent="0.3">
      <c r="D8001" s="48"/>
      <c r="I8001" s="47"/>
    </row>
    <row r="8002" spans="4:9" ht="15" customHeight="1" x14ac:dyDescent="0.3">
      <c r="D8002" s="48"/>
      <c r="I8002" s="47"/>
    </row>
    <row r="8003" spans="4:9" ht="15" customHeight="1" x14ac:dyDescent="0.3">
      <c r="D8003" s="48"/>
      <c r="I8003" s="47"/>
    </row>
    <row r="8004" spans="4:9" ht="15" customHeight="1" x14ac:dyDescent="0.3">
      <c r="D8004" s="48"/>
      <c r="I8004" s="47"/>
    </row>
    <row r="8005" spans="4:9" ht="15" customHeight="1" x14ac:dyDescent="0.3">
      <c r="D8005" s="48"/>
      <c r="I8005" s="47"/>
    </row>
    <row r="8006" spans="4:9" ht="15" customHeight="1" x14ac:dyDescent="0.3">
      <c r="D8006" s="48"/>
      <c r="I8006" s="47"/>
    </row>
    <row r="8007" spans="4:9" ht="15" customHeight="1" x14ac:dyDescent="0.3">
      <c r="D8007" s="48"/>
      <c r="I8007" s="47"/>
    </row>
    <row r="8008" spans="4:9" ht="15" customHeight="1" x14ac:dyDescent="0.3">
      <c r="D8008" s="48"/>
      <c r="I8008" s="47"/>
    </row>
    <row r="8009" spans="4:9" ht="15" customHeight="1" x14ac:dyDescent="0.3">
      <c r="D8009" s="48"/>
      <c r="I8009" s="47"/>
    </row>
    <row r="8010" spans="4:9" ht="15" customHeight="1" x14ac:dyDescent="0.3">
      <c r="D8010" s="48"/>
      <c r="I8010" s="47"/>
    </row>
    <row r="8011" spans="4:9" ht="15" customHeight="1" x14ac:dyDescent="0.3">
      <c r="D8011" s="48"/>
      <c r="I8011" s="47"/>
    </row>
    <row r="8012" spans="4:9" ht="15" customHeight="1" x14ac:dyDescent="0.3">
      <c r="D8012" s="48"/>
      <c r="I8012" s="47"/>
    </row>
    <row r="8013" spans="4:9" ht="15" customHeight="1" x14ac:dyDescent="0.3">
      <c r="D8013" s="48"/>
      <c r="I8013" s="47"/>
    </row>
    <row r="8014" spans="4:9" ht="15" customHeight="1" x14ac:dyDescent="0.3">
      <c r="D8014" s="48"/>
      <c r="I8014" s="47"/>
    </row>
    <row r="8015" spans="4:9" ht="15" customHeight="1" x14ac:dyDescent="0.3">
      <c r="D8015" s="48"/>
      <c r="I8015" s="47"/>
    </row>
    <row r="8016" spans="4:9" ht="15" customHeight="1" x14ac:dyDescent="0.3">
      <c r="D8016" s="48"/>
      <c r="I8016" s="47"/>
    </row>
    <row r="8017" spans="4:9" ht="15" customHeight="1" x14ac:dyDescent="0.3">
      <c r="D8017" s="48"/>
      <c r="I8017" s="47"/>
    </row>
    <row r="8018" spans="4:9" ht="15" customHeight="1" x14ac:dyDescent="0.3">
      <c r="D8018" s="48"/>
      <c r="I8018" s="47"/>
    </row>
    <row r="8019" spans="4:9" ht="15" customHeight="1" x14ac:dyDescent="0.3">
      <c r="D8019" s="48"/>
      <c r="I8019" s="47"/>
    </row>
    <row r="8020" spans="4:9" ht="15" customHeight="1" x14ac:dyDescent="0.3">
      <c r="D8020" s="48"/>
      <c r="I8020" s="47"/>
    </row>
    <row r="8021" spans="4:9" ht="15" customHeight="1" x14ac:dyDescent="0.3">
      <c r="D8021" s="48"/>
      <c r="I8021" s="47"/>
    </row>
    <row r="8022" spans="4:9" ht="15" customHeight="1" x14ac:dyDescent="0.3">
      <c r="D8022" s="48"/>
      <c r="I8022" s="47"/>
    </row>
    <row r="8023" spans="4:9" ht="15" customHeight="1" x14ac:dyDescent="0.3">
      <c r="D8023" s="48"/>
      <c r="I8023" s="47"/>
    </row>
    <row r="8024" spans="4:9" ht="15" customHeight="1" x14ac:dyDescent="0.3">
      <c r="D8024" s="48"/>
      <c r="I8024" s="47"/>
    </row>
    <row r="8025" spans="4:9" ht="15" customHeight="1" x14ac:dyDescent="0.3">
      <c r="D8025" s="48"/>
      <c r="I8025" s="47"/>
    </row>
    <row r="8026" spans="4:9" ht="15" customHeight="1" x14ac:dyDescent="0.3">
      <c r="D8026" s="48"/>
      <c r="I8026" s="47"/>
    </row>
    <row r="8027" spans="4:9" ht="15" customHeight="1" x14ac:dyDescent="0.3">
      <c r="D8027" s="48"/>
      <c r="I8027" s="47"/>
    </row>
    <row r="8028" spans="4:9" ht="15" customHeight="1" x14ac:dyDescent="0.3">
      <c r="D8028" s="48"/>
      <c r="I8028" s="47"/>
    </row>
    <row r="8029" spans="4:9" ht="15" customHeight="1" x14ac:dyDescent="0.3">
      <c r="D8029" s="48"/>
      <c r="I8029" s="47"/>
    </row>
    <row r="8030" spans="4:9" ht="15" customHeight="1" x14ac:dyDescent="0.3">
      <c r="D8030" s="48"/>
      <c r="I8030" s="47"/>
    </row>
    <row r="8031" spans="4:9" ht="15" customHeight="1" x14ac:dyDescent="0.3">
      <c r="D8031" s="48"/>
      <c r="I8031" s="47"/>
    </row>
    <row r="8032" spans="4:9" ht="15" customHeight="1" x14ac:dyDescent="0.3">
      <c r="D8032" s="48"/>
      <c r="I8032" s="47"/>
    </row>
    <row r="8033" spans="4:9" ht="15" customHeight="1" x14ac:dyDescent="0.3">
      <c r="D8033" s="48"/>
      <c r="I8033" s="47"/>
    </row>
    <row r="8034" spans="4:9" ht="15" customHeight="1" x14ac:dyDescent="0.3">
      <c r="D8034" s="48"/>
      <c r="I8034" s="47"/>
    </row>
    <row r="8035" spans="4:9" ht="15" customHeight="1" x14ac:dyDescent="0.3">
      <c r="D8035" s="48"/>
      <c r="I8035" s="47"/>
    </row>
    <row r="8036" spans="4:9" ht="15" customHeight="1" x14ac:dyDescent="0.3">
      <c r="D8036" s="48"/>
      <c r="I8036" s="47"/>
    </row>
    <row r="8037" spans="4:9" ht="15" customHeight="1" x14ac:dyDescent="0.3">
      <c r="D8037" s="48"/>
      <c r="I8037" s="47"/>
    </row>
    <row r="8038" spans="4:9" ht="15" customHeight="1" x14ac:dyDescent="0.3">
      <c r="D8038" s="48"/>
      <c r="I8038" s="47"/>
    </row>
    <row r="8039" spans="4:9" ht="15" customHeight="1" x14ac:dyDescent="0.3">
      <c r="D8039" s="48"/>
      <c r="I8039" s="47"/>
    </row>
    <row r="8040" spans="4:9" ht="15" customHeight="1" x14ac:dyDescent="0.3">
      <c r="D8040" s="48"/>
      <c r="I8040" s="47"/>
    </row>
    <row r="8041" spans="4:9" ht="15" customHeight="1" x14ac:dyDescent="0.3">
      <c r="D8041" s="48"/>
      <c r="I8041" s="47"/>
    </row>
    <row r="8042" spans="4:9" ht="15" customHeight="1" x14ac:dyDescent="0.3">
      <c r="D8042" s="48"/>
      <c r="I8042" s="47"/>
    </row>
    <row r="8043" spans="4:9" ht="15" customHeight="1" x14ac:dyDescent="0.3">
      <c r="D8043" s="48"/>
      <c r="I8043" s="47"/>
    </row>
    <row r="8044" spans="4:9" ht="15" customHeight="1" x14ac:dyDescent="0.3">
      <c r="D8044" s="48"/>
      <c r="I8044" s="47"/>
    </row>
    <row r="8045" spans="4:9" ht="15" customHeight="1" x14ac:dyDescent="0.3">
      <c r="D8045" s="48"/>
      <c r="I8045" s="47"/>
    </row>
    <row r="8046" spans="4:9" ht="15" customHeight="1" x14ac:dyDescent="0.3">
      <c r="D8046" s="48"/>
      <c r="I8046" s="47"/>
    </row>
    <row r="8047" spans="4:9" ht="15" customHeight="1" x14ac:dyDescent="0.3">
      <c r="D8047" s="48"/>
      <c r="I8047" s="47"/>
    </row>
    <row r="8048" spans="4:9" ht="15" customHeight="1" x14ac:dyDescent="0.3">
      <c r="D8048" s="48"/>
      <c r="I8048" s="47"/>
    </row>
    <row r="8049" spans="4:9" ht="15" customHeight="1" x14ac:dyDescent="0.3">
      <c r="D8049" s="48"/>
      <c r="I8049" s="47"/>
    </row>
    <row r="8050" spans="4:9" ht="15" customHeight="1" x14ac:dyDescent="0.3">
      <c r="D8050" s="48"/>
      <c r="I8050" s="47"/>
    </row>
    <row r="8051" spans="4:9" ht="15" customHeight="1" x14ac:dyDescent="0.3">
      <c r="D8051" s="48"/>
      <c r="I8051" s="47"/>
    </row>
    <row r="8052" spans="4:9" ht="15" customHeight="1" x14ac:dyDescent="0.3">
      <c r="D8052" s="48"/>
      <c r="I8052" s="47"/>
    </row>
    <row r="8053" spans="4:9" ht="15" customHeight="1" x14ac:dyDescent="0.3">
      <c r="D8053" s="48"/>
      <c r="I8053" s="47"/>
    </row>
    <row r="8054" spans="4:9" ht="15" customHeight="1" x14ac:dyDescent="0.3">
      <c r="D8054" s="48"/>
      <c r="I8054" s="47"/>
    </row>
    <row r="8055" spans="4:9" ht="15" customHeight="1" x14ac:dyDescent="0.3">
      <c r="D8055" s="48"/>
      <c r="I8055" s="47"/>
    </row>
    <row r="8056" spans="4:9" ht="15" customHeight="1" x14ac:dyDescent="0.3">
      <c r="D8056" s="48"/>
      <c r="I8056" s="47"/>
    </row>
    <row r="8057" spans="4:9" ht="15" customHeight="1" x14ac:dyDescent="0.3">
      <c r="D8057" s="48"/>
      <c r="I8057" s="47"/>
    </row>
    <row r="8058" spans="4:9" ht="15" customHeight="1" x14ac:dyDescent="0.3">
      <c r="D8058" s="48"/>
      <c r="I8058" s="47"/>
    </row>
    <row r="8059" spans="4:9" ht="15" customHeight="1" x14ac:dyDescent="0.3">
      <c r="D8059" s="48"/>
      <c r="I8059" s="47"/>
    </row>
    <row r="8060" spans="4:9" ht="15" customHeight="1" x14ac:dyDescent="0.3">
      <c r="D8060" s="48"/>
      <c r="I8060" s="47"/>
    </row>
    <row r="8061" spans="4:9" ht="15" customHeight="1" x14ac:dyDescent="0.3">
      <c r="D8061" s="48"/>
      <c r="I8061" s="47"/>
    </row>
    <row r="8062" spans="4:9" ht="15" customHeight="1" x14ac:dyDescent="0.3">
      <c r="D8062" s="48"/>
      <c r="I8062" s="47"/>
    </row>
    <row r="8063" spans="4:9" ht="15" customHeight="1" x14ac:dyDescent="0.3">
      <c r="D8063" s="48"/>
      <c r="I8063" s="47"/>
    </row>
    <row r="8064" spans="4:9" ht="15" customHeight="1" x14ac:dyDescent="0.3">
      <c r="D8064" s="48"/>
      <c r="I8064" s="47"/>
    </row>
    <row r="8065" spans="4:9" ht="15" customHeight="1" x14ac:dyDescent="0.3">
      <c r="D8065" s="48"/>
      <c r="I8065" s="47"/>
    </row>
    <row r="8066" spans="4:9" ht="15" customHeight="1" x14ac:dyDescent="0.3">
      <c r="I8066" s="47"/>
    </row>
    <row r="8067" spans="4:9" ht="15" customHeight="1" x14ac:dyDescent="0.3">
      <c r="I8067" s="47"/>
    </row>
    <row r="8068" spans="4:9" ht="15" customHeight="1" x14ac:dyDescent="0.3">
      <c r="I8068" s="47"/>
    </row>
    <row r="8069" spans="4:9" ht="15" customHeight="1" x14ac:dyDescent="0.3">
      <c r="I8069" s="47"/>
    </row>
    <row r="8070" spans="4:9" ht="15" customHeight="1" x14ac:dyDescent="0.3">
      <c r="I8070" s="47"/>
    </row>
    <row r="8071" spans="4:9" ht="15" customHeight="1" x14ac:dyDescent="0.3">
      <c r="I8071" s="47"/>
    </row>
    <row r="8072" spans="4:9" ht="15" customHeight="1" x14ac:dyDescent="0.3">
      <c r="I8072" s="47"/>
    </row>
    <row r="8073" spans="4:9" ht="15" customHeight="1" x14ac:dyDescent="0.3">
      <c r="I8073" s="47"/>
    </row>
    <row r="8074" spans="4:9" ht="15" customHeight="1" x14ac:dyDescent="0.3">
      <c r="I8074" s="47"/>
    </row>
    <row r="8075" spans="4:9" ht="15" customHeight="1" x14ac:dyDescent="0.3">
      <c r="I8075" s="47"/>
    </row>
    <row r="8076" spans="4:9" ht="15" customHeight="1" x14ac:dyDescent="0.3">
      <c r="I8076" s="47"/>
    </row>
    <row r="8077" spans="4:9" ht="15" customHeight="1" x14ac:dyDescent="0.3">
      <c r="I8077" s="47"/>
    </row>
    <row r="8078" spans="4:9" ht="15" customHeight="1" x14ac:dyDescent="0.3">
      <c r="I8078" s="47"/>
    </row>
    <row r="8079" spans="4:9" ht="15" customHeight="1" x14ac:dyDescent="0.3">
      <c r="I8079" s="47"/>
    </row>
    <row r="8080" spans="4:9" ht="15" customHeight="1" x14ac:dyDescent="0.3">
      <c r="I8080" s="47"/>
    </row>
    <row r="8081" spans="9:9" ht="15" customHeight="1" x14ac:dyDescent="0.3">
      <c r="I8081" s="47"/>
    </row>
    <row r="8082" spans="9:9" ht="15" customHeight="1" x14ac:dyDescent="0.3">
      <c r="I8082" s="47"/>
    </row>
    <row r="8083" spans="9:9" ht="15" customHeight="1" x14ac:dyDescent="0.3">
      <c r="I8083" s="47"/>
    </row>
    <row r="8084" spans="9:9" ht="15" customHeight="1" x14ac:dyDescent="0.3">
      <c r="I8084" s="47"/>
    </row>
    <row r="8085" spans="9:9" ht="15" customHeight="1" x14ac:dyDescent="0.3">
      <c r="I8085" s="47"/>
    </row>
    <row r="8086" spans="9:9" ht="15" customHeight="1" x14ac:dyDescent="0.3">
      <c r="I8086" s="47"/>
    </row>
    <row r="8087" spans="9:9" ht="15" customHeight="1" x14ac:dyDescent="0.3">
      <c r="I8087" s="47"/>
    </row>
    <row r="8088" spans="9:9" ht="15" customHeight="1" x14ac:dyDescent="0.3">
      <c r="I8088" s="47"/>
    </row>
    <row r="8089" spans="9:9" ht="15" customHeight="1" x14ac:dyDescent="0.3">
      <c r="I8089" s="47"/>
    </row>
    <row r="8090" spans="9:9" ht="15" customHeight="1" x14ac:dyDescent="0.3">
      <c r="I8090" s="47"/>
    </row>
    <row r="8091" spans="9:9" ht="15" customHeight="1" x14ac:dyDescent="0.3">
      <c r="I8091" s="47"/>
    </row>
    <row r="8092" spans="9:9" ht="15" customHeight="1" x14ac:dyDescent="0.3">
      <c r="I8092" s="47"/>
    </row>
    <row r="8093" spans="9:9" ht="15" customHeight="1" x14ac:dyDescent="0.3">
      <c r="I8093" s="47"/>
    </row>
    <row r="8094" spans="9:9" ht="15" customHeight="1" x14ac:dyDescent="0.3">
      <c r="I8094" s="47"/>
    </row>
    <row r="8095" spans="9:9" ht="15" customHeight="1" x14ac:dyDescent="0.3">
      <c r="I8095" s="47"/>
    </row>
    <row r="8096" spans="9:9" ht="15" customHeight="1" x14ac:dyDescent="0.3">
      <c r="I8096" s="47"/>
    </row>
    <row r="8097" spans="9:9" ht="15" customHeight="1" x14ac:dyDescent="0.3">
      <c r="I8097" s="47"/>
    </row>
    <row r="8098" spans="9:9" ht="15" customHeight="1" x14ac:dyDescent="0.3">
      <c r="I8098" s="47"/>
    </row>
    <row r="8099" spans="9:9" ht="15" customHeight="1" x14ac:dyDescent="0.3">
      <c r="I8099" s="47"/>
    </row>
    <row r="8100" spans="9:9" ht="15" customHeight="1" x14ac:dyDescent="0.3">
      <c r="I8100" s="47"/>
    </row>
    <row r="8101" spans="9:9" ht="15" customHeight="1" x14ac:dyDescent="0.3">
      <c r="I8101" s="47"/>
    </row>
    <row r="8102" spans="9:9" ht="15" customHeight="1" x14ac:dyDescent="0.3">
      <c r="I8102" s="47"/>
    </row>
    <row r="8103" spans="9:9" ht="15" customHeight="1" x14ac:dyDescent="0.3">
      <c r="I8103" s="47"/>
    </row>
    <row r="8104" spans="9:9" ht="15" customHeight="1" x14ac:dyDescent="0.3">
      <c r="I8104" s="47"/>
    </row>
    <row r="8105" spans="9:9" ht="15" customHeight="1" x14ac:dyDescent="0.3">
      <c r="I8105" s="47"/>
    </row>
    <row r="8106" spans="9:9" ht="15" customHeight="1" x14ac:dyDescent="0.3">
      <c r="I8106" s="47"/>
    </row>
    <row r="8107" spans="9:9" ht="15" customHeight="1" x14ac:dyDescent="0.3">
      <c r="I8107" s="47"/>
    </row>
    <row r="8108" spans="9:9" ht="15" customHeight="1" x14ac:dyDescent="0.3">
      <c r="I8108" s="47"/>
    </row>
    <row r="8109" spans="9:9" ht="15" customHeight="1" x14ac:dyDescent="0.3">
      <c r="I8109" s="47"/>
    </row>
    <row r="8110" spans="9:9" ht="15" customHeight="1" x14ac:dyDescent="0.3">
      <c r="I8110" s="47"/>
    </row>
    <row r="8111" spans="9:9" ht="15" customHeight="1" x14ac:dyDescent="0.3">
      <c r="I8111" s="47"/>
    </row>
    <row r="8112" spans="9:9" ht="15" customHeight="1" x14ac:dyDescent="0.3">
      <c r="I8112" s="47"/>
    </row>
    <row r="8113" spans="9:9" ht="15" customHeight="1" x14ac:dyDescent="0.3">
      <c r="I8113" s="47"/>
    </row>
    <row r="8114" spans="9:9" ht="15" customHeight="1" x14ac:dyDescent="0.3">
      <c r="I8114" s="47"/>
    </row>
    <row r="8115" spans="9:9" ht="15" customHeight="1" x14ac:dyDescent="0.3">
      <c r="I8115" s="47"/>
    </row>
    <row r="8116" spans="9:9" ht="15" customHeight="1" x14ac:dyDescent="0.3">
      <c r="I8116" s="47"/>
    </row>
    <row r="8117" spans="9:9" ht="15" customHeight="1" x14ac:dyDescent="0.3">
      <c r="I8117" s="47"/>
    </row>
    <row r="8118" spans="9:9" ht="15" customHeight="1" x14ac:dyDescent="0.3">
      <c r="I8118" s="47"/>
    </row>
    <row r="8119" spans="9:9" ht="15" customHeight="1" x14ac:dyDescent="0.3">
      <c r="I8119" s="47"/>
    </row>
    <row r="8120" spans="9:9" ht="15" customHeight="1" x14ac:dyDescent="0.3">
      <c r="I8120" s="47"/>
    </row>
    <row r="8121" spans="9:9" ht="15" customHeight="1" x14ac:dyDescent="0.3">
      <c r="I8121" s="47"/>
    </row>
    <row r="8122" spans="9:9" ht="15" customHeight="1" x14ac:dyDescent="0.3">
      <c r="I8122" s="47"/>
    </row>
    <row r="8123" spans="9:9" ht="15" customHeight="1" x14ac:dyDescent="0.3">
      <c r="I8123" s="47"/>
    </row>
    <row r="8124" spans="9:9" ht="15" customHeight="1" x14ac:dyDescent="0.3">
      <c r="I8124" s="47"/>
    </row>
    <row r="8125" spans="9:9" ht="15" customHeight="1" x14ac:dyDescent="0.3">
      <c r="I8125" s="47"/>
    </row>
    <row r="8126" spans="9:9" ht="15" customHeight="1" x14ac:dyDescent="0.3">
      <c r="I8126" s="47"/>
    </row>
    <row r="8127" spans="9:9" ht="15" customHeight="1" x14ac:dyDescent="0.3">
      <c r="I8127" s="47"/>
    </row>
    <row r="8128" spans="9:9" ht="15" customHeight="1" x14ac:dyDescent="0.3">
      <c r="I8128" s="47"/>
    </row>
    <row r="8129" spans="9:9" ht="15" customHeight="1" x14ac:dyDescent="0.3">
      <c r="I8129" s="47"/>
    </row>
    <row r="8130" spans="9:9" ht="15" customHeight="1" x14ac:dyDescent="0.3">
      <c r="I8130" s="47"/>
    </row>
    <row r="8131" spans="9:9" ht="15" customHeight="1" x14ac:dyDescent="0.3">
      <c r="I8131" s="47"/>
    </row>
    <row r="8132" spans="9:9" ht="15" customHeight="1" x14ac:dyDescent="0.3">
      <c r="I8132" s="47"/>
    </row>
    <row r="8133" spans="9:9" ht="15" customHeight="1" x14ac:dyDescent="0.3">
      <c r="I8133" s="47"/>
    </row>
    <row r="8134" spans="9:9" ht="15" customHeight="1" x14ac:dyDescent="0.3">
      <c r="I8134" s="47"/>
    </row>
    <row r="8135" spans="9:9" ht="15" customHeight="1" x14ac:dyDescent="0.3">
      <c r="I8135" s="47"/>
    </row>
    <row r="8136" spans="9:9" ht="15" customHeight="1" x14ac:dyDescent="0.3">
      <c r="I8136" s="47"/>
    </row>
    <row r="8137" spans="9:9" ht="15" customHeight="1" x14ac:dyDescent="0.3">
      <c r="I8137" s="47"/>
    </row>
    <row r="8138" spans="9:9" ht="15" customHeight="1" x14ac:dyDescent="0.3">
      <c r="I8138" s="47"/>
    </row>
    <row r="8139" spans="9:9" ht="15" customHeight="1" x14ac:dyDescent="0.3">
      <c r="I8139" s="47"/>
    </row>
    <row r="8140" spans="9:9" ht="15" customHeight="1" x14ac:dyDescent="0.3">
      <c r="I8140" s="47"/>
    </row>
    <row r="8141" spans="9:9" ht="15" customHeight="1" x14ac:dyDescent="0.3">
      <c r="I8141" s="47"/>
    </row>
    <row r="8142" spans="9:9" ht="15" customHeight="1" x14ac:dyDescent="0.3">
      <c r="I8142" s="47"/>
    </row>
    <row r="8143" spans="9:9" ht="15" customHeight="1" x14ac:dyDescent="0.3">
      <c r="I8143" s="47"/>
    </row>
    <row r="8144" spans="9:9" ht="15" customHeight="1" x14ac:dyDescent="0.3">
      <c r="I8144" s="47"/>
    </row>
    <row r="8145" spans="9:9" ht="15" customHeight="1" x14ac:dyDescent="0.3">
      <c r="I8145" s="47"/>
    </row>
    <row r="8146" spans="9:9" ht="15" customHeight="1" x14ac:dyDescent="0.3">
      <c r="I8146" s="47"/>
    </row>
    <row r="8147" spans="9:9" ht="15" customHeight="1" x14ac:dyDescent="0.3">
      <c r="I8147" s="47"/>
    </row>
    <row r="8148" spans="9:9" ht="15" customHeight="1" x14ac:dyDescent="0.3">
      <c r="I8148" s="47"/>
    </row>
    <row r="8149" spans="9:9" ht="15" customHeight="1" x14ac:dyDescent="0.3">
      <c r="I8149" s="47"/>
    </row>
    <row r="8150" spans="9:9" ht="15" customHeight="1" x14ac:dyDescent="0.3">
      <c r="I8150" s="47"/>
    </row>
    <row r="8151" spans="9:9" ht="15" customHeight="1" x14ac:dyDescent="0.3">
      <c r="I8151" s="47"/>
    </row>
    <row r="8152" spans="9:9" ht="15" customHeight="1" x14ac:dyDescent="0.3">
      <c r="I8152" s="47"/>
    </row>
    <row r="8153" spans="9:9" ht="15" customHeight="1" x14ac:dyDescent="0.3">
      <c r="I8153" s="47"/>
    </row>
    <row r="8154" spans="9:9" ht="15" customHeight="1" x14ac:dyDescent="0.3">
      <c r="I8154" s="47"/>
    </row>
    <row r="8155" spans="9:9" ht="15" customHeight="1" x14ac:dyDescent="0.3">
      <c r="I8155" s="47"/>
    </row>
    <row r="8156" spans="9:9" ht="15" customHeight="1" x14ac:dyDescent="0.3">
      <c r="I8156" s="47"/>
    </row>
    <row r="8157" spans="9:9" ht="15" customHeight="1" x14ac:dyDescent="0.3">
      <c r="I8157" s="47"/>
    </row>
    <row r="8158" spans="9:9" ht="15" customHeight="1" x14ac:dyDescent="0.3">
      <c r="I8158" s="47"/>
    </row>
    <row r="8159" spans="9:9" ht="15" customHeight="1" x14ac:dyDescent="0.3">
      <c r="I8159" s="47"/>
    </row>
    <row r="8160" spans="9:9" ht="15" customHeight="1" x14ac:dyDescent="0.3">
      <c r="I8160" s="47"/>
    </row>
    <row r="8161" spans="9:9" ht="15" customHeight="1" x14ac:dyDescent="0.3">
      <c r="I8161" s="47"/>
    </row>
    <row r="8162" spans="9:9" ht="15" customHeight="1" x14ac:dyDescent="0.3">
      <c r="I8162" s="47"/>
    </row>
    <row r="8163" spans="9:9" ht="15" customHeight="1" x14ac:dyDescent="0.3">
      <c r="I8163" s="47"/>
    </row>
    <row r="8164" spans="9:9" ht="15" customHeight="1" x14ac:dyDescent="0.3">
      <c r="I8164" s="47"/>
    </row>
    <row r="8165" spans="9:9" ht="15" customHeight="1" x14ac:dyDescent="0.3">
      <c r="I8165" s="47"/>
    </row>
    <row r="8166" spans="9:9" ht="15" customHeight="1" x14ac:dyDescent="0.3">
      <c r="I8166" s="47"/>
    </row>
    <row r="8167" spans="9:9" ht="15" customHeight="1" x14ac:dyDescent="0.3">
      <c r="I8167" s="47"/>
    </row>
    <row r="8168" spans="9:9" ht="15" customHeight="1" x14ac:dyDescent="0.3">
      <c r="I8168" s="47"/>
    </row>
    <row r="8169" spans="9:9" ht="15" customHeight="1" x14ac:dyDescent="0.3">
      <c r="I8169" s="47"/>
    </row>
    <row r="8170" spans="9:9" ht="15" customHeight="1" x14ac:dyDescent="0.3">
      <c r="I8170" s="47"/>
    </row>
    <row r="8171" spans="9:9" ht="15" customHeight="1" x14ac:dyDescent="0.3">
      <c r="I8171" s="47"/>
    </row>
    <row r="8172" spans="9:9" ht="15" customHeight="1" x14ac:dyDescent="0.3">
      <c r="I8172" s="47"/>
    </row>
    <row r="8173" spans="9:9" ht="15" customHeight="1" x14ac:dyDescent="0.3">
      <c r="I8173" s="47"/>
    </row>
    <row r="8174" spans="9:9" ht="15" customHeight="1" x14ac:dyDescent="0.3">
      <c r="I8174" s="47"/>
    </row>
    <row r="8175" spans="9:9" ht="15" customHeight="1" x14ac:dyDescent="0.3">
      <c r="I8175" s="47"/>
    </row>
    <row r="8176" spans="9:9" ht="15" customHeight="1" x14ac:dyDescent="0.3">
      <c r="I8176" s="47"/>
    </row>
    <row r="8177" spans="9:9" ht="15" customHeight="1" x14ac:dyDescent="0.3">
      <c r="I8177" s="47"/>
    </row>
    <row r="8178" spans="9:9" ht="15" customHeight="1" x14ac:dyDescent="0.3">
      <c r="I8178" s="47"/>
    </row>
    <row r="8179" spans="9:9" ht="15" customHeight="1" x14ac:dyDescent="0.3">
      <c r="I8179" s="47"/>
    </row>
    <row r="8180" spans="9:9" ht="15" customHeight="1" x14ac:dyDescent="0.3">
      <c r="I8180" s="47"/>
    </row>
    <row r="8181" spans="9:9" ht="15" customHeight="1" x14ac:dyDescent="0.3">
      <c r="I8181" s="47"/>
    </row>
    <row r="8182" spans="9:9" ht="15" customHeight="1" x14ac:dyDescent="0.3">
      <c r="I8182" s="47"/>
    </row>
    <row r="8183" spans="9:9" ht="15" customHeight="1" x14ac:dyDescent="0.3">
      <c r="I8183" s="47"/>
    </row>
    <row r="8184" spans="9:9" ht="15" customHeight="1" x14ac:dyDescent="0.3">
      <c r="I8184" s="47"/>
    </row>
    <row r="8185" spans="9:9" ht="15" customHeight="1" x14ac:dyDescent="0.3">
      <c r="I8185" s="47"/>
    </row>
    <row r="8186" spans="9:9" ht="15" customHeight="1" x14ac:dyDescent="0.3">
      <c r="I8186" s="47"/>
    </row>
    <row r="8187" spans="9:9" ht="15" customHeight="1" x14ac:dyDescent="0.3">
      <c r="I8187" s="47"/>
    </row>
    <row r="8188" spans="9:9" ht="15" customHeight="1" x14ac:dyDescent="0.3">
      <c r="I8188" s="47"/>
    </row>
    <row r="8189" spans="9:9" ht="15" customHeight="1" x14ac:dyDescent="0.3">
      <c r="I8189" s="47"/>
    </row>
    <row r="8190" spans="9:9" ht="15" customHeight="1" x14ac:dyDescent="0.3">
      <c r="I8190" s="47"/>
    </row>
    <row r="8191" spans="9:9" ht="15" customHeight="1" x14ac:dyDescent="0.3">
      <c r="I8191" s="47"/>
    </row>
    <row r="8192" spans="9:9" ht="15" customHeight="1" x14ac:dyDescent="0.3">
      <c r="I8192" s="47"/>
    </row>
    <row r="8193" spans="9:9" ht="15" customHeight="1" x14ac:dyDescent="0.3">
      <c r="I8193" s="47"/>
    </row>
    <row r="8194" spans="9:9" ht="15" customHeight="1" x14ac:dyDescent="0.3">
      <c r="I8194" s="47"/>
    </row>
    <row r="8195" spans="9:9" ht="15" customHeight="1" x14ac:dyDescent="0.3">
      <c r="I8195" s="47"/>
    </row>
    <row r="8196" spans="9:9" ht="15" customHeight="1" x14ac:dyDescent="0.3">
      <c r="I8196" s="47"/>
    </row>
    <row r="8197" spans="9:9" ht="15" customHeight="1" x14ac:dyDescent="0.3">
      <c r="I8197" s="47"/>
    </row>
    <row r="8198" spans="9:9" ht="15" customHeight="1" x14ac:dyDescent="0.3">
      <c r="I8198" s="47"/>
    </row>
    <row r="8199" spans="9:9" ht="15" customHeight="1" x14ac:dyDescent="0.3">
      <c r="I8199" s="47"/>
    </row>
    <row r="8200" spans="9:9" ht="15" customHeight="1" x14ac:dyDescent="0.3">
      <c r="I8200" s="47"/>
    </row>
    <row r="8201" spans="9:9" ht="15" customHeight="1" x14ac:dyDescent="0.3">
      <c r="I8201" s="47"/>
    </row>
    <row r="8202" spans="9:9" ht="15" customHeight="1" x14ac:dyDescent="0.3">
      <c r="I8202" s="47"/>
    </row>
    <row r="8203" spans="9:9" ht="15" customHeight="1" x14ac:dyDescent="0.3">
      <c r="I8203" s="47"/>
    </row>
    <row r="8204" spans="9:9" ht="15" customHeight="1" x14ac:dyDescent="0.3">
      <c r="I8204" s="47"/>
    </row>
    <row r="8205" spans="9:9" ht="15" customHeight="1" x14ac:dyDescent="0.3">
      <c r="I8205" s="47"/>
    </row>
    <row r="8206" spans="9:9" ht="15" customHeight="1" x14ac:dyDescent="0.3">
      <c r="I8206" s="47"/>
    </row>
    <row r="8207" spans="9:9" ht="15" customHeight="1" x14ac:dyDescent="0.3">
      <c r="I8207" s="47"/>
    </row>
    <row r="8208" spans="9:9" ht="15" customHeight="1" x14ac:dyDescent="0.3">
      <c r="I8208" s="47"/>
    </row>
    <row r="8209" spans="9:9" ht="15" customHeight="1" x14ac:dyDescent="0.3">
      <c r="I8209" s="47"/>
    </row>
    <row r="8210" spans="9:9" ht="15" customHeight="1" x14ac:dyDescent="0.3">
      <c r="I8210" s="47"/>
    </row>
    <row r="8211" spans="9:9" ht="15" customHeight="1" x14ac:dyDescent="0.3">
      <c r="I8211" s="47"/>
    </row>
    <row r="8212" spans="9:9" ht="15" customHeight="1" x14ac:dyDescent="0.3">
      <c r="I8212" s="47"/>
    </row>
    <row r="8213" spans="9:9" ht="15" customHeight="1" x14ac:dyDescent="0.3">
      <c r="I8213" s="47"/>
    </row>
    <row r="8214" spans="9:9" ht="15" customHeight="1" x14ac:dyDescent="0.3">
      <c r="I8214" s="47"/>
    </row>
    <row r="8215" spans="9:9" ht="15" customHeight="1" x14ac:dyDescent="0.3">
      <c r="I8215" s="47"/>
    </row>
    <row r="8216" spans="9:9" ht="15" customHeight="1" x14ac:dyDescent="0.3">
      <c r="I8216" s="47"/>
    </row>
    <row r="8217" spans="9:9" ht="15" customHeight="1" x14ac:dyDescent="0.3">
      <c r="I8217" s="47"/>
    </row>
    <row r="8218" spans="9:9" ht="15" customHeight="1" x14ac:dyDescent="0.3">
      <c r="I8218" s="47"/>
    </row>
    <row r="8219" spans="9:9" ht="15" customHeight="1" x14ac:dyDescent="0.3">
      <c r="I8219" s="47"/>
    </row>
    <row r="8220" spans="9:9" ht="15" customHeight="1" x14ac:dyDescent="0.3">
      <c r="I8220" s="47"/>
    </row>
    <row r="8221" spans="9:9" ht="15" customHeight="1" x14ac:dyDescent="0.3">
      <c r="I8221" s="47"/>
    </row>
    <row r="8222" spans="9:9" ht="15" customHeight="1" x14ac:dyDescent="0.3">
      <c r="I8222" s="47"/>
    </row>
    <row r="8223" spans="9:9" ht="15" customHeight="1" x14ac:dyDescent="0.3">
      <c r="I8223" s="47"/>
    </row>
    <row r="8224" spans="9:9" ht="15" customHeight="1" x14ac:dyDescent="0.3">
      <c r="I8224" s="47"/>
    </row>
    <row r="8225" spans="9:9" ht="15" customHeight="1" x14ac:dyDescent="0.3">
      <c r="I8225" s="47"/>
    </row>
    <row r="8226" spans="9:9" ht="15" customHeight="1" x14ac:dyDescent="0.3">
      <c r="I8226" s="47"/>
    </row>
    <row r="8227" spans="9:9" ht="15" customHeight="1" x14ac:dyDescent="0.3">
      <c r="I8227" s="47"/>
    </row>
    <row r="8228" spans="9:9" ht="15" customHeight="1" x14ac:dyDescent="0.3">
      <c r="I8228" s="47"/>
    </row>
    <row r="8229" spans="9:9" ht="15" customHeight="1" x14ac:dyDescent="0.3">
      <c r="I8229" s="47"/>
    </row>
    <row r="8230" spans="9:9" ht="15" customHeight="1" x14ac:dyDescent="0.3">
      <c r="I8230" s="47"/>
    </row>
    <row r="8231" spans="9:9" ht="15" customHeight="1" x14ac:dyDescent="0.3">
      <c r="I8231" s="47"/>
    </row>
    <row r="8232" spans="9:9" ht="15" customHeight="1" x14ac:dyDescent="0.3">
      <c r="I8232" s="47"/>
    </row>
    <row r="8233" spans="9:9" ht="15" customHeight="1" x14ac:dyDescent="0.3">
      <c r="I8233" s="47"/>
    </row>
    <row r="8234" spans="9:9" ht="15" customHeight="1" x14ac:dyDescent="0.3">
      <c r="I8234" s="47"/>
    </row>
    <row r="8235" spans="9:9" ht="15" customHeight="1" x14ac:dyDescent="0.3">
      <c r="I8235" s="47"/>
    </row>
    <row r="8236" spans="9:9" ht="15" customHeight="1" x14ac:dyDescent="0.3">
      <c r="I8236" s="47"/>
    </row>
    <row r="8237" spans="9:9" ht="15" customHeight="1" x14ac:dyDescent="0.3">
      <c r="I8237" s="47"/>
    </row>
    <row r="8238" spans="9:9" ht="15" customHeight="1" x14ac:dyDescent="0.3">
      <c r="I8238" s="47"/>
    </row>
    <row r="8239" spans="9:9" ht="15" customHeight="1" x14ac:dyDescent="0.3">
      <c r="I8239" s="47"/>
    </row>
    <row r="8240" spans="9:9" ht="15" customHeight="1" x14ac:dyDescent="0.3">
      <c r="I8240" s="47"/>
    </row>
    <row r="8241" spans="9:9" ht="15" customHeight="1" x14ac:dyDescent="0.3">
      <c r="I8241" s="47"/>
    </row>
    <row r="8242" spans="9:9" ht="15" customHeight="1" x14ac:dyDescent="0.3">
      <c r="I8242" s="47"/>
    </row>
    <row r="8243" spans="9:9" ht="15" customHeight="1" x14ac:dyDescent="0.3">
      <c r="I8243" s="47"/>
    </row>
    <row r="8244" spans="9:9" ht="15" customHeight="1" x14ac:dyDescent="0.3">
      <c r="I8244" s="47"/>
    </row>
    <row r="8245" spans="9:9" ht="15" customHeight="1" x14ac:dyDescent="0.3">
      <c r="I8245" s="47"/>
    </row>
    <row r="8246" spans="9:9" ht="15" customHeight="1" x14ac:dyDescent="0.3">
      <c r="I8246" s="47"/>
    </row>
    <row r="8247" spans="9:9" ht="15" customHeight="1" x14ac:dyDescent="0.3">
      <c r="I8247" s="47"/>
    </row>
    <row r="8248" spans="9:9" ht="15" customHeight="1" x14ac:dyDescent="0.3">
      <c r="I8248" s="47"/>
    </row>
    <row r="8249" spans="9:9" ht="15" customHeight="1" x14ac:dyDescent="0.3">
      <c r="I8249" s="47"/>
    </row>
    <row r="8250" spans="9:9" ht="15" customHeight="1" x14ac:dyDescent="0.3">
      <c r="I8250" s="47"/>
    </row>
    <row r="8251" spans="9:9" ht="15" customHeight="1" x14ac:dyDescent="0.3">
      <c r="I8251" s="47"/>
    </row>
    <row r="8252" spans="9:9" ht="15" customHeight="1" x14ac:dyDescent="0.3">
      <c r="I8252" s="47"/>
    </row>
    <row r="8253" spans="9:9" ht="15" customHeight="1" x14ac:dyDescent="0.3">
      <c r="I8253" s="47"/>
    </row>
    <row r="8254" spans="9:9" ht="15" customHeight="1" x14ac:dyDescent="0.3">
      <c r="I8254" s="47"/>
    </row>
    <row r="8255" spans="9:9" ht="15" customHeight="1" x14ac:dyDescent="0.3">
      <c r="I8255" s="47"/>
    </row>
    <row r="8256" spans="9:9" ht="15" customHeight="1" x14ac:dyDescent="0.3">
      <c r="I8256" s="47"/>
    </row>
    <row r="8257" spans="5:9" ht="15" customHeight="1" x14ac:dyDescent="0.3">
      <c r="I8257" s="47"/>
    </row>
    <row r="8258" spans="5:9" ht="15" customHeight="1" x14ac:dyDescent="0.3">
      <c r="E8258" s="48"/>
      <c r="I8258" s="47"/>
    </row>
    <row r="8259" spans="5:9" ht="15" customHeight="1" x14ac:dyDescent="0.3">
      <c r="E8259" s="48"/>
      <c r="I8259" s="47"/>
    </row>
    <row r="8260" spans="5:9" ht="15" customHeight="1" x14ac:dyDescent="0.3">
      <c r="E8260" s="48"/>
      <c r="I8260" s="47"/>
    </row>
    <row r="8261" spans="5:9" ht="15" customHeight="1" x14ac:dyDescent="0.3">
      <c r="E8261" s="48"/>
      <c r="I8261" s="47"/>
    </row>
    <row r="8262" spans="5:9" ht="15" customHeight="1" x14ac:dyDescent="0.3">
      <c r="E8262" s="48"/>
      <c r="I8262" s="47"/>
    </row>
    <row r="8263" spans="5:9" ht="15" customHeight="1" x14ac:dyDescent="0.3">
      <c r="E8263" s="48"/>
      <c r="I8263" s="47"/>
    </row>
    <row r="8264" spans="5:9" ht="15" customHeight="1" x14ac:dyDescent="0.3">
      <c r="E8264" s="48"/>
      <c r="I8264" s="47"/>
    </row>
    <row r="8265" spans="5:9" ht="15" customHeight="1" x14ac:dyDescent="0.3">
      <c r="E8265" s="48"/>
      <c r="I8265" s="47"/>
    </row>
    <row r="8266" spans="5:9" ht="15" customHeight="1" x14ac:dyDescent="0.3">
      <c r="E8266" s="48"/>
      <c r="I8266" s="47"/>
    </row>
    <row r="8267" spans="5:9" ht="15" customHeight="1" x14ac:dyDescent="0.3">
      <c r="E8267" s="48"/>
      <c r="I8267" s="47"/>
    </row>
    <row r="8268" spans="5:9" ht="15" customHeight="1" x14ac:dyDescent="0.3">
      <c r="E8268" s="48"/>
      <c r="I8268" s="47"/>
    </row>
    <row r="8269" spans="5:9" ht="15" customHeight="1" x14ac:dyDescent="0.3">
      <c r="E8269" s="48"/>
      <c r="I8269" s="47"/>
    </row>
    <row r="8270" spans="5:9" ht="15" customHeight="1" x14ac:dyDescent="0.3">
      <c r="E8270" s="48"/>
      <c r="I8270" s="47"/>
    </row>
    <row r="8271" spans="5:9" ht="15" customHeight="1" x14ac:dyDescent="0.3">
      <c r="E8271" s="48"/>
      <c r="I8271" s="47"/>
    </row>
    <row r="8272" spans="5:9" ht="15" customHeight="1" x14ac:dyDescent="0.3">
      <c r="E8272" s="48"/>
      <c r="I8272" s="47"/>
    </row>
    <row r="8273" spans="5:9" ht="15" customHeight="1" x14ac:dyDescent="0.3">
      <c r="E8273" s="48"/>
      <c r="I8273" s="47"/>
    </row>
    <row r="8274" spans="5:9" ht="15" customHeight="1" x14ac:dyDescent="0.3">
      <c r="E8274" s="48"/>
      <c r="I8274" s="47"/>
    </row>
    <row r="8275" spans="5:9" ht="15" customHeight="1" x14ac:dyDescent="0.3">
      <c r="E8275" s="48"/>
      <c r="I8275" s="47"/>
    </row>
    <row r="8276" spans="5:9" ht="15" customHeight="1" x14ac:dyDescent="0.3">
      <c r="E8276" s="48"/>
      <c r="I8276" s="47"/>
    </row>
    <row r="8277" spans="5:9" ht="15" customHeight="1" x14ac:dyDescent="0.3">
      <c r="E8277" s="48"/>
      <c r="I8277" s="47"/>
    </row>
    <row r="8278" spans="5:9" ht="15" customHeight="1" x14ac:dyDescent="0.3">
      <c r="E8278" s="48"/>
      <c r="I8278" s="47"/>
    </row>
    <row r="8279" spans="5:9" ht="15" customHeight="1" x14ac:dyDescent="0.3">
      <c r="E8279" s="48"/>
      <c r="I8279" s="47"/>
    </row>
    <row r="8280" spans="5:9" ht="15" customHeight="1" x14ac:dyDescent="0.3">
      <c r="E8280" s="48"/>
      <c r="I8280" s="47"/>
    </row>
    <row r="8281" spans="5:9" ht="15" customHeight="1" x14ac:dyDescent="0.3">
      <c r="E8281" s="48"/>
      <c r="I8281" s="47"/>
    </row>
    <row r="8282" spans="5:9" ht="15" customHeight="1" x14ac:dyDescent="0.3">
      <c r="E8282" s="48"/>
      <c r="I8282" s="47"/>
    </row>
    <row r="8283" spans="5:9" ht="15" customHeight="1" x14ac:dyDescent="0.3">
      <c r="E8283" s="48"/>
      <c r="I8283" s="47"/>
    </row>
    <row r="8284" spans="5:9" ht="15" customHeight="1" x14ac:dyDescent="0.3">
      <c r="E8284" s="48"/>
      <c r="I8284" s="47"/>
    </row>
    <row r="8285" spans="5:9" ht="15" customHeight="1" x14ac:dyDescent="0.3">
      <c r="E8285" s="48"/>
      <c r="I8285" s="47"/>
    </row>
    <row r="8286" spans="5:9" ht="15" customHeight="1" x14ac:dyDescent="0.3">
      <c r="E8286" s="48"/>
      <c r="I8286" s="47"/>
    </row>
    <row r="8287" spans="5:9" ht="15" customHeight="1" x14ac:dyDescent="0.3">
      <c r="E8287" s="48"/>
      <c r="I8287" s="47"/>
    </row>
    <row r="8288" spans="5:9" ht="15" customHeight="1" x14ac:dyDescent="0.3">
      <c r="E8288" s="48"/>
      <c r="I8288" s="47"/>
    </row>
    <row r="8289" spans="5:9" ht="15" customHeight="1" x14ac:dyDescent="0.3">
      <c r="E8289" s="48"/>
      <c r="I8289" s="47"/>
    </row>
    <row r="8290" spans="5:9" ht="15" customHeight="1" x14ac:dyDescent="0.3">
      <c r="E8290" s="48"/>
      <c r="I8290" s="47"/>
    </row>
    <row r="8291" spans="5:9" ht="15" customHeight="1" x14ac:dyDescent="0.3">
      <c r="E8291" s="48"/>
      <c r="I8291" s="47"/>
    </row>
    <row r="8292" spans="5:9" ht="15" customHeight="1" x14ac:dyDescent="0.3">
      <c r="E8292" s="48"/>
      <c r="I8292" s="47"/>
    </row>
    <row r="8293" spans="5:9" ht="15" customHeight="1" x14ac:dyDescent="0.3">
      <c r="E8293" s="48"/>
      <c r="I8293" s="47"/>
    </row>
    <row r="8294" spans="5:9" ht="15" customHeight="1" x14ac:dyDescent="0.3">
      <c r="E8294" s="48"/>
      <c r="I8294" s="47"/>
    </row>
    <row r="8295" spans="5:9" ht="15" customHeight="1" x14ac:dyDescent="0.3">
      <c r="E8295" s="48"/>
      <c r="I8295" s="47"/>
    </row>
    <row r="8296" spans="5:9" ht="15" customHeight="1" x14ac:dyDescent="0.3">
      <c r="E8296" s="48"/>
      <c r="I8296" s="47"/>
    </row>
    <row r="8297" spans="5:9" ht="15" customHeight="1" x14ac:dyDescent="0.3">
      <c r="E8297" s="48"/>
      <c r="I8297" s="47"/>
    </row>
    <row r="8298" spans="5:9" ht="15" customHeight="1" x14ac:dyDescent="0.3">
      <c r="E8298" s="48"/>
      <c r="I8298" s="47"/>
    </row>
    <row r="8299" spans="5:9" ht="15" customHeight="1" x14ac:dyDescent="0.3">
      <c r="E8299" s="48"/>
      <c r="I8299" s="47"/>
    </row>
    <row r="8300" spans="5:9" ht="15" customHeight="1" x14ac:dyDescent="0.3">
      <c r="E8300" s="48"/>
      <c r="I8300" s="47"/>
    </row>
    <row r="8301" spans="5:9" ht="15" customHeight="1" x14ac:dyDescent="0.3">
      <c r="E8301" s="48"/>
      <c r="I8301" s="47"/>
    </row>
    <row r="8302" spans="5:9" ht="15" customHeight="1" x14ac:dyDescent="0.3">
      <c r="E8302" s="48"/>
      <c r="I8302" s="47"/>
    </row>
    <row r="8303" spans="5:9" ht="15" customHeight="1" x14ac:dyDescent="0.3">
      <c r="E8303" s="48"/>
      <c r="I8303" s="47"/>
    </row>
    <row r="8304" spans="5:9" ht="15" customHeight="1" x14ac:dyDescent="0.3">
      <c r="E8304" s="48"/>
      <c r="I8304" s="47"/>
    </row>
    <row r="8305" spans="5:9" ht="15" customHeight="1" x14ac:dyDescent="0.3">
      <c r="E8305" s="48"/>
      <c r="I8305" s="47"/>
    </row>
    <row r="8306" spans="5:9" ht="15" customHeight="1" x14ac:dyDescent="0.3">
      <c r="E8306" s="48"/>
      <c r="I8306" s="47"/>
    </row>
    <row r="8307" spans="5:9" ht="15" customHeight="1" x14ac:dyDescent="0.3">
      <c r="E8307" s="48"/>
      <c r="I8307" s="47"/>
    </row>
    <row r="8308" spans="5:9" ht="15" customHeight="1" x14ac:dyDescent="0.3">
      <c r="E8308" s="48"/>
      <c r="I8308" s="47"/>
    </row>
    <row r="8309" spans="5:9" ht="15" customHeight="1" x14ac:dyDescent="0.3">
      <c r="E8309" s="48"/>
      <c r="I8309" s="47"/>
    </row>
    <row r="8310" spans="5:9" ht="15" customHeight="1" x14ac:dyDescent="0.3">
      <c r="E8310" s="48"/>
      <c r="I8310" s="47"/>
    </row>
    <row r="8311" spans="5:9" ht="15" customHeight="1" x14ac:dyDescent="0.3">
      <c r="E8311" s="48"/>
      <c r="I8311" s="47"/>
    </row>
    <row r="8312" spans="5:9" ht="15" customHeight="1" x14ac:dyDescent="0.3">
      <c r="E8312" s="48"/>
      <c r="I8312" s="47"/>
    </row>
    <row r="8313" spans="5:9" ht="15" customHeight="1" x14ac:dyDescent="0.3">
      <c r="E8313" s="48"/>
      <c r="I8313" s="47"/>
    </row>
    <row r="8314" spans="5:9" ht="15" customHeight="1" x14ac:dyDescent="0.3">
      <c r="E8314" s="48"/>
      <c r="I8314" s="47"/>
    </row>
    <row r="8315" spans="5:9" ht="15" customHeight="1" x14ac:dyDescent="0.3">
      <c r="E8315" s="48"/>
      <c r="I8315" s="47"/>
    </row>
    <row r="8316" spans="5:9" ht="15" customHeight="1" x14ac:dyDescent="0.3">
      <c r="E8316" s="48"/>
      <c r="I8316" s="47"/>
    </row>
    <row r="8317" spans="5:9" ht="15" customHeight="1" x14ac:dyDescent="0.3">
      <c r="E8317" s="48"/>
      <c r="I8317" s="47"/>
    </row>
    <row r="8318" spans="5:9" ht="15" customHeight="1" x14ac:dyDescent="0.3">
      <c r="E8318" s="48"/>
      <c r="I8318" s="47"/>
    </row>
    <row r="8319" spans="5:9" ht="15" customHeight="1" x14ac:dyDescent="0.3">
      <c r="E8319" s="48"/>
      <c r="I8319" s="47"/>
    </row>
    <row r="8320" spans="5:9" ht="15" customHeight="1" x14ac:dyDescent="0.3">
      <c r="E8320" s="48"/>
      <c r="I8320" s="47"/>
    </row>
    <row r="8321" spans="5:9" ht="15" customHeight="1" x14ac:dyDescent="0.3">
      <c r="E8321" s="48"/>
      <c r="I8321" s="47"/>
    </row>
    <row r="8322" spans="5:9" ht="15" customHeight="1" x14ac:dyDescent="0.3">
      <c r="E8322" s="48"/>
      <c r="I8322" s="47"/>
    </row>
    <row r="8323" spans="5:9" ht="15" customHeight="1" x14ac:dyDescent="0.3">
      <c r="E8323" s="48"/>
      <c r="I8323" s="47"/>
    </row>
    <row r="8324" spans="5:9" ht="15" customHeight="1" x14ac:dyDescent="0.3">
      <c r="E8324" s="48"/>
      <c r="I8324" s="47"/>
    </row>
    <row r="8325" spans="5:9" ht="15" customHeight="1" x14ac:dyDescent="0.3">
      <c r="E8325" s="48"/>
      <c r="I8325" s="47"/>
    </row>
    <row r="8326" spans="5:9" ht="15" customHeight="1" x14ac:dyDescent="0.3">
      <c r="E8326" s="48"/>
      <c r="I8326" s="47"/>
    </row>
    <row r="8327" spans="5:9" ht="15" customHeight="1" x14ac:dyDescent="0.3">
      <c r="E8327" s="48"/>
      <c r="I8327" s="47"/>
    </row>
    <row r="8328" spans="5:9" ht="15" customHeight="1" x14ac:dyDescent="0.3">
      <c r="E8328" s="48"/>
      <c r="I8328" s="47"/>
    </row>
    <row r="8329" spans="5:9" ht="15" customHeight="1" x14ac:dyDescent="0.3">
      <c r="E8329" s="48"/>
      <c r="I8329" s="47"/>
    </row>
    <row r="8330" spans="5:9" ht="15" customHeight="1" x14ac:dyDescent="0.3">
      <c r="E8330" s="48"/>
      <c r="I8330" s="47"/>
    </row>
    <row r="8331" spans="5:9" ht="15" customHeight="1" x14ac:dyDescent="0.3">
      <c r="E8331" s="48"/>
      <c r="I8331" s="47"/>
    </row>
    <row r="8332" spans="5:9" ht="15" customHeight="1" x14ac:dyDescent="0.3">
      <c r="E8332" s="48"/>
      <c r="I8332" s="47"/>
    </row>
    <row r="8333" spans="5:9" ht="15" customHeight="1" x14ac:dyDescent="0.3">
      <c r="E8333" s="48"/>
      <c r="I8333" s="47"/>
    </row>
    <row r="8334" spans="5:9" ht="15" customHeight="1" x14ac:dyDescent="0.3">
      <c r="E8334" s="48"/>
      <c r="I8334" s="47"/>
    </row>
    <row r="8335" spans="5:9" ht="15" customHeight="1" x14ac:dyDescent="0.3">
      <c r="E8335" s="48"/>
      <c r="I8335" s="47"/>
    </row>
    <row r="8336" spans="5:9" ht="15" customHeight="1" x14ac:dyDescent="0.3">
      <c r="E8336" s="48"/>
      <c r="I8336" s="47"/>
    </row>
    <row r="8337" spans="5:9" ht="15" customHeight="1" x14ac:dyDescent="0.3">
      <c r="E8337" s="48"/>
      <c r="I8337" s="47"/>
    </row>
    <row r="8338" spans="5:9" ht="15" customHeight="1" x14ac:dyDescent="0.3">
      <c r="E8338" s="48"/>
      <c r="I8338" s="47"/>
    </row>
    <row r="8339" spans="5:9" ht="15" customHeight="1" x14ac:dyDescent="0.3">
      <c r="E8339" s="48"/>
      <c r="I8339" s="47"/>
    </row>
    <row r="8340" spans="5:9" ht="15" customHeight="1" x14ac:dyDescent="0.3">
      <c r="E8340" s="48"/>
      <c r="I8340" s="47"/>
    </row>
    <row r="8341" spans="5:9" ht="15" customHeight="1" x14ac:dyDescent="0.3">
      <c r="E8341" s="48"/>
      <c r="I8341" s="47"/>
    </row>
    <row r="8342" spans="5:9" ht="15" customHeight="1" x14ac:dyDescent="0.3">
      <c r="E8342" s="48"/>
      <c r="I8342" s="47"/>
    </row>
    <row r="8343" spans="5:9" ht="15" customHeight="1" x14ac:dyDescent="0.3">
      <c r="E8343" s="48"/>
      <c r="I8343" s="47"/>
    </row>
    <row r="8344" spans="5:9" ht="15" customHeight="1" x14ac:dyDescent="0.3">
      <c r="E8344" s="48"/>
      <c r="I8344" s="47"/>
    </row>
    <row r="8345" spans="5:9" ht="15" customHeight="1" x14ac:dyDescent="0.3">
      <c r="E8345" s="48"/>
      <c r="I8345" s="47"/>
    </row>
    <row r="8346" spans="5:9" ht="15" customHeight="1" x14ac:dyDescent="0.3">
      <c r="E8346" s="48"/>
      <c r="I8346" s="47"/>
    </row>
    <row r="8347" spans="5:9" ht="15" customHeight="1" x14ac:dyDescent="0.3">
      <c r="E8347" s="48"/>
      <c r="I8347" s="47"/>
    </row>
    <row r="8348" spans="5:9" ht="15" customHeight="1" x14ac:dyDescent="0.3">
      <c r="E8348" s="48"/>
      <c r="I8348" s="47"/>
    </row>
    <row r="8349" spans="5:9" ht="15" customHeight="1" x14ac:dyDescent="0.3">
      <c r="E8349" s="48"/>
      <c r="I8349" s="47"/>
    </row>
    <row r="8350" spans="5:9" ht="15" customHeight="1" x14ac:dyDescent="0.3">
      <c r="E8350" s="48"/>
      <c r="I8350" s="47"/>
    </row>
    <row r="8351" spans="5:9" ht="15" customHeight="1" x14ac:dyDescent="0.3">
      <c r="E8351" s="48"/>
      <c r="I8351" s="47"/>
    </row>
    <row r="8352" spans="5:9" ht="15" customHeight="1" x14ac:dyDescent="0.3">
      <c r="E8352" s="48"/>
      <c r="I8352" s="47"/>
    </row>
    <row r="8353" spans="5:9" ht="15" customHeight="1" x14ac:dyDescent="0.3">
      <c r="E8353" s="48"/>
      <c r="I8353" s="47"/>
    </row>
    <row r="8354" spans="5:9" ht="15" customHeight="1" x14ac:dyDescent="0.3">
      <c r="I8354" s="47"/>
    </row>
    <row r="8355" spans="5:9" ht="15" customHeight="1" x14ac:dyDescent="0.3">
      <c r="I8355" s="47"/>
    </row>
    <row r="8356" spans="5:9" ht="15" customHeight="1" x14ac:dyDescent="0.3">
      <c r="I8356" s="47"/>
    </row>
    <row r="8357" spans="5:9" ht="15" customHeight="1" x14ac:dyDescent="0.3">
      <c r="I8357" s="47"/>
    </row>
    <row r="8358" spans="5:9" ht="15" customHeight="1" x14ac:dyDescent="0.3">
      <c r="I8358" s="47"/>
    </row>
    <row r="8359" spans="5:9" ht="15" customHeight="1" x14ac:dyDescent="0.3">
      <c r="I8359" s="47"/>
    </row>
    <row r="8360" spans="5:9" ht="15" customHeight="1" x14ac:dyDescent="0.3">
      <c r="I8360" s="47"/>
    </row>
    <row r="8361" spans="5:9" ht="15" customHeight="1" x14ac:dyDescent="0.3">
      <c r="I8361" s="47"/>
    </row>
    <row r="8362" spans="5:9" ht="15" customHeight="1" x14ac:dyDescent="0.3">
      <c r="I8362" s="47"/>
    </row>
    <row r="8363" spans="5:9" ht="15" customHeight="1" x14ac:dyDescent="0.3">
      <c r="I8363" s="47"/>
    </row>
    <row r="8364" spans="5:9" ht="15" customHeight="1" x14ac:dyDescent="0.3">
      <c r="I8364" s="47"/>
    </row>
    <row r="8365" spans="5:9" ht="15" customHeight="1" x14ac:dyDescent="0.3">
      <c r="I8365" s="47"/>
    </row>
    <row r="8366" spans="5:9" ht="15" customHeight="1" x14ac:dyDescent="0.3">
      <c r="I8366" s="47"/>
    </row>
    <row r="8367" spans="5:9" ht="15" customHeight="1" x14ac:dyDescent="0.3">
      <c r="I8367" s="47"/>
    </row>
    <row r="8368" spans="5:9" ht="15" customHeight="1" x14ac:dyDescent="0.3">
      <c r="I8368" s="47"/>
    </row>
    <row r="8369" spans="9:9" ht="15" customHeight="1" x14ac:dyDescent="0.3">
      <c r="I8369" s="47"/>
    </row>
    <row r="8370" spans="9:9" ht="15" customHeight="1" x14ac:dyDescent="0.3">
      <c r="I8370" s="47"/>
    </row>
    <row r="8371" spans="9:9" ht="15" customHeight="1" x14ac:dyDescent="0.3">
      <c r="I8371" s="47"/>
    </row>
    <row r="8372" spans="9:9" ht="15" customHeight="1" x14ac:dyDescent="0.3">
      <c r="I8372" s="47"/>
    </row>
    <row r="8373" spans="9:9" ht="15" customHeight="1" x14ac:dyDescent="0.3">
      <c r="I8373" s="47"/>
    </row>
    <row r="8374" spans="9:9" ht="15" customHeight="1" x14ac:dyDescent="0.3">
      <c r="I8374" s="47"/>
    </row>
    <row r="8375" spans="9:9" ht="15" customHeight="1" x14ac:dyDescent="0.3">
      <c r="I8375" s="47"/>
    </row>
    <row r="8376" spans="9:9" ht="15" customHeight="1" x14ac:dyDescent="0.3">
      <c r="I8376" s="47"/>
    </row>
    <row r="8377" spans="9:9" ht="15" customHeight="1" x14ac:dyDescent="0.3">
      <c r="I8377" s="47"/>
    </row>
    <row r="8378" spans="9:9" ht="15" customHeight="1" x14ac:dyDescent="0.3">
      <c r="I8378" s="47"/>
    </row>
    <row r="8379" spans="9:9" ht="15" customHeight="1" x14ac:dyDescent="0.3">
      <c r="I8379" s="47"/>
    </row>
    <row r="8380" spans="9:9" ht="15" customHeight="1" x14ac:dyDescent="0.3">
      <c r="I8380" s="47"/>
    </row>
    <row r="8381" spans="9:9" ht="15" customHeight="1" x14ac:dyDescent="0.3">
      <c r="I8381" s="47"/>
    </row>
    <row r="8382" spans="9:9" ht="15" customHeight="1" x14ac:dyDescent="0.3">
      <c r="I8382" s="47"/>
    </row>
    <row r="8383" spans="9:9" ht="15" customHeight="1" x14ac:dyDescent="0.3">
      <c r="I8383" s="47"/>
    </row>
    <row r="8384" spans="9:9" ht="15" customHeight="1" x14ac:dyDescent="0.3">
      <c r="I8384" s="47"/>
    </row>
    <row r="8385" spans="9:9" ht="15" customHeight="1" x14ac:dyDescent="0.3">
      <c r="I8385" s="47"/>
    </row>
    <row r="8386" spans="9:9" ht="15" customHeight="1" x14ac:dyDescent="0.3">
      <c r="I8386" s="47"/>
    </row>
    <row r="8387" spans="9:9" ht="15" customHeight="1" x14ac:dyDescent="0.3">
      <c r="I8387" s="47"/>
    </row>
    <row r="8388" spans="9:9" ht="15" customHeight="1" x14ac:dyDescent="0.3">
      <c r="I8388" s="47"/>
    </row>
    <row r="8389" spans="9:9" ht="15" customHeight="1" x14ac:dyDescent="0.3">
      <c r="I8389" s="47"/>
    </row>
    <row r="8390" spans="9:9" ht="15" customHeight="1" x14ac:dyDescent="0.3">
      <c r="I8390" s="47"/>
    </row>
    <row r="8391" spans="9:9" ht="15" customHeight="1" x14ac:dyDescent="0.3">
      <c r="I8391" s="47"/>
    </row>
    <row r="8392" spans="9:9" ht="15" customHeight="1" x14ac:dyDescent="0.3">
      <c r="I8392" s="47"/>
    </row>
    <row r="8393" spans="9:9" ht="15" customHeight="1" x14ac:dyDescent="0.3">
      <c r="I8393" s="47"/>
    </row>
    <row r="8394" spans="9:9" ht="15" customHeight="1" x14ac:dyDescent="0.3">
      <c r="I8394" s="47"/>
    </row>
    <row r="8395" spans="9:9" ht="15" customHeight="1" x14ac:dyDescent="0.3">
      <c r="I8395" s="47"/>
    </row>
    <row r="8396" spans="9:9" ht="15" customHeight="1" x14ac:dyDescent="0.3">
      <c r="I8396" s="47"/>
    </row>
    <row r="8397" spans="9:9" ht="15" customHeight="1" x14ac:dyDescent="0.3">
      <c r="I8397" s="47"/>
    </row>
    <row r="8398" spans="9:9" ht="15" customHeight="1" x14ac:dyDescent="0.3">
      <c r="I8398" s="47"/>
    </row>
    <row r="8399" spans="9:9" ht="15" customHeight="1" x14ac:dyDescent="0.3">
      <c r="I8399" s="47"/>
    </row>
    <row r="8400" spans="9:9" ht="15" customHeight="1" x14ac:dyDescent="0.3">
      <c r="I8400" s="47"/>
    </row>
    <row r="8401" spans="9:9" ht="15" customHeight="1" x14ac:dyDescent="0.3">
      <c r="I8401" s="47"/>
    </row>
    <row r="8402" spans="9:9" ht="15" customHeight="1" x14ac:dyDescent="0.3">
      <c r="I8402" s="47"/>
    </row>
    <row r="8403" spans="9:9" ht="15" customHeight="1" x14ac:dyDescent="0.3">
      <c r="I8403" s="47"/>
    </row>
    <row r="8404" spans="9:9" ht="15" customHeight="1" x14ac:dyDescent="0.3">
      <c r="I8404" s="47"/>
    </row>
    <row r="8405" spans="9:9" ht="15" customHeight="1" x14ac:dyDescent="0.3">
      <c r="I8405" s="47"/>
    </row>
    <row r="8406" spans="9:9" ht="15" customHeight="1" x14ac:dyDescent="0.3">
      <c r="I8406" s="47"/>
    </row>
    <row r="8407" spans="9:9" ht="15" customHeight="1" x14ac:dyDescent="0.3">
      <c r="I8407" s="47"/>
    </row>
    <row r="8408" spans="9:9" ht="15" customHeight="1" x14ac:dyDescent="0.3">
      <c r="I8408" s="47"/>
    </row>
    <row r="8409" spans="9:9" ht="15" customHeight="1" x14ac:dyDescent="0.3">
      <c r="I8409" s="47"/>
    </row>
    <row r="8410" spans="9:9" ht="15" customHeight="1" x14ac:dyDescent="0.3">
      <c r="I8410" s="47"/>
    </row>
    <row r="8411" spans="9:9" ht="15" customHeight="1" x14ac:dyDescent="0.3">
      <c r="I8411" s="47"/>
    </row>
    <row r="8412" spans="9:9" ht="15" customHeight="1" x14ac:dyDescent="0.3">
      <c r="I8412" s="47"/>
    </row>
    <row r="8413" spans="9:9" ht="15" customHeight="1" x14ac:dyDescent="0.3">
      <c r="I8413" s="47"/>
    </row>
    <row r="8414" spans="9:9" ht="15" customHeight="1" x14ac:dyDescent="0.3">
      <c r="I8414" s="47"/>
    </row>
    <row r="8415" spans="9:9" ht="15" customHeight="1" x14ac:dyDescent="0.3">
      <c r="I8415" s="47"/>
    </row>
    <row r="8416" spans="9:9" ht="15" customHeight="1" x14ac:dyDescent="0.3">
      <c r="I8416" s="47"/>
    </row>
    <row r="8417" spans="9:9" ht="15" customHeight="1" x14ac:dyDescent="0.3">
      <c r="I8417" s="47"/>
    </row>
    <row r="8418" spans="9:9" ht="15" customHeight="1" x14ac:dyDescent="0.3">
      <c r="I8418" s="47"/>
    </row>
    <row r="8419" spans="9:9" ht="15" customHeight="1" x14ac:dyDescent="0.3">
      <c r="I8419" s="47"/>
    </row>
    <row r="8420" spans="9:9" ht="15" customHeight="1" x14ac:dyDescent="0.3">
      <c r="I8420" s="47"/>
    </row>
    <row r="8421" spans="9:9" ht="15" customHeight="1" x14ac:dyDescent="0.3">
      <c r="I8421" s="47"/>
    </row>
    <row r="8422" spans="9:9" ht="15" customHeight="1" x14ac:dyDescent="0.3">
      <c r="I8422" s="47"/>
    </row>
    <row r="8423" spans="9:9" ht="15" customHeight="1" x14ac:dyDescent="0.3">
      <c r="I8423" s="47"/>
    </row>
    <row r="8424" spans="9:9" ht="15" customHeight="1" x14ac:dyDescent="0.3">
      <c r="I8424" s="47"/>
    </row>
    <row r="8425" spans="9:9" ht="15" customHeight="1" x14ac:dyDescent="0.3">
      <c r="I8425" s="47"/>
    </row>
    <row r="8426" spans="9:9" ht="15" customHeight="1" x14ac:dyDescent="0.3">
      <c r="I8426" s="47"/>
    </row>
    <row r="8427" spans="9:9" ht="15" customHeight="1" x14ac:dyDescent="0.3">
      <c r="I8427" s="47"/>
    </row>
    <row r="8428" spans="9:9" ht="15" customHeight="1" x14ac:dyDescent="0.3">
      <c r="I8428" s="47"/>
    </row>
    <row r="8429" spans="9:9" ht="15" customHeight="1" x14ac:dyDescent="0.3">
      <c r="I8429" s="47"/>
    </row>
    <row r="8430" spans="9:9" ht="15" customHeight="1" x14ac:dyDescent="0.3">
      <c r="I8430" s="47"/>
    </row>
    <row r="8431" spans="9:9" ht="15" customHeight="1" x14ac:dyDescent="0.3">
      <c r="I8431" s="47"/>
    </row>
    <row r="8432" spans="9:9" ht="15" customHeight="1" x14ac:dyDescent="0.3">
      <c r="I8432" s="47"/>
    </row>
    <row r="8433" spans="9:9" ht="15" customHeight="1" x14ac:dyDescent="0.3">
      <c r="I8433" s="47"/>
    </row>
    <row r="8434" spans="9:9" ht="15" customHeight="1" x14ac:dyDescent="0.3">
      <c r="I8434" s="47"/>
    </row>
    <row r="8435" spans="9:9" ht="15" customHeight="1" x14ac:dyDescent="0.3">
      <c r="I8435" s="47"/>
    </row>
    <row r="8436" spans="9:9" ht="15" customHeight="1" x14ac:dyDescent="0.3">
      <c r="I8436" s="47"/>
    </row>
    <row r="8437" spans="9:9" ht="15" customHeight="1" x14ac:dyDescent="0.3">
      <c r="I8437" s="47"/>
    </row>
    <row r="8438" spans="9:9" ht="15" customHeight="1" x14ac:dyDescent="0.3">
      <c r="I8438" s="47"/>
    </row>
    <row r="8439" spans="9:9" ht="15" customHeight="1" x14ac:dyDescent="0.3">
      <c r="I8439" s="47"/>
    </row>
    <row r="8440" spans="9:9" ht="15" customHeight="1" x14ac:dyDescent="0.3">
      <c r="I8440" s="47"/>
    </row>
    <row r="8441" spans="9:9" ht="15" customHeight="1" x14ac:dyDescent="0.3">
      <c r="I8441" s="47"/>
    </row>
    <row r="8442" spans="9:9" ht="15" customHeight="1" x14ac:dyDescent="0.3">
      <c r="I8442" s="47"/>
    </row>
    <row r="8443" spans="9:9" ht="15" customHeight="1" x14ac:dyDescent="0.3">
      <c r="I8443" s="47"/>
    </row>
    <row r="8444" spans="9:9" ht="15" customHeight="1" x14ac:dyDescent="0.3">
      <c r="I8444" s="47"/>
    </row>
    <row r="8445" spans="9:9" ht="15" customHeight="1" x14ac:dyDescent="0.3">
      <c r="I8445" s="47"/>
    </row>
    <row r="8446" spans="9:9" ht="15" customHeight="1" x14ac:dyDescent="0.3">
      <c r="I8446" s="47"/>
    </row>
    <row r="8447" spans="9:9" ht="15" customHeight="1" x14ac:dyDescent="0.3">
      <c r="I8447" s="47"/>
    </row>
    <row r="8448" spans="9:9" ht="15" customHeight="1" x14ac:dyDescent="0.3">
      <c r="I8448" s="47"/>
    </row>
    <row r="8449" spans="9:9" ht="15" customHeight="1" x14ac:dyDescent="0.3">
      <c r="I8449" s="47"/>
    </row>
    <row r="8450" spans="9:9" ht="15" customHeight="1" x14ac:dyDescent="0.3">
      <c r="I8450" s="47"/>
    </row>
    <row r="8451" spans="9:9" ht="15" customHeight="1" x14ac:dyDescent="0.3">
      <c r="I8451" s="47"/>
    </row>
    <row r="8452" spans="9:9" ht="15" customHeight="1" x14ac:dyDescent="0.3">
      <c r="I8452" s="47"/>
    </row>
    <row r="8453" spans="9:9" ht="15" customHeight="1" x14ac:dyDescent="0.3">
      <c r="I8453" s="47"/>
    </row>
    <row r="8454" spans="9:9" ht="15" customHeight="1" x14ac:dyDescent="0.3">
      <c r="I8454" s="47"/>
    </row>
    <row r="8455" spans="9:9" ht="15" customHeight="1" x14ac:dyDescent="0.3">
      <c r="I8455" s="47"/>
    </row>
    <row r="8456" spans="9:9" ht="15" customHeight="1" x14ac:dyDescent="0.3">
      <c r="I8456" s="47"/>
    </row>
    <row r="8457" spans="9:9" ht="15" customHeight="1" x14ac:dyDescent="0.3">
      <c r="I8457" s="47"/>
    </row>
    <row r="8458" spans="9:9" ht="15" customHeight="1" x14ac:dyDescent="0.3">
      <c r="I8458" s="47"/>
    </row>
    <row r="8459" spans="9:9" ht="15" customHeight="1" x14ac:dyDescent="0.3">
      <c r="I8459" s="47"/>
    </row>
    <row r="8460" spans="9:9" ht="15" customHeight="1" x14ac:dyDescent="0.3">
      <c r="I8460" s="47"/>
    </row>
    <row r="8461" spans="9:9" ht="15" customHeight="1" x14ac:dyDescent="0.3">
      <c r="I8461" s="47"/>
    </row>
    <row r="8462" spans="9:9" ht="15" customHeight="1" x14ac:dyDescent="0.3">
      <c r="I8462" s="47"/>
    </row>
    <row r="8463" spans="9:9" ht="15" customHeight="1" x14ac:dyDescent="0.3">
      <c r="I8463" s="47"/>
    </row>
    <row r="8464" spans="9:9" ht="15" customHeight="1" x14ac:dyDescent="0.3">
      <c r="I8464" s="47"/>
    </row>
    <row r="8465" spans="9:9" ht="15" customHeight="1" x14ac:dyDescent="0.3">
      <c r="I8465" s="47"/>
    </row>
    <row r="8466" spans="9:9" ht="15" customHeight="1" x14ac:dyDescent="0.3">
      <c r="I8466" s="47"/>
    </row>
    <row r="8467" spans="9:9" ht="15" customHeight="1" x14ac:dyDescent="0.3">
      <c r="I8467" s="47"/>
    </row>
    <row r="8468" spans="9:9" ht="15" customHeight="1" x14ac:dyDescent="0.3">
      <c r="I8468" s="47"/>
    </row>
    <row r="8469" spans="9:9" ht="15" customHeight="1" x14ac:dyDescent="0.3">
      <c r="I8469" s="47"/>
    </row>
    <row r="8470" spans="9:9" ht="15" customHeight="1" x14ac:dyDescent="0.3">
      <c r="I8470" s="47"/>
    </row>
    <row r="8471" spans="9:9" ht="15" customHeight="1" x14ac:dyDescent="0.3">
      <c r="I8471" s="47"/>
    </row>
    <row r="8472" spans="9:9" ht="15" customHeight="1" x14ac:dyDescent="0.3">
      <c r="I8472" s="47"/>
    </row>
    <row r="8473" spans="9:9" ht="15" customHeight="1" x14ac:dyDescent="0.3">
      <c r="I8473" s="47"/>
    </row>
    <row r="8474" spans="9:9" ht="15" customHeight="1" x14ac:dyDescent="0.3">
      <c r="I8474" s="47"/>
    </row>
    <row r="8475" spans="9:9" ht="15" customHeight="1" x14ac:dyDescent="0.3">
      <c r="I8475" s="47"/>
    </row>
    <row r="8476" spans="9:9" ht="15" customHeight="1" x14ac:dyDescent="0.3">
      <c r="I8476" s="47"/>
    </row>
    <row r="8477" spans="9:9" ht="15" customHeight="1" x14ac:dyDescent="0.3">
      <c r="I8477" s="47"/>
    </row>
    <row r="8478" spans="9:9" ht="15" customHeight="1" x14ac:dyDescent="0.3">
      <c r="I8478" s="47"/>
    </row>
    <row r="8479" spans="9:9" ht="15" customHeight="1" x14ac:dyDescent="0.3">
      <c r="I8479" s="47"/>
    </row>
    <row r="8480" spans="9:9" ht="15" customHeight="1" x14ac:dyDescent="0.3">
      <c r="I8480" s="47"/>
    </row>
    <row r="8481" spans="9:9" ht="15" customHeight="1" x14ac:dyDescent="0.3">
      <c r="I8481" s="47"/>
    </row>
    <row r="8482" spans="9:9" ht="15" customHeight="1" x14ac:dyDescent="0.3">
      <c r="I8482" s="47"/>
    </row>
    <row r="8483" spans="9:9" ht="15" customHeight="1" x14ac:dyDescent="0.3">
      <c r="I8483" s="47"/>
    </row>
    <row r="8484" spans="9:9" ht="15" customHeight="1" x14ac:dyDescent="0.3">
      <c r="I8484" s="47"/>
    </row>
    <row r="8485" spans="9:9" ht="15" customHeight="1" x14ac:dyDescent="0.3">
      <c r="I8485" s="47"/>
    </row>
    <row r="8486" spans="9:9" ht="15" customHeight="1" x14ac:dyDescent="0.3">
      <c r="I8486" s="47"/>
    </row>
    <row r="8487" spans="9:9" ht="15" customHeight="1" x14ac:dyDescent="0.3">
      <c r="I8487" s="47"/>
    </row>
    <row r="8488" spans="9:9" ht="15" customHeight="1" x14ac:dyDescent="0.3">
      <c r="I8488" s="47"/>
    </row>
    <row r="8489" spans="9:9" ht="15" customHeight="1" x14ac:dyDescent="0.3">
      <c r="I8489" s="47"/>
    </row>
    <row r="8490" spans="9:9" ht="15" customHeight="1" x14ac:dyDescent="0.3">
      <c r="I8490" s="47"/>
    </row>
    <row r="8491" spans="9:9" ht="15" customHeight="1" x14ac:dyDescent="0.3">
      <c r="I8491" s="47"/>
    </row>
    <row r="8492" spans="9:9" ht="15" customHeight="1" x14ac:dyDescent="0.3">
      <c r="I8492" s="47"/>
    </row>
    <row r="8493" spans="9:9" ht="15" customHeight="1" x14ac:dyDescent="0.3">
      <c r="I8493" s="47"/>
    </row>
    <row r="8494" spans="9:9" ht="15" customHeight="1" x14ac:dyDescent="0.3">
      <c r="I8494" s="47"/>
    </row>
    <row r="8495" spans="9:9" ht="15" customHeight="1" x14ac:dyDescent="0.3">
      <c r="I8495" s="47"/>
    </row>
    <row r="8496" spans="9:9" ht="15" customHeight="1" x14ac:dyDescent="0.3">
      <c r="I8496" s="47"/>
    </row>
    <row r="8497" spans="9:9" ht="15" customHeight="1" x14ac:dyDescent="0.3">
      <c r="I8497" s="47"/>
    </row>
    <row r="8498" spans="9:9" ht="15" customHeight="1" x14ac:dyDescent="0.3">
      <c r="I8498" s="47"/>
    </row>
    <row r="8499" spans="9:9" ht="15" customHeight="1" x14ac:dyDescent="0.3">
      <c r="I8499" s="47"/>
    </row>
    <row r="8500" spans="9:9" ht="15" customHeight="1" x14ac:dyDescent="0.3">
      <c r="I8500" s="47"/>
    </row>
    <row r="8501" spans="9:9" ht="15" customHeight="1" x14ac:dyDescent="0.3">
      <c r="I8501" s="47"/>
    </row>
    <row r="8502" spans="9:9" ht="15" customHeight="1" x14ac:dyDescent="0.3">
      <c r="I8502" s="47"/>
    </row>
    <row r="8503" spans="9:9" ht="15" customHeight="1" x14ac:dyDescent="0.3">
      <c r="I8503" s="47"/>
    </row>
    <row r="8504" spans="9:9" ht="15" customHeight="1" x14ac:dyDescent="0.3">
      <c r="I8504" s="47"/>
    </row>
    <row r="8505" spans="9:9" ht="15" customHeight="1" x14ac:dyDescent="0.3">
      <c r="I8505" s="47"/>
    </row>
    <row r="8506" spans="9:9" ht="15" customHeight="1" x14ac:dyDescent="0.3">
      <c r="I8506" s="47"/>
    </row>
    <row r="8507" spans="9:9" ht="15" customHeight="1" x14ac:dyDescent="0.3">
      <c r="I8507" s="47"/>
    </row>
    <row r="8508" spans="9:9" ht="15" customHeight="1" x14ac:dyDescent="0.3">
      <c r="I8508" s="47"/>
    </row>
    <row r="8509" spans="9:9" ht="15" customHeight="1" x14ac:dyDescent="0.3">
      <c r="I8509" s="47"/>
    </row>
    <row r="8510" spans="9:9" ht="15" customHeight="1" x14ac:dyDescent="0.3">
      <c r="I8510" s="47"/>
    </row>
    <row r="8511" spans="9:9" ht="15" customHeight="1" x14ac:dyDescent="0.3">
      <c r="I8511" s="47"/>
    </row>
    <row r="8512" spans="9:9" ht="15" customHeight="1" x14ac:dyDescent="0.3">
      <c r="I8512" s="47"/>
    </row>
    <row r="8513" spans="9:9" ht="15" customHeight="1" x14ac:dyDescent="0.3">
      <c r="I8513" s="47"/>
    </row>
    <row r="8514" spans="9:9" ht="15" customHeight="1" x14ac:dyDescent="0.3">
      <c r="I8514" s="47"/>
    </row>
    <row r="8515" spans="9:9" ht="15" customHeight="1" x14ac:dyDescent="0.3">
      <c r="I8515" s="47"/>
    </row>
    <row r="8516" spans="9:9" ht="15" customHeight="1" x14ac:dyDescent="0.3">
      <c r="I8516" s="47"/>
    </row>
    <row r="8517" spans="9:9" ht="15" customHeight="1" x14ac:dyDescent="0.3">
      <c r="I8517" s="47"/>
    </row>
    <row r="8518" spans="9:9" ht="15" customHeight="1" x14ac:dyDescent="0.3">
      <c r="I8518" s="47"/>
    </row>
    <row r="8519" spans="9:9" ht="15" customHeight="1" x14ac:dyDescent="0.3">
      <c r="I8519" s="47"/>
    </row>
    <row r="8520" spans="9:9" ht="15" customHeight="1" x14ac:dyDescent="0.3">
      <c r="I8520" s="47"/>
    </row>
    <row r="8521" spans="9:9" ht="15" customHeight="1" x14ac:dyDescent="0.3">
      <c r="I8521" s="47"/>
    </row>
    <row r="8522" spans="9:9" ht="15" customHeight="1" x14ac:dyDescent="0.3">
      <c r="I8522" s="47"/>
    </row>
    <row r="8523" spans="9:9" ht="15" customHeight="1" x14ac:dyDescent="0.3">
      <c r="I8523" s="47"/>
    </row>
    <row r="8524" spans="9:9" ht="15" customHeight="1" x14ac:dyDescent="0.3">
      <c r="I8524" s="47"/>
    </row>
    <row r="8525" spans="9:9" ht="15" customHeight="1" x14ac:dyDescent="0.3">
      <c r="I8525" s="47"/>
    </row>
    <row r="8526" spans="9:9" ht="15" customHeight="1" x14ac:dyDescent="0.3">
      <c r="I8526" s="47"/>
    </row>
    <row r="8527" spans="9:9" ht="15" customHeight="1" x14ac:dyDescent="0.3">
      <c r="I8527" s="47"/>
    </row>
    <row r="8528" spans="9:9" ht="15" customHeight="1" x14ac:dyDescent="0.3">
      <c r="I8528" s="47"/>
    </row>
    <row r="8529" spans="9:9" ht="15" customHeight="1" x14ac:dyDescent="0.3">
      <c r="I8529" s="47"/>
    </row>
    <row r="8530" spans="9:9" ht="15" customHeight="1" x14ac:dyDescent="0.3">
      <c r="I8530" s="47"/>
    </row>
    <row r="8531" spans="9:9" ht="15" customHeight="1" x14ac:dyDescent="0.3">
      <c r="I8531" s="47"/>
    </row>
    <row r="8532" spans="9:9" ht="15" customHeight="1" x14ac:dyDescent="0.3">
      <c r="I8532" s="47"/>
    </row>
    <row r="8533" spans="9:9" ht="15" customHeight="1" x14ac:dyDescent="0.3">
      <c r="I8533" s="47"/>
    </row>
    <row r="8534" spans="9:9" ht="15" customHeight="1" x14ac:dyDescent="0.3">
      <c r="I8534" s="47"/>
    </row>
    <row r="8535" spans="9:9" ht="15" customHeight="1" x14ac:dyDescent="0.3">
      <c r="I8535" s="47"/>
    </row>
    <row r="8536" spans="9:9" ht="15" customHeight="1" x14ac:dyDescent="0.3">
      <c r="I8536" s="47"/>
    </row>
    <row r="8537" spans="9:9" ht="15" customHeight="1" x14ac:dyDescent="0.3">
      <c r="I8537" s="47"/>
    </row>
    <row r="8538" spans="9:9" ht="15" customHeight="1" x14ac:dyDescent="0.3">
      <c r="I8538" s="47"/>
    </row>
    <row r="8539" spans="9:9" ht="15" customHeight="1" x14ac:dyDescent="0.3">
      <c r="I8539" s="47"/>
    </row>
    <row r="8540" spans="9:9" ht="15" customHeight="1" x14ac:dyDescent="0.3">
      <c r="I8540" s="47"/>
    </row>
    <row r="8541" spans="9:9" ht="15" customHeight="1" x14ac:dyDescent="0.3">
      <c r="I8541" s="47"/>
    </row>
    <row r="8542" spans="9:9" ht="15" customHeight="1" x14ac:dyDescent="0.3">
      <c r="I8542" s="47"/>
    </row>
    <row r="8543" spans="9:9" ht="15" customHeight="1" x14ac:dyDescent="0.3">
      <c r="I8543" s="47"/>
    </row>
    <row r="8544" spans="9:9" ht="15" customHeight="1" x14ac:dyDescent="0.3">
      <c r="I8544" s="47"/>
    </row>
    <row r="8545" spans="9:9" ht="15" customHeight="1" x14ac:dyDescent="0.3">
      <c r="I8545" s="47"/>
    </row>
    <row r="8546" spans="9:9" ht="15" customHeight="1" x14ac:dyDescent="0.3">
      <c r="I8546" s="47"/>
    </row>
    <row r="8547" spans="9:9" ht="15" customHeight="1" x14ac:dyDescent="0.3">
      <c r="I8547" s="47"/>
    </row>
    <row r="8548" spans="9:9" ht="15" customHeight="1" x14ac:dyDescent="0.3">
      <c r="I8548" s="47"/>
    </row>
    <row r="8549" spans="9:9" ht="15" customHeight="1" x14ac:dyDescent="0.3">
      <c r="I8549" s="47"/>
    </row>
    <row r="8550" spans="9:9" ht="15" customHeight="1" x14ac:dyDescent="0.3">
      <c r="I8550" s="47"/>
    </row>
    <row r="8551" spans="9:9" ht="15" customHeight="1" x14ac:dyDescent="0.3">
      <c r="I8551" s="47"/>
    </row>
    <row r="8552" spans="9:9" ht="15" customHeight="1" x14ac:dyDescent="0.3">
      <c r="I8552" s="47"/>
    </row>
    <row r="8553" spans="9:9" ht="15" customHeight="1" x14ac:dyDescent="0.3">
      <c r="I8553" s="47"/>
    </row>
    <row r="8554" spans="9:9" ht="15" customHeight="1" x14ac:dyDescent="0.3">
      <c r="I8554" s="47"/>
    </row>
    <row r="8555" spans="9:9" ht="15" customHeight="1" x14ac:dyDescent="0.3">
      <c r="I8555" s="47"/>
    </row>
    <row r="8556" spans="9:9" ht="15" customHeight="1" x14ac:dyDescent="0.3">
      <c r="I8556" s="47"/>
    </row>
    <row r="8557" spans="9:9" ht="15" customHeight="1" x14ac:dyDescent="0.3">
      <c r="I8557" s="47"/>
    </row>
    <row r="8558" spans="9:9" ht="15" customHeight="1" x14ac:dyDescent="0.3">
      <c r="I8558" s="47"/>
    </row>
    <row r="8559" spans="9:9" ht="15" customHeight="1" x14ac:dyDescent="0.3">
      <c r="I8559" s="47"/>
    </row>
    <row r="8560" spans="9:9" ht="15" customHeight="1" x14ac:dyDescent="0.3">
      <c r="I8560" s="47"/>
    </row>
    <row r="8561" spans="9:9" ht="15" customHeight="1" x14ac:dyDescent="0.3">
      <c r="I8561" s="47"/>
    </row>
    <row r="8562" spans="9:9" ht="15" customHeight="1" x14ac:dyDescent="0.3">
      <c r="I8562" s="47"/>
    </row>
    <row r="8563" spans="9:9" ht="15" customHeight="1" x14ac:dyDescent="0.3">
      <c r="I8563" s="47"/>
    </row>
    <row r="8564" spans="9:9" ht="15" customHeight="1" x14ac:dyDescent="0.3">
      <c r="I8564" s="47"/>
    </row>
    <row r="8565" spans="9:9" ht="15" customHeight="1" x14ac:dyDescent="0.3">
      <c r="I8565" s="47"/>
    </row>
    <row r="8566" spans="9:9" ht="15" customHeight="1" x14ac:dyDescent="0.3">
      <c r="I8566" s="47"/>
    </row>
    <row r="8567" spans="9:9" ht="15" customHeight="1" x14ac:dyDescent="0.3">
      <c r="I8567" s="47"/>
    </row>
    <row r="8568" spans="9:9" ht="15" customHeight="1" x14ac:dyDescent="0.3">
      <c r="I8568" s="47"/>
    </row>
    <row r="8569" spans="9:9" ht="15" customHeight="1" x14ac:dyDescent="0.3">
      <c r="I8569" s="47"/>
    </row>
    <row r="8570" spans="9:9" ht="15" customHeight="1" x14ac:dyDescent="0.3">
      <c r="I8570" s="47"/>
    </row>
    <row r="8571" spans="9:9" ht="15" customHeight="1" x14ac:dyDescent="0.3">
      <c r="I8571" s="47"/>
    </row>
    <row r="8572" spans="9:9" ht="15" customHeight="1" x14ac:dyDescent="0.3">
      <c r="I8572" s="47"/>
    </row>
    <row r="8573" spans="9:9" ht="15" customHeight="1" x14ac:dyDescent="0.3">
      <c r="I8573" s="47"/>
    </row>
    <row r="8574" spans="9:9" ht="15" customHeight="1" x14ac:dyDescent="0.3">
      <c r="I8574" s="47"/>
    </row>
    <row r="8575" spans="9:9" ht="15" customHeight="1" x14ac:dyDescent="0.3">
      <c r="I8575" s="47"/>
    </row>
    <row r="8576" spans="9:9" ht="15" customHeight="1" x14ac:dyDescent="0.3">
      <c r="I8576" s="47"/>
    </row>
    <row r="8577" spans="9:9" ht="15" customHeight="1" x14ac:dyDescent="0.3">
      <c r="I8577" s="47"/>
    </row>
    <row r="8578" spans="9:9" ht="15" customHeight="1" x14ac:dyDescent="0.3">
      <c r="I8578" s="47"/>
    </row>
    <row r="8579" spans="9:9" ht="15" customHeight="1" x14ac:dyDescent="0.3">
      <c r="I8579" s="47"/>
    </row>
    <row r="8580" spans="9:9" ht="15" customHeight="1" x14ac:dyDescent="0.3">
      <c r="I8580" s="47"/>
    </row>
    <row r="8581" spans="9:9" ht="15" customHeight="1" x14ac:dyDescent="0.3">
      <c r="I8581" s="47"/>
    </row>
    <row r="8582" spans="9:9" ht="15" customHeight="1" x14ac:dyDescent="0.3">
      <c r="I8582" s="47"/>
    </row>
    <row r="8583" spans="9:9" ht="15" customHeight="1" x14ac:dyDescent="0.3">
      <c r="I8583" s="47"/>
    </row>
    <row r="8584" spans="9:9" ht="15" customHeight="1" x14ac:dyDescent="0.3">
      <c r="I8584" s="47"/>
    </row>
    <row r="8585" spans="9:9" ht="15" customHeight="1" x14ac:dyDescent="0.3">
      <c r="I8585" s="47"/>
    </row>
    <row r="8586" spans="9:9" ht="15" customHeight="1" x14ac:dyDescent="0.3">
      <c r="I8586" s="47"/>
    </row>
    <row r="8587" spans="9:9" ht="15" customHeight="1" x14ac:dyDescent="0.3">
      <c r="I8587" s="47"/>
    </row>
    <row r="8588" spans="9:9" ht="15" customHeight="1" x14ac:dyDescent="0.3">
      <c r="I8588" s="47"/>
    </row>
    <row r="8589" spans="9:9" ht="15" customHeight="1" x14ac:dyDescent="0.3">
      <c r="I8589" s="47"/>
    </row>
    <row r="8590" spans="9:9" ht="15" customHeight="1" x14ac:dyDescent="0.3">
      <c r="I8590" s="47"/>
    </row>
    <row r="8591" spans="9:9" ht="15" customHeight="1" x14ac:dyDescent="0.3">
      <c r="I8591" s="47"/>
    </row>
    <row r="8592" spans="9:9" ht="15" customHeight="1" x14ac:dyDescent="0.3">
      <c r="I8592" s="47"/>
    </row>
    <row r="8593" spans="9:9" ht="15" customHeight="1" x14ac:dyDescent="0.3">
      <c r="I8593" s="47"/>
    </row>
    <row r="8594" spans="9:9" ht="15" customHeight="1" x14ac:dyDescent="0.3">
      <c r="I8594" s="47"/>
    </row>
    <row r="8595" spans="9:9" ht="15" customHeight="1" x14ac:dyDescent="0.3">
      <c r="I8595" s="47"/>
    </row>
    <row r="8596" spans="9:9" ht="15" customHeight="1" x14ac:dyDescent="0.3">
      <c r="I8596" s="47"/>
    </row>
    <row r="8597" spans="9:9" ht="15" customHeight="1" x14ac:dyDescent="0.3">
      <c r="I8597" s="47"/>
    </row>
    <row r="8598" spans="9:9" ht="15" customHeight="1" x14ac:dyDescent="0.3">
      <c r="I8598" s="47"/>
    </row>
    <row r="8599" spans="9:9" ht="15" customHeight="1" x14ac:dyDescent="0.3">
      <c r="I8599" s="47"/>
    </row>
    <row r="8600" spans="9:9" ht="15" customHeight="1" x14ac:dyDescent="0.3">
      <c r="I8600" s="47"/>
    </row>
    <row r="8601" spans="9:9" ht="15" customHeight="1" x14ac:dyDescent="0.3">
      <c r="I8601" s="47"/>
    </row>
    <row r="8602" spans="9:9" ht="15" customHeight="1" x14ac:dyDescent="0.3">
      <c r="I8602" s="47"/>
    </row>
    <row r="8603" spans="9:9" ht="15" customHeight="1" x14ac:dyDescent="0.3">
      <c r="I8603" s="47"/>
    </row>
    <row r="8604" spans="9:9" ht="15" customHeight="1" x14ac:dyDescent="0.3">
      <c r="I8604" s="47"/>
    </row>
    <row r="8605" spans="9:9" ht="15" customHeight="1" x14ac:dyDescent="0.3">
      <c r="I8605" s="47"/>
    </row>
    <row r="8606" spans="9:9" ht="15" customHeight="1" x14ac:dyDescent="0.3">
      <c r="I8606" s="47"/>
    </row>
    <row r="8607" spans="9:9" ht="15" customHeight="1" x14ac:dyDescent="0.3">
      <c r="I8607" s="47"/>
    </row>
    <row r="8608" spans="9:9" ht="15" customHeight="1" x14ac:dyDescent="0.3">
      <c r="I8608" s="47"/>
    </row>
    <row r="8609" spans="9:9" ht="15" customHeight="1" x14ac:dyDescent="0.3">
      <c r="I8609" s="47"/>
    </row>
    <row r="8610" spans="9:9" ht="15" customHeight="1" x14ac:dyDescent="0.3">
      <c r="I8610" s="47"/>
    </row>
    <row r="8611" spans="9:9" ht="15" customHeight="1" x14ac:dyDescent="0.3">
      <c r="I8611" s="47"/>
    </row>
    <row r="8612" spans="9:9" ht="15" customHeight="1" x14ac:dyDescent="0.3">
      <c r="I8612" s="47"/>
    </row>
    <row r="8613" spans="9:9" ht="15" customHeight="1" x14ac:dyDescent="0.3">
      <c r="I8613" s="47"/>
    </row>
    <row r="8614" spans="9:9" ht="15" customHeight="1" x14ac:dyDescent="0.3">
      <c r="I8614" s="47"/>
    </row>
    <row r="8615" spans="9:9" ht="15" customHeight="1" x14ac:dyDescent="0.3">
      <c r="I8615" s="47"/>
    </row>
    <row r="8616" spans="9:9" ht="15" customHeight="1" x14ac:dyDescent="0.3">
      <c r="I8616" s="47"/>
    </row>
    <row r="8617" spans="9:9" ht="15" customHeight="1" x14ac:dyDescent="0.3">
      <c r="I8617" s="47"/>
    </row>
    <row r="8618" spans="9:9" ht="15" customHeight="1" x14ac:dyDescent="0.3">
      <c r="I8618" s="47"/>
    </row>
    <row r="8619" spans="9:9" ht="15" customHeight="1" x14ac:dyDescent="0.3">
      <c r="I8619" s="47"/>
    </row>
    <row r="8620" spans="9:9" ht="15" customHeight="1" x14ac:dyDescent="0.3">
      <c r="I8620" s="47"/>
    </row>
    <row r="8621" spans="9:9" ht="15" customHeight="1" x14ac:dyDescent="0.3">
      <c r="I8621" s="47"/>
    </row>
    <row r="8622" spans="9:9" ht="15" customHeight="1" x14ac:dyDescent="0.3">
      <c r="I8622" s="47"/>
    </row>
    <row r="8623" spans="9:9" ht="15" customHeight="1" x14ac:dyDescent="0.3">
      <c r="I8623" s="47"/>
    </row>
    <row r="8624" spans="9:9" ht="15" customHeight="1" x14ac:dyDescent="0.3">
      <c r="I8624" s="47"/>
    </row>
    <row r="8625" spans="9:9" ht="15" customHeight="1" x14ac:dyDescent="0.3">
      <c r="I8625" s="47"/>
    </row>
    <row r="8626" spans="9:9" ht="15" customHeight="1" x14ac:dyDescent="0.3">
      <c r="I8626" s="47"/>
    </row>
    <row r="8627" spans="9:9" ht="15" customHeight="1" x14ac:dyDescent="0.3">
      <c r="I8627" s="47"/>
    </row>
    <row r="8628" spans="9:9" ht="15" customHeight="1" x14ac:dyDescent="0.3">
      <c r="I8628" s="47"/>
    </row>
    <row r="8629" spans="9:9" ht="15" customHeight="1" x14ac:dyDescent="0.3">
      <c r="I8629" s="47"/>
    </row>
    <row r="8630" spans="9:9" ht="15" customHeight="1" x14ac:dyDescent="0.3">
      <c r="I8630" s="47"/>
    </row>
    <row r="8631" spans="9:9" ht="15" customHeight="1" x14ac:dyDescent="0.3">
      <c r="I8631" s="47"/>
    </row>
    <row r="8632" spans="9:9" ht="15" customHeight="1" x14ac:dyDescent="0.3">
      <c r="I8632" s="47"/>
    </row>
    <row r="8633" spans="9:9" ht="15" customHeight="1" x14ac:dyDescent="0.3">
      <c r="I8633" s="47"/>
    </row>
    <row r="8634" spans="9:9" ht="15" customHeight="1" x14ac:dyDescent="0.3">
      <c r="I8634" s="47"/>
    </row>
    <row r="8635" spans="9:9" ht="15" customHeight="1" x14ac:dyDescent="0.3">
      <c r="I8635" s="47"/>
    </row>
    <row r="8636" spans="9:9" ht="15" customHeight="1" x14ac:dyDescent="0.3">
      <c r="I8636" s="47"/>
    </row>
    <row r="8637" spans="9:9" ht="15" customHeight="1" x14ac:dyDescent="0.3">
      <c r="I8637" s="47"/>
    </row>
    <row r="8638" spans="9:9" ht="15" customHeight="1" x14ac:dyDescent="0.3">
      <c r="I8638" s="47"/>
    </row>
    <row r="8639" spans="9:9" ht="15" customHeight="1" x14ac:dyDescent="0.3">
      <c r="I8639" s="47"/>
    </row>
    <row r="8640" spans="9:9" ht="15" customHeight="1" x14ac:dyDescent="0.3">
      <c r="I8640" s="47"/>
    </row>
    <row r="8641" spans="9:9" ht="15" customHeight="1" x14ac:dyDescent="0.3">
      <c r="I8641" s="47"/>
    </row>
    <row r="8642" spans="9:9" ht="15" customHeight="1" x14ac:dyDescent="0.3">
      <c r="I8642" s="47"/>
    </row>
    <row r="8643" spans="9:9" ht="15" customHeight="1" x14ac:dyDescent="0.3">
      <c r="I8643" s="47"/>
    </row>
    <row r="8644" spans="9:9" ht="15" customHeight="1" x14ac:dyDescent="0.3">
      <c r="I8644" s="47"/>
    </row>
    <row r="8645" spans="9:9" ht="15" customHeight="1" x14ac:dyDescent="0.3">
      <c r="I8645" s="47"/>
    </row>
    <row r="8646" spans="9:9" ht="15" customHeight="1" x14ac:dyDescent="0.3">
      <c r="I8646" s="47"/>
    </row>
    <row r="8647" spans="9:9" ht="15" customHeight="1" x14ac:dyDescent="0.3">
      <c r="I8647" s="47"/>
    </row>
    <row r="8648" spans="9:9" ht="15" customHeight="1" x14ac:dyDescent="0.3">
      <c r="I8648" s="47"/>
    </row>
    <row r="8649" spans="9:9" ht="15" customHeight="1" x14ac:dyDescent="0.3">
      <c r="I8649" s="47"/>
    </row>
    <row r="8650" spans="9:9" ht="15" customHeight="1" x14ac:dyDescent="0.3">
      <c r="I8650" s="47"/>
    </row>
    <row r="8651" spans="9:9" ht="15" customHeight="1" x14ac:dyDescent="0.3">
      <c r="I8651" s="47"/>
    </row>
    <row r="8652" spans="9:9" ht="15" customHeight="1" x14ac:dyDescent="0.3">
      <c r="I8652" s="47"/>
    </row>
    <row r="8653" spans="9:9" ht="15" customHeight="1" x14ac:dyDescent="0.3">
      <c r="I8653" s="47"/>
    </row>
    <row r="8654" spans="9:9" ht="15" customHeight="1" x14ac:dyDescent="0.3">
      <c r="I8654" s="47"/>
    </row>
    <row r="8655" spans="9:9" ht="15" customHeight="1" x14ac:dyDescent="0.3">
      <c r="I8655" s="47"/>
    </row>
    <row r="8656" spans="9:9" ht="15" customHeight="1" x14ac:dyDescent="0.3">
      <c r="I8656" s="47"/>
    </row>
    <row r="8657" spans="9:9" ht="15" customHeight="1" x14ac:dyDescent="0.3">
      <c r="I8657" s="47"/>
    </row>
    <row r="8658" spans="9:9" ht="15" customHeight="1" x14ac:dyDescent="0.3">
      <c r="I8658" s="47"/>
    </row>
    <row r="8659" spans="9:9" ht="15" customHeight="1" x14ac:dyDescent="0.3">
      <c r="I8659" s="47"/>
    </row>
    <row r="8660" spans="9:9" ht="15" customHeight="1" x14ac:dyDescent="0.3">
      <c r="I8660" s="47"/>
    </row>
    <row r="8661" spans="9:9" ht="15" customHeight="1" x14ac:dyDescent="0.3">
      <c r="I8661" s="47"/>
    </row>
    <row r="8662" spans="9:9" ht="15" customHeight="1" x14ac:dyDescent="0.3">
      <c r="I8662" s="47"/>
    </row>
    <row r="8663" spans="9:9" ht="15" customHeight="1" x14ac:dyDescent="0.3">
      <c r="I8663" s="47"/>
    </row>
    <row r="8664" spans="9:9" ht="15" customHeight="1" x14ac:dyDescent="0.3">
      <c r="I8664" s="47"/>
    </row>
    <row r="8665" spans="9:9" ht="15" customHeight="1" x14ac:dyDescent="0.3">
      <c r="I8665" s="47"/>
    </row>
    <row r="8666" spans="9:9" ht="15" customHeight="1" x14ac:dyDescent="0.3">
      <c r="I8666" s="47"/>
    </row>
    <row r="8667" spans="9:9" ht="15" customHeight="1" x14ac:dyDescent="0.3">
      <c r="I8667" s="47"/>
    </row>
    <row r="8668" spans="9:9" ht="15" customHeight="1" x14ac:dyDescent="0.3">
      <c r="I8668" s="47"/>
    </row>
    <row r="8669" spans="9:9" ht="15" customHeight="1" x14ac:dyDescent="0.3">
      <c r="I8669" s="47"/>
    </row>
    <row r="8670" spans="9:9" ht="15" customHeight="1" x14ac:dyDescent="0.3">
      <c r="I8670" s="47"/>
    </row>
    <row r="8671" spans="9:9" ht="15" customHeight="1" x14ac:dyDescent="0.3">
      <c r="I8671" s="47"/>
    </row>
    <row r="8672" spans="9:9" ht="15" customHeight="1" x14ac:dyDescent="0.3">
      <c r="I8672" s="47"/>
    </row>
    <row r="8673" spans="9:9" ht="15" customHeight="1" x14ac:dyDescent="0.3">
      <c r="I8673" s="47"/>
    </row>
    <row r="8674" spans="9:9" ht="15" customHeight="1" x14ac:dyDescent="0.3">
      <c r="I8674" s="47"/>
    </row>
    <row r="8675" spans="9:9" ht="15" customHeight="1" x14ac:dyDescent="0.3">
      <c r="I8675" s="47"/>
    </row>
    <row r="8676" spans="9:9" ht="15" customHeight="1" x14ac:dyDescent="0.3">
      <c r="I8676" s="47"/>
    </row>
    <row r="8677" spans="9:9" ht="15" customHeight="1" x14ac:dyDescent="0.3">
      <c r="I8677" s="47"/>
    </row>
    <row r="8678" spans="9:9" ht="15" customHeight="1" x14ac:dyDescent="0.3">
      <c r="I8678" s="47"/>
    </row>
    <row r="8679" spans="9:9" ht="15" customHeight="1" x14ac:dyDescent="0.3">
      <c r="I8679" s="47"/>
    </row>
    <row r="8680" spans="9:9" ht="15" customHeight="1" x14ac:dyDescent="0.3">
      <c r="I8680" s="47"/>
    </row>
    <row r="8681" spans="9:9" ht="15" customHeight="1" x14ac:dyDescent="0.3">
      <c r="I8681" s="47"/>
    </row>
    <row r="8682" spans="9:9" ht="15" customHeight="1" x14ac:dyDescent="0.3">
      <c r="I8682" s="47"/>
    </row>
    <row r="8683" spans="9:9" ht="15" customHeight="1" x14ac:dyDescent="0.3">
      <c r="I8683" s="47"/>
    </row>
    <row r="8684" spans="9:9" ht="15" customHeight="1" x14ac:dyDescent="0.3">
      <c r="I8684" s="47"/>
    </row>
    <row r="8685" spans="9:9" ht="15" customHeight="1" x14ac:dyDescent="0.3">
      <c r="I8685" s="47"/>
    </row>
    <row r="8686" spans="9:9" ht="15" customHeight="1" x14ac:dyDescent="0.3">
      <c r="I8686" s="47"/>
    </row>
    <row r="8687" spans="9:9" ht="15" customHeight="1" x14ac:dyDescent="0.3">
      <c r="I8687" s="47"/>
    </row>
    <row r="8688" spans="9:9" ht="15" customHeight="1" x14ac:dyDescent="0.3">
      <c r="I8688" s="47"/>
    </row>
    <row r="8689" spans="9:9" ht="15" customHeight="1" x14ac:dyDescent="0.3">
      <c r="I8689" s="47"/>
    </row>
    <row r="8690" spans="9:9" ht="15" customHeight="1" x14ac:dyDescent="0.3">
      <c r="I8690" s="47"/>
    </row>
    <row r="8691" spans="9:9" ht="15" customHeight="1" x14ac:dyDescent="0.3">
      <c r="I8691" s="47"/>
    </row>
    <row r="8692" spans="9:9" ht="15" customHeight="1" x14ac:dyDescent="0.3">
      <c r="I8692" s="47"/>
    </row>
    <row r="8693" spans="9:9" ht="15" customHeight="1" x14ac:dyDescent="0.3">
      <c r="I8693" s="47"/>
    </row>
    <row r="8694" spans="9:9" ht="15" customHeight="1" x14ac:dyDescent="0.3">
      <c r="I8694" s="47"/>
    </row>
    <row r="8695" spans="9:9" ht="15" customHeight="1" x14ac:dyDescent="0.3">
      <c r="I8695" s="47"/>
    </row>
    <row r="8696" spans="9:9" ht="15" customHeight="1" x14ac:dyDescent="0.3">
      <c r="I8696" s="47"/>
    </row>
    <row r="8697" spans="9:9" ht="15" customHeight="1" x14ac:dyDescent="0.3">
      <c r="I8697" s="47"/>
    </row>
    <row r="8698" spans="9:9" ht="15" customHeight="1" x14ac:dyDescent="0.3">
      <c r="I8698" s="47"/>
    </row>
    <row r="8699" spans="9:9" ht="15" customHeight="1" x14ac:dyDescent="0.3">
      <c r="I8699" s="47"/>
    </row>
    <row r="8700" spans="9:9" ht="15" customHeight="1" x14ac:dyDescent="0.3">
      <c r="I8700" s="47"/>
    </row>
    <row r="8701" spans="9:9" ht="15" customHeight="1" x14ac:dyDescent="0.3">
      <c r="I8701" s="47"/>
    </row>
    <row r="8702" spans="9:9" ht="15" customHeight="1" x14ac:dyDescent="0.3">
      <c r="I8702" s="47"/>
    </row>
    <row r="8703" spans="9:9" ht="15" customHeight="1" x14ac:dyDescent="0.3">
      <c r="I8703" s="47"/>
    </row>
    <row r="8704" spans="9:9" ht="15" customHeight="1" x14ac:dyDescent="0.3">
      <c r="I8704" s="47"/>
    </row>
    <row r="8705" spans="9:9" ht="15" customHeight="1" x14ac:dyDescent="0.3">
      <c r="I8705" s="47"/>
    </row>
    <row r="8706" spans="9:9" ht="15" customHeight="1" x14ac:dyDescent="0.3">
      <c r="I8706" s="47"/>
    </row>
    <row r="8707" spans="9:9" ht="15" customHeight="1" x14ac:dyDescent="0.3">
      <c r="I8707" s="47"/>
    </row>
    <row r="8708" spans="9:9" ht="15" customHeight="1" x14ac:dyDescent="0.3">
      <c r="I8708" s="47"/>
    </row>
    <row r="8709" spans="9:9" ht="15" customHeight="1" x14ac:dyDescent="0.3">
      <c r="I8709" s="47"/>
    </row>
    <row r="8710" spans="9:9" ht="15" customHeight="1" x14ac:dyDescent="0.3">
      <c r="I8710" s="47"/>
    </row>
    <row r="8711" spans="9:9" ht="15" customHeight="1" x14ac:dyDescent="0.3">
      <c r="I8711" s="47"/>
    </row>
    <row r="8712" spans="9:9" ht="15" customHeight="1" x14ac:dyDescent="0.3">
      <c r="I8712" s="47"/>
    </row>
    <row r="8713" spans="9:9" ht="15" customHeight="1" x14ac:dyDescent="0.3">
      <c r="I8713" s="47"/>
    </row>
    <row r="8714" spans="9:9" ht="15" customHeight="1" x14ac:dyDescent="0.3">
      <c r="I8714" s="47"/>
    </row>
    <row r="8715" spans="9:9" ht="15" customHeight="1" x14ac:dyDescent="0.3">
      <c r="I8715" s="47"/>
    </row>
    <row r="8716" spans="9:9" ht="15" customHeight="1" x14ac:dyDescent="0.3">
      <c r="I8716" s="47"/>
    </row>
    <row r="8717" spans="9:9" ht="15" customHeight="1" x14ac:dyDescent="0.3">
      <c r="I8717" s="47"/>
    </row>
    <row r="8718" spans="9:9" ht="15" customHeight="1" x14ac:dyDescent="0.3">
      <c r="I8718" s="47"/>
    </row>
    <row r="8719" spans="9:9" ht="15" customHeight="1" x14ac:dyDescent="0.3">
      <c r="I8719" s="47"/>
    </row>
    <row r="8720" spans="9:9" ht="15" customHeight="1" x14ac:dyDescent="0.3">
      <c r="I8720" s="47"/>
    </row>
    <row r="8721" spans="9:9" ht="15" customHeight="1" x14ac:dyDescent="0.3">
      <c r="I8721" s="47"/>
    </row>
    <row r="8722" spans="9:9" ht="15" customHeight="1" x14ac:dyDescent="0.3">
      <c r="I8722" s="47"/>
    </row>
    <row r="8723" spans="9:9" ht="15" customHeight="1" x14ac:dyDescent="0.3">
      <c r="I8723" s="47"/>
    </row>
    <row r="8724" spans="9:9" ht="15" customHeight="1" x14ac:dyDescent="0.3">
      <c r="I8724" s="47"/>
    </row>
    <row r="8725" spans="9:9" ht="15" customHeight="1" x14ac:dyDescent="0.3">
      <c r="I8725" s="47"/>
    </row>
    <row r="8726" spans="9:9" ht="15" customHeight="1" x14ac:dyDescent="0.3">
      <c r="I8726" s="47"/>
    </row>
    <row r="8727" spans="9:9" ht="15" customHeight="1" x14ac:dyDescent="0.3">
      <c r="I8727" s="47"/>
    </row>
    <row r="8728" spans="9:9" ht="15" customHeight="1" x14ac:dyDescent="0.3">
      <c r="I8728" s="47"/>
    </row>
    <row r="8729" spans="9:9" ht="15" customHeight="1" x14ac:dyDescent="0.3">
      <c r="I8729" s="47"/>
    </row>
    <row r="8730" spans="9:9" ht="15" customHeight="1" x14ac:dyDescent="0.3">
      <c r="I8730" s="47"/>
    </row>
    <row r="8731" spans="9:9" ht="15" customHeight="1" x14ac:dyDescent="0.3">
      <c r="I8731" s="47"/>
    </row>
    <row r="8732" spans="9:9" ht="15" customHeight="1" x14ac:dyDescent="0.3">
      <c r="I8732" s="47"/>
    </row>
    <row r="8733" spans="9:9" ht="15" customHeight="1" x14ac:dyDescent="0.3">
      <c r="I8733" s="47"/>
    </row>
    <row r="8734" spans="9:9" ht="15" customHeight="1" x14ac:dyDescent="0.3">
      <c r="I8734" s="47"/>
    </row>
    <row r="8735" spans="9:9" ht="15" customHeight="1" x14ac:dyDescent="0.3">
      <c r="I8735" s="47"/>
    </row>
    <row r="8736" spans="9:9" ht="15" customHeight="1" x14ac:dyDescent="0.3">
      <c r="I8736" s="47"/>
    </row>
    <row r="8737" spans="9:9" ht="15" customHeight="1" x14ac:dyDescent="0.3">
      <c r="I8737" s="47"/>
    </row>
    <row r="8738" spans="9:9" ht="15" customHeight="1" x14ac:dyDescent="0.3">
      <c r="I8738" s="47"/>
    </row>
    <row r="8739" spans="9:9" ht="15" customHeight="1" x14ac:dyDescent="0.3">
      <c r="I8739" s="47"/>
    </row>
    <row r="8740" spans="9:9" ht="15" customHeight="1" x14ac:dyDescent="0.3">
      <c r="I8740" s="47"/>
    </row>
    <row r="8741" spans="9:9" ht="15" customHeight="1" x14ac:dyDescent="0.3">
      <c r="I8741" s="47"/>
    </row>
    <row r="8742" spans="9:9" ht="15" customHeight="1" x14ac:dyDescent="0.3">
      <c r="I8742" s="47"/>
    </row>
    <row r="8743" spans="9:9" ht="15" customHeight="1" x14ac:dyDescent="0.3">
      <c r="I8743" s="47"/>
    </row>
    <row r="8744" spans="9:9" ht="15" customHeight="1" x14ac:dyDescent="0.3">
      <c r="I8744" s="47"/>
    </row>
    <row r="8745" spans="9:9" ht="15" customHeight="1" x14ac:dyDescent="0.3">
      <c r="I8745" s="47"/>
    </row>
    <row r="8746" spans="9:9" ht="15" customHeight="1" x14ac:dyDescent="0.3">
      <c r="I8746" s="47"/>
    </row>
    <row r="8747" spans="9:9" ht="15" customHeight="1" x14ac:dyDescent="0.3">
      <c r="I8747" s="47"/>
    </row>
    <row r="8748" spans="9:9" ht="15" customHeight="1" x14ac:dyDescent="0.3">
      <c r="I8748" s="47"/>
    </row>
    <row r="8749" spans="9:9" ht="15" customHeight="1" x14ac:dyDescent="0.3">
      <c r="I8749" s="47"/>
    </row>
    <row r="8750" spans="9:9" ht="15" customHeight="1" x14ac:dyDescent="0.3">
      <c r="I8750" s="47"/>
    </row>
    <row r="8751" spans="9:9" ht="15" customHeight="1" x14ac:dyDescent="0.3">
      <c r="I8751" s="47"/>
    </row>
    <row r="8752" spans="9:9" ht="15" customHeight="1" x14ac:dyDescent="0.3">
      <c r="I8752" s="47"/>
    </row>
    <row r="8753" spans="9:9" ht="15" customHeight="1" x14ac:dyDescent="0.3">
      <c r="I8753" s="47"/>
    </row>
    <row r="8754" spans="9:9" ht="15" customHeight="1" x14ac:dyDescent="0.3">
      <c r="I8754" s="47"/>
    </row>
    <row r="8755" spans="9:9" ht="15" customHeight="1" x14ac:dyDescent="0.3">
      <c r="I8755" s="47"/>
    </row>
    <row r="8756" spans="9:9" ht="15" customHeight="1" x14ac:dyDescent="0.3">
      <c r="I8756" s="47"/>
    </row>
    <row r="8757" spans="9:9" ht="15" customHeight="1" x14ac:dyDescent="0.3">
      <c r="I8757" s="47"/>
    </row>
    <row r="8758" spans="9:9" ht="15" customHeight="1" x14ac:dyDescent="0.3">
      <c r="I8758" s="47"/>
    </row>
    <row r="8759" spans="9:9" ht="15" customHeight="1" x14ac:dyDescent="0.3">
      <c r="I8759" s="47"/>
    </row>
    <row r="8760" spans="9:9" ht="15" customHeight="1" x14ac:dyDescent="0.3">
      <c r="I8760" s="47"/>
    </row>
    <row r="8761" spans="9:9" ht="15" customHeight="1" x14ac:dyDescent="0.3">
      <c r="I8761" s="47"/>
    </row>
    <row r="8762" spans="9:9" ht="15" customHeight="1" x14ac:dyDescent="0.3">
      <c r="I8762" s="47"/>
    </row>
    <row r="8763" spans="9:9" ht="15" customHeight="1" x14ac:dyDescent="0.3">
      <c r="I8763" s="47"/>
    </row>
    <row r="8764" spans="9:9" ht="15" customHeight="1" x14ac:dyDescent="0.3">
      <c r="I8764" s="47"/>
    </row>
    <row r="8765" spans="9:9" ht="15" customHeight="1" x14ac:dyDescent="0.3">
      <c r="I8765" s="47"/>
    </row>
    <row r="8766" spans="9:9" ht="15" customHeight="1" x14ac:dyDescent="0.3">
      <c r="I8766" s="47"/>
    </row>
    <row r="8767" spans="9:9" ht="15" customHeight="1" x14ac:dyDescent="0.3">
      <c r="I8767" s="47"/>
    </row>
    <row r="8768" spans="9:9" ht="15" customHeight="1" x14ac:dyDescent="0.3">
      <c r="I8768" s="47"/>
    </row>
    <row r="8769" spans="9:9" ht="15" customHeight="1" x14ac:dyDescent="0.3">
      <c r="I8769" s="47"/>
    </row>
    <row r="8770" spans="9:9" ht="15" customHeight="1" x14ac:dyDescent="0.3">
      <c r="I8770" s="47"/>
    </row>
    <row r="8771" spans="9:9" ht="15" customHeight="1" x14ac:dyDescent="0.3">
      <c r="I8771" s="47"/>
    </row>
    <row r="8772" spans="9:9" ht="15" customHeight="1" x14ac:dyDescent="0.3">
      <c r="I8772" s="47"/>
    </row>
    <row r="8773" spans="9:9" ht="15" customHeight="1" x14ac:dyDescent="0.3">
      <c r="I8773" s="47"/>
    </row>
    <row r="8774" spans="9:9" ht="15" customHeight="1" x14ac:dyDescent="0.3">
      <c r="I8774" s="47"/>
    </row>
    <row r="8775" spans="9:9" ht="15" customHeight="1" x14ac:dyDescent="0.3">
      <c r="I8775" s="47"/>
    </row>
    <row r="8776" spans="9:9" ht="15" customHeight="1" x14ac:dyDescent="0.3">
      <c r="I8776" s="47"/>
    </row>
    <row r="8777" spans="9:9" ht="15" customHeight="1" x14ac:dyDescent="0.3">
      <c r="I8777" s="47"/>
    </row>
    <row r="8778" spans="9:9" ht="15" customHeight="1" x14ac:dyDescent="0.3">
      <c r="I8778" s="47"/>
    </row>
    <row r="8779" spans="9:9" ht="15" customHeight="1" x14ac:dyDescent="0.3">
      <c r="I8779" s="47"/>
    </row>
    <row r="8780" spans="9:9" ht="15" customHeight="1" x14ac:dyDescent="0.3">
      <c r="I8780" s="47"/>
    </row>
    <row r="8781" spans="9:9" ht="15" customHeight="1" x14ac:dyDescent="0.3">
      <c r="I8781" s="47"/>
    </row>
    <row r="8782" spans="9:9" ht="15" customHeight="1" x14ac:dyDescent="0.3">
      <c r="I8782" s="47"/>
    </row>
    <row r="8783" spans="9:9" ht="15" customHeight="1" x14ac:dyDescent="0.3">
      <c r="I8783" s="47"/>
    </row>
    <row r="8784" spans="9:9" ht="15" customHeight="1" x14ac:dyDescent="0.3">
      <c r="I8784" s="47"/>
    </row>
    <row r="8785" spans="9:9" ht="15" customHeight="1" x14ac:dyDescent="0.3">
      <c r="I8785" s="47"/>
    </row>
    <row r="8786" spans="9:9" ht="15" customHeight="1" x14ac:dyDescent="0.3">
      <c r="I8786" s="47"/>
    </row>
    <row r="8787" spans="9:9" ht="15" customHeight="1" x14ac:dyDescent="0.3">
      <c r="I8787" s="47"/>
    </row>
    <row r="8788" spans="9:9" ht="15" customHeight="1" x14ac:dyDescent="0.3">
      <c r="I8788" s="47"/>
    </row>
    <row r="8789" spans="9:9" ht="15" customHeight="1" x14ac:dyDescent="0.3">
      <c r="I8789" s="47"/>
    </row>
    <row r="8790" spans="9:9" ht="15" customHeight="1" x14ac:dyDescent="0.3">
      <c r="I8790" s="47"/>
    </row>
    <row r="8791" spans="9:9" ht="15" customHeight="1" x14ac:dyDescent="0.3">
      <c r="I8791" s="47"/>
    </row>
    <row r="8792" spans="9:9" ht="15" customHeight="1" x14ac:dyDescent="0.3">
      <c r="I8792" s="47"/>
    </row>
    <row r="8793" spans="9:9" ht="15" customHeight="1" x14ac:dyDescent="0.3">
      <c r="I8793" s="47"/>
    </row>
    <row r="8794" spans="9:9" ht="15" customHeight="1" x14ac:dyDescent="0.3">
      <c r="I8794" s="47"/>
    </row>
    <row r="8795" spans="9:9" ht="15" customHeight="1" x14ac:dyDescent="0.3">
      <c r="I8795" s="47"/>
    </row>
    <row r="8796" spans="9:9" ht="15" customHeight="1" x14ac:dyDescent="0.3">
      <c r="I8796" s="47"/>
    </row>
    <row r="8797" spans="9:9" ht="15" customHeight="1" x14ac:dyDescent="0.3">
      <c r="I8797" s="47"/>
    </row>
    <row r="8798" spans="9:9" ht="15" customHeight="1" x14ac:dyDescent="0.3">
      <c r="I8798" s="47"/>
    </row>
    <row r="8799" spans="9:9" ht="15" customHeight="1" x14ac:dyDescent="0.3">
      <c r="I8799" s="47"/>
    </row>
    <row r="8800" spans="9:9" ht="15" customHeight="1" x14ac:dyDescent="0.3">
      <c r="I8800" s="47"/>
    </row>
    <row r="8801" spans="9:9" ht="15" customHeight="1" x14ac:dyDescent="0.3">
      <c r="I8801" s="47"/>
    </row>
    <row r="8802" spans="9:9" ht="15" customHeight="1" x14ac:dyDescent="0.3">
      <c r="I8802" s="47"/>
    </row>
    <row r="8803" spans="9:9" ht="15" customHeight="1" x14ac:dyDescent="0.3">
      <c r="I8803" s="47"/>
    </row>
    <row r="8804" spans="9:9" ht="15" customHeight="1" x14ac:dyDescent="0.3">
      <c r="I8804" s="47"/>
    </row>
    <row r="8805" spans="9:9" ht="15" customHeight="1" x14ac:dyDescent="0.3">
      <c r="I8805" s="47"/>
    </row>
    <row r="8806" spans="9:9" ht="15" customHeight="1" x14ac:dyDescent="0.3">
      <c r="I8806" s="47"/>
    </row>
    <row r="8807" spans="9:9" ht="15" customHeight="1" x14ac:dyDescent="0.3">
      <c r="I8807" s="47"/>
    </row>
    <row r="8808" spans="9:9" ht="15" customHeight="1" x14ac:dyDescent="0.3">
      <c r="I8808" s="47"/>
    </row>
    <row r="8809" spans="9:9" ht="15" customHeight="1" x14ac:dyDescent="0.3">
      <c r="I8809" s="47"/>
    </row>
    <row r="8810" spans="9:9" ht="15" customHeight="1" x14ac:dyDescent="0.3">
      <c r="I8810" s="47"/>
    </row>
    <row r="8811" spans="9:9" ht="15" customHeight="1" x14ac:dyDescent="0.3">
      <c r="I8811" s="47"/>
    </row>
    <row r="8812" spans="9:9" ht="15" customHeight="1" x14ac:dyDescent="0.3">
      <c r="I8812" s="47"/>
    </row>
    <row r="8813" spans="9:9" ht="15" customHeight="1" x14ac:dyDescent="0.3">
      <c r="I8813" s="47"/>
    </row>
    <row r="8814" spans="9:9" ht="15" customHeight="1" x14ac:dyDescent="0.3">
      <c r="I8814" s="47"/>
    </row>
    <row r="8815" spans="9:9" ht="15" customHeight="1" x14ac:dyDescent="0.3">
      <c r="I8815" s="47"/>
    </row>
    <row r="8816" spans="9:9" ht="15" customHeight="1" x14ac:dyDescent="0.3">
      <c r="I8816" s="47"/>
    </row>
    <row r="8817" spans="9:9" ht="15" customHeight="1" x14ac:dyDescent="0.3">
      <c r="I8817" s="47"/>
    </row>
    <row r="8818" spans="9:9" ht="15" customHeight="1" x14ac:dyDescent="0.3">
      <c r="I8818" s="47"/>
    </row>
    <row r="8819" spans="9:9" ht="15" customHeight="1" x14ac:dyDescent="0.3">
      <c r="I8819" s="47"/>
    </row>
    <row r="8820" spans="9:9" ht="15" customHeight="1" x14ac:dyDescent="0.3">
      <c r="I8820" s="47"/>
    </row>
    <row r="8821" spans="9:9" ht="15" customHeight="1" x14ac:dyDescent="0.3">
      <c r="I8821" s="47"/>
    </row>
    <row r="8822" spans="9:9" ht="15" customHeight="1" x14ac:dyDescent="0.3">
      <c r="I8822" s="47"/>
    </row>
    <row r="8823" spans="9:9" ht="15" customHeight="1" x14ac:dyDescent="0.3">
      <c r="I8823" s="47"/>
    </row>
    <row r="8824" spans="9:9" ht="15" customHeight="1" x14ac:dyDescent="0.3">
      <c r="I8824" s="47"/>
    </row>
    <row r="8825" spans="9:9" ht="15" customHeight="1" x14ac:dyDescent="0.3">
      <c r="I8825" s="47"/>
    </row>
    <row r="8826" spans="9:9" ht="15" customHeight="1" x14ac:dyDescent="0.3">
      <c r="I8826" s="47"/>
    </row>
    <row r="8827" spans="9:9" ht="15" customHeight="1" x14ac:dyDescent="0.3">
      <c r="I8827" s="47"/>
    </row>
    <row r="8828" spans="9:9" ht="15" customHeight="1" x14ac:dyDescent="0.3">
      <c r="I8828" s="47"/>
    </row>
    <row r="8829" spans="9:9" ht="15" customHeight="1" x14ac:dyDescent="0.3">
      <c r="I8829" s="47"/>
    </row>
    <row r="8830" spans="9:9" ht="15" customHeight="1" x14ac:dyDescent="0.3">
      <c r="I8830" s="47"/>
    </row>
    <row r="8831" spans="9:9" ht="15" customHeight="1" x14ac:dyDescent="0.3">
      <c r="I8831" s="47"/>
    </row>
    <row r="8832" spans="9:9" ht="15" customHeight="1" x14ac:dyDescent="0.3">
      <c r="I8832" s="47"/>
    </row>
    <row r="8833" spans="9:9" ht="15" customHeight="1" x14ac:dyDescent="0.3">
      <c r="I8833" s="47"/>
    </row>
    <row r="8834" spans="9:9" ht="15" customHeight="1" x14ac:dyDescent="0.3">
      <c r="I8834" s="47"/>
    </row>
    <row r="8835" spans="9:9" ht="15" customHeight="1" x14ac:dyDescent="0.3">
      <c r="I8835" s="47"/>
    </row>
    <row r="8836" spans="9:9" ht="15" customHeight="1" x14ac:dyDescent="0.3">
      <c r="I8836" s="47"/>
    </row>
    <row r="8837" spans="9:9" ht="15" customHeight="1" x14ac:dyDescent="0.3">
      <c r="I8837" s="47"/>
    </row>
    <row r="8838" spans="9:9" ht="15" customHeight="1" x14ac:dyDescent="0.3">
      <c r="I8838" s="47"/>
    </row>
    <row r="8839" spans="9:9" ht="15" customHeight="1" x14ac:dyDescent="0.3">
      <c r="I8839" s="47"/>
    </row>
    <row r="8840" spans="9:9" ht="15" customHeight="1" x14ac:dyDescent="0.3">
      <c r="I8840" s="47"/>
    </row>
    <row r="8841" spans="9:9" ht="15" customHeight="1" x14ac:dyDescent="0.3">
      <c r="I8841" s="47"/>
    </row>
    <row r="8842" spans="9:9" ht="15" customHeight="1" x14ac:dyDescent="0.3">
      <c r="I8842" s="47"/>
    </row>
    <row r="8843" spans="9:9" ht="15" customHeight="1" x14ac:dyDescent="0.3">
      <c r="I8843" s="47"/>
    </row>
    <row r="8844" spans="9:9" ht="15" customHeight="1" x14ac:dyDescent="0.3">
      <c r="I8844" s="47"/>
    </row>
    <row r="8845" spans="9:9" ht="15" customHeight="1" x14ac:dyDescent="0.3">
      <c r="I8845" s="47"/>
    </row>
    <row r="8846" spans="9:9" ht="15" customHeight="1" x14ac:dyDescent="0.3">
      <c r="I8846" s="47"/>
    </row>
    <row r="8847" spans="9:9" ht="15" customHeight="1" x14ac:dyDescent="0.3">
      <c r="I8847" s="47"/>
    </row>
    <row r="8848" spans="9:9" ht="15" customHeight="1" x14ac:dyDescent="0.3">
      <c r="I8848" s="47"/>
    </row>
    <row r="8849" spans="9:9" ht="15" customHeight="1" x14ac:dyDescent="0.3">
      <c r="I8849" s="47"/>
    </row>
    <row r="8850" spans="9:9" ht="15" customHeight="1" x14ac:dyDescent="0.3">
      <c r="I8850" s="47"/>
    </row>
    <row r="8851" spans="9:9" ht="15" customHeight="1" x14ac:dyDescent="0.3">
      <c r="I8851" s="47"/>
    </row>
    <row r="8852" spans="9:9" ht="15" customHeight="1" x14ac:dyDescent="0.3">
      <c r="I8852" s="47"/>
    </row>
    <row r="8853" spans="9:9" ht="15" customHeight="1" x14ac:dyDescent="0.3">
      <c r="I8853" s="47"/>
    </row>
    <row r="8854" spans="9:9" ht="15" customHeight="1" x14ac:dyDescent="0.3">
      <c r="I8854" s="47"/>
    </row>
    <row r="8855" spans="9:9" ht="15" customHeight="1" x14ac:dyDescent="0.3">
      <c r="I8855" s="47"/>
    </row>
    <row r="8856" spans="9:9" ht="15" customHeight="1" x14ac:dyDescent="0.3">
      <c r="I8856" s="47"/>
    </row>
    <row r="8857" spans="9:9" ht="15" customHeight="1" x14ac:dyDescent="0.3">
      <c r="I8857" s="47"/>
    </row>
    <row r="8858" spans="9:9" ht="15" customHeight="1" x14ac:dyDescent="0.3">
      <c r="I8858" s="47"/>
    </row>
    <row r="8859" spans="9:9" ht="15" customHeight="1" x14ac:dyDescent="0.3">
      <c r="I8859" s="47"/>
    </row>
    <row r="8860" spans="9:9" ht="15" customHeight="1" x14ac:dyDescent="0.3">
      <c r="I8860" s="47"/>
    </row>
    <row r="8861" spans="9:9" ht="15" customHeight="1" x14ac:dyDescent="0.3">
      <c r="I8861" s="47"/>
    </row>
    <row r="8862" spans="9:9" ht="15" customHeight="1" x14ac:dyDescent="0.3">
      <c r="I8862" s="47"/>
    </row>
    <row r="8863" spans="9:9" ht="15" customHeight="1" x14ac:dyDescent="0.3">
      <c r="I8863" s="47"/>
    </row>
    <row r="8864" spans="9:9" ht="15" customHeight="1" x14ac:dyDescent="0.3">
      <c r="I8864" s="47"/>
    </row>
    <row r="8865" spans="9:9" ht="15" customHeight="1" x14ac:dyDescent="0.3">
      <c r="I8865" s="47"/>
    </row>
    <row r="8866" spans="9:9" ht="15" customHeight="1" x14ac:dyDescent="0.3">
      <c r="I8866" s="47"/>
    </row>
    <row r="8867" spans="9:9" ht="15" customHeight="1" x14ac:dyDescent="0.3">
      <c r="I8867" s="47"/>
    </row>
    <row r="8868" spans="9:9" ht="15" customHeight="1" x14ac:dyDescent="0.3">
      <c r="I8868" s="47"/>
    </row>
    <row r="8869" spans="9:9" ht="15" customHeight="1" x14ac:dyDescent="0.3">
      <c r="I8869" s="47"/>
    </row>
    <row r="8870" spans="9:9" ht="15" customHeight="1" x14ac:dyDescent="0.3">
      <c r="I8870" s="47"/>
    </row>
    <row r="8871" spans="9:9" ht="15" customHeight="1" x14ac:dyDescent="0.3">
      <c r="I8871" s="47"/>
    </row>
    <row r="8872" spans="9:9" ht="15" customHeight="1" x14ac:dyDescent="0.3">
      <c r="I8872" s="47"/>
    </row>
    <row r="8873" spans="9:9" ht="15" customHeight="1" x14ac:dyDescent="0.3">
      <c r="I8873" s="47"/>
    </row>
    <row r="8874" spans="9:9" ht="15" customHeight="1" x14ac:dyDescent="0.3">
      <c r="I8874" s="47"/>
    </row>
    <row r="8875" spans="9:9" ht="15" customHeight="1" x14ac:dyDescent="0.3">
      <c r="I8875" s="47"/>
    </row>
    <row r="8876" spans="9:9" ht="15" customHeight="1" x14ac:dyDescent="0.3">
      <c r="I8876" s="47"/>
    </row>
    <row r="8877" spans="9:9" ht="15" customHeight="1" x14ac:dyDescent="0.3">
      <c r="I8877" s="47"/>
    </row>
    <row r="8878" spans="9:9" ht="15" customHeight="1" x14ac:dyDescent="0.3">
      <c r="I8878" s="47"/>
    </row>
    <row r="8879" spans="9:9" ht="15" customHeight="1" x14ac:dyDescent="0.3">
      <c r="I8879" s="47"/>
    </row>
    <row r="8880" spans="9:9" ht="15" customHeight="1" x14ac:dyDescent="0.3">
      <c r="I8880" s="47"/>
    </row>
    <row r="8881" spans="9:9" ht="15" customHeight="1" x14ac:dyDescent="0.3">
      <c r="I8881" s="47"/>
    </row>
    <row r="8882" spans="9:9" ht="15" customHeight="1" x14ac:dyDescent="0.3">
      <c r="I8882" s="47"/>
    </row>
    <row r="8883" spans="9:9" ht="15" customHeight="1" x14ac:dyDescent="0.3">
      <c r="I8883" s="47"/>
    </row>
    <row r="8884" spans="9:9" ht="15" customHeight="1" x14ac:dyDescent="0.3">
      <c r="I8884" s="47"/>
    </row>
    <row r="8885" spans="9:9" ht="15" customHeight="1" x14ac:dyDescent="0.3">
      <c r="I8885" s="47"/>
    </row>
    <row r="8886" spans="9:9" ht="15" customHeight="1" x14ac:dyDescent="0.3">
      <c r="I8886" s="47"/>
    </row>
    <row r="8887" spans="9:9" ht="15" customHeight="1" x14ac:dyDescent="0.3">
      <c r="I8887" s="47"/>
    </row>
    <row r="8888" spans="9:9" ht="15" customHeight="1" x14ac:dyDescent="0.3">
      <c r="I8888" s="47"/>
    </row>
    <row r="8889" spans="9:9" ht="15" customHeight="1" x14ac:dyDescent="0.3">
      <c r="I8889" s="47"/>
    </row>
    <row r="8890" spans="9:9" ht="15" customHeight="1" x14ac:dyDescent="0.3">
      <c r="I8890" s="47"/>
    </row>
    <row r="8891" spans="9:9" ht="15" customHeight="1" x14ac:dyDescent="0.3">
      <c r="I8891" s="47"/>
    </row>
    <row r="8892" spans="9:9" ht="15" customHeight="1" x14ac:dyDescent="0.3">
      <c r="I8892" s="47"/>
    </row>
    <row r="8893" spans="9:9" ht="15" customHeight="1" x14ac:dyDescent="0.3">
      <c r="I8893" s="47"/>
    </row>
    <row r="8894" spans="9:9" ht="15" customHeight="1" x14ac:dyDescent="0.3">
      <c r="I8894" s="47"/>
    </row>
    <row r="8895" spans="9:9" ht="15" customHeight="1" x14ac:dyDescent="0.3">
      <c r="I8895" s="47"/>
    </row>
    <row r="8896" spans="9:9" ht="15" customHeight="1" x14ac:dyDescent="0.3">
      <c r="I8896" s="47"/>
    </row>
    <row r="8897" spans="9:9" ht="15" customHeight="1" x14ac:dyDescent="0.3">
      <c r="I8897" s="47"/>
    </row>
    <row r="8898" spans="9:9" ht="15" customHeight="1" x14ac:dyDescent="0.3">
      <c r="I8898" s="47"/>
    </row>
    <row r="8899" spans="9:9" ht="15" customHeight="1" x14ac:dyDescent="0.3">
      <c r="I8899" s="47"/>
    </row>
    <row r="8900" spans="9:9" ht="15" customHeight="1" x14ac:dyDescent="0.3">
      <c r="I8900" s="47"/>
    </row>
    <row r="8901" spans="9:9" ht="15" customHeight="1" x14ac:dyDescent="0.3">
      <c r="I8901" s="47"/>
    </row>
    <row r="8902" spans="9:9" ht="15" customHeight="1" x14ac:dyDescent="0.3">
      <c r="I8902" s="47"/>
    </row>
    <row r="8903" spans="9:9" ht="15" customHeight="1" x14ac:dyDescent="0.3">
      <c r="I8903" s="47"/>
    </row>
    <row r="8904" spans="9:9" ht="15" customHeight="1" x14ac:dyDescent="0.3">
      <c r="I8904" s="47"/>
    </row>
    <row r="8905" spans="9:9" ht="15" customHeight="1" x14ac:dyDescent="0.3">
      <c r="I8905" s="47"/>
    </row>
    <row r="8906" spans="9:9" ht="15" customHeight="1" x14ac:dyDescent="0.3">
      <c r="I8906" s="47"/>
    </row>
    <row r="8907" spans="9:9" ht="15" customHeight="1" x14ac:dyDescent="0.3">
      <c r="I8907" s="47"/>
    </row>
    <row r="8908" spans="9:9" ht="15" customHeight="1" x14ac:dyDescent="0.3">
      <c r="I8908" s="47"/>
    </row>
    <row r="8909" spans="9:9" ht="15" customHeight="1" x14ac:dyDescent="0.3">
      <c r="I8909" s="47"/>
    </row>
    <row r="8910" spans="9:9" ht="15" customHeight="1" x14ac:dyDescent="0.3">
      <c r="I8910" s="47"/>
    </row>
    <row r="8911" spans="9:9" ht="15" customHeight="1" x14ac:dyDescent="0.3">
      <c r="I8911" s="47"/>
    </row>
    <row r="8912" spans="9:9" ht="15" customHeight="1" x14ac:dyDescent="0.3">
      <c r="I8912" s="47"/>
    </row>
    <row r="8913" spans="9:9" ht="15" customHeight="1" x14ac:dyDescent="0.3">
      <c r="I8913" s="47"/>
    </row>
    <row r="8914" spans="9:9" ht="15" customHeight="1" x14ac:dyDescent="0.3">
      <c r="I8914" s="47"/>
    </row>
    <row r="8915" spans="9:9" ht="15" customHeight="1" x14ac:dyDescent="0.3">
      <c r="I8915" s="47"/>
    </row>
    <row r="8916" spans="9:9" ht="15" customHeight="1" x14ac:dyDescent="0.3">
      <c r="I8916" s="47"/>
    </row>
    <row r="8917" spans="9:9" ht="15" customHeight="1" x14ac:dyDescent="0.3">
      <c r="I8917" s="47"/>
    </row>
    <row r="8918" spans="9:9" ht="15" customHeight="1" x14ac:dyDescent="0.3">
      <c r="I8918" s="47"/>
    </row>
    <row r="8919" spans="9:9" ht="15" customHeight="1" x14ac:dyDescent="0.3">
      <c r="I8919" s="47"/>
    </row>
    <row r="8920" spans="9:9" ht="15" customHeight="1" x14ac:dyDescent="0.3">
      <c r="I8920" s="47"/>
    </row>
    <row r="8921" spans="9:9" ht="15" customHeight="1" x14ac:dyDescent="0.3">
      <c r="I8921" s="47"/>
    </row>
    <row r="8922" spans="9:9" ht="15" customHeight="1" x14ac:dyDescent="0.3">
      <c r="I8922" s="47"/>
    </row>
    <row r="8923" spans="9:9" ht="15" customHeight="1" x14ac:dyDescent="0.3">
      <c r="I8923" s="47"/>
    </row>
    <row r="8924" spans="9:9" ht="15" customHeight="1" x14ac:dyDescent="0.3">
      <c r="I8924" s="47"/>
    </row>
    <row r="8925" spans="9:9" ht="15" customHeight="1" x14ac:dyDescent="0.3">
      <c r="I8925" s="47"/>
    </row>
    <row r="8926" spans="9:9" ht="15" customHeight="1" x14ac:dyDescent="0.3">
      <c r="I8926" s="47"/>
    </row>
    <row r="8927" spans="9:9" ht="15" customHeight="1" x14ac:dyDescent="0.3">
      <c r="I8927" s="47"/>
    </row>
    <row r="8928" spans="9:9" ht="15" customHeight="1" x14ac:dyDescent="0.3">
      <c r="I8928" s="47"/>
    </row>
    <row r="8929" spans="9:9" ht="15" customHeight="1" x14ac:dyDescent="0.3">
      <c r="I8929" s="47"/>
    </row>
    <row r="8930" spans="9:9" ht="15" customHeight="1" x14ac:dyDescent="0.3">
      <c r="I8930" s="47"/>
    </row>
    <row r="8931" spans="9:9" ht="15" customHeight="1" x14ac:dyDescent="0.3">
      <c r="I8931" s="47"/>
    </row>
    <row r="8932" spans="9:9" ht="15" customHeight="1" x14ac:dyDescent="0.3">
      <c r="I8932" s="47"/>
    </row>
    <row r="8933" spans="9:9" ht="15" customHeight="1" x14ac:dyDescent="0.3">
      <c r="I8933" s="47"/>
    </row>
    <row r="8934" spans="9:9" ht="15" customHeight="1" x14ac:dyDescent="0.3">
      <c r="I8934" s="47"/>
    </row>
    <row r="8935" spans="9:9" ht="15" customHeight="1" x14ac:dyDescent="0.3">
      <c r="I8935" s="47"/>
    </row>
    <row r="8936" spans="9:9" ht="15" customHeight="1" x14ac:dyDescent="0.3">
      <c r="I8936" s="47"/>
    </row>
    <row r="8937" spans="9:9" ht="15" customHeight="1" x14ac:dyDescent="0.3">
      <c r="I8937" s="47"/>
    </row>
    <row r="8938" spans="9:9" ht="15" customHeight="1" x14ac:dyDescent="0.3">
      <c r="I8938" s="47"/>
    </row>
    <row r="8939" spans="9:9" ht="15" customHeight="1" x14ac:dyDescent="0.3">
      <c r="I8939" s="47"/>
    </row>
    <row r="8940" spans="9:9" ht="15" customHeight="1" x14ac:dyDescent="0.3">
      <c r="I8940" s="47"/>
    </row>
    <row r="8941" spans="9:9" ht="15" customHeight="1" x14ac:dyDescent="0.3">
      <c r="I8941" s="47"/>
    </row>
    <row r="8942" spans="9:9" ht="15" customHeight="1" x14ac:dyDescent="0.3">
      <c r="I8942" s="47"/>
    </row>
    <row r="8943" spans="9:9" ht="15" customHeight="1" x14ac:dyDescent="0.3">
      <c r="I8943" s="47"/>
    </row>
    <row r="8944" spans="9:9" ht="15" customHeight="1" x14ac:dyDescent="0.3">
      <c r="I8944" s="47"/>
    </row>
    <row r="8945" spans="9:9" ht="15" customHeight="1" x14ac:dyDescent="0.3">
      <c r="I8945" s="47"/>
    </row>
    <row r="8946" spans="9:9" ht="15" customHeight="1" x14ac:dyDescent="0.3">
      <c r="I8946" s="47"/>
    </row>
    <row r="8947" spans="9:9" ht="15" customHeight="1" x14ac:dyDescent="0.3">
      <c r="I8947" s="47"/>
    </row>
    <row r="8948" spans="9:9" ht="15" customHeight="1" x14ac:dyDescent="0.3">
      <c r="I8948" s="47"/>
    </row>
    <row r="8949" spans="9:9" ht="15" customHeight="1" x14ac:dyDescent="0.3">
      <c r="I8949" s="47"/>
    </row>
    <row r="8950" spans="9:9" ht="15" customHeight="1" x14ac:dyDescent="0.3">
      <c r="I8950" s="47"/>
    </row>
    <row r="8951" spans="9:9" ht="15" customHeight="1" x14ac:dyDescent="0.3">
      <c r="I8951" s="47"/>
    </row>
    <row r="8952" spans="9:9" ht="15" customHeight="1" x14ac:dyDescent="0.3">
      <c r="I8952" s="47"/>
    </row>
    <row r="8953" spans="9:9" ht="15" customHeight="1" x14ac:dyDescent="0.3">
      <c r="I8953" s="47"/>
    </row>
    <row r="8954" spans="9:9" ht="15" customHeight="1" x14ac:dyDescent="0.3">
      <c r="I8954" s="47"/>
    </row>
    <row r="8955" spans="9:9" ht="15" customHeight="1" x14ac:dyDescent="0.3">
      <c r="I8955" s="47"/>
    </row>
    <row r="8956" spans="9:9" ht="15" customHeight="1" x14ac:dyDescent="0.3">
      <c r="I8956" s="47"/>
    </row>
    <row r="8957" spans="9:9" ht="15" customHeight="1" x14ac:dyDescent="0.3">
      <c r="I8957" s="47"/>
    </row>
    <row r="8958" spans="9:9" ht="15" customHeight="1" x14ac:dyDescent="0.3">
      <c r="I8958" s="47"/>
    </row>
    <row r="8959" spans="9:9" ht="15" customHeight="1" x14ac:dyDescent="0.3">
      <c r="I8959" s="47"/>
    </row>
    <row r="8960" spans="9:9" ht="15" customHeight="1" x14ac:dyDescent="0.3">
      <c r="I8960" s="47"/>
    </row>
    <row r="8961" spans="9:9" ht="15" customHeight="1" x14ac:dyDescent="0.3">
      <c r="I8961" s="47"/>
    </row>
    <row r="8962" spans="9:9" ht="15" customHeight="1" x14ac:dyDescent="0.3">
      <c r="I8962" s="47"/>
    </row>
    <row r="8963" spans="9:9" ht="15" customHeight="1" x14ac:dyDescent="0.3">
      <c r="I8963" s="47"/>
    </row>
    <row r="8964" spans="9:9" ht="15" customHeight="1" x14ac:dyDescent="0.3">
      <c r="I8964" s="47"/>
    </row>
    <row r="8965" spans="9:9" ht="15" customHeight="1" x14ac:dyDescent="0.3">
      <c r="I8965" s="47"/>
    </row>
    <row r="8966" spans="9:9" ht="15" customHeight="1" x14ac:dyDescent="0.3">
      <c r="I8966" s="47"/>
    </row>
    <row r="8967" spans="9:9" ht="15" customHeight="1" x14ac:dyDescent="0.3">
      <c r="I8967" s="47"/>
    </row>
    <row r="8968" spans="9:9" ht="15" customHeight="1" x14ac:dyDescent="0.3">
      <c r="I8968" s="47"/>
    </row>
    <row r="8969" spans="9:9" ht="15" customHeight="1" x14ac:dyDescent="0.3">
      <c r="I8969" s="47"/>
    </row>
    <row r="8970" spans="9:9" ht="15" customHeight="1" x14ac:dyDescent="0.3">
      <c r="I8970" s="47"/>
    </row>
    <row r="8971" spans="9:9" ht="15" customHeight="1" x14ac:dyDescent="0.3">
      <c r="I8971" s="47"/>
    </row>
    <row r="8972" spans="9:9" ht="15" customHeight="1" x14ac:dyDescent="0.3">
      <c r="I8972" s="47"/>
    </row>
    <row r="8973" spans="9:9" ht="15" customHeight="1" x14ac:dyDescent="0.3">
      <c r="I8973" s="47"/>
    </row>
    <row r="8974" spans="9:9" ht="15" customHeight="1" x14ac:dyDescent="0.3">
      <c r="I8974" s="47"/>
    </row>
    <row r="8975" spans="9:9" ht="15" customHeight="1" x14ac:dyDescent="0.3">
      <c r="I8975" s="47"/>
    </row>
    <row r="8976" spans="9:9" ht="15" customHeight="1" x14ac:dyDescent="0.3">
      <c r="I8976" s="47"/>
    </row>
    <row r="8977" spans="9:9" ht="15" customHeight="1" x14ac:dyDescent="0.3">
      <c r="I8977" s="47"/>
    </row>
    <row r="8978" spans="9:9" ht="15" customHeight="1" x14ac:dyDescent="0.3">
      <c r="I8978" s="47"/>
    </row>
    <row r="8979" spans="9:9" ht="15" customHeight="1" x14ac:dyDescent="0.3">
      <c r="I8979" s="47"/>
    </row>
    <row r="8980" spans="9:9" ht="15" customHeight="1" x14ac:dyDescent="0.3">
      <c r="I8980" s="47"/>
    </row>
    <row r="8981" spans="9:9" ht="15" customHeight="1" x14ac:dyDescent="0.3">
      <c r="I8981" s="47"/>
    </row>
    <row r="8982" spans="9:9" ht="15" customHeight="1" x14ac:dyDescent="0.3">
      <c r="I8982" s="47"/>
    </row>
    <row r="8983" spans="9:9" ht="15" customHeight="1" x14ac:dyDescent="0.3">
      <c r="I8983" s="47"/>
    </row>
    <row r="8984" spans="9:9" ht="15" customHeight="1" x14ac:dyDescent="0.3">
      <c r="I8984" s="47"/>
    </row>
    <row r="8985" spans="9:9" ht="15" customHeight="1" x14ac:dyDescent="0.3">
      <c r="I8985" s="47"/>
    </row>
    <row r="8986" spans="9:9" ht="15" customHeight="1" x14ac:dyDescent="0.3">
      <c r="I8986" s="47"/>
    </row>
    <row r="8987" spans="9:9" ht="15" customHeight="1" x14ac:dyDescent="0.3">
      <c r="I8987" s="47"/>
    </row>
    <row r="8988" spans="9:9" ht="15" customHeight="1" x14ac:dyDescent="0.3">
      <c r="I8988" s="47"/>
    </row>
    <row r="8989" spans="9:9" ht="15" customHeight="1" x14ac:dyDescent="0.3">
      <c r="I8989" s="47"/>
    </row>
    <row r="8990" spans="9:9" ht="15" customHeight="1" x14ac:dyDescent="0.3">
      <c r="I8990" s="47"/>
    </row>
    <row r="8991" spans="9:9" ht="15" customHeight="1" x14ac:dyDescent="0.3">
      <c r="I8991" s="47"/>
    </row>
    <row r="8992" spans="9:9" ht="15" customHeight="1" x14ac:dyDescent="0.3">
      <c r="I8992" s="47"/>
    </row>
    <row r="8993" spans="9:9" ht="15" customHeight="1" x14ac:dyDescent="0.3">
      <c r="I8993" s="47"/>
    </row>
    <row r="8994" spans="9:9" ht="15" customHeight="1" x14ac:dyDescent="0.3">
      <c r="I8994" s="47"/>
    </row>
    <row r="8995" spans="9:9" ht="15" customHeight="1" x14ac:dyDescent="0.3">
      <c r="I8995" s="47"/>
    </row>
    <row r="8996" spans="9:9" ht="15" customHeight="1" x14ac:dyDescent="0.3">
      <c r="I8996" s="47"/>
    </row>
    <row r="8997" spans="9:9" ht="15" customHeight="1" x14ac:dyDescent="0.3">
      <c r="I8997" s="47"/>
    </row>
    <row r="8998" spans="9:9" ht="15" customHeight="1" x14ac:dyDescent="0.3">
      <c r="I8998" s="47"/>
    </row>
    <row r="8999" spans="9:9" ht="15" customHeight="1" x14ac:dyDescent="0.3">
      <c r="I8999" s="47"/>
    </row>
    <row r="9000" spans="9:9" ht="15" customHeight="1" x14ac:dyDescent="0.3">
      <c r="I9000" s="47"/>
    </row>
    <row r="9001" spans="9:9" ht="15" customHeight="1" x14ac:dyDescent="0.3">
      <c r="I9001" s="47"/>
    </row>
    <row r="9002" spans="9:9" ht="15" customHeight="1" x14ac:dyDescent="0.3">
      <c r="I9002" s="47"/>
    </row>
    <row r="9003" spans="9:9" ht="15" customHeight="1" x14ac:dyDescent="0.3">
      <c r="I9003" s="47"/>
    </row>
    <row r="9004" spans="9:9" ht="15" customHeight="1" x14ac:dyDescent="0.3">
      <c r="I9004" s="47"/>
    </row>
    <row r="9005" spans="9:9" ht="15" customHeight="1" x14ac:dyDescent="0.3">
      <c r="I9005" s="47"/>
    </row>
    <row r="9006" spans="9:9" ht="15" customHeight="1" x14ac:dyDescent="0.3">
      <c r="I9006" s="47"/>
    </row>
    <row r="9007" spans="9:9" ht="15" customHeight="1" x14ac:dyDescent="0.3">
      <c r="I9007" s="47"/>
    </row>
    <row r="9008" spans="9:9" ht="15" customHeight="1" x14ac:dyDescent="0.3">
      <c r="I9008" s="47"/>
    </row>
    <row r="9009" spans="9:9" ht="15" customHeight="1" x14ac:dyDescent="0.3">
      <c r="I9009" s="47"/>
    </row>
    <row r="9010" spans="9:9" ht="15" customHeight="1" x14ac:dyDescent="0.3">
      <c r="I9010" s="47"/>
    </row>
    <row r="9011" spans="9:9" ht="15" customHeight="1" x14ac:dyDescent="0.3">
      <c r="I9011" s="47"/>
    </row>
    <row r="9012" spans="9:9" ht="15" customHeight="1" x14ac:dyDescent="0.3">
      <c r="I9012" s="47"/>
    </row>
    <row r="9013" spans="9:9" ht="15" customHeight="1" x14ac:dyDescent="0.3">
      <c r="I9013" s="47"/>
    </row>
    <row r="9014" spans="9:9" ht="15" customHeight="1" x14ac:dyDescent="0.3">
      <c r="I9014" s="47"/>
    </row>
    <row r="9015" spans="9:9" ht="15" customHeight="1" x14ac:dyDescent="0.3">
      <c r="I9015" s="47"/>
    </row>
    <row r="9016" spans="9:9" ht="15" customHeight="1" x14ac:dyDescent="0.3">
      <c r="I9016" s="47"/>
    </row>
    <row r="9017" spans="9:9" ht="15" customHeight="1" x14ac:dyDescent="0.3">
      <c r="I9017" s="47"/>
    </row>
    <row r="9018" spans="9:9" ht="15" customHeight="1" x14ac:dyDescent="0.3">
      <c r="I9018" s="47"/>
    </row>
    <row r="9019" spans="9:9" ht="15" customHeight="1" x14ac:dyDescent="0.3">
      <c r="I9019" s="47"/>
    </row>
    <row r="9020" spans="9:9" ht="15" customHeight="1" x14ac:dyDescent="0.3">
      <c r="I9020" s="47"/>
    </row>
    <row r="9021" spans="9:9" ht="15" customHeight="1" x14ac:dyDescent="0.3">
      <c r="I9021" s="47"/>
    </row>
    <row r="9022" spans="9:9" ht="15" customHeight="1" x14ac:dyDescent="0.3">
      <c r="I9022" s="47"/>
    </row>
    <row r="9023" spans="9:9" ht="15" customHeight="1" x14ac:dyDescent="0.3">
      <c r="I9023" s="47"/>
    </row>
    <row r="9024" spans="9:9" ht="15" customHeight="1" x14ac:dyDescent="0.3">
      <c r="I9024" s="47"/>
    </row>
    <row r="9025" spans="9:9" ht="15" customHeight="1" x14ac:dyDescent="0.3">
      <c r="I9025" s="47"/>
    </row>
    <row r="9026" spans="9:9" ht="15" customHeight="1" x14ac:dyDescent="0.3">
      <c r="I9026" s="47"/>
    </row>
    <row r="9027" spans="9:9" ht="15" customHeight="1" x14ac:dyDescent="0.3">
      <c r="I9027" s="47"/>
    </row>
    <row r="9028" spans="9:9" ht="15" customHeight="1" x14ac:dyDescent="0.3">
      <c r="I9028" s="47"/>
    </row>
    <row r="9029" spans="9:9" ht="15" customHeight="1" x14ac:dyDescent="0.3">
      <c r="I9029" s="47"/>
    </row>
    <row r="9030" spans="9:9" ht="15" customHeight="1" x14ac:dyDescent="0.3">
      <c r="I9030" s="47"/>
    </row>
    <row r="9031" spans="9:9" ht="15" customHeight="1" x14ac:dyDescent="0.3">
      <c r="I9031" s="47"/>
    </row>
    <row r="9032" spans="9:9" ht="15" customHeight="1" x14ac:dyDescent="0.3">
      <c r="I9032" s="47"/>
    </row>
    <row r="9033" spans="9:9" ht="15" customHeight="1" x14ac:dyDescent="0.3">
      <c r="I9033" s="47"/>
    </row>
    <row r="9034" spans="9:9" ht="15" customHeight="1" x14ac:dyDescent="0.3">
      <c r="I9034" s="47"/>
    </row>
    <row r="9035" spans="9:9" ht="15" customHeight="1" x14ac:dyDescent="0.3">
      <c r="I9035" s="47"/>
    </row>
    <row r="9036" spans="9:9" ht="15" customHeight="1" x14ac:dyDescent="0.3">
      <c r="I9036" s="47"/>
    </row>
    <row r="9037" spans="9:9" ht="15" customHeight="1" x14ac:dyDescent="0.3">
      <c r="I9037" s="47"/>
    </row>
    <row r="9038" spans="9:9" ht="15" customHeight="1" x14ac:dyDescent="0.3">
      <c r="I9038" s="47"/>
    </row>
    <row r="9039" spans="9:9" ht="15" customHeight="1" x14ac:dyDescent="0.3">
      <c r="I9039" s="47"/>
    </row>
    <row r="9040" spans="9:9" ht="15" customHeight="1" x14ac:dyDescent="0.3">
      <c r="I9040" s="47"/>
    </row>
    <row r="9041" spans="9:9" ht="15" customHeight="1" x14ac:dyDescent="0.3">
      <c r="I9041" s="47"/>
    </row>
    <row r="9042" spans="9:9" ht="15" customHeight="1" x14ac:dyDescent="0.3">
      <c r="I9042" s="47"/>
    </row>
    <row r="9043" spans="9:9" ht="15" customHeight="1" x14ac:dyDescent="0.3">
      <c r="I9043" s="47"/>
    </row>
    <row r="9044" spans="9:9" ht="15" customHeight="1" x14ac:dyDescent="0.3">
      <c r="I9044" s="47"/>
    </row>
    <row r="9045" spans="9:9" ht="15" customHeight="1" x14ac:dyDescent="0.3">
      <c r="I9045" s="47"/>
    </row>
    <row r="9046" spans="9:9" ht="15" customHeight="1" x14ac:dyDescent="0.3">
      <c r="I9046" s="47"/>
    </row>
    <row r="9047" spans="9:9" ht="15" customHeight="1" x14ac:dyDescent="0.3">
      <c r="I9047" s="47"/>
    </row>
    <row r="9048" spans="9:9" ht="15" customHeight="1" x14ac:dyDescent="0.3">
      <c r="I9048" s="47"/>
    </row>
    <row r="9049" spans="9:9" ht="15" customHeight="1" x14ac:dyDescent="0.3">
      <c r="I9049" s="47"/>
    </row>
    <row r="9050" spans="9:9" ht="15" customHeight="1" x14ac:dyDescent="0.3">
      <c r="I9050" s="47"/>
    </row>
    <row r="9051" spans="9:9" ht="15" customHeight="1" x14ac:dyDescent="0.3">
      <c r="I9051" s="47"/>
    </row>
    <row r="9052" spans="9:9" ht="15" customHeight="1" x14ac:dyDescent="0.3">
      <c r="I9052" s="47"/>
    </row>
    <row r="9053" spans="9:9" ht="15" customHeight="1" x14ac:dyDescent="0.3">
      <c r="I9053" s="47"/>
    </row>
    <row r="9054" spans="9:9" ht="15" customHeight="1" x14ac:dyDescent="0.3">
      <c r="I9054" s="47"/>
    </row>
    <row r="9055" spans="9:9" ht="15" customHeight="1" x14ac:dyDescent="0.3">
      <c r="I9055" s="47"/>
    </row>
    <row r="9056" spans="9:9" ht="15" customHeight="1" x14ac:dyDescent="0.3">
      <c r="I9056" s="47"/>
    </row>
    <row r="9057" spans="9:9" ht="15" customHeight="1" x14ac:dyDescent="0.3">
      <c r="I9057" s="47"/>
    </row>
    <row r="9058" spans="9:9" ht="15" customHeight="1" x14ac:dyDescent="0.3">
      <c r="I9058" s="47"/>
    </row>
    <row r="9059" spans="9:9" ht="15" customHeight="1" x14ac:dyDescent="0.3">
      <c r="I9059" s="47"/>
    </row>
    <row r="9060" spans="9:9" ht="15" customHeight="1" x14ac:dyDescent="0.3">
      <c r="I9060" s="47"/>
    </row>
    <row r="9061" spans="9:9" ht="15" customHeight="1" x14ac:dyDescent="0.3">
      <c r="I9061" s="47"/>
    </row>
    <row r="9062" spans="9:9" ht="15" customHeight="1" x14ac:dyDescent="0.3">
      <c r="I9062" s="47"/>
    </row>
    <row r="9063" spans="9:9" ht="15" customHeight="1" x14ac:dyDescent="0.3">
      <c r="I9063" s="47"/>
    </row>
    <row r="9064" spans="9:9" ht="15" customHeight="1" x14ac:dyDescent="0.3">
      <c r="I9064" s="47"/>
    </row>
    <row r="9065" spans="9:9" ht="15" customHeight="1" x14ac:dyDescent="0.3">
      <c r="I9065" s="47"/>
    </row>
    <row r="9066" spans="9:9" ht="15" customHeight="1" x14ac:dyDescent="0.3">
      <c r="I9066" s="47"/>
    </row>
    <row r="9067" spans="9:9" ht="15" customHeight="1" x14ac:dyDescent="0.3">
      <c r="I9067" s="47"/>
    </row>
    <row r="9068" spans="9:9" ht="15" customHeight="1" x14ac:dyDescent="0.3">
      <c r="I9068" s="47"/>
    </row>
    <row r="9069" spans="9:9" ht="15" customHeight="1" x14ac:dyDescent="0.3">
      <c r="I9069" s="47"/>
    </row>
    <row r="9070" spans="9:9" ht="15" customHeight="1" x14ac:dyDescent="0.3">
      <c r="I9070" s="47"/>
    </row>
    <row r="9071" spans="9:9" ht="15" customHeight="1" x14ac:dyDescent="0.3">
      <c r="I9071" s="47"/>
    </row>
    <row r="9072" spans="9:9" ht="15" customHeight="1" x14ac:dyDescent="0.3">
      <c r="I9072" s="47"/>
    </row>
    <row r="9073" spans="9:9" ht="15" customHeight="1" x14ac:dyDescent="0.3">
      <c r="I9073" s="47"/>
    </row>
    <row r="9074" spans="9:9" ht="15" customHeight="1" x14ac:dyDescent="0.3">
      <c r="I9074" s="47"/>
    </row>
    <row r="9075" spans="9:9" ht="15" customHeight="1" x14ac:dyDescent="0.3">
      <c r="I9075" s="47"/>
    </row>
    <row r="9076" spans="9:9" ht="15" customHeight="1" x14ac:dyDescent="0.3">
      <c r="I9076" s="47"/>
    </row>
    <row r="9077" spans="9:9" ht="15" customHeight="1" x14ac:dyDescent="0.3">
      <c r="I9077" s="47"/>
    </row>
    <row r="9078" spans="9:9" ht="15" customHeight="1" x14ac:dyDescent="0.3">
      <c r="I9078" s="47"/>
    </row>
    <row r="9079" spans="9:9" ht="15" customHeight="1" x14ac:dyDescent="0.3">
      <c r="I9079" s="47"/>
    </row>
    <row r="9080" spans="9:9" ht="15" customHeight="1" x14ac:dyDescent="0.3">
      <c r="I9080" s="47"/>
    </row>
    <row r="9081" spans="9:9" ht="15" customHeight="1" x14ac:dyDescent="0.3">
      <c r="I9081" s="47"/>
    </row>
    <row r="9082" spans="9:9" ht="15" customHeight="1" x14ac:dyDescent="0.3">
      <c r="I9082" s="47"/>
    </row>
    <row r="9083" spans="9:9" ht="15" customHeight="1" x14ac:dyDescent="0.3">
      <c r="I9083" s="47"/>
    </row>
    <row r="9084" spans="9:9" ht="15" customHeight="1" x14ac:dyDescent="0.3">
      <c r="I9084" s="47"/>
    </row>
    <row r="9085" spans="9:9" ht="15" customHeight="1" x14ac:dyDescent="0.3">
      <c r="I9085" s="47"/>
    </row>
    <row r="9086" spans="9:9" ht="15" customHeight="1" x14ac:dyDescent="0.3">
      <c r="I9086" s="47"/>
    </row>
    <row r="9087" spans="9:9" ht="15" customHeight="1" x14ac:dyDescent="0.3">
      <c r="I9087" s="47"/>
    </row>
    <row r="9088" spans="9:9" ht="15" customHeight="1" x14ac:dyDescent="0.3">
      <c r="I9088" s="47"/>
    </row>
    <row r="9089" spans="9:9" ht="15" customHeight="1" x14ac:dyDescent="0.3">
      <c r="I9089" s="47"/>
    </row>
    <row r="9090" spans="9:9" ht="15" customHeight="1" x14ac:dyDescent="0.3">
      <c r="I9090" s="47"/>
    </row>
    <row r="9091" spans="9:9" ht="15" customHeight="1" x14ac:dyDescent="0.3">
      <c r="I9091" s="47"/>
    </row>
    <row r="9092" spans="9:9" ht="15" customHeight="1" x14ac:dyDescent="0.3">
      <c r="I9092" s="47"/>
    </row>
    <row r="9093" spans="9:9" ht="15" customHeight="1" x14ac:dyDescent="0.3">
      <c r="I9093" s="47"/>
    </row>
    <row r="9094" spans="9:9" ht="15" customHeight="1" x14ac:dyDescent="0.3">
      <c r="I9094" s="47"/>
    </row>
    <row r="9095" spans="9:9" ht="15" customHeight="1" x14ac:dyDescent="0.3">
      <c r="I9095" s="47"/>
    </row>
    <row r="9096" spans="9:9" ht="15" customHeight="1" x14ac:dyDescent="0.3">
      <c r="I9096" s="47"/>
    </row>
    <row r="9097" spans="9:9" ht="15" customHeight="1" x14ac:dyDescent="0.3">
      <c r="I9097" s="47"/>
    </row>
    <row r="9098" spans="9:9" ht="15" customHeight="1" x14ac:dyDescent="0.3">
      <c r="I9098" s="47"/>
    </row>
    <row r="9099" spans="9:9" ht="15" customHeight="1" x14ac:dyDescent="0.3">
      <c r="I9099" s="47"/>
    </row>
    <row r="9100" spans="9:9" ht="15" customHeight="1" x14ac:dyDescent="0.3">
      <c r="I9100" s="47"/>
    </row>
    <row r="9101" spans="9:9" ht="15" customHeight="1" x14ac:dyDescent="0.3">
      <c r="I9101" s="47"/>
    </row>
    <row r="9102" spans="9:9" ht="15" customHeight="1" x14ac:dyDescent="0.3">
      <c r="I9102" s="47"/>
    </row>
    <row r="9103" spans="9:9" ht="15" customHeight="1" x14ac:dyDescent="0.3">
      <c r="I9103" s="47"/>
    </row>
    <row r="9104" spans="9:9" ht="15" customHeight="1" x14ac:dyDescent="0.3">
      <c r="I9104" s="47"/>
    </row>
    <row r="9105" spans="9:9" ht="15" customHeight="1" x14ac:dyDescent="0.3">
      <c r="I9105" s="47"/>
    </row>
    <row r="9106" spans="9:9" ht="15" customHeight="1" x14ac:dyDescent="0.3">
      <c r="I9106" s="47"/>
    </row>
    <row r="9107" spans="9:9" ht="15" customHeight="1" x14ac:dyDescent="0.3">
      <c r="I9107" s="47"/>
    </row>
    <row r="9108" spans="9:9" ht="15" customHeight="1" x14ac:dyDescent="0.3">
      <c r="I9108" s="47"/>
    </row>
    <row r="9109" spans="9:9" ht="15" customHeight="1" x14ac:dyDescent="0.3">
      <c r="I9109" s="47"/>
    </row>
    <row r="9110" spans="9:9" ht="15" customHeight="1" x14ac:dyDescent="0.3">
      <c r="I9110" s="47"/>
    </row>
    <row r="9111" spans="9:9" ht="15" customHeight="1" x14ac:dyDescent="0.3">
      <c r="I9111" s="47"/>
    </row>
    <row r="9112" spans="9:9" ht="15" customHeight="1" x14ac:dyDescent="0.3">
      <c r="I9112" s="47"/>
    </row>
    <row r="9113" spans="9:9" ht="15" customHeight="1" x14ac:dyDescent="0.3">
      <c r="I9113" s="47"/>
    </row>
    <row r="9114" spans="9:9" ht="15" customHeight="1" x14ac:dyDescent="0.3">
      <c r="I9114" s="47"/>
    </row>
    <row r="9115" spans="9:9" ht="15" customHeight="1" x14ac:dyDescent="0.3">
      <c r="I9115" s="47"/>
    </row>
    <row r="9116" spans="9:9" ht="15" customHeight="1" x14ac:dyDescent="0.3">
      <c r="I9116" s="47"/>
    </row>
    <row r="9117" spans="9:9" ht="15" customHeight="1" x14ac:dyDescent="0.3">
      <c r="I9117" s="47"/>
    </row>
    <row r="9118" spans="9:9" ht="15" customHeight="1" x14ac:dyDescent="0.3">
      <c r="I9118" s="47"/>
    </row>
    <row r="9119" spans="9:9" ht="15" customHeight="1" x14ac:dyDescent="0.3">
      <c r="I9119" s="47"/>
    </row>
    <row r="9120" spans="9:9" ht="15" customHeight="1" x14ac:dyDescent="0.3">
      <c r="I9120" s="47"/>
    </row>
    <row r="9121" spans="5:9" ht="15" customHeight="1" x14ac:dyDescent="0.3">
      <c r="I9121" s="47"/>
    </row>
    <row r="9122" spans="5:9" ht="15" customHeight="1" x14ac:dyDescent="0.3">
      <c r="E9122" s="48"/>
      <c r="I9122" s="47"/>
    </row>
    <row r="9123" spans="5:9" ht="15" customHeight="1" x14ac:dyDescent="0.3">
      <c r="E9123" s="48"/>
      <c r="I9123" s="47"/>
    </row>
    <row r="9124" spans="5:9" ht="15" customHeight="1" x14ac:dyDescent="0.3">
      <c r="E9124" s="48"/>
      <c r="I9124" s="47"/>
    </row>
    <row r="9125" spans="5:9" ht="15" customHeight="1" x14ac:dyDescent="0.3">
      <c r="E9125" s="48"/>
      <c r="I9125" s="47"/>
    </row>
    <row r="9126" spans="5:9" ht="15" customHeight="1" x14ac:dyDescent="0.3">
      <c r="E9126" s="48"/>
      <c r="I9126" s="47"/>
    </row>
    <row r="9127" spans="5:9" ht="15" customHeight="1" x14ac:dyDescent="0.3">
      <c r="E9127" s="48"/>
      <c r="I9127" s="47"/>
    </row>
    <row r="9128" spans="5:9" ht="15" customHeight="1" x14ac:dyDescent="0.3">
      <c r="E9128" s="48"/>
      <c r="I9128" s="47"/>
    </row>
    <row r="9129" spans="5:9" ht="15" customHeight="1" x14ac:dyDescent="0.3">
      <c r="E9129" s="48"/>
      <c r="I9129" s="47"/>
    </row>
    <row r="9130" spans="5:9" ht="15" customHeight="1" x14ac:dyDescent="0.3">
      <c r="E9130" s="48"/>
      <c r="I9130" s="47"/>
    </row>
    <row r="9131" spans="5:9" ht="15" customHeight="1" x14ac:dyDescent="0.3">
      <c r="E9131" s="48"/>
      <c r="I9131" s="47"/>
    </row>
    <row r="9132" spans="5:9" ht="15" customHeight="1" x14ac:dyDescent="0.3">
      <c r="E9132" s="48"/>
      <c r="I9132" s="47"/>
    </row>
    <row r="9133" spans="5:9" ht="15" customHeight="1" x14ac:dyDescent="0.3">
      <c r="E9133" s="48"/>
      <c r="I9133" s="47"/>
    </row>
    <row r="9134" spans="5:9" ht="15" customHeight="1" x14ac:dyDescent="0.3">
      <c r="E9134" s="48"/>
      <c r="I9134" s="47"/>
    </row>
    <row r="9135" spans="5:9" ht="15" customHeight="1" x14ac:dyDescent="0.3">
      <c r="E9135" s="48"/>
      <c r="I9135" s="47"/>
    </row>
    <row r="9136" spans="5:9" ht="15" customHeight="1" x14ac:dyDescent="0.3">
      <c r="E9136" s="48"/>
      <c r="I9136" s="47"/>
    </row>
    <row r="9137" spans="5:9" ht="15" customHeight="1" x14ac:dyDescent="0.3">
      <c r="E9137" s="48"/>
      <c r="I9137" s="47"/>
    </row>
    <row r="9138" spans="5:9" ht="15" customHeight="1" x14ac:dyDescent="0.3">
      <c r="E9138" s="48"/>
      <c r="I9138" s="47"/>
    </row>
    <row r="9139" spans="5:9" ht="15" customHeight="1" x14ac:dyDescent="0.3">
      <c r="E9139" s="48"/>
      <c r="I9139" s="47"/>
    </row>
    <row r="9140" spans="5:9" ht="15" customHeight="1" x14ac:dyDescent="0.3">
      <c r="E9140" s="48"/>
      <c r="I9140" s="47"/>
    </row>
    <row r="9141" spans="5:9" ht="15" customHeight="1" x14ac:dyDescent="0.3">
      <c r="E9141" s="48"/>
      <c r="I9141" s="47"/>
    </row>
    <row r="9142" spans="5:9" ht="15" customHeight="1" x14ac:dyDescent="0.3">
      <c r="E9142" s="48"/>
      <c r="I9142" s="47"/>
    </row>
    <row r="9143" spans="5:9" ht="15" customHeight="1" x14ac:dyDescent="0.3">
      <c r="E9143" s="48"/>
      <c r="I9143" s="47"/>
    </row>
    <row r="9144" spans="5:9" ht="15" customHeight="1" x14ac:dyDescent="0.3">
      <c r="E9144" s="48"/>
      <c r="I9144" s="47"/>
    </row>
    <row r="9145" spans="5:9" ht="15" customHeight="1" x14ac:dyDescent="0.3">
      <c r="E9145" s="48"/>
      <c r="I9145" s="47"/>
    </row>
    <row r="9146" spans="5:9" ht="15" customHeight="1" x14ac:dyDescent="0.3">
      <c r="E9146" s="48"/>
      <c r="I9146" s="47"/>
    </row>
    <row r="9147" spans="5:9" ht="15" customHeight="1" x14ac:dyDescent="0.3">
      <c r="E9147" s="48"/>
      <c r="I9147" s="47"/>
    </row>
    <row r="9148" spans="5:9" ht="15" customHeight="1" x14ac:dyDescent="0.3">
      <c r="E9148" s="48"/>
      <c r="I9148" s="47"/>
    </row>
    <row r="9149" spans="5:9" ht="15" customHeight="1" x14ac:dyDescent="0.3">
      <c r="E9149" s="48"/>
      <c r="I9149" s="47"/>
    </row>
    <row r="9150" spans="5:9" ht="15" customHeight="1" x14ac:dyDescent="0.3">
      <c r="E9150" s="48"/>
      <c r="I9150" s="47"/>
    </row>
    <row r="9151" spans="5:9" ht="15" customHeight="1" x14ac:dyDescent="0.3">
      <c r="E9151" s="48"/>
      <c r="I9151" s="47"/>
    </row>
    <row r="9152" spans="5:9" ht="15" customHeight="1" x14ac:dyDescent="0.3">
      <c r="E9152" s="48"/>
      <c r="I9152" s="47"/>
    </row>
    <row r="9153" spans="5:9" ht="15" customHeight="1" x14ac:dyDescent="0.3">
      <c r="E9153" s="48"/>
      <c r="I9153" s="47"/>
    </row>
    <row r="9154" spans="5:9" ht="15" customHeight="1" x14ac:dyDescent="0.3">
      <c r="E9154" s="48"/>
      <c r="I9154" s="47"/>
    </row>
    <row r="9155" spans="5:9" ht="15" customHeight="1" x14ac:dyDescent="0.3">
      <c r="E9155" s="48"/>
      <c r="I9155" s="47"/>
    </row>
    <row r="9156" spans="5:9" ht="15" customHeight="1" x14ac:dyDescent="0.3">
      <c r="E9156" s="48"/>
      <c r="I9156" s="47"/>
    </row>
    <row r="9157" spans="5:9" ht="15" customHeight="1" x14ac:dyDescent="0.3">
      <c r="E9157" s="48"/>
      <c r="I9157" s="47"/>
    </row>
    <row r="9158" spans="5:9" ht="15" customHeight="1" x14ac:dyDescent="0.3">
      <c r="E9158" s="48"/>
      <c r="I9158" s="47"/>
    </row>
    <row r="9159" spans="5:9" ht="15" customHeight="1" x14ac:dyDescent="0.3">
      <c r="E9159" s="48"/>
      <c r="I9159" s="47"/>
    </row>
    <row r="9160" spans="5:9" ht="15" customHeight="1" x14ac:dyDescent="0.3">
      <c r="E9160" s="48"/>
      <c r="I9160" s="47"/>
    </row>
    <row r="9161" spans="5:9" ht="15" customHeight="1" x14ac:dyDescent="0.3">
      <c r="E9161" s="48"/>
      <c r="I9161" s="47"/>
    </row>
    <row r="9162" spans="5:9" ht="15" customHeight="1" x14ac:dyDescent="0.3">
      <c r="E9162" s="48"/>
      <c r="I9162" s="47"/>
    </row>
    <row r="9163" spans="5:9" ht="15" customHeight="1" x14ac:dyDescent="0.3">
      <c r="E9163" s="48"/>
      <c r="I9163" s="47"/>
    </row>
    <row r="9164" spans="5:9" ht="15" customHeight="1" x14ac:dyDescent="0.3">
      <c r="E9164" s="48"/>
      <c r="I9164" s="47"/>
    </row>
    <row r="9165" spans="5:9" ht="15" customHeight="1" x14ac:dyDescent="0.3">
      <c r="E9165" s="48"/>
      <c r="I9165" s="47"/>
    </row>
    <row r="9166" spans="5:9" ht="15" customHeight="1" x14ac:dyDescent="0.3">
      <c r="E9166" s="48"/>
      <c r="I9166" s="47"/>
    </row>
    <row r="9167" spans="5:9" ht="15" customHeight="1" x14ac:dyDescent="0.3">
      <c r="E9167" s="48"/>
      <c r="I9167" s="47"/>
    </row>
    <row r="9168" spans="5:9" ht="15" customHeight="1" x14ac:dyDescent="0.3">
      <c r="E9168" s="48"/>
      <c r="I9168" s="47"/>
    </row>
    <row r="9169" spans="5:9" ht="15" customHeight="1" x14ac:dyDescent="0.3">
      <c r="E9169" s="48"/>
      <c r="I9169" s="47"/>
    </row>
    <row r="9170" spans="5:9" ht="15" customHeight="1" x14ac:dyDescent="0.3">
      <c r="E9170" s="48"/>
      <c r="I9170" s="47"/>
    </row>
    <row r="9171" spans="5:9" ht="15" customHeight="1" x14ac:dyDescent="0.3">
      <c r="E9171" s="48"/>
      <c r="I9171" s="47"/>
    </row>
    <row r="9172" spans="5:9" ht="15" customHeight="1" x14ac:dyDescent="0.3">
      <c r="E9172" s="48"/>
      <c r="I9172" s="47"/>
    </row>
    <row r="9173" spans="5:9" ht="15" customHeight="1" x14ac:dyDescent="0.3">
      <c r="E9173" s="48"/>
      <c r="I9173" s="47"/>
    </row>
    <row r="9174" spans="5:9" ht="15" customHeight="1" x14ac:dyDescent="0.3">
      <c r="E9174" s="48"/>
      <c r="I9174" s="47"/>
    </row>
    <row r="9175" spans="5:9" ht="15" customHeight="1" x14ac:dyDescent="0.3">
      <c r="E9175" s="48"/>
      <c r="I9175" s="47"/>
    </row>
    <row r="9176" spans="5:9" ht="15" customHeight="1" x14ac:dyDescent="0.3">
      <c r="E9176" s="48"/>
      <c r="I9176" s="47"/>
    </row>
    <row r="9177" spans="5:9" ht="15" customHeight="1" x14ac:dyDescent="0.3">
      <c r="E9177" s="48"/>
      <c r="I9177" s="47"/>
    </row>
    <row r="9178" spans="5:9" ht="15" customHeight="1" x14ac:dyDescent="0.3">
      <c r="E9178" s="48"/>
      <c r="I9178" s="47"/>
    </row>
    <row r="9179" spans="5:9" ht="15" customHeight="1" x14ac:dyDescent="0.3">
      <c r="E9179" s="48"/>
      <c r="I9179" s="47"/>
    </row>
    <row r="9180" spans="5:9" ht="15" customHeight="1" x14ac:dyDescent="0.3">
      <c r="E9180" s="48"/>
      <c r="I9180" s="47"/>
    </row>
    <row r="9181" spans="5:9" ht="15" customHeight="1" x14ac:dyDescent="0.3">
      <c r="E9181" s="48"/>
      <c r="I9181" s="47"/>
    </row>
    <row r="9182" spans="5:9" ht="15" customHeight="1" x14ac:dyDescent="0.3">
      <c r="E9182" s="48"/>
      <c r="I9182" s="47"/>
    </row>
    <row r="9183" spans="5:9" ht="15" customHeight="1" x14ac:dyDescent="0.3">
      <c r="E9183" s="48"/>
      <c r="I9183" s="47"/>
    </row>
    <row r="9184" spans="5:9" ht="15" customHeight="1" x14ac:dyDescent="0.3">
      <c r="E9184" s="48"/>
      <c r="I9184" s="47"/>
    </row>
    <row r="9185" spans="5:9" ht="15" customHeight="1" x14ac:dyDescent="0.3">
      <c r="E9185" s="48"/>
      <c r="I9185" s="47"/>
    </row>
    <row r="9186" spans="5:9" ht="15" customHeight="1" x14ac:dyDescent="0.3">
      <c r="E9186" s="48"/>
      <c r="I9186" s="47"/>
    </row>
    <row r="9187" spans="5:9" ht="15" customHeight="1" x14ac:dyDescent="0.3">
      <c r="E9187" s="48"/>
      <c r="I9187" s="47"/>
    </row>
    <row r="9188" spans="5:9" ht="15" customHeight="1" x14ac:dyDescent="0.3">
      <c r="E9188" s="48"/>
      <c r="I9188" s="47"/>
    </row>
    <row r="9189" spans="5:9" ht="15" customHeight="1" x14ac:dyDescent="0.3">
      <c r="E9189" s="48"/>
      <c r="I9189" s="47"/>
    </row>
    <row r="9190" spans="5:9" ht="15" customHeight="1" x14ac:dyDescent="0.3">
      <c r="E9190" s="48"/>
      <c r="I9190" s="47"/>
    </row>
    <row r="9191" spans="5:9" ht="15" customHeight="1" x14ac:dyDescent="0.3">
      <c r="E9191" s="48"/>
      <c r="I9191" s="47"/>
    </row>
    <row r="9192" spans="5:9" ht="15" customHeight="1" x14ac:dyDescent="0.3">
      <c r="E9192" s="48"/>
      <c r="I9192" s="47"/>
    </row>
    <row r="9193" spans="5:9" ht="15" customHeight="1" x14ac:dyDescent="0.3">
      <c r="E9193" s="48"/>
      <c r="I9193" s="47"/>
    </row>
    <row r="9194" spans="5:9" ht="15" customHeight="1" x14ac:dyDescent="0.3">
      <c r="E9194" s="48"/>
      <c r="I9194" s="47"/>
    </row>
    <row r="9195" spans="5:9" ht="15" customHeight="1" x14ac:dyDescent="0.3">
      <c r="E9195" s="48"/>
      <c r="I9195" s="47"/>
    </row>
    <row r="9196" spans="5:9" ht="15" customHeight="1" x14ac:dyDescent="0.3">
      <c r="E9196" s="48"/>
      <c r="I9196" s="47"/>
    </row>
    <row r="9197" spans="5:9" ht="15" customHeight="1" x14ac:dyDescent="0.3">
      <c r="E9197" s="48"/>
      <c r="I9197" s="47"/>
    </row>
    <row r="9198" spans="5:9" ht="15" customHeight="1" x14ac:dyDescent="0.3">
      <c r="E9198" s="48"/>
      <c r="I9198" s="47"/>
    </row>
    <row r="9199" spans="5:9" ht="15" customHeight="1" x14ac:dyDescent="0.3">
      <c r="E9199" s="48"/>
      <c r="I9199" s="47"/>
    </row>
    <row r="9200" spans="5:9" ht="15" customHeight="1" x14ac:dyDescent="0.3">
      <c r="E9200" s="48"/>
      <c r="I9200" s="47"/>
    </row>
    <row r="9201" spans="5:9" ht="15" customHeight="1" x14ac:dyDescent="0.3">
      <c r="E9201" s="48"/>
      <c r="I9201" s="47"/>
    </row>
    <row r="9202" spans="5:9" ht="15" customHeight="1" x14ac:dyDescent="0.3">
      <c r="E9202" s="48"/>
      <c r="I9202" s="47"/>
    </row>
    <row r="9203" spans="5:9" ht="15" customHeight="1" x14ac:dyDescent="0.3">
      <c r="E9203" s="48"/>
      <c r="I9203" s="47"/>
    </row>
    <row r="9204" spans="5:9" ht="15" customHeight="1" x14ac:dyDescent="0.3">
      <c r="E9204" s="48"/>
      <c r="I9204" s="47"/>
    </row>
    <row r="9205" spans="5:9" ht="15" customHeight="1" x14ac:dyDescent="0.3">
      <c r="E9205" s="48"/>
      <c r="I9205" s="47"/>
    </row>
    <row r="9206" spans="5:9" ht="15" customHeight="1" x14ac:dyDescent="0.3">
      <c r="E9206" s="48"/>
      <c r="I9206" s="47"/>
    </row>
    <row r="9207" spans="5:9" ht="15" customHeight="1" x14ac:dyDescent="0.3">
      <c r="E9207" s="48"/>
      <c r="I9207" s="47"/>
    </row>
    <row r="9208" spans="5:9" ht="15" customHeight="1" x14ac:dyDescent="0.3">
      <c r="E9208" s="48"/>
      <c r="I9208" s="47"/>
    </row>
    <row r="9209" spans="5:9" ht="15" customHeight="1" x14ac:dyDescent="0.3">
      <c r="E9209" s="48"/>
      <c r="I9209" s="47"/>
    </row>
    <row r="9210" spans="5:9" ht="15" customHeight="1" x14ac:dyDescent="0.3">
      <c r="E9210" s="48"/>
      <c r="I9210" s="47"/>
    </row>
    <row r="9211" spans="5:9" ht="15" customHeight="1" x14ac:dyDescent="0.3">
      <c r="E9211" s="48"/>
      <c r="I9211" s="47"/>
    </row>
    <row r="9212" spans="5:9" ht="15" customHeight="1" x14ac:dyDescent="0.3">
      <c r="E9212" s="48"/>
      <c r="I9212" s="47"/>
    </row>
    <row r="9213" spans="5:9" ht="15" customHeight="1" x14ac:dyDescent="0.3">
      <c r="E9213" s="48"/>
      <c r="I9213" s="47"/>
    </row>
    <row r="9214" spans="5:9" ht="15" customHeight="1" x14ac:dyDescent="0.3">
      <c r="E9214" s="48"/>
      <c r="I9214" s="47"/>
    </row>
    <row r="9215" spans="5:9" ht="15" customHeight="1" x14ac:dyDescent="0.3">
      <c r="E9215" s="48"/>
      <c r="I9215" s="47"/>
    </row>
    <row r="9216" spans="5:9" ht="15" customHeight="1" x14ac:dyDescent="0.3">
      <c r="E9216" s="48"/>
      <c r="I9216" s="47"/>
    </row>
    <row r="9217" spans="5:9" ht="15" customHeight="1" x14ac:dyDescent="0.3">
      <c r="E9217" s="48"/>
      <c r="I9217" s="47"/>
    </row>
    <row r="9218" spans="5:9" ht="15" customHeight="1" x14ac:dyDescent="0.3">
      <c r="I9218" s="47"/>
    </row>
    <row r="9219" spans="5:9" ht="15" customHeight="1" x14ac:dyDescent="0.3">
      <c r="I9219" s="47"/>
    </row>
    <row r="9220" spans="5:9" ht="15" customHeight="1" x14ac:dyDescent="0.3">
      <c r="I9220" s="47"/>
    </row>
    <row r="9221" spans="5:9" ht="15" customHeight="1" x14ac:dyDescent="0.3">
      <c r="I9221" s="47"/>
    </row>
    <row r="9222" spans="5:9" ht="15" customHeight="1" x14ac:dyDescent="0.3">
      <c r="I9222" s="47"/>
    </row>
    <row r="9223" spans="5:9" ht="15" customHeight="1" x14ac:dyDescent="0.3">
      <c r="I9223" s="47"/>
    </row>
    <row r="9224" spans="5:9" ht="15" customHeight="1" x14ac:dyDescent="0.3">
      <c r="I9224" s="47"/>
    </row>
    <row r="9225" spans="5:9" ht="15" customHeight="1" x14ac:dyDescent="0.3">
      <c r="I9225" s="47"/>
    </row>
    <row r="9226" spans="5:9" ht="15" customHeight="1" x14ac:dyDescent="0.3">
      <c r="I9226" s="47"/>
    </row>
    <row r="9227" spans="5:9" ht="15" customHeight="1" x14ac:dyDescent="0.3">
      <c r="I9227" s="47"/>
    </row>
    <row r="9228" spans="5:9" ht="15" customHeight="1" x14ac:dyDescent="0.3">
      <c r="I9228" s="47"/>
    </row>
    <row r="9229" spans="5:9" ht="15" customHeight="1" x14ac:dyDescent="0.3">
      <c r="I9229" s="47"/>
    </row>
    <row r="9230" spans="5:9" ht="15" customHeight="1" x14ac:dyDescent="0.3">
      <c r="I9230" s="47"/>
    </row>
    <row r="9231" spans="5:9" ht="15" customHeight="1" x14ac:dyDescent="0.3">
      <c r="I9231" s="47"/>
    </row>
    <row r="9232" spans="5:9" ht="15" customHeight="1" x14ac:dyDescent="0.3">
      <c r="I9232" s="47"/>
    </row>
    <row r="9233" spans="9:9" ht="15" customHeight="1" x14ac:dyDescent="0.3">
      <c r="I9233" s="47"/>
    </row>
    <row r="9234" spans="9:9" ht="15" customHeight="1" x14ac:dyDescent="0.3">
      <c r="I9234" s="47"/>
    </row>
    <row r="9235" spans="9:9" ht="15" customHeight="1" x14ac:dyDescent="0.3">
      <c r="I9235" s="47"/>
    </row>
    <row r="9236" spans="9:9" ht="15" customHeight="1" x14ac:dyDescent="0.3">
      <c r="I9236" s="47"/>
    </row>
    <row r="9237" spans="9:9" ht="15" customHeight="1" x14ac:dyDescent="0.3">
      <c r="I9237" s="47"/>
    </row>
    <row r="9238" spans="9:9" ht="15" customHeight="1" x14ac:dyDescent="0.3">
      <c r="I9238" s="47"/>
    </row>
    <row r="9239" spans="9:9" ht="15" customHeight="1" x14ac:dyDescent="0.3">
      <c r="I9239" s="47"/>
    </row>
    <row r="9240" spans="9:9" ht="15" customHeight="1" x14ac:dyDescent="0.3">
      <c r="I9240" s="47"/>
    </row>
    <row r="9241" spans="9:9" ht="15" customHeight="1" x14ac:dyDescent="0.3">
      <c r="I9241" s="47"/>
    </row>
    <row r="9242" spans="9:9" ht="15" customHeight="1" x14ac:dyDescent="0.3">
      <c r="I9242" s="47"/>
    </row>
    <row r="9243" spans="9:9" ht="15" customHeight="1" x14ac:dyDescent="0.3">
      <c r="I9243" s="47"/>
    </row>
    <row r="9244" spans="9:9" ht="15" customHeight="1" x14ac:dyDescent="0.3">
      <c r="I9244" s="47"/>
    </row>
    <row r="9245" spans="9:9" ht="15" customHeight="1" x14ac:dyDescent="0.3">
      <c r="I9245" s="47"/>
    </row>
    <row r="9246" spans="9:9" ht="15" customHeight="1" x14ac:dyDescent="0.3">
      <c r="I9246" s="47"/>
    </row>
    <row r="9247" spans="9:9" ht="15" customHeight="1" x14ac:dyDescent="0.3">
      <c r="I9247" s="47"/>
    </row>
    <row r="9248" spans="9:9" ht="15" customHeight="1" x14ac:dyDescent="0.3">
      <c r="I9248" s="47"/>
    </row>
    <row r="9249" spans="9:9" ht="15" customHeight="1" x14ac:dyDescent="0.3">
      <c r="I9249" s="47"/>
    </row>
    <row r="9250" spans="9:9" ht="15" customHeight="1" x14ac:dyDescent="0.3">
      <c r="I9250" s="47"/>
    </row>
    <row r="9251" spans="9:9" ht="15" customHeight="1" x14ac:dyDescent="0.3">
      <c r="I9251" s="47"/>
    </row>
    <row r="9252" spans="9:9" ht="15" customHeight="1" x14ac:dyDescent="0.3">
      <c r="I9252" s="47"/>
    </row>
    <row r="9253" spans="9:9" ht="15" customHeight="1" x14ac:dyDescent="0.3">
      <c r="I9253" s="47"/>
    </row>
    <row r="9254" spans="9:9" ht="15" customHeight="1" x14ac:dyDescent="0.3">
      <c r="I9254" s="47"/>
    </row>
    <row r="9255" spans="9:9" ht="15" customHeight="1" x14ac:dyDescent="0.3">
      <c r="I9255" s="47"/>
    </row>
    <row r="9256" spans="9:9" ht="15" customHeight="1" x14ac:dyDescent="0.3">
      <c r="I9256" s="47"/>
    </row>
    <row r="9257" spans="9:9" ht="15" customHeight="1" x14ac:dyDescent="0.3">
      <c r="I9257" s="47"/>
    </row>
    <row r="9258" spans="9:9" ht="15" customHeight="1" x14ac:dyDescent="0.3">
      <c r="I9258" s="47"/>
    </row>
    <row r="9259" spans="9:9" ht="15" customHeight="1" x14ac:dyDescent="0.3">
      <c r="I9259" s="47"/>
    </row>
    <row r="9260" spans="9:9" ht="15" customHeight="1" x14ac:dyDescent="0.3">
      <c r="I9260" s="47"/>
    </row>
    <row r="9261" spans="9:9" ht="15" customHeight="1" x14ac:dyDescent="0.3">
      <c r="I9261" s="47"/>
    </row>
    <row r="9262" spans="9:9" ht="15" customHeight="1" x14ac:dyDescent="0.3">
      <c r="I9262" s="47"/>
    </row>
    <row r="9263" spans="9:9" ht="15" customHeight="1" x14ac:dyDescent="0.3">
      <c r="I9263" s="47"/>
    </row>
    <row r="9264" spans="9:9" ht="15" customHeight="1" x14ac:dyDescent="0.3">
      <c r="I9264" s="47"/>
    </row>
    <row r="9265" spans="9:9" ht="15" customHeight="1" x14ac:dyDescent="0.3">
      <c r="I9265" s="47"/>
    </row>
    <row r="9266" spans="9:9" ht="15" customHeight="1" x14ac:dyDescent="0.3">
      <c r="I9266" s="47"/>
    </row>
    <row r="9267" spans="9:9" ht="15" customHeight="1" x14ac:dyDescent="0.3">
      <c r="I9267" s="47"/>
    </row>
    <row r="9268" spans="9:9" ht="15" customHeight="1" x14ac:dyDescent="0.3">
      <c r="I9268" s="47"/>
    </row>
    <row r="9269" spans="9:9" ht="15" customHeight="1" x14ac:dyDescent="0.3">
      <c r="I9269" s="47"/>
    </row>
    <row r="9270" spans="9:9" ht="15" customHeight="1" x14ac:dyDescent="0.3">
      <c r="I9270" s="47"/>
    </row>
    <row r="9271" spans="9:9" ht="15" customHeight="1" x14ac:dyDescent="0.3">
      <c r="I9271" s="47"/>
    </row>
    <row r="9272" spans="9:9" ht="15" customHeight="1" x14ac:dyDescent="0.3">
      <c r="I9272" s="47"/>
    </row>
    <row r="9273" spans="9:9" ht="15" customHeight="1" x14ac:dyDescent="0.3">
      <c r="I9273" s="47"/>
    </row>
    <row r="9274" spans="9:9" ht="15" customHeight="1" x14ac:dyDescent="0.3">
      <c r="I9274" s="47"/>
    </row>
    <row r="9275" spans="9:9" ht="15" customHeight="1" x14ac:dyDescent="0.3">
      <c r="I9275" s="47"/>
    </row>
    <row r="9276" spans="9:9" ht="15" customHeight="1" x14ac:dyDescent="0.3">
      <c r="I9276" s="47"/>
    </row>
    <row r="9277" spans="9:9" ht="15" customHeight="1" x14ac:dyDescent="0.3">
      <c r="I9277" s="47"/>
    </row>
    <row r="9278" spans="9:9" ht="15" customHeight="1" x14ac:dyDescent="0.3">
      <c r="I9278" s="47"/>
    </row>
    <row r="9279" spans="9:9" ht="15" customHeight="1" x14ac:dyDescent="0.3">
      <c r="I9279" s="47"/>
    </row>
    <row r="9280" spans="9:9" ht="15" customHeight="1" x14ac:dyDescent="0.3">
      <c r="I9280" s="47"/>
    </row>
    <row r="9281" spans="9:9" ht="15" customHeight="1" x14ac:dyDescent="0.3">
      <c r="I9281" s="47"/>
    </row>
    <row r="9282" spans="9:9" ht="15" customHeight="1" x14ac:dyDescent="0.3">
      <c r="I9282" s="47"/>
    </row>
    <row r="9283" spans="9:9" ht="15" customHeight="1" x14ac:dyDescent="0.3">
      <c r="I9283" s="47"/>
    </row>
    <row r="9284" spans="9:9" ht="15" customHeight="1" x14ac:dyDescent="0.3">
      <c r="I9284" s="47"/>
    </row>
    <row r="9285" spans="9:9" ht="15" customHeight="1" x14ac:dyDescent="0.3">
      <c r="I9285" s="47"/>
    </row>
    <row r="9286" spans="9:9" ht="15" customHeight="1" x14ac:dyDescent="0.3">
      <c r="I9286" s="47"/>
    </row>
    <row r="9287" spans="9:9" ht="15" customHeight="1" x14ac:dyDescent="0.3">
      <c r="I9287" s="47"/>
    </row>
    <row r="9288" spans="9:9" ht="15" customHeight="1" x14ac:dyDescent="0.3">
      <c r="I9288" s="47"/>
    </row>
    <row r="9289" spans="9:9" ht="15" customHeight="1" x14ac:dyDescent="0.3">
      <c r="I9289" s="47"/>
    </row>
    <row r="9290" spans="9:9" ht="15" customHeight="1" x14ac:dyDescent="0.3">
      <c r="I9290" s="47"/>
    </row>
    <row r="9291" spans="9:9" ht="15" customHeight="1" x14ac:dyDescent="0.3">
      <c r="I9291" s="47"/>
    </row>
    <row r="9292" spans="9:9" ht="15" customHeight="1" x14ac:dyDescent="0.3">
      <c r="I9292" s="47"/>
    </row>
    <row r="9293" spans="9:9" ht="15" customHeight="1" x14ac:dyDescent="0.3">
      <c r="I9293" s="47"/>
    </row>
    <row r="9294" spans="9:9" ht="15" customHeight="1" x14ac:dyDescent="0.3">
      <c r="I9294" s="47"/>
    </row>
    <row r="9295" spans="9:9" ht="15" customHeight="1" x14ac:dyDescent="0.3">
      <c r="I9295" s="47"/>
    </row>
    <row r="9296" spans="9:9" ht="15" customHeight="1" x14ac:dyDescent="0.3">
      <c r="I9296" s="47"/>
    </row>
    <row r="9297" spans="9:9" ht="15" customHeight="1" x14ac:dyDescent="0.3">
      <c r="I9297" s="47"/>
    </row>
    <row r="9298" spans="9:9" ht="15" customHeight="1" x14ac:dyDescent="0.3">
      <c r="I9298" s="47"/>
    </row>
    <row r="9299" spans="9:9" ht="15" customHeight="1" x14ac:dyDescent="0.3">
      <c r="I9299" s="47"/>
    </row>
    <row r="9300" spans="9:9" ht="15" customHeight="1" x14ac:dyDescent="0.3">
      <c r="I9300" s="47"/>
    </row>
    <row r="9301" spans="9:9" ht="15" customHeight="1" x14ac:dyDescent="0.3">
      <c r="I9301" s="47"/>
    </row>
    <row r="9302" spans="9:9" ht="15" customHeight="1" x14ac:dyDescent="0.3">
      <c r="I9302" s="47"/>
    </row>
    <row r="9303" spans="9:9" ht="15" customHeight="1" x14ac:dyDescent="0.3">
      <c r="I9303" s="47"/>
    </row>
    <row r="9304" spans="9:9" ht="15" customHeight="1" x14ac:dyDescent="0.3">
      <c r="I9304" s="47"/>
    </row>
    <row r="9305" spans="9:9" ht="15" customHeight="1" x14ac:dyDescent="0.3">
      <c r="I9305" s="47"/>
    </row>
    <row r="9306" spans="9:9" ht="15" customHeight="1" x14ac:dyDescent="0.3">
      <c r="I9306" s="47"/>
    </row>
    <row r="9307" spans="9:9" ht="15" customHeight="1" x14ac:dyDescent="0.3">
      <c r="I9307" s="47"/>
    </row>
    <row r="9308" spans="9:9" ht="15" customHeight="1" x14ac:dyDescent="0.3">
      <c r="I9308" s="47"/>
    </row>
    <row r="9309" spans="9:9" ht="15" customHeight="1" x14ac:dyDescent="0.3">
      <c r="I9309" s="47"/>
    </row>
    <row r="9310" spans="9:9" ht="15" customHeight="1" x14ac:dyDescent="0.3">
      <c r="I9310" s="47"/>
    </row>
    <row r="9311" spans="9:9" ht="15" customHeight="1" x14ac:dyDescent="0.3">
      <c r="I9311" s="47"/>
    </row>
    <row r="9312" spans="9:9" ht="15" customHeight="1" x14ac:dyDescent="0.3">
      <c r="I9312" s="47"/>
    </row>
    <row r="9313" spans="9:9" ht="15" customHeight="1" x14ac:dyDescent="0.3">
      <c r="I9313" s="47"/>
    </row>
    <row r="9314" spans="9:9" ht="15" customHeight="1" x14ac:dyDescent="0.3">
      <c r="I9314" s="47"/>
    </row>
    <row r="9315" spans="9:9" ht="15" customHeight="1" x14ac:dyDescent="0.3">
      <c r="I9315" s="47"/>
    </row>
    <row r="9316" spans="9:9" ht="15" customHeight="1" x14ac:dyDescent="0.3">
      <c r="I9316" s="47"/>
    </row>
    <row r="9317" spans="9:9" ht="15" customHeight="1" x14ac:dyDescent="0.3">
      <c r="I9317" s="47"/>
    </row>
    <row r="9318" spans="9:9" ht="15" customHeight="1" x14ac:dyDescent="0.3">
      <c r="I9318" s="47"/>
    </row>
    <row r="9319" spans="9:9" ht="15" customHeight="1" x14ac:dyDescent="0.3">
      <c r="I9319" s="47"/>
    </row>
    <row r="9320" spans="9:9" ht="15" customHeight="1" x14ac:dyDescent="0.3">
      <c r="I9320" s="47"/>
    </row>
    <row r="9321" spans="9:9" ht="15" customHeight="1" x14ac:dyDescent="0.3">
      <c r="I9321" s="47"/>
    </row>
    <row r="9322" spans="9:9" ht="15" customHeight="1" x14ac:dyDescent="0.3">
      <c r="I9322" s="47"/>
    </row>
    <row r="9323" spans="9:9" ht="15" customHeight="1" x14ac:dyDescent="0.3">
      <c r="I9323" s="47"/>
    </row>
    <row r="9324" spans="9:9" ht="15" customHeight="1" x14ac:dyDescent="0.3">
      <c r="I9324" s="47"/>
    </row>
    <row r="9325" spans="9:9" ht="15" customHeight="1" x14ac:dyDescent="0.3">
      <c r="I9325" s="47"/>
    </row>
    <row r="9326" spans="9:9" ht="15" customHeight="1" x14ac:dyDescent="0.3">
      <c r="I9326" s="47"/>
    </row>
    <row r="9327" spans="9:9" ht="15" customHeight="1" x14ac:dyDescent="0.3">
      <c r="I9327" s="47"/>
    </row>
    <row r="9328" spans="9:9" ht="15" customHeight="1" x14ac:dyDescent="0.3">
      <c r="I9328" s="47"/>
    </row>
    <row r="9329" spans="9:9" ht="15" customHeight="1" x14ac:dyDescent="0.3">
      <c r="I9329" s="47"/>
    </row>
    <row r="9330" spans="9:9" ht="15" customHeight="1" x14ac:dyDescent="0.3">
      <c r="I9330" s="47"/>
    </row>
    <row r="9331" spans="9:9" ht="15" customHeight="1" x14ac:dyDescent="0.3">
      <c r="I9331" s="47"/>
    </row>
    <row r="9332" spans="9:9" ht="15" customHeight="1" x14ac:dyDescent="0.3">
      <c r="I9332" s="47"/>
    </row>
    <row r="9333" spans="9:9" ht="15" customHeight="1" x14ac:dyDescent="0.3">
      <c r="I9333" s="47"/>
    </row>
    <row r="9334" spans="9:9" ht="15" customHeight="1" x14ac:dyDescent="0.3">
      <c r="I9334" s="47"/>
    </row>
    <row r="9335" spans="9:9" ht="15" customHeight="1" x14ac:dyDescent="0.3">
      <c r="I9335" s="47"/>
    </row>
    <row r="9336" spans="9:9" ht="15" customHeight="1" x14ac:dyDescent="0.3">
      <c r="I9336" s="47"/>
    </row>
    <row r="9337" spans="9:9" ht="15" customHeight="1" x14ac:dyDescent="0.3">
      <c r="I9337" s="47"/>
    </row>
    <row r="9338" spans="9:9" ht="15" customHeight="1" x14ac:dyDescent="0.3">
      <c r="I9338" s="47"/>
    </row>
    <row r="9339" spans="9:9" ht="15" customHeight="1" x14ac:dyDescent="0.3">
      <c r="I9339" s="47"/>
    </row>
    <row r="9340" spans="9:9" ht="15" customHeight="1" x14ac:dyDescent="0.3">
      <c r="I9340" s="47"/>
    </row>
    <row r="9341" spans="9:9" ht="15" customHeight="1" x14ac:dyDescent="0.3">
      <c r="I9341" s="47"/>
    </row>
    <row r="9342" spans="9:9" ht="15" customHeight="1" x14ac:dyDescent="0.3">
      <c r="I9342" s="47"/>
    </row>
    <row r="9343" spans="9:9" ht="15" customHeight="1" x14ac:dyDescent="0.3">
      <c r="I9343" s="47"/>
    </row>
    <row r="9344" spans="9:9" ht="15" customHeight="1" x14ac:dyDescent="0.3">
      <c r="I9344" s="47"/>
    </row>
    <row r="9345" spans="9:9" ht="15" customHeight="1" x14ac:dyDescent="0.3">
      <c r="I9345" s="47"/>
    </row>
    <row r="9346" spans="9:9" ht="15" customHeight="1" x14ac:dyDescent="0.3">
      <c r="I9346" s="47"/>
    </row>
    <row r="9347" spans="9:9" ht="15" customHeight="1" x14ac:dyDescent="0.3">
      <c r="I9347" s="47"/>
    </row>
    <row r="9348" spans="9:9" ht="15" customHeight="1" x14ac:dyDescent="0.3">
      <c r="I9348" s="47"/>
    </row>
    <row r="9349" spans="9:9" ht="15" customHeight="1" x14ac:dyDescent="0.3">
      <c r="I9349" s="47"/>
    </row>
    <row r="9350" spans="9:9" ht="15" customHeight="1" x14ac:dyDescent="0.3">
      <c r="I9350" s="47"/>
    </row>
    <row r="9351" spans="9:9" ht="15" customHeight="1" x14ac:dyDescent="0.3">
      <c r="I9351" s="47"/>
    </row>
    <row r="9352" spans="9:9" ht="15" customHeight="1" x14ac:dyDescent="0.3">
      <c r="I9352" s="47"/>
    </row>
    <row r="9353" spans="9:9" ht="15" customHeight="1" x14ac:dyDescent="0.3">
      <c r="I9353" s="47"/>
    </row>
    <row r="9354" spans="9:9" ht="15" customHeight="1" x14ac:dyDescent="0.3">
      <c r="I9354" s="47"/>
    </row>
    <row r="9355" spans="9:9" ht="15" customHeight="1" x14ac:dyDescent="0.3">
      <c r="I9355" s="47"/>
    </row>
    <row r="9356" spans="9:9" ht="15" customHeight="1" x14ac:dyDescent="0.3">
      <c r="I9356" s="47"/>
    </row>
    <row r="9357" spans="9:9" ht="15" customHeight="1" x14ac:dyDescent="0.3">
      <c r="I9357" s="47"/>
    </row>
    <row r="9358" spans="9:9" ht="15" customHeight="1" x14ac:dyDescent="0.3">
      <c r="I9358" s="47"/>
    </row>
    <row r="9359" spans="9:9" ht="15" customHeight="1" x14ac:dyDescent="0.3">
      <c r="I9359" s="47"/>
    </row>
    <row r="9360" spans="9:9" ht="15" customHeight="1" x14ac:dyDescent="0.3">
      <c r="I9360" s="47"/>
    </row>
    <row r="9361" spans="9:9" ht="15" customHeight="1" x14ac:dyDescent="0.3">
      <c r="I9361" s="47"/>
    </row>
    <row r="9362" spans="9:9" ht="15" customHeight="1" x14ac:dyDescent="0.3">
      <c r="I9362" s="47"/>
    </row>
    <row r="9363" spans="9:9" ht="15" customHeight="1" x14ac:dyDescent="0.3">
      <c r="I9363" s="47"/>
    </row>
    <row r="9364" spans="9:9" ht="15" customHeight="1" x14ac:dyDescent="0.3">
      <c r="I9364" s="47"/>
    </row>
    <row r="9365" spans="9:9" ht="15" customHeight="1" x14ac:dyDescent="0.3">
      <c r="I9365" s="47"/>
    </row>
    <row r="9366" spans="9:9" ht="15" customHeight="1" x14ac:dyDescent="0.3">
      <c r="I9366" s="47"/>
    </row>
    <row r="9367" spans="9:9" ht="15" customHeight="1" x14ac:dyDescent="0.3">
      <c r="I9367" s="47"/>
    </row>
    <row r="9368" spans="9:9" ht="15" customHeight="1" x14ac:dyDescent="0.3">
      <c r="I9368" s="47"/>
    </row>
    <row r="9369" spans="9:9" ht="15" customHeight="1" x14ac:dyDescent="0.3">
      <c r="I9369" s="47"/>
    </row>
    <row r="9370" spans="9:9" ht="15" customHeight="1" x14ac:dyDescent="0.3">
      <c r="I9370" s="47"/>
    </row>
    <row r="9371" spans="9:9" ht="15" customHeight="1" x14ac:dyDescent="0.3">
      <c r="I9371" s="47"/>
    </row>
    <row r="9372" spans="9:9" ht="15" customHeight="1" x14ac:dyDescent="0.3">
      <c r="I9372" s="47"/>
    </row>
    <row r="9373" spans="9:9" ht="15" customHeight="1" x14ac:dyDescent="0.3">
      <c r="I9373" s="47"/>
    </row>
    <row r="9374" spans="9:9" ht="15" customHeight="1" x14ac:dyDescent="0.3">
      <c r="I9374" s="47"/>
    </row>
    <row r="9375" spans="9:9" ht="15" customHeight="1" x14ac:dyDescent="0.3">
      <c r="I9375" s="47"/>
    </row>
    <row r="9376" spans="9:9" ht="15" customHeight="1" x14ac:dyDescent="0.3">
      <c r="I9376" s="47"/>
    </row>
    <row r="9377" spans="9:9" ht="15" customHeight="1" x14ac:dyDescent="0.3">
      <c r="I9377" s="47"/>
    </row>
    <row r="9378" spans="9:9" ht="15" customHeight="1" x14ac:dyDescent="0.3">
      <c r="I9378" s="47"/>
    </row>
    <row r="9379" spans="9:9" ht="15" customHeight="1" x14ac:dyDescent="0.3">
      <c r="I9379" s="47"/>
    </row>
    <row r="9380" spans="9:9" ht="15" customHeight="1" x14ac:dyDescent="0.3">
      <c r="I9380" s="47"/>
    </row>
    <row r="9381" spans="9:9" ht="15" customHeight="1" x14ac:dyDescent="0.3">
      <c r="I9381" s="47"/>
    </row>
    <row r="9382" spans="9:9" ht="15" customHeight="1" x14ac:dyDescent="0.3">
      <c r="I9382" s="47"/>
    </row>
    <row r="9383" spans="9:9" ht="15" customHeight="1" x14ac:dyDescent="0.3">
      <c r="I9383" s="47"/>
    </row>
    <row r="9384" spans="9:9" ht="15" customHeight="1" x14ac:dyDescent="0.3">
      <c r="I9384" s="47"/>
    </row>
    <row r="9385" spans="9:9" ht="15" customHeight="1" x14ac:dyDescent="0.3">
      <c r="I9385" s="47"/>
    </row>
    <row r="9386" spans="9:9" ht="15" customHeight="1" x14ac:dyDescent="0.3">
      <c r="I9386" s="47"/>
    </row>
    <row r="9387" spans="9:9" ht="15" customHeight="1" x14ac:dyDescent="0.3">
      <c r="I9387" s="47"/>
    </row>
    <row r="9388" spans="9:9" ht="15" customHeight="1" x14ac:dyDescent="0.3">
      <c r="I9388" s="47"/>
    </row>
    <row r="9389" spans="9:9" ht="15" customHeight="1" x14ac:dyDescent="0.3">
      <c r="I9389" s="47"/>
    </row>
    <row r="9390" spans="9:9" ht="15" customHeight="1" x14ac:dyDescent="0.3">
      <c r="I9390" s="47"/>
    </row>
    <row r="9391" spans="9:9" ht="15" customHeight="1" x14ac:dyDescent="0.3">
      <c r="I9391" s="47"/>
    </row>
    <row r="9392" spans="9:9" ht="15" customHeight="1" x14ac:dyDescent="0.3">
      <c r="I9392" s="47"/>
    </row>
    <row r="9393" spans="9:9" ht="15" customHeight="1" x14ac:dyDescent="0.3">
      <c r="I9393" s="47"/>
    </row>
    <row r="9394" spans="9:9" ht="15" customHeight="1" x14ac:dyDescent="0.3">
      <c r="I9394" s="47"/>
    </row>
    <row r="9395" spans="9:9" ht="15" customHeight="1" x14ac:dyDescent="0.3">
      <c r="I9395" s="47"/>
    </row>
    <row r="9396" spans="9:9" ht="15" customHeight="1" x14ac:dyDescent="0.3">
      <c r="I9396" s="47"/>
    </row>
    <row r="9397" spans="9:9" ht="15" customHeight="1" x14ac:dyDescent="0.3">
      <c r="I9397" s="47"/>
    </row>
    <row r="9398" spans="9:9" ht="15" customHeight="1" x14ac:dyDescent="0.3">
      <c r="I9398" s="47"/>
    </row>
    <row r="9399" spans="9:9" ht="15" customHeight="1" x14ac:dyDescent="0.3">
      <c r="I9399" s="47"/>
    </row>
    <row r="9400" spans="9:9" ht="15" customHeight="1" x14ac:dyDescent="0.3">
      <c r="I9400" s="47"/>
    </row>
    <row r="9401" spans="9:9" ht="15" customHeight="1" x14ac:dyDescent="0.3">
      <c r="I9401" s="47"/>
    </row>
    <row r="9402" spans="9:9" ht="15" customHeight="1" x14ac:dyDescent="0.3">
      <c r="I9402" s="47"/>
    </row>
    <row r="9403" spans="9:9" ht="15" customHeight="1" x14ac:dyDescent="0.3">
      <c r="I9403" s="47"/>
    </row>
    <row r="9404" spans="9:9" ht="15" customHeight="1" x14ac:dyDescent="0.3">
      <c r="I9404" s="47"/>
    </row>
    <row r="9405" spans="9:9" ht="15" customHeight="1" x14ac:dyDescent="0.3">
      <c r="I9405" s="47"/>
    </row>
    <row r="9406" spans="9:9" ht="15" customHeight="1" x14ac:dyDescent="0.3">
      <c r="I9406" s="47"/>
    </row>
    <row r="9407" spans="9:9" ht="15" customHeight="1" x14ac:dyDescent="0.3">
      <c r="I9407" s="47"/>
    </row>
    <row r="9408" spans="9:9" ht="15" customHeight="1" x14ac:dyDescent="0.3">
      <c r="I9408" s="47"/>
    </row>
    <row r="9409" spans="9:9" ht="15" customHeight="1" x14ac:dyDescent="0.3">
      <c r="I9409" s="47"/>
    </row>
    <row r="9410" spans="9:9" ht="15" customHeight="1" x14ac:dyDescent="0.3">
      <c r="I9410" s="47"/>
    </row>
    <row r="9411" spans="9:9" ht="15" customHeight="1" x14ac:dyDescent="0.3">
      <c r="I9411" s="47"/>
    </row>
    <row r="9412" spans="9:9" ht="15" customHeight="1" x14ac:dyDescent="0.3">
      <c r="I9412" s="47"/>
    </row>
    <row r="9413" spans="9:9" ht="15" customHeight="1" x14ac:dyDescent="0.3">
      <c r="I9413" s="47"/>
    </row>
    <row r="9414" spans="9:9" ht="15" customHeight="1" x14ac:dyDescent="0.3">
      <c r="I9414" s="47"/>
    </row>
    <row r="9415" spans="9:9" ht="15" customHeight="1" x14ac:dyDescent="0.3">
      <c r="I9415" s="47"/>
    </row>
    <row r="9416" spans="9:9" ht="15" customHeight="1" x14ac:dyDescent="0.3">
      <c r="I9416" s="47"/>
    </row>
    <row r="9417" spans="9:9" ht="15" customHeight="1" x14ac:dyDescent="0.3">
      <c r="I9417" s="47"/>
    </row>
    <row r="9418" spans="9:9" ht="15" customHeight="1" x14ac:dyDescent="0.3">
      <c r="I9418" s="47"/>
    </row>
    <row r="9419" spans="9:9" ht="15" customHeight="1" x14ac:dyDescent="0.3">
      <c r="I9419" s="47"/>
    </row>
    <row r="9420" spans="9:9" ht="15" customHeight="1" x14ac:dyDescent="0.3">
      <c r="I9420" s="47"/>
    </row>
    <row r="9421" spans="9:9" ht="15" customHeight="1" x14ac:dyDescent="0.3">
      <c r="I9421" s="47"/>
    </row>
    <row r="9422" spans="9:9" ht="15" customHeight="1" x14ac:dyDescent="0.3">
      <c r="I9422" s="47"/>
    </row>
    <row r="9423" spans="9:9" ht="15" customHeight="1" x14ac:dyDescent="0.3">
      <c r="I9423" s="47"/>
    </row>
    <row r="9424" spans="9:9" ht="15" customHeight="1" x14ac:dyDescent="0.3">
      <c r="I9424" s="47"/>
    </row>
    <row r="9425" spans="9:9" ht="15" customHeight="1" x14ac:dyDescent="0.3">
      <c r="I9425" s="47"/>
    </row>
    <row r="9426" spans="9:9" ht="15" customHeight="1" x14ac:dyDescent="0.3">
      <c r="I9426" s="47"/>
    </row>
    <row r="9427" spans="9:9" ht="15" customHeight="1" x14ac:dyDescent="0.3">
      <c r="I9427" s="47"/>
    </row>
    <row r="9428" spans="9:9" ht="15" customHeight="1" x14ac:dyDescent="0.3">
      <c r="I9428" s="47"/>
    </row>
    <row r="9429" spans="9:9" ht="15" customHeight="1" x14ac:dyDescent="0.3">
      <c r="I9429" s="47"/>
    </row>
    <row r="9430" spans="9:9" ht="15" customHeight="1" x14ac:dyDescent="0.3">
      <c r="I9430" s="47"/>
    </row>
    <row r="9431" spans="9:9" ht="15" customHeight="1" x14ac:dyDescent="0.3">
      <c r="I9431" s="47"/>
    </row>
    <row r="9432" spans="9:9" ht="15" customHeight="1" x14ac:dyDescent="0.3">
      <c r="I9432" s="47"/>
    </row>
    <row r="9433" spans="9:9" ht="15" customHeight="1" x14ac:dyDescent="0.3">
      <c r="I9433" s="47"/>
    </row>
    <row r="9434" spans="9:9" ht="15" customHeight="1" x14ac:dyDescent="0.3">
      <c r="I9434" s="47"/>
    </row>
    <row r="9435" spans="9:9" ht="15" customHeight="1" x14ac:dyDescent="0.3">
      <c r="I9435" s="47"/>
    </row>
    <row r="9436" spans="9:9" ht="15" customHeight="1" x14ac:dyDescent="0.3">
      <c r="I9436" s="47"/>
    </row>
    <row r="9437" spans="9:9" ht="15" customHeight="1" x14ac:dyDescent="0.3">
      <c r="I9437" s="47"/>
    </row>
    <row r="9438" spans="9:9" ht="15" customHeight="1" x14ac:dyDescent="0.3">
      <c r="I9438" s="47"/>
    </row>
    <row r="9439" spans="9:9" ht="15" customHeight="1" x14ac:dyDescent="0.3">
      <c r="I9439" s="47"/>
    </row>
    <row r="9440" spans="9:9" ht="15" customHeight="1" x14ac:dyDescent="0.3">
      <c r="I9440" s="47"/>
    </row>
    <row r="9441" spans="9:9" ht="15" customHeight="1" x14ac:dyDescent="0.3">
      <c r="I9441" s="47"/>
    </row>
    <row r="9442" spans="9:9" ht="15" customHeight="1" x14ac:dyDescent="0.3">
      <c r="I9442" s="47"/>
    </row>
    <row r="9443" spans="9:9" ht="15" customHeight="1" x14ac:dyDescent="0.3">
      <c r="I9443" s="47"/>
    </row>
    <row r="9444" spans="9:9" ht="15" customHeight="1" x14ac:dyDescent="0.3">
      <c r="I9444" s="47"/>
    </row>
    <row r="9445" spans="9:9" ht="15" customHeight="1" x14ac:dyDescent="0.3">
      <c r="I9445" s="47"/>
    </row>
    <row r="9446" spans="9:9" ht="15" customHeight="1" x14ac:dyDescent="0.3">
      <c r="I9446" s="47"/>
    </row>
    <row r="9447" spans="9:9" ht="15" customHeight="1" x14ac:dyDescent="0.3">
      <c r="I9447" s="47"/>
    </row>
    <row r="9448" spans="9:9" ht="15" customHeight="1" x14ac:dyDescent="0.3">
      <c r="I9448" s="47"/>
    </row>
    <row r="9449" spans="9:9" ht="15" customHeight="1" x14ac:dyDescent="0.3">
      <c r="I9449" s="47"/>
    </row>
    <row r="9450" spans="9:9" ht="15" customHeight="1" x14ac:dyDescent="0.3">
      <c r="I9450" s="47"/>
    </row>
    <row r="9451" spans="9:9" ht="15" customHeight="1" x14ac:dyDescent="0.3">
      <c r="I9451" s="47"/>
    </row>
    <row r="9452" spans="9:9" ht="15" customHeight="1" x14ac:dyDescent="0.3">
      <c r="I9452" s="47"/>
    </row>
    <row r="9453" spans="9:9" ht="15" customHeight="1" x14ac:dyDescent="0.3">
      <c r="I9453" s="47"/>
    </row>
    <row r="9454" spans="9:9" ht="15" customHeight="1" x14ac:dyDescent="0.3">
      <c r="I9454" s="47"/>
    </row>
    <row r="9455" spans="9:9" ht="15" customHeight="1" x14ac:dyDescent="0.3">
      <c r="I9455" s="47"/>
    </row>
    <row r="9456" spans="9:9" ht="15" customHeight="1" x14ac:dyDescent="0.3">
      <c r="I9456" s="47"/>
    </row>
    <row r="9457" spans="9:9" ht="15" customHeight="1" x14ac:dyDescent="0.3">
      <c r="I9457" s="47"/>
    </row>
    <row r="9458" spans="9:9" ht="15" customHeight="1" x14ac:dyDescent="0.3">
      <c r="I9458" s="47"/>
    </row>
    <row r="9459" spans="9:9" ht="15" customHeight="1" x14ac:dyDescent="0.3">
      <c r="I9459" s="47"/>
    </row>
    <row r="9460" spans="9:9" ht="15" customHeight="1" x14ac:dyDescent="0.3">
      <c r="I9460" s="47"/>
    </row>
    <row r="9461" spans="9:9" ht="15" customHeight="1" x14ac:dyDescent="0.3">
      <c r="I9461" s="47"/>
    </row>
    <row r="9462" spans="9:9" ht="15" customHeight="1" x14ac:dyDescent="0.3">
      <c r="I9462" s="47"/>
    </row>
    <row r="9463" spans="9:9" ht="15" customHeight="1" x14ac:dyDescent="0.3">
      <c r="I9463" s="47"/>
    </row>
    <row r="9464" spans="9:9" ht="15" customHeight="1" x14ac:dyDescent="0.3">
      <c r="I9464" s="47"/>
    </row>
    <row r="9465" spans="9:9" ht="15" customHeight="1" x14ac:dyDescent="0.3">
      <c r="I9465" s="47"/>
    </row>
    <row r="9466" spans="9:9" ht="15" customHeight="1" x14ac:dyDescent="0.3">
      <c r="I9466" s="47"/>
    </row>
    <row r="9467" spans="9:9" ht="15" customHeight="1" x14ac:dyDescent="0.3">
      <c r="I9467" s="47"/>
    </row>
    <row r="9468" spans="9:9" ht="15" customHeight="1" x14ac:dyDescent="0.3">
      <c r="I9468" s="47"/>
    </row>
    <row r="9469" spans="9:9" ht="15" customHeight="1" x14ac:dyDescent="0.3">
      <c r="I9469" s="47"/>
    </row>
    <row r="9470" spans="9:9" ht="15" customHeight="1" x14ac:dyDescent="0.3">
      <c r="I9470" s="47"/>
    </row>
    <row r="9471" spans="9:9" ht="15" customHeight="1" x14ac:dyDescent="0.3">
      <c r="I9471" s="47"/>
    </row>
    <row r="9472" spans="9:9" ht="15" customHeight="1" x14ac:dyDescent="0.3">
      <c r="I9472" s="47"/>
    </row>
    <row r="9473" spans="9:9" ht="15" customHeight="1" x14ac:dyDescent="0.3">
      <c r="I9473" s="47"/>
    </row>
    <row r="9474" spans="9:9" ht="15" customHeight="1" x14ac:dyDescent="0.3">
      <c r="I9474" s="47"/>
    </row>
    <row r="9475" spans="9:9" ht="15" customHeight="1" x14ac:dyDescent="0.3">
      <c r="I9475" s="47"/>
    </row>
    <row r="9476" spans="9:9" ht="15" customHeight="1" x14ac:dyDescent="0.3">
      <c r="I9476" s="47"/>
    </row>
    <row r="9477" spans="9:9" ht="15" customHeight="1" x14ac:dyDescent="0.3">
      <c r="I9477" s="47"/>
    </row>
    <row r="9478" spans="9:9" ht="15" customHeight="1" x14ac:dyDescent="0.3">
      <c r="I9478" s="47"/>
    </row>
    <row r="9479" spans="9:9" ht="15" customHeight="1" x14ac:dyDescent="0.3">
      <c r="I9479" s="47"/>
    </row>
    <row r="9480" spans="9:9" ht="15" customHeight="1" x14ac:dyDescent="0.3">
      <c r="I9480" s="47"/>
    </row>
    <row r="9481" spans="9:9" ht="15" customHeight="1" x14ac:dyDescent="0.3">
      <c r="I9481" s="47"/>
    </row>
    <row r="9482" spans="9:9" ht="15" customHeight="1" x14ac:dyDescent="0.3">
      <c r="I9482" s="47"/>
    </row>
    <row r="9483" spans="9:9" ht="15" customHeight="1" x14ac:dyDescent="0.3">
      <c r="I9483" s="47"/>
    </row>
    <row r="9484" spans="9:9" ht="15" customHeight="1" x14ac:dyDescent="0.3">
      <c r="I9484" s="47"/>
    </row>
    <row r="9485" spans="9:9" ht="15" customHeight="1" x14ac:dyDescent="0.3">
      <c r="I9485" s="47"/>
    </row>
    <row r="9486" spans="9:9" ht="15" customHeight="1" x14ac:dyDescent="0.3">
      <c r="I9486" s="47"/>
    </row>
    <row r="9487" spans="9:9" ht="15" customHeight="1" x14ac:dyDescent="0.3">
      <c r="I9487" s="47"/>
    </row>
    <row r="9488" spans="9:9" ht="15" customHeight="1" x14ac:dyDescent="0.3">
      <c r="I9488" s="47"/>
    </row>
    <row r="9489" spans="9:9" ht="15" customHeight="1" x14ac:dyDescent="0.3">
      <c r="I9489" s="47"/>
    </row>
    <row r="9490" spans="9:9" ht="15" customHeight="1" x14ac:dyDescent="0.3">
      <c r="I9490" s="47"/>
    </row>
    <row r="9491" spans="9:9" ht="15" customHeight="1" x14ac:dyDescent="0.3">
      <c r="I9491" s="47"/>
    </row>
    <row r="9492" spans="9:9" ht="15" customHeight="1" x14ac:dyDescent="0.3">
      <c r="I9492" s="47"/>
    </row>
    <row r="9493" spans="9:9" ht="15" customHeight="1" x14ac:dyDescent="0.3">
      <c r="I9493" s="47"/>
    </row>
    <row r="9494" spans="9:9" ht="15" customHeight="1" x14ac:dyDescent="0.3">
      <c r="I9494" s="47"/>
    </row>
    <row r="9495" spans="9:9" ht="15" customHeight="1" x14ac:dyDescent="0.3">
      <c r="I9495" s="47"/>
    </row>
    <row r="9496" spans="9:9" ht="15" customHeight="1" x14ac:dyDescent="0.3">
      <c r="I9496" s="47"/>
    </row>
    <row r="9497" spans="9:9" ht="15" customHeight="1" x14ac:dyDescent="0.3">
      <c r="I9497" s="47"/>
    </row>
    <row r="9498" spans="9:9" ht="15" customHeight="1" x14ac:dyDescent="0.3">
      <c r="I9498" s="47"/>
    </row>
    <row r="9499" spans="9:9" ht="15" customHeight="1" x14ac:dyDescent="0.3">
      <c r="I9499" s="47"/>
    </row>
    <row r="9500" spans="9:9" ht="15" customHeight="1" x14ac:dyDescent="0.3">
      <c r="I9500" s="47"/>
    </row>
    <row r="9501" spans="9:9" ht="15" customHeight="1" x14ac:dyDescent="0.3">
      <c r="I9501" s="47"/>
    </row>
    <row r="9502" spans="9:9" ht="15" customHeight="1" x14ac:dyDescent="0.3">
      <c r="I9502" s="47"/>
    </row>
    <row r="9503" spans="9:9" ht="15" customHeight="1" x14ac:dyDescent="0.3">
      <c r="I9503" s="47"/>
    </row>
    <row r="9504" spans="9:9" ht="15" customHeight="1" x14ac:dyDescent="0.3">
      <c r="I9504" s="47"/>
    </row>
    <row r="9505" spans="9:9" ht="15" customHeight="1" x14ac:dyDescent="0.3">
      <c r="I9505" s="47"/>
    </row>
    <row r="9506" spans="9:9" ht="15" customHeight="1" x14ac:dyDescent="0.3">
      <c r="I9506" s="47"/>
    </row>
    <row r="9507" spans="9:9" ht="15" customHeight="1" x14ac:dyDescent="0.3">
      <c r="I9507" s="47"/>
    </row>
    <row r="9508" spans="9:9" ht="15" customHeight="1" x14ac:dyDescent="0.3">
      <c r="I9508" s="47"/>
    </row>
    <row r="9509" spans="9:9" ht="15" customHeight="1" x14ac:dyDescent="0.3">
      <c r="I9509" s="47"/>
    </row>
    <row r="9510" spans="9:9" ht="15" customHeight="1" x14ac:dyDescent="0.3">
      <c r="I9510" s="47"/>
    </row>
    <row r="9511" spans="9:9" ht="15" customHeight="1" x14ac:dyDescent="0.3">
      <c r="I9511" s="47"/>
    </row>
    <row r="9512" spans="9:9" ht="15" customHeight="1" x14ac:dyDescent="0.3">
      <c r="I9512" s="47"/>
    </row>
    <row r="9513" spans="9:9" ht="15" customHeight="1" x14ac:dyDescent="0.3">
      <c r="I9513" s="47"/>
    </row>
    <row r="9514" spans="9:9" ht="15" customHeight="1" x14ac:dyDescent="0.3">
      <c r="I9514" s="47"/>
    </row>
    <row r="9515" spans="9:9" ht="15" customHeight="1" x14ac:dyDescent="0.3">
      <c r="I9515" s="47"/>
    </row>
    <row r="9516" spans="9:9" ht="15" customHeight="1" x14ac:dyDescent="0.3">
      <c r="I9516" s="47"/>
    </row>
    <row r="9517" spans="9:9" ht="15" customHeight="1" x14ac:dyDescent="0.3">
      <c r="I9517" s="47"/>
    </row>
    <row r="9518" spans="9:9" ht="15" customHeight="1" x14ac:dyDescent="0.3">
      <c r="I9518" s="47"/>
    </row>
    <row r="9519" spans="9:9" ht="15" customHeight="1" x14ac:dyDescent="0.3">
      <c r="I9519" s="47"/>
    </row>
    <row r="9520" spans="9:9" ht="15" customHeight="1" x14ac:dyDescent="0.3">
      <c r="I9520" s="47"/>
    </row>
    <row r="9521" spans="9:9" ht="15" customHeight="1" x14ac:dyDescent="0.3">
      <c r="I9521" s="47"/>
    </row>
    <row r="9522" spans="9:9" ht="15" customHeight="1" x14ac:dyDescent="0.3">
      <c r="I9522" s="47"/>
    </row>
    <row r="9523" spans="9:9" ht="15" customHeight="1" x14ac:dyDescent="0.3">
      <c r="I9523" s="47"/>
    </row>
    <row r="9524" spans="9:9" ht="15" customHeight="1" x14ac:dyDescent="0.3">
      <c r="I9524" s="47"/>
    </row>
    <row r="9525" spans="9:9" ht="15" customHeight="1" x14ac:dyDescent="0.3">
      <c r="I9525" s="47"/>
    </row>
    <row r="9526" spans="9:9" ht="15" customHeight="1" x14ac:dyDescent="0.3">
      <c r="I9526" s="47"/>
    </row>
    <row r="9527" spans="9:9" ht="15" customHeight="1" x14ac:dyDescent="0.3">
      <c r="I9527" s="47"/>
    </row>
    <row r="9528" spans="9:9" ht="15" customHeight="1" x14ac:dyDescent="0.3">
      <c r="I9528" s="47"/>
    </row>
    <row r="9529" spans="9:9" ht="15" customHeight="1" x14ac:dyDescent="0.3">
      <c r="I9529" s="47"/>
    </row>
    <row r="9530" spans="9:9" ht="15" customHeight="1" x14ac:dyDescent="0.3">
      <c r="I9530" s="47"/>
    </row>
    <row r="9531" spans="9:9" ht="15" customHeight="1" x14ac:dyDescent="0.3">
      <c r="I9531" s="47"/>
    </row>
    <row r="9532" spans="9:9" ht="15" customHeight="1" x14ac:dyDescent="0.3">
      <c r="I9532" s="47"/>
    </row>
    <row r="9533" spans="9:9" ht="15" customHeight="1" x14ac:dyDescent="0.3">
      <c r="I9533" s="47"/>
    </row>
    <row r="9534" spans="9:9" ht="15" customHeight="1" x14ac:dyDescent="0.3">
      <c r="I9534" s="47"/>
    </row>
    <row r="9535" spans="9:9" ht="15" customHeight="1" x14ac:dyDescent="0.3">
      <c r="I9535" s="47"/>
    </row>
    <row r="9536" spans="9:9" ht="15" customHeight="1" x14ac:dyDescent="0.3">
      <c r="I9536" s="47"/>
    </row>
    <row r="9537" spans="9:9" ht="15" customHeight="1" x14ac:dyDescent="0.3">
      <c r="I9537" s="47"/>
    </row>
    <row r="9538" spans="9:9" ht="15" customHeight="1" x14ac:dyDescent="0.3">
      <c r="I9538" s="47"/>
    </row>
    <row r="9539" spans="9:9" ht="15" customHeight="1" x14ac:dyDescent="0.3">
      <c r="I9539" s="47"/>
    </row>
    <row r="9540" spans="9:9" ht="15" customHeight="1" x14ac:dyDescent="0.3">
      <c r="I9540" s="47"/>
    </row>
    <row r="9541" spans="9:9" ht="15" customHeight="1" x14ac:dyDescent="0.3">
      <c r="I9541" s="47"/>
    </row>
    <row r="9542" spans="9:9" ht="15" customHeight="1" x14ac:dyDescent="0.3">
      <c r="I9542" s="47"/>
    </row>
    <row r="9543" spans="9:9" ht="15" customHeight="1" x14ac:dyDescent="0.3">
      <c r="I9543" s="47"/>
    </row>
    <row r="9544" spans="9:9" ht="15" customHeight="1" x14ac:dyDescent="0.3">
      <c r="I9544" s="47"/>
    </row>
    <row r="9545" spans="9:9" ht="15" customHeight="1" x14ac:dyDescent="0.3">
      <c r="I9545" s="47"/>
    </row>
    <row r="9546" spans="9:9" ht="15" customHeight="1" x14ac:dyDescent="0.3">
      <c r="I9546" s="47"/>
    </row>
    <row r="9547" spans="9:9" ht="15" customHeight="1" x14ac:dyDescent="0.3">
      <c r="I9547" s="47"/>
    </row>
    <row r="9548" spans="9:9" ht="15" customHeight="1" x14ac:dyDescent="0.3">
      <c r="I9548" s="47"/>
    </row>
    <row r="9549" spans="9:9" ht="15" customHeight="1" x14ac:dyDescent="0.3">
      <c r="I9549" s="47"/>
    </row>
    <row r="9550" spans="9:9" ht="15" customHeight="1" x14ac:dyDescent="0.3">
      <c r="I9550" s="47"/>
    </row>
    <row r="9551" spans="9:9" ht="15" customHeight="1" x14ac:dyDescent="0.3">
      <c r="I9551" s="47"/>
    </row>
    <row r="9552" spans="9:9" ht="15" customHeight="1" x14ac:dyDescent="0.3">
      <c r="I9552" s="47"/>
    </row>
    <row r="9553" spans="9:9" ht="15" customHeight="1" x14ac:dyDescent="0.3">
      <c r="I9553" s="47"/>
    </row>
    <row r="9554" spans="9:9" ht="15" customHeight="1" x14ac:dyDescent="0.3">
      <c r="I9554" s="47"/>
    </row>
    <row r="9555" spans="9:9" ht="15" customHeight="1" x14ac:dyDescent="0.3">
      <c r="I9555" s="47"/>
    </row>
    <row r="9556" spans="9:9" ht="15" customHeight="1" x14ac:dyDescent="0.3">
      <c r="I9556" s="47"/>
    </row>
    <row r="9557" spans="9:9" ht="15" customHeight="1" x14ac:dyDescent="0.3">
      <c r="I9557" s="47"/>
    </row>
    <row r="9558" spans="9:9" ht="15" customHeight="1" x14ac:dyDescent="0.3">
      <c r="I9558" s="47"/>
    </row>
    <row r="9559" spans="9:9" ht="15" customHeight="1" x14ac:dyDescent="0.3">
      <c r="I9559" s="47"/>
    </row>
    <row r="9560" spans="9:9" ht="15" customHeight="1" x14ac:dyDescent="0.3">
      <c r="I9560" s="47"/>
    </row>
    <row r="9561" spans="9:9" ht="15" customHeight="1" x14ac:dyDescent="0.3">
      <c r="I9561" s="47"/>
    </row>
    <row r="9562" spans="9:9" ht="15" customHeight="1" x14ac:dyDescent="0.3">
      <c r="I9562" s="47"/>
    </row>
    <row r="9563" spans="9:9" ht="15" customHeight="1" x14ac:dyDescent="0.3">
      <c r="I9563" s="47"/>
    </row>
    <row r="9564" spans="9:9" ht="15" customHeight="1" x14ac:dyDescent="0.3">
      <c r="I9564" s="47"/>
    </row>
    <row r="9565" spans="9:9" ht="15" customHeight="1" x14ac:dyDescent="0.3">
      <c r="I9565" s="47"/>
    </row>
    <row r="9566" spans="9:9" ht="15" customHeight="1" x14ac:dyDescent="0.3">
      <c r="I9566" s="47"/>
    </row>
    <row r="9567" spans="9:9" ht="15" customHeight="1" x14ac:dyDescent="0.3">
      <c r="I9567" s="47"/>
    </row>
    <row r="9568" spans="9:9" ht="15" customHeight="1" x14ac:dyDescent="0.3">
      <c r="I9568" s="47"/>
    </row>
    <row r="9569" spans="9:9" ht="15" customHeight="1" x14ac:dyDescent="0.3">
      <c r="I9569" s="47"/>
    </row>
    <row r="9570" spans="9:9" ht="15" customHeight="1" x14ac:dyDescent="0.3">
      <c r="I9570" s="47"/>
    </row>
    <row r="9571" spans="9:9" ht="15" customHeight="1" x14ac:dyDescent="0.3">
      <c r="I9571" s="47"/>
    </row>
    <row r="9572" spans="9:9" ht="15" customHeight="1" x14ac:dyDescent="0.3">
      <c r="I9572" s="47"/>
    </row>
    <row r="9573" spans="9:9" ht="15" customHeight="1" x14ac:dyDescent="0.3">
      <c r="I9573" s="47"/>
    </row>
    <row r="9574" spans="9:9" ht="15" customHeight="1" x14ac:dyDescent="0.3">
      <c r="I9574" s="47"/>
    </row>
    <row r="9575" spans="9:9" ht="15" customHeight="1" x14ac:dyDescent="0.3">
      <c r="I9575" s="47"/>
    </row>
    <row r="9576" spans="9:9" ht="15" customHeight="1" x14ac:dyDescent="0.3">
      <c r="I9576" s="47"/>
    </row>
    <row r="9577" spans="9:9" ht="15" customHeight="1" x14ac:dyDescent="0.3">
      <c r="I9577" s="47"/>
    </row>
    <row r="9578" spans="9:9" ht="15" customHeight="1" x14ac:dyDescent="0.3">
      <c r="I9578" s="47"/>
    </row>
    <row r="9579" spans="9:9" ht="15" customHeight="1" x14ac:dyDescent="0.3">
      <c r="I9579" s="47"/>
    </row>
    <row r="9580" spans="9:9" ht="15" customHeight="1" x14ac:dyDescent="0.3">
      <c r="I9580" s="47"/>
    </row>
    <row r="9581" spans="9:9" ht="15" customHeight="1" x14ac:dyDescent="0.3">
      <c r="I9581" s="47"/>
    </row>
    <row r="9582" spans="9:9" ht="15" customHeight="1" x14ac:dyDescent="0.3">
      <c r="I9582" s="47"/>
    </row>
    <row r="9583" spans="9:9" ht="15" customHeight="1" x14ac:dyDescent="0.3">
      <c r="I9583" s="47"/>
    </row>
    <row r="9584" spans="9:9" ht="15" customHeight="1" x14ac:dyDescent="0.3">
      <c r="I9584" s="47"/>
    </row>
    <row r="9585" spans="9:9" ht="15" customHeight="1" x14ac:dyDescent="0.3">
      <c r="I9585" s="47"/>
    </row>
    <row r="9586" spans="9:9" ht="15" customHeight="1" x14ac:dyDescent="0.3">
      <c r="I9586" s="47"/>
    </row>
    <row r="9587" spans="9:9" ht="15" customHeight="1" x14ac:dyDescent="0.3">
      <c r="I9587" s="47"/>
    </row>
    <row r="9588" spans="9:9" ht="15" customHeight="1" x14ac:dyDescent="0.3">
      <c r="I9588" s="47"/>
    </row>
    <row r="9589" spans="9:9" ht="15" customHeight="1" x14ac:dyDescent="0.3">
      <c r="I9589" s="47"/>
    </row>
    <row r="9590" spans="9:9" ht="15" customHeight="1" x14ac:dyDescent="0.3">
      <c r="I9590" s="47"/>
    </row>
    <row r="9591" spans="9:9" ht="15" customHeight="1" x14ac:dyDescent="0.3">
      <c r="I9591" s="47"/>
    </row>
    <row r="9592" spans="9:9" ht="15" customHeight="1" x14ac:dyDescent="0.3">
      <c r="I9592" s="47"/>
    </row>
    <row r="9593" spans="9:9" ht="15" customHeight="1" x14ac:dyDescent="0.3">
      <c r="I9593" s="47"/>
    </row>
    <row r="9594" spans="9:9" ht="15" customHeight="1" x14ac:dyDescent="0.3">
      <c r="I9594" s="47"/>
    </row>
    <row r="9595" spans="9:9" ht="15" customHeight="1" x14ac:dyDescent="0.3">
      <c r="I9595" s="47"/>
    </row>
    <row r="9596" spans="9:9" ht="15" customHeight="1" x14ac:dyDescent="0.3">
      <c r="I9596" s="47"/>
    </row>
    <row r="9597" spans="9:9" ht="15" customHeight="1" x14ac:dyDescent="0.3">
      <c r="I9597" s="47"/>
    </row>
    <row r="9598" spans="9:9" ht="15" customHeight="1" x14ac:dyDescent="0.3">
      <c r="I9598" s="47"/>
    </row>
    <row r="9599" spans="9:9" ht="15" customHeight="1" x14ac:dyDescent="0.3">
      <c r="I9599" s="47"/>
    </row>
    <row r="9600" spans="9:9" ht="15" customHeight="1" x14ac:dyDescent="0.3">
      <c r="I9600" s="47"/>
    </row>
    <row r="9601" spans="9:9" ht="15" customHeight="1" x14ac:dyDescent="0.3">
      <c r="I9601" s="47"/>
    </row>
    <row r="9602" spans="9:9" ht="15" customHeight="1" x14ac:dyDescent="0.3">
      <c r="I9602" s="47"/>
    </row>
    <row r="9603" spans="9:9" ht="15" customHeight="1" x14ac:dyDescent="0.3">
      <c r="I9603" s="47"/>
    </row>
    <row r="9604" spans="9:9" ht="15" customHeight="1" x14ac:dyDescent="0.3">
      <c r="I9604" s="47"/>
    </row>
    <row r="9605" spans="9:9" ht="15" customHeight="1" x14ac:dyDescent="0.3">
      <c r="I9605" s="47"/>
    </row>
    <row r="9606" spans="9:9" ht="15" customHeight="1" x14ac:dyDescent="0.3">
      <c r="I9606" s="47"/>
    </row>
    <row r="9607" spans="9:9" ht="15" customHeight="1" x14ac:dyDescent="0.3">
      <c r="I9607" s="47"/>
    </row>
    <row r="9608" spans="9:9" ht="15" customHeight="1" x14ac:dyDescent="0.3">
      <c r="I9608" s="47"/>
    </row>
    <row r="9609" spans="9:9" ht="15" customHeight="1" x14ac:dyDescent="0.3">
      <c r="I9609" s="47"/>
    </row>
    <row r="9610" spans="9:9" ht="15" customHeight="1" x14ac:dyDescent="0.3">
      <c r="I9610" s="47"/>
    </row>
    <row r="9611" spans="9:9" ht="15" customHeight="1" x14ac:dyDescent="0.3">
      <c r="I9611" s="47"/>
    </row>
    <row r="9612" spans="9:9" ht="15" customHeight="1" x14ac:dyDescent="0.3">
      <c r="I9612" s="47"/>
    </row>
    <row r="9613" spans="9:9" ht="15" customHeight="1" x14ac:dyDescent="0.3">
      <c r="I9613" s="47"/>
    </row>
    <row r="9614" spans="9:9" ht="15" customHeight="1" x14ac:dyDescent="0.3">
      <c r="I9614" s="47"/>
    </row>
    <row r="9615" spans="9:9" ht="15" customHeight="1" x14ac:dyDescent="0.3">
      <c r="I9615" s="47"/>
    </row>
    <row r="9616" spans="9:9" ht="15" customHeight="1" x14ac:dyDescent="0.3">
      <c r="I9616" s="47"/>
    </row>
    <row r="9617" spans="9:9" ht="15" customHeight="1" x14ac:dyDescent="0.3">
      <c r="I9617" s="47"/>
    </row>
    <row r="9618" spans="9:9" ht="15" customHeight="1" x14ac:dyDescent="0.3">
      <c r="I9618" s="47"/>
    </row>
    <row r="9619" spans="9:9" ht="15" customHeight="1" x14ac:dyDescent="0.3">
      <c r="I9619" s="47"/>
    </row>
    <row r="9620" spans="9:9" ht="15" customHeight="1" x14ac:dyDescent="0.3">
      <c r="I9620" s="47"/>
    </row>
    <row r="9621" spans="9:9" ht="15" customHeight="1" x14ac:dyDescent="0.3">
      <c r="I9621" s="47"/>
    </row>
    <row r="9622" spans="9:9" ht="15" customHeight="1" x14ac:dyDescent="0.3">
      <c r="I9622" s="47"/>
    </row>
    <row r="9623" spans="9:9" ht="15" customHeight="1" x14ac:dyDescent="0.3">
      <c r="I9623" s="47"/>
    </row>
    <row r="9624" spans="9:9" ht="15" customHeight="1" x14ac:dyDescent="0.3">
      <c r="I9624" s="47"/>
    </row>
    <row r="9625" spans="9:9" ht="15" customHeight="1" x14ac:dyDescent="0.3">
      <c r="I9625" s="47"/>
    </row>
    <row r="9626" spans="9:9" ht="15" customHeight="1" x14ac:dyDescent="0.3">
      <c r="I9626" s="47"/>
    </row>
    <row r="9627" spans="9:9" ht="15" customHeight="1" x14ac:dyDescent="0.3">
      <c r="I9627" s="47"/>
    </row>
    <row r="9628" spans="9:9" ht="15" customHeight="1" x14ac:dyDescent="0.3">
      <c r="I9628" s="47"/>
    </row>
    <row r="9629" spans="9:9" ht="15" customHeight="1" x14ac:dyDescent="0.3">
      <c r="I9629" s="47"/>
    </row>
    <row r="9630" spans="9:9" ht="15" customHeight="1" x14ac:dyDescent="0.3">
      <c r="I9630" s="47"/>
    </row>
    <row r="9631" spans="9:9" ht="15" customHeight="1" x14ac:dyDescent="0.3">
      <c r="I9631" s="47"/>
    </row>
    <row r="9632" spans="9:9" ht="15" customHeight="1" x14ac:dyDescent="0.3">
      <c r="I9632" s="47"/>
    </row>
    <row r="9633" spans="9:9" ht="15" customHeight="1" x14ac:dyDescent="0.3">
      <c r="I9633" s="47"/>
    </row>
    <row r="9634" spans="9:9" ht="15" customHeight="1" x14ac:dyDescent="0.3">
      <c r="I9634" s="47"/>
    </row>
    <row r="9635" spans="9:9" ht="15" customHeight="1" x14ac:dyDescent="0.3">
      <c r="I9635" s="47"/>
    </row>
    <row r="9636" spans="9:9" ht="15" customHeight="1" x14ac:dyDescent="0.3">
      <c r="I9636" s="47"/>
    </row>
    <row r="9637" spans="9:9" ht="15" customHeight="1" x14ac:dyDescent="0.3">
      <c r="I9637" s="47"/>
    </row>
    <row r="9638" spans="9:9" ht="15" customHeight="1" x14ac:dyDescent="0.3">
      <c r="I9638" s="47"/>
    </row>
    <row r="9639" spans="9:9" ht="15" customHeight="1" x14ac:dyDescent="0.3">
      <c r="I9639" s="47"/>
    </row>
    <row r="9640" spans="9:9" ht="15" customHeight="1" x14ac:dyDescent="0.3">
      <c r="I9640" s="47"/>
    </row>
    <row r="9641" spans="9:9" ht="15" customHeight="1" x14ac:dyDescent="0.3">
      <c r="I9641" s="47"/>
    </row>
    <row r="9642" spans="9:9" ht="15" customHeight="1" x14ac:dyDescent="0.3">
      <c r="I9642" s="47"/>
    </row>
    <row r="9643" spans="9:9" ht="15" customHeight="1" x14ac:dyDescent="0.3">
      <c r="I9643" s="47"/>
    </row>
    <row r="9644" spans="9:9" ht="15" customHeight="1" x14ac:dyDescent="0.3">
      <c r="I9644" s="47"/>
    </row>
    <row r="9645" spans="9:9" ht="15" customHeight="1" x14ac:dyDescent="0.3">
      <c r="I9645" s="47"/>
    </row>
    <row r="9646" spans="9:9" ht="15" customHeight="1" x14ac:dyDescent="0.3">
      <c r="I9646" s="47"/>
    </row>
    <row r="9647" spans="9:9" ht="15" customHeight="1" x14ac:dyDescent="0.3">
      <c r="I9647" s="47"/>
    </row>
    <row r="9648" spans="9:9" ht="15" customHeight="1" x14ac:dyDescent="0.3">
      <c r="I9648" s="47"/>
    </row>
    <row r="9649" spans="9:9" ht="15" customHeight="1" x14ac:dyDescent="0.3">
      <c r="I9649" s="47"/>
    </row>
    <row r="9650" spans="9:9" ht="15" customHeight="1" x14ac:dyDescent="0.3">
      <c r="I9650" s="47"/>
    </row>
    <row r="9651" spans="9:9" ht="15" customHeight="1" x14ac:dyDescent="0.3">
      <c r="I9651" s="47"/>
    </row>
    <row r="9652" spans="9:9" ht="15" customHeight="1" x14ac:dyDescent="0.3">
      <c r="I9652" s="47"/>
    </row>
    <row r="9653" spans="9:9" ht="15" customHeight="1" x14ac:dyDescent="0.3">
      <c r="I9653" s="47"/>
    </row>
    <row r="9654" spans="9:9" ht="15" customHeight="1" x14ac:dyDescent="0.3">
      <c r="I9654" s="47"/>
    </row>
    <row r="9655" spans="9:9" ht="15" customHeight="1" x14ac:dyDescent="0.3">
      <c r="I9655" s="47"/>
    </row>
    <row r="9656" spans="9:9" ht="15" customHeight="1" x14ac:dyDescent="0.3">
      <c r="I9656" s="47"/>
    </row>
    <row r="9657" spans="9:9" ht="15" customHeight="1" x14ac:dyDescent="0.3">
      <c r="I9657" s="47"/>
    </row>
    <row r="9658" spans="9:9" ht="15" customHeight="1" x14ac:dyDescent="0.3">
      <c r="I9658" s="47"/>
    </row>
    <row r="9659" spans="9:9" ht="15" customHeight="1" x14ac:dyDescent="0.3">
      <c r="I9659" s="47"/>
    </row>
    <row r="9660" spans="9:9" ht="15" customHeight="1" x14ac:dyDescent="0.3">
      <c r="I9660" s="47"/>
    </row>
    <row r="9661" spans="9:9" ht="15" customHeight="1" x14ac:dyDescent="0.3">
      <c r="I9661" s="47"/>
    </row>
    <row r="9662" spans="9:9" ht="15" customHeight="1" x14ac:dyDescent="0.3">
      <c r="I9662" s="47"/>
    </row>
    <row r="9663" spans="9:9" ht="15" customHeight="1" x14ac:dyDescent="0.3">
      <c r="I9663" s="47"/>
    </row>
    <row r="9664" spans="9:9" ht="15" customHeight="1" x14ac:dyDescent="0.3">
      <c r="I9664" s="47"/>
    </row>
    <row r="9665" spans="9:9" ht="15" customHeight="1" x14ac:dyDescent="0.3">
      <c r="I9665" s="47"/>
    </row>
    <row r="9666" spans="9:9" ht="15" customHeight="1" x14ac:dyDescent="0.3">
      <c r="I9666" s="47"/>
    </row>
    <row r="9667" spans="9:9" ht="15" customHeight="1" x14ac:dyDescent="0.3">
      <c r="I9667" s="47"/>
    </row>
    <row r="9668" spans="9:9" ht="15" customHeight="1" x14ac:dyDescent="0.3">
      <c r="I9668" s="47"/>
    </row>
    <row r="9669" spans="9:9" ht="15" customHeight="1" x14ac:dyDescent="0.3">
      <c r="I9669" s="47"/>
    </row>
    <row r="9670" spans="9:9" ht="15" customHeight="1" x14ac:dyDescent="0.3">
      <c r="I9670" s="47"/>
    </row>
    <row r="9671" spans="9:9" ht="15" customHeight="1" x14ac:dyDescent="0.3">
      <c r="I9671" s="47"/>
    </row>
    <row r="9672" spans="9:9" ht="15" customHeight="1" x14ac:dyDescent="0.3">
      <c r="I9672" s="47"/>
    </row>
    <row r="9673" spans="9:9" ht="15" customHeight="1" x14ac:dyDescent="0.3">
      <c r="I9673" s="47"/>
    </row>
    <row r="9674" spans="9:9" ht="15" customHeight="1" x14ac:dyDescent="0.3">
      <c r="I9674" s="47"/>
    </row>
    <row r="9675" spans="9:9" ht="15" customHeight="1" x14ac:dyDescent="0.3">
      <c r="I9675" s="47"/>
    </row>
    <row r="9676" spans="9:9" ht="15" customHeight="1" x14ac:dyDescent="0.3">
      <c r="I9676" s="47"/>
    </row>
    <row r="9677" spans="9:9" ht="15" customHeight="1" x14ac:dyDescent="0.3">
      <c r="I9677" s="47"/>
    </row>
    <row r="9678" spans="9:9" ht="15" customHeight="1" x14ac:dyDescent="0.3">
      <c r="I9678" s="47"/>
    </row>
    <row r="9679" spans="9:9" ht="15" customHeight="1" x14ac:dyDescent="0.3">
      <c r="I9679" s="47"/>
    </row>
    <row r="9680" spans="9:9" ht="15" customHeight="1" x14ac:dyDescent="0.3">
      <c r="I9680" s="47"/>
    </row>
    <row r="9681" spans="9:9" ht="15" customHeight="1" x14ac:dyDescent="0.3">
      <c r="I9681" s="47"/>
    </row>
    <row r="9682" spans="9:9" ht="15" customHeight="1" x14ac:dyDescent="0.3">
      <c r="I9682" s="47"/>
    </row>
    <row r="9683" spans="9:9" ht="15" customHeight="1" x14ac:dyDescent="0.3">
      <c r="I9683" s="47"/>
    </row>
    <row r="9684" spans="9:9" ht="15" customHeight="1" x14ac:dyDescent="0.3">
      <c r="I9684" s="47"/>
    </row>
    <row r="9685" spans="9:9" ht="15" customHeight="1" x14ac:dyDescent="0.3">
      <c r="I9685" s="47"/>
    </row>
    <row r="9686" spans="9:9" ht="15" customHeight="1" x14ac:dyDescent="0.3">
      <c r="I9686" s="47"/>
    </row>
    <row r="9687" spans="9:9" ht="15" customHeight="1" x14ac:dyDescent="0.3">
      <c r="I9687" s="47"/>
    </row>
    <row r="9688" spans="9:9" ht="15" customHeight="1" x14ac:dyDescent="0.3">
      <c r="I9688" s="47"/>
    </row>
    <row r="9689" spans="9:9" ht="15" customHeight="1" x14ac:dyDescent="0.3">
      <c r="I9689" s="47"/>
    </row>
    <row r="9690" spans="9:9" ht="15" customHeight="1" x14ac:dyDescent="0.3">
      <c r="I9690" s="47"/>
    </row>
    <row r="9691" spans="9:9" ht="15" customHeight="1" x14ac:dyDescent="0.3">
      <c r="I9691" s="47"/>
    </row>
    <row r="9692" spans="9:9" ht="15" customHeight="1" x14ac:dyDescent="0.3">
      <c r="I9692" s="47"/>
    </row>
    <row r="9693" spans="9:9" ht="15" customHeight="1" x14ac:dyDescent="0.3">
      <c r="I9693" s="47"/>
    </row>
    <row r="9694" spans="9:9" ht="15" customHeight="1" x14ac:dyDescent="0.3">
      <c r="I9694" s="47"/>
    </row>
    <row r="9695" spans="9:9" ht="15" customHeight="1" x14ac:dyDescent="0.3">
      <c r="I9695" s="47"/>
    </row>
    <row r="9696" spans="9:9" ht="15" customHeight="1" x14ac:dyDescent="0.3">
      <c r="I9696" s="47"/>
    </row>
    <row r="9697" spans="9:9" ht="15" customHeight="1" x14ac:dyDescent="0.3">
      <c r="I9697" s="47"/>
    </row>
    <row r="9698" spans="9:9" ht="15" customHeight="1" x14ac:dyDescent="0.3">
      <c r="I9698" s="47"/>
    </row>
    <row r="9699" spans="9:9" ht="15" customHeight="1" x14ac:dyDescent="0.3">
      <c r="I9699" s="47"/>
    </row>
    <row r="9700" spans="9:9" ht="15" customHeight="1" x14ac:dyDescent="0.3">
      <c r="I9700" s="47"/>
    </row>
    <row r="9701" spans="9:9" ht="15" customHeight="1" x14ac:dyDescent="0.3">
      <c r="I9701" s="47"/>
    </row>
    <row r="9702" spans="9:9" ht="15" customHeight="1" x14ac:dyDescent="0.3">
      <c r="I9702" s="47"/>
    </row>
    <row r="9703" spans="9:9" ht="15" customHeight="1" x14ac:dyDescent="0.3">
      <c r="I9703" s="47"/>
    </row>
    <row r="9704" spans="9:9" ht="15" customHeight="1" x14ac:dyDescent="0.3">
      <c r="I9704" s="47"/>
    </row>
    <row r="9705" spans="9:9" ht="15" customHeight="1" x14ac:dyDescent="0.3">
      <c r="I9705" s="47"/>
    </row>
    <row r="9706" spans="9:9" ht="15" customHeight="1" x14ac:dyDescent="0.3">
      <c r="I9706" s="47"/>
    </row>
    <row r="9707" spans="9:9" ht="15" customHeight="1" x14ac:dyDescent="0.3">
      <c r="I9707" s="47"/>
    </row>
    <row r="9708" spans="9:9" ht="15" customHeight="1" x14ac:dyDescent="0.3">
      <c r="I9708" s="47"/>
    </row>
    <row r="9709" spans="9:9" ht="15" customHeight="1" x14ac:dyDescent="0.3">
      <c r="I9709" s="47"/>
    </row>
    <row r="9710" spans="9:9" ht="15" customHeight="1" x14ac:dyDescent="0.3">
      <c r="I9710" s="47"/>
    </row>
    <row r="9711" spans="9:9" ht="15" customHeight="1" x14ac:dyDescent="0.3">
      <c r="I9711" s="47"/>
    </row>
    <row r="9712" spans="9:9" ht="15" customHeight="1" x14ac:dyDescent="0.3">
      <c r="I9712" s="47"/>
    </row>
    <row r="9713" spans="9:9" ht="15" customHeight="1" x14ac:dyDescent="0.3">
      <c r="I9713" s="47"/>
    </row>
    <row r="9714" spans="9:9" ht="15" customHeight="1" x14ac:dyDescent="0.3">
      <c r="I9714" s="47"/>
    </row>
    <row r="9715" spans="9:9" ht="15" customHeight="1" x14ac:dyDescent="0.3">
      <c r="I9715" s="47"/>
    </row>
    <row r="9716" spans="9:9" ht="15" customHeight="1" x14ac:dyDescent="0.3">
      <c r="I9716" s="47"/>
    </row>
    <row r="9717" spans="9:9" ht="15" customHeight="1" x14ac:dyDescent="0.3">
      <c r="I9717" s="47"/>
    </row>
    <row r="9718" spans="9:9" ht="15" customHeight="1" x14ac:dyDescent="0.3">
      <c r="I9718" s="47"/>
    </row>
    <row r="9719" spans="9:9" ht="15" customHeight="1" x14ac:dyDescent="0.3">
      <c r="I9719" s="47"/>
    </row>
    <row r="9720" spans="9:9" ht="15" customHeight="1" x14ac:dyDescent="0.3">
      <c r="I9720" s="47"/>
    </row>
    <row r="9721" spans="9:9" ht="15" customHeight="1" x14ac:dyDescent="0.3">
      <c r="I9721" s="47"/>
    </row>
    <row r="9722" spans="9:9" ht="15" customHeight="1" x14ac:dyDescent="0.3">
      <c r="I9722" s="47"/>
    </row>
    <row r="9723" spans="9:9" ht="15" customHeight="1" x14ac:dyDescent="0.3">
      <c r="I9723" s="47"/>
    </row>
    <row r="9724" spans="9:9" ht="15" customHeight="1" x14ac:dyDescent="0.3">
      <c r="I9724" s="47"/>
    </row>
    <row r="9725" spans="9:9" ht="15" customHeight="1" x14ac:dyDescent="0.3">
      <c r="I9725" s="47"/>
    </row>
    <row r="9726" spans="9:9" ht="15" customHeight="1" x14ac:dyDescent="0.3">
      <c r="I9726" s="47"/>
    </row>
    <row r="9727" spans="9:9" ht="15" customHeight="1" x14ac:dyDescent="0.3">
      <c r="I9727" s="47"/>
    </row>
    <row r="9728" spans="9:9" ht="15" customHeight="1" x14ac:dyDescent="0.3">
      <c r="I9728" s="47"/>
    </row>
    <row r="9729" spans="9:9" ht="15" customHeight="1" x14ac:dyDescent="0.3">
      <c r="I9729" s="47"/>
    </row>
    <row r="9730" spans="9:9" ht="15" customHeight="1" x14ac:dyDescent="0.3">
      <c r="I9730" s="47"/>
    </row>
    <row r="9731" spans="9:9" ht="15" customHeight="1" x14ac:dyDescent="0.3">
      <c r="I9731" s="47"/>
    </row>
    <row r="9732" spans="9:9" ht="15" customHeight="1" x14ac:dyDescent="0.3">
      <c r="I9732" s="47"/>
    </row>
    <row r="9733" spans="9:9" ht="15" customHeight="1" x14ac:dyDescent="0.3">
      <c r="I9733" s="47"/>
    </row>
    <row r="9734" spans="9:9" ht="15" customHeight="1" x14ac:dyDescent="0.3">
      <c r="I9734" s="47"/>
    </row>
    <row r="9735" spans="9:9" ht="15" customHeight="1" x14ac:dyDescent="0.3">
      <c r="I9735" s="47"/>
    </row>
    <row r="9736" spans="9:9" ht="15" customHeight="1" x14ac:dyDescent="0.3">
      <c r="I9736" s="47"/>
    </row>
    <row r="9737" spans="9:9" ht="15" customHeight="1" x14ac:dyDescent="0.3">
      <c r="I9737" s="47"/>
    </row>
    <row r="9738" spans="9:9" ht="15" customHeight="1" x14ac:dyDescent="0.3">
      <c r="I9738" s="47"/>
    </row>
    <row r="9739" spans="9:9" ht="15" customHeight="1" x14ac:dyDescent="0.3">
      <c r="I9739" s="47"/>
    </row>
    <row r="9740" spans="9:9" ht="15" customHeight="1" x14ac:dyDescent="0.3">
      <c r="I9740" s="47"/>
    </row>
    <row r="9741" spans="9:9" ht="15" customHeight="1" x14ac:dyDescent="0.3">
      <c r="I9741" s="47"/>
    </row>
    <row r="9742" spans="9:9" ht="15" customHeight="1" x14ac:dyDescent="0.3">
      <c r="I9742" s="47"/>
    </row>
    <row r="9743" spans="9:9" ht="15" customHeight="1" x14ac:dyDescent="0.3">
      <c r="I9743" s="47"/>
    </row>
    <row r="9744" spans="9:9" ht="15" customHeight="1" x14ac:dyDescent="0.3">
      <c r="I9744" s="47"/>
    </row>
    <row r="9745" spans="9:9" ht="15" customHeight="1" x14ac:dyDescent="0.3">
      <c r="I9745" s="47"/>
    </row>
    <row r="9746" spans="9:9" ht="15" customHeight="1" x14ac:dyDescent="0.3">
      <c r="I9746" s="47"/>
    </row>
    <row r="9747" spans="9:9" ht="15" customHeight="1" x14ac:dyDescent="0.3">
      <c r="I9747" s="47"/>
    </row>
    <row r="9748" spans="9:9" ht="15" customHeight="1" x14ac:dyDescent="0.3">
      <c r="I9748" s="47"/>
    </row>
    <row r="9749" spans="9:9" ht="15" customHeight="1" x14ac:dyDescent="0.3">
      <c r="I9749" s="47"/>
    </row>
    <row r="9750" spans="9:9" ht="15" customHeight="1" x14ac:dyDescent="0.3">
      <c r="I9750" s="47"/>
    </row>
    <row r="9751" spans="9:9" ht="15" customHeight="1" x14ac:dyDescent="0.3">
      <c r="I9751" s="47"/>
    </row>
    <row r="9752" spans="9:9" ht="15" customHeight="1" x14ac:dyDescent="0.3">
      <c r="I9752" s="47"/>
    </row>
    <row r="9753" spans="9:9" ht="15" customHeight="1" x14ac:dyDescent="0.3">
      <c r="I9753" s="47"/>
    </row>
    <row r="9754" spans="9:9" ht="15" customHeight="1" x14ac:dyDescent="0.3">
      <c r="I9754" s="47"/>
    </row>
    <row r="9755" spans="9:9" ht="15" customHeight="1" x14ac:dyDescent="0.3">
      <c r="I9755" s="47"/>
    </row>
    <row r="9756" spans="9:9" ht="15" customHeight="1" x14ac:dyDescent="0.3">
      <c r="I9756" s="47"/>
    </row>
    <row r="9757" spans="9:9" ht="15" customHeight="1" x14ac:dyDescent="0.3">
      <c r="I9757" s="47"/>
    </row>
    <row r="9758" spans="9:9" ht="15" customHeight="1" x14ac:dyDescent="0.3">
      <c r="I9758" s="47"/>
    </row>
    <row r="9759" spans="9:9" ht="15" customHeight="1" x14ac:dyDescent="0.3">
      <c r="I9759" s="47"/>
    </row>
    <row r="9760" spans="9:9" ht="15" customHeight="1" x14ac:dyDescent="0.3">
      <c r="I9760" s="47"/>
    </row>
    <row r="9761" spans="9:9" ht="15" customHeight="1" x14ac:dyDescent="0.3">
      <c r="I9761" s="47"/>
    </row>
    <row r="9762" spans="9:9" ht="15" customHeight="1" x14ac:dyDescent="0.3">
      <c r="I9762" s="47"/>
    </row>
    <row r="9763" spans="9:9" ht="15" customHeight="1" x14ac:dyDescent="0.3">
      <c r="I9763" s="47"/>
    </row>
    <row r="9764" spans="9:9" ht="15" customHeight="1" x14ac:dyDescent="0.3">
      <c r="I9764" s="47"/>
    </row>
    <row r="9765" spans="9:9" ht="15" customHeight="1" x14ac:dyDescent="0.3">
      <c r="I9765" s="47"/>
    </row>
    <row r="9766" spans="9:9" ht="15" customHeight="1" x14ac:dyDescent="0.3">
      <c r="I9766" s="47"/>
    </row>
    <row r="9767" spans="9:9" ht="15" customHeight="1" x14ac:dyDescent="0.3">
      <c r="I9767" s="47"/>
    </row>
    <row r="9768" spans="9:9" ht="15" customHeight="1" x14ac:dyDescent="0.3">
      <c r="I9768" s="47"/>
    </row>
    <row r="9769" spans="9:9" ht="15" customHeight="1" x14ac:dyDescent="0.3">
      <c r="I9769" s="47"/>
    </row>
    <row r="9770" spans="9:9" ht="15" customHeight="1" x14ac:dyDescent="0.3">
      <c r="I9770" s="47"/>
    </row>
    <row r="9771" spans="9:9" ht="15" customHeight="1" x14ac:dyDescent="0.3">
      <c r="I9771" s="47"/>
    </row>
    <row r="9772" spans="9:9" ht="15" customHeight="1" x14ac:dyDescent="0.3">
      <c r="I9772" s="47"/>
    </row>
    <row r="9773" spans="9:9" ht="15" customHeight="1" x14ac:dyDescent="0.3">
      <c r="I9773" s="47"/>
    </row>
    <row r="9774" spans="9:9" ht="15" customHeight="1" x14ac:dyDescent="0.3">
      <c r="I9774" s="47"/>
    </row>
    <row r="9775" spans="9:9" ht="15" customHeight="1" x14ac:dyDescent="0.3">
      <c r="I9775" s="47"/>
    </row>
    <row r="9776" spans="9:9" ht="15" customHeight="1" x14ac:dyDescent="0.3">
      <c r="I9776" s="47"/>
    </row>
    <row r="9777" spans="9:9" ht="15" customHeight="1" x14ac:dyDescent="0.3">
      <c r="I9777" s="47"/>
    </row>
    <row r="9778" spans="9:9" ht="15" customHeight="1" x14ac:dyDescent="0.3">
      <c r="I9778" s="47"/>
    </row>
    <row r="9779" spans="9:9" ht="15" customHeight="1" x14ac:dyDescent="0.3">
      <c r="I9779" s="47"/>
    </row>
    <row r="9780" spans="9:9" ht="15" customHeight="1" x14ac:dyDescent="0.3">
      <c r="I9780" s="47"/>
    </row>
    <row r="9781" spans="9:9" ht="15" customHeight="1" x14ac:dyDescent="0.3">
      <c r="I9781" s="47"/>
    </row>
    <row r="9782" spans="9:9" ht="15" customHeight="1" x14ac:dyDescent="0.3">
      <c r="I9782" s="47"/>
    </row>
    <row r="9783" spans="9:9" ht="15" customHeight="1" x14ac:dyDescent="0.3">
      <c r="I9783" s="47"/>
    </row>
    <row r="9784" spans="9:9" ht="15" customHeight="1" x14ac:dyDescent="0.3">
      <c r="I9784" s="47"/>
    </row>
    <row r="9785" spans="9:9" ht="15" customHeight="1" x14ac:dyDescent="0.3">
      <c r="I9785" s="47"/>
    </row>
    <row r="9786" spans="9:9" ht="15" customHeight="1" x14ac:dyDescent="0.3">
      <c r="I9786" s="47"/>
    </row>
    <row r="9787" spans="9:9" ht="15" customHeight="1" x14ac:dyDescent="0.3">
      <c r="I9787" s="47"/>
    </row>
    <row r="9788" spans="9:9" ht="15" customHeight="1" x14ac:dyDescent="0.3">
      <c r="I9788" s="47"/>
    </row>
    <row r="9789" spans="9:9" ht="15" customHeight="1" x14ac:dyDescent="0.3">
      <c r="I9789" s="47"/>
    </row>
    <row r="9790" spans="9:9" ht="15" customHeight="1" x14ac:dyDescent="0.3">
      <c r="I9790" s="47"/>
    </row>
    <row r="9791" spans="9:9" ht="15" customHeight="1" x14ac:dyDescent="0.3">
      <c r="I9791" s="47"/>
    </row>
    <row r="9792" spans="9:9" ht="15" customHeight="1" x14ac:dyDescent="0.3">
      <c r="I9792" s="47"/>
    </row>
    <row r="9793" spans="9:9" ht="15" customHeight="1" x14ac:dyDescent="0.3">
      <c r="I9793" s="47"/>
    </row>
    <row r="9794" spans="9:9" ht="15" customHeight="1" x14ac:dyDescent="0.3">
      <c r="I9794" s="47"/>
    </row>
    <row r="9795" spans="9:9" ht="15" customHeight="1" x14ac:dyDescent="0.3">
      <c r="I9795" s="47"/>
    </row>
    <row r="9796" spans="9:9" ht="15" customHeight="1" x14ac:dyDescent="0.3">
      <c r="I9796" s="47"/>
    </row>
    <row r="9797" spans="9:9" ht="15" customHeight="1" x14ac:dyDescent="0.3">
      <c r="I9797" s="47"/>
    </row>
    <row r="9798" spans="9:9" ht="15" customHeight="1" x14ac:dyDescent="0.3">
      <c r="I9798" s="47"/>
    </row>
    <row r="9799" spans="9:9" ht="15" customHeight="1" x14ac:dyDescent="0.3">
      <c r="I9799" s="47"/>
    </row>
    <row r="9800" spans="9:9" ht="15" customHeight="1" x14ac:dyDescent="0.3">
      <c r="I9800" s="47"/>
    </row>
    <row r="9801" spans="9:9" ht="15" customHeight="1" x14ac:dyDescent="0.3">
      <c r="I9801" s="47"/>
    </row>
    <row r="9802" spans="9:9" ht="15" customHeight="1" x14ac:dyDescent="0.3">
      <c r="I9802" s="47"/>
    </row>
    <row r="9803" spans="9:9" ht="15" customHeight="1" x14ac:dyDescent="0.3">
      <c r="I9803" s="47"/>
    </row>
    <row r="9804" spans="9:9" ht="15" customHeight="1" x14ac:dyDescent="0.3">
      <c r="I9804" s="47"/>
    </row>
    <row r="9805" spans="9:9" ht="15" customHeight="1" x14ac:dyDescent="0.3">
      <c r="I9805" s="47"/>
    </row>
    <row r="9806" spans="9:9" ht="15" customHeight="1" x14ac:dyDescent="0.3">
      <c r="I9806" s="47"/>
    </row>
    <row r="9807" spans="9:9" ht="15" customHeight="1" x14ac:dyDescent="0.3">
      <c r="I9807" s="47"/>
    </row>
    <row r="9808" spans="9:9" ht="15" customHeight="1" x14ac:dyDescent="0.3">
      <c r="I9808" s="47"/>
    </row>
    <row r="9809" spans="9:9" ht="15" customHeight="1" x14ac:dyDescent="0.3">
      <c r="I9809" s="47"/>
    </row>
    <row r="9810" spans="9:9" ht="15" customHeight="1" x14ac:dyDescent="0.3">
      <c r="I9810" s="47"/>
    </row>
    <row r="9811" spans="9:9" ht="15" customHeight="1" x14ac:dyDescent="0.3">
      <c r="I9811" s="47"/>
    </row>
    <row r="9812" spans="9:9" ht="15" customHeight="1" x14ac:dyDescent="0.3">
      <c r="I9812" s="47"/>
    </row>
    <row r="9813" spans="9:9" ht="15" customHeight="1" x14ac:dyDescent="0.3">
      <c r="I9813" s="47"/>
    </row>
    <row r="9814" spans="9:9" ht="15" customHeight="1" x14ac:dyDescent="0.3">
      <c r="I9814" s="47"/>
    </row>
    <row r="9815" spans="9:9" ht="15" customHeight="1" x14ac:dyDescent="0.3">
      <c r="I9815" s="47"/>
    </row>
    <row r="9816" spans="9:9" ht="15" customHeight="1" x14ac:dyDescent="0.3">
      <c r="I9816" s="47"/>
    </row>
    <row r="9817" spans="9:9" ht="15" customHeight="1" x14ac:dyDescent="0.3">
      <c r="I9817" s="47"/>
    </row>
    <row r="9818" spans="9:9" ht="15" customHeight="1" x14ac:dyDescent="0.3">
      <c r="I9818" s="47"/>
    </row>
    <row r="9819" spans="9:9" ht="15" customHeight="1" x14ac:dyDescent="0.3">
      <c r="I9819" s="47"/>
    </row>
    <row r="9820" spans="9:9" ht="15" customHeight="1" x14ac:dyDescent="0.3">
      <c r="I9820" s="47"/>
    </row>
    <row r="9821" spans="9:9" ht="15" customHeight="1" x14ac:dyDescent="0.3">
      <c r="I9821" s="47"/>
    </row>
    <row r="9822" spans="9:9" ht="15" customHeight="1" x14ac:dyDescent="0.3">
      <c r="I9822" s="47"/>
    </row>
    <row r="9823" spans="9:9" ht="15" customHeight="1" x14ac:dyDescent="0.3">
      <c r="I9823" s="47"/>
    </row>
    <row r="9824" spans="9:9" ht="15" customHeight="1" x14ac:dyDescent="0.3">
      <c r="I9824" s="47"/>
    </row>
    <row r="9825" spans="9:9" ht="15" customHeight="1" x14ac:dyDescent="0.3">
      <c r="I9825" s="47"/>
    </row>
    <row r="9826" spans="9:9" ht="15" customHeight="1" x14ac:dyDescent="0.3">
      <c r="I9826" s="47"/>
    </row>
    <row r="9827" spans="9:9" ht="15" customHeight="1" x14ac:dyDescent="0.3">
      <c r="I9827" s="47"/>
    </row>
    <row r="9828" spans="9:9" ht="15" customHeight="1" x14ac:dyDescent="0.3">
      <c r="I9828" s="47"/>
    </row>
    <row r="9829" spans="9:9" ht="15" customHeight="1" x14ac:dyDescent="0.3">
      <c r="I9829" s="47"/>
    </row>
    <row r="9830" spans="9:9" ht="15" customHeight="1" x14ac:dyDescent="0.3">
      <c r="I9830" s="47"/>
    </row>
    <row r="9831" spans="9:9" ht="15" customHeight="1" x14ac:dyDescent="0.3">
      <c r="I9831" s="47"/>
    </row>
    <row r="9832" spans="9:9" ht="15" customHeight="1" x14ac:dyDescent="0.3">
      <c r="I9832" s="47"/>
    </row>
    <row r="9833" spans="9:9" ht="15" customHeight="1" x14ac:dyDescent="0.3">
      <c r="I9833" s="47"/>
    </row>
    <row r="9834" spans="9:9" ht="15" customHeight="1" x14ac:dyDescent="0.3">
      <c r="I9834" s="47"/>
    </row>
    <row r="9835" spans="9:9" ht="15" customHeight="1" x14ac:dyDescent="0.3">
      <c r="I9835" s="47"/>
    </row>
    <row r="9836" spans="9:9" ht="15" customHeight="1" x14ac:dyDescent="0.3">
      <c r="I9836" s="47"/>
    </row>
    <row r="9837" spans="9:9" ht="15" customHeight="1" x14ac:dyDescent="0.3">
      <c r="I9837" s="47"/>
    </row>
    <row r="9838" spans="9:9" ht="15" customHeight="1" x14ac:dyDescent="0.3">
      <c r="I9838" s="47"/>
    </row>
    <row r="9839" spans="9:9" ht="15" customHeight="1" x14ac:dyDescent="0.3">
      <c r="I9839" s="47"/>
    </row>
    <row r="9840" spans="9:9" ht="15" customHeight="1" x14ac:dyDescent="0.3">
      <c r="I9840" s="47"/>
    </row>
    <row r="9841" spans="9:9" ht="15" customHeight="1" x14ac:dyDescent="0.3">
      <c r="I9841" s="47"/>
    </row>
    <row r="9842" spans="9:9" ht="15" customHeight="1" x14ac:dyDescent="0.3">
      <c r="I9842" s="47"/>
    </row>
    <row r="9843" spans="9:9" ht="15" customHeight="1" x14ac:dyDescent="0.3">
      <c r="I9843" s="47"/>
    </row>
    <row r="9844" spans="9:9" ht="15" customHeight="1" x14ac:dyDescent="0.3">
      <c r="I9844" s="47"/>
    </row>
    <row r="9845" spans="9:9" ht="15" customHeight="1" x14ac:dyDescent="0.3">
      <c r="I9845" s="47"/>
    </row>
    <row r="9846" spans="9:9" ht="15" customHeight="1" x14ac:dyDescent="0.3">
      <c r="I9846" s="47"/>
    </row>
    <row r="9847" spans="9:9" ht="15" customHeight="1" x14ac:dyDescent="0.3">
      <c r="I9847" s="47"/>
    </row>
    <row r="9848" spans="9:9" ht="15" customHeight="1" x14ac:dyDescent="0.3">
      <c r="I9848" s="47"/>
    </row>
    <row r="9849" spans="9:9" ht="15" customHeight="1" x14ac:dyDescent="0.3">
      <c r="I9849" s="47"/>
    </row>
    <row r="9850" spans="9:9" ht="15" customHeight="1" x14ac:dyDescent="0.3">
      <c r="I9850" s="47"/>
    </row>
    <row r="9851" spans="9:9" ht="15" customHeight="1" x14ac:dyDescent="0.3">
      <c r="I9851" s="47"/>
    </row>
    <row r="9852" spans="9:9" ht="15" customHeight="1" x14ac:dyDescent="0.3">
      <c r="I9852" s="47"/>
    </row>
    <row r="9853" spans="9:9" ht="15" customHeight="1" x14ac:dyDescent="0.3">
      <c r="I9853" s="47"/>
    </row>
    <row r="9854" spans="9:9" ht="15" customHeight="1" x14ac:dyDescent="0.3">
      <c r="I9854" s="47"/>
    </row>
    <row r="9855" spans="9:9" ht="15" customHeight="1" x14ac:dyDescent="0.3">
      <c r="I9855" s="47"/>
    </row>
    <row r="9856" spans="9:9" ht="15" customHeight="1" x14ac:dyDescent="0.3">
      <c r="I9856" s="47"/>
    </row>
    <row r="9857" spans="9:9" ht="15" customHeight="1" x14ac:dyDescent="0.3">
      <c r="I9857" s="47"/>
    </row>
    <row r="9858" spans="9:9" ht="15" customHeight="1" x14ac:dyDescent="0.3">
      <c r="I9858" s="47"/>
    </row>
    <row r="9859" spans="9:9" ht="15" customHeight="1" x14ac:dyDescent="0.3">
      <c r="I9859" s="47"/>
    </row>
    <row r="9860" spans="9:9" ht="15" customHeight="1" x14ac:dyDescent="0.3">
      <c r="I9860" s="47"/>
    </row>
    <row r="9861" spans="9:9" ht="15" customHeight="1" x14ac:dyDescent="0.3">
      <c r="I9861" s="47"/>
    </row>
    <row r="9862" spans="9:9" ht="15" customHeight="1" x14ac:dyDescent="0.3">
      <c r="I9862" s="47"/>
    </row>
    <row r="9863" spans="9:9" ht="15" customHeight="1" x14ac:dyDescent="0.3">
      <c r="I9863" s="47"/>
    </row>
    <row r="9864" spans="9:9" ht="15" customHeight="1" x14ac:dyDescent="0.3">
      <c r="I9864" s="47"/>
    </row>
    <row r="9865" spans="9:9" ht="15" customHeight="1" x14ac:dyDescent="0.3">
      <c r="I9865" s="47"/>
    </row>
    <row r="9866" spans="9:9" ht="15" customHeight="1" x14ac:dyDescent="0.3">
      <c r="I9866" s="47"/>
    </row>
    <row r="9867" spans="9:9" ht="15" customHeight="1" x14ac:dyDescent="0.3">
      <c r="I9867" s="47"/>
    </row>
    <row r="9868" spans="9:9" ht="15" customHeight="1" x14ac:dyDescent="0.3">
      <c r="I9868" s="47"/>
    </row>
    <row r="9869" spans="9:9" ht="15" customHeight="1" x14ac:dyDescent="0.3">
      <c r="I9869" s="47"/>
    </row>
    <row r="9870" spans="9:9" ht="15" customHeight="1" x14ac:dyDescent="0.3">
      <c r="I9870" s="47"/>
    </row>
    <row r="9871" spans="9:9" ht="15" customHeight="1" x14ac:dyDescent="0.3">
      <c r="I9871" s="47"/>
    </row>
    <row r="9872" spans="9:9" ht="15" customHeight="1" x14ac:dyDescent="0.3">
      <c r="I9872" s="47"/>
    </row>
    <row r="9873" spans="9:9" ht="15" customHeight="1" x14ac:dyDescent="0.3">
      <c r="I9873" s="47"/>
    </row>
    <row r="9874" spans="9:9" ht="15" customHeight="1" x14ac:dyDescent="0.3">
      <c r="I9874" s="47"/>
    </row>
    <row r="9875" spans="9:9" ht="15" customHeight="1" x14ac:dyDescent="0.3">
      <c r="I9875" s="47"/>
    </row>
    <row r="9876" spans="9:9" ht="15" customHeight="1" x14ac:dyDescent="0.3">
      <c r="I9876" s="47"/>
    </row>
    <row r="9877" spans="9:9" ht="15" customHeight="1" x14ac:dyDescent="0.3">
      <c r="I9877" s="47"/>
    </row>
    <row r="9878" spans="9:9" ht="15" customHeight="1" x14ac:dyDescent="0.3">
      <c r="I9878" s="47"/>
    </row>
    <row r="9879" spans="9:9" ht="15" customHeight="1" x14ac:dyDescent="0.3">
      <c r="I9879" s="47"/>
    </row>
    <row r="9880" spans="9:9" ht="15" customHeight="1" x14ac:dyDescent="0.3">
      <c r="I9880" s="47"/>
    </row>
    <row r="9881" spans="9:9" ht="15" customHeight="1" x14ac:dyDescent="0.3">
      <c r="I9881" s="47"/>
    </row>
    <row r="9882" spans="9:9" ht="15" customHeight="1" x14ac:dyDescent="0.3">
      <c r="I9882" s="47"/>
    </row>
    <row r="9883" spans="9:9" ht="15" customHeight="1" x14ac:dyDescent="0.3">
      <c r="I9883" s="47"/>
    </row>
    <row r="9884" spans="9:9" ht="15" customHeight="1" x14ac:dyDescent="0.3">
      <c r="I9884" s="47"/>
    </row>
    <row r="9885" spans="9:9" ht="15" customHeight="1" x14ac:dyDescent="0.3">
      <c r="I9885" s="47"/>
    </row>
    <row r="9886" spans="9:9" ht="15" customHeight="1" x14ac:dyDescent="0.3">
      <c r="I9886" s="47"/>
    </row>
    <row r="9887" spans="9:9" ht="15" customHeight="1" x14ac:dyDescent="0.3">
      <c r="I9887" s="47"/>
    </row>
    <row r="9888" spans="9:9" ht="15" customHeight="1" x14ac:dyDescent="0.3">
      <c r="I9888" s="47"/>
    </row>
    <row r="9889" spans="9:9" ht="15" customHeight="1" x14ac:dyDescent="0.3">
      <c r="I9889" s="47"/>
    </row>
    <row r="9890" spans="9:9" ht="15" customHeight="1" x14ac:dyDescent="0.3">
      <c r="I9890" s="47"/>
    </row>
    <row r="9891" spans="9:9" ht="15" customHeight="1" x14ac:dyDescent="0.3">
      <c r="I9891" s="47"/>
    </row>
    <row r="9892" spans="9:9" ht="15" customHeight="1" x14ac:dyDescent="0.3">
      <c r="I9892" s="47"/>
    </row>
    <row r="9893" spans="9:9" ht="15" customHeight="1" x14ac:dyDescent="0.3">
      <c r="I9893" s="47"/>
    </row>
    <row r="9894" spans="9:9" ht="15" customHeight="1" x14ac:dyDescent="0.3">
      <c r="I9894" s="47"/>
    </row>
    <row r="9895" spans="9:9" ht="15" customHeight="1" x14ac:dyDescent="0.3">
      <c r="I9895" s="47"/>
    </row>
    <row r="9896" spans="9:9" ht="15" customHeight="1" x14ac:dyDescent="0.3">
      <c r="I9896" s="47"/>
    </row>
    <row r="9897" spans="9:9" ht="15" customHeight="1" x14ac:dyDescent="0.3">
      <c r="I9897" s="47"/>
    </row>
    <row r="9898" spans="9:9" ht="15" customHeight="1" x14ac:dyDescent="0.3">
      <c r="I9898" s="47"/>
    </row>
    <row r="9899" spans="9:9" ht="15" customHeight="1" x14ac:dyDescent="0.3">
      <c r="I9899" s="47"/>
    </row>
    <row r="9900" spans="9:9" ht="15" customHeight="1" x14ac:dyDescent="0.3">
      <c r="I9900" s="47"/>
    </row>
    <row r="9901" spans="9:9" ht="15" customHeight="1" x14ac:dyDescent="0.3">
      <c r="I9901" s="47"/>
    </row>
    <row r="9902" spans="9:9" ht="15" customHeight="1" x14ac:dyDescent="0.3">
      <c r="I9902" s="47"/>
    </row>
    <row r="9903" spans="9:9" ht="15" customHeight="1" x14ac:dyDescent="0.3">
      <c r="I9903" s="47"/>
    </row>
    <row r="9904" spans="9:9" ht="15" customHeight="1" x14ac:dyDescent="0.3">
      <c r="I9904" s="47"/>
    </row>
    <row r="9905" spans="9:9" ht="15" customHeight="1" x14ac:dyDescent="0.3">
      <c r="I9905" s="47"/>
    </row>
    <row r="9906" spans="9:9" ht="15" customHeight="1" x14ac:dyDescent="0.3">
      <c r="I9906" s="47"/>
    </row>
    <row r="9907" spans="9:9" ht="15" customHeight="1" x14ac:dyDescent="0.3">
      <c r="I9907" s="47"/>
    </row>
    <row r="9908" spans="9:9" ht="15" customHeight="1" x14ac:dyDescent="0.3">
      <c r="I9908" s="47"/>
    </row>
    <row r="9909" spans="9:9" ht="15" customHeight="1" x14ac:dyDescent="0.3">
      <c r="I9909" s="47"/>
    </row>
    <row r="9910" spans="9:9" ht="15" customHeight="1" x14ac:dyDescent="0.3">
      <c r="I9910" s="47"/>
    </row>
    <row r="9911" spans="9:9" ht="15" customHeight="1" x14ac:dyDescent="0.3">
      <c r="I9911" s="47"/>
    </row>
    <row r="9912" spans="9:9" ht="15" customHeight="1" x14ac:dyDescent="0.3">
      <c r="I9912" s="47"/>
    </row>
    <row r="9913" spans="9:9" ht="15" customHeight="1" x14ac:dyDescent="0.3">
      <c r="I9913" s="47"/>
    </row>
    <row r="9914" spans="9:9" ht="15" customHeight="1" x14ac:dyDescent="0.3">
      <c r="I9914" s="47"/>
    </row>
    <row r="9915" spans="9:9" ht="15" customHeight="1" x14ac:dyDescent="0.3">
      <c r="I9915" s="47"/>
    </row>
    <row r="9916" spans="9:9" ht="15" customHeight="1" x14ac:dyDescent="0.3">
      <c r="I9916" s="47"/>
    </row>
    <row r="9917" spans="9:9" ht="15" customHeight="1" x14ac:dyDescent="0.3">
      <c r="I9917" s="47"/>
    </row>
    <row r="9918" spans="9:9" ht="15" customHeight="1" x14ac:dyDescent="0.3">
      <c r="I9918" s="47"/>
    </row>
    <row r="9919" spans="9:9" ht="15" customHeight="1" x14ac:dyDescent="0.3">
      <c r="I9919" s="47"/>
    </row>
    <row r="9920" spans="9:9" ht="15" customHeight="1" x14ac:dyDescent="0.3">
      <c r="I9920" s="47"/>
    </row>
    <row r="9921" spans="9:9" ht="15" customHeight="1" x14ac:dyDescent="0.3">
      <c r="I9921" s="47"/>
    </row>
    <row r="9922" spans="9:9" ht="15" customHeight="1" x14ac:dyDescent="0.3">
      <c r="I9922" s="47"/>
    </row>
    <row r="9923" spans="9:9" ht="15" customHeight="1" x14ac:dyDescent="0.3">
      <c r="I9923" s="47"/>
    </row>
    <row r="9924" spans="9:9" ht="15" customHeight="1" x14ac:dyDescent="0.3">
      <c r="I9924" s="47"/>
    </row>
    <row r="9925" spans="9:9" ht="15" customHeight="1" x14ac:dyDescent="0.3">
      <c r="I9925" s="47"/>
    </row>
    <row r="9926" spans="9:9" ht="15" customHeight="1" x14ac:dyDescent="0.3">
      <c r="I9926" s="47"/>
    </row>
    <row r="9927" spans="9:9" ht="15" customHeight="1" x14ac:dyDescent="0.3">
      <c r="I9927" s="47"/>
    </row>
    <row r="9928" spans="9:9" ht="15" customHeight="1" x14ac:dyDescent="0.3">
      <c r="I9928" s="47"/>
    </row>
    <row r="9929" spans="9:9" ht="15" customHeight="1" x14ac:dyDescent="0.3">
      <c r="I9929" s="47"/>
    </row>
    <row r="9930" spans="9:9" ht="15" customHeight="1" x14ac:dyDescent="0.3">
      <c r="I9930" s="47"/>
    </row>
    <row r="9931" spans="9:9" ht="15" customHeight="1" x14ac:dyDescent="0.3">
      <c r="I9931" s="47"/>
    </row>
    <row r="9932" spans="9:9" ht="15" customHeight="1" x14ac:dyDescent="0.3">
      <c r="I9932" s="47"/>
    </row>
    <row r="9933" spans="9:9" ht="15" customHeight="1" x14ac:dyDescent="0.3">
      <c r="I9933" s="47"/>
    </row>
    <row r="9934" spans="9:9" ht="15" customHeight="1" x14ac:dyDescent="0.3">
      <c r="I9934" s="47"/>
    </row>
    <row r="9935" spans="9:9" ht="15" customHeight="1" x14ac:dyDescent="0.3">
      <c r="I9935" s="47"/>
    </row>
    <row r="9936" spans="9:9" ht="15" customHeight="1" x14ac:dyDescent="0.3">
      <c r="I9936" s="47"/>
    </row>
    <row r="9937" spans="9:9" ht="15" customHeight="1" x14ac:dyDescent="0.3">
      <c r="I9937" s="47"/>
    </row>
    <row r="9938" spans="9:9" ht="15" customHeight="1" x14ac:dyDescent="0.3">
      <c r="I9938" s="47"/>
    </row>
    <row r="9939" spans="9:9" ht="15" customHeight="1" x14ac:dyDescent="0.3">
      <c r="I9939" s="47"/>
    </row>
    <row r="9940" spans="9:9" ht="15" customHeight="1" x14ac:dyDescent="0.3">
      <c r="I9940" s="47"/>
    </row>
    <row r="9941" spans="9:9" ht="15" customHeight="1" x14ac:dyDescent="0.3">
      <c r="I9941" s="47"/>
    </row>
    <row r="9942" spans="9:9" ht="15" customHeight="1" x14ac:dyDescent="0.3">
      <c r="I9942" s="47"/>
    </row>
    <row r="9943" spans="9:9" ht="15" customHeight="1" x14ac:dyDescent="0.3">
      <c r="I9943" s="47"/>
    </row>
    <row r="9944" spans="9:9" ht="15" customHeight="1" x14ac:dyDescent="0.3">
      <c r="I9944" s="47"/>
    </row>
    <row r="9945" spans="9:9" ht="15" customHeight="1" x14ac:dyDescent="0.3">
      <c r="I9945" s="47"/>
    </row>
    <row r="9946" spans="9:9" ht="15" customHeight="1" x14ac:dyDescent="0.3">
      <c r="I9946" s="47"/>
    </row>
    <row r="9947" spans="9:9" ht="15" customHeight="1" x14ac:dyDescent="0.3">
      <c r="I9947" s="47"/>
    </row>
    <row r="9948" spans="9:9" ht="15" customHeight="1" x14ac:dyDescent="0.3">
      <c r="I9948" s="47"/>
    </row>
    <row r="9949" spans="9:9" ht="15" customHeight="1" x14ac:dyDescent="0.3">
      <c r="I9949" s="47"/>
    </row>
    <row r="9950" spans="9:9" ht="15" customHeight="1" x14ac:dyDescent="0.3">
      <c r="I9950" s="47"/>
    </row>
    <row r="9951" spans="9:9" ht="15" customHeight="1" x14ac:dyDescent="0.3">
      <c r="I9951" s="47"/>
    </row>
    <row r="9952" spans="9:9" ht="15" customHeight="1" x14ac:dyDescent="0.3">
      <c r="I9952" s="47"/>
    </row>
    <row r="9953" spans="9:9" ht="15" customHeight="1" x14ac:dyDescent="0.3">
      <c r="I9953" s="47"/>
    </row>
    <row r="9954" spans="9:9" ht="15" customHeight="1" x14ac:dyDescent="0.3">
      <c r="I9954" s="47"/>
    </row>
    <row r="9955" spans="9:9" ht="15" customHeight="1" x14ac:dyDescent="0.3">
      <c r="I9955" s="47"/>
    </row>
    <row r="9956" spans="9:9" ht="15" customHeight="1" x14ac:dyDescent="0.3">
      <c r="I9956" s="47"/>
    </row>
    <row r="9957" spans="9:9" ht="15" customHeight="1" x14ac:dyDescent="0.3">
      <c r="I9957" s="47"/>
    </row>
    <row r="9958" spans="9:9" ht="15" customHeight="1" x14ac:dyDescent="0.3">
      <c r="I9958" s="47"/>
    </row>
    <row r="9959" spans="9:9" ht="15" customHeight="1" x14ac:dyDescent="0.3">
      <c r="I9959" s="47"/>
    </row>
    <row r="9960" spans="9:9" ht="15" customHeight="1" x14ac:dyDescent="0.3">
      <c r="I9960" s="47"/>
    </row>
    <row r="9961" spans="9:9" ht="15" customHeight="1" x14ac:dyDescent="0.3">
      <c r="I9961" s="47"/>
    </row>
    <row r="9962" spans="9:9" ht="15" customHeight="1" x14ac:dyDescent="0.3">
      <c r="I9962" s="47"/>
    </row>
    <row r="9963" spans="9:9" ht="15" customHeight="1" x14ac:dyDescent="0.3">
      <c r="I9963" s="47"/>
    </row>
    <row r="9964" spans="9:9" ht="15" customHeight="1" x14ac:dyDescent="0.3">
      <c r="I9964" s="47"/>
    </row>
    <row r="9965" spans="9:9" ht="15" customHeight="1" x14ac:dyDescent="0.3">
      <c r="I9965" s="47"/>
    </row>
    <row r="9966" spans="9:9" ht="15" customHeight="1" x14ac:dyDescent="0.3">
      <c r="I9966" s="47"/>
    </row>
    <row r="9967" spans="9:9" ht="15" customHeight="1" x14ac:dyDescent="0.3">
      <c r="I9967" s="47"/>
    </row>
    <row r="9968" spans="9:9" ht="15" customHeight="1" x14ac:dyDescent="0.3">
      <c r="I9968" s="47"/>
    </row>
    <row r="9969" spans="9:9" ht="15" customHeight="1" x14ac:dyDescent="0.3">
      <c r="I9969" s="47"/>
    </row>
    <row r="9970" spans="9:9" ht="15" customHeight="1" x14ac:dyDescent="0.3">
      <c r="I9970" s="47"/>
    </row>
    <row r="9971" spans="9:9" ht="15" customHeight="1" x14ac:dyDescent="0.3">
      <c r="I9971" s="47"/>
    </row>
    <row r="9972" spans="9:9" ht="15" customHeight="1" x14ac:dyDescent="0.3">
      <c r="I9972" s="47"/>
    </row>
    <row r="9973" spans="9:9" ht="15" customHeight="1" x14ac:dyDescent="0.3">
      <c r="I9973" s="47"/>
    </row>
    <row r="9974" spans="9:9" ht="15" customHeight="1" x14ac:dyDescent="0.3">
      <c r="I9974" s="47"/>
    </row>
    <row r="9975" spans="9:9" ht="15" customHeight="1" x14ac:dyDescent="0.3">
      <c r="I9975" s="47"/>
    </row>
    <row r="9976" spans="9:9" ht="15" customHeight="1" x14ac:dyDescent="0.3">
      <c r="I9976" s="47"/>
    </row>
    <row r="9977" spans="9:9" ht="15" customHeight="1" x14ac:dyDescent="0.3">
      <c r="I9977" s="47"/>
    </row>
    <row r="9978" spans="9:9" ht="15" customHeight="1" x14ac:dyDescent="0.3">
      <c r="I9978" s="47"/>
    </row>
    <row r="9979" spans="9:9" ht="15" customHeight="1" x14ac:dyDescent="0.3">
      <c r="I9979" s="47"/>
    </row>
    <row r="9980" spans="9:9" ht="15" customHeight="1" x14ac:dyDescent="0.3">
      <c r="I9980" s="47"/>
    </row>
    <row r="9981" spans="9:9" ht="15" customHeight="1" x14ac:dyDescent="0.3">
      <c r="I9981" s="47"/>
    </row>
    <row r="9982" spans="9:9" ht="15" customHeight="1" x14ac:dyDescent="0.3">
      <c r="I9982" s="47"/>
    </row>
    <row r="9983" spans="9:9" ht="15" customHeight="1" x14ac:dyDescent="0.3">
      <c r="I9983" s="47"/>
    </row>
    <row r="9984" spans="9:9" ht="15" customHeight="1" x14ac:dyDescent="0.3">
      <c r="I9984" s="47"/>
    </row>
    <row r="9985" spans="9:9" ht="15" customHeight="1" x14ac:dyDescent="0.3">
      <c r="I9985" s="47"/>
    </row>
    <row r="9986" spans="9:9" ht="15" customHeight="1" x14ac:dyDescent="0.3">
      <c r="I9986" s="47"/>
    </row>
    <row r="9987" spans="9:9" ht="15" customHeight="1" x14ac:dyDescent="0.3">
      <c r="I9987" s="47"/>
    </row>
    <row r="9988" spans="9:9" ht="15" customHeight="1" x14ac:dyDescent="0.3">
      <c r="I9988" s="47"/>
    </row>
    <row r="9989" spans="9:9" ht="15" customHeight="1" x14ac:dyDescent="0.3">
      <c r="I9989" s="47"/>
    </row>
    <row r="9990" spans="9:9" ht="15" customHeight="1" x14ac:dyDescent="0.3">
      <c r="I9990" s="47"/>
    </row>
    <row r="9991" spans="9:9" ht="15" customHeight="1" x14ac:dyDescent="0.3">
      <c r="I9991" s="47"/>
    </row>
    <row r="9992" spans="9:9" ht="15" customHeight="1" x14ac:dyDescent="0.3">
      <c r="I9992" s="47"/>
    </row>
    <row r="9993" spans="9:9" ht="15" customHeight="1" x14ac:dyDescent="0.3">
      <c r="I9993" s="47"/>
    </row>
    <row r="9994" spans="9:9" ht="15" customHeight="1" x14ac:dyDescent="0.3">
      <c r="I9994" s="47"/>
    </row>
    <row r="9995" spans="9:9" ht="15" customHeight="1" x14ac:dyDescent="0.3">
      <c r="I9995" s="47"/>
    </row>
    <row r="9996" spans="9:9" ht="15" customHeight="1" x14ac:dyDescent="0.3">
      <c r="I9996" s="47"/>
    </row>
    <row r="9997" spans="9:9" ht="15" customHeight="1" x14ac:dyDescent="0.3">
      <c r="I9997" s="47"/>
    </row>
    <row r="9998" spans="9:9" ht="15" customHeight="1" x14ac:dyDescent="0.3">
      <c r="I9998" s="47"/>
    </row>
    <row r="9999" spans="9:9" ht="15" customHeight="1" x14ac:dyDescent="0.3">
      <c r="I9999" s="47"/>
    </row>
    <row r="10000" spans="9:9" ht="15" customHeight="1" x14ac:dyDescent="0.3">
      <c r="I10000" s="47"/>
    </row>
    <row r="10001" spans="9:9" ht="15" customHeight="1" x14ac:dyDescent="0.3">
      <c r="I10001" s="47"/>
    </row>
    <row r="10002" spans="9:9" ht="15" customHeight="1" x14ac:dyDescent="0.3">
      <c r="I10002" s="47"/>
    </row>
    <row r="10003" spans="9:9" ht="15" customHeight="1" x14ac:dyDescent="0.3">
      <c r="I10003" s="47"/>
    </row>
    <row r="10004" spans="9:9" ht="15" customHeight="1" x14ac:dyDescent="0.3">
      <c r="I10004" s="47"/>
    </row>
    <row r="10005" spans="9:9" ht="15" customHeight="1" x14ac:dyDescent="0.3">
      <c r="I10005" s="47"/>
    </row>
    <row r="10006" spans="9:9" ht="15" customHeight="1" x14ac:dyDescent="0.3">
      <c r="I10006" s="47"/>
    </row>
    <row r="10007" spans="9:9" ht="15" customHeight="1" x14ac:dyDescent="0.3">
      <c r="I10007" s="47"/>
    </row>
    <row r="10008" spans="9:9" ht="15" customHeight="1" x14ac:dyDescent="0.3">
      <c r="I10008" s="47"/>
    </row>
    <row r="10009" spans="9:9" ht="15" customHeight="1" x14ac:dyDescent="0.3">
      <c r="I10009" s="47"/>
    </row>
    <row r="10010" spans="9:9" ht="15" customHeight="1" x14ac:dyDescent="0.3">
      <c r="I10010" s="47"/>
    </row>
    <row r="10011" spans="9:9" ht="15" customHeight="1" x14ac:dyDescent="0.3">
      <c r="I10011" s="47"/>
    </row>
    <row r="10012" spans="9:9" ht="15" customHeight="1" x14ac:dyDescent="0.3">
      <c r="I10012" s="47"/>
    </row>
    <row r="10013" spans="9:9" ht="15" customHeight="1" x14ac:dyDescent="0.3">
      <c r="I10013" s="47"/>
    </row>
    <row r="10014" spans="9:9" ht="15" customHeight="1" x14ac:dyDescent="0.3">
      <c r="I10014" s="47"/>
    </row>
    <row r="10015" spans="9:9" ht="15" customHeight="1" x14ac:dyDescent="0.3">
      <c r="I10015" s="47"/>
    </row>
    <row r="10016" spans="9:9" ht="15" customHeight="1" x14ac:dyDescent="0.3">
      <c r="I10016" s="47"/>
    </row>
    <row r="10017" spans="9:9" ht="15" customHeight="1" x14ac:dyDescent="0.3">
      <c r="I10017" s="47"/>
    </row>
    <row r="10018" spans="9:9" ht="15" customHeight="1" x14ac:dyDescent="0.3">
      <c r="I10018" s="47"/>
    </row>
    <row r="10019" spans="9:9" ht="15" customHeight="1" x14ac:dyDescent="0.3">
      <c r="I10019" s="47"/>
    </row>
    <row r="10020" spans="9:9" ht="15" customHeight="1" x14ac:dyDescent="0.3">
      <c r="I10020" s="47"/>
    </row>
    <row r="10021" spans="9:9" ht="15" customHeight="1" x14ac:dyDescent="0.3">
      <c r="I10021" s="47"/>
    </row>
    <row r="10022" spans="9:9" ht="15" customHeight="1" x14ac:dyDescent="0.3">
      <c r="I10022" s="47"/>
    </row>
    <row r="10023" spans="9:9" ht="15" customHeight="1" x14ac:dyDescent="0.3">
      <c r="I10023" s="47"/>
    </row>
    <row r="10024" spans="9:9" ht="15" customHeight="1" x14ac:dyDescent="0.3">
      <c r="I10024" s="47"/>
    </row>
    <row r="10025" spans="9:9" ht="15" customHeight="1" x14ac:dyDescent="0.3">
      <c r="I10025" s="47"/>
    </row>
    <row r="10026" spans="9:9" ht="15" customHeight="1" x14ac:dyDescent="0.3">
      <c r="I10026" s="47"/>
    </row>
    <row r="10027" spans="9:9" ht="15" customHeight="1" x14ac:dyDescent="0.3">
      <c r="I10027" s="47"/>
    </row>
    <row r="10028" spans="9:9" ht="15" customHeight="1" x14ac:dyDescent="0.3">
      <c r="I10028" s="47"/>
    </row>
    <row r="10029" spans="9:9" ht="15" customHeight="1" x14ac:dyDescent="0.3">
      <c r="I10029" s="47"/>
    </row>
    <row r="10030" spans="9:9" ht="15" customHeight="1" x14ac:dyDescent="0.3">
      <c r="I10030" s="47"/>
    </row>
    <row r="10031" spans="9:9" ht="15" customHeight="1" x14ac:dyDescent="0.3">
      <c r="I10031" s="47"/>
    </row>
    <row r="10032" spans="9:9" ht="15" customHeight="1" x14ac:dyDescent="0.3">
      <c r="I10032" s="47"/>
    </row>
    <row r="10033" spans="9:9" ht="15" customHeight="1" x14ac:dyDescent="0.3">
      <c r="I10033" s="47"/>
    </row>
    <row r="10034" spans="9:9" ht="15" customHeight="1" x14ac:dyDescent="0.3">
      <c r="I10034" s="47"/>
    </row>
    <row r="10035" spans="9:9" ht="15" customHeight="1" x14ac:dyDescent="0.3">
      <c r="I10035" s="47"/>
    </row>
    <row r="10036" spans="9:9" ht="15" customHeight="1" x14ac:dyDescent="0.3">
      <c r="I10036" s="47"/>
    </row>
    <row r="10037" spans="9:9" ht="15" customHeight="1" x14ac:dyDescent="0.3">
      <c r="I10037" s="47"/>
    </row>
    <row r="10038" spans="9:9" ht="15" customHeight="1" x14ac:dyDescent="0.3">
      <c r="I10038" s="47"/>
    </row>
    <row r="10039" spans="9:9" ht="15" customHeight="1" x14ac:dyDescent="0.3">
      <c r="I10039" s="47"/>
    </row>
    <row r="10040" spans="9:9" ht="15" customHeight="1" x14ac:dyDescent="0.3">
      <c r="I10040" s="47"/>
    </row>
    <row r="10041" spans="9:9" ht="15" customHeight="1" x14ac:dyDescent="0.3">
      <c r="I10041" s="47"/>
    </row>
    <row r="10042" spans="9:9" ht="15" customHeight="1" x14ac:dyDescent="0.3">
      <c r="I10042" s="47"/>
    </row>
    <row r="10043" spans="9:9" ht="15" customHeight="1" x14ac:dyDescent="0.3">
      <c r="I10043" s="47"/>
    </row>
    <row r="10044" spans="9:9" ht="15" customHeight="1" x14ac:dyDescent="0.3">
      <c r="I10044" s="47"/>
    </row>
    <row r="10045" spans="9:9" ht="15" customHeight="1" x14ac:dyDescent="0.3">
      <c r="I10045" s="47"/>
    </row>
    <row r="10046" spans="9:9" ht="15" customHeight="1" x14ac:dyDescent="0.3">
      <c r="I10046" s="47"/>
    </row>
    <row r="10047" spans="9:9" ht="15" customHeight="1" x14ac:dyDescent="0.3">
      <c r="I10047" s="47"/>
    </row>
    <row r="10048" spans="9:9" ht="15" customHeight="1" x14ac:dyDescent="0.3">
      <c r="I10048" s="47"/>
    </row>
    <row r="10049" spans="9:9" ht="15" customHeight="1" x14ac:dyDescent="0.3">
      <c r="I10049" s="47"/>
    </row>
    <row r="10050" spans="9:9" ht="15" customHeight="1" x14ac:dyDescent="0.3">
      <c r="I10050" s="47"/>
    </row>
    <row r="10051" spans="9:9" ht="15" customHeight="1" x14ac:dyDescent="0.3">
      <c r="I10051" s="47"/>
    </row>
    <row r="10052" spans="9:9" ht="15" customHeight="1" x14ac:dyDescent="0.3">
      <c r="I10052" s="47"/>
    </row>
    <row r="10053" spans="9:9" ht="15" customHeight="1" x14ac:dyDescent="0.3">
      <c r="I10053" s="47"/>
    </row>
    <row r="10054" spans="9:9" ht="15" customHeight="1" x14ac:dyDescent="0.3">
      <c r="I10054" s="47"/>
    </row>
    <row r="10055" spans="9:9" ht="15" customHeight="1" x14ac:dyDescent="0.3">
      <c r="I10055" s="47"/>
    </row>
    <row r="10056" spans="9:9" ht="15" customHeight="1" x14ac:dyDescent="0.3">
      <c r="I10056" s="47"/>
    </row>
    <row r="10057" spans="9:9" ht="15" customHeight="1" x14ac:dyDescent="0.3">
      <c r="I10057" s="47"/>
    </row>
    <row r="10058" spans="9:9" ht="15" customHeight="1" x14ac:dyDescent="0.3">
      <c r="I10058" s="47"/>
    </row>
    <row r="10059" spans="9:9" ht="15" customHeight="1" x14ac:dyDescent="0.3">
      <c r="I10059" s="47"/>
    </row>
    <row r="10060" spans="9:9" ht="15" customHeight="1" x14ac:dyDescent="0.3">
      <c r="I10060" s="47"/>
    </row>
    <row r="10061" spans="9:9" ht="15" customHeight="1" x14ac:dyDescent="0.3">
      <c r="I10061" s="47"/>
    </row>
    <row r="10062" spans="9:9" ht="15" customHeight="1" x14ac:dyDescent="0.3">
      <c r="I10062" s="47"/>
    </row>
    <row r="10063" spans="9:9" ht="15" customHeight="1" x14ac:dyDescent="0.3">
      <c r="I10063" s="47"/>
    </row>
    <row r="10064" spans="9:9" ht="15" customHeight="1" x14ac:dyDescent="0.3">
      <c r="I10064" s="47"/>
    </row>
    <row r="10065" spans="9:9" ht="15" customHeight="1" x14ac:dyDescent="0.3">
      <c r="I10065" s="47"/>
    </row>
    <row r="10066" spans="9:9" ht="15" customHeight="1" x14ac:dyDescent="0.3">
      <c r="I10066" s="47"/>
    </row>
    <row r="10067" spans="9:9" ht="15" customHeight="1" x14ac:dyDescent="0.3">
      <c r="I10067" s="47"/>
    </row>
    <row r="10068" spans="9:9" ht="15" customHeight="1" x14ac:dyDescent="0.3">
      <c r="I10068" s="47"/>
    </row>
    <row r="10069" spans="9:9" ht="15" customHeight="1" x14ac:dyDescent="0.3">
      <c r="I10069" s="47"/>
    </row>
    <row r="10070" spans="9:9" ht="15" customHeight="1" x14ac:dyDescent="0.3">
      <c r="I10070" s="47"/>
    </row>
    <row r="10071" spans="9:9" ht="15" customHeight="1" x14ac:dyDescent="0.3">
      <c r="I10071" s="47"/>
    </row>
    <row r="10072" spans="9:9" ht="15" customHeight="1" x14ac:dyDescent="0.3">
      <c r="I10072" s="47"/>
    </row>
    <row r="10073" spans="9:9" ht="15" customHeight="1" x14ac:dyDescent="0.3">
      <c r="I10073" s="47"/>
    </row>
    <row r="10074" spans="9:9" ht="15" customHeight="1" x14ac:dyDescent="0.3">
      <c r="I10074" s="47"/>
    </row>
    <row r="10075" spans="9:9" ht="15" customHeight="1" x14ac:dyDescent="0.3">
      <c r="I10075" s="47"/>
    </row>
    <row r="10076" spans="9:9" ht="15" customHeight="1" x14ac:dyDescent="0.3">
      <c r="I10076" s="47"/>
    </row>
    <row r="10077" spans="9:9" ht="15" customHeight="1" x14ac:dyDescent="0.3">
      <c r="I10077" s="47"/>
    </row>
    <row r="10078" spans="9:9" ht="15" customHeight="1" x14ac:dyDescent="0.3">
      <c r="I10078" s="47"/>
    </row>
    <row r="10079" spans="9:9" ht="15" customHeight="1" x14ac:dyDescent="0.3">
      <c r="I10079" s="47"/>
    </row>
    <row r="10080" spans="9:9" ht="15" customHeight="1" x14ac:dyDescent="0.3">
      <c r="I10080" s="47"/>
    </row>
    <row r="10081" spans="9:9" ht="15" customHeight="1" x14ac:dyDescent="0.3">
      <c r="I10081" s="47"/>
    </row>
    <row r="10082" spans="9:9" ht="15" customHeight="1" x14ac:dyDescent="0.3">
      <c r="I10082" s="47"/>
    </row>
    <row r="10083" spans="9:9" ht="15" customHeight="1" x14ac:dyDescent="0.3">
      <c r="I10083" s="47"/>
    </row>
    <row r="10084" spans="9:9" ht="15" customHeight="1" x14ac:dyDescent="0.3">
      <c r="I10084" s="47"/>
    </row>
    <row r="10085" spans="9:9" ht="15" customHeight="1" x14ac:dyDescent="0.3">
      <c r="I10085" s="47"/>
    </row>
    <row r="10086" spans="9:9" ht="15" customHeight="1" x14ac:dyDescent="0.3">
      <c r="I10086" s="47"/>
    </row>
    <row r="10087" spans="9:9" ht="15" customHeight="1" x14ac:dyDescent="0.3">
      <c r="I10087" s="47"/>
    </row>
    <row r="10088" spans="9:9" ht="15" customHeight="1" x14ac:dyDescent="0.3">
      <c r="I10088" s="47"/>
    </row>
    <row r="10089" spans="9:9" ht="15" customHeight="1" x14ac:dyDescent="0.3">
      <c r="I10089" s="47"/>
    </row>
    <row r="10090" spans="9:9" ht="15" customHeight="1" x14ac:dyDescent="0.3">
      <c r="I10090" s="47"/>
    </row>
    <row r="10091" spans="9:9" ht="15" customHeight="1" x14ac:dyDescent="0.3">
      <c r="I10091" s="47"/>
    </row>
    <row r="10092" spans="9:9" ht="15" customHeight="1" x14ac:dyDescent="0.3">
      <c r="I10092" s="47"/>
    </row>
    <row r="10093" spans="9:9" ht="15" customHeight="1" x14ac:dyDescent="0.3">
      <c r="I10093" s="47"/>
    </row>
    <row r="10094" spans="9:9" ht="15" customHeight="1" x14ac:dyDescent="0.3">
      <c r="I10094" s="47"/>
    </row>
    <row r="10095" spans="9:9" ht="15" customHeight="1" x14ac:dyDescent="0.3">
      <c r="I10095" s="47"/>
    </row>
    <row r="10096" spans="9:9" ht="15" customHeight="1" x14ac:dyDescent="0.3">
      <c r="I10096" s="47"/>
    </row>
    <row r="10097" spans="9:9" ht="15" customHeight="1" x14ac:dyDescent="0.3">
      <c r="I10097" s="47"/>
    </row>
    <row r="10098" spans="9:9" ht="15" customHeight="1" x14ac:dyDescent="0.3">
      <c r="I10098" s="47"/>
    </row>
    <row r="10099" spans="9:9" ht="15" customHeight="1" x14ac:dyDescent="0.3">
      <c r="I10099" s="47"/>
    </row>
    <row r="10100" spans="9:9" ht="15" customHeight="1" x14ac:dyDescent="0.3">
      <c r="I10100" s="47"/>
    </row>
    <row r="10101" spans="9:9" ht="15" customHeight="1" x14ac:dyDescent="0.3">
      <c r="I10101" s="47"/>
    </row>
    <row r="10102" spans="9:9" ht="15" customHeight="1" x14ac:dyDescent="0.3">
      <c r="I10102" s="47"/>
    </row>
    <row r="10103" spans="9:9" ht="15" customHeight="1" x14ac:dyDescent="0.3">
      <c r="I10103" s="47"/>
    </row>
    <row r="10104" spans="9:9" ht="15" customHeight="1" x14ac:dyDescent="0.3">
      <c r="I10104" s="47"/>
    </row>
    <row r="10105" spans="9:9" ht="15" customHeight="1" x14ac:dyDescent="0.3">
      <c r="I10105" s="47"/>
    </row>
    <row r="10106" spans="9:9" ht="15" customHeight="1" x14ac:dyDescent="0.3">
      <c r="I10106" s="47"/>
    </row>
    <row r="10107" spans="9:9" ht="15" customHeight="1" x14ac:dyDescent="0.3">
      <c r="I10107" s="47"/>
    </row>
    <row r="10108" spans="9:9" ht="15" customHeight="1" x14ac:dyDescent="0.3">
      <c r="I10108" s="47"/>
    </row>
    <row r="10109" spans="9:9" ht="15" customHeight="1" x14ac:dyDescent="0.3">
      <c r="I10109" s="47"/>
    </row>
    <row r="10110" spans="9:9" ht="15" customHeight="1" x14ac:dyDescent="0.3">
      <c r="I10110" s="47"/>
    </row>
    <row r="10111" spans="9:9" ht="15" customHeight="1" x14ac:dyDescent="0.3">
      <c r="I10111" s="47"/>
    </row>
    <row r="10112" spans="9:9" ht="15" customHeight="1" x14ac:dyDescent="0.3">
      <c r="I10112" s="47"/>
    </row>
    <row r="10113" spans="9:9" ht="15" customHeight="1" x14ac:dyDescent="0.3">
      <c r="I10113" s="47"/>
    </row>
    <row r="10114" spans="9:9" ht="15" customHeight="1" x14ac:dyDescent="0.3">
      <c r="I10114" s="47"/>
    </row>
    <row r="10115" spans="9:9" ht="15" customHeight="1" x14ac:dyDescent="0.3">
      <c r="I10115" s="47"/>
    </row>
    <row r="10116" spans="9:9" ht="15" customHeight="1" x14ac:dyDescent="0.3">
      <c r="I10116" s="47"/>
    </row>
    <row r="10117" spans="9:9" ht="15" customHeight="1" x14ac:dyDescent="0.3">
      <c r="I10117" s="47"/>
    </row>
    <row r="10118" spans="9:9" ht="15" customHeight="1" x14ac:dyDescent="0.3">
      <c r="I10118" s="47"/>
    </row>
    <row r="10119" spans="9:9" ht="15" customHeight="1" x14ac:dyDescent="0.3">
      <c r="I10119" s="47"/>
    </row>
    <row r="10120" spans="9:9" ht="15" customHeight="1" x14ac:dyDescent="0.3">
      <c r="I10120" s="47"/>
    </row>
    <row r="10121" spans="9:9" ht="15" customHeight="1" x14ac:dyDescent="0.3">
      <c r="I10121" s="47"/>
    </row>
    <row r="10122" spans="9:9" ht="15" customHeight="1" x14ac:dyDescent="0.3">
      <c r="I10122" s="47"/>
    </row>
    <row r="10123" spans="9:9" ht="15" customHeight="1" x14ac:dyDescent="0.3">
      <c r="I10123" s="47"/>
    </row>
    <row r="10124" spans="9:9" ht="15" customHeight="1" x14ac:dyDescent="0.3">
      <c r="I10124" s="47"/>
    </row>
    <row r="10125" spans="9:9" ht="15" customHeight="1" x14ac:dyDescent="0.3">
      <c r="I10125" s="47"/>
    </row>
    <row r="10126" spans="9:9" ht="15" customHeight="1" x14ac:dyDescent="0.3">
      <c r="I10126" s="47"/>
    </row>
    <row r="10127" spans="9:9" ht="15" customHeight="1" x14ac:dyDescent="0.3">
      <c r="I10127" s="47"/>
    </row>
    <row r="10128" spans="9:9" ht="15" customHeight="1" x14ac:dyDescent="0.3">
      <c r="I10128" s="47"/>
    </row>
    <row r="10129" spans="9:9" ht="15" customHeight="1" x14ac:dyDescent="0.3">
      <c r="I10129" s="47"/>
    </row>
    <row r="10130" spans="9:9" ht="15" customHeight="1" x14ac:dyDescent="0.3">
      <c r="I10130" s="47"/>
    </row>
    <row r="10131" spans="9:9" ht="15" customHeight="1" x14ac:dyDescent="0.3">
      <c r="I10131" s="47"/>
    </row>
    <row r="10132" spans="9:9" ht="15" customHeight="1" x14ac:dyDescent="0.3">
      <c r="I10132" s="47"/>
    </row>
    <row r="10133" spans="9:9" ht="15" customHeight="1" x14ac:dyDescent="0.3">
      <c r="I10133" s="47"/>
    </row>
    <row r="10134" spans="9:9" ht="15" customHeight="1" x14ac:dyDescent="0.3">
      <c r="I10134" s="47"/>
    </row>
    <row r="10135" spans="9:9" ht="15" customHeight="1" x14ac:dyDescent="0.3">
      <c r="I10135" s="47"/>
    </row>
    <row r="10136" spans="9:9" ht="15" customHeight="1" x14ac:dyDescent="0.3">
      <c r="I10136" s="47"/>
    </row>
    <row r="10137" spans="9:9" ht="15" customHeight="1" x14ac:dyDescent="0.3">
      <c r="I10137" s="47"/>
    </row>
    <row r="10138" spans="9:9" ht="15" customHeight="1" x14ac:dyDescent="0.3">
      <c r="I10138" s="47"/>
    </row>
    <row r="10139" spans="9:9" ht="15" customHeight="1" x14ac:dyDescent="0.3">
      <c r="I10139" s="47"/>
    </row>
    <row r="10140" spans="9:9" ht="15" customHeight="1" x14ac:dyDescent="0.3">
      <c r="I10140" s="47"/>
    </row>
    <row r="10141" spans="9:9" ht="15" customHeight="1" x14ac:dyDescent="0.3">
      <c r="I10141" s="47"/>
    </row>
    <row r="10142" spans="9:9" ht="15" customHeight="1" x14ac:dyDescent="0.3">
      <c r="I10142" s="47"/>
    </row>
    <row r="10143" spans="9:9" ht="15" customHeight="1" x14ac:dyDescent="0.3">
      <c r="I10143" s="47"/>
    </row>
    <row r="10144" spans="9:9" ht="15" customHeight="1" x14ac:dyDescent="0.3">
      <c r="I10144" s="47"/>
    </row>
    <row r="10145" spans="9:9" ht="15" customHeight="1" x14ac:dyDescent="0.3">
      <c r="I10145" s="47"/>
    </row>
    <row r="10146" spans="9:9" ht="15" customHeight="1" x14ac:dyDescent="0.3">
      <c r="I10146" s="47"/>
    </row>
    <row r="10147" spans="9:9" ht="15" customHeight="1" x14ac:dyDescent="0.3">
      <c r="I10147" s="47"/>
    </row>
    <row r="10148" spans="9:9" ht="15" customHeight="1" x14ac:dyDescent="0.3">
      <c r="I10148" s="47"/>
    </row>
    <row r="10149" spans="9:9" ht="15" customHeight="1" x14ac:dyDescent="0.3">
      <c r="I10149" s="47"/>
    </row>
    <row r="10150" spans="9:9" ht="15" customHeight="1" x14ac:dyDescent="0.3">
      <c r="I10150" s="47"/>
    </row>
    <row r="10151" spans="9:9" ht="15" customHeight="1" x14ac:dyDescent="0.3">
      <c r="I10151" s="47"/>
    </row>
    <row r="10152" spans="9:9" ht="15" customHeight="1" x14ac:dyDescent="0.3">
      <c r="I10152" s="47"/>
    </row>
    <row r="10153" spans="9:9" ht="15" customHeight="1" x14ac:dyDescent="0.3">
      <c r="I10153" s="47"/>
    </row>
    <row r="10154" spans="9:9" ht="15" customHeight="1" x14ac:dyDescent="0.3">
      <c r="I10154" s="47"/>
    </row>
    <row r="10155" spans="9:9" ht="15" customHeight="1" x14ac:dyDescent="0.3">
      <c r="I10155" s="47"/>
    </row>
    <row r="10156" spans="9:9" ht="15" customHeight="1" x14ac:dyDescent="0.3">
      <c r="I10156" s="47"/>
    </row>
    <row r="10157" spans="9:9" ht="15" customHeight="1" x14ac:dyDescent="0.3">
      <c r="I10157" s="47"/>
    </row>
    <row r="10158" spans="9:9" ht="15" customHeight="1" x14ac:dyDescent="0.3">
      <c r="I10158" s="47"/>
    </row>
    <row r="10159" spans="9:9" ht="15" customHeight="1" x14ac:dyDescent="0.3">
      <c r="I10159" s="47"/>
    </row>
    <row r="10160" spans="9:9" ht="15" customHeight="1" x14ac:dyDescent="0.3">
      <c r="I10160" s="47"/>
    </row>
    <row r="10161" spans="9:9" ht="15" customHeight="1" x14ac:dyDescent="0.3">
      <c r="I10161" s="47"/>
    </row>
    <row r="10162" spans="9:9" ht="15" customHeight="1" x14ac:dyDescent="0.3">
      <c r="I10162" s="47"/>
    </row>
    <row r="10163" spans="9:9" ht="15" customHeight="1" x14ac:dyDescent="0.3">
      <c r="I10163" s="47"/>
    </row>
    <row r="10164" spans="9:9" ht="15" customHeight="1" x14ac:dyDescent="0.3">
      <c r="I10164" s="47"/>
    </row>
    <row r="10165" spans="9:9" ht="15" customHeight="1" x14ac:dyDescent="0.3">
      <c r="I10165" s="47"/>
    </row>
    <row r="10166" spans="9:9" ht="15" customHeight="1" x14ac:dyDescent="0.3">
      <c r="I10166" s="47"/>
    </row>
    <row r="10167" spans="9:9" ht="15" customHeight="1" x14ac:dyDescent="0.3">
      <c r="I10167" s="47"/>
    </row>
    <row r="10168" spans="9:9" ht="15" customHeight="1" x14ac:dyDescent="0.3">
      <c r="I10168" s="47"/>
    </row>
    <row r="10169" spans="9:9" ht="15" customHeight="1" x14ac:dyDescent="0.3">
      <c r="I10169" s="47"/>
    </row>
    <row r="10170" spans="9:9" ht="15" customHeight="1" x14ac:dyDescent="0.3">
      <c r="I10170" s="47"/>
    </row>
    <row r="10171" spans="9:9" ht="15" customHeight="1" x14ac:dyDescent="0.3">
      <c r="I10171" s="47"/>
    </row>
    <row r="10172" spans="9:9" ht="15" customHeight="1" x14ac:dyDescent="0.3">
      <c r="I10172" s="47"/>
    </row>
    <row r="10173" spans="9:9" ht="15" customHeight="1" x14ac:dyDescent="0.3">
      <c r="I10173" s="47"/>
    </row>
    <row r="10174" spans="9:9" ht="15" customHeight="1" x14ac:dyDescent="0.3">
      <c r="I10174" s="47"/>
    </row>
    <row r="10175" spans="9:9" ht="15" customHeight="1" x14ac:dyDescent="0.3">
      <c r="I10175" s="47"/>
    </row>
    <row r="10176" spans="9:9" ht="15" customHeight="1" x14ac:dyDescent="0.3">
      <c r="I10176" s="47"/>
    </row>
    <row r="10177" spans="9:9" ht="15" customHeight="1" x14ac:dyDescent="0.3">
      <c r="I10177" s="47"/>
    </row>
    <row r="10178" spans="9:9" ht="15" customHeight="1" x14ac:dyDescent="0.3">
      <c r="I10178" s="47"/>
    </row>
    <row r="10179" spans="9:9" ht="15" customHeight="1" x14ac:dyDescent="0.3">
      <c r="I10179" s="47"/>
    </row>
    <row r="10180" spans="9:9" ht="15" customHeight="1" x14ac:dyDescent="0.3">
      <c r="I10180" s="47"/>
    </row>
    <row r="10181" spans="9:9" ht="15" customHeight="1" x14ac:dyDescent="0.3">
      <c r="I10181" s="47"/>
    </row>
    <row r="10182" spans="9:9" ht="15" customHeight="1" x14ac:dyDescent="0.3">
      <c r="I10182" s="47"/>
    </row>
    <row r="10183" spans="9:9" ht="15" customHeight="1" x14ac:dyDescent="0.3">
      <c r="I10183" s="47"/>
    </row>
    <row r="10184" spans="9:9" ht="15" customHeight="1" x14ac:dyDescent="0.3">
      <c r="I10184" s="47"/>
    </row>
    <row r="10185" spans="9:9" ht="15" customHeight="1" x14ac:dyDescent="0.3">
      <c r="I10185" s="47"/>
    </row>
    <row r="10186" spans="9:9" ht="15" customHeight="1" x14ac:dyDescent="0.3">
      <c r="I10186" s="47"/>
    </row>
    <row r="10187" spans="9:9" ht="15" customHeight="1" x14ac:dyDescent="0.3">
      <c r="I10187" s="47"/>
    </row>
    <row r="10188" spans="9:9" ht="15" customHeight="1" x14ac:dyDescent="0.3">
      <c r="I10188" s="47"/>
    </row>
    <row r="10189" spans="9:9" ht="15" customHeight="1" x14ac:dyDescent="0.3">
      <c r="I10189" s="47"/>
    </row>
    <row r="10190" spans="9:9" ht="15" customHeight="1" x14ac:dyDescent="0.3">
      <c r="I10190" s="47"/>
    </row>
    <row r="10191" spans="9:9" ht="15" customHeight="1" x14ac:dyDescent="0.3">
      <c r="I10191" s="47"/>
    </row>
    <row r="10192" spans="9:9" ht="15" customHeight="1" x14ac:dyDescent="0.3">
      <c r="I10192" s="47"/>
    </row>
    <row r="10193" spans="9:9" ht="15" customHeight="1" x14ac:dyDescent="0.3">
      <c r="I10193" s="47"/>
    </row>
    <row r="10194" spans="9:9" ht="15" customHeight="1" x14ac:dyDescent="0.3">
      <c r="I10194" s="47"/>
    </row>
    <row r="10195" spans="9:9" ht="15" customHeight="1" x14ac:dyDescent="0.3">
      <c r="I10195" s="47"/>
    </row>
    <row r="10196" spans="9:9" ht="15" customHeight="1" x14ac:dyDescent="0.3">
      <c r="I10196" s="47"/>
    </row>
    <row r="10197" spans="9:9" ht="15" customHeight="1" x14ac:dyDescent="0.3">
      <c r="I10197" s="47"/>
    </row>
    <row r="10198" spans="9:9" ht="15" customHeight="1" x14ac:dyDescent="0.3">
      <c r="I10198" s="47"/>
    </row>
    <row r="10199" spans="9:9" ht="15" customHeight="1" x14ac:dyDescent="0.3">
      <c r="I10199" s="47"/>
    </row>
    <row r="10200" spans="9:9" ht="15" customHeight="1" x14ac:dyDescent="0.3">
      <c r="I10200" s="47"/>
    </row>
    <row r="10201" spans="9:9" ht="15" customHeight="1" x14ac:dyDescent="0.3">
      <c r="I10201" s="47"/>
    </row>
    <row r="10202" spans="9:9" ht="15" customHeight="1" x14ac:dyDescent="0.3">
      <c r="I10202" s="47"/>
    </row>
    <row r="10203" spans="9:9" ht="15" customHeight="1" x14ac:dyDescent="0.3">
      <c r="I10203" s="47"/>
    </row>
    <row r="10204" spans="9:9" ht="15" customHeight="1" x14ac:dyDescent="0.3">
      <c r="I10204" s="47"/>
    </row>
    <row r="10205" spans="9:9" ht="15" customHeight="1" x14ac:dyDescent="0.3">
      <c r="I10205" s="47"/>
    </row>
    <row r="10206" spans="9:9" ht="15" customHeight="1" x14ac:dyDescent="0.3">
      <c r="I10206" s="47"/>
    </row>
    <row r="10207" spans="9:9" ht="15" customHeight="1" x14ac:dyDescent="0.3">
      <c r="I10207" s="47"/>
    </row>
    <row r="10208" spans="9:9" ht="15" customHeight="1" x14ac:dyDescent="0.3">
      <c r="I10208" s="47"/>
    </row>
    <row r="10209" spans="9:9" ht="15" customHeight="1" x14ac:dyDescent="0.3">
      <c r="I10209" s="47"/>
    </row>
    <row r="10210" spans="9:9" ht="15" customHeight="1" x14ac:dyDescent="0.3">
      <c r="I10210" s="47"/>
    </row>
    <row r="10211" spans="9:9" ht="15" customHeight="1" x14ac:dyDescent="0.3">
      <c r="I10211" s="47"/>
    </row>
    <row r="10212" spans="9:9" ht="15" customHeight="1" x14ac:dyDescent="0.3">
      <c r="I10212" s="47"/>
    </row>
    <row r="10213" spans="9:9" ht="15" customHeight="1" x14ac:dyDescent="0.3">
      <c r="I10213" s="47"/>
    </row>
    <row r="10214" spans="9:9" ht="15" customHeight="1" x14ac:dyDescent="0.3">
      <c r="I10214" s="47"/>
    </row>
    <row r="10215" spans="9:9" ht="15" customHeight="1" x14ac:dyDescent="0.3">
      <c r="I10215" s="47"/>
    </row>
    <row r="10216" spans="9:9" ht="15" customHeight="1" x14ac:dyDescent="0.3">
      <c r="I10216" s="47"/>
    </row>
    <row r="10217" spans="9:9" ht="15" customHeight="1" x14ac:dyDescent="0.3">
      <c r="I10217" s="47"/>
    </row>
    <row r="10218" spans="9:9" ht="15" customHeight="1" x14ac:dyDescent="0.3">
      <c r="I10218" s="47"/>
    </row>
    <row r="10219" spans="9:9" ht="15" customHeight="1" x14ac:dyDescent="0.3">
      <c r="I10219" s="47"/>
    </row>
    <row r="10220" spans="9:9" ht="15" customHeight="1" x14ac:dyDescent="0.3">
      <c r="I10220" s="47"/>
    </row>
    <row r="10221" spans="9:9" ht="15" customHeight="1" x14ac:dyDescent="0.3">
      <c r="I10221" s="47"/>
    </row>
    <row r="10222" spans="9:9" ht="15" customHeight="1" x14ac:dyDescent="0.3">
      <c r="I10222" s="47"/>
    </row>
    <row r="10223" spans="9:9" ht="15" customHeight="1" x14ac:dyDescent="0.3">
      <c r="I10223" s="47"/>
    </row>
    <row r="10224" spans="9:9" ht="15" customHeight="1" x14ac:dyDescent="0.3">
      <c r="I10224" s="47"/>
    </row>
    <row r="10225" spans="9:9" ht="15" customHeight="1" x14ac:dyDescent="0.3">
      <c r="I10225" s="47"/>
    </row>
    <row r="10226" spans="9:9" ht="15" customHeight="1" x14ac:dyDescent="0.3">
      <c r="I10226" s="47"/>
    </row>
    <row r="10227" spans="9:9" ht="15" customHeight="1" x14ac:dyDescent="0.3">
      <c r="I10227" s="47"/>
    </row>
    <row r="10228" spans="9:9" ht="15" customHeight="1" x14ac:dyDescent="0.3">
      <c r="I10228" s="47"/>
    </row>
    <row r="10229" spans="9:9" ht="15" customHeight="1" x14ac:dyDescent="0.3">
      <c r="I10229" s="47"/>
    </row>
    <row r="10230" spans="9:9" ht="15" customHeight="1" x14ac:dyDescent="0.3">
      <c r="I10230" s="47"/>
    </row>
    <row r="10231" spans="9:9" ht="15" customHeight="1" x14ac:dyDescent="0.3">
      <c r="I10231" s="47"/>
    </row>
    <row r="10232" spans="9:9" ht="15" customHeight="1" x14ac:dyDescent="0.3">
      <c r="I10232" s="47"/>
    </row>
    <row r="10233" spans="9:9" ht="15" customHeight="1" x14ac:dyDescent="0.3">
      <c r="I10233" s="47"/>
    </row>
    <row r="10234" spans="9:9" ht="15" customHeight="1" x14ac:dyDescent="0.3">
      <c r="I10234" s="47"/>
    </row>
    <row r="10235" spans="9:9" ht="15" customHeight="1" x14ac:dyDescent="0.3">
      <c r="I10235" s="47"/>
    </row>
    <row r="10236" spans="9:9" ht="15" customHeight="1" x14ac:dyDescent="0.3">
      <c r="I10236" s="47"/>
    </row>
    <row r="10237" spans="9:9" ht="15" customHeight="1" x14ac:dyDescent="0.3">
      <c r="I10237" s="47"/>
    </row>
    <row r="10238" spans="9:9" ht="15" customHeight="1" x14ac:dyDescent="0.3">
      <c r="I10238" s="47"/>
    </row>
    <row r="10239" spans="9:9" ht="15" customHeight="1" x14ac:dyDescent="0.3">
      <c r="I10239" s="47"/>
    </row>
    <row r="10240" spans="9:9" ht="15" customHeight="1" x14ac:dyDescent="0.3">
      <c r="I10240" s="47"/>
    </row>
    <row r="10241" spans="9:9" ht="15" customHeight="1" x14ac:dyDescent="0.3">
      <c r="I10241" s="47"/>
    </row>
    <row r="10242" spans="9:9" ht="15" customHeight="1" x14ac:dyDescent="0.3">
      <c r="I10242" s="47"/>
    </row>
    <row r="10243" spans="9:9" ht="15" customHeight="1" x14ac:dyDescent="0.3">
      <c r="I10243" s="47"/>
    </row>
    <row r="10244" spans="9:9" ht="15" customHeight="1" x14ac:dyDescent="0.3">
      <c r="I10244" s="47"/>
    </row>
    <row r="10245" spans="9:9" ht="15" customHeight="1" x14ac:dyDescent="0.3">
      <c r="I10245" s="47"/>
    </row>
    <row r="10246" spans="9:9" ht="15" customHeight="1" x14ac:dyDescent="0.3">
      <c r="I10246" s="47"/>
    </row>
    <row r="10247" spans="9:9" ht="15" customHeight="1" x14ac:dyDescent="0.3">
      <c r="I10247" s="47"/>
    </row>
    <row r="10248" spans="9:9" ht="15" customHeight="1" x14ac:dyDescent="0.3">
      <c r="I10248" s="47"/>
    </row>
    <row r="10249" spans="9:9" ht="15" customHeight="1" x14ac:dyDescent="0.3">
      <c r="I10249" s="47"/>
    </row>
    <row r="10250" spans="9:9" ht="15" customHeight="1" x14ac:dyDescent="0.3">
      <c r="I10250" s="47"/>
    </row>
    <row r="10251" spans="9:9" ht="15" customHeight="1" x14ac:dyDescent="0.3">
      <c r="I10251" s="47"/>
    </row>
    <row r="10252" spans="9:9" ht="15" customHeight="1" x14ac:dyDescent="0.3">
      <c r="I10252" s="47"/>
    </row>
    <row r="10253" spans="9:9" ht="15" customHeight="1" x14ac:dyDescent="0.3">
      <c r="I10253" s="47"/>
    </row>
    <row r="10254" spans="9:9" ht="15" customHeight="1" x14ac:dyDescent="0.3">
      <c r="I10254" s="47"/>
    </row>
    <row r="10255" spans="9:9" ht="15" customHeight="1" x14ac:dyDescent="0.3">
      <c r="I10255" s="47"/>
    </row>
    <row r="10256" spans="9:9" ht="15" customHeight="1" x14ac:dyDescent="0.3">
      <c r="I10256" s="47"/>
    </row>
    <row r="10257" spans="9:9" ht="15" customHeight="1" x14ac:dyDescent="0.3">
      <c r="I10257" s="47"/>
    </row>
    <row r="10258" spans="9:9" ht="15" customHeight="1" x14ac:dyDescent="0.3">
      <c r="I10258" s="47"/>
    </row>
    <row r="10259" spans="9:9" ht="15" customHeight="1" x14ac:dyDescent="0.3">
      <c r="I10259" s="47"/>
    </row>
    <row r="10260" spans="9:9" ht="15" customHeight="1" x14ac:dyDescent="0.3">
      <c r="I10260" s="47"/>
    </row>
    <row r="10261" spans="9:9" ht="15" customHeight="1" x14ac:dyDescent="0.3">
      <c r="I10261" s="47"/>
    </row>
    <row r="10262" spans="9:9" ht="15" customHeight="1" x14ac:dyDescent="0.3">
      <c r="I10262" s="47"/>
    </row>
    <row r="10263" spans="9:9" ht="15" customHeight="1" x14ac:dyDescent="0.3">
      <c r="I10263" s="47"/>
    </row>
    <row r="10264" spans="9:9" ht="15" customHeight="1" x14ac:dyDescent="0.3">
      <c r="I10264" s="47"/>
    </row>
    <row r="10265" spans="9:9" ht="15" customHeight="1" x14ac:dyDescent="0.3">
      <c r="I10265" s="47"/>
    </row>
    <row r="10266" spans="9:9" ht="15" customHeight="1" x14ac:dyDescent="0.3">
      <c r="I10266" s="47"/>
    </row>
    <row r="10267" spans="9:9" ht="15" customHeight="1" x14ac:dyDescent="0.3">
      <c r="I10267" s="47"/>
    </row>
    <row r="10268" spans="9:9" ht="15" customHeight="1" x14ac:dyDescent="0.3">
      <c r="I10268" s="47"/>
    </row>
    <row r="10269" spans="9:9" ht="15" customHeight="1" x14ac:dyDescent="0.3">
      <c r="I10269" s="47"/>
    </row>
    <row r="10270" spans="9:9" ht="15" customHeight="1" x14ac:dyDescent="0.3">
      <c r="I10270" s="47"/>
    </row>
    <row r="10271" spans="9:9" ht="15" customHeight="1" x14ac:dyDescent="0.3">
      <c r="I10271" s="47"/>
    </row>
    <row r="10272" spans="9:9" ht="15" customHeight="1" x14ac:dyDescent="0.3">
      <c r="I10272" s="47"/>
    </row>
    <row r="10273" spans="9:9" ht="15" customHeight="1" x14ac:dyDescent="0.3">
      <c r="I10273" s="47"/>
    </row>
    <row r="10274" spans="9:9" ht="15" customHeight="1" x14ac:dyDescent="0.3">
      <c r="I10274" s="47"/>
    </row>
    <row r="10275" spans="9:9" ht="15" customHeight="1" x14ac:dyDescent="0.3">
      <c r="I10275" s="47"/>
    </row>
    <row r="10276" spans="9:9" ht="15" customHeight="1" x14ac:dyDescent="0.3">
      <c r="I10276" s="47"/>
    </row>
    <row r="10277" spans="9:9" ht="15" customHeight="1" x14ac:dyDescent="0.3">
      <c r="I10277" s="47"/>
    </row>
    <row r="10278" spans="9:9" ht="15" customHeight="1" x14ac:dyDescent="0.3">
      <c r="I10278" s="47"/>
    </row>
    <row r="10279" spans="9:9" ht="15" customHeight="1" x14ac:dyDescent="0.3">
      <c r="I10279" s="47"/>
    </row>
    <row r="10280" spans="9:9" ht="15" customHeight="1" x14ac:dyDescent="0.3">
      <c r="I10280" s="47"/>
    </row>
    <row r="10281" spans="9:9" ht="15" customHeight="1" x14ac:dyDescent="0.3">
      <c r="I10281" s="47"/>
    </row>
    <row r="10282" spans="9:9" ht="15" customHeight="1" x14ac:dyDescent="0.3">
      <c r="I10282" s="47"/>
    </row>
    <row r="10283" spans="9:9" ht="15" customHeight="1" x14ac:dyDescent="0.3">
      <c r="I10283" s="47"/>
    </row>
    <row r="10284" spans="9:9" ht="15" customHeight="1" x14ac:dyDescent="0.3">
      <c r="I10284" s="47"/>
    </row>
    <row r="10285" spans="9:9" ht="15" customHeight="1" x14ac:dyDescent="0.3">
      <c r="I10285" s="47"/>
    </row>
    <row r="10286" spans="9:9" ht="15" customHeight="1" x14ac:dyDescent="0.3">
      <c r="I10286" s="47"/>
    </row>
    <row r="10287" spans="9:9" ht="15" customHeight="1" x14ac:dyDescent="0.3">
      <c r="I10287" s="47"/>
    </row>
    <row r="10288" spans="9:9" ht="15" customHeight="1" x14ac:dyDescent="0.3">
      <c r="I10288" s="47"/>
    </row>
    <row r="10289" spans="9:9" ht="15" customHeight="1" x14ac:dyDescent="0.3">
      <c r="I10289" s="47"/>
    </row>
    <row r="10290" spans="9:9" ht="15" customHeight="1" x14ac:dyDescent="0.3">
      <c r="I10290" s="47"/>
    </row>
    <row r="10291" spans="9:9" ht="15" customHeight="1" x14ac:dyDescent="0.3">
      <c r="I10291" s="47"/>
    </row>
    <row r="10292" spans="9:9" ht="15" customHeight="1" x14ac:dyDescent="0.3">
      <c r="I10292" s="47"/>
    </row>
    <row r="10293" spans="9:9" ht="15" customHeight="1" x14ac:dyDescent="0.3">
      <c r="I10293" s="47"/>
    </row>
    <row r="10294" spans="9:9" ht="15" customHeight="1" x14ac:dyDescent="0.3">
      <c r="I10294" s="47"/>
    </row>
    <row r="10295" spans="9:9" ht="15" customHeight="1" x14ac:dyDescent="0.3">
      <c r="I10295" s="47"/>
    </row>
    <row r="10296" spans="9:9" ht="15" customHeight="1" x14ac:dyDescent="0.3">
      <c r="I10296" s="47"/>
    </row>
    <row r="10297" spans="9:9" ht="15" customHeight="1" x14ac:dyDescent="0.3">
      <c r="I10297" s="47"/>
    </row>
    <row r="10298" spans="9:9" ht="15" customHeight="1" x14ac:dyDescent="0.3">
      <c r="I10298" s="47"/>
    </row>
    <row r="10299" spans="9:9" ht="15" customHeight="1" x14ac:dyDescent="0.3">
      <c r="I10299" s="47"/>
    </row>
    <row r="10300" spans="9:9" ht="15" customHeight="1" x14ac:dyDescent="0.3">
      <c r="I10300" s="47"/>
    </row>
    <row r="10301" spans="9:9" ht="15" customHeight="1" x14ac:dyDescent="0.3">
      <c r="I10301" s="47"/>
    </row>
    <row r="10302" spans="9:9" ht="15" customHeight="1" x14ac:dyDescent="0.3">
      <c r="I10302" s="47"/>
    </row>
    <row r="10303" spans="9:9" ht="15" customHeight="1" x14ac:dyDescent="0.3">
      <c r="I10303" s="47"/>
    </row>
    <row r="10304" spans="9:9" ht="15" customHeight="1" x14ac:dyDescent="0.3">
      <c r="I10304" s="47"/>
    </row>
    <row r="10305" spans="9:9" ht="15" customHeight="1" x14ac:dyDescent="0.3">
      <c r="I10305" s="47"/>
    </row>
    <row r="10306" spans="9:9" ht="15" customHeight="1" x14ac:dyDescent="0.3">
      <c r="I10306" s="47"/>
    </row>
    <row r="10307" spans="9:9" ht="15" customHeight="1" x14ac:dyDescent="0.3">
      <c r="I10307" s="47"/>
    </row>
    <row r="10308" spans="9:9" ht="15" customHeight="1" x14ac:dyDescent="0.3">
      <c r="I10308" s="47"/>
    </row>
    <row r="10309" spans="9:9" ht="15" customHeight="1" x14ac:dyDescent="0.3">
      <c r="I10309" s="47"/>
    </row>
    <row r="10310" spans="9:9" ht="15" customHeight="1" x14ac:dyDescent="0.3">
      <c r="I10310" s="47"/>
    </row>
    <row r="10311" spans="9:9" ht="15" customHeight="1" x14ac:dyDescent="0.3">
      <c r="I10311" s="47"/>
    </row>
    <row r="10312" spans="9:9" ht="15" customHeight="1" x14ac:dyDescent="0.3">
      <c r="I10312" s="47"/>
    </row>
    <row r="10313" spans="9:9" ht="15" customHeight="1" x14ac:dyDescent="0.3">
      <c r="I10313" s="47"/>
    </row>
    <row r="10314" spans="9:9" ht="15" customHeight="1" x14ac:dyDescent="0.3">
      <c r="I10314" s="47"/>
    </row>
    <row r="10315" spans="9:9" ht="15" customHeight="1" x14ac:dyDescent="0.3">
      <c r="I10315" s="47"/>
    </row>
    <row r="10316" spans="9:9" ht="15" customHeight="1" x14ac:dyDescent="0.3">
      <c r="I10316" s="47"/>
    </row>
    <row r="10317" spans="9:9" ht="15" customHeight="1" x14ac:dyDescent="0.3">
      <c r="I10317" s="47"/>
    </row>
    <row r="10318" spans="9:9" ht="15" customHeight="1" x14ac:dyDescent="0.3">
      <c r="I10318" s="47"/>
    </row>
    <row r="10319" spans="9:9" ht="15" customHeight="1" x14ac:dyDescent="0.3">
      <c r="I10319" s="47"/>
    </row>
    <row r="10320" spans="9:9" ht="15" customHeight="1" x14ac:dyDescent="0.3">
      <c r="I10320" s="47"/>
    </row>
    <row r="10321" spans="9:9" ht="15" customHeight="1" x14ac:dyDescent="0.3">
      <c r="I10321" s="47"/>
    </row>
    <row r="10322" spans="9:9" ht="15" customHeight="1" x14ac:dyDescent="0.3">
      <c r="I10322" s="47"/>
    </row>
    <row r="10323" spans="9:9" ht="15" customHeight="1" x14ac:dyDescent="0.3">
      <c r="I10323" s="47"/>
    </row>
    <row r="10324" spans="9:9" ht="15" customHeight="1" x14ac:dyDescent="0.3">
      <c r="I10324" s="47"/>
    </row>
    <row r="10325" spans="9:9" ht="15" customHeight="1" x14ac:dyDescent="0.3">
      <c r="I10325" s="47"/>
    </row>
    <row r="10326" spans="9:9" ht="15" customHeight="1" x14ac:dyDescent="0.3">
      <c r="I10326" s="47"/>
    </row>
    <row r="10327" spans="9:9" ht="15" customHeight="1" x14ac:dyDescent="0.3">
      <c r="I10327" s="47"/>
    </row>
    <row r="10328" spans="9:9" ht="15" customHeight="1" x14ac:dyDescent="0.3">
      <c r="I10328" s="47"/>
    </row>
    <row r="10329" spans="9:9" ht="15" customHeight="1" x14ac:dyDescent="0.3">
      <c r="I10329" s="47"/>
    </row>
    <row r="10330" spans="9:9" ht="15" customHeight="1" x14ac:dyDescent="0.3">
      <c r="I10330" s="47"/>
    </row>
    <row r="10331" spans="9:9" ht="15" customHeight="1" x14ac:dyDescent="0.3">
      <c r="I10331" s="47"/>
    </row>
    <row r="10332" spans="9:9" ht="15" customHeight="1" x14ac:dyDescent="0.3">
      <c r="I10332" s="47"/>
    </row>
    <row r="10333" spans="9:9" ht="15" customHeight="1" x14ac:dyDescent="0.3">
      <c r="I10333" s="47"/>
    </row>
    <row r="10334" spans="9:9" ht="15" customHeight="1" x14ac:dyDescent="0.3">
      <c r="I10334" s="47"/>
    </row>
    <row r="10335" spans="9:9" ht="15" customHeight="1" x14ac:dyDescent="0.3">
      <c r="I10335" s="47"/>
    </row>
    <row r="10336" spans="9:9" ht="15" customHeight="1" x14ac:dyDescent="0.3">
      <c r="I10336" s="47"/>
    </row>
    <row r="10337" spans="9:9" ht="15" customHeight="1" x14ac:dyDescent="0.3">
      <c r="I10337" s="47"/>
    </row>
    <row r="10338" spans="9:9" ht="15" customHeight="1" x14ac:dyDescent="0.3">
      <c r="I10338" s="47"/>
    </row>
    <row r="10339" spans="9:9" ht="15" customHeight="1" x14ac:dyDescent="0.3">
      <c r="I10339" s="47"/>
    </row>
    <row r="10340" spans="9:9" ht="15" customHeight="1" x14ac:dyDescent="0.3">
      <c r="I10340" s="47"/>
    </row>
    <row r="10341" spans="9:9" ht="15" customHeight="1" x14ac:dyDescent="0.3">
      <c r="I10341" s="47"/>
    </row>
    <row r="10342" spans="9:9" ht="15" customHeight="1" x14ac:dyDescent="0.3">
      <c r="I10342" s="47"/>
    </row>
    <row r="10343" spans="9:9" ht="15" customHeight="1" x14ac:dyDescent="0.3">
      <c r="I10343" s="47"/>
    </row>
    <row r="10344" spans="9:9" ht="15" customHeight="1" x14ac:dyDescent="0.3">
      <c r="I10344" s="47"/>
    </row>
    <row r="10345" spans="9:9" ht="15" customHeight="1" x14ac:dyDescent="0.3">
      <c r="I10345" s="47"/>
    </row>
    <row r="10346" spans="9:9" ht="15" customHeight="1" x14ac:dyDescent="0.3">
      <c r="I10346" s="47"/>
    </row>
    <row r="10347" spans="9:9" ht="15" customHeight="1" x14ac:dyDescent="0.3">
      <c r="I10347" s="47"/>
    </row>
    <row r="10348" spans="9:9" ht="15" customHeight="1" x14ac:dyDescent="0.3">
      <c r="I10348" s="47"/>
    </row>
    <row r="10349" spans="9:9" ht="15" customHeight="1" x14ac:dyDescent="0.3">
      <c r="I10349" s="47"/>
    </row>
    <row r="10350" spans="9:9" ht="15" customHeight="1" x14ac:dyDescent="0.3">
      <c r="I10350" s="47"/>
    </row>
    <row r="10351" spans="9:9" ht="15" customHeight="1" x14ac:dyDescent="0.3">
      <c r="I10351" s="47"/>
    </row>
    <row r="10352" spans="9:9" ht="15" customHeight="1" x14ac:dyDescent="0.3">
      <c r="I10352" s="47"/>
    </row>
    <row r="10353" spans="9:9" ht="15" customHeight="1" x14ac:dyDescent="0.3">
      <c r="I10353" s="47"/>
    </row>
    <row r="10354" spans="9:9" ht="15" customHeight="1" x14ac:dyDescent="0.3">
      <c r="I10354" s="47"/>
    </row>
    <row r="10355" spans="9:9" ht="15" customHeight="1" x14ac:dyDescent="0.3">
      <c r="I10355" s="47"/>
    </row>
    <row r="10356" spans="9:9" ht="15" customHeight="1" x14ac:dyDescent="0.3">
      <c r="I10356" s="47"/>
    </row>
    <row r="10357" spans="9:9" ht="15" customHeight="1" x14ac:dyDescent="0.3">
      <c r="I10357" s="47"/>
    </row>
    <row r="10358" spans="9:9" ht="15" customHeight="1" x14ac:dyDescent="0.3">
      <c r="I10358" s="47"/>
    </row>
    <row r="10359" spans="9:9" ht="15" customHeight="1" x14ac:dyDescent="0.3">
      <c r="I10359" s="47"/>
    </row>
    <row r="10360" spans="9:9" ht="15" customHeight="1" x14ac:dyDescent="0.3">
      <c r="I10360" s="47"/>
    </row>
    <row r="10361" spans="9:9" ht="15" customHeight="1" x14ac:dyDescent="0.3">
      <c r="I10361" s="47"/>
    </row>
    <row r="10362" spans="9:9" ht="15" customHeight="1" x14ac:dyDescent="0.3">
      <c r="I10362" s="47"/>
    </row>
    <row r="10363" spans="9:9" ht="15" customHeight="1" x14ac:dyDescent="0.3">
      <c r="I10363" s="47"/>
    </row>
    <row r="10364" spans="9:9" ht="15" customHeight="1" x14ac:dyDescent="0.3">
      <c r="I10364" s="47"/>
    </row>
    <row r="10365" spans="9:9" ht="15" customHeight="1" x14ac:dyDescent="0.3">
      <c r="I10365" s="47"/>
    </row>
    <row r="10366" spans="9:9" ht="15" customHeight="1" x14ac:dyDescent="0.3">
      <c r="I10366" s="47"/>
    </row>
    <row r="10367" spans="9:9" ht="15" customHeight="1" x14ac:dyDescent="0.3">
      <c r="I10367" s="47"/>
    </row>
    <row r="10368" spans="9:9" ht="15" customHeight="1" x14ac:dyDescent="0.3">
      <c r="I10368" s="47"/>
    </row>
    <row r="10369" spans="9:9" ht="15" customHeight="1" x14ac:dyDescent="0.3">
      <c r="I10369" s="47"/>
    </row>
    <row r="10370" spans="9:9" ht="15" customHeight="1" x14ac:dyDescent="0.3">
      <c r="I10370" s="47"/>
    </row>
    <row r="10371" spans="9:9" ht="15" customHeight="1" x14ac:dyDescent="0.3">
      <c r="I10371" s="47"/>
    </row>
    <row r="10372" spans="9:9" ht="15" customHeight="1" x14ac:dyDescent="0.3">
      <c r="I10372" s="47"/>
    </row>
    <row r="10373" spans="9:9" ht="15" customHeight="1" x14ac:dyDescent="0.3">
      <c r="I10373" s="47"/>
    </row>
    <row r="10374" spans="9:9" ht="15" customHeight="1" x14ac:dyDescent="0.3">
      <c r="I10374" s="47"/>
    </row>
    <row r="10375" spans="9:9" ht="15" customHeight="1" x14ac:dyDescent="0.3">
      <c r="I10375" s="47"/>
    </row>
    <row r="10376" spans="9:9" ht="15" customHeight="1" x14ac:dyDescent="0.3">
      <c r="I10376" s="47"/>
    </row>
    <row r="10377" spans="9:9" ht="15" customHeight="1" x14ac:dyDescent="0.3">
      <c r="I10377" s="47"/>
    </row>
    <row r="10378" spans="9:9" ht="15" customHeight="1" x14ac:dyDescent="0.3">
      <c r="I10378" s="47"/>
    </row>
    <row r="10379" spans="9:9" ht="15" customHeight="1" x14ac:dyDescent="0.3">
      <c r="I10379" s="47"/>
    </row>
    <row r="10380" spans="9:9" ht="15" customHeight="1" x14ac:dyDescent="0.3">
      <c r="I10380" s="47"/>
    </row>
    <row r="10381" spans="9:9" ht="15" customHeight="1" x14ac:dyDescent="0.3">
      <c r="I10381" s="47"/>
    </row>
    <row r="10382" spans="9:9" ht="15" customHeight="1" x14ac:dyDescent="0.3">
      <c r="I10382" s="47"/>
    </row>
    <row r="10383" spans="9:9" ht="15" customHeight="1" x14ac:dyDescent="0.3">
      <c r="I10383" s="47"/>
    </row>
    <row r="10384" spans="9:9" ht="15" customHeight="1" x14ac:dyDescent="0.3">
      <c r="I10384" s="47"/>
    </row>
    <row r="10385" spans="9:9" ht="15" customHeight="1" x14ac:dyDescent="0.3">
      <c r="I10385" s="47"/>
    </row>
    <row r="10386" spans="9:9" ht="15" customHeight="1" x14ac:dyDescent="0.3">
      <c r="I10386" s="47"/>
    </row>
    <row r="10387" spans="9:9" ht="15" customHeight="1" x14ac:dyDescent="0.3">
      <c r="I10387" s="47"/>
    </row>
    <row r="10388" spans="9:9" ht="15" customHeight="1" x14ac:dyDescent="0.3">
      <c r="I10388" s="47"/>
    </row>
    <row r="10389" spans="9:9" ht="15" customHeight="1" x14ac:dyDescent="0.3">
      <c r="I10389" s="47"/>
    </row>
    <row r="10390" spans="9:9" ht="15" customHeight="1" x14ac:dyDescent="0.3">
      <c r="I10390" s="47"/>
    </row>
    <row r="10391" spans="9:9" ht="15" customHeight="1" x14ac:dyDescent="0.3">
      <c r="I10391" s="47"/>
    </row>
    <row r="10392" spans="9:9" ht="15" customHeight="1" x14ac:dyDescent="0.3">
      <c r="I10392" s="47"/>
    </row>
    <row r="10393" spans="9:9" ht="15" customHeight="1" x14ac:dyDescent="0.3">
      <c r="I10393" s="47"/>
    </row>
    <row r="10394" spans="9:9" ht="15" customHeight="1" x14ac:dyDescent="0.3">
      <c r="I10394" s="47"/>
    </row>
    <row r="10395" spans="9:9" ht="15" customHeight="1" x14ac:dyDescent="0.3">
      <c r="I10395" s="47"/>
    </row>
    <row r="10396" spans="9:9" ht="15" customHeight="1" x14ac:dyDescent="0.3">
      <c r="I10396" s="47"/>
    </row>
    <row r="10397" spans="9:9" ht="15" customHeight="1" x14ac:dyDescent="0.3">
      <c r="I10397" s="47"/>
    </row>
    <row r="10398" spans="9:9" ht="15" customHeight="1" x14ac:dyDescent="0.3">
      <c r="I10398" s="47"/>
    </row>
    <row r="10399" spans="9:9" ht="15" customHeight="1" x14ac:dyDescent="0.3">
      <c r="I10399" s="47"/>
    </row>
    <row r="10400" spans="9:9" ht="15" customHeight="1" x14ac:dyDescent="0.3">
      <c r="I10400" s="47"/>
    </row>
    <row r="10401" spans="9:9" ht="15" customHeight="1" x14ac:dyDescent="0.3">
      <c r="I10401" s="47"/>
    </row>
    <row r="10402" spans="9:9" ht="15" customHeight="1" x14ac:dyDescent="0.3">
      <c r="I10402" s="47"/>
    </row>
    <row r="10403" spans="9:9" ht="15" customHeight="1" x14ac:dyDescent="0.3">
      <c r="I10403" s="47"/>
    </row>
    <row r="10404" spans="9:9" ht="15" customHeight="1" x14ac:dyDescent="0.3">
      <c r="I10404" s="47"/>
    </row>
    <row r="10405" spans="9:9" ht="15" customHeight="1" x14ac:dyDescent="0.3">
      <c r="I10405" s="47"/>
    </row>
    <row r="10406" spans="9:9" ht="15" customHeight="1" x14ac:dyDescent="0.3">
      <c r="I10406" s="47"/>
    </row>
    <row r="10407" spans="9:9" ht="15" customHeight="1" x14ac:dyDescent="0.3">
      <c r="I10407" s="47"/>
    </row>
    <row r="10408" spans="9:9" ht="15" customHeight="1" x14ac:dyDescent="0.3">
      <c r="I10408" s="47"/>
    </row>
    <row r="10409" spans="9:9" ht="15" customHeight="1" x14ac:dyDescent="0.3">
      <c r="I10409" s="47"/>
    </row>
    <row r="10410" spans="9:9" ht="15" customHeight="1" x14ac:dyDescent="0.3">
      <c r="I10410" s="47"/>
    </row>
    <row r="10411" spans="9:9" ht="15" customHeight="1" x14ac:dyDescent="0.3">
      <c r="I10411" s="47"/>
    </row>
    <row r="10412" spans="9:9" ht="15" customHeight="1" x14ac:dyDescent="0.3">
      <c r="I10412" s="47"/>
    </row>
    <row r="10413" spans="9:9" ht="15" customHeight="1" x14ac:dyDescent="0.3">
      <c r="I10413" s="47"/>
    </row>
    <row r="10414" spans="9:9" ht="15" customHeight="1" x14ac:dyDescent="0.3">
      <c r="I10414" s="47"/>
    </row>
    <row r="10415" spans="9:9" ht="15" customHeight="1" x14ac:dyDescent="0.3">
      <c r="I10415" s="47"/>
    </row>
    <row r="10416" spans="9:9" ht="15" customHeight="1" x14ac:dyDescent="0.3">
      <c r="I10416" s="47"/>
    </row>
    <row r="10417" spans="9:9" ht="15" customHeight="1" x14ac:dyDescent="0.3">
      <c r="I10417" s="47"/>
    </row>
    <row r="10418" spans="9:9" ht="15" customHeight="1" x14ac:dyDescent="0.3">
      <c r="I10418" s="47"/>
    </row>
    <row r="10419" spans="9:9" ht="15" customHeight="1" x14ac:dyDescent="0.3">
      <c r="I10419" s="47"/>
    </row>
    <row r="10420" spans="9:9" ht="15" customHeight="1" x14ac:dyDescent="0.3">
      <c r="I10420" s="47"/>
    </row>
    <row r="10421" spans="9:9" ht="15" customHeight="1" x14ac:dyDescent="0.3">
      <c r="I10421" s="47"/>
    </row>
    <row r="10422" spans="9:9" ht="15" customHeight="1" x14ac:dyDescent="0.3">
      <c r="I10422" s="47"/>
    </row>
    <row r="10423" spans="9:9" ht="15" customHeight="1" x14ac:dyDescent="0.3">
      <c r="I10423" s="47"/>
    </row>
    <row r="10424" spans="9:9" ht="15" customHeight="1" x14ac:dyDescent="0.3">
      <c r="I10424" s="47"/>
    </row>
    <row r="10425" spans="9:9" ht="15" customHeight="1" x14ac:dyDescent="0.3">
      <c r="I10425" s="47"/>
    </row>
    <row r="10426" spans="9:9" ht="15" customHeight="1" x14ac:dyDescent="0.3">
      <c r="I10426" s="47"/>
    </row>
    <row r="10427" spans="9:9" ht="15" customHeight="1" x14ac:dyDescent="0.3">
      <c r="I10427" s="47"/>
    </row>
    <row r="10428" spans="9:9" ht="15" customHeight="1" x14ac:dyDescent="0.3">
      <c r="I10428" s="47"/>
    </row>
    <row r="10429" spans="9:9" ht="15" customHeight="1" x14ac:dyDescent="0.3">
      <c r="I10429" s="47"/>
    </row>
    <row r="10430" spans="9:9" ht="15" customHeight="1" x14ac:dyDescent="0.3">
      <c r="I10430" s="47"/>
    </row>
    <row r="10431" spans="9:9" ht="15" customHeight="1" x14ac:dyDescent="0.3">
      <c r="I10431" s="47"/>
    </row>
    <row r="10432" spans="9:9" ht="15" customHeight="1" x14ac:dyDescent="0.3">
      <c r="I10432" s="47"/>
    </row>
    <row r="10433" spans="9:9" ht="15" customHeight="1" x14ac:dyDescent="0.3">
      <c r="I10433" s="47"/>
    </row>
    <row r="10434" spans="9:9" ht="15" customHeight="1" x14ac:dyDescent="0.3">
      <c r="I10434" s="47"/>
    </row>
    <row r="10435" spans="9:9" ht="15" customHeight="1" x14ac:dyDescent="0.3">
      <c r="I10435" s="47"/>
    </row>
    <row r="10436" spans="9:9" ht="15" customHeight="1" x14ac:dyDescent="0.3">
      <c r="I10436" s="47"/>
    </row>
    <row r="10437" spans="9:9" ht="15" customHeight="1" x14ac:dyDescent="0.3">
      <c r="I10437" s="47"/>
    </row>
    <row r="10438" spans="9:9" ht="15" customHeight="1" x14ac:dyDescent="0.3">
      <c r="I10438" s="47"/>
    </row>
    <row r="10439" spans="9:9" ht="15" customHeight="1" x14ac:dyDescent="0.3">
      <c r="I10439" s="47"/>
    </row>
    <row r="10440" spans="9:9" ht="15" customHeight="1" x14ac:dyDescent="0.3">
      <c r="I10440" s="47"/>
    </row>
    <row r="10441" spans="9:9" ht="15" customHeight="1" x14ac:dyDescent="0.3">
      <c r="I10441" s="47"/>
    </row>
    <row r="10442" spans="9:9" ht="15" customHeight="1" x14ac:dyDescent="0.3">
      <c r="I10442" s="47"/>
    </row>
    <row r="10443" spans="9:9" ht="15" customHeight="1" x14ac:dyDescent="0.3">
      <c r="I10443" s="47"/>
    </row>
    <row r="10444" spans="9:9" ht="15" customHeight="1" x14ac:dyDescent="0.3">
      <c r="I10444" s="47"/>
    </row>
    <row r="10445" spans="9:9" ht="15" customHeight="1" x14ac:dyDescent="0.3">
      <c r="I10445" s="47"/>
    </row>
    <row r="10446" spans="9:9" ht="15" customHeight="1" x14ac:dyDescent="0.3">
      <c r="I10446" s="47"/>
    </row>
    <row r="10447" spans="9:9" ht="15" customHeight="1" x14ac:dyDescent="0.3">
      <c r="I10447" s="47"/>
    </row>
    <row r="10448" spans="9:9" ht="15" customHeight="1" x14ac:dyDescent="0.3">
      <c r="I10448" s="47"/>
    </row>
    <row r="10449" spans="9:9" ht="15" customHeight="1" x14ac:dyDescent="0.3">
      <c r="I10449" s="47"/>
    </row>
    <row r="10450" spans="9:9" ht="15" customHeight="1" x14ac:dyDescent="0.3">
      <c r="I10450" s="47"/>
    </row>
    <row r="10451" spans="9:9" ht="15" customHeight="1" x14ac:dyDescent="0.3">
      <c r="I10451" s="47"/>
    </row>
    <row r="10452" spans="9:9" ht="15" customHeight="1" x14ac:dyDescent="0.3">
      <c r="I10452" s="47"/>
    </row>
    <row r="10453" spans="9:9" ht="15" customHeight="1" x14ac:dyDescent="0.3">
      <c r="I10453" s="47"/>
    </row>
    <row r="10454" spans="9:9" ht="15" customHeight="1" x14ac:dyDescent="0.3">
      <c r="I10454" s="47"/>
    </row>
    <row r="10455" spans="9:9" ht="15" customHeight="1" x14ac:dyDescent="0.3">
      <c r="I10455" s="47"/>
    </row>
    <row r="10456" spans="9:9" ht="15" customHeight="1" x14ac:dyDescent="0.3">
      <c r="I10456" s="47"/>
    </row>
    <row r="10457" spans="9:9" ht="15" customHeight="1" x14ac:dyDescent="0.3">
      <c r="I10457" s="47"/>
    </row>
    <row r="10458" spans="9:9" ht="15" customHeight="1" x14ac:dyDescent="0.3">
      <c r="I10458" s="47"/>
    </row>
    <row r="10459" spans="9:9" ht="15" customHeight="1" x14ac:dyDescent="0.3">
      <c r="I10459" s="47"/>
    </row>
    <row r="10460" spans="9:9" ht="15" customHeight="1" x14ac:dyDescent="0.3">
      <c r="I10460" s="47"/>
    </row>
    <row r="10461" spans="9:9" ht="15" customHeight="1" x14ac:dyDescent="0.3">
      <c r="I10461" s="47"/>
    </row>
    <row r="10462" spans="9:9" ht="15" customHeight="1" x14ac:dyDescent="0.3">
      <c r="I10462" s="47"/>
    </row>
    <row r="10463" spans="9:9" ht="15" customHeight="1" x14ac:dyDescent="0.3">
      <c r="I10463" s="47"/>
    </row>
    <row r="10464" spans="9:9" ht="15" customHeight="1" x14ac:dyDescent="0.3">
      <c r="I10464" s="47"/>
    </row>
    <row r="10465" spans="9:9" ht="15" customHeight="1" x14ac:dyDescent="0.3">
      <c r="I10465" s="47"/>
    </row>
    <row r="10466" spans="9:9" ht="15" customHeight="1" x14ac:dyDescent="0.3">
      <c r="I10466" s="47"/>
    </row>
    <row r="10467" spans="9:9" ht="15" customHeight="1" x14ac:dyDescent="0.3">
      <c r="I10467" s="47"/>
    </row>
    <row r="10468" spans="9:9" ht="15" customHeight="1" x14ac:dyDescent="0.3">
      <c r="I10468" s="47"/>
    </row>
    <row r="10469" spans="9:9" ht="15" customHeight="1" x14ac:dyDescent="0.3">
      <c r="I10469" s="47"/>
    </row>
    <row r="10470" spans="9:9" ht="15" customHeight="1" x14ac:dyDescent="0.3">
      <c r="I10470" s="47"/>
    </row>
    <row r="10471" spans="9:9" ht="15" customHeight="1" x14ac:dyDescent="0.3">
      <c r="I10471" s="47"/>
    </row>
    <row r="10472" spans="9:9" ht="15" customHeight="1" x14ac:dyDescent="0.3">
      <c r="I10472" s="47"/>
    </row>
    <row r="10473" spans="9:9" ht="15" customHeight="1" x14ac:dyDescent="0.3">
      <c r="I10473" s="47"/>
    </row>
    <row r="10474" spans="9:9" ht="15" customHeight="1" x14ac:dyDescent="0.3">
      <c r="I10474" s="47"/>
    </row>
    <row r="10475" spans="9:9" ht="15" customHeight="1" x14ac:dyDescent="0.3">
      <c r="I10475" s="47"/>
    </row>
    <row r="10476" spans="9:9" ht="15" customHeight="1" x14ac:dyDescent="0.3">
      <c r="I10476" s="47"/>
    </row>
    <row r="10477" spans="9:9" ht="15" customHeight="1" x14ac:dyDescent="0.3">
      <c r="I10477" s="47"/>
    </row>
    <row r="10478" spans="9:9" ht="15" customHeight="1" x14ac:dyDescent="0.3">
      <c r="I10478" s="47"/>
    </row>
    <row r="10479" spans="9:9" ht="15" customHeight="1" x14ac:dyDescent="0.3">
      <c r="I10479" s="47"/>
    </row>
    <row r="10480" spans="9:9" ht="15" customHeight="1" x14ac:dyDescent="0.3">
      <c r="I10480" s="47"/>
    </row>
    <row r="10481" spans="9:9" ht="15" customHeight="1" x14ac:dyDescent="0.3">
      <c r="I10481" s="47"/>
    </row>
    <row r="10482" spans="9:9" ht="15" customHeight="1" x14ac:dyDescent="0.3">
      <c r="I10482" s="47"/>
    </row>
    <row r="10483" spans="9:9" ht="15" customHeight="1" x14ac:dyDescent="0.3">
      <c r="I10483" s="47"/>
    </row>
    <row r="10484" spans="9:9" ht="15" customHeight="1" x14ac:dyDescent="0.3">
      <c r="I10484" s="47"/>
    </row>
    <row r="10485" spans="9:9" ht="15" customHeight="1" x14ac:dyDescent="0.3">
      <c r="I10485" s="47"/>
    </row>
    <row r="10486" spans="9:9" ht="15" customHeight="1" x14ac:dyDescent="0.3">
      <c r="I10486" s="47"/>
    </row>
    <row r="10487" spans="9:9" ht="15" customHeight="1" x14ac:dyDescent="0.3">
      <c r="I10487" s="47"/>
    </row>
    <row r="10488" spans="9:9" ht="15" customHeight="1" x14ac:dyDescent="0.3">
      <c r="I10488" s="47"/>
    </row>
    <row r="10489" spans="9:9" ht="15" customHeight="1" x14ac:dyDescent="0.3">
      <c r="I10489" s="47"/>
    </row>
    <row r="10490" spans="9:9" ht="15" customHeight="1" x14ac:dyDescent="0.3">
      <c r="I10490" s="47"/>
    </row>
    <row r="10491" spans="9:9" ht="15" customHeight="1" x14ac:dyDescent="0.3">
      <c r="I10491" s="47"/>
    </row>
    <row r="10492" spans="9:9" ht="15" customHeight="1" x14ac:dyDescent="0.3">
      <c r="I10492" s="47"/>
    </row>
    <row r="10493" spans="9:9" ht="15" customHeight="1" x14ac:dyDescent="0.3">
      <c r="I10493" s="47"/>
    </row>
    <row r="10494" spans="9:9" ht="15" customHeight="1" x14ac:dyDescent="0.3">
      <c r="I10494" s="47"/>
    </row>
    <row r="10495" spans="9:9" ht="15" customHeight="1" x14ac:dyDescent="0.3">
      <c r="I10495" s="47"/>
    </row>
    <row r="10496" spans="9:9" ht="15" customHeight="1" x14ac:dyDescent="0.3">
      <c r="I10496" s="47"/>
    </row>
    <row r="10497" spans="9:9" ht="15" customHeight="1" x14ac:dyDescent="0.3">
      <c r="I10497" s="47"/>
    </row>
    <row r="10498" spans="9:9" ht="15" customHeight="1" x14ac:dyDescent="0.3">
      <c r="I10498" s="47"/>
    </row>
    <row r="10499" spans="9:9" ht="15" customHeight="1" x14ac:dyDescent="0.3">
      <c r="I10499" s="47"/>
    </row>
    <row r="10500" spans="9:9" ht="15" customHeight="1" x14ac:dyDescent="0.3">
      <c r="I10500" s="47"/>
    </row>
    <row r="10501" spans="9:9" ht="15" customHeight="1" x14ac:dyDescent="0.3">
      <c r="I10501" s="47"/>
    </row>
    <row r="10502" spans="9:9" ht="15" customHeight="1" x14ac:dyDescent="0.3">
      <c r="I10502" s="47"/>
    </row>
    <row r="10503" spans="9:9" ht="15" customHeight="1" x14ac:dyDescent="0.3">
      <c r="I10503" s="47"/>
    </row>
    <row r="10504" spans="9:9" ht="15" customHeight="1" x14ac:dyDescent="0.3">
      <c r="I10504" s="47"/>
    </row>
    <row r="10505" spans="9:9" ht="15" customHeight="1" x14ac:dyDescent="0.3">
      <c r="I10505" s="47"/>
    </row>
    <row r="10506" spans="9:9" ht="15" customHeight="1" x14ac:dyDescent="0.3">
      <c r="I10506" s="47"/>
    </row>
    <row r="10507" spans="9:9" ht="15" customHeight="1" x14ac:dyDescent="0.3">
      <c r="I10507" s="47"/>
    </row>
    <row r="10508" spans="9:9" ht="15" customHeight="1" x14ac:dyDescent="0.3">
      <c r="I10508" s="47"/>
    </row>
    <row r="10509" spans="9:9" ht="15" customHeight="1" x14ac:dyDescent="0.3">
      <c r="I10509" s="47"/>
    </row>
    <row r="10510" spans="9:9" ht="15" customHeight="1" x14ac:dyDescent="0.3">
      <c r="I10510" s="47"/>
    </row>
    <row r="10511" spans="9:9" ht="15" customHeight="1" x14ac:dyDescent="0.3">
      <c r="I10511" s="47"/>
    </row>
    <row r="10512" spans="9:9" ht="15" customHeight="1" x14ac:dyDescent="0.3">
      <c r="I10512" s="47"/>
    </row>
    <row r="10513" spans="9:9" ht="15" customHeight="1" x14ac:dyDescent="0.3">
      <c r="I10513" s="47"/>
    </row>
    <row r="10514" spans="9:9" ht="15" customHeight="1" x14ac:dyDescent="0.3">
      <c r="I10514" s="47"/>
    </row>
    <row r="10515" spans="9:9" ht="15" customHeight="1" x14ac:dyDescent="0.3">
      <c r="I10515" s="47"/>
    </row>
    <row r="10516" spans="9:9" ht="15" customHeight="1" x14ac:dyDescent="0.3">
      <c r="I10516" s="47"/>
    </row>
    <row r="10517" spans="9:9" ht="15" customHeight="1" x14ac:dyDescent="0.3">
      <c r="I10517" s="47"/>
    </row>
    <row r="10518" spans="9:9" ht="15" customHeight="1" x14ac:dyDescent="0.3">
      <c r="I10518" s="47"/>
    </row>
    <row r="10519" spans="9:9" ht="15" customHeight="1" x14ac:dyDescent="0.3">
      <c r="I10519" s="47"/>
    </row>
    <row r="10520" spans="9:9" ht="15" customHeight="1" x14ac:dyDescent="0.3">
      <c r="I10520" s="47"/>
    </row>
    <row r="10521" spans="9:9" ht="15" customHeight="1" x14ac:dyDescent="0.3">
      <c r="I10521" s="47"/>
    </row>
    <row r="10522" spans="9:9" ht="15" customHeight="1" x14ac:dyDescent="0.3">
      <c r="I10522" s="47"/>
    </row>
    <row r="10523" spans="9:9" ht="15" customHeight="1" x14ac:dyDescent="0.3">
      <c r="I10523" s="47"/>
    </row>
    <row r="10524" spans="9:9" ht="15" customHeight="1" x14ac:dyDescent="0.3">
      <c r="I10524" s="47"/>
    </row>
    <row r="10525" spans="9:9" ht="15" customHeight="1" x14ac:dyDescent="0.3">
      <c r="I10525" s="47"/>
    </row>
    <row r="10526" spans="9:9" ht="15" customHeight="1" x14ac:dyDescent="0.3">
      <c r="I10526" s="47"/>
    </row>
    <row r="10527" spans="9:9" ht="15" customHeight="1" x14ac:dyDescent="0.3">
      <c r="I10527" s="47"/>
    </row>
    <row r="10528" spans="9:9" ht="15" customHeight="1" x14ac:dyDescent="0.3">
      <c r="I10528" s="47"/>
    </row>
    <row r="10529" spans="9:9" ht="15" customHeight="1" x14ac:dyDescent="0.3">
      <c r="I10529" s="47"/>
    </row>
    <row r="10530" spans="9:9" ht="15" customHeight="1" x14ac:dyDescent="0.3">
      <c r="I10530" s="47"/>
    </row>
    <row r="10531" spans="9:9" ht="15" customHeight="1" x14ac:dyDescent="0.3">
      <c r="I10531" s="47"/>
    </row>
    <row r="10532" spans="9:9" ht="15" customHeight="1" x14ac:dyDescent="0.3">
      <c r="I10532" s="47"/>
    </row>
    <row r="10533" spans="9:9" ht="15" customHeight="1" x14ac:dyDescent="0.3">
      <c r="I10533" s="47"/>
    </row>
    <row r="10534" spans="9:9" ht="15" customHeight="1" x14ac:dyDescent="0.3">
      <c r="I10534" s="47"/>
    </row>
    <row r="10535" spans="9:9" ht="15" customHeight="1" x14ac:dyDescent="0.3">
      <c r="I10535" s="47"/>
    </row>
    <row r="10536" spans="9:9" ht="15" customHeight="1" x14ac:dyDescent="0.3">
      <c r="I10536" s="47"/>
    </row>
    <row r="10537" spans="9:9" ht="15" customHeight="1" x14ac:dyDescent="0.3">
      <c r="I10537" s="47"/>
    </row>
    <row r="10538" spans="9:9" ht="15" customHeight="1" x14ac:dyDescent="0.3">
      <c r="I10538" s="47"/>
    </row>
    <row r="10539" spans="9:9" ht="15" customHeight="1" x14ac:dyDescent="0.3">
      <c r="I10539" s="47"/>
    </row>
    <row r="10540" spans="9:9" ht="15" customHeight="1" x14ac:dyDescent="0.3">
      <c r="I10540" s="47"/>
    </row>
    <row r="10541" spans="9:9" ht="15" customHeight="1" x14ac:dyDescent="0.3">
      <c r="I10541" s="47"/>
    </row>
    <row r="10542" spans="9:9" ht="15" customHeight="1" x14ac:dyDescent="0.3">
      <c r="I10542" s="47"/>
    </row>
    <row r="10543" spans="9:9" ht="15" customHeight="1" x14ac:dyDescent="0.3">
      <c r="I10543" s="47"/>
    </row>
    <row r="10544" spans="9:9" ht="15" customHeight="1" x14ac:dyDescent="0.3">
      <c r="I10544" s="47"/>
    </row>
    <row r="10545" spans="9:9" ht="15" customHeight="1" x14ac:dyDescent="0.3">
      <c r="I10545" s="47"/>
    </row>
    <row r="10546" spans="9:9" ht="15" customHeight="1" x14ac:dyDescent="0.3">
      <c r="I10546" s="47"/>
    </row>
    <row r="10547" spans="9:9" ht="15" customHeight="1" x14ac:dyDescent="0.3">
      <c r="I10547" s="47"/>
    </row>
    <row r="10548" spans="9:9" ht="15" customHeight="1" x14ac:dyDescent="0.3">
      <c r="I10548" s="47"/>
    </row>
    <row r="10549" spans="9:9" ht="15" customHeight="1" x14ac:dyDescent="0.3">
      <c r="I10549" s="47"/>
    </row>
    <row r="10550" spans="9:9" ht="15" customHeight="1" x14ac:dyDescent="0.3">
      <c r="I10550" s="47"/>
    </row>
    <row r="10551" spans="9:9" ht="15" customHeight="1" x14ac:dyDescent="0.3">
      <c r="I10551" s="47"/>
    </row>
    <row r="10552" spans="9:9" ht="15" customHeight="1" x14ac:dyDescent="0.3">
      <c r="I10552" s="47"/>
    </row>
    <row r="10553" spans="9:9" ht="15" customHeight="1" x14ac:dyDescent="0.3">
      <c r="I10553" s="47"/>
    </row>
    <row r="10554" spans="9:9" ht="15" customHeight="1" x14ac:dyDescent="0.3">
      <c r="I10554" s="47"/>
    </row>
    <row r="10555" spans="9:9" ht="15" customHeight="1" x14ac:dyDescent="0.3">
      <c r="I10555" s="47"/>
    </row>
    <row r="10556" spans="9:9" ht="15" customHeight="1" x14ac:dyDescent="0.3">
      <c r="I10556" s="47"/>
    </row>
    <row r="10557" spans="9:9" ht="15" customHeight="1" x14ac:dyDescent="0.3">
      <c r="I10557" s="47"/>
    </row>
    <row r="10558" spans="9:9" ht="15" customHeight="1" x14ac:dyDescent="0.3">
      <c r="I10558" s="47"/>
    </row>
    <row r="10559" spans="9:9" ht="15" customHeight="1" x14ac:dyDescent="0.3">
      <c r="I10559" s="47"/>
    </row>
    <row r="10560" spans="9:9" ht="15" customHeight="1" x14ac:dyDescent="0.3">
      <c r="I10560" s="47"/>
    </row>
    <row r="10561" spans="9:9" ht="15" customHeight="1" x14ac:dyDescent="0.3">
      <c r="I10561" s="47"/>
    </row>
    <row r="10562" spans="9:9" ht="15" customHeight="1" x14ac:dyDescent="0.3">
      <c r="I10562" s="47"/>
    </row>
    <row r="10563" spans="9:9" ht="15" customHeight="1" x14ac:dyDescent="0.3">
      <c r="I10563" s="47"/>
    </row>
    <row r="10564" spans="9:9" ht="15" customHeight="1" x14ac:dyDescent="0.3">
      <c r="I10564" s="47"/>
    </row>
    <row r="10565" spans="9:9" ht="15" customHeight="1" x14ac:dyDescent="0.3">
      <c r="I10565" s="47"/>
    </row>
    <row r="10566" spans="9:9" ht="15" customHeight="1" x14ac:dyDescent="0.3">
      <c r="I10566" s="47"/>
    </row>
    <row r="10567" spans="9:9" ht="15" customHeight="1" x14ac:dyDescent="0.3">
      <c r="I10567" s="47"/>
    </row>
    <row r="10568" spans="9:9" ht="15" customHeight="1" x14ac:dyDescent="0.3">
      <c r="I10568" s="47"/>
    </row>
    <row r="10569" spans="9:9" ht="15" customHeight="1" x14ac:dyDescent="0.3">
      <c r="I10569" s="47"/>
    </row>
    <row r="10570" spans="9:9" ht="15" customHeight="1" x14ac:dyDescent="0.3">
      <c r="I10570" s="47"/>
    </row>
    <row r="10571" spans="9:9" ht="15" customHeight="1" x14ac:dyDescent="0.3">
      <c r="I10571" s="47"/>
    </row>
    <row r="10572" spans="9:9" ht="15" customHeight="1" x14ac:dyDescent="0.3">
      <c r="I10572" s="47"/>
    </row>
    <row r="10573" spans="9:9" ht="15" customHeight="1" x14ac:dyDescent="0.3">
      <c r="I10573" s="47"/>
    </row>
    <row r="10574" spans="9:9" ht="15" customHeight="1" x14ac:dyDescent="0.3">
      <c r="I10574" s="47"/>
    </row>
    <row r="10575" spans="9:9" ht="15" customHeight="1" x14ac:dyDescent="0.3">
      <c r="I10575" s="47"/>
    </row>
    <row r="10576" spans="9:9" ht="15" customHeight="1" x14ac:dyDescent="0.3">
      <c r="I10576" s="47"/>
    </row>
    <row r="10577" spans="9:9" ht="15" customHeight="1" x14ac:dyDescent="0.3">
      <c r="I10577" s="47"/>
    </row>
    <row r="10578" spans="9:9" ht="15" customHeight="1" x14ac:dyDescent="0.3">
      <c r="I10578" s="47"/>
    </row>
    <row r="10579" spans="9:9" ht="15" customHeight="1" x14ac:dyDescent="0.3">
      <c r="I10579" s="47"/>
    </row>
    <row r="10580" spans="9:9" ht="15" customHeight="1" x14ac:dyDescent="0.3">
      <c r="I10580" s="47"/>
    </row>
    <row r="10581" spans="9:9" ht="15" customHeight="1" x14ac:dyDescent="0.3">
      <c r="I10581" s="47"/>
    </row>
    <row r="10582" spans="9:9" ht="15" customHeight="1" x14ac:dyDescent="0.3">
      <c r="I10582" s="47"/>
    </row>
    <row r="10583" spans="9:9" ht="15" customHeight="1" x14ac:dyDescent="0.3">
      <c r="I10583" s="47"/>
    </row>
    <row r="10584" spans="9:9" ht="15" customHeight="1" x14ac:dyDescent="0.3">
      <c r="I10584" s="47"/>
    </row>
    <row r="10585" spans="9:9" ht="15" customHeight="1" x14ac:dyDescent="0.3">
      <c r="I10585" s="47"/>
    </row>
    <row r="10586" spans="9:9" ht="15" customHeight="1" x14ac:dyDescent="0.3">
      <c r="I10586" s="47"/>
    </row>
    <row r="10587" spans="9:9" ht="15" customHeight="1" x14ac:dyDescent="0.3">
      <c r="I10587" s="47"/>
    </row>
    <row r="10588" spans="9:9" ht="15" customHeight="1" x14ac:dyDescent="0.3">
      <c r="I10588" s="47"/>
    </row>
    <row r="10589" spans="9:9" ht="15" customHeight="1" x14ac:dyDescent="0.3">
      <c r="I10589" s="47"/>
    </row>
    <row r="10590" spans="9:9" ht="15" customHeight="1" x14ac:dyDescent="0.3">
      <c r="I10590" s="47"/>
    </row>
    <row r="10591" spans="9:9" ht="15" customHeight="1" x14ac:dyDescent="0.3">
      <c r="I10591" s="47"/>
    </row>
    <row r="10592" spans="9:9" ht="15" customHeight="1" x14ac:dyDescent="0.3">
      <c r="I10592" s="47"/>
    </row>
    <row r="10593" spans="9:9" ht="15" customHeight="1" x14ac:dyDescent="0.3">
      <c r="I10593" s="47"/>
    </row>
    <row r="10594" spans="9:9" ht="15" customHeight="1" x14ac:dyDescent="0.3">
      <c r="I10594" s="47"/>
    </row>
    <row r="10595" spans="9:9" ht="15" customHeight="1" x14ac:dyDescent="0.3">
      <c r="I10595" s="47"/>
    </row>
    <row r="10596" spans="9:9" ht="15" customHeight="1" x14ac:dyDescent="0.3">
      <c r="I10596" s="47"/>
    </row>
    <row r="10597" spans="9:9" ht="15" customHeight="1" x14ac:dyDescent="0.3">
      <c r="I10597" s="47"/>
    </row>
    <row r="10598" spans="9:9" ht="15" customHeight="1" x14ac:dyDescent="0.3">
      <c r="I10598" s="47"/>
    </row>
    <row r="10599" spans="9:9" ht="15" customHeight="1" x14ac:dyDescent="0.3">
      <c r="I10599" s="47"/>
    </row>
    <row r="10600" spans="9:9" ht="15" customHeight="1" x14ac:dyDescent="0.3">
      <c r="I10600" s="47"/>
    </row>
    <row r="10601" spans="9:9" ht="15" customHeight="1" x14ac:dyDescent="0.3">
      <c r="I10601" s="47"/>
    </row>
    <row r="10602" spans="9:9" ht="15" customHeight="1" x14ac:dyDescent="0.3">
      <c r="I10602" s="47"/>
    </row>
    <row r="10603" spans="9:9" ht="15" customHeight="1" x14ac:dyDescent="0.3">
      <c r="I10603" s="47"/>
    </row>
    <row r="10604" spans="9:9" ht="15" customHeight="1" x14ac:dyDescent="0.3">
      <c r="I10604" s="47"/>
    </row>
    <row r="10605" spans="9:9" ht="15" customHeight="1" x14ac:dyDescent="0.3">
      <c r="I10605" s="47"/>
    </row>
    <row r="10606" spans="9:9" ht="15" customHeight="1" x14ac:dyDescent="0.3">
      <c r="I10606" s="47"/>
    </row>
    <row r="10607" spans="9:9" ht="15" customHeight="1" x14ac:dyDescent="0.3">
      <c r="I10607" s="47"/>
    </row>
    <row r="10608" spans="9:9" ht="15" customHeight="1" x14ac:dyDescent="0.3">
      <c r="I10608" s="47"/>
    </row>
    <row r="10609" spans="9:9" ht="15" customHeight="1" x14ac:dyDescent="0.3">
      <c r="I10609" s="47"/>
    </row>
    <row r="10610" spans="9:9" ht="15" customHeight="1" x14ac:dyDescent="0.3">
      <c r="I10610" s="47"/>
    </row>
    <row r="10611" spans="9:9" ht="15" customHeight="1" x14ac:dyDescent="0.3">
      <c r="I10611" s="47"/>
    </row>
    <row r="10612" spans="9:9" ht="15" customHeight="1" x14ac:dyDescent="0.3">
      <c r="I10612" s="47"/>
    </row>
    <row r="10613" spans="9:9" ht="15" customHeight="1" x14ac:dyDescent="0.3">
      <c r="I10613" s="47"/>
    </row>
    <row r="10614" spans="9:9" ht="15" customHeight="1" x14ac:dyDescent="0.3">
      <c r="I10614" s="47"/>
    </row>
    <row r="10615" spans="9:9" ht="15" customHeight="1" x14ac:dyDescent="0.3">
      <c r="I10615" s="47"/>
    </row>
    <row r="10616" spans="9:9" ht="15" customHeight="1" x14ac:dyDescent="0.3">
      <c r="I10616" s="47"/>
    </row>
    <row r="10617" spans="9:9" ht="15" customHeight="1" x14ac:dyDescent="0.3">
      <c r="I10617" s="47"/>
    </row>
    <row r="10618" spans="9:9" ht="15" customHeight="1" x14ac:dyDescent="0.3">
      <c r="I10618" s="47"/>
    </row>
    <row r="10619" spans="9:9" ht="15" customHeight="1" x14ac:dyDescent="0.3">
      <c r="I10619" s="47"/>
    </row>
    <row r="10620" spans="9:9" ht="15" customHeight="1" x14ac:dyDescent="0.3">
      <c r="I10620" s="47"/>
    </row>
    <row r="10621" spans="9:9" ht="15" customHeight="1" x14ac:dyDescent="0.3">
      <c r="I10621" s="47"/>
    </row>
    <row r="10622" spans="9:9" ht="15" customHeight="1" x14ac:dyDescent="0.3">
      <c r="I10622" s="47"/>
    </row>
    <row r="10623" spans="9:9" ht="15" customHeight="1" x14ac:dyDescent="0.3">
      <c r="I10623" s="47"/>
    </row>
    <row r="10624" spans="9:9" ht="15" customHeight="1" x14ac:dyDescent="0.3">
      <c r="I10624" s="47"/>
    </row>
    <row r="10625" spans="9:9" ht="15" customHeight="1" x14ac:dyDescent="0.3">
      <c r="I10625" s="47"/>
    </row>
    <row r="10626" spans="9:9" ht="15" customHeight="1" x14ac:dyDescent="0.3">
      <c r="I10626" s="47"/>
    </row>
    <row r="10627" spans="9:9" ht="15" customHeight="1" x14ac:dyDescent="0.3">
      <c r="I10627" s="47"/>
    </row>
    <row r="10628" spans="9:9" ht="15" customHeight="1" x14ac:dyDescent="0.3">
      <c r="I10628" s="47"/>
    </row>
    <row r="10629" spans="9:9" ht="15" customHeight="1" x14ac:dyDescent="0.3">
      <c r="I10629" s="47"/>
    </row>
    <row r="10630" spans="9:9" ht="15" customHeight="1" x14ac:dyDescent="0.3">
      <c r="I10630" s="47"/>
    </row>
    <row r="10631" spans="9:9" ht="15" customHeight="1" x14ac:dyDescent="0.3">
      <c r="I10631" s="47"/>
    </row>
    <row r="10632" spans="9:9" ht="15" customHeight="1" x14ac:dyDescent="0.3">
      <c r="I10632" s="47"/>
    </row>
    <row r="10633" spans="9:9" ht="15" customHeight="1" x14ac:dyDescent="0.3">
      <c r="I10633" s="47"/>
    </row>
    <row r="10634" spans="9:9" ht="15" customHeight="1" x14ac:dyDescent="0.3">
      <c r="I10634" s="47"/>
    </row>
    <row r="10635" spans="9:9" ht="15" customHeight="1" x14ac:dyDescent="0.3">
      <c r="I10635" s="47"/>
    </row>
    <row r="10636" spans="9:9" ht="15" customHeight="1" x14ac:dyDescent="0.3">
      <c r="I10636" s="47"/>
    </row>
    <row r="10637" spans="9:9" ht="15" customHeight="1" x14ac:dyDescent="0.3">
      <c r="I10637" s="47"/>
    </row>
    <row r="10638" spans="9:9" ht="15" customHeight="1" x14ac:dyDescent="0.3">
      <c r="I10638" s="47"/>
    </row>
    <row r="10639" spans="9:9" ht="15" customHeight="1" x14ac:dyDescent="0.3">
      <c r="I10639" s="47"/>
    </row>
    <row r="10640" spans="9:9" ht="15" customHeight="1" x14ac:dyDescent="0.3">
      <c r="I10640" s="47"/>
    </row>
    <row r="10641" spans="9:9" ht="15" customHeight="1" x14ac:dyDescent="0.3">
      <c r="I10641" s="47"/>
    </row>
    <row r="10642" spans="9:9" ht="15" customHeight="1" x14ac:dyDescent="0.3">
      <c r="I10642" s="47"/>
    </row>
    <row r="10643" spans="9:9" ht="15" customHeight="1" x14ac:dyDescent="0.3">
      <c r="I10643" s="47"/>
    </row>
    <row r="10644" spans="9:9" ht="15" customHeight="1" x14ac:dyDescent="0.3">
      <c r="I10644" s="47"/>
    </row>
    <row r="10645" spans="9:9" ht="15" customHeight="1" x14ac:dyDescent="0.3">
      <c r="I10645" s="47"/>
    </row>
    <row r="10646" spans="9:9" ht="15" customHeight="1" x14ac:dyDescent="0.3">
      <c r="I10646" s="47"/>
    </row>
    <row r="10647" spans="9:9" ht="15" customHeight="1" x14ac:dyDescent="0.3">
      <c r="I10647" s="47"/>
    </row>
    <row r="10648" spans="9:9" ht="15" customHeight="1" x14ac:dyDescent="0.3">
      <c r="I10648" s="47"/>
    </row>
    <row r="10649" spans="9:9" ht="15" customHeight="1" x14ac:dyDescent="0.3">
      <c r="I10649" s="47"/>
    </row>
    <row r="10650" spans="9:9" ht="15" customHeight="1" x14ac:dyDescent="0.3">
      <c r="I10650" s="47"/>
    </row>
    <row r="10651" spans="9:9" ht="15" customHeight="1" x14ac:dyDescent="0.3">
      <c r="I10651" s="47"/>
    </row>
    <row r="10652" spans="9:9" ht="15" customHeight="1" x14ac:dyDescent="0.3">
      <c r="I10652" s="47"/>
    </row>
    <row r="10653" spans="9:9" ht="15" customHeight="1" x14ac:dyDescent="0.3">
      <c r="I10653" s="47"/>
    </row>
    <row r="10654" spans="9:9" ht="15" customHeight="1" x14ac:dyDescent="0.3">
      <c r="I10654" s="47"/>
    </row>
    <row r="10655" spans="9:9" ht="15" customHeight="1" x14ac:dyDescent="0.3">
      <c r="I10655" s="47"/>
    </row>
    <row r="10656" spans="9:9" ht="15" customHeight="1" x14ac:dyDescent="0.3">
      <c r="I10656" s="47"/>
    </row>
    <row r="10657" spans="9:9" ht="15" customHeight="1" x14ac:dyDescent="0.3">
      <c r="I10657" s="47"/>
    </row>
    <row r="10658" spans="9:9" ht="15" customHeight="1" x14ac:dyDescent="0.3">
      <c r="I10658" s="47"/>
    </row>
    <row r="10659" spans="9:9" ht="15" customHeight="1" x14ac:dyDescent="0.3">
      <c r="I10659" s="47"/>
    </row>
    <row r="10660" spans="9:9" ht="15" customHeight="1" x14ac:dyDescent="0.3">
      <c r="I10660" s="47"/>
    </row>
    <row r="10661" spans="9:9" ht="15" customHeight="1" x14ac:dyDescent="0.3">
      <c r="I10661" s="47"/>
    </row>
    <row r="10662" spans="9:9" ht="15" customHeight="1" x14ac:dyDescent="0.3">
      <c r="I10662" s="47"/>
    </row>
    <row r="10663" spans="9:9" ht="15" customHeight="1" x14ac:dyDescent="0.3">
      <c r="I10663" s="47"/>
    </row>
    <row r="10664" spans="9:9" ht="15" customHeight="1" x14ac:dyDescent="0.3">
      <c r="I10664" s="47"/>
    </row>
    <row r="10665" spans="9:9" ht="15" customHeight="1" x14ac:dyDescent="0.3">
      <c r="I10665" s="47"/>
    </row>
    <row r="10666" spans="9:9" ht="15" customHeight="1" x14ac:dyDescent="0.3">
      <c r="I10666" s="47"/>
    </row>
    <row r="10667" spans="9:9" ht="15" customHeight="1" x14ac:dyDescent="0.3">
      <c r="I10667" s="47"/>
    </row>
    <row r="10668" spans="9:9" ht="15" customHeight="1" x14ac:dyDescent="0.3">
      <c r="I10668" s="47"/>
    </row>
    <row r="10669" spans="9:9" ht="15" customHeight="1" x14ac:dyDescent="0.3">
      <c r="I10669" s="47"/>
    </row>
    <row r="10670" spans="9:9" ht="15" customHeight="1" x14ac:dyDescent="0.3">
      <c r="I10670" s="47"/>
    </row>
    <row r="10671" spans="9:9" ht="15" customHeight="1" x14ac:dyDescent="0.3">
      <c r="I10671" s="47"/>
    </row>
    <row r="10672" spans="9:9" ht="15" customHeight="1" x14ac:dyDescent="0.3">
      <c r="I10672" s="47"/>
    </row>
    <row r="10673" spans="9:9" ht="15" customHeight="1" x14ac:dyDescent="0.3">
      <c r="I10673" s="47"/>
    </row>
    <row r="10674" spans="9:9" ht="15" customHeight="1" x14ac:dyDescent="0.3">
      <c r="I10674" s="47"/>
    </row>
    <row r="10675" spans="9:9" ht="15" customHeight="1" x14ac:dyDescent="0.3">
      <c r="I10675" s="47"/>
    </row>
    <row r="10676" spans="9:9" ht="15" customHeight="1" x14ac:dyDescent="0.3">
      <c r="I10676" s="47"/>
    </row>
    <row r="10677" spans="9:9" ht="15" customHeight="1" x14ac:dyDescent="0.3">
      <c r="I10677" s="47"/>
    </row>
    <row r="10678" spans="9:9" ht="15" customHeight="1" x14ac:dyDescent="0.3">
      <c r="I10678" s="47"/>
    </row>
    <row r="10679" spans="9:9" ht="15" customHeight="1" x14ac:dyDescent="0.3">
      <c r="I10679" s="47"/>
    </row>
    <row r="10680" spans="9:9" ht="15" customHeight="1" x14ac:dyDescent="0.3">
      <c r="I10680" s="47"/>
    </row>
    <row r="10681" spans="9:9" ht="15" customHeight="1" x14ac:dyDescent="0.3">
      <c r="I10681" s="47"/>
    </row>
    <row r="10682" spans="9:9" ht="15" customHeight="1" x14ac:dyDescent="0.3">
      <c r="I10682" s="47"/>
    </row>
    <row r="10683" spans="9:9" ht="15" customHeight="1" x14ac:dyDescent="0.3">
      <c r="I10683" s="47"/>
    </row>
    <row r="10684" spans="9:9" ht="15" customHeight="1" x14ac:dyDescent="0.3">
      <c r="I10684" s="47"/>
    </row>
    <row r="10685" spans="9:9" ht="15" customHeight="1" x14ac:dyDescent="0.3">
      <c r="I10685" s="47"/>
    </row>
    <row r="10686" spans="9:9" ht="15" customHeight="1" x14ac:dyDescent="0.3">
      <c r="I10686" s="47"/>
    </row>
    <row r="10687" spans="9:9" ht="15" customHeight="1" x14ac:dyDescent="0.3">
      <c r="I10687" s="47"/>
    </row>
    <row r="10688" spans="9:9" ht="15" customHeight="1" x14ac:dyDescent="0.3">
      <c r="I10688" s="47"/>
    </row>
    <row r="10689" spans="9:9" ht="15" customHeight="1" x14ac:dyDescent="0.3">
      <c r="I10689" s="47"/>
    </row>
    <row r="10690" spans="9:9" ht="15" customHeight="1" x14ac:dyDescent="0.3">
      <c r="I10690" s="47"/>
    </row>
    <row r="10691" spans="9:9" ht="15" customHeight="1" x14ac:dyDescent="0.3">
      <c r="I10691" s="47"/>
    </row>
    <row r="10692" spans="9:9" ht="15" customHeight="1" x14ac:dyDescent="0.3">
      <c r="I10692" s="47"/>
    </row>
    <row r="10693" spans="9:9" ht="15" customHeight="1" x14ac:dyDescent="0.3">
      <c r="I10693" s="47"/>
    </row>
    <row r="10694" spans="9:9" ht="15" customHeight="1" x14ac:dyDescent="0.3">
      <c r="I10694" s="47"/>
    </row>
    <row r="10695" spans="9:9" ht="15" customHeight="1" x14ac:dyDescent="0.3">
      <c r="I10695" s="47"/>
    </row>
    <row r="10696" spans="9:9" ht="15" customHeight="1" x14ac:dyDescent="0.3">
      <c r="I10696" s="47"/>
    </row>
    <row r="10697" spans="9:9" ht="15" customHeight="1" x14ac:dyDescent="0.3">
      <c r="I10697" s="47"/>
    </row>
    <row r="10698" spans="9:9" ht="15" customHeight="1" x14ac:dyDescent="0.3">
      <c r="I10698" s="47"/>
    </row>
    <row r="10699" spans="9:9" ht="15" customHeight="1" x14ac:dyDescent="0.3">
      <c r="I10699" s="47"/>
    </row>
    <row r="10700" spans="9:9" ht="15" customHeight="1" x14ac:dyDescent="0.3">
      <c r="I10700" s="47"/>
    </row>
    <row r="10701" spans="9:9" ht="15" customHeight="1" x14ac:dyDescent="0.3">
      <c r="I10701" s="47"/>
    </row>
    <row r="10702" spans="9:9" ht="15" customHeight="1" x14ac:dyDescent="0.3">
      <c r="I10702" s="47"/>
    </row>
    <row r="10703" spans="9:9" ht="15" customHeight="1" x14ac:dyDescent="0.3">
      <c r="I10703" s="47"/>
    </row>
    <row r="10704" spans="9:9" ht="15" customHeight="1" x14ac:dyDescent="0.3">
      <c r="I10704" s="47"/>
    </row>
    <row r="10705" spans="9:9" ht="15" customHeight="1" x14ac:dyDescent="0.3">
      <c r="I10705" s="47"/>
    </row>
    <row r="10706" spans="9:9" ht="15" customHeight="1" x14ac:dyDescent="0.3">
      <c r="I10706" s="47"/>
    </row>
    <row r="10707" spans="9:9" ht="15" customHeight="1" x14ac:dyDescent="0.3">
      <c r="I10707" s="47"/>
    </row>
    <row r="10708" spans="9:9" ht="15" customHeight="1" x14ac:dyDescent="0.3">
      <c r="I10708" s="47"/>
    </row>
    <row r="10709" spans="9:9" ht="15" customHeight="1" x14ac:dyDescent="0.3">
      <c r="I10709" s="47"/>
    </row>
    <row r="10710" spans="9:9" ht="15" customHeight="1" x14ac:dyDescent="0.3">
      <c r="I10710" s="47"/>
    </row>
    <row r="10711" spans="9:9" ht="15" customHeight="1" x14ac:dyDescent="0.3">
      <c r="I10711" s="47"/>
    </row>
    <row r="10712" spans="9:9" ht="15" customHeight="1" x14ac:dyDescent="0.3">
      <c r="I10712" s="47"/>
    </row>
    <row r="10713" spans="9:9" ht="15" customHeight="1" x14ac:dyDescent="0.3">
      <c r="I10713" s="47"/>
    </row>
    <row r="10714" spans="9:9" ht="15" customHeight="1" x14ac:dyDescent="0.3">
      <c r="I10714" s="47"/>
    </row>
    <row r="10715" spans="9:9" ht="15" customHeight="1" x14ac:dyDescent="0.3">
      <c r="I10715" s="47"/>
    </row>
    <row r="10716" spans="9:9" ht="15" customHeight="1" x14ac:dyDescent="0.3">
      <c r="I10716" s="47"/>
    </row>
    <row r="10717" spans="9:9" ht="15" customHeight="1" x14ac:dyDescent="0.3">
      <c r="I10717" s="47"/>
    </row>
    <row r="10718" spans="9:9" ht="15" customHeight="1" x14ac:dyDescent="0.3">
      <c r="I10718" s="47"/>
    </row>
    <row r="10719" spans="9:9" ht="15" customHeight="1" x14ac:dyDescent="0.3">
      <c r="I10719" s="47"/>
    </row>
    <row r="10720" spans="9:9" ht="15" customHeight="1" x14ac:dyDescent="0.3">
      <c r="I10720" s="47"/>
    </row>
    <row r="10721" spans="9:9" ht="15" customHeight="1" x14ac:dyDescent="0.3">
      <c r="I10721" s="47"/>
    </row>
    <row r="10722" spans="9:9" ht="15" customHeight="1" x14ac:dyDescent="0.3">
      <c r="I10722" s="47"/>
    </row>
    <row r="10723" spans="9:9" ht="15" customHeight="1" x14ac:dyDescent="0.3">
      <c r="I10723" s="47"/>
    </row>
    <row r="10724" spans="9:9" ht="15" customHeight="1" x14ac:dyDescent="0.3">
      <c r="I10724" s="47"/>
    </row>
    <row r="10725" spans="9:9" ht="15" customHeight="1" x14ac:dyDescent="0.3">
      <c r="I10725" s="47"/>
    </row>
    <row r="10726" spans="9:9" ht="15" customHeight="1" x14ac:dyDescent="0.3">
      <c r="I10726" s="47"/>
    </row>
    <row r="10727" spans="9:9" ht="15" customHeight="1" x14ac:dyDescent="0.3">
      <c r="I10727" s="47"/>
    </row>
    <row r="10728" spans="9:9" ht="15" customHeight="1" x14ac:dyDescent="0.3">
      <c r="I10728" s="47"/>
    </row>
    <row r="10729" spans="9:9" ht="15" customHeight="1" x14ac:dyDescent="0.3">
      <c r="I10729" s="47"/>
    </row>
    <row r="10730" spans="9:9" ht="15" customHeight="1" x14ac:dyDescent="0.3">
      <c r="I10730" s="47"/>
    </row>
    <row r="10731" spans="9:9" ht="15" customHeight="1" x14ac:dyDescent="0.3">
      <c r="I10731" s="47"/>
    </row>
    <row r="10732" spans="9:9" ht="15" customHeight="1" x14ac:dyDescent="0.3">
      <c r="I10732" s="47"/>
    </row>
    <row r="10733" spans="9:9" ht="15" customHeight="1" x14ac:dyDescent="0.3">
      <c r="I10733" s="47"/>
    </row>
    <row r="10734" spans="9:9" ht="15" customHeight="1" x14ac:dyDescent="0.3">
      <c r="I10734" s="47"/>
    </row>
    <row r="10735" spans="9:9" ht="15" customHeight="1" x14ac:dyDescent="0.3">
      <c r="I10735" s="47"/>
    </row>
    <row r="10736" spans="9:9" ht="15" customHeight="1" x14ac:dyDescent="0.3">
      <c r="I10736" s="47"/>
    </row>
    <row r="10737" spans="9:9" ht="15" customHeight="1" x14ac:dyDescent="0.3">
      <c r="I10737" s="47"/>
    </row>
    <row r="10738" spans="9:9" ht="15" customHeight="1" x14ac:dyDescent="0.3">
      <c r="I10738" s="47"/>
    </row>
    <row r="10739" spans="9:9" ht="15" customHeight="1" x14ac:dyDescent="0.3">
      <c r="I10739" s="47"/>
    </row>
    <row r="10740" spans="9:9" ht="15" customHeight="1" x14ac:dyDescent="0.3">
      <c r="I10740" s="47"/>
    </row>
    <row r="10741" spans="9:9" ht="15" customHeight="1" x14ac:dyDescent="0.3">
      <c r="I10741" s="47"/>
    </row>
    <row r="10742" spans="9:9" ht="15" customHeight="1" x14ac:dyDescent="0.3">
      <c r="I10742" s="47"/>
    </row>
    <row r="10743" spans="9:9" ht="15" customHeight="1" x14ac:dyDescent="0.3">
      <c r="I10743" s="47"/>
    </row>
    <row r="10744" spans="9:9" ht="15" customHeight="1" x14ac:dyDescent="0.3">
      <c r="I10744" s="47"/>
    </row>
    <row r="10745" spans="9:9" ht="15" customHeight="1" x14ac:dyDescent="0.3">
      <c r="I10745" s="47"/>
    </row>
    <row r="10746" spans="9:9" ht="15" customHeight="1" x14ac:dyDescent="0.3">
      <c r="I10746" s="47"/>
    </row>
    <row r="10747" spans="9:9" ht="15" customHeight="1" x14ac:dyDescent="0.3">
      <c r="I10747" s="47"/>
    </row>
    <row r="10748" spans="9:9" ht="15" customHeight="1" x14ac:dyDescent="0.3">
      <c r="I10748" s="47"/>
    </row>
    <row r="10749" spans="9:9" ht="15" customHeight="1" x14ac:dyDescent="0.3">
      <c r="I10749" s="47"/>
    </row>
    <row r="10750" spans="9:9" ht="15" customHeight="1" x14ac:dyDescent="0.3">
      <c r="I10750" s="47"/>
    </row>
    <row r="10751" spans="9:9" ht="15" customHeight="1" x14ac:dyDescent="0.3">
      <c r="I10751" s="47"/>
    </row>
    <row r="10752" spans="9:9" ht="15" customHeight="1" x14ac:dyDescent="0.3">
      <c r="I10752" s="47"/>
    </row>
    <row r="10753" spans="9:9" ht="15" customHeight="1" x14ac:dyDescent="0.3">
      <c r="I10753" s="47"/>
    </row>
    <row r="10754" spans="9:9" ht="15" customHeight="1" x14ac:dyDescent="0.3">
      <c r="I10754" s="47"/>
    </row>
    <row r="10755" spans="9:9" ht="15" customHeight="1" x14ac:dyDescent="0.3">
      <c r="I10755" s="47"/>
    </row>
    <row r="10756" spans="9:9" ht="15" customHeight="1" x14ac:dyDescent="0.3">
      <c r="I10756" s="47"/>
    </row>
    <row r="10757" spans="9:9" ht="15" customHeight="1" x14ac:dyDescent="0.3">
      <c r="I10757" s="47"/>
    </row>
    <row r="10758" spans="9:9" ht="15" customHeight="1" x14ac:dyDescent="0.3">
      <c r="I10758" s="47"/>
    </row>
    <row r="10759" spans="9:9" ht="15" customHeight="1" x14ac:dyDescent="0.3">
      <c r="I10759" s="47"/>
    </row>
    <row r="10760" spans="9:9" ht="15" customHeight="1" x14ac:dyDescent="0.3">
      <c r="I10760" s="47"/>
    </row>
    <row r="10761" spans="9:9" ht="15" customHeight="1" x14ac:dyDescent="0.3">
      <c r="I10761" s="47"/>
    </row>
    <row r="10762" spans="9:9" ht="15" customHeight="1" x14ac:dyDescent="0.3">
      <c r="I10762" s="47"/>
    </row>
    <row r="10763" spans="9:9" ht="15" customHeight="1" x14ac:dyDescent="0.3">
      <c r="I10763" s="47"/>
    </row>
    <row r="10764" spans="9:9" ht="15" customHeight="1" x14ac:dyDescent="0.3">
      <c r="I10764" s="47"/>
    </row>
    <row r="10765" spans="9:9" ht="15" customHeight="1" x14ac:dyDescent="0.3">
      <c r="I10765" s="47"/>
    </row>
    <row r="10766" spans="9:9" ht="15" customHeight="1" x14ac:dyDescent="0.3">
      <c r="I10766" s="47"/>
    </row>
    <row r="10767" spans="9:9" ht="15" customHeight="1" x14ac:dyDescent="0.3">
      <c r="I10767" s="47"/>
    </row>
    <row r="10768" spans="9:9" ht="15" customHeight="1" x14ac:dyDescent="0.3">
      <c r="I10768" s="47"/>
    </row>
    <row r="10769" spans="9:9" ht="15" customHeight="1" x14ac:dyDescent="0.3">
      <c r="I10769" s="47"/>
    </row>
    <row r="10770" spans="9:9" ht="15" customHeight="1" x14ac:dyDescent="0.3">
      <c r="I10770" s="47"/>
    </row>
    <row r="10771" spans="9:9" ht="15" customHeight="1" x14ac:dyDescent="0.3">
      <c r="I10771" s="47"/>
    </row>
    <row r="10772" spans="9:9" ht="15" customHeight="1" x14ac:dyDescent="0.3">
      <c r="I10772" s="47"/>
    </row>
    <row r="10773" spans="9:9" ht="15" customHeight="1" x14ac:dyDescent="0.3">
      <c r="I10773" s="47"/>
    </row>
    <row r="10774" spans="9:9" ht="15" customHeight="1" x14ac:dyDescent="0.3">
      <c r="I10774" s="47"/>
    </row>
    <row r="10775" spans="9:9" ht="15" customHeight="1" x14ac:dyDescent="0.3">
      <c r="I10775" s="47"/>
    </row>
    <row r="10776" spans="9:9" ht="15" customHeight="1" x14ac:dyDescent="0.3">
      <c r="I10776" s="47"/>
    </row>
    <row r="10777" spans="9:9" ht="15" customHeight="1" x14ac:dyDescent="0.3">
      <c r="I10777" s="47"/>
    </row>
    <row r="10778" spans="9:9" ht="15" customHeight="1" x14ac:dyDescent="0.3">
      <c r="I10778" s="47"/>
    </row>
    <row r="10779" spans="9:9" ht="15" customHeight="1" x14ac:dyDescent="0.3">
      <c r="I10779" s="47"/>
    </row>
    <row r="10780" spans="9:9" ht="15" customHeight="1" x14ac:dyDescent="0.3">
      <c r="I10780" s="47"/>
    </row>
    <row r="10781" spans="9:9" ht="15" customHeight="1" x14ac:dyDescent="0.3">
      <c r="I10781" s="47"/>
    </row>
    <row r="10782" spans="9:9" ht="15" customHeight="1" x14ac:dyDescent="0.3">
      <c r="I10782" s="47"/>
    </row>
    <row r="10783" spans="9:9" ht="15" customHeight="1" x14ac:dyDescent="0.3">
      <c r="I10783" s="47"/>
    </row>
    <row r="10784" spans="9:9" ht="15" customHeight="1" x14ac:dyDescent="0.3">
      <c r="I10784" s="47"/>
    </row>
    <row r="10785" spans="9:9" ht="15" customHeight="1" x14ac:dyDescent="0.3">
      <c r="I10785" s="47"/>
    </row>
    <row r="10786" spans="9:9" ht="15" customHeight="1" x14ac:dyDescent="0.3">
      <c r="I10786" s="47"/>
    </row>
    <row r="10787" spans="9:9" ht="15" customHeight="1" x14ac:dyDescent="0.3">
      <c r="I10787" s="47"/>
    </row>
    <row r="10788" spans="9:9" ht="15" customHeight="1" x14ac:dyDescent="0.3">
      <c r="I10788" s="47"/>
    </row>
    <row r="10789" spans="9:9" ht="15" customHeight="1" x14ac:dyDescent="0.3">
      <c r="I10789" s="47"/>
    </row>
    <row r="10790" spans="9:9" ht="15" customHeight="1" x14ac:dyDescent="0.3">
      <c r="I10790" s="47"/>
    </row>
    <row r="10791" spans="9:9" ht="15" customHeight="1" x14ac:dyDescent="0.3">
      <c r="I10791" s="47"/>
    </row>
    <row r="10792" spans="9:9" ht="15" customHeight="1" x14ac:dyDescent="0.3">
      <c r="I10792" s="47"/>
    </row>
    <row r="10793" spans="9:9" ht="15" customHeight="1" x14ac:dyDescent="0.3">
      <c r="I10793" s="47"/>
    </row>
    <row r="10794" spans="9:9" ht="15" customHeight="1" x14ac:dyDescent="0.3">
      <c r="I10794" s="47"/>
    </row>
    <row r="10795" spans="9:9" ht="15" customHeight="1" x14ac:dyDescent="0.3">
      <c r="I10795" s="47"/>
    </row>
    <row r="10796" spans="9:9" ht="15" customHeight="1" x14ac:dyDescent="0.3">
      <c r="I10796" s="47"/>
    </row>
    <row r="10797" spans="9:9" ht="15" customHeight="1" x14ac:dyDescent="0.3">
      <c r="I10797" s="47"/>
    </row>
    <row r="10798" spans="9:9" ht="15" customHeight="1" x14ac:dyDescent="0.3">
      <c r="I10798" s="47"/>
    </row>
    <row r="10799" spans="9:9" ht="15" customHeight="1" x14ac:dyDescent="0.3">
      <c r="I10799" s="47"/>
    </row>
    <row r="10800" spans="9:9" ht="15" customHeight="1" x14ac:dyDescent="0.3">
      <c r="I10800" s="47"/>
    </row>
    <row r="10801" spans="9:9" ht="15" customHeight="1" x14ac:dyDescent="0.3">
      <c r="I10801" s="47"/>
    </row>
    <row r="10802" spans="9:9" ht="15" customHeight="1" x14ac:dyDescent="0.3">
      <c r="I10802" s="47"/>
    </row>
    <row r="10803" spans="9:9" ht="15" customHeight="1" x14ac:dyDescent="0.3">
      <c r="I10803" s="47"/>
    </row>
    <row r="10804" spans="9:9" ht="15" customHeight="1" x14ac:dyDescent="0.3">
      <c r="I10804" s="47"/>
    </row>
    <row r="10805" spans="9:9" ht="15" customHeight="1" x14ac:dyDescent="0.3">
      <c r="I10805" s="47"/>
    </row>
    <row r="10806" spans="9:9" ht="15" customHeight="1" x14ac:dyDescent="0.3">
      <c r="I10806" s="47"/>
    </row>
    <row r="10807" spans="9:9" ht="15" customHeight="1" x14ac:dyDescent="0.3">
      <c r="I10807" s="47"/>
    </row>
    <row r="10808" spans="9:9" ht="15" customHeight="1" x14ac:dyDescent="0.3">
      <c r="I10808" s="47"/>
    </row>
    <row r="10809" spans="9:9" ht="15" customHeight="1" x14ac:dyDescent="0.3">
      <c r="I10809" s="47"/>
    </row>
    <row r="10810" spans="9:9" ht="15" customHeight="1" x14ac:dyDescent="0.3">
      <c r="I10810" s="47"/>
    </row>
    <row r="10811" spans="9:9" ht="15" customHeight="1" x14ac:dyDescent="0.3">
      <c r="I10811" s="47"/>
    </row>
    <row r="10812" spans="9:9" ht="15" customHeight="1" x14ac:dyDescent="0.3">
      <c r="I10812" s="47"/>
    </row>
    <row r="10813" spans="9:9" ht="15" customHeight="1" x14ac:dyDescent="0.3">
      <c r="I10813" s="47"/>
    </row>
    <row r="10814" spans="9:9" ht="15" customHeight="1" x14ac:dyDescent="0.3">
      <c r="I10814" s="47"/>
    </row>
    <row r="10815" spans="9:9" ht="15" customHeight="1" x14ac:dyDescent="0.3">
      <c r="I10815" s="47"/>
    </row>
    <row r="10816" spans="9:9" ht="15" customHeight="1" x14ac:dyDescent="0.3">
      <c r="I10816" s="47"/>
    </row>
    <row r="10817" spans="9:9" ht="15" customHeight="1" x14ac:dyDescent="0.3">
      <c r="I10817" s="47"/>
    </row>
    <row r="10818" spans="9:9" ht="15" customHeight="1" x14ac:dyDescent="0.3">
      <c r="I10818" s="47"/>
    </row>
    <row r="10819" spans="9:9" ht="15" customHeight="1" x14ac:dyDescent="0.3">
      <c r="I10819" s="47"/>
    </row>
    <row r="10820" spans="9:9" ht="15" customHeight="1" x14ac:dyDescent="0.3">
      <c r="I10820" s="47"/>
    </row>
    <row r="10821" spans="9:9" ht="15" customHeight="1" x14ac:dyDescent="0.3">
      <c r="I10821" s="47"/>
    </row>
    <row r="10822" spans="9:9" ht="15" customHeight="1" x14ac:dyDescent="0.3">
      <c r="I10822" s="47"/>
    </row>
    <row r="10823" spans="9:9" ht="15" customHeight="1" x14ac:dyDescent="0.3">
      <c r="I10823" s="47"/>
    </row>
    <row r="10824" spans="9:9" ht="15" customHeight="1" x14ac:dyDescent="0.3">
      <c r="I10824" s="47"/>
    </row>
    <row r="10825" spans="9:9" ht="15" customHeight="1" x14ac:dyDescent="0.3">
      <c r="I10825" s="47"/>
    </row>
    <row r="10826" spans="9:9" ht="15" customHeight="1" x14ac:dyDescent="0.3">
      <c r="I10826" s="47"/>
    </row>
    <row r="10827" spans="9:9" ht="15" customHeight="1" x14ac:dyDescent="0.3">
      <c r="I10827" s="47"/>
    </row>
    <row r="10828" spans="9:9" ht="15" customHeight="1" x14ac:dyDescent="0.3">
      <c r="I10828" s="47"/>
    </row>
    <row r="10829" spans="9:9" ht="15" customHeight="1" x14ac:dyDescent="0.3">
      <c r="I10829" s="47"/>
    </row>
    <row r="10830" spans="9:9" ht="15" customHeight="1" x14ac:dyDescent="0.3">
      <c r="I10830" s="47"/>
    </row>
    <row r="10831" spans="9:9" ht="15" customHeight="1" x14ac:dyDescent="0.3">
      <c r="I10831" s="47"/>
    </row>
    <row r="10832" spans="9:9" ht="15" customHeight="1" x14ac:dyDescent="0.3">
      <c r="I10832" s="47"/>
    </row>
    <row r="10833" spans="9:9" ht="15" customHeight="1" x14ac:dyDescent="0.3">
      <c r="I10833" s="47"/>
    </row>
    <row r="10834" spans="9:9" ht="15" customHeight="1" x14ac:dyDescent="0.3">
      <c r="I10834" s="47"/>
    </row>
    <row r="10835" spans="9:9" ht="15" customHeight="1" x14ac:dyDescent="0.3">
      <c r="I10835" s="47"/>
    </row>
    <row r="10836" spans="9:9" ht="15" customHeight="1" x14ac:dyDescent="0.3">
      <c r="I10836" s="47"/>
    </row>
    <row r="10837" spans="9:9" ht="15" customHeight="1" x14ac:dyDescent="0.3">
      <c r="I10837" s="47"/>
    </row>
    <row r="10838" spans="9:9" ht="15" customHeight="1" x14ac:dyDescent="0.3">
      <c r="I10838" s="47"/>
    </row>
    <row r="10839" spans="9:9" ht="15" customHeight="1" x14ac:dyDescent="0.3">
      <c r="I10839" s="47"/>
    </row>
    <row r="10840" spans="9:9" ht="15" customHeight="1" x14ac:dyDescent="0.3">
      <c r="I10840" s="47"/>
    </row>
    <row r="10841" spans="9:9" ht="15" customHeight="1" x14ac:dyDescent="0.3">
      <c r="I10841" s="47"/>
    </row>
    <row r="10842" spans="9:9" ht="15" customHeight="1" x14ac:dyDescent="0.3">
      <c r="I10842" s="47"/>
    </row>
    <row r="10843" spans="9:9" ht="15" customHeight="1" x14ac:dyDescent="0.3">
      <c r="I10843" s="47"/>
    </row>
    <row r="10844" spans="9:9" ht="15" customHeight="1" x14ac:dyDescent="0.3">
      <c r="I10844" s="47"/>
    </row>
    <row r="10845" spans="9:9" ht="15" customHeight="1" x14ac:dyDescent="0.3">
      <c r="I10845" s="47"/>
    </row>
    <row r="10846" spans="9:9" ht="15" customHeight="1" x14ac:dyDescent="0.3">
      <c r="I10846" s="47"/>
    </row>
    <row r="10847" spans="9:9" ht="15" customHeight="1" x14ac:dyDescent="0.3">
      <c r="I10847" s="47"/>
    </row>
    <row r="10848" spans="9:9" ht="15" customHeight="1" x14ac:dyDescent="0.3">
      <c r="I10848" s="47"/>
    </row>
    <row r="10849" spans="9:9" ht="15" customHeight="1" x14ac:dyDescent="0.3">
      <c r="I10849" s="47"/>
    </row>
    <row r="10850" spans="9:9" ht="15" customHeight="1" x14ac:dyDescent="0.3">
      <c r="I10850" s="47"/>
    </row>
    <row r="10851" spans="9:9" ht="15" customHeight="1" x14ac:dyDescent="0.3">
      <c r="I10851" s="47"/>
    </row>
    <row r="10852" spans="9:9" ht="15" customHeight="1" x14ac:dyDescent="0.3">
      <c r="I10852" s="47"/>
    </row>
    <row r="10853" spans="9:9" ht="15" customHeight="1" x14ac:dyDescent="0.3">
      <c r="I10853" s="47"/>
    </row>
    <row r="10854" spans="9:9" ht="15" customHeight="1" x14ac:dyDescent="0.3">
      <c r="I10854" s="47"/>
    </row>
    <row r="10855" spans="9:9" ht="15" customHeight="1" x14ac:dyDescent="0.3">
      <c r="I10855" s="47"/>
    </row>
    <row r="10856" spans="9:9" ht="15" customHeight="1" x14ac:dyDescent="0.3">
      <c r="I10856" s="47"/>
    </row>
    <row r="10857" spans="9:9" ht="15" customHeight="1" x14ac:dyDescent="0.3">
      <c r="I10857" s="47"/>
    </row>
    <row r="10858" spans="9:9" ht="15" customHeight="1" x14ac:dyDescent="0.3">
      <c r="I10858" s="47"/>
    </row>
    <row r="10859" spans="9:9" ht="15" customHeight="1" x14ac:dyDescent="0.3">
      <c r="I10859" s="47"/>
    </row>
    <row r="10860" spans="9:9" ht="15" customHeight="1" x14ac:dyDescent="0.3">
      <c r="I10860" s="47"/>
    </row>
    <row r="10861" spans="9:9" ht="15" customHeight="1" x14ac:dyDescent="0.3">
      <c r="I10861" s="47"/>
    </row>
    <row r="10862" spans="9:9" ht="15" customHeight="1" x14ac:dyDescent="0.3">
      <c r="I10862" s="47"/>
    </row>
    <row r="10863" spans="9:9" ht="15" customHeight="1" x14ac:dyDescent="0.3">
      <c r="I10863" s="47"/>
    </row>
    <row r="10864" spans="9:9" ht="15" customHeight="1" x14ac:dyDescent="0.3">
      <c r="I10864" s="47"/>
    </row>
    <row r="10865" spans="9:9" ht="15" customHeight="1" x14ac:dyDescent="0.3">
      <c r="I10865" s="47"/>
    </row>
    <row r="10866" spans="9:9" ht="15" customHeight="1" x14ac:dyDescent="0.3">
      <c r="I10866" s="47"/>
    </row>
    <row r="10867" spans="9:9" ht="15" customHeight="1" x14ac:dyDescent="0.3">
      <c r="I10867" s="47"/>
    </row>
    <row r="10868" spans="9:9" ht="15" customHeight="1" x14ac:dyDescent="0.3">
      <c r="I10868" s="47"/>
    </row>
    <row r="10869" spans="9:9" ht="15" customHeight="1" x14ac:dyDescent="0.3">
      <c r="I10869" s="47"/>
    </row>
    <row r="10870" spans="9:9" ht="15" customHeight="1" x14ac:dyDescent="0.3">
      <c r="I10870" s="47"/>
    </row>
    <row r="10871" spans="9:9" ht="15" customHeight="1" x14ac:dyDescent="0.3">
      <c r="I10871" s="47"/>
    </row>
    <row r="10872" spans="9:9" ht="15" customHeight="1" x14ac:dyDescent="0.3">
      <c r="I10872" s="47"/>
    </row>
    <row r="10873" spans="9:9" ht="15" customHeight="1" x14ac:dyDescent="0.3">
      <c r="I10873" s="47"/>
    </row>
    <row r="10874" spans="9:9" ht="15" customHeight="1" x14ac:dyDescent="0.3">
      <c r="I10874" s="47"/>
    </row>
    <row r="10875" spans="9:9" ht="15" customHeight="1" x14ac:dyDescent="0.3">
      <c r="I10875" s="47"/>
    </row>
    <row r="10876" spans="9:9" ht="15" customHeight="1" x14ac:dyDescent="0.3">
      <c r="I10876" s="47"/>
    </row>
    <row r="10877" spans="9:9" ht="15" customHeight="1" x14ac:dyDescent="0.3">
      <c r="I10877" s="47"/>
    </row>
    <row r="10878" spans="9:9" ht="15" customHeight="1" x14ac:dyDescent="0.3">
      <c r="I10878" s="47"/>
    </row>
    <row r="10879" spans="9:9" ht="15" customHeight="1" x14ac:dyDescent="0.3">
      <c r="I10879" s="47"/>
    </row>
    <row r="10880" spans="9:9" ht="15" customHeight="1" x14ac:dyDescent="0.3">
      <c r="I10880" s="47"/>
    </row>
    <row r="10881" spans="9:9" ht="15" customHeight="1" x14ac:dyDescent="0.3">
      <c r="I10881" s="47"/>
    </row>
    <row r="10882" spans="9:9" ht="15" customHeight="1" x14ac:dyDescent="0.3">
      <c r="I10882" s="47"/>
    </row>
    <row r="10883" spans="9:9" ht="15" customHeight="1" x14ac:dyDescent="0.3">
      <c r="I10883" s="47"/>
    </row>
    <row r="10884" spans="9:9" ht="15" customHeight="1" x14ac:dyDescent="0.3">
      <c r="I10884" s="47"/>
    </row>
    <row r="10885" spans="9:9" ht="15" customHeight="1" x14ac:dyDescent="0.3">
      <c r="I10885" s="47"/>
    </row>
    <row r="10886" spans="9:9" ht="15" customHeight="1" x14ac:dyDescent="0.3">
      <c r="I10886" s="47"/>
    </row>
    <row r="10887" spans="9:9" ht="15" customHeight="1" x14ac:dyDescent="0.3">
      <c r="I10887" s="47"/>
    </row>
    <row r="10888" spans="9:9" ht="15" customHeight="1" x14ac:dyDescent="0.3">
      <c r="I10888" s="47"/>
    </row>
    <row r="10889" spans="9:9" ht="15" customHeight="1" x14ac:dyDescent="0.3">
      <c r="I10889" s="47"/>
    </row>
    <row r="10890" spans="9:9" ht="15" customHeight="1" x14ac:dyDescent="0.3">
      <c r="I10890" s="47"/>
    </row>
    <row r="10891" spans="9:9" ht="15" customHeight="1" x14ac:dyDescent="0.3">
      <c r="I10891" s="47"/>
    </row>
    <row r="10892" spans="9:9" ht="15" customHeight="1" x14ac:dyDescent="0.3">
      <c r="I10892" s="47"/>
    </row>
    <row r="10893" spans="9:9" ht="15" customHeight="1" x14ac:dyDescent="0.3">
      <c r="I10893" s="47"/>
    </row>
    <row r="10894" spans="9:9" ht="15" customHeight="1" x14ac:dyDescent="0.3">
      <c r="I10894" s="47"/>
    </row>
    <row r="10895" spans="9:9" ht="15" customHeight="1" x14ac:dyDescent="0.3">
      <c r="I10895" s="47"/>
    </row>
    <row r="10896" spans="9:9" ht="15" customHeight="1" x14ac:dyDescent="0.3">
      <c r="I10896" s="47"/>
    </row>
    <row r="10897" spans="9:9" ht="15" customHeight="1" x14ac:dyDescent="0.3">
      <c r="I10897" s="47"/>
    </row>
    <row r="10898" spans="9:9" ht="15" customHeight="1" x14ac:dyDescent="0.3">
      <c r="I10898" s="47"/>
    </row>
    <row r="10899" spans="9:9" ht="15" customHeight="1" x14ac:dyDescent="0.3">
      <c r="I10899" s="47"/>
    </row>
    <row r="10900" spans="9:9" ht="15" customHeight="1" x14ac:dyDescent="0.3">
      <c r="I10900" s="47"/>
    </row>
    <row r="10901" spans="9:9" ht="15" customHeight="1" x14ac:dyDescent="0.3">
      <c r="I10901" s="47"/>
    </row>
    <row r="10902" spans="9:9" ht="15" customHeight="1" x14ac:dyDescent="0.3">
      <c r="I10902" s="47"/>
    </row>
    <row r="10903" spans="9:9" ht="15" customHeight="1" x14ac:dyDescent="0.3">
      <c r="I10903" s="47"/>
    </row>
    <row r="10904" spans="9:9" ht="15" customHeight="1" x14ac:dyDescent="0.3">
      <c r="I10904" s="47"/>
    </row>
    <row r="10905" spans="9:9" ht="15" customHeight="1" x14ac:dyDescent="0.3">
      <c r="I10905" s="47"/>
    </row>
    <row r="10906" spans="9:9" ht="15" customHeight="1" x14ac:dyDescent="0.3">
      <c r="I10906" s="47"/>
    </row>
    <row r="10907" spans="9:9" ht="15" customHeight="1" x14ac:dyDescent="0.3">
      <c r="I10907" s="47"/>
    </row>
    <row r="10908" spans="9:9" ht="15" customHeight="1" x14ac:dyDescent="0.3">
      <c r="I10908" s="47"/>
    </row>
    <row r="10909" spans="9:9" ht="15" customHeight="1" x14ac:dyDescent="0.3">
      <c r="I10909" s="47"/>
    </row>
    <row r="10910" spans="9:9" ht="15" customHeight="1" x14ac:dyDescent="0.3">
      <c r="I10910" s="47"/>
    </row>
    <row r="10911" spans="9:9" ht="15" customHeight="1" x14ac:dyDescent="0.3">
      <c r="I10911" s="47"/>
    </row>
    <row r="10912" spans="9:9" ht="15" customHeight="1" x14ac:dyDescent="0.3">
      <c r="I10912" s="47"/>
    </row>
    <row r="10913" spans="9:9" ht="15" customHeight="1" x14ac:dyDescent="0.3">
      <c r="I10913" s="47"/>
    </row>
    <row r="10914" spans="9:9" ht="15" customHeight="1" x14ac:dyDescent="0.3">
      <c r="I10914" s="47"/>
    </row>
    <row r="10915" spans="9:9" ht="15" customHeight="1" x14ac:dyDescent="0.3">
      <c r="I10915" s="47"/>
    </row>
    <row r="10916" spans="9:9" ht="15" customHeight="1" x14ac:dyDescent="0.3">
      <c r="I10916" s="47"/>
    </row>
    <row r="10917" spans="9:9" ht="15" customHeight="1" x14ac:dyDescent="0.3">
      <c r="I10917" s="47"/>
    </row>
    <row r="10918" spans="9:9" ht="15" customHeight="1" x14ac:dyDescent="0.3">
      <c r="I10918" s="47"/>
    </row>
    <row r="10919" spans="9:9" ht="15" customHeight="1" x14ac:dyDescent="0.3">
      <c r="I10919" s="47"/>
    </row>
    <row r="10920" spans="9:9" ht="15" customHeight="1" x14ac:dyDescent="0.3">
      <c r="I10920" s="47"/>
    </row>
    <row r="10921" spans="9:9" ht="15" customHeight="1" x14ac:dyDescent="0.3">
      <c r="I10921" s="47"/>
    </row>
    <row r="10922" spans="9:9" ht="15" customHeight="1" x14ac:dyDescent="0.3">
      <c r="I10922" s="47"/>
    </row>
    <row r="10923" spans="9:9" ht="15" customHeight="1" x14ac:dyDescent="0.3">
      <c r="I10923" s="47"/>
    </row>
    <row r="10924" spans="9:9" ht="15" customHeight="1" x14ac:dyDescent="0.3">
      <c r="I10924" s="47"/>
    </row>
    <row r="10925" spans="9:9" ht="15" customHeight="1" x14ac:dyDescent="0.3">
      <c r="I10925" s="47"/>
    </row>
    <row r="10926" spans="9:9" ht="15" customHeight="1" x14ac:dyDescent="0.3">
      <c r="I10926" s="47"/>
    </row>
    <row r="10927" spans="9:9" ht="15" customHeight="1" x14ac:dyDescent="0.3">
      <c r="I10927" s="47"/>
    </row>
    <row r="10928" spans="9:9" ht="15" customHeight="1" x14ac:dyDescent="0.3">
      <c r="I10928" s="47"/>
    </row>
    <row r="10929" spans="9:9" ht="15" customHeight="1" x14ac:dyDescent="0.3">
      <c r="I10929" s="47"/>
    </row>
    <row r="10930" spans="9:9" ht="15" customHeight="1" x14ac:dyDescent="0.3">
      <c r="I10930" s="47"/>
    </row>
    <row r="10931" spans="9:9" ht="15" customHeight="1" x14ac:dyDescent="0.3">
      <c r="I10931" s="47"/>
    </row>
    <row r="10932" spans="9:9" ht="15" customHeight="1" x14ac:dyDescent="0.3">
      <c r="I10932" s="47"/>
    </row>
    <row r="10933" spans="9:9" ht="15" customHeight="1" x14ac:dyDescent="0.3">
      <c r="I10933" s="47"/>
    </row>
    <row r="10934" spans="9:9" ht="15" customHeight="1" x14ac:dyDescent="0.3">
      <c r="I10934" s="47"/>
    </row>
    <row r="10935" spans="9:9" ht="15" customHeight="1" x14ac:dyDescent="0.3">
      <c r="I10935" s="47"/>
    </row>
    <row r="10936" spans="9:9" ht="15" customHeight="1" x14ac:dyDescent="0.3">
      <c r="I10936" s="47"/>
    </row>
    <row r="10937" spans="9:9" ht="15" customHeight="1" x14ac:dyDescent="0.3">
      <c r="I10937" s="47"/>
    </row>
    <row r="10938" spans="9:9" ht="15" customHeight="1" x14ac:dyDescent="0.3">
      <c r="I10938" s="47"/>
    </row>
    <row r="10939" spans="9:9" ht="15" customHeight="1" x14ac:dyDescent="0.3">
      <c r="I10939" s="47"/>
    </row>
    <row r="10940" spans="9:9" ht="15" customHeight="1" x14ac:dyDescent="0.3">
      <c r="I10940" s="47"/>
    </row>
    <row r="10941" spans="9:9" ht="15" customHeight="1" x14ac:dyDescent="0.3">
      <c r="I10941" s="47"/>
    </row>
    <row r="10942" spans="9:9" ht="15" customHeight="1" x14ac:dyDescent="0.3">
      <c r="I10942" s="47"/>
    </row>
    <row r="10943" spans="9:9" ht="15" customHeight="1" x14ac:dyDescent="0.3">
      <c r="I10943" s="47"/>
    </row>
    <row r="10944" spans="9:9" ht="15" customHeight="1" x14ac:dyDescent="0.3">
      <c r="I10944" s="47"/>
    </row>
    <row r="10945" spans="9:9" ht="15" customHeight="1" x14ac:dyDescent="0.3">
      <c r="I10945" s="47"/>
    </row>
    <row r="10946" spans="9:9" ht="15" customHeight="1" x14ac:dyDescent="0.3">
      <c r="I10946" s="47"/>
    </row>
    <row r="10947" spans="9:9" ht="15" customHeight="1" x14ac:dyDescent="0.3">
      <c r="I10947" s="47"/>
    </row>
    <row r="10948" spans="9:9" ht="15" customHeight="1" x14ac:dyDescent="0.3">
      <c r="I10948" s="47"/>
    </row>
    <row r="10949" spans="9:9" ht="15" customHeight="1" x14ac:dyDescent="0.3">
      <c r="I10949" s="47"/>
    </row>
    <row r="10950" spans="9:9" ht="15" customHeight="1" x14ac:dyDescent="0.3">
      <c r="I10950" s="47"/>
    </row>
    <row r="10951" spans="9:9" ht="15" customHeight="1" x14ac:dyDescent="0.3">
      <c r="I10951" s="47"/>
    </row>
    <row r="10952" spans="9:9" ht="15" customHeight="1" x14ac:dyDescent="0.3">
      <c r="I10952" s="47"/>
    </row>
    <row r="10953" spans="9:9" ht="15" customHeight="1" x14ac:dyDescent="0.3">
      <c r="I10953" s="47"/>
    </row>
    <row r="10954" spans="9:9" ht="15" customHeight="1" x14ac:dyDescent="0.3">
      <c r="I10954" s="47"/>
    </row>
    <row r="10955" spans="9:9" ht="15" customHeight="1" x14ac:dyDescent="0.3">
      <c r="I10955" s="47"/>
    </row>
    <row r="10956" spans="9:9" ht="15" customHeight="1" x14ac:dyDescent="0.3">
      <c r="I10956" s="47"/>
    </row>
    <row r="10957" spans="9:9" ht="15" customHeight="1" x14ac:dyDescent="0.3">
      <c r="I10957" s="47"/>
    </row>
    <row r="10958" spans="9:9" ht="15" customHeight="1" x14ac:dyDescent="0.3">
      <c r="I10958" s="47"/>
    </row>
    <row r="10959" spans="9:9" ht="15" customHeight="1" x14ac:dyDescent="0.3">
      <c r="I10959" s="47"/>
    </row>
    <row r="10960" spans="9:9" ht="15" customHeight="1" x14ac:dyDescent="0.3">
      <c r="I10960" s="47"/>
    </row>
    <row r="10961" spans="9:9" ht="15" customHeight="1" x14ac:dyDescent="0.3">
      <c r="I10961" s="47"/>
    </row>
    <row r="10962" spans="9:9" ht="15" customHeight="1" x14ac:dyDescent="0.3">
      <c r="I10962" s="47"/>
    </row>
    <row r="10963" spans="9:9" ht="15" customHeight="1" x14ac:dyDescent="0.3">
      <c r="I10963" s="47"/>
    </row>
    <row r="10964" spans="9:9" ht="15" customHeight="1" x14ac:dyDescent="0.3">
      <c r="I10964" s="47"/>
    </row>
    <row r="10965" spans="9:9" ht="15" customHeight="1" x14ac:dyDescent="0.3">
      <c r="I10965" s="47"/>
    </row>
    <row r="10966" spans="9:9" ht="15" customHeight="1" x14ac:dyDescent="0.3">
      <c r="I10966" s="47"/>
    </row>
    <row r="10967" spans="9:9" ht="15" customHeight="1" x14ac:dyDescent="0.3">
      <c r="I10967" s="47"/>
    </row>
    <row r="10968" spans="9:9" ht="15" customHeight="1" x14ac:dyDescent="0.3">
      <c r="I10968" s="47"/>
    </row>
    <row r="10969" spans="9:9" ht="15" customHeight="1" x14ac:dyDescent="0.3">
      <c r="I10969" s="47"/>
    </row>
    <row r="10970" spans="9:9" ht="15" customHeight="1" x14ac:dyDescent="0.3">
      <c r="I10970" s="47"/>
    </row>
    <row r="10971" spans="9:9" ht="15" customHeight="1" x14ac:dyDescent="0.3">
      <c r="I10971" s="47"/>
    </row>
    <row r="10972" spans="9:9" ht="15" customHeight="1" x14ac:dyDescent="0.3">
      <c r="I10972" s="47"/>
    </row>
    <row r="10973" spans="9:9" ht="15" customHeight="1" x14ac:dyDescent="0.3">
      <c r="I10973" s="47"/>
    </row>
    <row r="10974" spans="9:9" ht="15" customHeight="1" x14ac:dyDescent="0.3">
      <c r="I10974" s="47"/>
    </row>
    <row r="10975" spans="9:9" ht="15" customHeight="1" x14ac:dyDescent="0.3">
      <c r="I10975" s="47"/>
    </row>
    <row r="10976" spans="9:9" ht="15" customHeight="1" x14ac:dyDescent="0.3">
      <c r="I10976" s="47"/>
    </row>
    <row r="10977" spans="9:9" ht="15" customHeight="1" x14ac:dyDescent="0.3">
      <c r="I10977" s="47"/>
    </row>
    <row r="10978" spans="9:9" ht="15" customHeight="1" x14ac:dyDescent="0.3">
      <c r="I10978" s="47"/>
    </row>
    <row r="10979" spans="9:9" ht="15" customHeight="1" x14ac:dyDescent="0.3">
      <c r="I10979" s="47"/>
    </row>
    <row r="10980" spans="9:9" ht="15" customHeight="1" x14ac:dyDescent="0.3">
      <c r="I10980" s="47"/>
    </row>
    <row r="10981" spans="9:9" ht="15" customHeight="1" x14ac:dyDescent="0.3">
      <c r="I10981" s="47"/>
    </row>
    <row r="10982" spans="9:9" ht="15" customHeight="1" x14ac:dyDescent="0.3">
      <c r="I10982" s="47"/>
    </row>
    <row r="10983" spans="9:9" ht="15" customHeight="1" x14ac:dyDescent="0.3">
      <c r="I10983" s="47"/>
    </row>
    <row r="10984" spans="9:9" ht="15" customHeight="1" x14ac:dyDescent="0.3">
      <c r="I10984" s="47"/>
    </row>
    <row r="10985" spans="9:9" ht="15" customHeight="1" x14ac:dyDescent="0.3">
      <c r="I10985" s="47"/>
    </row>
    <row r="10986" spans="9:9" ht="15" customHeight="1" x14ac:dyDescent="0.3">
      <c r="I10986" s="47"/>
    </row>
    <row r="10987" spans="9:9" ht="15" customHeight="1" x14ac:dyDescent="0.3">
      <c r="I10987" s="47"/>
    </row>
    <row r="10988" spans="9:9" ht="15" customHeight="1" x14ac:dyDescent="0.3">
      <c r="I10988" s="47"/>
    </row>
    <row r="10989" spans="9:9" ht="15" customHeight="1" x14ac:dyDescent="0.3">
      <c r="I10989" s="47"/>
    </row>
    <row r="10990" spans="9:9" ht="15" customHeight="1" x14ac:dyDescent="0.3">
      <c r="I10990" s="47"/>
    </row>
    <row r="10991" spans="9:9" ht="15" customHeight="1" x14ac:dyDescent="0.3">
      <c r="I10991" s="47"/>
    </row>
    <row r="10992" spans="9:9" ht="15" customHeight="1" x14ac:dyDescent="0.3">
      <c r="I10992" s="47"/>
    </row>
    <row r="10993" spans="9:9" ht="15" customHeight="1" x14ac:dyDescent="0.3">
      <c r="I10993" s="47"/>
    </row>
    <row r="10994" spans="9:9" ht="15" customHeight="1" x14ac:dyDescent="0.3">
      <c r="I10994" s="47"/>
    </row>
    <row r="10995" spans="9:9" ht="15" customHeight="1" x14ac:dyDescent="0.3">
      <c r="I10995" s="47"/>
    </row>
    <row r="10996" spans="9:9" ht="15" customHeight="1" x14ac:dyDescent="0.3">
      <c r="I10996" s="47"/>
    </row>
    <row r="10997" spans="9:9" ht="15" customHeight="1" x14ac:dyDescent="0.3">
      <c r="I10997" s="47"/>
    </row>
    <row r="10998" spans="9:9" ht="15" customHeight="1" x14ac:dyDescent="0.3">
      <c r="I10998" s="47"/>
    </row>
    <row r="10999" spans="9:9" ht="15" customHeight="1" x14ac:dyDescent="0.3">
      <c r="I10999" s="47"/>
    </row>
    <row r="11000" spans="9:9" ht="15" customHeight="1" x14ac:dyDescent="0.3">
      <c r="I11000" s="47"/>
    </row>
    <row r="11001" spans="9:9" ht="15" customHeight="1" x14ac:dyDescent="0.3">
      <c r="I11001" s="47"/>
    </row>
    <row r="11002" spans="9:9" ht="15" customHeight="1" x14ac:dyDescent="0.3">
      <c r="I11002" s="47"/>
    </row>
    <row r="11003" spans="9:9" ht="15" customHeight="1" x14ac:dyDescent="0.3">
      <c r="I11003" s="47"/>
    </row>
    <row r="11004" spans="9:9" ht="15" customHeight="1" x14ac:dyDescent="0.3">
      <c r="I11004" s="47"/>
    </row>
    <row r="11005" spans="9:9" ht="15" customHeight="1" x14ac:dyDescent="0.3">
      <c r="I11005" s="47"/>
    </row>
    <row r="11006" spans="9:9" ht="15" customHeight="1" x14ac:dyDescent="0.3">
      <c r="I11006" s="47"/>
    </row>
    <row r="11007" spans="9:9" ht="15" customHeight="1" x14ac:dyDescent="0.3">
      <c r="I11007" s="47"/>
    </row>
    <row r="11008" spans="9:9" ht="15" customHeight="1" x14ac:dyDescent="0.3">
      <c r="I11008" s="47"/>
    </row>
    <row r="11009" spans="9:9" ht="15" customHeight="1" x14ac:dyDescent="0.3">
      <c r="I11009" s="47"/>
    </row>
    <row r="11010" spans="9:9" ht="15" customHeight="1" x14ac:dyDescent="0.3">
      <c r="I11010" s="47"/>
    </row>
    <row r="11011" spans="9:9" ht="15" customHeight="1" x14ac:dyDescent="0.3">
      <c r="I11011" s="47"/>
    </row>
    <row r="11012" spans="9:9" ht="15" customHeight="1" x14ac:dyDescent="0.3">
      <c r="I11012" s="47"/>
    </row>
    <row r="11013" spans="9:9" ht="15" customHeight="1" x14ac:dyDescent="0.3">
      <c r="I11013" s="47"/>
    </row>
    <row r="11014" spans="9:9" ht="15" customHeight="1" x14ac:dyDescent="0.3">
      <c r="I11014" s="47"/>
    </row>
    <row r="11015" spans="9:9" ht="15" customHeight="1" x14ac:dyDescent="0.3">
      <c r="I11015" s="47"/>
    </row>
    <row r="11016" spans="9:9" ht="15" customHeight="1" x14ac:dyDescent="0.3">
      <c r="I11016" s="47"/>
    </row>
    <row r="11017" spans="9:9" ht="15" customHeight="1" x14ac:dyDescent="0.3">
      <c r="I11017" s="47"/>
    </row>
    <row r="11018" spans="9:9" ht="15" customHeight="1" x14ac:dyDescent="0.3">
      <c r="I11018" s="47"/>
    </row>
    <row r="11019" spans="9:9" ht="15" customHeight="1" x14ac:dyDescent="0.3">
      <c r="I11019" s="47"/>
    </row>
    <row r="11020" spans="9:9" ht="15" customHeight="1" x14ac:dyDescent="0.3">
      <c r="I11020" s="47"/>
    </row>
    <row r="11021" spans="9:9" ht="15" customHeight="1" x14ac:dyDescent="0.3">
      <c r="I11021" s="47"/>
    </row>
    <row r="11022" spans="9:9" ht="15" customHeight="1" x14ac:dyDescent="0.3">
      <c r="I11022" s="47"/>
    </row>
    <row r="11023" spans="9:9" ht="15" customHeight="1" x14ac:dyDescent="0.3">
      <c r="I11023" s="47"/>
    </row>
    <row r="11024" spans="9:9" ht="15" customHeight="1" x14ac:dyDescent="0.3">
      <c r="I11024" s="47"/>
    </row>
    <row r="11025" spans="9:9" ht="15" customHeight="1" x14ac:dyDescent="0.3">
      <c r="I11025" s="47"/>
    </row>
    <row r="11026" spans="9:9" ht="15" customHeight="1" x14ac:dyDescent="0.3">
      <c r="I11026" s="47"/>
    </row>
    <row r="11027" spans="9:9" ht="15" customHeight="1" x14ac:dyDescent="0.3">
      <c r="I11027" s="47"/>
    </row>
    <row r="11028" spans="9:9" ht="15" customHeight="1" x14ac:dyDescent="0.3">
      <c r="I11028" s="47"/>
    </row>
    <row r="11029" spans="9:9" ht="15" customHeight="1" x14ac:dyDescent="0.3">
      <c r="I11029" s="47"/>
    </row>
    <row r="11030" spans="9:9" ht="15" customHeight="1" x14ac:dyDescent="0.3">
      <c r="I11030" s="47"/>
    </row>
    <row r="11031" spans="9:9" ht="15" customHeight="1" x14ac:dyDescent="0.3">
      <c r="I11031" s="47"/>
    </row>
    <row r="11032" spans="9:9" ht="15" customHeight="1" x14ac:dyDescent="0.3">
      <c r="I11032" s="47"/>
    </row>
    <row r="11033" spans="9:9" ht="15" customHeight="1" x14ac:dyDescent="0.3">
      <c r="I11033" s="47"/>
    </row>
    <row r="11034" spans="9:9" ht="15" customHeight="1" x14ac:dyDescent="0.3">
      <c r="I11034" s="47"/>
    </row>
    <row r="11035" spans="9:9" ht="15" customHeight="1" x14ac:dyDescent="0.3">
      <c r="I11035" s="47"/>
    </row>
    <row r="11036" spans="9:9" ht="15" customHeight="1" x14ac:dyDescent="0.3">
      <c r="I11036" s="47"/>
    </row>
    <row r="11037" spans="9:9" ht="15" customHeight="1" x14ac:dyDescent="0.3">
      <c r="I11037" s="47"/>
    </row>
    <row r="11038" spans="9:9" ht="15" customHeight="1" x14ac:dyDescent="0.3">
      <c r="I11038" s="47"/>
    </row>
    <row r="11039" spans="9:9" ht="15" customHeight="1" x14ac:dyDescent="0.3">
      <c r="I11039" s="47"/>
    </row>
    <row r="11040" spans="9:9" ht="15" customHeight="1" x14ac:dyDescent="0.3">
      <c r="I11040" s="47"/>
    </row>
    <row r="11041" spans="9:9" ht="15" customHeight="1" x14ac:dyDescent="0.3">
      <c r="I11041" s="47"/>
    </row>
    <row r="11042" spans="9:9" ht="15" customHeight="1" x14ac:dyDescent="0.3">
      <c r="I11042" s="47"/>
    </row>
    <row r="11043" spans="9:9" ht="15" customHeight="1" x14ac:dyDescent="0.3">
      <c r="I11043" s="47"/>
    </row>
    <row r="11044" spans="9:9" ht="15" customHeight="1" x14ac:dyDescent="0.3">
      <c r="I11044" s="47"/>
    </row>
    <row r="11045" spans="9:9" ht="15" customHeight="1" x14ac:dyDescent="0.3">
      <c r="I11045" s="47"/>
    </row>
    <row r="11046" spans="9:9" ht="15" customHeight="1" x14ac:dyDescent="0.3">
      <c r="I11046" s="47"/>
    </row>
    <row r="11047" spans="9:9" ht="15" customHeight="1" x14ac:dyDescent="0.3">
      <c r="I11047" s="47"/>
    </row>
    <row r="11048" spans="9:9" ht="15" customHeight="1" x14ac:dyDescent="0.3">
      <c r="I11048" s="47"/>
    </row>
    <row r="11049" spans="9:9" ht="15" customHeight="1" x14ac:dyDescent="0.3">
      <c r="I11049" s="47"/>
    </row>
    <row r="11050" spans="9:9" ht="15" customHeight="1" x14ac:dyDescent="0.3">
      <c r="I11050" s="47"/>
    </row>
    <row r="11051" spans="9:9" ht="15" customHeight="1" x14ac:dyDescent="0.3">
      <c r="I11051" s="47"/>
    </row>
    <row r="11052" spans="9:9" ht="15" customHeight="1" x14ac:dyDescent="0.3">
      <c r="I11052" s="47"/>
    </row>
    <row r="11053" spans="9:9" ht="15" customHeight="1" x14ac:dyDescent="0.3">
      <c r="I11053" s="47"/>
    </row>
    <row r="11054" spans="9:9" ht="15" customHeight="1" x14ac:dyDescent="0.3">
      <c r="I11054" s="47"/>
    </row>
    <row r="11055" spans="9:9" ht="15" customHeight="1" x14ac:dyDescent="0.3">
      <c r="I11055" s="47"/>
    </row>
    <row r="11056" spans="9:9" ht="15" customHeight="1" x14ac:dyDescent="0.3">
      <c r="I11056" s="47"/>
    </row>
    <row r="11057" spans="9:9" ht="15" customHeight="1" x14ac:dyDescent="0.3">
      <c r="I11057" s="47"/>
    </row>
    <row r="11058" spans="9:9" ht="15" customHeight="1" x14ac:dyDescent="0.3">
      <c r="I11058" s="47"/>
    </row>
    <row r="11059" spans="9:9" ht="15" customHeight="1" x14ac:dyDescent="0.3">
      <c r="I11059" s="47"/>
    </row>
    <row r="11060" spans="9:9" ht="15" customHeight="1" x14ac:dyDescent="0.3">
      <c r="I11060" s="47"/>
    </row>
    <row r="11061" spans="9:9" ht="15" customHeight="1" x14ac:dyDescent="0.3">
      <c r="I11061" s="47"/>
    </row>
    <row r="11062" spans="9:9" ht="15" customHeight="1" x14ac:dyDescent="0.3">
      <c r="I11062" s="47"/>
    </row>
    <row r="11063" spans="9:9" ht="15" customHeight="1" x14ac:dyDescent="0.3">
      <c r="I11063" s="47"/>
    </row>
    <row r="11064" spans="9:9" ht="15" customHeight="1" x14ac:dyDescent="0.3">
      <c r="I11064" s="47"/>
    </row>
    <row r="11065" spans="9:9" ht="15" customHeight="1" x14ac:dyDescent="0.3">
      <c r="I11065" s="47"/>
    </row>
    <row r="11066" spans="9:9" ht="15" customHeight="1" x14ac:dyDescent="0.3">
      <c r="I11066" s="47"/>
    </row>
    <row r="11067" spans="9:9" ht="15" customHeight="1" x14ac:dyDescent="0.3">
      <c r="I11067" s="47"/>
    </row>
    <row r="11068" spans="9:9" ht="15" customHeight="1" x14ac:dyDescent="0.3">
      <c r="I11068" s="47"/>
    </row>
    <row r="11069" spans="9:9" ht="15" customHeight="1" x14ac:dyDescent="0.3">
      <c r="I11069" s="47"/>
    </row>
    <row r="11070" spans="9:9" ht="15" customHeight="1" x14ac:dyDescent="0.3">
      <c r="I11070" s="47"/>
    </row>
    <row r="11071" spans="9:9" ht="15" customHeight="1" x14ac:dyDescent="0.3">
      <c r="I11071" s="47"/>
    </row>
    <row r="11072" spans="9:9" ht="15" customHeight="1" x14ac:dyDescent="0.3">
      <c r="I11072" s="47"/>
    </row>
    <row r="11073" spans="9:9" ht="15" customHeight="1" x14ac:dyDescent="0.3">
      <c r="I11073" s="47"/>
    </row>
    <row r="11074" spans="9:9" ht="15" customHeight="1" x14ac:dyDescent="0.3">
      <c r="I11074" s="47"/>
    </row>
    <row r="11075" spans="9:9" ht="15" customHeight="1" x14ac:dyDescent="0.3">
      <c r="I11075" s="47"/>
    </row>
    <row r="11076" spans="9:9" ht="15" customHeight="1" x14ac:dyDescent="0.3">
      <c r="I11076" s="47"/>
    </row>
    <row r="11077" spans="9:9" ht="15" customHeight="1" x14ac:dyDescent="0.3">
      <c r="I11077" s="47"/>
    </row>
    <row r="11078" spans="9:9" ht="15" customHeight="1" x14ac:dyDescent="0.3">
      <c r="I11078" s="47"/>
    </row>
    <row r="11079" spans="9:9" ht="15" customHeight="1" x14ac:dyDescent="0.3">
      <c r="I11079" s="47"/>
    </row>
    <row r="11080" spans="9:9" ht="15" customHeight="1" x14ac:dyDescent="0.3">
      <c r="I11080" s="47"/>
    </row>
    <row r="11081" spans="9:9" ht="15" customHeight="1" x14ac:dyDescent="0.3">
      <c r="I11081" s="47"/>
    </row>
    <row r="11082" spans="9:9" ht="15" customHeight="1" x14ac:dyDescent="0.3">
      <c r="I11082" s="47"/>
    </row>
    <row r="11083" spans="9:9" ht="15" customHeight="1" x14ac:dyDescent="0.3">
      <c r="I11083" s="47"/>
    </row>
    <row r="11084" spans="9:9" ht="15" customHeight="1" x14ac:dyDescent="0.3">
      <c r="I11084" s="47"/>
    </row>
    <row r="11085" spans="9:9" ht="15" customHeight="1" x14ac:dyDescent="0.3">
      <c r="I11085" s="47"/>
    </row>
    <row r="11086" spans="9:9" ht="15" customHeight="1" x14ac:dyDescent="0.3">
      <c r="I11086" s="47"/>
    </row>
    <row r="11087" spans="9:9" ht="15" customHeight="1" x14ac:dyDescent="0.3">
      <c r="I11087" s="47"/>
    </row>
    <row r="11088" spans="9:9" ht="15" customHeight="1" x14ac:dyDescent="0.3">
      <c r="I11088" s="47"/>
    </row>
    <row r="11089" spans="9:9" ht="15" customHeight="1" x14ac:dyDescent="0.3">
      <c r="I11089" s="47"/>
    </row>
    <row r="11090" spans="9:9" ht="15" customHeight="1" x14ac:dyDescent="0.3">
      <c r="I11090" s="47"/>
    </row>
    <row r="11091" spans="9:9" ht="15" customHeight="1" x14ac:dyDescent="0.3">
      <c r="I11091" s="47"/>
    </row>
    <row r="11092" spans="9:9" ht="15" customHeight="1" x14ac:dyDescent="0.3">
      <c r="I11092" s="47"/>
    </row>
    <row r="11093" spans="9:9" ht="15" customHeight="1" x14ac:dyDescent="0.3">
      <c r="I11093" s="47"/>
    </row>
    <row r="11094" spans="9:9" ht="15" customHeight="1" x14ac:dyDescent="0.3">
      <c r="I11094" s="47"/>
    </row>
    <row r="11095" spans="9:9" ht="15" customHeight="1" x14ac:dyDescent="0.3">
      <c r="I11095" s="47"/>
    </row>
    <row r="11096" spans="9:9" ht="15" customHeight="1" x14ac:dyDescent="0.3">
      <c r="I11096" s="47"/>
    </row>
    <row r="11097" spans="9:9" ht="15" customHeight="1" x14ac:dyDescent="0.3">
      <c r="I11097" s="47"/>
    </row>
    <row r="11098" spans="9:9" ht="15" customHeight="1" x14ac:dyDescent="0.3">
      <c r="I11098" s="47"/>
    </row>
    <row r="11099" spans="9:9" ht="15" customHeight="1" x14ac:dyDescent="0.3">
      <c r="I11099" s="47"/>
    </row>
    <row r="11100" spans="9:9" ht="15" customHeight="1" x14ac:dyDescent="0.3">
      <c r="I11100" s="47"/>
    </row>
    <row r="11101" spans="9:9" ht="15" customHeight="1" x14ac:dyDescent="0.3">
      <c r="I11101" s="47"/>
    </row>
    <row r="11102" spans="9:9" ht="15" customHeight="1" x14ac:dyDescent="0.3">
      <c r="I11102" s="47"/>
    </row>
    <row r="11103" spans="9:9" ht="15" customHeight="1" x14ac:dyDescent="0.3">
      <c r="I11103" s="47"/>
    </row>
    <row r="11104" spans="9:9" ht="15" customHeight="1" x14ac:dyDescent="0.3">
      <c r="I11104" s="47"/>
    </row>
    <row r="11105" spans="9:9" ht="15" customHeight="1" x14ac:dyDescent="0.3">
      <c r="I11105" s="47"/>
    </row>
    <row r="11106" spans="9:9" ht="15" customHeight="1" x14ac:dyDescent="0.3">
      <c r="I11106" s="47"/>
    </row>
    <row r="11107" spans="9:9" ht="15" customHeight="1" x14ac:dyDescent="0.3">
      <c r="I11107" s="47"/>
    </row>
    <row r="11108" spans="9:9" ht="15" customHeight="1" x14ac:dyDescent="0.3">
      <c r="I11108" s="47"/>
    </row>
    <row r="11109" spans="9:9" ht="15" customHeight="1" x14ac:dyDescent="0.3">
      <c r="I11109" s="47"/>
    </row>
    <row r="11110" spans="9:9" ht="15" customHeight="1" x14ac:dyDescent="0.3">
      <c r="I11110" s="47"/>
    </row>
    <row r="11111" spans="9:9" ht="15" customHeight="1" x14ac:dyDescent="0.3">
      <c r="I11111" s="47"/>
    </row>
    <row r="11112" spans="9:9" ht="15" customHeight="1" x14ac:dyDescent="0.3">
      <c r="I11112" s="47"/>
    </row>
    <row r="11113" spans="9:9" ht="15" customHeight="1" x14ac:dyDescent="0.3">
      <c r="I11113" s="47"/>
    </row>
    <row r="11114" spans="9:9" ht="15" customHeight="1" x14ac:dyDescent="0.3">
      <c r="I11114" s="47"/>
    </row>
    <row r="11115" spans="9:9" ht="15" customHeight="1" x14ac:dyDescent="0.3">
      <c r="I11115" s="47"/>
    </row>
    <row r="11116" spans="9:9" ht="15" customHeight="1" x14ac:dyDescent="0.3">
      <c r="I11116" s="47"/>
    </row>
    <row r="11117" spans="9:9" ht="15" customHeight="1" x14ac:dyDescent="0.3">
      <c r="I11117" s="47"/>
    </row>
    <row r="11118" spans="9:9" ht="15" customHeight="1" x14ac:dyDescent="0.3">
      <c r="I11118" s="47"/>
    </row>
    <row r="11119" spans="9:9" ht="15" customHeight="1" x14ac:dyDescent="0.3">
      <c r="I11119" s="47"/>
    </row>
    <row r="11120" spans="9:9" ht="15" customHeight="1" x14ac:dyDescent="0.3">
      <c r="I11120" s="47"/>
    </row>
    <row r="11121" spans="9:9" ht="15" customHeight="1" x14ac:dyDescent="0.3">
      <c r="I11121" s="47"/>
    </row>
    <row r="11122" spans="9:9" ht="15" customHeight="1" x14ac:dyDescent="0.3">
      <c r="I11122" s="47"/>
    </row>
    <row r="11123" spans="9:9" ht="15" customHeight="1" x14ac:dyDescent="0.3">
      <c r="I11123" s="47"/>
    </row>
    <row r="11124" spans="9:9" ht="15" customHeight="1" x14ac:dyDescent="0.3">
      <c r="I11124" s="47"/>
    </row>
    <row r="11125" spans="9:9" ht="15" customHeight="1" x14ac:dyDescent="0.3">
      <c r="I11125" s="47"/>
    </row>
    <row r="11126" spans="9:9" ht="15" customHeight="1" x14ac:dyDescent="0.3">
      <c r="I11126" s="47"/>
    </row>
    <row r="11127" spans="9:9" ht="15" customHeight="1" x14ac:dyDescent="0.3">
      <c r="I11127" s="47"/>
    </row>
    <row r="11128" spans="9:9" ht="15" customHeight="1" x14ac:dyDescent="0.3">
      <c r="I11128" s="47"/>
    </row>
    <row r="11129" spans="9:9" ht="15" customHeight="1" x14ac:dyDescent="0.3">
      <c r="I11129" s="47"/>
    </row>
    <row r="11130" spans="9:9" ht="15" customHeight="1" x14ac:dyDescent="0.3">
      <c r="I11130" s="47"/>
    </row>
    <row r="11131" spans="9:9" ht="15" customHeight="1" x14ac:dyDescent="0.3">
      <c r="I11131" s="47"/>
    </row>
    <row r="11132" spans="9:9" ht="15" customHeight="1" x14ac:dyDescent="0.3">
      <c r="I11132" s="47"/>
    </row>
    <row r="11133" spans="9:9" ht="15" customHeight="1" x14ac:dyDescent="0.3">
      <c r="I11133" s="47"/>
    </row>
    <row r="11134" spans="9:9" ht="15" customHeight="1" x14ac:dyDescent="0.3">
      <c r="I11134" s="47"/>
    </row>
    <row r="11135" spans="9:9" ht="15" customHeight="1" x14ac:dyDescent="0.3">
      <c r="I11135" s="47"/>
    </row>
    <row r="11136" spans="9:9" ht="15" customHeight="1" x14ac:dyDescent="0.3">
      <c r="I11136" s="47"/>
    </row>
    <row r="11137" spans="9:9" ht="15" customHeight="1" x14ac:dyDescent="0.3">
      <c r="I11137" s="47"/>
    </row>
    <row r="11138" spans="9:9" ht="15" customHeight="1" x14ac:dyDescent="0.3">
      <c r="I11138" s="47"/>
    </row>
    <row r="11139" spans="9:9" ht="15" customHeight="1" x14ac:dyDescent="0.3">
      <c r="I11139" s="47"/>
    </row>
    <row r="11140" spans="9:9" ht="15" customHeight="1" x14ac:dyDescent="0.3">
      <c r="I11140" s="47"/>
    </row>
    <row r="11141" spans="9:9" ht="15" customHeight="1" x14ac:dyDescent="0.3">
      <c r="I11141" s="47"/>
    </row>
    <row r="11142" spans="9:9" ht="15" customHeight="1" x14ac:dyDescent="0.3">
      <c r="I11142" s="47"/>
    </row>
    <row r="11143" spans="9:9" ht="15" customHeight="1" x14ac:dyDescent="0.3">
      <c r="I11143" s="47"/>
    </row>
    <row r="11144" spans="9:9" ht="15" customHeight="1" x14ac:dyDescent="0.3">
      <c r="I11144" s="47"/>
    </row>
    <row r="11145" spans="9:9" ht="15" customHeight="1" x14ac:dyDescent="0.3">
      <c r="I11145" s="47"/>
    </row>
    <row r="11146" spans="9:9" ht="15" customHeight="1" x14ac:dyDescent="0.3">
      <c r="I11146" s="47"/>
    </row>
    <row r="11147" spans="9:9" ht="15" customHeight="1" x14ac:dyDescent="0.3">
      <c r="I11147" s="47"/>
    </row>
    <row r="11148" spans="9:9" ht="15" customHeight="1" x14ac:dyDescent="0.3">
      <c r="I11148" s="47"/>
    </row>
    <row r="11149" spans="9:9" ht="15" customHeight="1" x14ac:dyDescent="0.3">
      <c r="I11149" s="47"/>
    </row>
    <row r="11150" spans="9:9" ht="15" customHeight="1" x14ac:dyDescent="0.3">
      <c r="I11150" s="47"/>
    </row>
    <row r="11151" spans="9:9" ht="15" customHeight="1" x14ac:dyDescent="0.3">
      <c r="I11151" s="47"/>
    </row>
    <row r="11152" spans="9:9" ht="15" customHeight="1" x14ac:dyDescent="0.3">
      <c r="I11152" s="47"/>
    </row>
    <row r="11153" spans="9:9" ht="15" customHeight="1" x14ac:dyDescent="0.3">
      <c r="I11153" s="47"/>
    </row>
    <row r="11154" spans="9:9" ht="15" customHeight="1" x14ac:dyDescent="0.3">
      <c r="I11154" s="47"/>
    </row>
    <row r="11155" spans="9:9" ht="15" customHeight="1" x14ac:dyDescent="0.3">
      <c r="I11155" s="47"/>
    </row>
    <row r="11156" spans="9:9" ht="15" customHeight="1" x14ac:dyDescent="0.3">
      <c r="I11156" s="47"/>
    </row>
    <row r="11157" spans="9:9" ht="15" customHeight="1" x14ac:dyDescent="0.3">
      <c r="I11157" s="47"/>
    </row>
    <row r="11158" spans="9:9" ht="15" customHeight="1" x14ac:dyDescent="0.3">
      <c r="I11158" s="47"/>
    </row>
    <row r="11159" spans="9:9" ht="15" customHeight="1" x14ac:dyDescent="0.3">
      <c r="I11159" s="47"/>
    </row>
    <row r="11160" spans="9:9" ht="15" customHeight="1" x14ac:dyDescent="0.3">
      <c r="I11160" s="47"/>
    </row>
    <row r="11161" spans="9:9" ht="15" customHeight="1" x14ac:dyDescent="0.3">
      <c r="I11161" s="47"/>
    </row>
    <row r="11162" spans="9:9" ht="15" customHeight="1" x14ac:dyDescent="0.3">
      <c r="I11162" s="47"/>
    </row>
    <row r="11163" spans="9:9" ht="15" customHeight="1" x14ac:dyDescent="0.3">
      <c r="I11163" s="47"/>
    </row>
    <row r="11164" spans="9:9" ht="15" customHeight="1" x14ac:dyDescent="0.3">
      <c r="I11164" s="47"/>
    </row>
    <row r="11165" spans="9:9" ht="15" customHeight="1" x14ac:dyDescent="0.3">
      <c r="I11165" s="47"/>
    </row>
    <row r="11166" spans="9:9" ht="15" customHeight="1" x14ac:dyDescent="0.3">
      <c r="I11166" s="47"/>
    </row>
    <row r="11167" spans="9:9" ht="15" customHeight="1" x14ac:dyDescent="0.3">
      <c r="I11167" s="47"/>
    </row>
    <row r="11168" spans="9:9" ht="15" customHeight="1" x14ac:dyDescent="0.3">
      <c r="I11168" s="47"/>
    </row>
    <row r="11169" spans="9:9" ht="15" customHeight="1" x14ac:dyDescent="0.3">
      <c r="I11169" s="47"/>
    </row>
    <row r="11170" spans="9:9" ht="15" customHeight="1" x14ac:dyDescent="0.3">
      <c r="I11170" s="47"/>
    </row>
    <row r="11171" spans="9:9" ht="15" customHeight="1" x14ac:dyDescent="0.3">
      <c r="I11171" s="47"/>
    </row>
    <row r="11172" spans="9:9" ht="15" customHeight="1" x14ac:dyDescent="0.3">
      <c r="I11172" s="47"/>
    </row>
    <row r="11173" spans="9:9" ht="15" customHeight="1" x14ac:dyDescent="0.3">
      <c r="I11173" s="47"/>
    </row>
    <row r="11174" spans="9:9" ht="15" customHeight="1" x14ac:dyDescent="0.3">
      <c r="I11174" s="47"/>
    </row>
    <row r="11175" spans="9:9" ht="15" customHeight="1" x14ac:dyDescent="0.3">
      <c r="I11175" s="47"/>
    </row>
    <row r="11176" spans="9:9" ht="15" customHeight="1" x14ac:dyDescent="0.3">
      <c r="I11176" s="47"/>
    </row>
    <row r="11177" spans="9:9" ht="15" customHeight="1" x14ac:dyDescent="0.3">
      <c r="I11177" s="47"/>
    </row>
    <row r="11178" spans="9:9" ht="15" customHeight="1" x14ac:dyDescent="0.3">
      <c r="I11178" s="47"/>
    </row>
    <row r="11179" spans="9:9" ht="15" customHeight="1" x14ac:dyDescent="0.3">
      <c r="I11179" s="47"/>
    </row>
    <row r="11180" spans="9:9" ht="15" customHeight="1" x14ac:dyDescent="0.3">
      <c r="I11180" s="47"/>
    </row>
    <row r="11181" spans="9:9" ht="15" customHeight="1" x14ac:dyDescent="0.3">
      <c r="I11181" s="47"/>
    </row>
    <row r="11182" spans="9:9" ht="15" customHeight="1" x14ac:dyDescent="0.3">
      <c r="I11182" s="47"/>
    </row>
    <row r="11183" spans="9:9" ht="15" customHeight="1" x14ac:dyDescent="0.3">
      <c r="I11183" s="47"/>
    </row>
    <row r="11184" spans="9:9" ht="15" customHeight="1" x14ac:dyDescent="0.3">
      <c r="I11184" s="47"/>
    </row>
    <row r="11185" spans="9:9" ht="15" customHeight="1" x14ac:dyDescent="0.3">
      <c r="I11185" s="47"/>
    </row>
    <row r="11186" spans="9:9" ht="15" customHeight="1" x14ac:dyDescent="0.3">
      <c r="I11186" s="47"/>
    </row>
    <row r="11187" spans="9:9" ht="15" customHeight="1" x14ac:dyDescent="0.3">
      <c r="I11187" s="47"/>
    </row>
    <row r="11188" spans="9:9" ht="15" customHeight="1" x14ac:dyDescent="0.3">
      <c r="I11188" s="47"/>
    </row>
    <row r="11189" spans="9:9" ht="15" customHeight="1" x14ac:dyDescent="0.3">
      <c r="I11189" s="47"/>
    </row>
    <row r="11190" spans="9:9" ht="15" customHeight="1" x14ac:dyDescent="0.3">
      <c r="I11190" s="47"/>
    </row>
    <row r="11191" spans="9:9" ht="15" customHeight="1" x14ac:dyDescent="0.3">
      <c r="I11191" s="47"/>
    </row>
    <row r="11192" spans="9:9" ht="15" customHeight="1" x14ac:dyDescent="0.3">
      <c r="I11192" s="47"/>
    </row>
    <row r="11193" spans="9:9" ht="15" customHeight="1" x14ac:dyDescent="0.3">
      <c r="I11193" s="47"/>
    </row>
    <row r="11194" spans="9:9" ht="15" customHeight="1" x14ac:dyDescent="0.3">
      <c r="I11194" s="47"/>
    </row>
    <row r="11195" spans="9:9" ht="15" customHeight="1" x14ac:dyDescent="0.3">
      <c r="I11195" s="47"/>
    </row>
    <row r="11196" spans="9:9" ht="15" customHeight="1" x14ac:dyDescent="0.3">
      <c r="I11196" s="47"/>
    </row>
    <row r="11197" spans="9:9" ht="15" customHeight="1" x14ac:dyDescent="0.3">
      <c r="I11197" s="47"/>
    </row>
    <row r="11198" spans="9:9" ht="15" customHeight="1" x14ac:dyDescent="0.3">
      <c r="I11198" s="47"/>
    </row>
    <row r="11199" spans="9:9" ht="15" customHeight="1" x14ac:dyDescent="0.3">
      <c r="I11199" s="47"/>
    </row>
    <row r="11200" spans="9:9" ht="15" customHeight="1" x14ac:dyDescent="0.3">
      <c r="I11200" s="47"/>
    </row>
    <row r="11201" spans="9:9" ht="15" customHeight="1" x14ac:dyDescent="0.3">
      <c r="I11201" s="47"/>
    </row>
    <row r="11202" spans="9:9" ht="15" customHeight="1" x14ac:dyDescent="0.3">
      <c r="I11202" s="47"/>
    </row>
    <row r="11203" spans="9:9" ht="15" customHeight="1" x14ac:dyDescent="0.3">
      <c r="I11203" s="47"/>
    </row>
    <row r="11204" spans="9:9" ht="15" customHeight="1" x14ac:dyDescent="0.3">
      <c r="I11204" s="47"/>
    </row>
    <row r="11205" spans="9:9" ht="15" customHeight="1" x14ac:dyDescent="0.3">
      <c r="I11205" s="47"/>
    </row>
    <row r="11206" spans="9:9" ht="15" customHeight="1" x14ac:dyDescent="0.3">
      <c r="I11206" s="47"/>
    </row>
    <row r="11207" spans="9:9" ht="15" customHeight="1" x14ac:dyDescent="0.3">
      <c r="I11207" s="47"/>
    </row>
    <row r="11208" spans="9:9" ht="15" customHeight="1" x14ac:dyDescent="0.3">
      <c r="I11208" s="47"/>
    </row>
    <row r="11209" spans="9:9" ht="15" customHeight="1" x14ac:dyDescent="0.3">
      <c r="I11209" s="47"/>
    </row>
    <row r="11210" spans="9:9" ht="15" customHeight="1" x14ac:dyDescent="0.3">
      <c r="I11210" s="47"/>
    </row>
    <row r="11211" spans="9:9" ht="15" customHeight="1" x14ac:dyDescent="0.3">
      <c r="I11211" s="47"/>
    </row>
    <row r="11212" spans="9:9" ht="15" customHeight="1" x14ac:dyDescent="0.3">
      <c r="I11212" s="47"/>
    </row>
    <row r="11213" spans="9:9" ht="15" customHeight="1" x14ac:dyDescent="0.3">
      <c r="I11213" s="47"/>
    </row>
    <row r="11214" spans="9:9" ht="15" customHeight="1" x14ac:dyDescent="0.3">
      <c r="I11214" s="47"/>
    </row>
    <row r="11215" spans="9:9" ht="15" customHeight="1" x14ac:dyDescent="0.3">
      <c r="I11215" s="47"/>
    </row>
    <row r="11216" spans="9:9" ht="15" customHeight="1" x14ac:dyDescent="0.3">
      <c r="I11216" s="47"/>
    </row>
    <row r="11217" spans="9:9" ht="15" customHeight="1" x14ac:dyDescent="0.3">
      <c r="I11217" s="47"/>
    </row>
    <row r="11218" spans="9:9" ht="15" customHeight="1" x14ac:dyDescent="0.3">
      <c r="I11218" s="47"/>
    </row>
    <row r="11219" spans="9:9" ht="15" customHeight="1" x14ac:dyDescent="0.3">
      <c r="I11219" s="47"/>
    </row>
    <row r="11220" spans="9:9" ht="15" customHeight="1" x14ac:dyDescent="0.3">
      <c r="I11220" s="47"/>
    </row>
    <row r="11221" spans="9:9" ht="15" customHeight="1" x14ac:dyDescent="0.3">
      <c r="I11221" s="47"/>
    </row>
    <row r="11222" spans="9:9" ht="15" customHeight="1" x14ac:dyDescent="0.3">
      <c r="I11222" s="47"/>
    </row>
    <row r="11223" spans="9:9" ht="15" customHeight="1" x14ac:dyDescent="0.3">
      <c r="I11223" s="47"/>
    </row>
    <row r="11224" spans="9:9" ht="15" customHeight="1" x14ac:dyDescent="0.3">
      <c r="I11224" s="47"/>
    </row>
    <row r="11225" spans="9:9" ht="15" customHeight="1" x14ac:dyDescent="0.3">
      <c r="I11225" s="47"/>
    </row>
    <row r="11226" spans="9:9" ht="15" customHeight="1" x14ac:dyDescent="0.3">
      <c r="I11226" s="47"/>
    </row>
    <row r="11227" spans="9:9" ht="15" customHeight="1" x14ac:dyDescent="0.3">
      <c r="I11227" s="47"/>
    </row>
    <row r="11228" spans="9:9" ht="15" customHeight="1" x14ac:dyDescent="0.3">
      <c r="I11228" s="47"/>
    </row>
    <row r="11229" spans="9:9" ht="15" customHeight="1" x14ac:dyDescent="0.3">
      <c r="I11229" s="47"/>
    </row>
    <row r="11230" spans="9:9" ht="15" customHeight="1" x14ac:dyDescent="0.3">
      <c r="I11230" s="47"/>
    </row>
    <row r="11231" spans="9:9" ht="15" customHeight="1" x14ac:dyDescent="0.3">
      <c r="I11231" s="47"/>
    </row>
    <row r="11232" spans="9:9" ht="15" customHeight="1" x14ac:dyDescent="0.3">
      <c r="I11232" s="47"/>
    </row>
    <row r="11233" spans="9:9" ht="15" customHeight="1" x14ac:dyDescent="0.3">
      <c r="I11233" s="47"/>
    </row>
    <row r="11234" spans="9:9" ht="15" customHeight="1" x14ac:dyDescent="0.3">
      <c r="I11234" s="47"/>
    </row>
    <row r="11235" spans="9:9" ht="15" customHeight="1" x14ac:dyDescent="0.3">
      <c r="I11235" s="47"/>
    </row>
    <row r="11236" spans="9:9" ht="15" customHeight="1" x14ac:dyDescent="0.3">
      <c r="I11236" s="47"/>
    </row>
    <row r="11237" spans="9:9" ht="15" customHeight="1" x14ac:dyDescent="0.3">
      <c r="I11237" s="47"/>
    </row>
    <row r="11238" spans="9:9" ht="15" customHeight="1" x14ac:dyDescent="0.3">
      <c r="I11238" s="47"/>
    </row>
    <row r="11239" spans="9:9" ht="15" customHeight="1" x14ac:dyDescent="0.3">
      <c r="I11239" s="47"/>
    </row>
    <row r="11240" spans="9:9" ht="15" customHeight="1" x14ac:dyDescent="0.3">
      <c r="I11240" s="47"/>
    </row>
    <row r="11241" spans="9:9" ht="15" customHeight="1" x14ac:dyDescent="0.3">
      <c r="I11241" s="47"/>
    </row>
    <row r="11242" spans="9:9" ht="15" customHeight="1" x14ac:dyDescent="0.3">
      <c r="I11242" s="47"/>
    </row>
    <row r="11243" spans="9:9" ht="15" customHeight="1" x14ac:dyDescent="0.3">
      <c r="I11243" s="47"/>
    </row>
    <row r="11244" spans="9:9" ht="15" customHeight="1" x14ac:dyDescent="0.3">
      <c r="I11244" s="47"/>
    </row>
    <row r="11245" spans="9:9" ht="15" customHeight="1" x14ac:dyDescent="0.3">
      <c r="I11245" s="47"/>
    </row>
    <row r="11246" spans="9:9" ht="15" customHeight="1" x14ac:dyDescent="0.3">
      <c r="I11246" s="47"/>
    </row>
    <row r="11247" spans="9:9" ht="15" customHeight="1" x14ac:dyDescent="0.3">
      <c r="I11247" s="47"/>
    </row>
    <row r="11248" spans="9:9" ht="15" customHeight="1" x14ac:dyDescent="0.3">
      <c r="I11248" s="47"/>
    </row>
    <row r="11249" spans="9:9" ht="15" customHeight="1" x14ac:dyDescent="0.3">
      <c r="I11249" s="47"/>
    </row>
    <row r="11250" spans="9:9" ht="15" customHeight="1" x14ac:dyDescent="0.3">
      <c r="I11250" s="47"/>
    </row>
    <row r="11251" spans="9:9" ht="15" customHeight="1" x14ac:dyDescent="0.3">
      <c r="I11251" s="47"/>
    </row>
    <row r="11252" spans="9:9" ht="15" customHeight="1" x14ac:dyDescent="0.3">
      <c r="I11252" s="47"/>
    </row>
    <row r="11253" spans="9:9" ht="15" customHeight="1" x14ac:dyDescent="0.3">
      <c r="I11253" s="47"/>
    </row>
    <row r="11254" spans="9:9" ht="15" customHeight="1" x14ac:dyDescent="0.3">
      <c r="I11254" s="47"/>
    </row>
    <row r="11255" spans="9:9" ht="15" customHeight="1" x14ac:dyDescent="0.3">
      <c r="I11255" s="47"/>
    </row>
    <row r="11256" spans="9:9" ht="15" customHeight="1" x14ac:dyDescent="0.3">
      <c r="I11256" s="47"/>
    </row>
    <row r="11257" spans="9:9" ht="15" customHeight="1" x14ac:dyDescent="0.3">
      <c r="I11257" s="47"/>
    </row>
    <row r="11258" spans="9:9" ht="15" customHeight="1" x14ac:dyDescent="0.3">
      <c r="I11258" s="47"/>
    </row>
    <row r="11259" spans="9:9" ht="15" customHeight="1" x14ac:dyDescent="0.3">
      <c r="I11259" s="47"/>
    </row>
    <row r="11260" spans="9:9" ht="15" customHeight="1" x14ac:dyDescent="0.3">
      <c r="I11260" s="47"/>
    </row>
    <row r="11261" spans="9:9" ht="15" customHeight="1" x14ac:dyDescent="0.3">
      <c r="I11261" s="47"/>
    </row>
    <row r="11262" spans="9:9" ht="15" customHeight="1" x14ac:dyDescent="0.3">
      <c r="I11262" s="47"/>
    </row>
    <row r="11263" spans="9:9" ht="15" customHeight="1" x14ac:dyDescent="0.3">
      <c r="I11263" s="47"/>
    </row>
    <row r="11264" spans="9:9" ht="15" customHeight="1" x14ac:dyDescent="0.3">
      <c r="I11264" s="47"/>
    </row>
    <row r="11265" spans="9:9" ht="15" customHeight="1" x14ac:dyDescent="0.3">
      <c r="I11265" s="47"/>
    </row>
    <row r="11266" spans="9:9" ht="15" customHeight="1" x14ac:dyDescent="0.3">
      <c r="I11266" s="47"/>
    </row>
    <row r="11267" spans="9:9" ht="15" customHeight="1" x14ac:dyDescent="0.3">
      <c r="I11267" s="47"/>
    </row>
    <row r="11268" spans="9:9" ht="15" customHeight="1" x14ac:dyDescent="0.3">
      <c r="I11268" s="47"/>
    </row>
    <row r="11269" spans="9:9" ht="15" customHeight="1" x14ac:dyDescent="0.3">
      <c r="I11269" s="47"/>
    </row>
    <row r="11270" spans="9:9" ht="15" customHeight="1" x14ac:dyDescent="0.3">
      <c r="I11270" s="47"/>
    </row>
    <row r="11271" spans="9:9" ht="15" customHeight="1" x14ac:dyDescent="0.3">
      <c r="I11271" s="47"/>
    </row>
    <row r="11272" spans="9:9" ht="15" customHeight="1" x14ac:dyDescent="0.3">
      <c r="I11272" s="47"/>
    </row>
    <row r="11273" spans="9:9" ht="15" customHeight="1" x14ac:dyDescent="0.3">
      <c r="I11273" s="47"/>
    </row>
    <row r="11274" spans="9:9" ht="15" customHeight="1" x14ac:dyDescent="0.3">
      <c r="I11274" s="47"/>
    </row>
    <row r="11275" spans="9:9" ht="15" customHeight="1" x14ac:dyDescent="0.3">
      <c r="I11275" s="47"/>
    </row>
    <row r="11276" spans="9:9" ht="15" customHeight="1" x14ac:dyDescent="0.3">
      <c r="I11276" s="47"/>
    </row>
    <row r="11277" spans="9:9" ht="15" customHeight="1" x14ac:dyDescent="0.3">
      <c r="I11277" s="47"/>
    </row>
    <row r="11278" spans="9:9" ht="15" customHeight="1" x14ac:dyDescent="0.3">
      <c r="I11278" s="47"/>
    </row>
    <row r="11279" spans="9:9" ht="15" customHeight="1" x14ac:dyDescent="0.3">
      <c r="I11279" s="47"/>
    </row>
    <row r="11280" spans="9:9" ht="15" customHeight="1" x14ac:dyDescent="0.3">
      <c r="I11280" s="47"/>
    </row>
    <row r="11281" spans="9:9" ht="15" customHeight="1" x14ac:dyDescent="0.3">
      <c r="I11281" s="47"/>
    </row>
    <row r="11282" spans="9:9" ht="15" customHeight="1" x14ac:dyDescent="0.3">
      <c r="I11282" s="47"/>
    </row>
    <row r="11283" spans="9:9" ht="15" customHeight="1" x14ac:dyDescent="0.3">
      <c r="I11283" s="47"/>
    </row>
    <row r="11284" spans="9:9" ht="15" customHeight="1" x14ac:dyDescent="0.3">
      <c r="I11284" s="47"/>
    </row>
    <row r="11285" spans="9:9" ht="15" customHeight="1" x14ac:dyDescent="0.3">
      <c r="I11285" s="47"/>
    </row>
    <row r="11286" spans="9:9" ht="15" customHeight="1" x14ac:dyDescent="0.3">
      <c r="I11286" s="47"/>
    </row>
    <row r="11287" spans="9:9" ht="15" customHeight="1" x14ac:dyDescent="0.3">
      <c r="I11287" s="47"/>
    </row>
    <row r="11288" spans="9:9" ht="15" customHeight="1" x14ac:dyDescent="0.3">
      <c r="I11288" s="47"/>
    </row>
    <row r="11289" spans="9:9" ht="15" customHeight="1" x14ac:dyDescent="0.3">
      <c r="I11289" s="47"/>
    </row>
    <row r="11290" spans="9:9" ht="15" customHeight="1" x14ac:dyDescent="0.3">
      <c r="I11290" s="47"/>
    </row>
    <row r="11291" spans="9:9" ht="15" customHeight="1" x14ac:dyDescent="0.3">
      <c r="I11291" s="47"/>
    </row>
    <row r="11292" spans="9:9" ht="15" customHeight="1" x14ac:dyDescent="0.3">
      <c r="I11292" s="47"/>
    </row>
    <row r="11293" spans="9:9" ht="15" customHeight="1" x14ac:dyDescent="0.3">
      <c r="I11293" s="47"/>
    </row>
    <row r="11294" spans="9:9" ht="15" customHeight="1" x14ac:dyDescent="0.3">
      <c r="I11294" s="47"/>
    </row>
    <row r="11295" spans="9:9" ht="15" customHeight="1" x14ac:dyDescent="0.3">
      <c r="I11295" s="47"/>
    </row>
    <row r="11296" spans="9:9" ht="15" customHeight="1" x14ac:dyDescent="0.3">
      <c r="I11296" s="47"/>
    </row>
    <row r="11297" spans="9:9" ht="15" customHeight="1" x14ac:dyDescent="0.3">
      <c r="I11297" s="47"/>
    </row>
    <row r="11298" spans="9:9" ht="15" customHeight="1" x14ac:dyDescent="0.3">
      <c r="I11298" s="47"/>
    </row>
    <row r="11299" spans="9:9" ht="15" customHeight="1" x14ac:dyDescent="0.3">
      <c r="I11299" s="47"/>
    </row>
    <row r="11300" spans="9:9" ht="15" customHeight="1" x14ac:dyDescent="0.3">
      <c r="I11300" s="47"/>
    </row>
    <row r="11301" spans="9:9" ht="15" customHeight="1" x14ac:dyDescent="0.3">
      <c r="I11301" s="47"/>
    </row>
    <row r="11302" spans="9:9" ht="15" customHeight="1" x14ac:dyDescent="0.3">
      <c r="I11302" s="47"/>
    </row>
    <row r="11303" spans="9:9" ht="15" customHeight="1" x14ac:dyDescent="0.3">
      <c r="I11303" s="47"/>
    </row>
    <row r="11304" spans="9:9" ht="15" customHeight="1" x14ac:dyDescent="0.3">
      <c r="I11304" s="47"/>
    </row>
    <row r="11305" spans="9:9" ht="15" customHeight="1" x14ac:dyDescent="0.3">
      <c r="I11305" s="47"/>
    </row>
    <row r="11306" spans="9:9" ht="15" customHeight="1" x14ac:dyDescent="0.3">
      <c r="I11306" s="47"/>
    </row>
    <row r="11307" spans="9:9" ht="15" customHeight="1" x14ac:dyDescent="0.3">
      <c r="I11307" s="47"/>
    </row>
    <row r="11308" spans="9:9" ht="15" customHeight="1" x14ac:dyDescent="0.3">
      <c r="I11308" s="47"/>
    </row>
    <row r="11309" spans="9:9" ht="15" customHeight="1" x14ac:dyDescent="0.3">
      <c r="I11309" s="47"/>
    </row>
    <row r="11310" spans="9:9" ht="15" customHeight="1" x14ac:dyDescent="0.3">
      <c r="I11310" s="47"/>
    </row>
    <row r="11311" spans="9:9" ht="15" customHeight="1" x14ac:dyDescent="0.3">
      <c r="I11311" s="47"/>
    </row>
    <row r="11312" spans="9:9" ht="15" customHeight="1" x14ac:dyDescent="0.3">
      <c r="I11312" s="47"/>
    </row>
    <row r="11313" spans="9:9" ht="15" customHeight="1" x14ac:dyDescent="0.3">
      <c r="I11313" s="47"/>
    </row>
    <row r="11314" spans="9:9" ht="15" customHeight="1" x14ac:dyDescent="0.3">
      <c r="I11314" s="47"/>
    </row>
    <row r="11315" spans="9:9" ht="15" customHeight="1" x14ac:dyDescent="0.3">
      <c r="I11315" s="47"/>
    </row>
    <row r="11316" spans="9:9" ht="15" customHeight="1" x14ac:dyDescent="0.3">
      <c r="I11316" s="47"/>
    </row>
    <row r="11317" spans="9:9" ht="15" customHeight="1" x14ac:dyDescent="0.3">
      <c r="I11317" s="47"/>
    </row>
    <row r="11318" spans="9:9" ht="15" customHeight="1" x14ac:dyDescent="0.3">
      <c r="I11318" s="47"/>
    </row>
    <row r="11319" spans="9:9" ht="15" customHeight="1" x14ac:dyDescent="0.3">
      <c r="I11319" s="47"/>
    </row>
    <row r="11320" spans="9:9" ht="15" customHeight="1" x14ac:dyDescent="0.3">
      <c r="I11320" s="47"/>
    </row>
    <row r="11321" spans="9:9" ht="15" customHeight="1" x14ac:dyDescent="0.3">
      <c r="I11321" s="47"/>
    </row>
    <row r="11322" spans="9:9" ht="15" customHeight="1" x14ac:dyDescent="0.3">
      <c r="I11322" s="47"/>
    </row>
    <row r="11323" spans="9:9" ht="15" customHeight="1" x14ac:dyDescent="0.3">
      <c r="I11323" s="47"/>
    </row>
    <row r="11324" spans="9:9" ht="15" customHeight="1" x14ac:dyDescent="0.3">
      <c r="I11324" s="47"/>
    </row>
    <row r="11325" spans="9:9" ht="15" customHeight="1" x14ac:dyDescent="0.3">
      <c r="I11325" s="47"/>
    </row>
    <row r="11326" spans="9:9" ht="15" customHeight="1" x14ac:dyDescent="0.3">
      <c r="I11326" s="47"/>
    </row>
    <row r="11327" spans="9:9" ht="15" customHeight="1" x14ac:dyDescent="0.3">
      <c r="I11327" s="47"/>
    </row>
    <row r="11328" spans="9:9" ht="15" customHeight="1" x14ac:dyDescent="0.3">
      <c r="I11328" s="47"/>
    </row>
    <row r="11329" spans="9:9" ht="15" customHeight="1" x14ac:dyDescent="0.3">
      <c r="I11329" s="47"/>
    </row>
    <row r="11330" spans="9:9" ht="15" customHeight="1" x14ac:dyDescent="0.3">
      <c r="I11330" s="47"/>
    </row>
    <row r="11331" spans="9:9" ht="15" customHeight="1" x14ac:dyDescent="0.3">
      <c r="I11331" s="47"/>
    </row>
    <row r="11332" spans="9:9" ht="15" customHeight="1" x14ac:dyDescent="0.3">
      <c r="I11332" s="47"/>
    </row>
    <row r="11333" spans="9:9" ht="15" customHeight="1" x14ac:dyDescent="0.3">
      <c r="I11333" s="47"/>
    </row>
    <row r="11334" spans="9:9" ht="15" customHeight="1" x14ac:dyDescent="0.3">
      <c r="I11334" s="47"/>
    </row>
    <row r="11335" spans="9:9" ht="15" customHeight="1" x14ac:dyDescent="0.3">
      <c r="I11335" s="47"/>
    </row>
    <row r="11336" spans="9:9" ht="15" customHeight="1" x14ac:dyDescent="0.3">
      <c r="I11336" s="47"/>
    </row>
    <row r="11337" spans="9:9" ht="15" customHeight="1" x14ac:dyDescent="0.3">
      <c r="I11337" s="47"/>
    </row>
    <row r="11338" spans="9:9" ht="15" customHeight="1" x14ac:dyDescent="0.3">
      <c r="I11338" s="47"/>
    </row>
    <row r="11339" spans="9:9" ht="15" customHeight="1" x14ac:dyDescent="0.3">
      <c r="I11339" s="47"/>
    </row>
    <row r="11340" spans="9:9" ht="15" customHeight="1" x14ac:dyDescent="0.3">
      <c r="I11340" s="47"/>
    </row>
    <row r="11341" spans="9:9" ht="15" customHeight="1" x14ac:dyDescent="0.3">
      <c r="I11341" s="47"/>
    </row>
    <row r="11342" spans="9:9" ht="15" customHeight="1" x14ac:dyDescent="0.3">
      <c r="I11342" s="47"/>
    </row>
    <row r="11343" spans="9:9" ht="15" customHeight="1" x14ac:dyDescent="0.3">
      <c r="I11343" s="47"/>
    </row>
    <row r="11344" spans="9:9" ht="15" customHeight="1" x14ac:dyDescent="0.3">
      <c r="I11344" s="47"/>
    </row>
    <row r="11345" spans="9:9" ht="15" customHeight="1" x14ac:dyDescent="0.3">
      <c r="I11345" s="47"/>
    </row>
    <row r="11346" spans="9:9" ht="15" customHeight="1" x14ac:dyDescent="0.3">
      <c r="I11346" s="47"/>
    </row>
    <row r="11347" spans="9:9" ht="15" customHeight="1" x14ac:dyDescent="0.3">
      <c r="I11347" s="47"/>
    </row>
    <row r="11348" spans="9:9" ht="15" customHeight="1" x14ac:dyDescent="0.3">
      <c r="I11348" s="47"/>
    </row>
    <row r="11349" spans="9:9" ht="15" customHeight="1" x14ac:dyDescent="0.3">
      <c r="I11349" s="47"/>
    </row>
    <row r="11350" spans="9:9" ht="15" customHeight="1" x14ac:dyDescent="0.3">
      <c r="I11350" s="47"/>
    </row>
    <row r="11351" spans="9:9" ht="15" customHeight="1" x14ac:dyDescent="0.3">
      <c r="I11351" s="47"/>
    </row>
    <row r="11352" spans="9:9" ht="15" customHeight="1" x14ac:dyDescent="0.3">
      <c r="I11352" s="47"/>
    </row>
    <row r="11353" spans="9:9" ht="15" customHeight="1" x14ac:dyDescent="0.3">
      <c r="I11353" s="47"/>
    </row>
    <row r="11354" spans="9:9" ht="15" customHeight="1" x14ac:dyDescent="0.3">
      <c r="I11354" s="47"/>
    </row>
    <row r="11355" spans="9:9" ht="15" customHeight="1" x14ac:dyDescent="0.3">
      <c r="I11355" s="47"/>
    </row>
    <row r="11356" spans="9:9" ht="15" customHeight="1" x14ac:dyDescent="0.3">
      <c r="I11356" s="47"/>
    </row>
    <row r="11357" spans="9:9" ht="15" customHeight="1" x14ac:dyDescent="0.3">
      <c r="I11357" s="47"/>
    </row>
    <row r="11358" spans="9:9" ht="15" customHeight="1" x14ac:dyDescent="0.3">
      <c r="I11358" s="47"/>
    </row>
    <row r="11359" spans="9:9" ht="15" customHeight="1" x14ac:dyDescent="0.3">
      <c r="I11359" s="47"/>
    </row>
    <row r="11360" spans="9:9" ht="15" customHeight="1" x14ac:dyDescent="0.3">
      <c r="I11360" s="47"/>
    </row>
    <row r="11361" spans="9:9" ht="15" customHeight="1" x14ac:dyDescent="0.3">
      <c r="I11361" s="47"/>
    </row>
    <row r="11362" spans="9:9" ht="15" customHeight="1" x14ac:dyDescent="0.3">
      <c r="I11362" s="47"/>
    </row>
    <row r="11363" spans="9:9" ht="15" customHeight="1" x14ac:dyDescent="0.3">
      <c r="I11363" s="47"/>
    </row>
    <row r="11364" spans="9:9" ht="15" customHeight="1" x14ac:dyDescent="0.3">
      <c r="I11364" s="47"/>
    </row>
    <row r="11365" spans="9:9" ht="15" customHeight="1" x14ac:dyDescent="0.3">
      <c r="I11365" s="47"/>
    </row>
    <row r="11366" spans="9:9" ht="15" customHeight="1" x14ac:dyDescent="0.3">
      <c r="I11366" s="47"/>
    </row>
    <row r="11367" spans="9:9" ht="15" customHeight="1" x14ac:dyDescent="0.3">
      <c r="I11367" s="47"/>
    </row>
    <row r="11368" spans="9:9" ht="15" customHeight="1" x14ac:dyDescent="0.3">
      <c r="I11368" s="47"/>
    </row>
    <row r="11369" spans="9:9" ht="15" customHeight="1" x14ac:dyDescent="0.3">
      <c r="I11369" s="47"/>
    </row>
    <row r="11370" spans="9:9" ht="15" customHeight="1" x14ac:dyDescent="0.3">
      <c r="I11370" s="47"/>
    </row>
    <row r="11371" spans="9:9" ht="15" customHeight="1" x14ac:dyDescent="0.3">
      <c r="I11371" s="47"/>
    </row>
    <row r="11372" spans="9:9" ht="15" customHeight="1" x14ac:dyDescent="0.3">
      <c r="I11372" s="47"/>
    </row>
    <row r="11373" spans="9:9" ht="15" customHeight="1" x14ac:dyDescent="0.3">
      <c r="I11373" s="47"/>
    </row>
    <row r="11374" spans="9:9" ht="15" customHeight="1" x14ac:dyDescent="0.3">
      <c r="I11374" s="47"/>
    </row>
    <row r="11375" spans="9:9" ht="15" customHeight="1" x14ac:dyDescent="0.3">
      <c r="I11375" s="47"/>
    </row>
    <row r="11376" spans="9:9" ht="15" customHeight="1" x14ac:dyDescent="0.3">
      <c r="I11376" s="47"/>
    </row>
    <row r="11377" spans="9:9" ht="15" customHeight="1" x14ac:dyDescent="0.3">
      <c r="I11377" s="47"/>
    </row>
    <row r="11378" spans="9:9" ht="15" customHeight="1" x14ac:dyDescent="0.3">
      <c r="I11378" s="47"/>
    </row>
    <row r="11379" spans="9:9" ht="15" customHeight="1" x14ac:dyDescent="0.3">
      <c r="I11379" s="47"/>
    </row>
    <row r="11380" spans="9:9" ht="15" customHeight="1" x14ac:dyDescent="0.3">
      <c r="I11380" s="47"/>
    </row>
    <row r="11381" spans="9:9" ht="15" customHeight="1" x14ac:dyDescent="0.3">
      <c r="I11381" s="47"/>
    </row>
    <row r="11382" spans="9:9" ht="15" customHeight="1" x14ac:dyDescent="0.3">
      <c r="I11382" s="47"/>
    </row>
    <row r="11383" spans="9:9" ht="15" customHeight="1" x14ac:dyDescent="0.3">
      <c r="I11383" s="47"/>
    </row>
    <row r="11384" spans="9:9" ht="15" customHeight="1" x14ac:dyDescent="0.3">
      <c r="I11384" s="47"/>
    </row>
    <row r="11385" spans="9:9" ht="15" customHeight="1" x14ac:dyDescent="0.3">
      <c r="I11385" s="47"/>
    </row>
    <row r="11386" spans="9:9" ht="15" customHeight="1" x14ac:dyDescent="0.3">
      <c r="I11386" s="47"/>
    </row>
    <row r="11387" spans="9:9" ht="15" customHeight="1" x14ac:dyDescent="0.3">
      <c r="I11387" s="47"/>
    </row>
    <row r="11388" spans="9:9" ht="15" customHeight="1" x14ac:dyDescent="0.3">
      <c r="I11388" s="47"/>
    </row>
    <row r="11389" spans="9:9" ht="15" customHeight="1" x14ac:dyDescent="0.3">
      <c r="I11389" s="47"/>
    </row>
    <row r="11390" spans="9:9" ht="15" customHeight="1" x14ac:dyDescent="0.3">
      <c r="I11390" s="47"/>
    </row>
    <row r="11391" spans="9:9" ht="15" customHeight="1" x14ac:dyDescent="0.3">
      <c r="I11391" s="47"/>
    </row>
    <row r="11392" spans="9:9" ht="15" customHeight="1" x14ac:dyDescent="0.3">
      <c r="I11392" s="47"/>
    </row>
    <row r="11393" spans="9:9" ht="15" customHeight="1" x14ac:dyDescent="0.3">
      <c r="I11393" s="47"/>
    </row>
    <row r="11394" spans="9:9" ht="15" customHeight="1" x14ac:dyDescent="0.3">
      <c r="I11394" s="47"/>
    </row>
    <row r="11395" spans="9:9" ht="15" customHeight="1" x14ac:dyDescent="0.3">
      <c r="I11395" s="47"/>
    </row>
    <row r="11396" spans="9:9" ht="15" customHeight="1" x14ac:dyDescent="0.3">
      <c r="I11396" s="47"/>
    </row>
    <row r="11397" spans="9:9" ht="15" customHeight="1" x14ac:dyDescent="0.3">
      <c r="I11397" s="47"/>
    </row>
    <row r="11398" spans="9:9" ht="15" customHeight="1" x14ac:dyDescent="0.3">
      <c r="I11398" s="47"/>
    </row>
    <row r="11399" spans="9:9" ht="15" customHeight="1" x14ac:dyDescent="0.3">
      <c r="I11399" s="47"/>
    </row>
    <row r="11400" spans="9:9" ht="15" customHeight="1" x14ac:dyDescent="0.3">
      <c r="I11400" s="47"/>
    </row>
    <row r="11401" spans="9:9" ht="15" customHeight="1" x14ac:dyDescent="0.3">
      <c r="I11401" s="47"/>
    </row>
    <row r="11402" spans="9:9" ht="15" customHeight="1" x14ac:dyDescent="0.3">
      <c r="I11402" s="47"/>
    </row>
    <row r="11403" spans="9:9" ht="15" customHeight="1" x14ac:dyDescent="0.3">
      <c r="I11403" s="47"/>
    </row>
    <row r="11404" spans="9:9" ht="15" customHeight="1" x14ac:dyDescent="0.3">
      <c r="I11404" s="47"/>
    </row>
    <row r="11405" spans="9:9" ht="15" customHeight="1" x14ac:dyDescent="0.3">
      <c r="I11405" s="47"/>
    </row>
    <row r="11406" spans="9:9" ht="15" customHeight="1" x14ac:dyDescent="0.3">
      <c r="I11406" s="47"/>
    </row>
    <row r="11407" spans="9:9" ht="15" customHeight="1" x14ac:dyDescent="0.3">
      <c r="I11407" s="47"/>
    </row>
    <row r="11408" spans="9:9" ht="15" customHeight="1" x14ac:dyDescent="0.3">
      <c r="I11408" s="47"/>
    </row>
    <row r="11409" spans="9:9" ht="15" customHeight="1" x14ac:dyDescent="0.3">
      <c r="I11409" s="47"/>
    </row>
    <row r="11410" spans="9:9" ht="15" customHeight="1" x14ac:dyDescent="0.3">
      <c r="I11410" s="47"/>
    </row>
    <row r="11411" spans="9:9" ht="15" customHeight="1" x14ac:dyDescent="0.3">
      <c r="I11411" s="47"/>
    </row>
    <row r="11412" spans="9:9" ht="15" customHeight="1" x14ac:dyDescent="0.3">
      <c r="I11412" s="47"/>
    </row>
    <row r="11413" spans="9:9" ht="15" customHeight="1" x14ac:dyDescent="0.3">
      <c r="I11413" s="47"/>
    </row>
    <row r="11414" spans="9:9" ht="15" customHeight="1" x14ac:dyDescent="0.3">
      <c r="I11414" s="47"/>
    </row>
    <row r="11415" spans="9:9" ht="15" customHeight="1" x14ac:dyDescent="0.3">
      <c r="I11415" s="47"/>
    </row>
    <row r="11416" spans="9:9" ht="15" customHeight="1" x14ac:dyDescent="0.3">
      <c r="I11416" s="47"/>
    </row>
    <row r="11417" spans="9:9" ht="15" customHeight="1" x14ac:dyDescent="0.3">
      <c r="I11417" s="47"/>
    </row>
    <row r="11418" spans="9:9" ht="15" customHeight="1" x14ac:dyDescent="0.3">
      <c r="I11418" s="47"/>
    </row>
    <row r="11419" spans="9:9" ht="15" customHeight="1" x14ac:dyDescent="0.3">
      <c r="I11419" s="47"/>
    </row>
    <row r="11420" spans="9:9" ht="15" customHeight="1" x14ac:dyDescent="0.3">
      <c r="I11420" s="47"/>
    </row>
    <row r="11421" spans="9:9" ht="15" customHeight="1" x14ac:dyDescent="0.3">
      <c r="I11421" s="47"/>
    </row>
    <row r="11422" spans="9:9" ht="15" customHeight="1" x14ac:dyDescent="0.3">
      <c r="I11422" s="47"/>
    </row>
    <row r="11423" spans="9:9" ht="15" customHeight="1" x14ac:dyDescent="0.3">
      <c r="I11423" s="47"/>
    </row>
    <row r="11424" spans="9:9" ht="15" customHeight="1" x14ac:dyDescent="0.3">
      <c r="I11424" s="47"/>
    </row>
    <row r="11425" spans="9:9" ht="15" customHeight="1" x14ac:dyDescent="0.3">
      <c r="I11425" s="47"/>
    </row>
    <row r="11426" spans="9:9" ht="15" customHeight="1" x14ac:dyDescent="0.3">
      <c r="I11426" s="47"/>
    </row>
    <row r="11427" spans="9:9" ht="15" customHeight="1" x14ac:dyDescent="0.3">
      <c r="I11427" s="47"/>
    </row>
    <row r="11428" spans="9:9" ht="15" customHeight="1" x14ac:dyDescent="0.3">
      <c r="I11428" s="47"/>
    </row>
    <row r="11429" spans="9:9" ht="15" customHeight="1" x14ac:dyDescent="0.3">
      <c r="I11429" s="47"/>
    </row>
    <row r="11430" spans="9:9" ht="15" customHeight="1" x14ac:dyDescent="0.3">
      <c r="I11430" s="47"/>
    </row>
    <row r="11431" spans="9:9" ht="15" customHeight="1" x14ac:dyDescent="0.3">
      <c r="I11431" s="47"/>
    </row>
    <row r="11432" spans="9:9" ht="15" customHeight="1" x14ac:dyDescent="0.3">
      <c r="I11432" s="47"/>
    </row>
    <row r="11433" spans="9:9" ht="15" customHeight="1" x14ac:dyDescent="0.3">
      <c r="I11433" s="47"/>
    </row>
    <row r="11434" spans="9:9" ht="15" customHeight="1" x14ac:dyDescent="0.3">
      <c r="I11434" s="47"/>
    </row>
    <row r="11435" spans="9:9" ht="15" customHeight="1" x14ac:dyDescent="0.3">
      <c r="I11435" s="47"/>
    </row>
    <row r="11436" spans="9:9" ht="15" customHeight="1" x14ac:dyDescent="0.3">
      <c r="I11436" s="47"/>
    </row>
    <row r="11437" spans="9:9" ht="15" customHeight="1" x14ac:dyDescent="0.3">
      <c r="I11437" s="47"/>
    </row>
    <row r="11438" spans="9:9" ht="15" customHeight="1" x14ac:dyDescent="0.3">
      <c r="I11438" s="47"/>
    </row>
    <row r="11439" spans="9:9" ht="15" customHeight="1" x14ac:dyDescent="0.3">
      <c r="I11439" s="47"/>
    </row>
    <row r="11440" spans="9:9" ht="15" customHeight="1" x14ac:dyDescent="0.3">
      <c r="I11440" s="47"/>
    </row>
    <row r="11441" spans="9:9" ht="15" customHeight="1" x14ac:dyDescent="0.3">
      <c r="I11441" s="47"/>
    </row>
    <row r="11442" spans="9:9" ht="15" customHeight="1" x14ac:dyDescent="0.3">
      <c r="I11442" s="47"/>
    </row>
    <row r="11443" spans="9:9" ht="15" customHeight="1" x14ac:dyDescent="0.3">
      <c r="I11443" s="47"/>
    </row>
    <row r="11444" spans="9:9" ht="15" customHeight="1" x14ac:dyDescent="0.3">
      <c r="I11444" s="47"/>
    </row>
    <row r="11445" spans="9:9" ht="15" customHeight="1" x14ac:dyDescent="0.3">
      <c r="I11445" s="47"/>
    </row>
    <row r="11446" spans="9:9" ht="15" customHeight="1" x14ac:dyDescent="0.3">
      <c r="I11446" s="47"/>
    </row>
    <row r="11447" spans="9:9" ht="15" customHeight="1" x14ac:dyDescent="0.3">
      <c r="I11447" s="47"/>
    </row>
    <row r="11448" spans="9:9" ht="15" customHeight="1" x14ac:dyDescent="0.3">
      <c r="I11448" s="47"/>
    </row>
    <row r="11449" spans="9:9" ht="15" customHeight="1" x14ac:dyDescent="0.3">
      <c r="I11449" s="47"/>
    </row>
    <row r="11450" spans="9:9" ht="15" customHeight="1" x14ac:dyDescent="0.3">
      <c r="I11450" s="47"/>
    </row>
    <row r="11451" spans="9:9" ht="15" customHeight="1" x14ac:dyDescent="0.3">
      <c r="I11451" s="47"/>
    </row>
    <row r="11452" spans="9:9" ht="15" customHeight="1" x14ac:dyDescent="0.3">
      <c r="I11452" s="47"/>
    </row>
    <row r="11453" spans="9:9" ht="15" customHeight="1" x14ac:dyDescent="0.3">
      <c r="I11453" s="47"/>
    </row>
    <row r="11454" spans="9:9" ht="15" customHeight="1" x14ac:dyDescent="0.3">
      <c r="I11454" s="47"/>
    </row>
    <row r="11455" spans="9:9" ht="15" customHeight="1" x14ac:dyDescent="0.3">
      <c r="I11455" s="47"/>
    </row>
    <row r="11456" spans="9:9" ht="15" customHeight="1" x14ac:dyDescent="0.3">
      <c r="I11456" s="47"/>
    </row>
    <row r="11457" spans="9:9" ht="15" customHeight="1" x14ac:dyDescent="0.3">
      <c r="I11457" s="47"/>
    </row>
    <row r="11458" spans="9:9" ht="15" customHeight="1" x14ac:dyDescent="0.3">
      <c r="I11458" s="47"/>
    </row>
    <row r="11459" spans="9:9" ht="15" customHeight="1" x14ac:dyDescent="0.3">
      <c r="I11459" s="47"/>
    </row>
    <row r="11460" spans="9:9" ht="15" customHeight="1" x14ac:dyDescent="0.3">
      <c r="I11460" s="47"/>
    </row>
    <row r="11461" spans="9:9" ht="15" customHeight="1" x14ac:dyDescent="0.3">
      <c r="I11461" s="47"/>
    </row>
    <row r="11462" spans="9:9" ht="15" customHeight="1" x14ac:dyDescent="0.3">
      <c r="I11462" s="47"/>
    </row>
    <row r="11463" spans="9:9" ht="15" customHeight="1" x14ac:dyDescent="0.3">
      <c r="I11463" s="47"/>
    </row>
    <row r="11464" spans="9:9" ht="15" customHeight="1" x14ac:dyDescent="0.3">
      <c r="I11464" s="47"/>
    </row>
    <row r="11465" spans="9:9" ht="15" customHeight="1" x14ac:dyDescent="0.3">
      <c r="I11465" s="47"/>
    </row>
    <row r="11466" spans="9:9" ht="15" customHeight="1" x14ac:dyDescent="0.3">
      <c r="I11466" s="47"/>
    </row>
    <row r="11467" spans="9:9" ht="15" customHeight="1" x14ac:dyDescent="0.3">
      <c r="I11467" s="47"/>
    </row>
    <row r="11468" spans="9:9" ht="15" customHeight="1" x14ac:dyDescent="0.3">
      <c r="I11468" s="47"/>
    </row>
    <row r="11469" spans="9:9" ht="15" customHeight="1" x14ac:dyDescent="0.3">
      <c r="I11469" s="47"/>
    </row>
    <row r="11470" spans="9:9" ht="15" customHeight="1" x14ac:dyDescent="0.3">
      <c r="I11470" s="47"/>
    </row>
    <row r="11471" spans="9:9" ht="15" customHeight="1" x14ac:dyDescent="0.3">
      <c r="I11471" s="47"/>
    </row>
    <row r="11472" spans="9:9" ht="15" customHeight="1" x14ac:dyDescent="0.3">
      <c r="I11472" s="47"/>
    </row>
    <row r="11473" spans="9:9" ht="15" customHeight="1" x14ac:dyDescent="0.3">
      <c r="I11473" s="47"/>
    </row>
    <row r="11474" spans="9:9" ht="15" customHeight="1" x14ac:dyDescent="0.3">
      <c r="I11474" s="47"/>
    </row>
    <row r="11475" spans="9:9" ht="15" customHeight="1" x14ac:dyDescent="0.3">
      <c r="I11475" s="47"/>
    </row>
    <row r="11476" spans="9:9" ht="15" customHeight="1" x14ac:dyDescent="0.3">
      <c r="I11476" s="47"/>
    </row>
    <row r="11477" spans="9:9" ht="15" customHeight="1" x14ac:dyDescent="0.3">
      <c r="I11477" s="47"/>
    </row>
    <row r="11478" spans="9:9" ht="15" customHeight="1" x14ac:dyDescent="0.3">
      <c r="I11478" s="47"/>
    </row>
    <row r="11479" spans="9:9" ht="15" customHeight="1" x14ac:dyDescent="0.3">
      <c r="I11479" s="47"/>
    </row>
    <row r="11480" spans="9:9" ht="15" customHeight="1" x14ac:dyDescent="0.3">
      <c r="I11480" s="47"/>
    </row>
    <row r="11481" spans="9:9" ht="15" customHeight="1" x14ac:dyDescent="0.3">
      <c r="I11481" s="47"/>
    </row>
    <row r="11482" spans="9:9" ht="15" customHeight="1" x14ac:dyDescent="0.3">
      <c r="I11482" s="47"/>
    </row>
    <row r="11483" spans="9:9" ht="15" customHeight="1" x14ac:dyDescent="0.3">
      <c r="I11483" s="47"/>
    </row>
    <row r="11484" spans="9:9" ht="15" customHeight="1" x14ac:dyDescent="0.3">
      <c r="I11484" s="47"/>
    </row>
    <row r="11485" spans="9:9" ht="15" customHeight="1" x14ac:dyDescent="0.3">
      <c r="I11485" s="47"/>
    </row>
    <row r="11486" spans="9:9" ht="15" customHeight="1" x14ac:dyDescent="0.3">
      <c r="I11486" s="47"/>
    </row>
    <row r="11487" spans="9:9" ht="15" customHeight="1" x14ac:dyDescent="0.3">
      <c r="I11487" s="47"/>
    </row>
    <row r="11488" spans="9:9" ht="15" customHeight="1" x14ac:dyDescent="0.3">
      <c r="I11488" s="47"/>
    </row>
    <row r="11489" spans="9:9" ht="15" customHeight="1" x14ac:dyDescent="0.3">
      <c r="I11489" s="47"/>
    </row>
    <row r="11490" spans="9:9" ht="15" customHeight="1" x14ac:dyDescent="0.3">
      <c r="I11490" s="47"/>
    </row>
    <row r="11491" spans="9:9" ht="15" customHeight="1" x14ac:dyDescent="0.3">
      <c r="I11491" s="47"/>
    </row>
    <row r="11492" spans="9:9" ht="15" customHeight="1" x14ac:dyDescent="0.3">
      <c r="I11492" s="47"/>
    </row>
    <row r="11493" spans="9:9" ht="15" customHeight="1" x14ac:dyDescent="0.3">
      <c r="I11493" s="47"/>
    </row>
    <row r="11494" spans="9:9" ht="15" customHeight="1" x14ac:dyDescent="0.3">
      <c r="I11494" s="47"/>
    </row>
    <row r="11495" spans="9:9" ht="15" customHeight="1" x14ac:dyDescent="0.3">
      <c r="I11495" s="47"/>
    </row>
    <row r="11496" spans="9:9" ht="15" customHeight="1" x14ac:dyDescent="0.3">
      <c r="I11496" s="47"/>
    </row>
    <row r="11497" spans="9:9" ht="15" customHeight="1" x14ac:dyDescent="0.3">
      <c r="I11497" s="47"/>
    </row>
    <row r="11498" spans="9:9" ht="15" customHeight="1" x14ac:dyDescent="0.3">
      <c r="I11498" s="47"/>
    </row>
    <row r="11499" spans="9:9" ht="15" customHeight="1" x14ac:dyDescent="0.3">
      <c r="I11499" s="47"/>
    </row>
    <row r="11500" spans="9:9" ht="15" customHeight="1" x14ac:dyDescent="0.3">
      <c r="I11500" s="47"/>
    </row>
    <row r="11501" spans="9:9" ht="15" customHeight="1" x14ac:dyDescent="0.3">
      <c r="I11501" s="47"/>
    </row>
    <row r="11502" spans="9:9" ht="15" customHeight="1" x14ac:dyDescent="0.3">
      <c r="I11502" s="47"/>
    </row>
    <row r="11503" spans="9:9" ht="15" customHeight="1" x14ac:dyDescent="0.3">
      <c r="I11503" s="47"/>
    </row>
    <row r="11504" spans="9:9" ht="15" customHeight="1" x14ac:dyDescent="0.3">
      <c r="I11504" s="47"/>
    </row>
    <row r="11505" spans="9:9" ht="15" customHeight="1" x14ac:dyDescent="0.3">
      <c r="I11505" s="47"/>
    </row>
    <row r="11506" spans="9:9" ht="15" customHeight="1" x14ac:dyDescent="0.3">
      <c r="I11506" s="47"/>
    </row>
    <row r="11507" spans="9:9" ht="15" customHeight="1" x14ac:dyDescent="0.3">
      <c r="I11507" s="47"/>
    </row>
    <row r="11508" spans="9:9" ht="15" customHeight="1" x14ac:dyDescent="0.3">
      <c r="I11508" s="47"/>
    </row>
    <row r="11509" spans="9:9" ht="15" customHeight="1" x14ac:dyDescent="0.3">
      <c r="I11509" s="47"/>
    </row>
    <row r="11510" spans="9:9" ht="15" customHeight="1" x14ac:dyDescent="0.3">
      <c r="I11510" s="47"/>
    </row>
    <row r="11511" spans="9:9" ht="15" customHeight="1" x14ac:dyDescent="0.3">
      <c r="I11511" s="47"/>
    </row>
    <row r="11512" spans="9:9" ht="15" customHeight="1" x14ac:dyDescent="0.3">
      <c r="I11512" s="47"/>
    </row>
    <row r="11513" spans="9:9" ht="15" customHeight="1" x14ac:dyDescent="0.3">
      <c r="I11513" s="47"/>
    </row>
    <row r="11514" spans="9:9" ht="15" customHeight="1" x14ac:dyDescent="0.3">
      <c r="I11514" s="47"/>
    </row>
    <row r="11515" spans="9:9" ht="15" customHeight="1" x14ac:dyDescent="0.3">
      <c r="I11515" s="47"/>
    </row>
    <row r="11516" spans="9:9" ht="15" customHeight="1" x14ac:dyDescent="0.3">
      <c r="I11516" s="47"/>
    </row>
    <row r="11517" spans="9:9" ht="15" customHeight="1" x14ac:dyDescent="0.3">
      <c r="I11517" s="47"/>
    </row>
    <row r="11518" spans="9:9" ht="15" customHeight="1" x14ac:dyDescent="0.3">
      <c r="I11518" s="47"/>
    </row>
    <row r="11519" spans="9:9" ht="15" customHeight="1" x14ac:dyDescent="0.3">
      <c r="I11519" s="47"/>
    </row>
    <row r="11520" spans="9:9" ht="15" customHeight="1" x14ac:dyDescent="0.3">
      <c r="I11520" s="47"/>
    </row>
    <row r="11521" spans="9:9" ht="15" customHeight="1" x14ac:dyDescent="0.3">
      <c r="I11521" s="47"/>
    </row>
    <row r="11522" spans="9:9" ht="15" customHeight="1" x14ac:dyDescent="0.3">
      <c r="I11522" s="47"/>
    </row>
    <row r="11523" spans="9:9" ht="15" customHeight="1" x14ac:dyDescent="0.3">
      <c r="I11523" s="47"/>
    </row>
    <row r="11524" spans="9:9" ht="15" customHeight="1" x14ac:dyDescent="0.3">
      <c r="I11524" s="47"/>
    </row>
    <row r="11525" spans="9:9" ht="15" customHeight="1" x14ac:dyDescent="0.3">
      <c r="I11525" s="47"/>
    </row>
    <row r="11526" spans="9:9" ht="15" customHeight="1" x14ac:dyDescent="0.3">
      <c r="I11526" s="47"/>
    </row>
    <row r="11527" spans="9:9" ht="15" customHeight="1" x14ac:dyDescent="0.3">
      <c r="I11527" s="47"/>
    </row>
    <row r="11528" spans="9:9" ht="15" customHeight="1" x14ac:dyDescent="0.3">
      <c r="I11528" s="47"/>
    </row>
    <row r="11529" spans="9:9" ht="15" customHeight="1" x14ac:dyDescent="0.3">
      <c r="I11529" s="47"/>
    </row>
    <row r="11530" spans="9:9" ht="15" customHeight="1" x14ac:dyDescent="0.3">
      <c r="I11530" s="47"/>
    </row>
    <row r="11531" spans="9:9" ht="15" customHeight="1" x14ac:dyDescent="0.3">
      <c r="I11531" s="47"/>
    </row>
    <row r="11532" spans="9:9" ht="15" customHeight="1" x14ac:dyDescent="0.3">
      <c r="I11532" s="47"/>
    </row>
    <row r="11533" spans="9:9" ht="15" customHeight="1" x14ac:dyDescent="0.3">
      <c r="I11533" s="47"/>
    </row>
    <row r="11534" spans="9:9" ht="15" customHeight="1" x14ac:dyDescent="0.3">
      <c r="I11534" s="47"/>
    </row>
    <row r="11535" spans="9:9" ht="15" customHeight="1" x14ac:dyDescent="0.3">
      <c r="I11535" s="47"/>
    </row>
    <row r="11536" spans="9:9" ht="15" customHeight="1" x14ac:dyDescent="0.3">
      <c r="I11536" s="47"/>
    </row>
    <row r="11537" spans="9:9" ht="15" customHeight="1" x14ac:dyDescent="0.3">
      <c r="I11537" s="47"/>
    </row>
    <row r="11538" spans="9:9" ht="15" customHeight="1" x14ac:dyDescent="0.3">
      <c r="I11538" s="47"/>
    </row>
    <row r="11539" spans="9:9" ht="15" customHeight="1" x14ac:dyDescent="0.3">
      <c r="I11539" s="47"/>
    </row>
    <row r="11540" spans="9:9" ht="15" customHeight="1" x14ac:dyDescent="0.3">
      <c r="I11540" s="47"/>
    </row>
    <row r="11541" spans="9:9" ht="15" customHeight="1" x14ac:dyDescent="0.3">
      <c r="I11541" s="47"/>
    </row>
    <row r="11542" spans="9:9" ht="15" customHeight="1" x14ac:dyDescent="0.3">
      <c r="I11542" s="47"/>
    </row>
    <row r="11543" spans="9:9" ht="15" customHeight="1" x14ac:dyDescent="0.3">
      <c r="I11543" s="47"/>
    </row>
    <row r="11544" spans="9:9" ht="15" customHeight="1" x14ac:dyDescent="0.3">
      <c r="I11544" s="47"/>
    </row>
    <row r="11545" spans="9:9" ht="15" customHeight="1" x14ac:dyDescent="0.3">
      <c r="I11545" s="47"/>
    </row>
    <row r="11546" spans="9:9" ht="15" customHeight="1" x14ac:dyDescent="0.3">
      <c r="I11546" s="47"/>
    </row>
    <row r="11547" spans="9:9" ht="15" customHeight="1" x14ac:dyDescent="0.3">
      <c r="I11547" s="47"/>
    </row>
    <row r="11548" spans="9:9" ht="15" customHeight="1" x14ac:dyDescent="0.3">
      <c r="I11548" s="47"/>
    </row>
    <row r="11549" spans="9:9" ht="15" customHeight="1" x14ac:dyDescent="0.3">
      <c r="I11549" s="47"/>
    </row>
    <row r="11550" spans="9:9" ht="15" customHeight="1" x14ac:dyDescent="0.3">
      <c r="I11550" s="47"/>
    </row>
    <row r="11551" spans="9:9" ht="15" customHeight="1" x14ac:dyDescent="0.3">
      <c r="I11551" s="47"/>
    </row>
    <row r="11552" spans="9:9" ht="15" customHeight="1" x14ac:dyDescent="0.3">
      <c r="I11552" s="47"/>
    </row>
    <row r="11553" spans="9:9" ht="15" customHeight="1" x14ac:dyDescent="0.3">
      <c r="I11553" s="47"/>
    </row>
    <row r="11554" spans="9:9" ht="15" customHeight="1" x14ac:dyDescent="0.3">
      <c r="I11554" s="47"/>
    </row>
    <row r="11555" spans="9:9" ht="15" customHeight="1" x14ac:dyDescent="0.3">
      <c r="I11555" s="47"/>
    </row>
    <row r="11556" spans="9:9" ht="15" customHeight="1" x14ac:dyDescent="0.3">
      <c r="I11556" s="47"/>
    </row>
    <row r="11557" spans="9:9" ht="15" customHeight="1" x14ac:dyDescent="0.3">
      <c r="I11557" s="47"/>
    </row>
    <row r="11558" spans="9:9" ht="15" customHeight="1" x14ac:dyDescent="0.3">
      <c r="I11558" s="47"/>
    </row>
    <row r="11559" spans="9:9" ht="15" customHeight="1" x14ac:dyDescent="0.3">
      <c r="I11559" s="47"/>
    </row>
    <row r="11560" spans="9:9" ht="15" customHeight="1" x14ac:dyDescent="0.3">
      <c r="I11560" s="47"/>
    </row>
    <row r="11561" spans="9:9" ht="15" customHeight="1" x14ac:dyDescent="0.3">
      <c r="I11561" s="47"/>
    </row>
    <row r="11562" spans="9:9" ht="15" customHeight="1" x14ac:dyDescent="0.3">
      <c r="I11562" s="47"/>
    </row>
    <row r="11563" spans="9:9" ht="15" customHeight="1" x14ac:dyDescent="0.3">
      <c r="I11563" s="47"/>
    </row>
    <row r="11564" spans="9:9" ht="15" customHeight="1" x14ac:dyDescent="0.3">
      <c r="I11564" s="47"/>
    </row>
    <row r="11565" spans="9:9" ht="15" customHeight="1" x14ac:dyDescent="0.3">
      <c r="I11565" s="47"/>
    </row>
    <row r="11566" spans="9:9" ht="15" customHeight="1" x14ac:dyDescent="0.3">
      <c r="I11566" s="47"/>
    </row>
    <row r="11567" spans="9:9" ht="15" customHeight="1" x14ac:dyDescent="0.3">
      <c r="I11567" s="47"/>
    </row>
    <row r="11568" spans="9:9" ht="15" customHeight="1" x14ac:dyDescent="0.3">
      <c r="I11568" s="47"/>
    </row>
    <row r="11569" spans="9:9" ht="15" customHeight="1" x14ac:dyDescent="0.3">
      <c r="I11569" s="47"/>
    </row>
    <row r="11570" spans="9:9" ht="15" customHeight="1" x14ac:dyDescent="0.3">
      <c r="I11570" s="47"/>
    </row>
    <row r="11571" spans="9:9" ht="15" customHeight="1" x14ac:dyDescent="0.3">
      <c r="I11571" s="47"/>
    </row>
    <row r="11572" spans="9:9" ht="15" customHeight="1" x14ac:dyDescent="0.3">
      <c r="I11572" s="47"/>
    </row>
    <row r="11573" spans="9:9" ht="15" customHeight="1" x14ac:dyDescent="0.3">
      <c r="I11573" s="47"/>
    </row>
    <row r="11574" spans="9:9" ht="15" customHeight="1" x14ac:dyDescent="0.3">
      <c r="I11574" s="47"/>
    </row>
    <row r="11575" spans="9:9" ht="15" customHeight="1" x14ac:dyDescent="0.3">
      <c r="I11575" s="47"/>
    </row>
    <row r="11576" spans="9:9" ht="15" customHeight="1" x14ac:dyDescent="0.3">
      <c r="I11576" s="47"/>
    </row>
    <row r="11577" spans="9:9" ht="15" customHeight="1" x14ac:dyDescent="0.3">
      <c r="I11577" s="47"/>
    </row>
    <row r="11578" spans="9:9" ht="15" customHeight="1" x14ac:dyDescent="0.3">
      <c r="I11578" s="47"/>
    </row>
    <row r="11579" spans="9:9" ht="15" customHeight="1" x14ac:dyDescent="0.3">
      <c r="I11579" s="47"/>
    </row>
    <row r="11580" spans="9:9" ht="15" customHeight="1" x14ac:dyDescent="0.3">
      <c r="I11580" s="47"/>
    </row>
    <row r="11581" spans="9:9" ht="15" customHeight="1" x14ac:dyDescent="0.3">
      <c r="I11581" s="47"/>
    </row>
    <row r="11582" spans="9:9" ht="15" customHeight="1" x14ac:dyDescent="0.3">
      <c r="I11582" s="47"/>
    </row>
    <row r="11583" spans="9:9" ht="15" customHeight="1" x14ac:dyDescent="0.3">
      <c r="I11583" s="47"/>
    </row>
    <row r="11584" spans="9:9" ht="15" customHeight="1" x14ac:dyDescent="0.3">
      <c r="I11584" s="47"/>
    </row>
    <row r="11585" spans="9:9" ht="15" customHeight="1" x14ac:dyDescent="0.3">
      <c r="I11585" s="47"/>
    </row>
    <row r="11586" spans="9:9" ht="15" customHeight="1" x14ac:dyDescent="0.3">
      <c r="I11586" s="47"/>
    </row>
    <row r="11587" spans="9:9" ht="15" customHeight="1" x14ac:dyDescent="0.3">
      <c r="I11587" s="47"/>
    </row>
    <row r="11588" spans="9:9" ht="15" customHeight="1" x14ac:dyDescent="0.3">
      <c r="I11588" s="47"/>
    </row>
    <row r="11589" spans="9:9" ht="15" customHeight="1" x14ac:dyDescent="0.3">
      <c r="I11589" s="47"/>
    </row>
    <row r="11590" spans="9:9" ht="15" customHeight="1" x14ac:dyDescent="0.3">
      <c r="I11590" s="47"/>
    </row>
    <row r="11591" spans="9:9" ht="15" customHeight="1" x14ac:dyDescent="0.3">
      <c r="I11591" s="47"/>
    </row>
    <row r="11592" spans="9:9" ht="15" customHeight="1" x14ac:dyDescent="0.3">
      <c r="I11592" s="47"/>
    </row>
    <row r="11593" spans="9:9" ht="15" customHeight="1" x14ac:dyDescent="0.3">
      <c r="I11593" s="47"/>
    </row>
    <row r="11594" spans="9:9" ht="15" customHeight="1" x14ac:dyDescent="0.3">
      <c r="I11594" s="47"/>
    </row>
    <row r="11595" spans="9:9" ht="15" customHeight="1" x14ac:dyDescent="0.3">
      <c r="I11595" s="47"/>
    </row>
    <row r="11596" spans="9:9" ht="15" customHeight="1" x14ac:dyDescent="0.3">
      <c r="I11596" s="47"/>
    </row>
    <row r="11597" spans="9:9" ht="15" customHeight="1" x14ac:dyDescent="0.3">
      <c r="I11597" s="47"/>
    </row>
    <row r="11598" spans="9:9" ht="15" customHeight="1" x14ac:dyDescent="0.3">
      <c r="I11598" s="47"/>
    </row>
    <row r="11599" spans="9:9" ht="15" customHeight="1" x14ac:dyDescent="0.3">
      <c r="I11599" s="47"/>
    </row>
    <row r="11600" spans="9:9" ht="15" customHeight="1" x14ac:dyDescent="0.3">
      <c r="I11600" s="47"/>
    </row>
    <row r="11601" spans="9:9" ht="15" customHeight="1" x14ac:dyDescent="0.3">
      <c r="I11601" s="47"/>
    </row>
    <row r="11602" spans="9:9" ht="15" customHeight="1" x14ac:dyDescent="0.3">
      <c r="I11602" s="47"/>
    </row>
    <row r="11603" spans="9:9" ht="15" customHeight="1" x14ac:dyDescent="0.3">
      <c r="I11603" s="47"/>
    </row>
    <row r="11604" spans="9:9" ht="15" customHeight="1" x14ac:dyDescent="0.3">
      <c r="I11604" s="47"/>
    </row>
    <row r="11605" spans="9:9" ht="15" customHeight="1" x14ac:dyDescent="0.3">
      <c r="I11605" s="47"/>
    </row>
    <row r="11606" spans="9:9" ht="15" customHeight="1" x14ac:dyDescent="0.3">
      <c r="I11606" s="47"/>
    </row>
    <row r="11607" spans="9:9" ht="15" customHeight="1" x14ac:dyDescent="0.3">
      <c r="I11607" s="47"/>
    </row>
    <row r="11608" spans="9:9" ht="15" customHeight="1" x14ac:dyDescent="0.3">
      <c r="I11608" s="47"/>
    </row>
    <row r="11609" spans="9:9" ht="15" customHeight="1" x14ac:dyDescent="0.3">
      <c r="I11609" s="47"/>
    </row>
    <row r="11610" spans="9:9" ht="15" customHeight="1" x14ac:dyDescent="0.3">
      <c r="I11610" s="47"/>
    </row>
    <row r="11611" spans="9:9" ht="15" customHeight="1" x14ac:dyDescent="0.3">
      <c r="I11611" s="47"/>
    </row>
    <row r="11612" spans="9:9" ht="15" customHeight="1" x14ac:dyDescent="0.3">
      <c r="I11612" s="47"/>
    </row>
    <row r="11613" spans="9:9" ht="15" customHeight="1" x14ac:dyDescent="0.3">
      <c r="I11613" s="47"/>
    </row>
    <row r="11614" spans="9:9" ht="15" customHeight="1" x14ac:dyDescent="0.3">
      <c r="I11614" s="47"/>
    </row>
    <row r="11615" spans="9:9" ht="15" customHeight="1" x14ac:dyDescent="0.3">
      <c r="I11615" s="47"/>
    </row>
    <row r="11616" spans="9:9" ht="15" customHeight="1" x14ac:dyDescent="0.3">
      <c r="I11616" s="47"/>
    </row>
    <row r="11617" spans="9:9" ht="15" customHeight="1" x14ac:dyDescent="0.3">
      <c r="I11617" s="47"/>
    </row>
    <row r="11618" spans="9:9" ht="15" customHeight="1" x14ac:dyDescent="0.3">
      <c r="I11618" s="47"/>
    </row>
    <row r="11619" spans="9:9" ht="15" customHeight="1" x14ac:dyDescent="0.3">
      <c r="I11619" s="47"/>
    </row>
    <row r="11620" spans="9:9" ht="15" customHeight="1" x14ac:dyDescent="0.3">
      <c r="I11620" s="47"/>
    </row>
    <row r="11621" spans="9:9" ht="15" customHeight="1" x14ac:dyDescent="0.3">
      <c r="I11621" s="47"/>
    </row>
    <row r="11622" spans="9:9" ht="15" customHeight="1" x14ac:dyDescent="0.3">
      <c r="I11622" s="47"/>
    </row>
    <row r="11623" spans="9:9" ht="15" customHeight="1" x14ac:dyDescent="0.3">
      <c r="I11623" s="47"/>
    </row>
    <row r="11624" spans="9:9" ht="15" customHeight="1" x14ac:dyDescent="0.3">
      <c r="I11624" s="47"/>
    </row>
    <row r="11625" spans="9:9" ht="15" customHeight="1" x14ac:dyDescent="0.3">
      <c r="I11625" s="47"/>
    </row>
    <row r="11626" spans="9:9" ht="15" customHeight="1" x14ac:dyDescent="0.3">
      <c r="I11626" s="47"/>
    </row>
    <row r="11627" spans="9:9" ht="15" customHeight="1" x14ac:dyDescent="0.3">
      <c r="I11627" s="47"/>
    </row>
    <row r="11628" spans="9:9" ht="15" customHeight="1" x14ac:dyDescent="0.3">
      <c r="I11628" s="47"/>
    </row>
    <row r="11629" spans="9:9" ht="15" customHeight="1" x14ac:dyDescent="0.3">
      <c r="I11629" s="47"/>
    </row>
    <row r="11630" spans="9:9" ht="15" customHeight="1" x14ac:dyDescent="0.3">
      <c r="I11630" s="47"/>
    </row>
    <row r="11631" spans="9:9" ht="15" customHeight="1" x14ac:dyDescent="0.3">
      <c r="I11631" s="47"/>
    </row>
    <row r="11632" spans="9:9" ht="15" customHeight="1" x14ac:dyDescent="0.3">
      <c r="I11632" s="47"/>
    </row>
    <row r="11633" spans="9:9" ht="15" customHeight="1" x14ac:dyDescent="0.3">
      <c r="I11633" s="47"/>
    </row>
    <row r="11634" spans="9:9" ht="15" customHeight="1" x14ac:dyDescent="0.3">
      <c r="I11634" s="47"/>
    </row>
    <row r="11635" spans="9:9" ht="15" customHeight="1" x14ac:dyDescent="0.3">
      <c r="I11635" s="47"/>
    </row>
    <row r="11636" spans="9:9" ht="15" customHeight="1" x14ac:dyDescent="0.3">
      <c r="I11636" s="47"/>
    </row>
    <row r="11637" spans="9:9" ht="15" customHeight="1" x14ac:dyDescent="0.3">
      <c r="I11637" s="47"/>
    </row>
    <row r="11638" spans="9:9" ht="15" customHeight="1" x14ac:dyDescent="0.3">
      <c r="I11638" s="47"/>
    </row>
    <row r="11639" spans="9:9" ht="15" customHeight="1" x14ac:dyDescent="0.3">
      <c r="I11639" s="47"/>
    </row>
    <row r="11640" spans="9:9" ht="15" customHeight="1" x14ac:dyDescent="0.3">
      <c r="I11640" s="47"/>
    </row>
    <row r="11641" spans="9:9" ht="15" customHeight="1" x14ac:dyDescent="0.3">
      <c r="I11641" s="47"/>
    </row>
    <row r="11642" spans="9:9" ht="15" customHeight="1" x14ac:dyDescent="0.3">
      <c r="I11642" s="47"/>
    </row>
    <row r="11643" spans="9:9" ht="15" customHeight="1" x14ac:dyDescent="0.3">
      <c r="I11643" s="47"/>
    </row>
    <row r="11644" spans="9:9" ht="15" customHeight="1" x14ac:dyDescent="0.3">
      <c r="I11644" s="47"/>
    </row>
    <row r="11645" spans="9:9" ht="15" customHeight="1" x14ac:dyDescent="0.3">
      <c r="I11645" s="47"/>
    </row>
    <row r="11646" spans="9:9" ht="15" customHeight="1" x14ac:dyDescent="0.3">
      <c r="I11646" s="47"/>
    </row>
    <row r="11647" spans="9:9" ht="15" customHeight="1" x14ac:dyDescent="0.3">
      <c r="I11647" s="47"/>
    </row>
    <row r="11648" spans="9:9" ht="15" customHeight="1" x14ac:dyDescent="0.3">
      <c r="I11648" s="47"/>
    </row>
    <row r="11649" spans="9:9" ht="15" customHeight="1" x14ac:dyDescent="0.3">
      <c r="I11649" s="47"/>
    </row>
    <row r="11650" spans="9:9" ht="15" customHeight="1" x14ac:dyDescent="0.3">
      <c r="I11650" s="47"/>
    </row>
    <row r="11651" spans="9:9" ht="15" customHeight="1" x14ac:dyDescent="0.3">
      <c r="I11651" s="47"/>
    </row>
    <row r="11652" spans="9:9" ht="15" customHeight="1" x14ac:dyDescent="0.3">
      <c r="I11652" s="47"/>
    </row>
    <row r="11653" spans="9:9" ht="15" customHeight="1" x14ac:dyDescent="0.3">
      <c r="I11653" s="47"/>
    </row>
    <row r="11654" spans="9:9" ht="15" customHeight="1" x14ac:dyDescent="0.3">
      <c r="I11654" s="47"/>
    </row>
    <row r="11655" spans="9:9" ht="15" customHeight="1" x14ac:dyDescent="0.3">
      <c r="I11655" s="47"/>
    </row>
    <row r="11656" spans="9:9" ht="15" customHeight="1" x14ac:dyDescent="0.3">
      <c r="I11656" s="47"/>
    </row>
    <row r="11657" spans="9:9" ht="15" customHeight="1" x14ac:dyDescent="0.3">
      <c r="I11657" s="47"/>
    </row>
    <row r="11658" spans="9:9" ht="15" customHeight="1" x14ac:dyDescent="0.3">
      <c r="I11658" s="47"/>
    </row>
    <row r="11659" spans="9:9" ht="15" customHeight="1" x14ac:dyDescent="0.3">
      <c r="I11659" s="47"/>
    </row>
    <row r="11660" spans="9:9" ht="15" customHeight="1" x14ac:dyDescent="0.3">
      <c r="I11660" s="47"/>
    </row>
    <row r="11661" spans="9:9" ht="15" customHeight="1" x14ac:dyDescent="0.3">
      <c r="I11661" s="47"/>
    </row>
    <row r="11662" spans="9:9" ht="15" customHeight="1" x14ac:dyDescent="0.3">
      <c r="I11662" s="47"/>
    </row>
    <row r="11663" spans="9:9" ht="15" customHeight="1" x14ac:dyDescent="0.3">
      <c r="I11663" s="47"/>
    </row>
    <row r="11664" spans="9:9" ht="15" customHeight="1" x14ac:dyDescent="0.3">
      <c r="I11664" s="47"/>
    </row>
    <row r="11665" spans="9:9" ht="15" customHeight="1" x14ac:dyDescent="0.3">
      <c r="I11665" s="47"/>
    </row>
    <row r="11666" spans="9:9" ht="15" customHeight="1" x14ac:dyDescent="0.3">
      <c r="I11666" s="47"/>
    </row>
    <row r="11667" spans="9:9" ht="15" customHeight="1" x14ac:dyDescent="0.3">
      <c r="I11667" s="47"/>
    </row>
    <row r="11668" spans="9:9" ht="15" customHeight="1" x14ac:dyDescent="0.3">
      <c r="I11668" s="47"/>
    </row>
    <row r="11669" spans="9:9" ht="15" customHeight="1" x14ac:dyDescent="0.3">
      <c r="I11669" s="47"/>
    </row>
    <row r="11670" spans="9:9" ht="15" customHeight="1" x14ac:dyDescent="0.3">
      <c r="I11670" s="47"/>
    </row>
    <row r="11671" spans="9:9" ht="15" customHeight="1" x14ac:dyDescent="0.3">
      <c r="I11671" s="47"/>
    </row>
    <row r="11672" spans="9:9" ht="15" customHeight="1" x14ac:dyDescent="0.3">
      <c r="I11672" s="47"/>
    </row>
    <row r="11673" spans="9:9" ht="15" customHeight="1" x14ac:dyDescent="0.3">
      <c r="I11673" s="47"/>
    </row>
    <row r="11674" spans="9:9" ht="15" customHeight="1" x14ac:dyDescent="0.3">
      <c r="I11674" s="47"/>
    </row>
    <row r="11675" spans="9:9" ht="15" customHeight="1" x14ac:dyDescent="0.3">
      <c r="I11675" s="47"/>
    </row>
    <row r="11676" spans="9:9" ht="15" customHeight="1" x14ac:dyDescent="0.3">
      <c r="I11676" s="47"/>
    </row>
    <row r="11677" spans="9:9" ht="15" customHeight="1" x14ac:dyDescent="0.3">
      <c r="I11677" s="47"/>
    </row>
    <row r="11678" spans="9:9" ht="15" customHeight="1" x14ac:dyDescent="0.3">
      <c r="I11678" s="47"/>
    </row>
    <row r="11679" spans="9:9" ht="15" customHeight="1" x14ac:dyDescent="0.3">
      <c r="I11679" s="47"/>
    </row>
    <row r="11680" spans="9:9" ht="15" customHeight="1" x14ac:dyDescent="0.3">
      <c r="I11680" s="47"/>
    </row>
    <row r="11681" spans="9:9" ht="15" customHeight="1" x14ac:dyDescent="0.3">
      <c r="I11681" s="47"/>
    </row>
    <row r="11682" spans="9:9" ht="15" customHeight="1" x14ac:dyDescent="0.3">
      <c r="I11682" s="47"/>
    </row>
    <row r="11683" spans="9:9" ht="15" customHeight="1" x14ac:dyDescent="0.3">
      <c r="I11683" s="47"/>
    </row>
    <row r="11684" spans="9:9" ht="15" customHeight="1" x14ac:dyDescent="0.3">
      <c r="I11684" s="47"/>
    </row>
    <row r="11685" spans="9:9" ht="15" customHeight="1" x14ac:dyDescent="0.3">
      <c r="I11685" s="47"/>
    </row>
    <row r="11686" spans="9:9" ht="15" customHeight="1" x14ac:dyDescent="0.3">
      <c r="I11686" s="47"/>
    </row>
    <row r="11687" spans="9:9" ht="15" customHeight="1" x14ac:dyDescent="0.3">
      <c r="I11687" s="47"/>
    </row>
    <row r="11688" spans="9:9" ht="15" customHeight="1" x14ac:dyDescent="0.3">
      <c r="I11688" s="47"/>
    </row>
    <row r="11689" spans="9:9" ht="15" customHeight="1" x14ac:dyDescent="0.3">
      <c r="I11689" s="47"/>
    </row>
    <row r="11690" spans="9:9" ht="15" customHeight="1" x14ac:dyDescent="0.3">
      <c r="I11690" s="47"/>
    </row>
    <row r="11691" spans="9:9" ht="15" customHeight="1" x14ac:dyDescent="0.3">
      <c r="I11691" s="47"/>
    </row>
    <row r="11692" spans="9:9" ht="15" customHeight="1" x14ac:dyDescent="0.3">
      <c r="I11692" s="47"/>
    </row>
    <row r="11693" spans="9:9" ht="15" customHeight="1" x14ac:dyDescent="0.3">
      <c r="I11693" s="47"/>
    </row>
    <row r="11694" spans="9:9" ht="15" customHeight="1" x14ac:dyDescent="0.3">
      <c r="I11694" s="47"/>
    </row>
    <row r="11695" spans="9:9" ht="15" customHeight="1" x14ac:dyDescent="0.3">
      <c r="I11695" s="47"/>
    </row>
    <row r="11696" spans="9:9" ht="15" customHeight="1" x14ac:dyDescent="0.3">
      <c r="I11696" s="47"/>
    </row>
    <row r="11697" spans="9:9" ht="15" customHeight="1" x14ac:dyDescent="0.3">
      <c r="I11697" s="47"/>
    </row>
    <row r="11698" spans="9:9" ht="15" customHeight="1" x14ac:dyDescent="0.3">
      <c r="I11698" s="47"/>
    </row>
    <row r="11699" spans="9:9" ht="15" customHeight="1" x14ac:dyDescent="0.3">
      <c r="I11699" s="47"/>
    </row>
    <row r="11700" spans="9:9" ht="15" customHeight="1" x14ac:dyDescent="0.3">
      <c r="I11700" s="47"/>
    </row>
    <row r="11701" spans="9:9" ht="15" customHeight="1" x14ac:dyDescent="0.3">
      <c r="I11701" s="47"/>
    </row>
    <row r="11702" spans="9:9" ht="15" customHeight="1" x14ac:dyDescent="0.3">
      <c r="I11702" s="47"/>
    </row>
    <row r="11703" spans="9:9" ht="15" customHeight="1" x14ac:dyDescent="0.3">
      <c r="I11703" s="47"/>
    </row>
    <row r="11704" spans="9:9" ht="15" customHeight="1" x14ac:dyDescent="0.3">
      <c r="I11704" s="47"/>
    </row>
    <row r="11705" spans="9:9" ht="15" customHeight="1" x14ac:dyDescent="0.3">
      <c r="I11705" s="47"/>
    </row>
    <row r="11706" spans="9:9" ht="15" customHeight="1" x14ac:dyDescent="0.3">
      <c r="I11706" s="47"/>
    </row>
    <row r="11707" spans="9:9" ht="15" customHeight="1" x14ac:dyDescent="0.3">
      <c r="I11707" s="47"/>
    </row>
    <row r="11708" spans="9:9" ht="15" customHeight="1" x14ac:dyDescent="0.3">
      <c r="I11708" s="47"/>
    </row>
    <row r="11709" spans="9:9" ht="15" customHeight="1" x14ac:dyDescent="0.3">
      <c r="I11709" s="47"/>
    </row>
    <row r="11710" spans="9:9" ht="15" customHeight="1" x14ac:dyDescent="0.3">
      <c r="I11710" s="47"/>
    </row>
    <row r="11711" spans="9:9" ht="15" customHeight="1" x14ac:dyDescent="0.3">
      <c r="I11711" s="47"/>
    </row>
    <row r="11712" spans="9:9" ht="15" customHeight="1" x14ac:dyDescent="0.3">
      <c r="I11712" s="47"/>
    </row>
    <row r="11713" spans="9:9" ht="15" customHeight="1" x14ac:dyDescent="0.3">
      <c r="I11713" s="47"/>
    </row>
    <row r="11714" spans="9:9" ht="15" customHeight="1" x14ac:dyDescent="0.3">
      <c r="I11714" s="47"/>
    </row>
    <row r="11715" spans="9:9" ht="15" customHeight="1" x14ac:dyDescent="0.3">
      <c r="I11715" s="47"/>
    </row>
    <row r="11716" spans="9:9" ht="15" customHeight="1" x14ac:dyDescent="0.3">
      <c r="I11716" s="47"/>
    </row>
    <row r="11717" spans="9:9" ht="15" customHeight="1" x14ac:dyDescent="0.3">
      <c r="I11717" s="47"/>
    </row>
    <row r="11718" spans="9:9" ht="15" customHeight="1" x14ac:dyDescent="0.3">
      <c r="I11718" s="47"/>
    </row>
    <row r="11719" spans="9:9" ht="15" customHeight="1" x14ac:dyDescent="0.3">
      <c r="I11719" s="47"/>
    </row>
    <row r="11720" spans="9:9" ht="15" customHeight="1" x14ac:dyDescent="0.3">
      <c r="I11720" s="47"/>
    </row>
    <row r="11721" spans="9:9" ht="15" customHeight="1" x14ac:dyDescent="0.3">
      <c r="I11721" s="47"/>
    </row>
    <row r="11722" spans="9:9" ht="15" customHeight="1" x14ac:dyDescent="0.3">
      <c r="I11722" s="47"/>
    </row>
    <row r="11723" spans="9:9" ht="15" customHeight="1" x14ac:dyDescent="0.3">
      <c r="I11723" s="47"/>
    </row>
    <row r="11724" spans="9:9" ht="15" customHeight="1" x14ac:dyDescent="0.3">
      <c r="I11724" s="47"/>
    </row>
    <row r="11725" spans="9:9" ht="15" customHeight="1" x14ac:dyDescent="0.3">
      <c r="I11725" s="47"/>
    </row>
    <row r="11726" spans="9:9" ht="15" customHeight="1" x14ac:dyDescent="0.3">
      <c r="I11726" s="47"/>
    </row>
    <row r="11727" spans="9:9" ht="15" customHeight="1" x14ac:dyDescent="0.3">
      <c r="I11727" s="47"/>
    </row>
    <row r="11728" spans="9:9" ht="15" customHeight="1" x14ac:dyDescent="0.3">
      <c r="I11728" s="47"/>
    </row>
    <row r="11729" spans="9:9" ht="15" customHeight="1" x14ac:dyDescent="0.3">
      <c r="I11729" s="47"/>
    </row>
    <row r="11730" spans="9:9" ht="15" customHeight="1" x14ac:dyDescent="0.3">
      <c r="I11730" s="47"/>
    </row>
    <row r="11731" spans="9:9" ht="15" customHeight="1" x14ac:dyDescent="0.3">
      <c r="I11731" s="47"/>
    </row>
    <row r="11732" spans="9:9" ht="15" customHeight="1" x14ac:dyDescent="0.3">
      <c r="I11732" s="47"/>
    </row>
    <row r="11733" spans="9:9" ht="15" customHeight="1" x14ac:dyDescent="0.3">
      <c r="I11733" s="47"/>
    </row>
    <row r="11734" spans="9:9" ht="15" customHeight="1" x14ac:dyDescent="0.3">
      <c r="I11734" s="47"/>
    </row>
    <row r="11735" spans="9:9" ht="15" customHeight="1" x14ac:dyDescent="0.3">
      <c r="I11735" s="47"/>
    </row>
    <row r="11736" spans="9:9" ht="15" customHeight="1" x14ac:dyDescent="0.3">
      <c r="I11736" s="47"/>
    </row>
    <row r="11737" spans="9:9" ht="15" customHeight="1" x14ac:dyDescent="0.3">
      <c r="I11737" s="47"/>
    </row>
    <row r="11738" spans="9:9" ht="15" customHeight="1" x14ac:dyDescent="0.3">
      <c r="I11738" s="47"/>
    </row>
    <row r="11739" spans="9:9" ht="15" customHeight="1" x14ac:dyDescent="0.3">
      <c r="I11739" s="47"/>
    </row>
    <row r="11740" spans="9:9" ht="15" customHeight="1" x14ac:dyDescent="0.3">
      <c r="I11740" s="47"/>
    </row>
    <row r="11741" spans="9:9" ht="15" customHeight="1" x14ac:dyDescent="0.3">
      <c r="I11741" s="47"/>
    </row>
    <row r="11742" spans="9:9" ht="15" customHeight="1" x14ac:dyDescent="0.3">
      <c r="I11742" s="47"/>
    </row>
    <row r="11743" spans="9:9" ht="15" customHeight="1" x14ac:dyDescent="0.3">
      <c r="I11743" s="47"/>
    </row>
    <row r="11744" spans="9:9" ht="15" customHeight="1" x14ac:dyDescent="0.3">
      <c r="I11744" s="47"/>
    </row>
    <row r="11745" spans="9:9" ht="15" customHeight="1" x14ac:dyDescent="0.3">
      <c r="I11745" s="47"/>
    </row>
    <row r="11746" spans="9:9" ht="15" customHeight="1" x14ac:dyDescent="0.3">
      <c r="I11746" s="47"/>
    </row>
    <row r="11747" spans="9:9" ht="15" customHeight="1" x14ac:dyDescent="0.3">
      <c r="I11747" s="47"/>
    </row>
    <row r="11748" spans="9:9" ht="15" customHeight="1" x14ac:dyDescent="0.3">
      <c r="I11748" s="47"/>
    </row>
    <row r="11749" spans="9:9" ht="15" customHeight="1" x14ac:dyDescent="0.3">
      <c r="I11749" s="47"/>
    </row>
    <row r="11750" spans="9:9" ht="15" customHeight="1" x14ac:dyDescent="0.3">
      <c r="I11750" s="47"/>
    </row>
    <row r="11751" spans="9:9" ht="15" customHeight="1" x14ac:dyDescent="0.3">
      <c r="I11751" s="47"/>
    </row>
    <row r="11752" spans="9:9" ht="15" customHeight="1" x14ac:dyDescent="0.3">
      <c r="I11752" s="47"/>
    </row>
    <row r="11753" spans="9:9" ht="15" customHeight="1" x14ac:dyDescent="0.3">
      <c r="I11753" s="47"/>
    </row>
    <row r="11754" spans="9:9" ht="15" customHeight="1" x14ac:dyDescent="0.3">
      <c r="I11754" s="47"/>
    </row>
    <row r="11755" spans="9:9" ht="15" customHeight="1" x14ac:dyDescent="0.3">
      <c r="I11755" s="47"/>
    </row>
    <row r="11756" spans="9:9" ht="15" customHeight="1" x14ac:dyDescent="0.3">
      <c r="I11756" s="47"/>
    </row>
    <row r="11757" spans="9:9" ht="15" customHeight="1" x14ac:dyDescent="0.3">
      <c r="I11757" s="47"/>
    </row>
    <row r="11758" spans="9:9" ht="15" customHeight="1" x14ac:dyDescent="0.3">
      <c r="I11758" s="47"/>
    </row>
    <row r="11759" spans="9:9" ht="15" customHeight="1" x14ac:dyDescent="0.3">
      <c r="I11759" s="47"/>
    </row>
    <row r="11760" spans="9:9" ht="15" customHeight="1" x14ac:dyDescent="0.3">
      <c r="I11760" s="47"/>
    </row>
    <row r="11761" spans="9:9" ht="15" customHeight="1" x14ac:dyDescent="0.3">
      <c r="I11761" s="47"/>
    </row>
    <row r="11762" spans="9:9" ht="15" customHeight="1" x14ac:dyDescent="0.3">
      <c r="I11762" s="47"/>
    </row>
    <row r="11763" spans="9:9" ht="15" customHeight="1" x14ac:dyDescent="0.3">
      <c r="I11763" s="47"/>
    </row>
    <row r="11764" spans="9:9" ht="15" customHeight="1" x14ac:dyDescent="0.3">
      <c r="I11764" s="47"/>
    </row>
    <row r="11765" spans="9:9" ht="15" customHeight="1" x14ac:dyDescent="0.3">
      <c r="I11765" s="47"/>
    </row>
    <row r="11766" spans="9:9" ht="15" customHeight="1" x14ac:dyDescent="0.3">
      <c r="I11766" s="47"/>
    </row>
    <row r="11767" spans="9:9" ht="15" customHeight="1" x14ac:dyDescent="0.3">
      <c r="I11767" s="47"/>
    </row>
    <row r="11768" spans="9:9" ht="15" customHeight="1" x14ac:dyDescent="0.3">
      <c r="I11768" s="47"/>
    </row>
    <row r="11769" spans="9:9" ht="15" customHeight="1" x14ac:dyDescent="0.3">
      <c r="I11769" s="47"/>
    </row>
    <row r="11770" spans="9:9" ht="15" customHeight="1" x14ac:dyDescent="0.3">
      <c r="I11770" s="47"/>
    </row>
    <row r="11771" spans="9:9" ht="15" customHeight="1" x14ac:dyDescent="0.3">
      <c r="I11771" s="47"/>
    </row>
    <row r="11772" spans="9:9" ht="15" customHeight="1" x14ac:dyDescent="0.3">
      <c r="I11772" s="47"/>
    </row>
    <row r="11773" spans="9:9" ht="15" customHeight="1" x14ac:dyDescent="0.3">
      <c r="I11773" s="47"/>
    </row>
    <row r="11774" spans="9:9" ht="15" customHeight="1" x14ac:dyDescent="0.3">
      <c r="I11774" s="47"/>
    </row>
    <row r="11775" spans="9:9" ht="15" customHeight="1" x14ac:dyDescent="0.3">
      <c r="I11775" s="47"/>
    </row>
    <row r="11776" spans="9:9" ht="15" customHeight="1" x14ac:dyDescent="0.3">
      <c r="I11776" s="47"/>
    </row>
    <row r="11777" spans="9:9" ht="15" customHeight="1" x14ac:dyDescent="0.3">
      <c r="I11777" s="47"/>
    </row>
    <row r="11778" spans="9:9" ht="15" customHeight="1" x14ac:dyDescent="0.3">
      <c r="I11778" s="47"/>
    </row>
    <row r="11779" spans="9:9" ht="15" customHeight="1" x14ac:dyDescent="0.3">
      <c r="I11779" s="47"/>
    </row>
    <row r="11780" spans="9:9" ht="15" customHeight="1" x14ac:dyDescent="0.3">
      <c r="I11780" s="47"/>
    </row>
    <row r="11781" spans="9:9" ht="15" customHeight="1" x14ac:dyDescent="0.3">
      <c r="I11781" s="47"/>
    </row>
    <row r="11782" spans="9:9" ht="15" customHeight="1" x14ac:dyDescent="0.3">
      <c r="I11782" s="47"/>
    </row>
    <row r="11783" spans="9:9" ht="15" customHeight="1" x14ac:dyDescent="0.3">
      <c r="I11783" s="47"/>
    </row>
    <row r="11784" spans="9:9" ht="15" customHeight="1" x14ac:dyDescent="0.3">
      <c r="I11784" s="47"/>
    </row>
    <row r="11785" spans="9:9" ht="15" customHeight="1" x14ac:dyDescent="0.3">
      <c r="I11785" s="47"/>
    </row>
    <row r="11786" spans="9:9" ht="15" customHeight="1" x14ac:dyDescent="0.3">
      <c r="I11786" s="47"/>
    </row>
    <row r="11787" spans="9:9" ht="15" customHeight="1" x14ac:dyDescent="0.3">
      <c r="I11787" s="47"/>
    </row>
    <row r="11788" spans="9:9" ht="15" customHeight="1" x14ac:dyDescent="0.3">
      <c r="I11788" s="47"/>
    </row>
    <row r="11789" spans="9:9" ht="15" customHeight="1" x14ac:dyDescent="0.3">
      <c r="I11789" s="47"/>
    </row>
    <row r="11790" spans="9:9" ht="15" customHeight="1" x14ac:dyDescent="0.3">
      <c r="I11790" s="47"/>
    </row>
    <row r="11791" spans="9:9" ht="15" customHeight="1" x14ac:dyDescent="0.3">
      <c r="I11791" s="47"/>
    </row>
    <row r="11792" spans="9:9" ht="15" customHeight="1" x14ac:dyDescent="0.3">
      <c r="I11792" s="47"/>
    </row>
    <row r="11793" spans="9:9" ht="15" customHeight="1" x14ac:dyDescent="0.3">
      <c r="I11793" s="47"/>
    </row>
    <row r="11794" spans="9:9" ht="15" customHeight="1" x14ac:dyDescent="0.3">
      <c r="I11794" s="47"/>
    </row>
    <row r="11795" spans="9:9" ht="15" customHeight="1" x14ac:dyDescent="0.3">
      <c r="I11795" s="47"/>
    </row>
    <row r="11796" spans="9:9" ht="15" customHeight="1" x14ac:dyDescent="0.3">
      <c r="I11796" s="47"/>
    </row>
    <row r="11797" spans="9:9" ht="15" customHeight="1" x14ac:dyDescent="0.3">
      <c r="I11797" s="47"/>
    </row>
    <row r="11798" spans="9:9" ht="15" customHeight="1" x14ac:dyDescent="0.3">
      <c r="I11798" s="47"/>
    </row>
    <row r="11799" spans="9:9" ht="15" customHeight="1" x14ac:dyDescent="0.3">
      <c r="I11799" s="47"/>
    </row>
    <row r="11800" spans="9:9" ht="15" customHeight="1" x14ac:dyDescent="0.3">
      <c r="I11800" s="47"/>
    </row>
    <row r="11801" spans="9:9" ht="15" customHeight="1" x14ac:dyDescent="0.3">
      <c r="I11801" s="47"/>
    </row>
    <row r="11802" spans="9:9" ht="15" customHeight="1" x14ac:dyDescent="0.3">
      <c r="I11802" s="47"/>
    </row>
    <row r="11803" spans="9:9" ht="15" customHeight="1" x14ac:dyDescent="0.3">
      <c r="I11803" s="47"/>
    </row>
    <row r="11804" spans="9:9" ht="15" customHeight="1" x14ac:dyDescent="0.3">
      <c r="I11804" s="47"/>
    </row>
    <row r="11805" spans="9:9" ht="15" customHeight="1" x14ac:dyDescent="0.3">
      <c r="I11805" s="47"/>
    </row>
    <row r="11806" spans="9:9" ht="15" customHeight="1" x14ac:dyDescent="0.3">
      <c r="I11806" s="47"/>
    </row>
    <row r="11807" spans="9:9" ht="15" customHeight="1" x14ac:dyDescent="0.3">
      <c r="I11807" s="47"/>
    </row>
    <row r="11808" spans="9:9" ht="15" customHeight="1" x14ac:dyDescent="0.3">
      <c r="I11808" s="47"/>
    </row>
    <row r="11809" spans="9:9" ht="15" customHeight="1" x14ac:dyDescent="0.3">
      <c r="I11809" s="47"/>
    </row>
    <row r="11810" spans="9:9" ht="15" customHeight="1" x14ac:dyDescent="0.3">
      <c r="I11810" s="47"/>
    </row>
    <row r="11811" spans="9:9" ht="15" customHeight="1" x14ac:dyDescent="0.3">
      <c r="I11811" s="47"/>
    </row>
    <row r="11812" spans="9:9" ht="15" customHeight="1" x14ac:dyDescent="0.3">
      <c r="I11812" s="47"/>
    </row>
    <row r="11813" spans="9:9" ht="15" customHeight="1" x14ac:dyDescent="0.3">
      <c r="I11813" s="47"/>
    </row>
    <row r="11814" spans="9:9" ht="15" customHeight="1" x14ac:dyDescent="0.3">
      <c r="I11814" s="47"/>
    </row>
    <row r="11815" spans="9:9" ht="15" customHeight="1" x14ac:dyDescent="0.3">
      <c r="I11815" s="47"/>
    </row>
    <row r="11816" spans="9:9" ht="15" customHeight="1" x14ac:dyDescent="0.3">
      <c r="I11816" s="47"/>
    </row>
    <row r="11817" spans="9:9" ht="15" customHeight="1" x14ac:dyDescent="0.3">
      <c r="I11817" s="47"/>
    </row>
    <row r="11818" spans="9:9" ht="15" customHeight="1" x14ac:dyDescent="0.3">
      <c r="I11818" s="47"/>
    </row>
    <row r="11819" spans="9:9" ht="15" customHeight="1" x14ac:dyDescent="0.3">
      <c r="I11819" s="47"/>
    </row>
    <row r="11820" spans="9:9" ht="15" customHeight="1" x14ac:dyDescent="0.3">
      <c r="I11820" s="47"/>
    </row>
    <row r="11821" spans="9:9" ht="15" customHeight="1" x14ac:dyDescent="0.3">
      <c r="I11821" s="47"/>
    </row>
    <row r="11822" spans="9:9" ht="15" customHeight="1" x14ac:dyDescent="0.3">
      <c r="I11822" s="47"/>
    </row>
    <row r="11823" spans="9:9" ht="15" customHeight="1" x14ac:dyDescent="0.3">
      <c r="I11823" s="47"/>
    </row>
    <row r="11824" spans="9:9" ht="15" customHeight="1" x14ac:dyDescent="0.3">
      <c r="I11824" s="47"/>
    </row>
    <row r="11825" spans="9:9" ht="15" customHeight="1" x14ac:dyDescent="0.3">
      <c r="I11825" s="47"/>
    </row>
    <row r="11826" spans="9:9" ht="15" customHeight="1" x14ac:dyDescent="0.3">
      <c r="I11826" s="47"/>
    </row>
    <row r="11827" spans="9:9" ht="15" customHeight="1" x14ac:dyDescent="0.3">
      <c r="I11827" s="47"/>
    </row>
    <row r="11828" spans="9:9" ht="15" customHeight="1" x14ac:dyDescent="0.3">
      <c r="I11828" s="47"/>
    </row>
    <row r="11829" spans="9:9" ht="15" customHeight="1" x14ac:dyDescent="0.3">
      <c r="I11829" s="47"/>
    </row>
    <row r="11830" spans="9:9" ht="15" customHeight="1" x14ac:dyDescent="0.3">
      <c r="I11830" s="47"/>
    </row>
    <row r="11831" spans="9:9" ht="15" customHeight="1" x14ac:dyDescent="0.3">
      <c r="I11831" s="47"/>
    </row>
    <row r="11832" spans="9:9" ht="15" customHeight="1" x14ac:dyDescent="0.3">
      <c r="I11832" s="47"/>
    </row>
    <row r="11833" spans="9:9" ht="15" customHeight="1" x14ac:dyDescent="0.3">
      <c r="I11833" s="47"/>
    </row>
    <row r="11834" spans="9:9" ht="15" customHeight="1" x14ac:dyDescent="0.3">
      <c r="I11834" s="47"/>
    </row>
    <row r="11835" spans="9:9" ht="15" customHeight="1" x14ac:dyDescent="0.3">
      <c r="I11835" s="47"/>
    </row>
    <row r="11836" spans="9:9" ht="15" customHeight="1" x14ac:dyDescent="0.3">
      <c r="I11836" s="47"/>
    </row>
    <row r="11837" spans="9:9" ht="15" customHeight="1" x14ac:dyDescent="0.3">
      <c r="I11837" s="47"/>
    </row>
    <row r="11838" spans="9:9" ht="15" customHeight="1" x14ac:dyDescent="0.3">
      <c r="I11838" s="47"/>
    </row>
    <row r="11839" spans="9:9" ht="15" customHeight="1" x14ac:dyDescent="0.3">
      <c r="I11839" s="47"/>
    </row>
    <row r="11840" spans="9:9" ht="15" customHeight="1" x14ac:dyDescent="0.3">
      <c r="I11840" s="47"/>
    </row>
    <row r="11841" spans="9:9" ht="15" customHeight="1" x14ac:dyDescent="0.3">
      <c r="I11841" s="47"/>
    </row>
    <row r="11842" spans="9:9" ht="15" customHeight="1" x14ac:dyDescent="0.3">
      <c r="I11842" s="47"/>
    </row>
    <row r="11843" spans="9:9" ht="15" customHeight="1" x14ac:dyDescent="0.3">
      <c r="I11843" s="47"/>
    </row>
    <row r="11844" spans="9:9" ht="15" customHeight="1" x14ac:dyDescent="0.3">
      <c r="I11844" s="47"/>
    </row>
    <row r="11845" spans="9:9" ht="15" customHeight="1" x14ac:dyDescent="0.3">
      <c r="I11845" s="47"/>
    </row>
    <row r="11846" spans="9:9" ht="15" customHeight="1" x14ac:dyDescent="0.3">
      <c r="I11846" s="47"/>
    </row>
    <row r="11847" spans="9:9" ht="15" customHeight="1" x14ac:dyDescent="0.3">
      <c r="I11847" s="47"/>
    </row>
    <row r="11848" spans="9:9" ht="15" customHeight="1" x14ac:dyDescent="0.3">
      <c r="I11848" s="47"/>
    </row>
    <row r="11849" spans="9:9" ht="15" customHeight="1" x14ac:dyDescent="0.3">
      <c r="I11849" s="47"/>
    </row>
    <row r="11850" spans="9:9" ht="15" customHeight="1" x14ac:dyDescent="0.3">
      <c r="I11850" s="47"/>
    </row>
    <row r="11851" spans="9:9" ht="15" customHeight="1" x14ac:dyDescent="0.3">
      <c r="I11851" s="47"/>
    </row>
    <row r="11852" spans="9:9" ht="15" customHeight="1" x14ac:dyDescent="0.3">
      <c r="I11852" s="47"/>
    </row>
    <row r="11853" spans="9:9" ht="15" customHeight="1" x14ac:dyDescent="0.3">
      <c r="I11853" s="47"/>
    </row>
    <row r="11854" spans="9:9" ht="15" customHeight="1" x14ac:dyDescent="0.3">
      <c r="I11854" s="47"/>
    </row>
    <row r="11855" spans="9:9" ht="15" customHeight="1" x14ac:dyDescent="0.3">
      <c r="I11855" s="47"/>
    </row>
    <row r="11856" spans="9:9" ht="15" customHeight="1" x14ac:dyDescent="0.3">
      <c r="I11856" s="47"/>
    </row>
    <row r="11857" spans="9:9" ht="15" customHeight="1" x14ac:dyDescent="0.3">
      <c r="I11857" s="47"/>
    </row>
    <row r="11858" spans="9:9" ht="15" customHeight="1" x14ac:dyDescent="0.3">
      <c r="I11858" s="47"/>
    </row>
    <row r="11859" spans="9:9" ht="15" customHeight="1" x14ac:dyDescent="0.3">
      <c r="I11859" s="47"/>
    </row>
    <row r="11860" spans="9:9" ht="15" customHeight="1" x14ac:dyDescent="0.3">
      <c r="I11860" s="47"/>
    </row>
    <row r="11861" spans="9:9" ht="15" customHeight="1" x14ac:dyDescent="0.3">
      <c r="I11861" s="47"/>
    </row>
    <row r="11862" spans="9:9" ht="15" customHeight="1" x14ac:dyDescent="0.3">
      <c r="I11862" s="47"/>
    </row>
    <row r="11863" spans="9:9" ht="15" customHeight="1" x14ac:dyDescent="0.3">
      <c r="I11863" s="47"/>
    </row>
    <row r="11864" spans="9:9" ht="15" customHeight="1" x14ac:dyDescent="0.3">
      <c r="I11864" s="47"/>
    </row>
    <row r="11865" spans="9:9" ht="15" customHeight="1" x14ac:dyDescent="0.3">
      <c r="I11865" s="47"/>
    </row>
    <row r="11866" spans="9:9" ht="15" customHeight="1" x14ac:dyDescent="0.3">
      <c r="I11866" s="47"/>
    </row>
    <row r="11867" spans="9:9" ht="15" customHeight="1" x14ac:dyDescent="0.3">
      <c r="I11867" s="47"/>
    </row>
    <row r="11868" spans="9:9" ht="15" customHeight="1" x14ac:dyDescent="0.3">
      <c r="I11868" s="47"/>
    </row>
    <row r="11869" spans="9:9" ht="15" customHeight="1" x14ac:dyDescent="0.3">
      <c r="I11869" s="47"/>
    </row>
    <row r="11870" spans="9:9" ht="15" customHeight="1" x14ac:dyDescent="0.3">
      <c r="I11870" s="47"/>
    </row>
    <row r="11871" spans="9:9" ht="15" customHeight="1" x14ac:dyDescent="0.3">
      <c r="I11871" s="47"/>
    </row>
    <row r="11872" spans="9:9" ht="15" customHeight="1" x14ac:dyDescent="0.3">
      <c r="I11872" s="47"/>
    </row>
    <row r="11873" spans="9:9" ht="15" customHeight="1" x14ac:dyDescent="0.3">
      <c r="I11873" s="47"/>
    </row>
    <row r="11874" spans="9:9" ht="15" customHeight="1" x14ac:dyDescent="0.3">
      <c r="I11874" s="47"/>
    </row>
    <row r="11875" spans="9:9" ht="15" customHeight="1" x14ac:dyDescent="0.3">
      <c r="I11875" s="47"/>
    </row>
    <row r="11876" spans="9:9" ht="15" customHeight="1" x14ac:dyDescent="0.3">
      <c r="I11876" s="47"/>
    </row>
    <row r="11877" spans="9:9" ht="15" customHeight="1" x14ac:dyDescent="0.3">
      <c r="I11877" s="47"/>
    </row>
    <row r="11878" spans="9:9" ht="15" customHeight="1" x14ac:dyDescent="0.3">
      <c r="I11878" s="47"/>
    </row>
    <row r="11879" spans="9:9" ht="15" customHeight="1" x14ac:dyDescent="0.3">
      <c r="I11879" s="47"/>
    </row>
    <row r="11880" spans="9:9" ht="15" customHeight="1" x14ac:dyDescent="0.3">
      <c r="I11880" s="47"/>
    </row>
    <row r="11881" spans="9:9" ht="15" customHeight="1" x14ac:dyDescent="0.3">
      <c r="I11881" s="47"/>
    </row>
    <row r="11882" spans="9:9" ht="15" customHeight="1" x14ac:dyDescent="0.3">
      <c r="I11882" s="47"/>
    </row>
    <row r="11883" spans="9:9" ht="15" customHeight="1" x14ac:dyDescent="0.3">
      <c r="I11883" s="47"/>
    </row>
    <row r="11884" spans="9:9" ht="15" customHeight="1" x14ac:dyDescent="0.3">
      <c r="I11884" s="47"/>
    </row>
    <row r="11885" spans="9:9" ht="15" customHeight="1" x14ac:dyDescent="0.3">
      <c r="I11885" s="47"/>
    </row>
    <row r="11886" spans="9:9" ht="15" customHeight="1" x14ac:dyDescent="0.3">
      <c r="I11886" s="47"/>
    </row>
    <row r="11887" spans="9:9" ht="15" customHeight="1" x14ac:dyDescent="0.3">
      <c r="I11887" s="47"/>
    </row>
    <row r="11888" spans="9:9" ht="15" customHeight="1" x14ac:dyDescent="0.3">
      <c r="I11888" s="47"/>
    </row>
    <row r="11889" spans="9:9" ht="15" customHeight="1" x14ac:dyDescent="0.3">
      <c r="I11889" s="47"/>
    </row>
    <row r="11890" spans="9:9" ht="15" customHeight="1" x14ac:dyDescent="0.3">
      <c r="I11890" s="47"/>
    </row>
    <row r="11891" spans="9:9" ht="15" customHeight="1" x14ac:dyDescent="0.3">
      <c r="I11891" s="47"/>
    </row>
    <row r="11892" spans="9:9" ht="15" customHeight="1" x14ac:dyDescent="0.3">
      <c r="I11892" s="47"/>
    </row>
    <row r="11893" spans="9:9" ht="15" customHeight="1" x14ac:dyDescent="0.3">
      <c r="I11893" s="47"/>
    </row>
    <row r="11894" spans="9:9" ht="15" customHeight="1" x14ac:dyDescent="0.3">
      <c r="I11894" s="47"/>
    </row>
    <row r="11895" spans="9:9" ht="15" customHeight="1" x14ac:dyDescent="0.3">
      <c r="I11895" s="47"/>
    </row>
    <row r="11896" spans="9:9" ht="15" customHeight="1" x14ac:dyDescent="0.3">
      <c r="I11896" s="47"/>
    </row>
    <row r="11897" spans="9:9" ht="15" customHeight="1" x14ac:dyDescent="0.3">
      <c r="I11897" s="47"/>
    </row>
    <row r="11898" spans="9:9" ht="15" customHeight="1" x14ac:dyDescent="0.3">
      <c r="I11898" s="47"/>
    </row>
    <row r="11899" spans="9:9" ht="15" customHeight="1" x14ac:dyDescent="0.3">
      <c r="I11899" s="47"/>
    </row>
    <row r="11900" spans="9:9" ht="15" customHeight="1" x14ac:dyDescent="0.3">
      <c r="I11900" s="47"/>
    </row>
    <row r="11901" spans="9:9" ht="15" customHeight="1" x14ac:dyDescent="0.3">
      <c r="I11901" s="47"/>
    </row>
    <row r="11902" spans="9:9" ht="15" customHeight="1" x14ac:dyDescent="0.3">
      <c r="I11902" s="47"/>
    </row>
    <row r="11903" spans="9:9" ht="15" customHeight="1" x14ac:dyDescent="0.3">
      <c r="I11903" s="47"/>
    </row>
    <row r="11904" spans="9:9" ht="15" customHeight="1" x14ac:dyDescent="0.3">
      <c r="I11904" s="47"/>
    </row>
    <row r="11905" spans="9:9" ht="15" customHeight="1" x14ac:dyDescent="0.3">
      <c r="I11905" s="47"/>
    </row>
    <row r="11906" spans="9:9" ht="15" customHeight="1" x14ac:dyDescent="0.3">
      <c r="I11906" s="47"/>
    </row>
    <row r="11907" spans="9:9" ht="15" customHeight="1" x14ac:dyDescent="0.3">
      <c r="I11907" s="47"/>
    </row>
    <row r="11908" spans="9:9" ht="15" customHeight="1" x14ac:dyDescent="0.3">
      <c r="I11908" s="47"/>
    </row>
    <row r="11909" spans="9:9" ht="15" customHeight="1" x14ac:dyDescent="0.3">
      <c r="I11909" s="47"/>
    </row>
    <row r="11910" spans="9:9" ht="15" customHeight="1" x14ac:dyDescent="0.3">
      <c r="I11910" s="47"/>
    </row>
    <row r="11911" spans="9:9" ht="15" customHeight="1" x14ac:dyDescent="0.3">
      <c r="I11911" s="47"/>
    </row>
    <row r="11912" spans="9:9" ht="15" customHeight="1" x14ac:dyDescent="0.3">
      <c r="I11912" s="47"/>
    </row>
    <row r="11913" spans="9:9" ht="15" customHeight="1" x14ac:dyDescent="0.3">
      <c r="I11913" s="47"/>
    </row>
    <row r="11914" spans="9:9" ht="15" customHeight="1" x14ac:dyDescent="0.3">
      <c r="I11914" s="47"/>
    </row>
    <row r="11915" spans="9:9" ht="15" customHeight="1" x14ac:dyDescent="0.3">
      <c r="I11915" s="47"/>
    </row>
    <row r="11916" spans="9:9" ht="15" customHeight="1" x14ac:dyDescent="0.3">
      <c r="I11916" s="47"/>
    </row>
    <row r="11917" spans="9:9" ht="15" customHeight="1" x14ac:dyDescent="0.3">
      <c r="I11917" s="47"/>
    </row>
    <row r="11918" spans="9:9" ht="15" customHeight="1" x14ac:dyDescent="0.3">
      <c r="I11918" s="47"/>
    </row>
    <row r="11919" spans="9:9" ht="15" customHeight="1" x14ac:dyDescent="0.3">
      <c r="I11919" s="47"/>
    </row>
    <row r="11920" spans="9:9" ht="15" customHeight="1" x14ac:dyDescent="0.3">
      <c r="I11920" s="47"/>
    </row>
    <row r="11921" spans="9:9" ht="15" customHeight="1" x14ac:dyDescent="0.3">
      <c r="I11921" s="47"/>
    </row>
    <row r="11922" spans="9:9" ht="15" customHeight="1" x14ac:dyDescent="0.3">
      <c r="I11922" s="47"/>
    </row>
    <row r="11923" spans="9:9" ht="15" customHeight="1" x14ac:dyDescent="0.3">
      <c r="I11923" s="47"/>
    </row>
    <row r="11924" spans="9:9" ht="15" customHeight="1" x14ac:dyDescent="0.3">
      <c r="I11924" s="47"/>
    </row>
    <row r="11925" spans="9:9" ht="15" customHeight="1" x14ac:dyDescent="0.3">
      <c r="I11925" s="47"/>
    </row>
    <row r="11926" spans="9:9" ht="15" customHeight="1" x14ac:dyDescent="0.3">
      <c r="I11926" s="47"/>
    </row>
    <row r="11927" spans="9:9" ht="15" customHeight="1" x14ac:dyDescent="0.3">
      <c r="I11927" s="47"/>
    </row>
    <row r="11928" spans="9:9" ht="15" customHeight="1" x14ac:dyDescent="0.3">
      <c r="I11928" s="47"/>
    </row>
    <row r="11929" spans="9:9" ht="15" customHeight="1" x14ac:dyDescent="0.3">
      <c r="I11929" s="47"/>
    </row>
    <row r="11930" spans="9:9" ht="15" customHeight="1" x14ac:dyDescent="0.3">
      <c r="I11930" s="47"/>
    </row>
    <row r="11931" spans="9:9" ht="15" customHeight="1" x14ac:dyDescent="0.3">
      <c r="I11931" s="47"/>
    </row>
    <row r="11932" spans="9:9" ht="15" customHeight="1" x14ac:dyDescent="0.3">
      <c r="I11932" s="47"/>
    </row>
    <row r="11933" spans="9:9" ht="15" customHeight="1" x14ac:dyDescent="0.3">
      <c r="I11933" s="47"/>
    </row>
    <row r="11934" spans="9:9" ht="15" customHeight="1" x14ac:dyDescent="0.3">
      <c r="I11934" s="47"/>
    </row>
    <row r="11935" spans="9:9" ht="15" customHeight="1" x14ac:dyDescent="0.3">
      <c r="I11935" s="47"/>
    </row>
    <row r="11936" spans="9:9" ht="15" customHeight="1" x14ac:dyDescent="0.3">
      <c r="I11936" s="47"/>
    </row>
    <row r="11937" spans="9:9" ht="15" customHeight="1" x14ac:dyDescent="0.3">
      <c r="I11937" s="47"/>
    </row>
    <row r="11938" spans="9:9" ht="15" customHeight="1" x14ac:dyDescent="0.3">
      <c r="I11938" s="47"/>
    </row>
    <row r="11939" spans="9:9" ht="15" customHeight="1" x14ac:dyDescent="0.3">
      <c r="I11939" s="47"/>
    </row>
    <row r="11940" spans="9:9" ht="15" customHeight="1" x14ac:dyDescent="0.3">
      <c r="I11940" s="47"/>
    </row>
    <row r="11941" spans="9:9" ht="15" customHeight="1" x14ac:dyDescent="0.3">
      <c r="I11941" s="47"/>
    </row>
    <row r="11942" spans="9:9" ht="15" customHeight="1" x14ac:dyDescent="0.3">
      <c r="I11942" s="47"/>
    </row>
    <row r="11943" spans="9:9" ht="15" customHeight="1" x14ac:dyDescent="0.3">
      <c r="I11943" s="47"/>
    </row>
    <row r="11944" spans="9:9" ht="15" customHeight="1" x14ac:dyDescent="0.3">
      <c r="I11944" s="47"/>
    </row>
    <row r="11945" spans="9:9" ht="15" customHeight="1" x14ac:dyDescent="0.3">
      <c r="I11945" s="47"/>
    </row>
    <row r="11946" spans="9:9" ht="15" customHeight="1" x14ac:dyDescent="0.3">
      <c r="I11946" s="47"/>
    </row>
    <row r="11947" spans="9:9" ht="15" customHeight="1" x14ac:dyDescent="0.3">
      <c r="I11947" s="47"/>
    </row>
    <row r="11948" spans="9:9" ht="15" customHeight="1" x14ac:dyDescent="0.3">
      <c r="I11948" s="47"/>
    </row>
    <row r="11949" spans="9:9" ht="15" customHeight="1" x14ac:dyDescent="0.3">
      <c r="I11949" s="47"/>
    </row>
    <row r="11950" spans="9:9" ht="15" customHeight="1" x14ac:dyDescent="0.3">
      <c r="I11950" s="47"/>
    </row>
    <row r="11951" spans="9:9" ht="15" customHeight="1" x14ac:dyDescent="0.3">
      <c r="I11951" s="47"/>
    </row>
    <row r="11952" spans="9:9" ht="15" customHeight="1" x14ac:dyDescent="0.3">
      <c r="I11952" s="47"/>
    </row>
    <row r="11953" spans="9:9" ht="15" customHeight="1" x14ac:dyDescent="0.3">
      <c r="I11953" s="47"/>
    </row>
    <row r="11954" spans="9:9" ht="15" customHeight="1" x14ac:dyDescent="0.3">
      <c r="I11954" s="47"/>
    </row>
    <row r="11955" spans="9:9" ht="15" customHeight="1" x14ac:dyDescent="0.3">
      <c r="I11955" s="47"/>
    </row>
    <row r="11956" spans="9:9" ht="15" customHeight="1" x14ac:dyDescent="0.3">
      <c r="I11956" s="47"/>
    </row>
    <row r="11957" spans="9:9" ht="15" customHeight="1" x14ac:dyDescent="0.3">
      <c r="I11957" s="47"/>
    </row>
    <row r="11958" spans="9:9" ht="15" customHeight="1" x14ac:dyDescent="0.3">
      <c r="I11958" s="47"/>
    </row>
    <row r="11959" spans="9:9" ht="15" customHeight="1" x14ac:dyDescent="0.3">
      <c r="I11959" s="47"/>
    </row>
    <row r="11960" spans="9:9" ht="15" customHeight="1" x14ac:dyDescent="0.3">
      <c r="I11960" s="47"/>
    </row>
    <row r="11961" spans="9:9" ht="15" customHeight="1" x14ac:dyDescent="0.3">
      <c r="I11961" s="47"/>
    </row>
    <row r="11962" spans="9:9" ht="15" customHeight="1" x14ac:dyDescent="0.3">
      <c r="I11962" s="47"/>
    </row>
    <row r="11963" spans="9:9" ht="15" customHeight="1" x14ac:dyDescent="0.3">
      <c r="I11963" s="47"/>
    </row>
    <row r="11964" spans="9:9" ht="15" customHeight="1" x14ac:dyDescent="0.3">
      <c r="I11964" s="47"/>
    </row>
    <row r="11965" spans="9:9" ht="15" customHeight="1" x14ac:dyDescent="0.3">
      <c r="I11965" s="47"/>
    </row>
    <row r="11966" spans="9:9" ht="15" customHeight="1" x14ac:dyDescent="0.3">
      <c r="I11966" s="47"/>
    </row>
    <row r="11967" spans="9:9" ht="15" customHeight="1" x14ac:dyDescent="0.3">
      <c r="I11967" s="47"/>
    </row>
    <row r="11968" spans="9:9" ht="15" customHeight="1" x14ac:dyDescent="0.3">
      <c r="I11968" s="47"/>
    </row>
    <row r="11969" spans="9:9" ht="15" customHeight="1" x14ac:dyDescent="0.3">
      <c r="I11969" s="47"/>
    </row>
    <row r="11970" spans="9:9" ht="15" customHeight="1" x14ac:dyDescent="0.3">
      <c r="I11970" s="47"/>
    </row>
    <row r="11971" spans="9:9" ht="15" customHeight="1" x14ac:dyDescent="0.3">
      <c r="I11971" s="47"/>
    </row>
    <row r="11972" spans="9:9" ht="15" customHeight="1" x14ac:dyDescent="0.3">
      <c r="I11972" s="47"/>
    </row>
    <row r="11973" spans="9:9" ht="15" customHeight="1" x14ac:dyDescent="0.3">
      <c r="I11973" s="47"/>
    </row>
    <row r="11974" spans="9:9" ht="15" customHeight="1" x14ac:dyDescent="0.3">
      <c r="I11974" s="47"/>
    </row>
    <row r="11975" spans="9:9" ht="15" customHeight="1" x14ac:dyDescent="0.3">
      <c r="I11975" s="47"/>
    </row>
    <row r="11976" spans="9:9" ht="15" customHeight="1" x14ac:dyDescent="0.3">
      <c r="I11976" s="47"/>
    </row>
    <row r="11977" spans="9:9" ht="15" customHeight="1" x14ac:dyDescent="0.3">
      <c r="I11977" s="47"/>
    </row>
    <row r="11978" spans="9:9" ht="15" customHeight="1" x14ac:dyDescent="0.3">
      <c r="I11978" s="47"/>
    </row>
    <row r="11979" spans="9:9" ht="15" customHeight="1" x14ac:dyDescent="0.3">
      <c r="I11979" s="47"/>
    </row>
    <row r="11980" spans="9:9" ht="15" customHeight="1" x14ac:dyDescent="0.3">
      <c r="I11980" s="47"/>
    </row>
    <row r="11981" spans="9:9" ht="15" customHeight="1" x14ac:dyDescent="0.3">
      <c r="I11981" s="47"/>
    </row>
    <row r="11982" spans="9:9" ht="15" customHeight="1" x14ac:dyDescent="0.3">
      <c r="I11982" s="47"/>
    </row>
    <row r="11983" spans="9:9" ht="15" customHeight="1" x14ac:dyDescent="0.3">
      <c r="I11983" s="47"/>
    </row>
    <row r="11984" spans="9:9" ht="15" customHeight="1" x14ac:dyDescent="0.3">
      <c r="I11984" s="47"/>
    </row>
    <row r="11985" spans="9:9" ht="15" customHeight="1" x14ac:dyDescent="0.3">
      <c r="I11985" s="47"/>
    </row>
    <row r="11986" spans="9:9" ht="15" customHeight="1" x14ac:dyDescent="0.3">
      <c r="I11986" s="47"/>
    </row>
    <row r="11987" spans="9:9" ht="15" customHeight="1" x14ac:dyDescent="0.3">
      <c r="I11987" s="47"/>
    </row>
    <row r="11988" spans="9:9" ht="15" customHeight="1" x14ac:dyDescent="0.3">
      <c r="I11988" s="47"/>
    </row>
    <row r="11989" spans="9:9" ht="15" customHeight="1" x14ac:dyDescent="0.3">
      <c r="I11989" s="47"/>
    </row>
    <row r="11990" spans="9:9" ht="15" customHeight="1" x14ac:dyDescent="0.3">
      <c r="I11990" s="47"/>
    </row>
    <row r="11991" spans="9:9" ht="15" customHeight="1" x14ac:dyDescent="0.3">
      <c r="I11991" s="47"/>
    </row>
    <row r="11992" spans="9:9" ht="15" customHeight="1" x14ac:dyDescent="0.3">
      <c r="I11992" s="47"/>
    </row>
    <row r="11993" spans="9:9" ht="15" customHeight="1" x14ac:dyDescent="0.3">
      <c r="I11993" s="47"/>
    </row>
    <row r="11994" spans="9:9" ht="15" customHeight="1" x14ac:dyDescent="0.3">
      <c r="I11994" s="47"/>
    </row>
    <row r="11995" spans="9:9" ht="15" customHeight="1" x14ac:dyDescent="0.3">
      <c r="I11995" s="47"/>
    </row>
    <row r="11996" spans="9:9" ht="15" customHeight="1" x14ac:dyDescent="0.3">
      <c r="I11996" s="47"/>
    </row>
    <row r="11997" spans="9:9" ht="15" customHeight="1" x14ac:dyDescent="0.3">
      <c r="I11997" s="47"/>
    </row>
    <row r="11998" spans="9:9" ht="15" customHeight="1" x14ac:dyDescent="0.3">
      <c r="I11998" s="47"/>
    </row>
    <row r="11999" spans="9:9" ht="15" customHeight="1" x14ac:dyDescent="0.3">
      <c r="I11999" s="47"/>
    </row>
    <row r="12000" spans="9:9" ht="15" customHeight="1" x14ac:dyDescent="0.3">
      <c r="I12000" s="47"/>
    </row>
    <row r="12001" spans="4:9" ht="15" customHeight="1" x14ac:dyDescent="0.3">
      <c r="I12001" s="47"/>
    </row>
    <row r="12002" spans="4:9" ht="15" customHeight="1" x14ac:dyDescent="0.3">
      <c r="I12002" s="47"/>
    </row>
    <row r="12003" spans="4:9" ht="15" customHeight="1" x14ac:dyDescent="0.3">
      <c r="I12003" s="47"/>
    </row>
    <row r="12004" spans="4:9" ht="15" customHeight="1" x14ac:dyDescent="0.3">
      <c r="I12004" s="47"/>
    </row>
    <row r="12005" spans="4:9" ht="15" customHeight="1" x14ac:dyDescent="0.3">
      <c r="I12005" s="47"/>
    </row>
    <row r="12006" spans="4:9" ht="15" customHeight="1" x14ac:dyDescent="0.3">
      <c r="I12006" s="47"/>
    </row>
    <row r="12007" spans="4:9" ht="15" customHeight="1" x14ac:dyDescent="0.3">
      <c r="I12007" s="47"/>
    </row>
    <row r="12008" spans="4:9" ht="15" customHeight="1" x14ac:dyDescent="0.3">
      <c r="I12008" s="47"/>
    </row>
    <row r="12009" spans="4:9" ht="15" customHeight="1" x14ac:dyDescent="0.3">
      <c r="I12009" s="47"/>
    </row>
    <row r="12010" spans="4:9" ht="15" customHeight="1" x14ac:dyDescent="0.3">
      <c r="I12010" s="47"/>
    </row>
    <row r="12011" spans="4:9" ht="15" customHeight="1" x14ac:dyDescent="0.3">
      <c r="I12011" s="47"/>
    </row>
    <row r="12012" spans="4:9" ht="15" customHeight="1" x14ac:dyDescent="0.3">
      <c r="I12012" s="47"/>
    </row>
    <row r="12013" spans="4:9" ht="15" customHeight="1" x14ac:dyDescent="0.3">
      <c r="I12013" s="47"/>
    </row>
    <row r="12014" spans="4:9" ht="15" customHeight="1" x14ac:dyDescent="0.3">
      <c r="D12014" s="48"/>
      <c r="I12014" s="47"/>
    </row>
    <row r="12015" spans="4:9" ht="15" customHeight="1" x14ac:dyDescent="0.3">
      <c r="D12015" s="48"/>
      <c r="I12015" s="47"/>
    </row>
    <row r="12016" spans="4:9" ht="15" customHeight="1" x14ac:dyDescent="0.3">
      <c r="D12016" s="48"/>
      <c r="I12016" s="47"/>
    </row>
    <row r="12017" spans="4:9" ht="15" customHeight="1" x14ac:dyDescent="0.3">
      <c r="D12017" s="48"/>
      <c r="I12017" s="47"/>
    </row>
    <row r="12018" spans="4:9" ht="15" customHeight="1" x14ac:dyDescent="0.3">
      <c r="D12018" s="48"/>
      <c r="I12018" s="47"/>
    </row>
    <row r="12019" spans="4:9" ht="15" customHeight="1" x14ac:dyDescent="0.3">
      <c r="D12019" s="48"/>
      <c r="I12019" s="47"/>
    </row>
    <row r="12020" spans="4:9" ht="15" customHeight="1" x14ac:dyDescent="0.3">
      <c r="D12020" s="48"/>
      <c r="I12020" s="47"/>
    </row>
    <row r="12021" spans="4:9" ht="15" customHeight="1" x14ac:dyDescent="0.3">
      <c r="D12021" s="48"/>
      <c r="I12021" s="47"/>
    </row>
    <row r="12022" spans="4:9" ht="15" customHeight="1" x14ac:dyDescent="0.3">
      <c r="D12022" s="48"/>
      <c r="I12022" s="47"/>
    </row>
    <row r="12023" spans="4:9" ht="15" customHeight="1" x14ac:dyDescent="0.3">
      <c r="D12023" s="48"/>
      <c r="I12023" s="47"/>
    </row>
    <row r="12024" spans="4:9" ht="15" customHeight="1" x14ac:dyDescent="0.3">
      <c r="D12024" s="48"/>
      <c r="I12024" s="47"/>
    </row>
    <row r="12025" spans="4:9" ht="15" customHeight="1" x14ac:dyDescent="0.3">
      <c r="D12025" s="48"/>
      <c r="I12025" s="47"/>
    </row>
    <row r="12026" spans="4:9" ht="15" customHeight="1" x14ac:dyDescent="0.3">
      <c r="D12026" s="48"/>
      <c r="I12026" s="47"/>
    </row>
    <row r="12027" spans="4:9" ht="15" customHeight="1" x14ac:dyDescent="0.3">
      <c r="D12027" s="48"/>
      <c r="I12027" s="47"/>
    </row>
    <row r="12028" spans="4:9" ht="15" customHeight="1" x14ac:dyDescent="0.3">
      <c r="D12028" s="48"/>
      <c r="I12028" s="47"/>
    </row>
    <row r="12029" spans="4:9" ht="15" customHeight="1" x14ac:dyDescent="0.3">
      <c r="D12029" s="48"/>
      <c r="I12029" s="47"/>
    </row>
    <row r="12030" spans="4:9" ht="15" customHeight="1" x14ac:dyDescent="0.3">
      <c r="D12030" s="48"/>
      <c r="I12030" s="47"/>
    </row>
    <row r="12031" spans="4:9" ht="15" customHeight="1" x14ac:dyDescent="0.3">
      <c r="D12031" s="48"/>
      <c r="I12031" s="47"/>
    </row>
    <row r="12032" spans="4:9" ht="15" customHeight="1" x14ac:dyDescent="0.3">
      <c r="D12032" s="48"/>
      <c r="I12032" s="47"/>
    </row>
    <row r="12033" spans="4:9" ht="15" customHeight="1" x14ac:dyDescent="0.3">
      <c r="D12033" s="48"/>
      <c r="I12033" s="47"/>
    </row>
    <row r="12034" spans="4:9" ht="15" customHeight="1" x14ac:dyDescent="0.3">
      <c r="D12034" s="48"/>
      <c r="I12034" s="47"/>
    </row>
    <row r="12035" spans="4:9" ht="15" customHeight="1" x14ac:dyDescent="0.3">
      <c r="D12035" s="48"/>
      <c r="I12035" s="47"/>
    </row>
    <row r="12036" spans="4:9" ht="15" customHeight="1" x14ac:dyDescent="0.3">
      <c r="D12036" s="48"/>
      <c r="I12036" s="47"/>
    </row>
    <row r="12037" spans="4:9" ht="15" customHeight="1" x14ac:dyDescent="0.3">
      <c r="D12037" s="48"/>
      <c r="I12037" s="47"/>
    </row>
    <row r="12038" spans="4:9" ht="15" customHeight="1" x14ac:dyDescent="0.3">
      <c r="D12038" s="48"/>
      <c r="I12038" s="47"/>
    </row>
    <row r="12039" spans="4:9" ht="15" customHeight="1" x14ac:dyDescent="0.3">
      <c r="D12039" s="48"/>
      <c r="I12039" s="47"/>
    </row>
    <row r="12040" spans="4:9" ht="15" customHeight="1" x14ac:dyDescent="0.3">
      <c r="D12040" s="48"/>
      <c r="I12040" s="47"/>
    </row>
    <row r="12041" spans="4:9" ht="15" customHeight="1" x14ac:dyDescent="0.3">
      <c r="D12041" s="48"/>
      <c r="I12041" s="47"/>
    </row>
    <row r="12042" spans="4:9" ht="15" customHeight="1" x14ac:dyDescent="0.3">
      <c r="D12042" s="48"/>
      <c r="I12042" s="47"/>
    </row>
    <row r="12043" spans="4:9" ht="15" customHeight="1" x14ac:dyDescent="0.3">
      <c r="D12043" s="48"/>
      <c r="I12043" s="47"/>
    </row>
    <row r="12044" spans="4:9" ht="15" customHeight="1" x14ac:dyDescent="0.3">
      <c r="D12044" s="48"/>
      <c r="I12044" s="47"/>
    </row>
    <row r="12045" spans="4:9" ht="15" customHeight="1" x14ac:dyDescent="0.3">
      <c r="D12045" s="48"/>
      <c r="I12045" s="47"/>
    </row>
    <row r="12046" spans="4:9" ht="15" customHeight="1" x14ac:dyDescent="0.3">
      <c r="D12046" s="48"/>
      <c r="I12046" s="47"/>
    </row>
    <row r="12047" spans="4:9" ht="15" customHeight="1" x14ac:dyDescent="0.3">
      <c r="D12047" s="48"/>
      <c r="I12047" s="47"/>
    </row>
    <row r="12048" spans="4:9" ht="15" customHeight="1" x14ac:dyDescent="0.3">
      <c r="D12048" s="48"/>
      <c r="I12048" s="47"/>
    </row>
    <row r="12049" spans="4:9" ht="15" customHeight="1" x14ac:dyDescent="0.3">
      <c r="D12049" s="48"/>
      <c r="I12049" s="47"/>
    </row>
    <row r="12050" spans="4:9" ht="15" customHeight="1" x14ac:dyDescent="0.3">
      <c r="D12050" s="48"/>
      <c r="I12050" s="47"/>
    </row>
    <row r="12051" spans="4:9" ht="15" customHeight="1" x14ac:dyDescent="0.3">
      <c r="D12051" s="48"/>
      <c r="I12051" s="47"/>
    </row>
    <row r="12052" spans="4:9" ht="15" customHeight="1" x14ac:dyDescent="0.3">
      <c r="D12052" s="48"/>
      <c r="I12052" s="47"/>
    </row>
    <row r="12053" spans="4:9" ht="15" customHeight="1" x14ac:dyDescent="0.3">
      <c r="D12053" s="48"/>
      <c r="I12053" s="47"/>
    </row>
    <row r="12054" spans="4:9" ht="15" customHeight="1" x14ac:dyDescent="0.3">
      <c r="D12054" s="48"/>
      <c r="I12054" s="47"/>
    </row>
    <row r="12055" spans="4:9" ht="15" customHeight="1" x14ac:dyDescent="0.3">
      <c r="D12055" s="48"/>
      <c r="I12055" s="47"/>
    </row>
    <row r="12056" spans="4:9" ht="15" customHeight="1" x14ac:dyDescent="0.3">
      <c r="D12056" s="48"/>
      <c r="I12056" s="47"/>
    </row>
    <row r="12057" spans="4:9" ht="15" customHeight="1" x14ac:dyDescent="0.3">
      <c r="D12057" s="48"/>
      <c r="I12057" s="47"/>
    </row>
    <row r="12058" spans="4:9" ht="15" customHeight="1" x14ac:dyDescent="0.3">
      <c r="D12058" s="48"/>
      <c r="I12058" s="47"/>
    </row>
    <row r="12059" spans="4:9" ht="15" customHeight="1" x14ac:dyDescent="0.3">
      <c r="D12059" s="48"/>
      <c r="I12059" s="47"/>
    </row>
    <row r="12060" spans="4:9" ht="15" customHeight="1" x14ac:dyDescent="0.3">
      <c r="D12060" s="48"/>
      <c r="I12060" s="47"/>
    </row>
    <row r="12061" spans="4:9" ht="15" customHeight="1" x14ac:dyDescent="0.3">
      <c r="D12061" s="48"/>
      <c r="I12061" s="47"/>
    </row>
    <row r="12062" spans="4:9" ht="15" customHeight="1" x14ac:dyDescent="0.3">
      <c r="D12062" s="48"/>
      <c r="I12062" s="47"/>
    </row>
    <row r="12063" spans="4:9" ht="15" customHeight="1" x14ac:dyDescent="0.3">
      <c r="D12063" s="48"/>
      <c r="I12063" s="47"/>
    </row>
    <row r="12064" spans="4:9" ht="15" customHeight="1" x14ac:dyDescent="0.3">
      <c r="D12064" s="48"/>
      <c r="I12064" s="47"/>
    </row>
    <row r="12065" spans="4:9" ht="15" customHeight="1" x14ac:dyDescent="0.3">
      <c r="D12065" s="48"/>
      <c r="I12065" s="47"/>
    </row>
    <row r="12066" spans="4:9" ht="15" customHeight="1" x14ac:dyDescent="0.3">
      <c r="D12066" s="48"/>
      <c r="I12066" s="47"/>
    </row>
    <row r="12067" spans="4:9" ht="15" customHeight="1" x14ac:dyDescent="0.3">
      <c r="D12067" s="48"/>
      <c r="I12067" s="47"/>
    </row>
    <row r="12068" spans="4:9" ht="15" customHeight="1" x14ac:dyDescent="0.3">
      <c r="D12068" s="48"/>
      <c r="I12068" s="47"/>
    </row>
    <row r="12069" spans="4:9" ht="15" customHeight="1" x14ac:dyDescent="0.3">
      <c r="D12069" s="48"/>
      <c r="I12069" s="47"/>
    </row>
    <row r="12070" spans="4:9" ht="15" customHeight="1" x14ac:dyDescent="0.3">
      <c r="D12070" s="48"/>
      <c r="I12070" s="47"/>
    </row>
    <row r="12071" spans="4:9" ht="15" customHeight="1" x14ac:dyDescent="0.3">
      <c r="D12071" s="48"/>
      <c r="I12071" s="47"/>
    </row>
    <row r="12072" spans="4:9" ht="15" customHeight="1" x14ac:dyDescent="0.3">
      <c r="D12072" s="48"/>
      <c r="I12072" s="47"/>
    </row>
    <row r="12073" spans="4:9" ht="15" customHeight="1" x14ac:dyDescent="0.3">
      <c r="D12073" s="48"/>
      <c r="I12073" s="47"/>
    </row>
    <row r="12074" spans="4:9" ht="15" customHeight="1" x14ac:dyDescent="0.3">
      <c r="D12074" s="48"/>
      <c r="I12074" s="47"/>
    </row>
    <row r="12075" spans="4:9" ht="15" customHeight="1" x14ac:dyDescent="0.3">
      <c r="D12075" s="48"/>
      <c r="I12075" s="47"/>
    </row>
    <row r="12076" spans="4:9" ht="15" customHeight="1" x14ac:dyDescent="0.3">
      <c r="D12076" s="48"/>
      <c r="I12076" s="47"/>
    </row>
    <row r="12077" spans="4:9" ht="15" customHeight="1" x14ac:dyDescent="0.3">
      <c r="D12077" s="48"/>
      <c r="I12077" s="47"/>
    </row>
    <row r="12078" spans="4:9" ht="15" customHeight="1" x14ac:dyDescent="0.3">
      <c r="D12078" s="48"/>
      <c r="I12078" s="47"/>
    </row>
    <row r="12079" spans="4:9" ht="15" customHeight="1" x14ac:dyDescent="0.3">
      <c r="D12079" s="48"/>
      <c r="I12079" s="47"/>
    </row>
    <row r="12080" spans="4:9" ht="15" customHeight="1" x14ac:dyDescent="0.3">
      <c r="D12080" s="48"/>
      <c r="I12080" s="47"/>
    </row>
    <row r="12081" spans="4:9" ht="15" customHeight="1" x14ac:dyDescent="0.3">
      <c r="D12081" s="48"/>
      <c r="I12081" s="47"/>
    </row>
    <row r="12082" spans="4:9" ht="15" customHeight="1" x14ac:dyDescent="0.3">
      <c r="D12082" s="48"/>
      <c r="I12082" s="47"/>
    </row>
    <row r="12083" spans="4:9" ht="15" customHeight="1" x14ac:dyDescent="0.3">
      <c r="D12083" s="48"/>
      <c r="I12083" s="47"/>
    </row>
    <row r="12084" spans="4:9" ht="15" customHeight="1" x14ac:dyDescent="0.3">
      <c r="D12084" s="48"/>
      <c r="I12084" s="47"/>
    </row>
    <row r="12085" spans="4:9" ht="15" customHeight="1" x14ac:dyDescent="0.3">
      <c r="D12085" s="48"/>
      <c r="I12085" s="47"/>
    </row>
    <row r="12086" spans="4:9" ht="15" customHeight="1" x14ac:dyDescent="0.3">
      <c r="D12086" s="48"/>
      <c r="I12086" s="47"/>
    </row>
    <row r="12087" spans="4:9" ht="15" customHeight="1" x14ac:dyDescent="0.3">
      <c r="D12087" s="48"/>
      <c r="I12087" s="47"/>
    </row>
    <row r="12088" spans="4:9" ht="15" customHeight="1" x14ac:dyDescent="0.3">
      <c r="D12088" s="48"/>
      <c r="I12088" s="47"/>
    </row>
    <row r="12089" spans="4:9" ht="15" customHeight="1" x14ac:dyDescent="0.3">
      <c r="D12089" s="48"/>
      <c r="I12089" s="47"/>
    </row>
    <row r="12090" spans="4:9" ht="15" customHeight="1" x14ac:dyDescent="0.3">
      <c r="D12090" s="48"/>
      <c r="I12090" s="47"/>
    </row>
    <row r="12091" spans="4:9" ht="15" customHeight="1" x14ac:dyDescent="0.3">
      <c r="D12091" s="48"/>
      <c r="I12091" s="47"/>
    </row>
    <row r="12092" spans="4:9" ht="15" customHeight="1" x14ac:dyDescent="0.3">
      <c r="D12092" s="48"/>
      <c r="I12092" s="47"/>
    </row>
    <row r="12093" spans="4:9" ht="15" customHeight="1" x14ac:dyDescent="0.3">
      <c r="D12093" s="48"/>
      <c r="I12093" s="47"/>
    </row>
    <row r="12094" spans="4:9" ht="15" customHeight="1" x14ac:dyDescent="0.3">
      <c r="D12094" s="48"/>
      <c r="I12094" s="47"/>
    </row>
    <row r="12095" spans="4:9" ht="15" customHeight="1" x14ac:dyDescent="0.3">
      <c r="D12095" s="48"/>
      <c r="I12095" s="47"/>
    </row>
    <row r="12096" spans="4:9" ht="15" customHeight="1" x14ac:dyDescent="0.3">
      <c r="D12096" s="48"/>
      <c r="I12096" s="47"/>
    </row>
    <row r="12097" spans="4:9" ht="15" customHeight="1" x14ac:dyDescent="0.3">
      <c r="D12097" s="48"/>
      <c r="I12097" s="47"/>
    </row>
    <row r="12098" spans="4:9" ht="15" customHeight="1" x14ac:dyDescent="0.3">
      <c r="I12098" s="47"/>
    </row>
    <row r="12099" spans="4:9" ht="15" customHeight="1" x14ac:dyDescent="0.3">
      <c r="I12099" s="47"/>
    </row>
    <row r="12100" spans="4:9" ht="15" customHeight="1" x14ac:dyDescent="0.3">
      <c r="I12100" s="47"/>
    </row>
    <row r="12101" spans="4:9" ht="15" customHeight="1" x14ac:dyDescent="0.3">
      <c r="I12101" s="47"/>
    </row>
    <row r="12102" spans="4:9" ht="15" customHeight="1" x14ac:dyDescent="0.3">
      <c r="I12102" s="47"/>
    </row>
    <row r="12103" spans="4:9" ht="15" customHeight="1" x14ac:dyDescent="0.3">
      <c r="I12103" s="47"/>
    </row>
    <row r="12104" spans="4:9" ht="15" customHeight="1" x14ac:dyDescent="0.3">
      <c r="I12104" s="47"/>
    </row>
    <row r="12105" spans="4:9" ht="15" customHeight="1" x14ac:dyDescent="0.3">
      <c r="I12105" s="47"/>
    </row>
    <row r="12106" spans="4:9" ht="15" customHeight="1" x14ac:dyDescent="0.3">
      <c r="I12106" s="47"/>
    </row>
    <row r="12107" spans="4:9" ht="15" customHeight="1" x14ac:dyDescent="0.3">
      <c r="I12107" s="47"/>
    </row>
    <row r="12108" spans="4:9" ht="15" customHeight="1" x14ac:dyDescent="0.3">
      <c r="I12108" s="47"/>
    </row>
    <row r="12109" spans="4:9" ht="15" customHeight="1" x14ac:dyDescent="0.3">
      <c r="I12109" s="47"/>
    </row>
    <row r="12110" spans="4:9" ht="15" customHeight="1" x14ac:dyDescent="0.3">
      <c r="I12110" s="47"/>
    </row>
    <row r="12111" spans="4:9" ht="15" customHeight="1" x14ac:dyDescent="0.3">
      <c r="I12111" s="47"/>
    </row>
    <row r="12112" spans="4:9" ht="15" customHeight="1" x14ac:dyDescent="0.3">
      <c r="I12112" s="47"/>
    </row>
    <row r="12113" spans="9:9" ht="15" customHeight="1" x14ac:dyDescent="0.3">
      <c r="I12113" s="47"/>
    </row>
    <row r="12114" spans="9:9" ht="15" customHeight="1" x14ac:dyDescent="0.3">
      <c r="I12114" s="47"/>
    </row>
    <row r="12115" spans="9:9" ht="15" customHeight="1" x14ac:dyDescent="0.3">
      <c r="I12115" s="47"/>
    </row>
    <row r="12116" spans="9:9" ht="15" customHeight="1" x14ac:dyDescent="0.3">
      <c r="I12116" s="47"/>
    </row>
    <row r="12117" spans="9:9" ht="15" customHeight="1" x14ac:dyDescent="0.3">
      <c r="I12117" s="47"/>
    </row>
    <row r="12118" spans="9:9" ht="15" customHeight="1" x14ac:dyDescent="0.3">
      <c r="I12118" s="47"/>
    </row>
    <row r="12119" spans="9:9" ht="15" customHeight="1" x14ac:dyDescent="0.3">
      <c r="I12119" s="47"/>
    </row>
    <row r="12120" spans="9:9" ht="15" customHeight="1" x14ac:dyDescent="0.3">
      <c r="I12120" s="47"/>
    </row>
    <row r="12121" spans="9:9" ht="15" customHeight="1" x14ac:dyDescent="0.3">
      <c r="I12121" s="47"/>
    </row>
    <row r="12122" spans="9:9" ht="15" customHeight="1" x14ac:dyDescent="0.3">
      <c r="I12122" s="47"/>
    </row>
    <row r="12123" spans="9:9" ht="15" customHeight="1" x14ac:dyDescent="0.3">
      <c r="I12123" s="47"/>
    </row>
    <row r="12124" spans="9:9" ht="15" customHeight="1" x14ac:dyDescent="0.3">
      <c r="I12124" s="47"/>
    </row>
    <row r="12125" spans="9:9" ht="15" customHeight="1" x14ac:dyDescent="0.3">
      <c r="I12125" s="47"/>
    </row>
    <row r="12126" spans="9:9" ht="15" customHeight="1" x14ac:dyDescent="0.3">
      <c r="I12126" s="47"/>
    </row>
    <row r="12127" spans="9:9" ht="15" customHeight="1" x14ac:dyDescent="0.3">
      <c r="I12127" s="47"/>
    </row>
    <row r="12128" spans="9:9" ht="15" customHeight="1" x14ac:dyDescent="0.3">
      <c r="I12128" s="47"/>
    </row>
    <row r="12129" spans="9:9" ht="15" customHeight="1" x14ac:dyDescent="0.3">
      <c r="I12129" s="47"/>
    </row>
    <row r="12130" spans="9:9" ht="15" customHeight="1" x14ac:dyDescent="0.3">
      <c r="I12130" s="47"/>
    </row>
    <row r="12131" spans="9:9" ht="15" customHeight="1" x14ac:dyDescent="0.3">
      <c r="I12131" s="47"/>
    </row>
    <row r="12132" spans="9:9" ht="15" customHeight="1" x14ac:dyDescent="0.3">
      <c r="I12132" s="47"/>
    </row>
    <row r="12133" spans="9:9" ht="15" customHeight="1" x14ac:dyDescent="0.3">
      <c r="I12133" s="47"/>
    </row>
    <row r="12134" spans="9:9" ht="15" customHeight="1" x14ac:dyDescent="0.3">
      <c r="I12134" s="47"/>
    </row>
    <row r="12135" spans="9:9" ht="15" customHeight="1" x14ac:dyDescent="0.3">
      <c r="I12135" s="47"/>
    </row>
    <row r="12136" spans="9:9" ht="15" customHeight="1" x14ac:dyDescent="0.3">
      <c r="I12136" s="47"/>
    </row>
    <row r="12137" spans="9:9" ht="15" customHeight="1" x14ac:dyDescent="0.3">
      <c r="I12137" s="47"/>
    </row>
    <row r="12138" spans="9:9" ht="15" customHeight="1" x14ac:dyDescent="0.3">
      <c r="I12138" s="47"/>
    </row>
    <row r="12139" spans="9:9" ht="15" customHeight="1" x14ac:dyDescent="0.3">
      <c r="I12139" s="47"/>
    </row>
    <row r="12140" spans="9:9" ht="15" customHeight="1" x14ac:dyDescent="0.3">
      <c r="I12140" s="47"/>
    </row>
    <row r="12141" spans="9:9" ht="15" customHeight="1" x14ac:dyDescent="0.3">
      <c r="I12141" s="47"/>
    </row>
    <row r="12142" spans="9:9" ht="15" customHeight="1" x14ac:dyDescent="0.3">
      <c r="I12142" s="47"/>
    </row>
    <row r="12143" spans="9:9" ht="15" customHeight="1" x14ac:dyDescent="0.3">
      <c r="I12143" s="47"/>
    </row>
    <row r="12144" spans="9:9" ht="15" customHeight="1" x14ac:dyDescent="0.3">
      <c r="I12144" s="47"/>
    </row>
    <row r="12145" spans="9:9" ht="15" customHeight="1" x14ac:dyDescent="0.3">
      <c r="I12145" s="47"/>
    </row>
    <row r="12146" spans="9:9" ht="15" customHeight="1" x14ac:dyDescent="0.3">
      <c r="I12146" s="47"/>
    </row>
    <row r="12147" spans="9:9" ht="15" customHeight="1" x14ac:dyDescent="0.3">
      <c r="I12147" s="47"/>
    </row>
    <row r="12148" spans="9:9" ht="15" customHeight="1" x14ac:dyDescent="0.3">
      <c r="I12148" s="47"/>
    </row>
    <row r="12149" spans="9:9" ht="15" customHeight="1" x14ac:dyDescent="0.3">
      <c r="I12149" s="47"/>
    </row>
    <row r="12150" spans="9:9" ht="15" customHeight="1" x14ac:dyDescent="0.3">
      <c r="I12150" s="47"/>
    </row>
    <row r="12151" spans="9:9" ht="15" customHeight="1" x14ac:dyDescent="0.3">
      <c r="I12151" s="47"/>
    </row>
    <row r="12152" spans="9:9" ht="15" customHeight="1" x14ac:dyDescent="0.3">
      <c r="I12152" s="47"/>
    </row>
    <row r="12153" spans="9:9" ht="15" customHeight="1" x14ac:dyDescent="0.3">
      <c r="I12153" s="47"/>
    </row>
    <row r="12154" spans="9:9" ht="15" customHeight="1" x14ac:dyDescent="0.3">
      <c r="I12154" s="47"/>
    </row>
    <row r="12155" spans="9:9" ht="15" customHeight="1" x14ac:dyDescent="0.3">
      <c r="I12155" s="47"/>
    </row>
    <row r="12156" spans="9:9" ht="15" customHeight="1" x14ac:dyDescent="0.3">
      <c r="I12156" s="47"/>
    </row>
    <row r="12157" spans="9:9" ht="15" customHeight="1" x14ac:dyDescent="0.3">
      <c r="I12157" s="47"/>
    </row>
    <row r="12158" spans="9:9" ht="15" customHeight="1" x14ac:dyDescent="0.3">
      <c r="I12158" s="47"/>
    </row>
    <row r="12159" spans="9:9" ht="15" customHeight="1" x14ac:dyDescent="0.3">
      <c r="I12159" s="47"/>
    </row>
    <row r="12160" spans="9:9" ht="15" customHeight="1" x14ac:dyDescent="0.3">
      <c r="I12160" s="47"/>
    </row>
    <row r="12161" spans="9:9" ht="15" customHeight="1" x14ac:dyDescent="0.3">
      <c r="I12161" s="47"/>
    </row>
    <row r="12162" spans="9:9" ht="15" customHeight="1" x14ac:dyDescent="0.3">
      <c r="I12162" s="47"/>
    </row>
    <row r="12163" spans="9:9" ht="15" customHeight="1" x14ac:dyDescent="0.3">
      <c r="I12163" s="47"/>
    </row>
    <row r="12164" spans="9:9" ht="15" customHeight="1" x14ac:dyDescent="0.3">
      <c r="I12164" s="47"/>
    </row>
    <row r="12165" spans="9:9" ht="15" customHeight="1" x14ac:dyDescent="0.3">
      <c r="I12165" s="47"/>
    </row>
    <row r="12166" spans="9:9" ht="15" customHeight="1" x14ac:dyDescent="0.3">
      <c r="I12166" s="47"/>
    </row>
    <row r="12167" spans="9:9" ht="15" customHeight="1" x14ac:dyDescent="0.3">
      <c r="I12167" s="47"/>
    </row>
    <row r="12168" spans="9:9" ht="15" customHeight="1" x14ac:dyDescent="0.3">
      <c r="I12168" s="47"/>
    </row>
    <row r="12169" spans="9:9" ht="15" customHeight="1" x14ac:dyDescent="0.3">
      <c r="I12169" s="47"/>
    </row>
    <row r="12170" spans="9:9" ht="15" customHeight="1" x14ac:dyDescent="0.3">
      <c r="I12170" s="47"/>
    </row>
    <row r="12171" spans="9:9" ht="15" customHeight="1" x14ac:dyDescent="0.3">
      <c r="I12171" s="47"/>
    </row>
    <row r="12172" spans="9:9" ht="15" customHeight="1" x14ac:dyDescent="0.3">
      <c r="I12172" s="47"/>
    </row>
    <row r="12173" spans="9:9" ht="15" customHeight="1" x14ac:dyDescent="0.3">
      <c r="I12173" s="47"/>
    </row>
    <row r="12174" spans="9:9" ht="15" customHeight="1" x14ac:dyDescent="0.3">
      <c r="I12174" s="47"/>
    </row>
    <row r="12175" spans="9:9" ht="15" customHeight="1" x14ac:dyDescent="0.3">
      <c r="I12175" s="47"/>
    </row>
    <row r="12176" spans="9:9" ht="15" customHeight="1" x14ac:dyDescent="0.3">
      <c r="I12176" s="47"/>
    </row>
    <row r="12177" spans="9:9" ht="15" customHeight="1" x14ac:dyDescent="0.3">
      <c r="I12177" s="47"/>
    </row>
    <row r="12178" spans="9:9" ht="15" customHeight="1" x14ac:dyDescent="0.3">
      <c r="I12178" s="47"/>
    </row>
    <row r="12179" spans="9:9" ht="15" customHeight="1" x14ac:dyDescent="0.3">
      <c r="I12179" s="47"/>
    </row>
    <row r="12180" spans="9:9" ht="15" customHeight="1" x14ac:dyDescent="0.3">
      <c r="I12180" s="47"/>
    </row>
    <row r="12181" spans="9:9" ht="15" customHeight="1" x14ac:dyDescent="0.3">
      <c r="I12181" s="47"/>
    </row>
    <row r="12182" spans="9:9" ht="15" customHeight="1" x14ac:dyDescent="0.3">
      <c r="I12182" s="47"/>
    </row>
    <row r="12183" spans="9:9" ht="15" customHeight="1" x14ac:dyDescent="0.3">
      <c r="I12183" s="47"/>
    </row>
    <row r="12184" spans="9:9" ht="15" customHeight="1" x14ac:dyDescent="0.3">
      <c r="I12184" s="47"/>
    </row>
    <row r="12185" spans="9:9" ht="15" customHeight="1" x14ac:dyDescent="0.3">
      <c r="I12185" s="47"/>
    </row>
    <row r="12186" spans="9:9" ht="15" customHeight="1" x14ac:dyDescent="0.3">
      <c r="I12186" s="47"/>
    </row>
    <row r="12187" spans="9:9" ht="15" customHeight="1" x14ac:dyDescent="0.3">
      <c r="I12187" s="47"/>
    </row>
    <row r="12188" spans="9:9" ht="15" customHeight="1" x14ac:dyDescent="0.3">
      <c r="I12188" s="47"/>
    </row>
    <row r="12189" spans="9:9" ht="15" customHeight="1" x14ac:dyDescent="0.3">
      <c r="I12189" s="47"/>
    </row>
    <row r="12190" spans="9:9" ht="15" customHeight="1" x14ac:dyDescent="0.3">
      <c r="I12190" s="47"/>
    </row>
    <row r="12191" spans="9:9" ht="15" customHeight="1" x14ac:dyDescent="0.3">
      <c r="I12191" s="47"/>
    </row>
    <row r="12192" spans="9:9" ht="15" customHeight="1" x14ac:dyDescent="0.3">
      <c r="I12192" s="47"/>
    </row>
    <row r="12193" spans="9:9" ht="15" customHeight="1" x14ac:dyDescent="0.3">
      <c r="I12193" s="47"/>
    </row>
    <row r="12194" spans="9:9" ht="15" customHeight="1" x14ac:dyDescent="0.3">
      <c r="I12194" s="47"/>
    </row>
    <row r="12195" spans="9:9" ht="15" customHeight="1" x14ac:dyDescent="0.3">
      <c r="I12195" s="47"/>
    </row>
    <row r="12196" spans="9:9" ht="15" customHeight="1" x14ac:dyDescent="0.3">
      <c r="I12196" s="47"/>
    </row>
    <row r="12197" spans="9:9" ht="15" customHeight="1" x14ac:dyDescent="0.3">
      <c r="I12197" s="47"/>
    </row>
    <row r="12198" spans="9:9" ht="15" customHeight="1" x14ac:dyDescent="0.3">
      <c r="I12198" s="47"/>
    </row>
    <row r="12199" spans="9:9" ht="15" customHeight="1" x14ac:dyDescent="0.3">
      <c r="I12199" s="47"/>
    </row>
    <row r="12200" spans="9:9" ht="15" customHeight="1" x14ac:dyDescent="0.3">
      <c r="I12200" s="47"/>
    </row>
    <row r="12201" spans="9:9" ht="15" customHeight="1" x14ac:dyDescent="0.3">
      <c r="I12201" s="47"/>
    </row>
    <row r="12202" spans="9:9" ht="15" customHeight="1" x14ac:dyDescent="0.3">
      <c r="I12202" s="47"/>
    </row>
    <row r="12203" spans="9:9" ht="15" customHeight="1" x14ac:dyDescent="0.3">
      <c r="I12203" s="47"/>
    </row>
    <row r="12204" spans="9:9" ht="15" customHeight="1" x14ac:dyDescent="0.3">
      <c r="I12204" s="47"/>
    </row>
    <row r="12205" spans="9:9" ht="15" customHeight="1" x14ac:dyDescent="0.3">
      <c r="I12205" s="47"/>
    </row>
    <row r="12206" spans="9:9" ht="15" customHeight="1" x14ac:dyDescent="0.3">
      <c r="I12206" s="47"/>
    </row>
    <row r="12207" spans="9:9" ht="15" customHeight="1" x14ac:dyDescent="0.3">
      <c r="I12207" s="47"/>
    </row>
    <row r="12208" spans="9:9" ht="15" customHeight="1" x14ac:dyDescent="0.3">
      <c r="I12208" s="47"/>
    </row>
    <row r="12209" spans="9:9" ht="15" customHeight="1" x14ac:dyDescent="0.3">
      <c r="I12209" s="47"/>
    </row>
    <row r="12210" spans="9:9" ht="15" customHeight="1" x14ac:dyDescent="0.3">
      <c r="I12210" s="47"/>
    </row>
    <row r="12211" spans="9:9" ht="15" customHeight="1" x14ac:dyDescent="0.3">
      <c r="I12211" s="47"/>
    </row>
    <row r="12212" spans="9:9" ht="15" customHeight="1" x14ac:dyDescent="0.3">
      <c r="I12212" s="47"/>
    </row>
    <row r="12213" spans="9:9" ht="15" customHeight="1" x14ac:dyDescent="0.3">
      <c r="I12213" s="47"/>
    </row>
    <row r="12214" spans="9:9" ht="15" customHeight="1" x14ac:dyDescent="0.3">
      <c r="I12214" s="47"/>
    </row>
    <row r="12215" spans="9:9" ht="15" customHeight="1" x14ac:dyDescent="0.3">
      <c r="I12215" s="47"/>
    </row>
    <row r="12216" spans="9:9" ht="15" customHeight="1" x14ac:dyDescent="0.3">
      <c r="I12216" s="47"/>
    </row>
    <row r="12217" spans="9:9" ht="15" customHeight="1" x14ac:dyDescent="0.3">
      <c r="I12217" s="47"/>
    </row>
    <row r="12218" spans="9:9" ht="15" customHeight="1" x14ac:dyDescent="0.3">
      <c r="I12218" s="47"/>
    </row>
    <row r="12219" spans="9:9" ht="15" customHeight="1" x14ac:dyDescent="0.3">
      <c r="I12219" s="47"/>
    </row>
    <row r="12220" spans="9:9" ht="15" customHeight="1" x14ac:dyDescent="0.3">
      <c r="I12220" s="47"/>
    </row>
    <row r="12221" spans="9:9" ht="15" customHeight="1" x14ac:dyDescent="0.3">
      <c r="I12221" s="47"/>
    </row>
    <row r="12222" spans="9:9" ht="15" customHeight="1" x14ac:dyDescent="0.3">
      <c r="I12222" s="47"/>
    </row>
    <row r="12223" spans="9:9" ht="15" customHeight="1" x14ac:dyDescent="0.3">
      <c r="I12223" s="47"/>
    </row>
    <row r="12224" spans="9:9" ht="15" customHeight="1" x14ac:dyDescent="0.3">
      <c r="I12224" s="47"/>
    </row>
    <row r="12225" spans="9:9" ht="15" customHeight="1" x14ac:dyDescent="0.3">
      <c r="I12225" s="47"/>
    </row>
    <row r="12226" spans="9:9" ht="15" customHeight="1" x14ac:dyDescent="0.3">
      <c r="I12226" s="47"/>
    </row>
    <row r="12227" spans="9:9" ht="15" customHeight="1" x14ac:dyDescent="0.3">
      <c r="I12227" s="47"/>
    </row>
    <row r="12228" spans="9:9" ht="15" customHeight="1" x14ac:dyDescent="0.3">
      <c r="I12228" s="47"/>
    </row>
    <row r="12229" spans="9:9" ht="15" customHeight="1" x14ac:dyDescent="0.3">
      <c r="I12229" s="47"/>
    </row>
    <row r="12230" spans="9:9" ht="15" customHeight="1" x14ac:dyDescent="0.3">
      <c r="I12230" s="47"/>
    </row>
    <row r="12231" spans="9:9" ht="15" customHeight="1" x14ac:dyDescent="0.3">
      <c r="I12231" s="47"/>
    </row>
    <row r="12232" spans="9:9" ht="15" customHeight="1" x14ac:dyDescent="0.3">
      <c r="I12232" s="47"/>
    </row>
    <row r="12233" spans="9:9" ht="15" customHeight="1" x14ac:dyDescent="0.3">
      <c r="I12233" s="47"/>
    </row>
    <row r="12234" spans="9:9" ht="15" customHeight="1" x14ac:dyDescent="0.3">
      <c r="I12234" s="47"/>
    </row>
    <row r="12235" spans="9:9" ht="15" customHeight="1" x14ac:dyDescent="0.3">
      <c r="I12235" s="47"/>
    </row>
    <row r="12236" spans="9:9" ht="15" customHeight="1" x14ac:dyDescent="0.3">
      <c r="I12236" s="47"/>
    </row>
    <row r="12237" spans="9:9" ht="15" customHeight="1" x14ac:dyDescent="0.3">
      <c r="I12237" s="47"/>
    </row>
    <row r="12238" spans="9:9" ht="15" customHeight="1" x14ac:dyDescent="0.3">
      <c r="I12238" s="47"/>
    </row>
    <row r="12239" spans="9:9" ht="15" customHeight="1" x14ac:dyDescent="0.3">
      <c r="I12239" s="47"/>
    </row>
    <row r="12240" spans="9:9" ht="15" customHeight="1" x14ac:dyDescent="0.3">
      <c r="I12240" s="47"/>
    </row>
    <row r="12241" spans="9:9" ht="15" customHeight="1" x14ac:dyDescent="0.3">
      <c r="I12241" s="47"/>
    </row>
    <row r="12242" spans="9:9" ht="15" customHeight="1" x14ac:dyDescent="0.3">
      <c r="I12242" s="47"/>
    </row>
    <row r="12243" spans="9:9" ht="15" customHeight="1" x14ac:dyDescent="0.3">
      <c r="I12243" s="47"/>
    </row>
    <row r="12244" spans="9:9" ht="15" customHeight="1" x14ac:dyDescent="0.3">
      <c r="I12244" s="47"/>
    </row>
    <row r="12245" spans="9:9" ht="15" customHeight="1" x14ac:dyDescent="0.3">
      <c r="I12245" s="47"/>
    </row>
    <row r="12246" spans="9:9" ht="15" customHeight="1" x14ac:dyDescent="0.3">
      <c r="I12246" s="47"/>
    </row>
    <row r="12247" spans="9:9" ht="15" customHeight="1" x14ac:dyDescent="0.3">
      <c r="I12247" s="47"/>
    </row>
    <row r="12248" spans="9:9" ht="15" customHeight="1" x14ac:dyDescent="0.3">
      <c r="I12248" s="47"/>
    </row>
    <row r="12249" spans="9:9" ht="15" customHeight="1" x14ac:dyDescent="0.3">
      <c r="I12249" s="47"/>
    </row>
    <row r="12250" spans="9:9" ht="15" customHeight="1" x14ac:dyDescent="0.3">
      <c r="I12250" s="47"/>
    </row>
    <row r="12251" spans="9:9" ht="15" customHeight="1" x14ac:dyDescent="0.3">
      <c r="I12251" s="47"/>
    </row>
    <row r="12252" spans="9:9" ht="15" customHeight="1" x14ac:dyDescent="0.3">
      <c r="I12252" s="47"/>
    </row>
    <row r="12253" spans="9:9" ht="15" customHeight="1" x14ac:dyDescent="0.3">
      <c r="I12253" s="47"/>
    </row>
    <row r="12254" spans="9:9" ht="15" customHeight="1" x14ac:dyDescent="0.3">
      <c r="I12254" s="47"/>
    </row>
    <row r="12255" spans="9:9" ht="15" customHeight="1" x14ac:dyDescent="0.3">
      <c r="I12255" s="47"/>
    </row>
    <row r="12256" spans="9:9" ht="15" customHeight="1" x14ac:dyDescent="0.3">
      <c r="I12256" s="47"/>
    </row>
    <row r="12257" spans="9:9" ht="15" customHeight="1" x14ac:dyDescent="0.3">
      <c r="I12257" s="47"/>
    </row>
    <row r="12258" spans="9:9" ht="15" customHeight="1" x14ac:dyDescent="0.3">
      <c r="I12258" s="47"/>
    </row>
    <row r="12259" spans="9:9" ht="15" customHeight="1" x14ac:dyDescent="0.3">
      <c r="I12259" s="47"/>
    </row>
    <row r="12260" spans="9:9" ht="15" customHeight="1" x14ac:dyDescent="0.3">
      <c r="I12260" s="47"/>
    </row>
    <row r="12261" spans="9:9" ht="15" customHeight="1" x14ac:dyDescent="0.3">
      <c r="I12261" s="47"/>
    </row>
    <row r="12262" spans="9:9" ht="15" customHeight="1" x14ac:dyDescent="0.3">
      <c r="I12262" s="47"/>
    </row>
    <row r="12263" spans="9:9" ht="15" customHeight="1" x14ac:dyDescent="0.3">
      <c r="I12263" s="47"/>
    </row>
    <row r="12264" spans="9:9" ht="15" customHeight="1" x14ac:dyDescent="0.3">
      <c r="I12264" s="47"/>
    </row>
    <row r="12265" spans="9:9" ht="15" customHeight="1" x14ac:dyDescent="0.3">
      <c r="I12265" s="47"/>
    </row>
    <row r="12266" spans="9:9" ht="15" customHeight="1" x14ac:dyDescent="0.3">
      <c r="I12266" s="47"/>
    </row>
    <row r="12267" spans="9:9" ht="15" customHeight="1" x14ac:dyDescent="0.3">
      <c r="I12267" s="47"/>
    </row>
    <row r="12268" spans="9:9" ht="15" customHeight="1" x14ac:dyDescent="0.3">
      <c r="I12268" s="47"/>
    </row>
    <row r="12269" spans="9:9" ht="15" customHeight="1" x14ac:dyDescent="0.3">
      <c r="I12269" s="47"/>
    </row>
    <row r="12270" spans="9:9" ht="15" customHeight="1" x14ac:dyDescent="0.3">
      <c r="I12270" s="47"/>
    </row>
    <row r="12271" spans="9:9" ht="15" customHeight="1" x14ac:dyDescent="0.3">
      <c r="I12271" s="47"/>
    </row>
    <row r="12272" spans="9:9" ht="15" customHeight="1" x14ac:dyDescent="0.3">
      <c r="I12272" s="47"/>
    </row>
    <row r="12273" spans="9:9" ht="15" customHeight="1" x14ac:dyDescent="0.3">
      <c r="I12273" s="47"/>
    </row>
    <row r="12274" spans="9:9" ht="15" customHeight="1" x14ac:dyDescent="0.3">
      <c r="I12274" s="47"/>
    </row>
    <row r="12275" spans="9:9" ht="15" customHeight="1" x14ac:dyDescent="0.3">
      <c r="I12275" s="47"/>
    </row>
    <row r="12276" spans="9:9" ht="15" customHeight="1" x14ac:dyDescent="0.3">
      <c r="I12276" s="47"/>
    </row>
    <row r="12277" spans="9:9" ht="15" customHeight="1" x14ac:dyDescent="0.3">
      <c r="I12277" s="47"/>
    </row>
    <row r="12278" spans="9:9" ht="15" customHeight="1" x14ac:dyDescent="0.3">
      <c r="I12278" s="47"/>
    </row>
    <row r="12279" spans="9:9" ht="15" customHeight="1" x14ac:dyDescent="0.3">
      <c r="I12279" s="47"/>
    </row>
    <row r="12280" spans="9:9" ht="15" customHeight="1" x14ac:dyDescent="0.3">
      <c r="I12280" s="47"/>
    </row>
    <row r="12281" spans="9:9" ht="15" customHeight="1" x14ac:dyDescent="0.3">
      <c r="I12281" s="47"/>
    </row>
    <row r="12282" spans="9:9" ht="15" customHeight="1" x14ac:dyDescent="0.3">
      <c r="I12282" s="47"/>
    </row>
    <row r="12283" spans="9:9" ht="15" customHeight="1" x14ac:dyDescent="0.3">
      <c r="I12283" s="47"/>
    </row>
    <row r="12284" spans="9:9" ht="15" customHeight="1" x14ac:dyDescent="0.3">
      <c r="I12284" s="47"/>
    </row>
    <row r="12285" spans="9:9" ht="15" customHeight="1" x14ac:dyDescent="0.3">
      <c r="I12285" s="47"/>
    </row>
    <row r="12286" spans="9:9" ht="15" customHeight="1" x14ac:dyDescent="0.3">
      <c r="I12286" s="47"/>
    </row>
    <row r="12287" spans="9:9" ht="15" customHeight="1" x14ac:dyDescent="0.3">
      <c r="I12287" s="47"/>
    </row>
    <row r="12288" spans="9:9" ht="15" customHeight="1" x14ac:dyDescent="0.3">
      <c r="I12288" s="47"/>
    </row>
    <row r="12289" spans="9:9" ht="15" customHeight="1" x14ac:dyDescent="0.3">
      <c r="I12289" s="47"/>
    </row>
    <row r="12290" spans="9:9" ht="15" customHeight="1" x14ac:dyDescent="0.3">
      <c r="I12290" s="47"/>
    </row>
    <row r="12291" spans="9:9" ht="15" customHeight="1" x14ac:dyDescent="0.3">
      <c r="I12291" s="47"/>
    </row>
    <row r="12292" spans="9:9" ht="15" customHeight="1" x14ac:dyDescent="0.3">
      <c r="I12292" s="47"/>
    </row>
    <row r="12293" spans="9:9" ht="15" customHeight="1" x14ac:dyDescent="0.3">
      <c r="I12293" s="47"/>
    </row>
    <row r="12294" spans="9:9" ht="15" customHeight="1" x14ac:dyDescent="0.3">
      <c r="I12294" s="47"/>
    </row>
    <row r="12295" spans="9:9" ht="15" customHeight="1" x14ac:dyDescent="0.3">
      <c r="I12295" s="47"/>
    </row>
    <row r="12296" spans="9:9" ht="15" customHeight="1" x14ac:dyDescent="0.3">
      <c r="I12296" s="47"/>
    </row>
    <row r="12297" spans="9:9" ht="15" customHeight="1" x14ac:dyDescent="0.3">
      <c r="I12297" s="47"/>
    </row>
    <row r="12298" spans="9:9" ht="15" customHeight="1" x14ac:dyDescent="0.3">
      <c r="I12298" s="47"/>
    </row>
    <row r="12299" spans="9:9" ht="15" customHeight="1" x14ac:dyDescent="0.3">
      <c r="I12299" s="47"/>
    </row>
    <row r="12300" spans="9:9" ht="15" customHeight="1" x14ac:dyDescent="0.3">
      <c r="I12300" s="47"/>
    </row>
    <row r="12301" spans="9:9" ht="15" customHeight="1" x14ac:dyDescent="0.3">
      <c r="I12301" s="47"/>
    </row>
    <row r="12302" spans="9:9" ht="15" customHeight="1" x14ac:dyDescent="0.3">
      <c r="I12302" s="47"/>
    </row>
    <row r="12303" spans="9:9" ht="15" customHeight="1" x14ac:dyDescent="0.3">
      <c r="I12303" s="47"/>
    </row>
    <row r="12304" spans="9:9" ht="15" customHeight="1" x14ac:dyDescent="0.3">
      <c r="I12304" s="47"/>
    </row>
    <row r="12305" spans="9:9" ht="15" customHeight="1" x14ac:dyDescent="0.3">
      <c r="I12305" s="47"/>
    </row>
    <row r="12306" spans="9:9" ht="15" customHeight="1" x14ac:dyDescent="0.3">
      <c r="I12306" s="47"/>
    </row>
    <row r="12307" spans="9:9" ht="15" customHeight="1" x14ac:dyDescent="0.3">
      <c r="I12307" s="47"/>
    </row>
    <row r="12308" spans="9:9" ht="15" customHeight="1" x14ac:dyDescent="0.3">
      <c r="I12308" s="47"/>
    </row>
    <row r="12309" spans="9:9" ht="15" customHeight="1" x14ac:dyDescent="0.3">
      <c r="I12309" s="47"/>
    </row>
    <row r="12310" spans="9:9" ht="15" customHeight="1" x14ac:dyDescent="0.3">
      <c r="I12310" s="47"/>
    </row>
    <row r="12311" spans="9:9" ht="15" customHeight="1" x14ac:dyDescent="0.3">
      <c r="I12311" s="47"/>
    </row>
    <row r="12312" spans="9:9" ht="15" customHeight="1" x14ac:dyDescent="0.3">
      <c r="I12312" s="47"/>
    </row>
    <row r="12313" spans="9:9" ht="15" customHeight="1" x14ac:dyDescent="0.3">
      <c r="I12313" s="47"/>
    </row>
    <row r="12314" spans="9:9" ht="15" customHeight="1" x14ac:dyDescent="0.3">
      <c r="I12314" s="47"/>
    </row>
    <row r="12315" spans="9:9" ht="15" customHeight="1" x14ac:dyDescent="0.3">
      <c r="I12315" s="47"/>
    </row>
    <row r="12316" spans="9:9" ht="15" customHeight="1" x14ac:dyDescent="0.3">
      <c r="I12316" s="47"/>
    </row>
    <row r="12317" spans="9:9" ht="15" customHeight="1" x14ac:dyDescent="0.3">
      <c r="I12317" s="47"/>
    </row>
    <row r="12318" spans="9:9" ht="15" customHeight="1" x14ac:dyDescent="0.3">
      <c r="I12318" s="47"/>
    </row>
    <row r="12319" spans="9:9" ht="15" customHeight="1" x14ac:dyDescent="0.3">
      <c r="I12319" s="47"/>
    </row>
    <row r="12320" spans="9:9" ht="15" customHeight="1" x14ac:dyDescent="0.3">
      <c r="I12320" s="47"/>
    </row>
    <row r="12321" spans="9:9" ht="15" customHeight="1" x14ac:dyDescent="0.3">
      <c r="I12321" s="47"/>
    </row>
    <row r="12322" spans="9:9" ht="15" customHeight="1" x14ac:dyDescent="0.3">
      <c r="I12322" s="47"/>
    </row>
    <row r="12323" spans="9:9" ht="15" customHeight="1" x14ac:dyDescent="0.3">
      <c r="I12323" s="47"/>
    </row>
    <row r="12324" spans="9:9" ht="15" customHeight="1" x14ac:dyDescent="0.3">
      <c r="I12324" s="47"/>
    </row>
    <row r="12325" spans="9:9" ht="15" customHeight="1" x14ac:dyDescent="0.3">
      <c r="I12325" s="47"/>
    </row>
    <row r="12326" spans="9:9" ht="15" customHeight="1" x14ac:dyDescent="0.3">
      <c r="I12326" s="47"/>
    </row>
    <row r="12327" spans="9:9" ht="15" customHeight="1" x14ac:dyDescent="0.3">
      <c r="I12327" s="47"/>
    </row>
    <row r="12328" spans="9:9" ht="15" customHeight="1" x14ac:dyDescent="0.3">
      <c r="I12328" s="47"/>
    </row>
    <row r="12329" spans="9:9" ht="15" customHeight="1" x14ac:dyDescent="0.3">
      <c r="I12329" s="47"/>
    </row>
    <row r="12330" spans="9:9" ht="15" customHeight="1" x14ac:dyDescent="0.3">
      <c r="I12330" s="47"/>
    </row>
    <row r="12331" spans="9:9" ht="15" customHeight="1" x14ac:dyDescent="0.3">
      <c r="I12331" s="47"/>
    </row>
    <row r="12332" spans="9:9" ht="15" customHeight="1" x14ac:dyDescent="0.3">
      <c r="I12332" s="47"/>
    </row>
    <row r="12333" spans="9:9" ht="15" customHeight="1" x14ac:dyDescent="0.3">
      <c r="I12333" s="47"/>
    </row>
    <row r="12334" spans="9:9" ht="15" customHeight="1" x14ac:dyDescent="0.3">
      <c r="I12334" s="47"/>
    </row>
    <row r="12335" spans="9:9" ht="15" customHeight="1" x14ac:dyDescent="0.3">
      <c r="I12335" s="47"/>
    </row>
    <row r="12336" spans="9:9" ht="15" customHeight="1" x14ac:dyDescent="0.3">
      <c r="I12336" s="47"/>
    </row>
    <row r="12337" spans="9:9" ht="15" customHeight="1" x14ac:dyDescent="0.3">
      <c r="I12337" s="47"/>
    </row>
    <row r="12338" spans="9:9" ht="15" customHeight="1" x14ac:dyDescent="0.3">
      <c r="I12338" s="47"/>
    </row>
    <row r="12339" spans="9:9" ht="15" customHeight="1" x14ac:dyDescent="0.3">
      <c r="I12339" s="47"/>
    </row>
    <row r="12340" spans="9:9" ht="15" customHeight="1" x14ac:dyDescent="0.3">
      <c r="I12340" s="47"/>
    </row>
    <row r="12341" spans="9:9" ht="15" customHeight="1" x14ac:dyDescent="0.3">
      <c r="I12341" s="47"/>
    </row>
    <row r="12342" spans="9:9" ht="15" customHeight="1" x14ac:dyDescent="0.3">
      <c r="I12342" s="47"/>
    </row>
    <row r="12343" spans="9:9" ht="15" customHeight="1" x14ac:dyDescent="0.3">
      <c r="I12343" s="47"/>
    </row>
    <row r="12344" spans="9:9" ht="15" customHeight="1" x14ac:dyDescent="0.3">
      <c r="I12344" s="47"/>
    </row>
    <row r="12345" spans="9:9" ht="15" customHeight="1" x14ac:dyDescent="0.3">
      <c r="I12345" s="47"/>
    </row>
    <row r="12346" spans="9:9" ht="15" customHeight="1" x14ac:dyDescent="0.3">
      <c r="I12346" s="47"/>
    </row>
    <row r="12347" spans="9:9" ht="15" customHeight="1" x14ac:dyDescent="0.3">
      <c r="I12347" s="47"/>
    </row>
    <row r="12348" spans="9:9" ht="15" customHeight="1" x14ac:dyDescent="0.3">
      <c r="I12348" s="47"/>
    </row>
    <row r="12349" spans="9:9" ht="15" customHeight="1" x14ac:dyDescent="0.3">
      <c r="I12349" s="47"/>
    </row>
    <row r="12350" spans="9:9" ht="15" customHeight="1" x14ac:dyDescent="0.3">
      <c r="I12350" s="47"/>
    </row>
    <row r="12351" spans="9:9" ht="15" customHeight="1" x14ac:dyDescent="0.3">
      <c r="I12351" s="47"/>
    </row>
    <row r="12352" spans="9:9" ht="15" customHeight="1" x14ac:dyDescent="0.3">
      <c r="I12352" s="47"/>
    </row>
    <row r="12353" spans="9:9" ht="15" customHeight="1" x14ac:dyDescent="0.3">
      <c r="I12353" s="47"/>
    </row>
    <row r="12354" spans="9:9" ht="15" customHeight="1" x14ac:dyDescent="0.3">
      <c r="I12354" s="47"/>
    </row>
    <row r="12355" spans="9:9" ht="15" customHeight="1" x14ac:dyDescent="0.3">
      <c r="I12355" s="47"/>
    </row>
    <row r="12356" spans="9:9" ht="15" customHeight="1" x14ac:dyDescent="0.3">
      <c r="I12356" s="47"/>
    </row>
    <row r="12357" spans="9:9" ht="15" customHeight="1" x14ac:dyDescent="0.3">
      <c r="I12357" s="47"/>
    </row>
    <row r="12358" spans="9:9" ht="15" customHeight="1" x14ac:dyDescent="0.3">
      <c r="I12358" s="47"/>
    </row>
    <row r="12359" spans="9:9" ht="15" customHeight="1" x14ac:dyDescent="0.3">
      <c r="I12359" s="47"/>
    </row>
    <row r="12360" spans="9:9" ht="15" customHeight="1" x14ac:dyDescent="0.3">
      <c r="I12360" s="47"/>
    </row>
    <row r="12361" spans="9:9" ht="15" customHeight="1" x14ac:dyDescent="0.3">
      <c r="I12361" s="47"/>
    </row>
    <row r="12362" spans="9:9" ht="15" customHeight="1" x14ac:dyDescent="0.3">
      <c r="I12362" s="47"/>
    </row>
    <row r="12363" spans="9:9" ht="15" customHeight="1" x14ac:dyDescent="0.3">
      <c r="I12363" s="47"/>
    </row>
    <row r="12364" spans="9:9" ht="15" customHeight="1" x14ac:dyDescent="0.3">
      <c r="I12364" s="47"/>
    </row>
    <row r="12365" spans="9:9" ht="15" customHeight="1" x14ac:dyDescent="0.3">
      <c r="I12365" s="47"/>
    </row>
    <row r="12366" spans="9:9" ht="15" customHeight="1" x14ac:dyDescent="0.3">
      <c r="I12366" s="47"/>
    </row>
    <row r="12367" spans="9:9" ht="15" customHeight="1" x14ac:dyDescent="0.3">
      <c r="I12367" s="47"/>
    </row>
    <row r="12368" spans="9:9" ht="15" customHeight="1" x14ac:dyDescent="0.3">
      <c r="I12368" s="47"/>
    </row>
    <row r="12369" spans="9:9" ht="15" customHeight="1" x14ac:dyDescent="0.3">
      <c r="I12369" s="47"/>
    </row>
    <row r="12370" spans="9:9" ht="15" customHeight="1" x14ac:dyDescent="0.3">
      <c r="I12370" s="47"/>
    </row>
    <row r="12371" spans="9:9" ht="15" customHeight="1" x14ac:dyDescent="0.3">
      <c r="I12371" s="47"/>
    </row>
    <row r="12372" spans="9:9" ht="15" customHeight="1" x14ac:dyDescent="0.3">
      <c r="I12372" s="47"/>
    </row>
    <row r="12373" spans="9:9" ht="15" customHeight="1" x14ac:dyDescent="0.3">
      <c r="I12373" s="47"/>
    </row>
    <row r="12374" spans="9:9" ht="15" customHeight="1" x14ac:dyDescent="0.3">
      <c r="I12374" s="47"/>
    </row>
    <row r="12375" spans="9:9" ht="15" customHeight="1" x14ac:dyDescent="0.3">
      <c r="I12375" s="47"/>
    </row>
    <row r="12376" spans="9:9" ht="15" customHeight="1" x14ac:dyDescent="0.3">
      <c r="I12376" s="47"/>
    </row>
    <row r="12377" spans="9:9" ht="15" customHeight="1" x14ac:dyDescent="0.3">
      <c r="I12377" s="47"/>
    </row>
    <row r="12378" spans="9:9" ht="15" customHeight="1" x14ac:dyDescent="0.3">
      <c r="I12378" s="47"/>
    </row>
    <row r="12379" spans="9:9" ht="15" customHeight="1" x14ac:dyDescent="0.3">
      <c r="I12379" s="47"/>
    </row>
    <row r="12380" spans="9:9" ht="15" customHeight="1" x14ac:dyDescent="0.3">
      <c r="I12380" s="47"/>
    </row>
    <row r="12381" spans="9:9" ht="15" customHeight="1" x14ac:dyDescent="0.3">
      <c r="I12381" s="47"/>
    </row>
    <row r="12382" spans="9:9" ht="15" customHeight="1" x14ac:dyDescent="0.3">
      <c r="I12382" s="47"/>
    </row>
    <row r="12383" spans="9:9" ht="15" customHeight="1" x14ac:dyDescent="0.3">
      <c r="I12383" s="47"/>
    </row>
    <row r="12384" spans="9:9" ht="15" customHeight="1" x14ac:dyDescent="0.3">
      <c r="I12384" s="47"/>
    </row>
    <row r="12385" spans="9:9" ht="15" customHeight="1" x14ac:dyDescent="0.3">
      <c r="I12385" s="47"/>
    </row>
    <row r="12386" spans="9:9" ht="15" customHeight="1" x14ac:dyDescent="0.3">
      <c r="I12386" s="47"/>
    </row>
    <row r="12387" spans="9:9" ht="15" customHeight="1" x14ac:dyDescent="0.3">
      <c r="I12387" s="47"/>
    </row>
    <row r="12388" spans="9:9" ht="15" customHeight="1" x14ac:dyDescent="0.3">
      <c r="I12388" s="47"/>
    </row>
    <row r="12389" spans="9:9" ht="15" customHeight="1" x14ac:dyDescent="0.3">
      <c r="I12389" s="47"/>
    </row>
    <row r="12390" spans="9:9" ht="15" customHeight="1" x14ac:dyDescent="0.3">
      <c r="I12390" s="47"/>
    </row>
    <row r="12391" spans="9:9" ht="15" customHeight="1" x14ac:dyDescent="0.3">
      <c r="I12391" s="47"/>
    </row>
    <row r="12392" spans="9:9" ht="15" customHeight="1" x14ac:dyDescent="0.3">
      <c r="I12392" s="47"/>
    </row>
    <row r="12393" spans="9:9" ht="15" customHeight="1" x14ac:dyDescent="0.3">
      <c r="I12393" s="47"/>
    </row>
    <row r="12394" spans="9:9" ht="15" customHeight="1" x14ac:dyDescent="0.3">
      <c r="I12394" s="47"/>
    </row>
    <row r="12395" spans="9:9" ht="15" customHeight="1" x14ac:dyDescent="0.3">
      <c r="I12395" s="47"/>
    </row>
    <row r="12396" spans="9:9" ht="15" customHeight="1" x14ac:dyDescent="0.3">
      <c r="I12396" s="47"/>
    </row>
    <row r="12397" spans="9:9" ht="15" customHeight="1" x14ac:dyDescent="0.3">
      <c r="I12397" s="47"/>
    </row>
    <row r="12398" spans="9:9" ht="15" customHeight="1" x14ac:dyDescent="0.3">
      <c r="I12398" s="47"/>
    </row>
    <row r="12399" spans="9:9" ht="15" customHeight="1" x14ac:dyDescent="0.3">
      <c r="I12399" s="47"/>
    </row>
    <row r="12400" spans="9:9" ht="15" customHeight="1" x14ac:dyDescent="0.3">
      <c r="I12400" s="47"/>
    </row>
    <row r="12401" spans="9:9" ht="15" customHeight="1" x14ac:dyDescent="0.3">
      <c r="I12401" s="47"/>
    </row>
    <row r="12402" spans="9:9" ht="15" customHeight="1" x14ac:dyDescent="0.3">
      <c r="I12402" s="47"/>
    </row>
    <row r="12403" spans="9:9" ht="15" customHeight="1" x14ac:dyDescent="0.3">
      <c r="I12403" s="47"/>
    </row>
    <row r="12404" spans="9:9" ht="15" customHeight="1" x14ac:dyDescent="0.3">
      <c r="I12404" s="47"/>
    </row>
    <row r="12405" spans="9:9" ht="15" customHeight="1" x14ac:dyDescent="0.3">
      <c r="I12405" s="47"/>
    </row>
    <row r="12406" spans="9:9" ht="15" customHeight="1" x14ac:dyDescent="0.3">
      <c r="I12406" s="47"/>
    </row>
    <row r="12407" spans="9:9" ht="15" customHeight="1" x14ac:dyDescent="0.3">
      <c r="I12407" s="47"/>
    </row>
    <row r="12408" spans="9:9" ht="15" customHeight="1" x14ac:dyDescent="0.3">
      <c r="I12408" s="47"/>
    </row>
    <row r="12409" spans="9:9" ht="15" customHeight="1" x14ac:dyDescent="0.3">
      <c r="I12409" s="47"/>
    </row>
    <row r="12410" spans="9:9" ht="15" customHeight="1" x14ac:dyDescent="0.3">
      <c r="I12410" s="47"/>
    </row>
    <row r="12411" spans="9:9" ht="15" customHeight="1" x14ac:dyDescent="0.3">
      <c r="I12411" s="47"/>
    </row>
    <row r="12412" spans="9:9" ht="15" customHeight="1" x14ac:dyDescent="0.3">
      <c r="I12412" s="47"/>
    </row>
    <row r="12413" spans="9:9" ht="15" customHeight="1" x14ac:dyDescent="0.3">
      <c r="I12413" s="47"/>
    </row>
    <row r="12414" spans="9:9" ht="15" customHeight="1" x14ac:dyDescent="0.3">
      <c r="I12414" s="47"/>
    </row>
    <row r="12415" spans="9:9" ht="15" customHeight="1" x14ac:dyDescent="0.3">
      <c r="I12415" s="47"/>
    </row>
    <row r="12416" spans="9:9" ht="15" customHeight="1" x14ac:dyDescent="0.3">
      <c r="I12416" s="47"/>
    </row>
    <row r="12417" spans="9:9" ht="15" customHeight="1" x14ac:dyDescent="0.3">
      <c r="I12417" s="47"/>
    </row>
    <row r="12418" spans="9:9" ht="15" customHeight="1" x14ac:dyDescent="0.3">
      <c r="I12418" s="47"/>
    </row>
    <row r="12419" spans="9:9" ht="15" customHeight="1" x14ac:dyDescent="0.3">
      <c r="I12419" s="47"/>
    </row>
    <row r="12420" spans="9:9" ht="15" customHeight="1" x14ac:dyDescent="0.3">
      <c r="I12420" s="47"/>
    </row>
    <row r="12421" spans="9:9" ht="15" customHeight="1" x14ac:dyDescent="0.3">
      <c r="I12421" s="47"/>
    </row>
    <row r="12422" spans="9:9" ht="15" customHeight="1" x14ac:dyDescent="0.3">
      <c r="I12422" s="47"/>
    </row>
    <row r="12423" spans="9:9" ht="15" customHeight="1" x14ac:dyDescent="0.3">
      <c r="I12423" s="47"/>
    </row>
    <row r="12424" spans="9:9" ht="15" customHeight="1" x14ac:dyDescent="0.3">
      <c r="I12424" s="47"/>
    </row>
    <row r="12425" spans="9:9" ht="15" customHeight="1" x14ac:dyDescent="0.3">
      <c r="I12425" s="47"/>
    </row>
    <row r="12426" spans="9:9" ht="15" customHeight="1" x14ac:dyDescent="0.3">
      <c r="I12426" s="47"/>
    </row>
    <row r="12427" spans="9:9" ht="15" customHeight="1" x14ac:dyDescent="0.3">
      <c r="I12427" s="47"/>
    </row>
    <row r="12428" spans="9:9" ht="15" customHeight="1" x14ac:dyDescent="0.3">
      <c r="I12428" s="47"/>
    </row>
    <row r="12429" spans="9:9" ht="15" customHeight="1" x14ac:dyDescent="0.3">
      <c r="I12429" s="47"/>
    </row>
    <row r="12430" spans="9:9" ht="15" customHeight="1" x14ac:dyDescent="0.3">
      <c r="I12430" s="47"/>
    </row>
    <row r="12431" spans="9:9" ht="15" customHeight="1" x14ac:dyDescent="0.3">
      <c r="I12431" s="47"/>
    </row>
    <row r="12432" spans="9:9" ht="15" customHeight="1" x14ac:dyDescent="0.3">
      <c r="I12432" s="47"/>
    </row>
    <row r="12433" spans="9:9" ht="15" customHeight="1" x14ac:dyDescent="0.3">
      <c r="I12433" s="47"/>
    </row>
    <row r="12434" spans="9:9" ht="15" customHeight="1" x14ac:dyDescent="0.3">
      <c r="I12434" s="47"/>
    </row>
    <row r="12435" spans="9:9" ht="15" customHeight="1" x14ac:dyDescent="0.3">
      <c r="I12435" s="47"/>
    </row>
    <row r="12436" spans="9:9" ht="15" customHeight="1" x14ac:dyDescent="0.3">
      <c r="I12436" s="47"/>
    </row>
    <row r="12437" spans="9:9" ht="15" customHeight="1" x14ac:dyDescent="0.3">
      <c r="I12437" s="47"/>
    </row>
    <row r="12438" spans="9:9" ht="15" customHeight="1" x14ac:dyDescent="0.3">
      <c r="I12438" s="47"/>
    </row>
    <row r="12439" spans="9:9" ht="15" customHeight="1" x14ac:dyDescent="0.3">
      <c r="I12439" s="47"/>
    </row>
    <row r="12440" spans="9:9" ht="15" customHeight="1" x14ac:dyDescent="0.3">
      <c r="I12440" s="47"/>
    </row>
    <row r="12441" spans="9:9" ht="15" customHeight="1" x14ac:dyDescent="0.3">
      <c r="I12441" s="47"/>
    </row>
    <row r="12442" spans="9:9" ht="15" customHeight="1" x14ac:dyDescent="0.3">
      <c r="I12442" s="47"/>
    </row>
    <row r="12443" spans="9:9" ht="15" customHeight="1" x14ac:dyDescent="0.3">
      <c r="I12443" s="47"/>
    </row>
    <row r="12444" spans="9:9" ht="15" customHeight="1" x14ac:dyDescent="0.3">
      <c r="I12444" s="47"/>
    </row>
    <row r="12445" spans="9:9" ht="15" customHeight="1" x14ac:dyDescent="0.3">
      <c r="I12445" s="47"/>
    </row>
    <row r="12446" spans="9:9" ht="15" customHeight="1" x14ac:dyDescent="0.3">
      <c r="I12446" s="47"/>
    </row>
    <row r="12447" spans="9:9" ht="15" customHeight="1" x14ac:dyDescent="0.3">
      <c r="I12447" s="47"/>
    </row>
    <row r="12448" spans="9:9" ht="15" customHeight="1" x14ac:dyDescent="0.3">
      <c r="I12448" s="47"/>
    </row>
    <row r="12449" spans="9:9" ht="15" customHeight="1" x14ac:dyDescent="0.3">
      <c r="I12449" s="47"/>
    </row>
    <row r="12450" spans="9:9" ht="15" customHeight="1" x14ac:dyDescent="0.3">
      <c r="I12450" s="47"/>
    </row>
    <row r="12451" spans="9:9" ht="15" customHeight="1" x14ac:dyDescent="0.3">
      <c r="I12451" s="47"/>
    </row>
    <row r="12452" spans="9:9" ht="15" customHeight="1" x14ac:dyDescent="0.3">
      <c r="I12452" s="47"/>
    </row>
    <row r="12453" spans="9:9" ht="15" customHeight="1" x14ac:dyDescent="0.3">
      <c r="I12453" s="47"/>
    </row>
    <row r="12454" spans="9:9" ht="15" customHeight="1" x14ac:dyDescent="0.3">
      <c r="I12454" s="47"/>
    </row>
    <row r="12455" spans="9:9" ht="15" customHeight="1" x14ac:dyDescent="0.3">
      <c r="I12455" s="47"/>
    </row>
    <row r="12456" spans="9:9" ht="15" customHeight="1" x14ac:dyDescent="0.3">
      <c r="I12456" s="47"/>
    </row>
    <row r="12457" spans="9:9" ht="15" customHeight="1" x14ac:dyDescent="0.3">
      <c r="I12457" s="47"/>
    </row>
    <row r="12458" spans="9:9" ht="15" customHeight="1" x14ac:dyDescent="0.3">
      <c r="I12458" s="47"/>
    </row>
    <row r="12459" spans="9:9" ht="15" customHeight="1" x14ac:dyDescent="0.3">
      <c r="I12459" s="47"/>
    </row>
    <row r="12460" spans="9:9" ht="15" customHeight="1" x14ac:dyDescent="0.3">
      <c r="I12460" s="47"/>
    </row>
    <row r="12461" spans="9:9" ht="15" customHeight="1" x14ac:dyDescent="0.3">
      <c r="I12461" s="47"/>
    </row>
    <row r="12462" spans="9:9" ht="15" customHeight="1" x14ac:dyDescent="0.3">
      <c r="I12462" s="47"/>
    </row>
    <row r="12463" spans="9:9" ht="15" customHeight="1" x14ac:dyDescent="0.3">
      <c r="I12463" s="47"/>
    </row>
    <row r="12464" spans="9:9" ht="15" customHeight="1" x14ac:dyDescent="0.3">
      <c r="I12464" s="47"/>
    </row>
    <row r="12465" spans="9:9" ht="15" customHeight="1" x14ac:dyDescent="0.3">
      <c r="I12465" s="47"/>
    </row>
    <row r="12466" spans="9:9" ht="15" customHeight="1" x14ac:dyDescent="0.3">
      <c r="I12466" s="47"/>
    </row>
    <row r="12467" spans="9:9" ht="15" customHeight="1" x14ac:dyDescent="0.3">
      <c r="I12467" s="47"/>
    </row>
    <row r="12468" spans="9:9" ht="15" customHeight="1" x14ac:dyDescent="0.3">
      <c r="I12468" s="47"/>
    </row>
    <row r="12469" spans="9:9" ht="15" customHeight="1" x14ac:dyDescent="0.3">
      <c r="I12469" s="47"/>
    </row>
    <row r="12470" spans="9:9" ht="15" customHeight="1" x14ac:dyDescent="0.3">
      <c r="I12470" s="47"/>
    </row>
    <row r="12471" spans="9:9" ht="15" customHeight="1" x14ac:dyDescent="0.3">
      <c r="I12471" s="47"/>
    </row>
    <row r="12472" spans="9:9" ht="15" customHeight="1" x14ac:dyDescent="0.3">
      <c r="I12472" s="47"/>
    </row>
    <row r="12473" spans="9:9" ht="15" customHeight="1" x14ac:dyDescent="0.3">
      <c r="I12473" s="47"/>
    </row>
    <row r="12474" spans="9:9" ht="15" customHeight="1" x14ac:dyDescent="0.3">
      <c r="I12474" s="47"/>
    </row>
    <row r="12475" spans="9:9" ht="15" customHeight="1" x14ac:dyDescent="0.3">
      <c r="I12475" s="47"/>
    </row>
    <row r="12476" spans="9:9" ht="15" customHeight="1" x14ac:dyDescent="0.3">
      <c r="I12476" s="47"/>
    </row>
    <row r="12477" spans="9:9" ht="15" customHeight="1" x14ac:dyDescent="0.3">
      <c r="I12477" s="47"/>
    </row>
    <row r="12478" spans="9:9" ht="15" customHeight="1" x14ac:dyDescent="0.3">
      <c r="I12478" s="47"/>
    </row>
    <row r="12479" spans="9:9" ht="15" customHeight="1" x14ac:dyDescent="0.3">
      <c r="I12479" s="47"/>
    </row>
    <row r="12480" spans="9:9" ht="15" customHeight="1" x14ac:dyDescent="0.3">
      <c r="I12480" s="47"/>
    </row>
    <row r="12481" spans="9:9" ht="15" customHeight="1" x14ac:dyDescent="0.3">
      <c r="I12481" s="47"/>
    </row>
    <row r="12482" spans="9:9" ht="15" customHeight="1" x14ac:dyDescent="0.3">
      <c r="I12482" s="47"/>
    </row>
    <row r="12483" spans="9:9" ht="15" customHeight="1" x14ac:dyDescent="0.3">
      <c r="I12483" s="47"/>
    </row>
    <row r="12484" spans="9:9" ht="15" customHeight="1" x14ac:dyDescent="0.3">
      <c r="I12484" s="47"/>
    </row>
    <row r="12485" spans="9:9" ht="15" customHeight="1" x14ac:dyDescent="0.3">
      <c r="I12485" s="47"/>
    </row>
    <row r="12486" spans="9:9" ht="15" customHeight="1" x14ac:dyDescent="0.3">
      <c r="I12486" s="47"/>
    </row>
    <row r="12487" spans="9:9" ht="15" customHeight="1" x14ac:dyDescent="0.3">
      <c r="I12487" s="47"/>
    </row>
    <row r="12488" spans="9:9" ht="15" customHeight="1" x14ac:dyDescent="0.3">
      <c r="I12488" s="47"/>
    </row>
    <row r="12489" spans="9:9" ht="15" customHeight="1" x14ac:dyDescent="0.3">
      <c r="I12489" s="47"/>
    </row>
    <row r="12490" spans="9:9" ht="15" customHeight="1" x14ac:dyDescent="0.3">
      <c r="I12490" s="47"/>
    </row>
    <row r="12491" spans="9:9" ht="15" customHeight="1" x14ac:dyDescent="0.3">
      <c r="I12491" s="47"/>
    </row>
    <row r="12492" spans="9:9" ht="15" customHeight="1" x14ac:dyDescent="0.3">
      <c r="I12492" s="47"/>
    </row>
    <row r="12493" spans="9:9" ht="15" customHeight="1" x14ac:dyDescent="0.3">
      <c r="I12493" s="47"/>
    </row>
    <row r="12494" spans="9:9" ht="15" customHeight="1" x14ac:dyDescent="0.3">
      <c r="I12494" s="47"/>
    </row>
    <row r="12495" spans="9:9" ht="15" customHeight="1" x14ac:dyDescent="0.3">
      <c r="I12495" s="47"/>
    </row>
    <row r="12496" spans="9:9" ht="15" customHeight="1" x14ac:dyDescent="0.3">
      <c r="I12496" s="47"/>
    </row>
    <row r="12497" spans="9:9" ht="15" customHeight="1" x14ac:dyDescent="0.3">
      <c r="I12497" s="47"/>
    </row>
    <row r="12498" spans="9:9" ht="15" customHeight="1" x14ac:dyDescent="0.3">
      <c r="I12498" s="47"/>
    </row>
    <row r="12499" spans="9:9" ht="15" customHeight="1" x14ac:dyDescent="0.3">
      <c r="I12499" s="47"/>
    </row>
    <row r="12500" spans="9:9" ht="15" customHeight="1" x14ac:dyDescent="0.3">
      <c r="I12500" s="47"/>
    </row>
    <row r="12501" spans="9:9" ht="15" customHeight="1" x14ac:dyDescent="0.3">
      <c r="I12501" s="47"/>
    </row>
    <row r="12502" spans="9:9" ht="15" customHeight="1" x14ac:dyDescent="0.3">
      <c r="I12502" s="47"/>
    </row>
    <row r="12503" spans="9:9" ht="15" customHeight="1" x14ac:dyDescent="0.3">
      <c r="I12503" s="47"/>
    </row>
    <row r="12504" spans="9:9" ht="15" customHeight="1" x14ac:dyDescent="0.3">
      <c r="I12504" s="47"/>
    </row>
    <row r="12505" spans="9:9" ht="15" customHeight="1" x14ac:dyDescent="0.3">
      <c r="I12505" s="47"/>
    </row>
    <row r="12506" spans="9:9" ht="15" customHeight="1" x14ac:dyDescent="0.3">
      <c r="I12506" s="47"/>
    </row>
    <row r="12507" spans="9:9" ht="15" customHeight="1" x14ac:dyDescent="0.3">
      <c r="I12507" s="47"/>
    </row>
    <row r="12508" spans="9:9" ht="15" customHeight="1" x14ac:dyDescent="0.3">
      <c r="I12508" s="47"/>
    </row>
    <row r="12509" spans="9:9" ht="15" customHeight="1" x14ac:dyDescent="0.3">
      <c r="I12509" s="47"/>
    </row>
    <row r="12510" spans="9:9" ht="15" customHeight="1" x14ac:dyDescent="0.3">
      <c r="I12510" s="47"/>
    </row>
    <row r="12511" spans="9:9" ht="15" customHeight="1" x14ac:dyDescent="0.3">
      <c r="I12511" s="47"/>
    </row>
    <row r="12512" spans="9:9" ht="15" customHeight="1" x14ac:dyDescent="0.3">
      <c r="I12512" s="47"/>
    </row>
    <row r="12513" spans="9:9" ht="15" customHeight="1" x14ac:dyDescent="0.3">
      <c r="I12513" s="47"/>
    </row>
    <row r="12514" spans="9:9" ht="15" customHeight="1" x14ac:dyDescent="0.3">
      <c r="I12514" s="47"/>
    </row>
    <row r="12515" spans="9:9" ht="15" customHeight="1" x14ac:dyDescent="0.3">
      <c r="I12515" s="47"/>
    </row>
    <row r="12516" spans="9:9" ht="15" customHeight="1" x14ac:dyDescent="0.3">
      <c r="I12516" s="47"/>
    </row>
    <row r="12517" spans="9:9" ht="15" customHeight="1" x14ac:dyDescent="0.3">
      <c r="I12517" s="47"/>
    </row>
    <row r="12518" spans="9:9" ht="15" customHeight="1" x14ac:dyDescent="0.3">
      <c r="I12518" s="47"/>
    </row>
    <row r="12519" spans="9:9" ht="15" customHeight="1" x14ac:dyDescent="0.3">
      <c r="I12519" s="47"/>
    </row>
    <row r="12520" spans="9:9" ht="15" customHeight="1" x14ac:dyDescent="0.3">
      <c r="I12520" s="47"/>
    </row>
    <row r="12521" spans="9:9" ht="15" customHeight="1" x14ac:dyDescent="0.3">
      <c r="I12521" s="47"/>
    </row>
    <row r="12522" spans="9:9" ht="15" customHeight="1" x14ac:dyDescent="0.3">
      <c r="I12522" s="47"/>
    </row>
    <row r="12523" spans="9:9" ht="15" customHeight="1" x14ac:dyDescent="0.3">
      <c r="I12523" s="47"/>
    </row>
    <row r="12524" spans="9:9" ht="15" customHeight="1" x14ac:dyDescent="0.3">
      <c r="I12524" s="47"/>
    </row>
    <row r="12525" spans="9:9" ht="15" customHeight="1" x14ac:dyDescent="0.3">
      <c r="I12525" s="47"/>
    </row>
    <row r="12526" spans="9:9" ht="15" customHeight="1" x14ac:dyDescent="0.3">
      <c r="I12526" s="47"/>
    </row>
    <row r="12527" spans="9:9" ht="15" customHeight="1" x14ac:dyDescent="0.3">
      <c r="I12527" s="47"/>
    </row>
    <row r="12528" spans="9:9" ht="15" customHeight="1" x14ac:dyDescent="0.3">
      <c r="I12528" s="47"/>
    </row>
    <row r="12529" spans="9:9" ht="15" customHeight="1" x14ac:dyDescent="0.3">
      <c r="I12529" s="47"/>
    </row>
    <row r="12530" spans="9:9" ht="15" customHeight="1" x14ac:dyDescent="0.3">
      <c r="I12530" s="47"/>
    </row>
    <row r="12531" spans="9:9" ht="15" customHeight="1" x14ac:dyDescent="0.3">
      <c r="I12531" s="47"/>
    </row>
    <row r="12532" spans="9:9" ht="15" customHeight="1" x14ac:dyDescent="0.3">
      <c r="I12532" s="47"/>
    </row>
    <row r="12533" spans="9:9" ht="15" customHeight="1" x14ac:dyDescent="0.3">
      <c r="I12533" s="47"/>
    </row>
    <row r="12534" spans="9:9" ht="15" customHeight="1" x14ac:dyDescent="0.3">
      <c r="I12534" s="47"/>
    </row>
    <row r="12535" spans="9:9" ht="15" customHeight="1" x14ac:dyDescent="0.3">
      <c r="I12535" s="47"/>
    </row>
    <row r="12536" spans="9:9" ht="15" customHeight="1" x14ac:dyDescent="0.3">
      <c r="I12536" s="47"/>
    </row>
    <row r="12537" spans="9:9" ht="15" customHeight="1" x14ac:dyDescent="0.3">
      <c r="I12537" s="47"/>
    </row>
    <row r="12538" spans="9:9" ht="15" customHeight="1" x14ac:dyDescent="0.3">
      <c r="I12538" s="47"/>
    </row>
    <row r="12539" spans="9:9" ht="15" customHeight="1" x14ac:dyDescent="0.3">
      <c r="I12539" s="47"/>
    </row>
    <row r="12540" spans="9:9" ht="15" customHeight="1" x14ac:dyDescent="0.3">
      <c r="I12540" s="47"/>
    </row>
    <row r="12541" spans="9:9" ht="15" customHeight="1" x14ac:dyDescent="0.3">
      <c r="I12541" s="47"/>
    </row>
    <row r="12542" spans="9:9" ht="15" customHeight="1" x14ac:dyDescent="0.3">
      <c r="I12542" s="47"/>
    </row>
    <row r="12543" spans="9:9" ht="15" customHeight="1" x14ac:dyDescent="0.3">
      <c r="I12543" s="47"/>
    </row>
    <row r="12544" spans="9:9" ht="15" customHeight="1" x14ac:dyDescent="0.3">
      <c r="I12544" s="47"/>
    </row>
    <row r="12545" spans="9:9" ht="15" customHeight="1" x14ac:dyDescent="0.3">
      <c r="I12545" s="47"/>
    </row>
    <row r="12546" spans="9:9" ht="15" customHeight="1" x14ac:dyDescent="0.3">
      <c r="I12546" s="47"/>
    </row>
    <row r="12547" spans="9:9" ht="15" customHeight="1" x14ac:dyDescent="0.3">
      <c r="I12547" s="47"/>
    </row>
    <row r="12548" spans="9:9" ht="15" customHeight="1" x14ac:dyDescent="0.3">
      <c r="I12548" s="47"/>
    </row>
    <row r="12549" spans="9:9" ht="15" customHeight="1" x14ac:dyDescent="0.3">
      <c r="I12549" s="47"/>
    </row>
    <row r="12550" spans="9:9" ht="15" customHeight="1" x14ac:dyDescent="0.3">
      <c r="I12550" s="47"/>
    </row>
    <row r="12551" spans="9:9" ht="15" customHeight="1" x14ac:dyDescent="0.3">
      <c r="I12551" s="47"/>
    </row>
    <row r="12552" spans="9:9" ht="15" customHeight="1" x14ac:dyDescent="0.3">
      <c r="I12552" s="47"/>
    </row>
    <row r="12553" spans="9:9" ht="15" customHeight="1" x14ac:dyDescent="0.3">
      <c r="I12553" s="47"/>
    </row>
    <row r="12554" spans="9:9" ht="15" customHeight="1" x14ac:dyDescent="0.3">
      <c r="I12554" s="47"/>
    </row>
    <row r="12555" spans="9:9" ht="15" customHeight="1" x14ac:dyDescent="0.3">
      <c r="I12555" s="47"/>
    </row>
    <row r="12556" spans="9:9" ht="15" customHeight="1" x14ac:dyDescent="0.3">
      <c r="I12556" s="47"/>
    </row>
    <row r="12557" spans="9:9" ht="15" customHeight="1" x14ac:dyDescent="0.3">
      <c r="I12557" s="47"/>
    </row>
    <row r="12558" spans="9:9" ht="15" customHeight="1" x14ac:dyDescent="0.3">
      <c r="I12558" s="47"/>
    </row>
    <row r="12559" spans="9:9" ht="15" customHeight="1" x14ac:dyDescent="0.3">
      <c r="I12559" s="47"/>
    </row>
    <row r="12560" spans="9:9" ht="15" customHeight="1" x14ac:dyDescent="0.3">
      <c r="I12560" s="47"/>
    </row>
    <row r="12561" spans="9:9" ht="15" customHeight="1" x14ac:dyDescent="0.3">
      <c r="I12561" s="47"/>
    </row>
    <row r="12562" spans="9:9" ht="15" customHeight="1" x14ac:dyDescent="0.3">
      <c r="I12562" s="47"/>
    </row>
    <row r="12563" spans="9:9" ht="15" customHeight="1" x14ac:dyDescent="0.3">
      <c r="I12563" s="47"/>
    </row>
    <row r="12564" spans="9:9" ht="15" customHeight="1" x14ac:dyDescent="0.3">
      <c r="I12564" s="47"/>
    </row>
    <row r="12565" spans="9:9" ht="15" customHeight="1" x14ac:dyDescent="0.3">
      <c r="I12565" s="47"/>
    </row>
    <row r="12566" spans="9:9" ht="15" customHeight="1" x14ac:dyDescent="0.3">
      <c r="I12566" s="47"/>
    </row>
    <row r="12567" spans="9:9" ht="15" customHeight="1" x14ac:dyDescent="0.3">
      <c r="I12567" s="47"/>
    </row>
    <row r="12568" spans="9:9" ht="15" customHeight="1" x14ac:dyDescent="0.3">
      <c r="I12568" s="47"/>
    </row>
    <row r="12569" spans="9:9" ht="15" customHeight="1" x14ac:dyDescent="0.3">
      <c r="I12569" s="47"/>
    </row>
    <row r="12570" spans="9:9" ht="15" customHeight="1" x14ac:dyDescent="0.3">
      <c r="I12570" s="47"/>
    </row>
    <row r="12571" spans="9:9" ht="15" customHeight="1" x14ac:dyDescent="0.3">
      <c r="I12571" s="47"/>
    </row>
    <row r="12572" spans="9:9" ht="15" customHeight="1" x14ac:dyDescent="0.3">
      <c r="I12572" s="47"/>
    </row>
    <row r="12573" spans="9:9" ht="15" customHeight="1" x14ac:dyDescent="0.3">
      <c r="I12573" s="47"/>
    </row>
    <row r="12574" spans="9:9" ht="15" customHeight="1" x14ac:dyDescent="0.3">
      <c r="I12574" s="47"/>
    </row>
    <row r="12575" spans="9:9" ht="15" customHeight="1" x14ac:dyDescent="0.3">
      <c r="I12575" s="47"/>
    </row>
    <row r="12576" spans="9:9" ht="15" customHeight="1" x14ac:dyDescent="0.3">
      <c r="I12576" s="47"/>
    </row>
    <row r="12577" spans="9:9" ht="15" customHeight="1" x14ac:dyDescent="0.3">
      <c r="I12577" s="47"/>
    </row>
    <row r="12578" spans="9:9" ht="15" customHeight="1" x14ac:dyDescent="0.3">
      <c r="I12578" s="47"/>
    </row>
    <row r="12579" spans="9:9" ht="15" customHeight="1" x14ac:dyDescent="0.3">
      <c r="I12579" s="47"/>
    </row>
    <row r="12580" spans="9:9" ht="15" customHeight="1" x14ac:dyDescent="0.3">
      <c r="I12580" s="47"/>
    </row>
    <row r="12581" spans="9:9" ht="15" customHeight="1" x14ac:dyDescent="0.3">
      <c r="I12581" s="47"/>
    </row>
    <row r="12582" spans="9:9" ht="15" customHeight="1" x14ac:dyDescent="0.3">
      <c r="I12582" s="47"/>
    </row>
    <row r="12583" spans="9:9" ht="15" customHeight="1" x14ac:dyDescent="0.3">
      <c r="I12583" s="47"/>
    </row>
    <row r="12584" spans="9:9" ht="15" customHeight="1" x14ac:dyDescent="0.3">
      <c r="I12584" s="47"/>
    </row>
    <row r="12585" spans="9:9" ht="15" customHeight="1" x14ac:dyDescent="0.3">
      <c r="I12585" s="47"/>
    </row>
    <row r="12586" spans="9:9" ht="15" customHeight="1" x14ac:dyDescent="0.3">
      <c r="I12586" s="47"/>
    </row>
    <row r="12587" spans="9:9" ht="15" customHeight="1" x14ac:dyDescent="0.3">
      <c r="I12587" s="47"/>
    </row>
    <row r="12588" spans="9:9" ht="15" customHeight="1" x14ac:dyDescent="0.3">
      <c r="I12588" s="47"/>
    </row>
    <row r="12589" spans="9:9" ht="15" customHeight="1" x14ac:dyDescent="0.3">
      <c r="I12589" s="47"/>
    </row>
    <row r="12590" spans="9:9" ht="15" customHeight="1" x14ac:dyDescent="0.3">
      <c r="I12590" s="47"/>
    </row>
    <row r="12591" spans="9:9" ht="15" customHeight="1" x14ac:dyDescent="0.3">
      <c r="I12591" s="47"/>
    </row>
    <row r="12592" spans="9:9" ht="15" customHeight="1" x14ac:dyDescent="0.3">
      <c r="I12592" s="47"/>
    </row>
    <row r="12593" spans="9:9" ht="15" customHeight="1" x14ac:dyDescent="0.3">
      <c r="I12593" s="47"/>
    </row>
    <row r="12594" spans="9:9" ht="15" customHeight="1" x14ac:dyDescent="0.3">
      <c r="I12594" s="47"/>
    </row>
    <row r="12595" spans="9:9" ht="15" customHeight="1" x14ac:dyDescent="0.3">
      <c r="I12595" s="47"/>
    </row>
    <row r="12596" spans="9:9" ht="15" customHeight="1" x14ac:dyDescent="0.3">
      <c r="I12596" s="47"/>
    </row>
    <row r="12597" spans="9:9" ht="15" customHeight="1" x14ac:dyDescent="0.3">
      <c r="I12597" s="47"/>
    </row>
    <row r="12598" spans="9:9" ht="15" customHeight="1" x14ac:dyDescent="0.3">
      <c r="I12598" s="47"/>
    </row>
    <row r="12599" spans="9:9" ht="15" customHeight="1" x14ac:dyDescent="0.3">
      <c r="I12599" s="47"/>
    </row>
    <row r="12600" spans="9:9" ht="15" customHeight="1" x14ac:dyDescent="0.3">
      <c r="I12600" s="47"/>
    </row>
    <row r="12601" spans="9:9" ht="15" customHeight="1" x14ac:dyDescent="0.3">
      <c r="I12601" s="47"/>
    </row>
    <row r="12602" spans="9:9" ht="15" customHeight="1" x14ac:dyDescent="0.3">
      <c r="I12602" s="47"/>
    </row>
    <row r="12603" spans="9:9" ht="15" customHeight="1" x14ac:dyDescent="0.3">
      <c r="I12603" s="47"/>
    </row>
    <row r="12604" spans="9:9" ht="15" customHeight="1" x14ac:dyDescent="0.3">
      <c r="I12604" s="47"/>
    </row>
    <row r="12605" spans="9:9" ht="15" customHeight="1" x14ac:dyDescent="0.3">
      <c r="I12605" s="47"/>
    </row>
    <row r="12606" spans="9:9" ht="15" customHeight="1" x14ac:dyDescent="0.3">
      <c r="I12606" s="47"/>
    </row>
    <row r="12607" spans="9:9" ht="15" customHeight="1" x14ac:dyDescent="0.3">
      <c r="I12607" s="47"/>
    </row>
    <row r="12608" spans="9:9" ht="15" customHeight="1" x14ac:dyDescent="0.3">
      <c r="I12608" s="47"/>
    </row>
    <row r="12609" spans="9:9" ht="15" customHeight="1" x14ac:dyDescent="0.3">
      <c r="I12609" s="47"/>
    </row>
    <row r="12610" spans="9:9" ht="15" customHeight="1" x14ac:dyDescent="0.3">
      <c r="I12610" s="47"/>
    </row>
    <row r="12611" spans="9:9" ht="15" customHeight="1" x14ac:dyDescent="0.3">
      <c r="I12611" s="47"/>
    </row>
    <row r="12612" spans="9:9" ht="15" customHeight="1" x14ac:dyDescent="0.3">
      <c r="I12612" s="47"/>
    </row>
    <row r="12613" spans="9:9" ht="15" customHeight="1" x14ac:dyDescent="0.3">
      <c r="I12613" s="47"/>
    </row>
    <row r="12614" spans="9:9" ht="15" customHeight="1" x14ac:dyDescent="0.3">
      <c r="I12614" s="47"/>
    </row>
    <row r="12615" spans="9:9" ht="15" customHeight="1" x14ac:dyDescent="0.3">
      <c r="I12615" s="47"/>
    </row>
    <row r="12616" spans="9:9" ht="15" customHeight="1" x14ac:dyDescent="0.3">
      <c r="I12616" s="47"/>
    </row>
    <row r="12617" spans="9:9" ht="15" customHeight="1" x14ac:dyDescent="0.3">
      <c r="I12617" s="47"/>
    </row>
    <row r="12618" spans="9:9" ht="15" customHeight="1" x14ac:dyDescent="0.3">
      <c r="I12618" s="47"/>
    </row>
    <row r="12619" spans="9:9" ht="15" customHeight="1" x14ac:dyDescent="0.3">
      <c r="I12619" s="47"/>
    </row>
    <row r="12620" spans="9:9" ht="15" customHeight="1" x14ac:dyDescent="0.3">
      <c r="I12620" s="47"/>
    </row>
    <row r="12621" spans="9:9" ht="15" customHeight="1" x14ac:dyDescent="0.3">
      <c r="I12621" s="47"/>
    </row>
    <row r="12622" spans="9:9" ht="15" customHeight="1" x14ac:dyDescent="0.3">
      <c r="I12622" s="47"/>
    </row>
    <row r="12623" spans="9:9" ht="15" customHeight="1" x14ac:dyDescent="0.3">
      <c r="I12623" s="47"/>
    </row>
    <row r="12624" spans="9:9" ht="15" customHeight="1" x14ac:dyDescent="0.3">
      <c r="I12624" s="47"/>
    </row>
    <row r="12625" spans="9:9" ht="15" customHeight="1" x14ac:dyDescent="0.3">
      <c r="I12625" s="47"/>
    </row>
    <row r="12626" spans="9:9" ht="15" customHeight="1" x14ac:dyDescent="0.3">
      <c r="I12626" s="47"/>
    </row>
    <row r="12627" spans="9:9" ht="15" customHeight="1" x14ac:dyDescent="0.3">
      <c r="I12627" s="47"/>
    </row>
    <row r="12628" spans="9:9" ht="15" customHeight="1" x14ac:dyDescent="0.3">
      <c r="I12628" s="47"/>
    </row>
    <row r="12629" spans="9:9" ht="15" customHeight="1" x14ac:dyDescent="0.3">
      <c r="I12629" s="47"/>
    </row>
    <row r="12630" spans="9:9" ht="15" customHeight="1" x14ac:dyDescent="0.3">
      <c r="I12630" s="47"/>
    </row>
    <row r="12631" spans="9:9" ht="15" customHeight="1" x14ac:dyDescent="0.3">
      <c r="I12631" s="47"/>
    </row>
    <row r="12632" spans="9:9" ht="15" customHeight="1" x14ac:dyDescent="0.3">
      <c r="I12632" s="47"/>
    </row>
    <row r="12633" spans="9:9" ht="15" customHeight="1" x14ac:dyDescent="0.3">
      <c r="I12633" s="47"/>
    </row>
    <row r="12634" spans="9:9" ht="15" customHeight="1" x14ac:dyDescent="0.3">
      <c r="I12634" s="47"/>
    </row>
    <row r="12635" spans="9:9" ht="15" customHeight="1" x14ac:dyDescent="0.3">
      <c r="I12635" s="47"/>
    </row>
    <row r="12636" spans="9:9" ht="15" customHeight="1" x14ac:dyDescent="0.3">
      <c r="I12636" s="47"/>
    </row>
    <row r="12637" spans="9:9" ht="15" customHeight="1" x14ac:dyDescent="0.3">
      <c r="I12637" s="47"/>
    </row>
    <row r="12638" spans="9:9" ht="15" customHeight="1" x14ac:dyDescent="0.3">
      <c r="I12638" s="47"/>
    </row>
    <row r="12639" spans="9:9" ht="15" customHeight="1" x14ac:dyDescent="0.3">
      <c r="I12639" s="47"/>
    </row>
    <row r="12640" spans="9:9" ht="15" customHeight="1" x14ac:dyDescent="0.3">
      <c r="I12640" s="47"/>
    </row>
    <row r="12641" spans="9:9" ht="15" customHeight="1" x14ac:dyDescent="0.3">
      <c r="I12641" s="47"/>
    </row>
    <row r="12642" spans="9:9" ht="15" customHeight="1" x14ac:dyDescent="0.3">
      <c r="I12642" s="47"/>
    </row>
    <row r="12643" spans="9:9" ht="15" customHeight="1" x14ac:dyDescent="0.3">
      <c r="I12643" s="47"/>
    </row>
    <row r="12644" spans="9:9" ht="15" customHeight="1" x14ac:dyDescent="0.3">
      <c r="I12644" s="47"/>
    </row>
    <row r="12645" spans="9:9" ht="15" customHeight="1" x14ac:dyDescent="0.3">
      <c r="I12645" s="47"/>
    </row>
    <row r="12646" spans="9:9" ht="15" customHeight="1" x14ac:dyDescent="0.3">
      <c r="I12646" s="47"/>
    </row>
    <row r="12647" spans="9:9" ht="15" customHeight="1" x14ac:dyDescent="0.3">
      <c r="I12647" s="47"/>
    </row>
    <row r="12648" spans="9:9" ht="15" customHeight="1" x14ac:dyDescent="0.3">
      <c r="I12648" s="47"/>
    </row>
    <row r="12649" spans="9:9" ht="15" customHeight="1" x14ac:dyDescent="0.3">
      <c r="I12649" s="47"/>
    </row>
    <row r="12650" spans="9:9" ht="15" customHeight="1" x14ac:dyDescent="0.3">
      <c r="I12650" s="47"/>
    </row>
    <row r="12651" spans="9:9" ht="15" customHeight="1" x14ac:dyDescent="0.3">
      <c r="I12651" s="47"/>
    </row>
    <row r="12652" spans="9:9" ht="15" customHeight="1" x14ac:dyDescent="0.3">
      <c r="I12652" s="47"/>
    </row>
    <row r="12653" spans="9:9" ht="15" customHeight="1" x14ac:dyDescent="0.3">
      <c r="I12653" s="47"/>
    </row>
    <row r="12654" spans="9:9" ht="15" customHeight="1" x14ac:dyDescent="0.3">
      <c r="I12654" s="47"/>
    </row>
    <row r="12655" spans="9:9" ht="15" customHeight="1" x14ac:dyDescent="0.3">
      <c r="I12655" s="47"/>
    </row>
    <row r="12656" spans="9:9" ht="15" customHeight="1" x14ac:dyDescent="0.3">
      <c r="I12656" s="47"/>
    </row>
    <row r="12657" spans="9:9" ht="15" customHeight="1" x14ac:dyDescent="0.3">
      <c r="I12657" s="47"/>
    </row>
    <row r="12658" spans="9:9" ht="15" customHeight="1" x14ac:dyDescent="0.3">
      <c r="I12658" s="47"/>
    </row>
    <row r="12659" spans="9:9" ht="15" customHeight="1" x14ac:dyDescent="0.3">
      <c r="I12659" s="47"/>
    </row>
    <row r="12660" spans="9:9" ht="15" customHeight="1" x14ac:dyDescent="0.3">
      <c r="I12660" s="47"/>
    </row>
    <row r="12661" spans="9:9" ht="15" customHeight="1" x14ac:dyDescent="0.3">
      <c r="I12661" s="47"/>
    </row>
    <row r="12662" spans="9:9" ht="15" customHeight="1" x14ac:dyDescent="0.3">
      <c r="I12662" s="47"/>
    </row>
    <row r="12663" spans="9:9" ht="15" customHeight="1" x14ac:dyDescent="0.3">
      <c r="I12663" s="47"/>
    </row>
    <row r="12664" spans="9:9" ht="15" customHeight="1" x14ac:dyDescent="0.3">
      <c r="I12664" s="47"/>
    </row>
    <row r="12665" spans="9:9" ht="15" customHeight="1" x14ac:dyDescent="0.3">
      <c r="I12665" s="47"/>
    </row>
    <row r="12666" spans="9:9" ht="15" customHeight="1" x14ac:dyDescent="0.3">
      <c r="I12666" s="47"/>
    </row>
    <row r="12667" spans="9:9" ht="15" customHeight="1" x14ac:dyDescent="0.3">
      <c r="I12667" s="47"/>
    </row>
    <row r="12668" spans="9:9" ht="15" customHeight="1" x14ac:dyDescent="0.3">
      <c r="I12668" s="47"/>
    </row>
    <row r="12669" spans="9:9" ht="15" customHeight="1" x14ac:dyDescent="0.3">
      <c r="I12669" s="47"/>
    </row>
    <row r="12670" spans="9:9" ht="15" customHeight="1" x14ac:dyDescent="0.3">
      <c r="I12670" s="47"/>
    </row>
    <row r="12671" spans="9:9" ht="15" customHeight="1" x14ac:dyDescent="0.3">
      <c r="I12671" s="47"/>
    </row>
    <row r="12672" spans="9:9" ht="15" customHeight="1" x14ac:dyDescent="0.3">
      <c r="I12672" s="47"/>
    </row>
    <row r="12673" spans="9:9" ht="15" customHeight="1" x14ac:dyDescent="0.3">
      <c r="I12673" s="47"/>
    </row>
    <row r="12674" spans="9:9" ht="15" customHeight="1" x14ac:dyDescent="0.3">
      <c r="I12674" s="47"/>
    </row>
    <row r="12675" spans="9:9" ht="15" customHeight="1" x14ac:dyDescent="0.3">
      <c r="I12675" s="47"/>
    </row>
    <row r="12676" spans="9:9" ht="15" customHeight="1" x14ac:dyDescent="0.3">
      <c r="I12676" s="47"/>
    </row>
    <row r="12677" spans="9:9" ht="15" customHeight="1" x14ac:dyDescent="0.3">
      <c r="I12677" s="47"/>
    </row>
    <row r="12678" spans="9:9" ht="15" customHeight="1" x14ac:dyDescent="0.3">
      <c r="I12678" s="47"/>
    </row>
    <row r="12679" spans="9:9" ht="15" customHeight="1" x14ac:dyDescent="0.3">
      <c r="I12679" s="47"/>
    </row>
    <row r="12680" spans="9:9" ht="15" customHeight="1" x14ac:dyDescent="0.3">
      <c r="I12680" s="47"/>
    </row>
    <row r="12681" spans="9:9" ht="15" customHeight="1" x14ac:dyDescent="0.3">
      <c r="I12681" s="47"/>
    </row>
    <row r="12682" spans="9:9" ht="15" customHeight="1" x14ac:dyDescent="0.3">
      <c r="I12682" s="47"/>
    </row>
    <row r="12683" spans="9:9" ht="15" customHeight="1" x14ac:dyDescent="0.3">
      <c r="I12683" s="47"/>
    </row>
    <row r="12684" spans="9:9" ht="15" customHeight="1" x14ac:dyDescent="0.3">
      <c r="I12684" s="47"/>
    </row>
    <row r="12685" spans="9:9" ht="15" customHeight="1" x14ac:dyDescent="0.3">
      <c r="I12685" s="47"/>
    </row>
    <row r="12686" spans="9:9" ht="15" customHeight="1" x14ac:dyDescent="0.3">
      <c r="I12686" s="47"/>
    </row>
    <row r="12687" spans="9:9" ht="15" customHeight="1" x14ac:dyDescent="0.3">
      <c r="I12687" s="47"/>
    </row>
    <row r="12688" spans="9:9" ht="15" customHeight="1" x14ac:dyDescent="0.3">
      <c r="I12688" s="47"/>
    </row>
    <row r="12689" spans="9:9" ht="15" customHeight="1" x14ac:dyDescent="0.3">
      <c r="I12689" s="47"/>
    </row>
    <row r="12690" spans="9:9" ht="15" customHeight="1" x14ac:dyDescent="0.3">
      <c r="I12690" s="47"/>
    </row>
    <row r="12691" spans="9:9" ht="15" customHeight="1" x14ac:dyDescent="0.3">
      <c r="I12691" s="47"/>
    </row>
    <row r="12692" spans="9:9" ht="15" customHeight="1" x14ac:dyDescent="0.3">
      <c r="I12692" s="47"/>
    </row>
    <row r="12693" spans="9:9" ht="15" customHeight="1" x14ac:dyDescent="0.3">
      <c r="I12693" s="47"/>
    </row>
    <row r="12694" spans="9:9" ht="15" customHeight="1" x14ac:dyDescent="0.3">
      <c r="I12694" s="47"/>
    </row>
    <row r="12695" spans="9:9" ht="15" customHeight="1" x14ac:dyDescent="0.3">
      <c r="I12695" s="47"/>
    </row>
    <row r="12696" spans="9:9" ht="15" customHeight="1" x14ac:dyDescent="0.3">
      <c r="I12696" s="47"/>
    </row>
    <row r="12697" spans="9:9" ht="15" customHeight="1" x14ac:dyDescent="0.3">
      <c r="I12697" s="47"/>
    </row>
    <row r="12698" spans="9:9" ht="15" customHeight="1" x14ac:dyDescent="0.3">
      <c r="I12698" s="47"/>
    </row>
    <row r="12699" spans="9:9" ht="15" customHeight="1" x14ac:dyDescent="0.3">
      <c r="I12699" s="47"/>
    </row>
    <row r="12700" spans="9:9" ht="15" customHeight="1" x14ac:dyDescent="0.3">
      <c r="I12700" s="47"/>
    </row>
    <row r="12701" spans="9:9" ht="15" customHeight="1" x14ac:dyDescent="0.3">
      <c r="I12701" s="47"/>
    </row>
    <row r="12702" spans="9:9" ht="15" customHeight="1" x14ac:dyDescent="0.3">
      <c r="I12702" s="47"/>
    </row>
    <row r="12703" spans="9:9" ht="15" customHeight="1" x14ac:dyDescent="0.3">
      <c r="I12703" s="47"/>
    </row>
    <row r="12704" spans="9:9" ht="15" customHeight="1" x14ac:dyDescent="0.3">
      <c r="I12704" s="47"/>
    </row>
    <row r="12705" spans="9:9" ht="15" customHeight="1" x14ac:dyDescent="0.3">
      <c r="I12705" s="47"/>
    </row>
    <row r="12706" spans="9:9" ht="15" customHeight="1" x14ac:dyDescent="0.3">
      <c r="I12706" s="47"/>
    </row>
    <row r="12707" spans="9:9" ht="15" customHeight="1" x14ac:dyDescent="0.3">
      <c r="I12707" s="47"/>
    </row>
    <row r="12708" spans="9:9" ht="15" customHeight="1" x14ac:dyDescent="0.3">
      <c r="I12708" s="47"/>
    </row>
    <row r="12709" spans="9:9" ht="15" customHeight="1" x14ac:dyDescent="0.3">
      <c r="I12709" s="47"/>
    </row>
    <row r="12710" spans="9:9" ht="15" customHeight="1" x14ac:dyDescent="0.3">
      <c r="I12710" s="47"/>
    </row>
    <row r="12711" spans="9:9" ht="15" customHeight="1" x14ac:dyDescent="0.3">
      <c r="I12711" s="47"/>
    </row>
    <row r="12712" spans="9:9" ht="15" customHeight="1" x14ac:dyDescent="0.3">
      <c r="I12712" s="47"/>
    </row>
    <row r="12713" spans="9:9" ht="15" customHeight="1" x14ac:dyDescent="0.3">
      <c r="I12713" s="47"/>
    </row>
    <row r="12714" spans="9:9" ht="15" customHeight="1" x14ac:dyDescent="0.3">
      <c r="I12714" s="47"/>
    </row>
    <row r="12715" spans="9:9" ht="15" customHeight="1" x14ac:dyDescent="0.3">
      <c r="I12715" s="47"/>
    </row>
    <row r="12716" spans="9:9" ht="15" customHeight="1" x14ac:dyDescent="0.3">
      <c r="I12716" s="47"/>
    </row>
    <row r="12717" spans="9:9" ht="15" customHeight="1" x14ac:dyDescent="0.3">
      <c r="I12717" s="47"/>
    </row>
    <row r="12718" spans="9:9" ht="15" customHeight="1" x14ac:dyDescent="0.3">
      <c r="I12718" s="47"/>
    </row>
    <row r="12719" spans="9:9" ht="15" customHeight="1" x14ac:dyDescent="0.3">
      <c r="I12719" s="47"/>
    </row>
    <row r="12720" spans="9:9" ht="15" customHeight="1" x14ac:dyDescent="0.3">
      <c r="I12720" s="47"/>
    </row>
    <row r="12721" spans="9:9" ht="15" customHeight="1" x14ac:dyDescent="0.3">
      <c r="I12721" s="47"/>
    </row>
    <row r="12722" spans="9:9" ht="15" customHeight="1" x14ac:dyDescent="0.3">
      <c r="I12722" s="47"/>
    </row>
    <row r="12723" spans="9:9" ht="15" customHeight="1" x14ac:dyDescent="0.3">
      <c r="I12723" s="47"/>
    </row>
    <row r="12724" spans="9:9" ht="15" customHeight="1" x14ac:dyDescent="0.3">
      <c r="I12724" s="47"/>
    </row>
    <row r="12725" spans="9:9" ht="15" customHeight="1" x14ac:dyDescent="0.3">
      <c r="I12725" s="47"/>
    </row>
    <row r="12726" spans="9:9" ht="15" customHeight="1" x14ac:dyDescent="0.3">
      <c r="I12726" s="47"/>
    </row>
    <row r="12727" spans="9:9" ht="15" customHeight="1" x14ac:dyDescent="0.3">
      <c r="I12727" s="47"/>
    </row>
    <row r="12728" spans="9:9" ht="15" customHeight="1" x14ac:dyDescent="0.3">
      <c r="I12728" s="47"/>
    </row>
    <row r="12729" spans="9:9" ht="15" customHeight="1" x14ac:dyDescent="0.3">
      <c r="I12729" s="47"/>
    </row>
    <row r="12730" spans="9:9" ht="15" customHeight="1" x14ac:dyDescent="0.3">
      <c r="I12730" s="47"/>
    </row>
    <row r="12731" spans="9:9" ht="15" customHeight="1" x14ac:dyDescent="0.3">
      <c r="I12731" s="47"/>
    </row>
    <row r="12732" spans="9:9" ht="15" customHeight="1" x14ac:dyDescent="0.3">
      <c r="I12732" s="47"/>
    </row>
    <row r="12733" spans="9:9" ht="15" customHeight="1" x14ac:dyDescent="0.3">
      <c r="I12733" s="47"/>
    </row>
    <row r="12734" spans="9:9" ht="15" customHeight="1" x14ac:dyDescent="0.3">
      <c r="I12734" s="47"/>
    </row>
    <row r="12735" spans="9:9" ht="15" customHeight="1" x14ac:dyDescent="0.3">
      <c r="I12735" s="47"/>
    </row>
    <row r="12736" spans="9:9" ht="15" customHeight="1" x14ac:dyDescent="0.3">
      <c r="I12736" s="47"/>
    </row>
    <row r="12737" spans="9:9" ht="15" customHeight="1" x14ac:dyDescent="0.3">
      <c r="I12737" s="47"/>
    </row>
    <row r="12738" spans="9:9" ht="15" customHeight="1" x14ac:dyDescent="0.3">
      <c r="I12738" s="47"/>
    </row>
    <row r="12739" spans="9:9" ht="15" customHeight="1" x14ac:dyDescent="0.3">
      <c r="I12739" s="47"/>
    </row>
    <row r="12740" spans="9:9" ht="15" customHeight="1" x14ac:dyDescent="0.3">
      <c r="I12740" s="47"/>
    </row>
    <row r="12741" spans="9:9" ht="15" customHeight="1" x14ac:dyDescent="0.3">
      <c r="I12741" s="47"/>
    </row>
    <row r="12742" spans="9:9" ht="15" customHeight="1" x14ac:dyDescent="0.3">
      <c r="I12742" s="47"/>
    </row>
    <row r="12743" spans="9:9" ht="15" customHeight="1" x14ac:dyDescent="0.3">
      <c r="I12743" s="47"/>
    </row>
    <row r="12744" spans="9:9" ht="15" customHeight="1" x14ac:dyDescent="0.3">
      <c r="I12744" s="47"/>
    </row>
    <row r="12745" spans="9:9" ht="15" customHeight="1" x14ac:dyDescent="0.3">
      <c r="I12745" s="47"/>
    </row>
    <row r="12746" spans="9:9" ht="15" customHeight="1" x14ac:dyDescent="0.3">
      <c r="I12746" s="47"/>
    </row>
    <row r="12747" spans="9:9" ht="15" customHeight="1" x14ac:dyDescent="0.3">
      <c r="I12747" s="47"/>
    </row>
    <row r="12748" spans="9:9" ht="15" customHeight="1" x14ac:dyDescent="0.3">
      <c r="I12748" s="47"/>
    </row>
    <row r="12749" spans="9:9" ht="15" customHeight="1" x14ac:dyDescent="0.3">
      <c r="I12749" s="47"/>
    </row>
    <row r="12750" spans="9:9" ht="15" customHeight="1" x14ac:dyDescent="0.3">
      <c r="I12750" s="47"/>
    </row>
    <row r="12751" spans="9:9" ht="15" customHeight="1" x14ac:dyDescent="0.3">
      <c r="I12751" s="47"/>
    </row>
    <row r="12752" spans="9:9" ht="15" customHeight="1" x14ac:dyDescent="0.3">
      <c r="I12752" s="47"/>
    </row>
    <row r="12753" spans="9:9" ht="15" customHeight="1" x14ac:dyDescent="0.3">
      <c r="I12753" s="47"/>
    </row>
    <row r="12754" spans="9:9" ht="15" customHeight="1" x14ac:dyDescent="0.3">
      <c r="I12754" s="47"/>
    </row>
    <row r="12755" spans="9:9" ht="15" customHeight="1" x14ac:dyDescent="0.3">
      <c r="I12755" s="47"/>
    </row>
    <row r="12756" spans="9:9" ht="15" customHeight="1" x14ac:dyDescent="0.3">
      <c r="I12756" s="47"/>
    </row>
    <row r="12757" spans="9:9" ht="15" customHeight="1" x14ac:dyDescent="0.3">
      <c r="I12757" s="47"/>
    </row>
    <row r="12758" spans="9:9" ht="15" customHeight="1" x14ac:dyDescent="0.3">
      <c r="I12758" s="47"/>
    </row>
    <row r="12759" spans="9:9" ht="15" customHeight="1" x14ac:dyDescent="0.3">
      <c r="I12759" s="47"/>
    </row>
    <row r="12760" spans="9:9" ht="15" customHeight="1" x14ac:dyDescent="0.3">
      <c r="I12760" s="47"/>
    </row>
    <row r="12761" spans="9:9" ht="15" customHeight="1" x14ac:dyDescent="0.3">
      <c r="I12761" s="47"/>
    </row>
    <row r="12762" spans="9:9" ht="15" customHeight="1" x14ac:dyDescent="0.3">
      <c r="I12762" s="47"/>
    </row>
    <row r="12763" spans="9:9" ht="15" customHeight="1" x14ac:dyDescent="0.3">
      <c r="I12763" s="47"/>
    </row>
    <row r="12764" spans="9:9" ht="15" customHeight="1" x14ac:dyDescent="0.3">
      <c r="I12764" s="47"/>
    </row>
    <row r="12765" spans="9:9" ht="15" customHeight="1" x14ac:dyDescent="0.3">
      <c r="I12765" s="47"/>
    </row>
    <row r="12766" spans="9:9" ht="15" customHeight="1" x14ac:dyDescent="0.3">
      <c r="I12766" s="47"/>
    </row>
    <row r="12767" spans="9:9" ht="15" customHeight="1" x14ac:dyDescent="0.3">
      <c r="I12767" s="47"/>
    </row>
    <row r="12768" spans="9:9" ht="15" customHeight="1" x14ac:dyDescent="0.3">
      <c r="I12768" s="47"/>
    </row>
    <row r="12769" spans="9:9" ht="15" customHeight="1" x14ac:dyDescent="0.3">
      <c r="I12769" s="47"/>
    </row>
    <row r="12770" spans="9:9" ht="15" customHeight="1" x14ac:dyDescent="0.3">
      <c r="I12770" s="47"/>
    </row>
    <row r="12771" spans="9:9" ht="15" customHeight="1" x14ac:dyDescent="0.3">
      <c r="I12771" s="47"/>
    </row>
    <row r="12772" spans="9:9" ht="15" customHeight="1" x14ac:dyDescent="0.3">
      <c r="I12772" s="47"/>
    </row>
    <row r="12773" spans="9:9" ht="15" customHeight="1" x14ac:dyDescent="0.3">
      <c r="I12773" s="47"/>
    </row>
    <row r="12774" spans="9:9" ht="15" customHeight="1" x14ac:dyDescent="0.3">
      <c r="I12774" s="47"/>
    </row>
    <row r="12775" spans="9:9" ht="15" customHeight="1" x14ac:dyDescent="0.3">
      <c r="I12775" s="47"/>
    </row>
    <row r="12776" spans="9:9" ht="15" customHeight="1" x14ac:dyDescent="0.3">
      <c r="I12776" s="47"/>
    </row>
    <row r="12777" spans="9:9" ht="15" customHeight="1" x14ac:dyDescent="0.3">
      <c r="I12777" s="47"/>
    </row>
    <row r="12778" spans="9:9" ht="15" customHeight="1" x14ac:dyDescent="0.3">
      <c r="I12778" s="47"/>
    </row>
    <row r="12779" spans="9:9" ht="15" customHeight="1" x14ac:dyDescent="0.3">
      <c r="I12779" s="47"/>
    </row>
    <row r="12780" spans="9:9" ht="15" customHeight="1" x14ac:dyDescent="0.3">
      <c r="I12780" s="47"/>
    </row>
    <row r="12781" spans="9:9" ht="15" customHeight="1" x14ac:dyDescent="0.3">
      <c r="I12781" s="47"/>
    </row>
    <row r="12782" spans="9:9" ht="15" customHeight="1" x14ac:dyDescent="0.3">
      <c r="I12782" s="47"/>
    </row>
    <row r="12783" spans="9:9" ht="15" customHeight="1" x14ac:dyDescent="0.3">
      <c r="I12783" s="47"/>
    </row>
    <row r="12784" spans="9:9" ht="15" customHeight="1" x14ac:dyDescent="0.3">
      <c r="I12784" s="47"/>
    </row>
    <row r="12785" spans="9:9" ht="15" customHeight="1" x14ac:dyDescent="0.3">
      <c r="I12785" s="47"/>
    </row>
    <row r="12786" spans="9:9" ht="15" customHeight="1" x14ac:dyDescent="0.3">
      <c r="I12786" s="47"/>
    </row>
    <row r="12787" spans="9:9" ht="15" customHeight="1" x14ac:dyDescent="0.3">
      <c r="I12787" s="47"/>
    </row>
    <row r="12788" spans="9:9" ht="15" customHeight="1" x14ac:dyDescent="0.3">
      <c r="I12788" s="47"/>
    </row>
    <row r="12789" spans="9:9" ht="15" customHeight="1" x14ac:dyDescent="0.3">
      <c r="I12789" s="47"/>
    </row>
    <row r="12790" spans="9:9" ht="15" customHeight="1" x14ac:dyDescent="0.3">
      <c r="I12790" s="47"/>
    </row>
    <row r="12791" spans="9:9" ht="15" customHeight="1" x14ac:dyDescent="0.3">
      <c r="I12791" s="47"/>
    </row>
    <row r="12792" spans="9:9" ht="15" customHeight="1" x14ac:dyDescent="0.3">
      <c r="I12792" s="47"/>
    </row>
    <row r="12793" spans="9:9" ht="15" customHeight="1" x14ac:dyDescent="0.3">
      <c r="I12793" s="47"/>
    </row>
    <row r="12794" spans="9:9" ht="15" customHeight="1" x14ac:dyDescent="0.3">
      <c r="I12794" s="47"/>
    </row>
    <row r="12795" spans="9:9" ht="15" customHeight="1" x14ac:dyDescent="0.3">
      <c r="I12795" s="47"/>
    </row>
    <row r="12796" spans="9:9" ht="15" customHeight="1" x14ac:dyDescent="0.3">
      <c r="I12796" s="47"/>
    </row>
    <row r="12797" spans="9:9" ht="15" customHeight="1" x14ac:dyDescent="0.3">
      <c r="I12797" s="47"/>
    </row>
    <row r="12798" spans="9:9" ht="15" customHeight="1" x14ac:dyDescent="0.3">
      <c r="I12798" s="47"/>
    </row>
    <row r="12799" spans="9:9" ht="15" customHeight="1" x14ac:dyDescent="0.3">
      <c r="I12799" s="47"/>
    </row>
    <row r="12800" spans="9:9" ht="15" customHeight="1" x14ac:dyDescent="0.3">
      <c r="I12800" s="47"/>
    </row>
    <row r="12801" spans="9:9" ht="15" customHeight="1" x14ac:dyDescent="0.3">
      <c r="I12801" s="47"/>
    </row>
    <row r="12802" spans="9:9" ht="15" customHeight="1" x14ac:dyDescent="0.3">
      <c r="I12802" s="47"/>
    </row>
    <row r="12803" spans="9:9" ht="15" customHeight="1" x14ac:dyDescent="0.3">
      <c r="I12803" s="47"/>
    </row>
    <row r="12804" spans="9:9" ht="15" customHeight="1" x14ac:dyDescent="0.3">
      <c r="I12804" s="47"/>
    </row>
    <row r="12805" spans="9:9" ht="15" customHeight="1" x14ac:dyDescent="0.3">
      <c r="I12805" s="47"/>
    </row>
    <row r="12806" spans="9:9" ht="15" customHeight="1" x14ac:dyDescent="0.3">
      <c r="I12806" s="47"/>
    </row>
    <row r="12807" spans="9:9" ht="15" customHeight="1" x14ac:dyDescent="0.3">
      <c r="I12807" s="47"/>
    </row>
    <row r="12808" spans="9:9" ht="15" customHeight="1" x14ac:dyDescent="0.3">
      <c r="I12808" s="47"/>
    </row>
    <row r="12809" spans="9:9" ht="15" customHeight="1" x14ac:dyDescent="0.3">
      <c r="I12809" s="47"/>
    </row>
    <row r="12810" spans="9:9" ht="15" customHeight="1" x14ac:dyDescent="0.3">
      <c r="I12810" s="47"/>
    </row>
    <row r="12811" spans="9:9" ht="15" customHeight="1" x14ac:dyDescent="0.3">
      <c r="I12811" s="47"/>
    </row>
    <row r="12812" spans="9:9" ht="15" customHeight="1" x14ac:dyDescent="0.3">
      <c r="I12812" s="47"/>
    </row>
    <row r="12813" spans="9:9" ht="15" customHeight="1" x14ac:dyDescent="0.3">
      <c r="I12813" s="47"/>
    </row>
    <row r="12814" spans="9:9" ht="15" customHeight="1" x14ac:dyDescent="0.3">
      <c r="I12814" s="47"/>
    </row>
    <row r="12815" spans="9:9" ht="15" customHeight="1" x14ac:dyDescent="0.3">
      <c r="I12815" s="47"/>
    </row>
    <row r="12816" spans="9:9" ht="15" customHeight="1" x14ac:dyDescent="0.3">
      <c r="I12816" s="47"/>
    </row>
    <row r="12817" spans="9:9" ht="15" customHeight="1" x14ac:dyDescent="0.3">
      <c r="I12817" s="47"/>
    </row>
    <row r="12818" spans="9:9" ht="15" customHeight="1" x14ac:dyDescent="0.3">
      <c r="I12818" s="47"/>
    </row>
    <row r="12819" spans="9:9" ht="15" customHeight="1" x14ac:dyDescent="0.3">
      <c r="I12819" s="47"/>
    </row>
    <row r="12820" spans="9:9" ht="15" customHeight="1" x14ac:dyDescent="0.3">
      <c r="I12820" s="47"/>
    </row>
    <row r="12821" spans="9:9" ht="15" customHeight="1" x14ac:dyDescent="0.3">
      <c r="I12821" s="47"/>
    </row>
    <row r="12822" spans="9:9" ht="15" customHeight="1" x14ac:dyDescent="0.3">
      <c r="I12822" s="47"/>
    </row>
    <row r="12823" spans="9:9" ht="15" customHeight="1" x14ac:dyDescent="0.3">
      <c r="I12823" s="47"/>
    </row>
    <row r="12824" spans="9:9" ht="15" customHeight="1" x14ac:dyDescent="0.3">
      <c r="I12824" s="47"/>
    </row>
    <row r="12825" spans="9:9" ht="15" customHeight="1" x14ac:dyDescent="0.3">
      <c r="I12825" s="47"/>
    </row>
    <row r="12826" spans="9:9" ht="15" customHeight="1" x14ac:dyDescent="0.3">
      <c r="I12826" s="47"/>
    </row>
    <row r="12827" spans="9:9" ht="15" customHeight="1" x14ac:dyDescent="0.3">
      <c r="I12827" s="47"/>
    </row>
    <row r="12828" spans="9:9" ht="15" customHeight="1" x14ac:dyDescent="0.3">
      <c r="I12828" s="47"/>
    </row>
    <row r="12829" spans="9:9" ht="15" customHeight="1" x14ac:dyDescent="0.3">
      <c r="I12829" s="47"/>
    </row>
    <row r="12830" spans="9:9" ht="15" customHeight="1" x14ac:dyDescent="0.3">
      <c r="I12830" s="47"/>
    </row>
    <row r="12831" spans="9:9" ht="15" customHeight="1" x14ac:dyDescent="0.3">
      <c r="I12831" s="47"/>
    </row>
    <row r="12832" spans="9:9" ht="15" customHeight="1" x14ac:dyDescent="0.3">
      <c r="I12832" s="47"/>
    </row>
    <row r="12833" spans="9:9" ht="15" customHeight="1" x14ac:dyDescent="0.3">
      <c r="I12833" s="47"/>
    </row>
    <row r="12834" spans="9:9" ht="15" customHeight="1" x14ac:dyDescent="0.3">
      <c r="I12834" s="47"/>
    </row>
    <row r="12835" spans="9:9" ht="15" customHeight="1" x14ac:dyDescent="0.3">
      <c r="I12835" s="47"/>
    </row>
    <row r="12836" spans="9:9" ht="15" customHeight="1" x14ac:dyDescent="0.3">
      <c r="I12836" s="47"/>
    </row>
    <row r="12837" spans="9:9" ht="15" customHeight="1" x14ac:dyDescent="0.3">
      <c r="I12837" s="47"/>
    </row>
    <row r="12838" spans="9:9" ht="15" customHeight="1" x14ac:dyDescent="0.3">
      <c r="I12838" s="47"/>
    </row>
    <row r="12839" spans="9:9" ht="15" customHeight="1" x14ac:dyDescent="0.3">
      <c r="I12839" s="47"/>
    </row>
    <row r="12840" spans="9:9" ht="15" customHeight="1" x14ac:dyDescent="0.3">
      <c r="I12840" s="47"/>
    </row>
    <row r="12841" spans="9:9" ht="15" customHeight="1" x14ac:dyDescent="0.3">
      <c r="I12841" s="47"/>
    </row>
    <row r="12842" spans="9:9" ht="15" customHeight="1" x14ac:dyDescent="0.3">
      <c r="I12842" s="47"/>
    </row>
    <row r="12843" spans="9:9" ht="15" customHeight="1" x14ac:dyDescent="0.3">
      <c r="I12843" s="47"/>
    </row>
    <row r="12844" spans="9:9" ht="15" customHeight="1" x14ac:dyDescent="0.3">
      <c r="I12844" s="47"/>
    </row>
    <row r="12845" spans="9:9" ht="15" customHeight="1" x14ac:dyDescent="0.3">
      <c r="I12845" s="47"/>
    </row>
    <row r="12846" spans="9:9" ht="15" customHeight="1" x14ac:dyDescent="0.3">
      <c r="I12846" s="47"/>
    </row>
    <row r="12847" spans="9:9" ht="15" customHeight="1" x14ac:dyDescent="0.3">
      <c r="I12847" s="47"/>
    </row>
    <row r="12848" spans="9:9" ht="15" customHeight="1" x14ac:dyDescent="0.3">
      <c r="I12848" s="47"/>
    </row>
    <row r="12849" spans="9:9" ht="15" customHeight="1" x14ac:dyDescent="0.3">
      <c r="I12849" s="47"/>
    </row>
    <row r="12850" spans="9:9" ht="15" customHeight="1" x14ac:dyDescent="0.3">
      <c r="I12850" s="47"/>
    </row>
    <row r="12851" spans="9:9" ht="15" customHeight="1" x14ac:dyDescent="0.3">
      <c r="I12851" s="47"/>
    </row>
    <row r="12852" spans="9:9" ht="15" customHeight="1" x14ac:dyDescent="0.3">
      <c r="I12852" s="47"/>
    </row>
    <row r="12853" spans="9:9" ht="15" customHeight="1" x14ac:dyDescent="0.3">
      <c r="I12853" s="47"/>
    </row>
    <row r="12854" spans="9:9" ht="15" customHeight="1" x14ac:dyDescent="0.3">
      <c r="I12854" s="47"/>
    </row>
    <row r="12855" spans="9:9" ht="15" customHeight="1" x14ac:dyDescent="0.3">
      <c r="I12855" s="47"/>
    </row>
    <row r="12856" spans="9:9" ht="15" customHeight="1" x14ac:dyDescent="0.3">
      <c r="I12856" s="47"/>
    </row>
    <row r="12857" spans="9:9" ht="15" customHeight="1" x14ac:dyDescent="0.3">
      <c r="I12857" s="47"/>
    </row>
    <row r="12858" spans="9:9" ht="15" customHeight="1" x14ac:dyDescent="0.3">
      <c r="I12858" s="47"/>
    </row>
    <row r="12859" spans="9:9" ht="15" customHeight="1" x14ac:dyDescent="0.3">
      <c r="I12859" s="47"/>
    </row>
    <row r="12860" spans="9:9" ht="15" customHeight="1" x14ac:dyDescent="0.3">
      <c r="I12860" s="47"/>
    </row>
    <row r="12861" spans="9:9" ht="15" customHeight="1" x14ac:dyDescent="0.3">
      <c r="I12861" s="47"/>
    </row>
    <row r="12862" spans="9:9" ht="15" customHeight="1" x14ac:dyDescent="0.3">
      <c r="I12862" s="47"/>
    </row>
    <row r="12863" spans="9:9" ht="15" customHeight="1" x14ac:dyDescent="0.3">
      <c r="I12863" s="47"/>
    </row>
    <row r="12864" spans="9:9" ht="15" customHeight="1" x14ac:dyDescent="0.3">
      <c r="I12864" s="47"/>
    </row>
    <row r="12865" spans="9:9" ht="15" customHeight="1" x14ac:dyDescent="0.3">
      <c r="I12865" s="47"/>
    </row>
    <row r="12866" spans="9:9" ht="15" customHeight="1" x14ac:dyDescent="0.3">
      <c r="I12866" s="47"/>
    </row>
    <row r="12867" spans="9:9" ht="15" customHeight="1" x14ac:dyDescent="0.3">
      <c r="I12867" s="47"/>
    </row>
    <row r="12868" spans="9:9" ht="15" customHeight="1" x14ac:dyDescent="0.3">
      <c r="I12868" s="47"/>
    </row>
    <row r="12869" spans="9:9" ht="15" customHeight="1" x14ac:dyDescent="0.3">
      <c r="I12869" s="47"/>
    </row>
    <row r="12870" spans="9:9" ht="15" customHeight="1" x14ac:dyDescent="0.3">
      <c r="I12870" s="47"/>
    </row>
    <row r="12871" spans="9:9" ht="15" customHeight="1" x14ac:dyDescent="0.3">
      <c r="I12871" s="47"/>
    </row>
    <row r="12872" spans="9:9" ht="15" customHeight="1" x14ac:dyDescent="0.3">
      <c r="I12872" s="47"/>
    </row>
    <row r="12873" spans="9:9" ht="15" customHeight="1" x14ac:dyDescent="0.3">
      <c r="I12873" s="47"/>
    </row>
    <row r="12874" spans="9:9" ht="15" customHeight="1" x14ac:dyDescent="0.3">
      <c r="I12874" s="47"/>
    </row>
    <row r="12875" spans="9:9" ht="15" customHeight="1" x14ac:dyDescent="0.3">
      <c r="I12875" s="47"/>
    </row>
    <row r="12876" spans="9:9" ht="15" customHeight="1" x14ac:dyDescent="0.3">
      <c r="I12876" s="47"/>
    </row>
    <row r="12877" spans="9:9" ht="15" customHeight="1" x14ac:dyDescent="0.3">
      <c r="I12877" s="47"/>
    </row>
    <row r="12878" spans="9:9" ht="15" customHeight="1" x14ac:dyDescent="0.3">
      <c r="I12878" s="47"/>
    </row>
    <row r="12879" spans="9:9" ht="15" customHeight="1" x14ac:dyDescent="0.3">
      <c r="I12879" s="47"/>
    </row>
    <row r="12880" spans="9:9" ht="15" customHeight="1" x14ac:dyDescent="0.3">
      <c r="I12880" s="47"/>
    </row>
    <row r="12881" spans="9:9" ht="15" customHeight="1" x14ac:dyDescent="0.3">
      <c r="I12881" s="47"/>
    </row>
    <row r="12882" spans="9:9" ht="15" customHeight="1" x14ac:dyDescent="0.3">
      <c r="I12882" s="47"/>
    </row>
    <row r="12883" spans="9:9" ht="15" customHeight="1" x14ac:dyDescent="0.3">
      <c r="I12883" s="47"/>
    </row>
    <row r="12884" spans="9:9" ht="15" customHeight="1" x14ac:dyDescent="0.3">
      <c r="I12884" s="47"/>
    </row>
    <row r="12885" spans="9:9" ht="15" customHeight="1" x14ac:dyDescent="0.3">
      <c r="I12885" s="47"/>
    </row>
    <row r="12886" spans="9:9" ht="15" customHeight="1" x14ac:dyDescent="0.3">
      <c r="I12886" s="47"/>
    </row>
    <row r="12887" spans="9:9" ht="15" customHeight="1" x14ac:dyDescent="0.3">
      <c r="I12887" s="47"/>
    </row>
    <row r="12888" spans="9:9" ht="15" customHeight="1" x14ac:dyDescent="0.3">
      <c r="I12888" s="47"/>
    </row>
    <row r="12889" spans="9:9" ht="15" customHeight="1" x14ac:dyDescent="0.3">
      <c r="I12889" s="47"/>
    </row>
    <row r="12890" spans="9:9" ht="15" customHeight="1" x14ac:dyDescent="0.3">
      <c r="I12890" s="47"/>
    </row>
    <row r="12891" spans="9:9" ht="15" customHeight="1" x14ac:dyDescent="0.3">
      <c r="I12891" s="47"/>
    </row>
    <row r="12892" spans="9:9" ht="15" customHeight="1" x14ac:dyDescent="0.3">
      <c r="I12892" s="47"/>
    </row>
    <row r="12893" spans="9:9" ht="15" customHeight="1" x14ac:dyDescent="0.3">
      <c r="I12893" s="47"/>
    </row>
    <row r="12894" spans="9:9" ht="15" customHeight="1" x14ac:dyDescent="0.3">
      <c r="I12894" s="47"/>
    </row>
    <row r="12895" spans="9:9" ht="15" customHeight="1" x14ac:dyDescent="0.3">
      <c r="I12895" s="47"/>
    </row>
    <row r="12896" spans="9:9" ht="15" customHeight="1" x14ac:dyDescent="0.3">
      <c r="I12896" s="47"/>
    </row>
    <row r="12897" spans="9:9" ht="15" customHeight="1" x14ac:dyDescent="0.3">
      <c r="I12897" s="47"/>
    </row>
    <row r="12898" spans="9:9" ht="15" customHeight="1" x14ac:dyDescent="0.3">
      <c r="I12898" s="47"/>
    </row>
    <row r="12899" spans="9:9" ht="15" customHeight="1" x14ac:dyDescent="0.3">
      <c r="I12899" s="47"/>
    </row>
    <row r="12900" spans="9:9" ht="15" customHeight="1" x14ac:dyDescent="0.3">
      <c r="I12900" s="47"/>
    </row>
    <row r="12901" spans="9:9" ht="15" customHeight="1" x14ac:dyDescent="0.3">
      <c r="I12901" s="47"/>
    </row>
    <row r="12902" spans="9:9" ht="15" customHeight="1" x14ac:dyDescent="0.3">
      <c r="I12902" s="47"/>
    </row>
    <row r="12903" spans="9:9" ht="15" customHeight="1" x14ac:dyDescent="0.3">
      <c r="I12903" s="47"/>
    </row>
    <row r="12904" spans="9:9" ht="15" customHeight="1" x14ac:dyDescent="0.3">
      <c r="I12904" s="47"/>
    </row>
    <row r="12905" spans="9:9" ht="15" customHeight="1" x14ac:dyDescent="0.3">
      <c r="I12905" s="47"/>
    </row>
    <row r="12906" spans="9:9" ht="15" customHeight="1" x14ac:dyDescent="0.3">
      <c r="I12906" s="47"/>
    </row>
    <row r="12907" spans="9:9" ht="15" customHeight="1" x14ac:dyDescent="0.3">
      <c r="I12907" s="47"/>
    </row>
    <row r="12908" spans="9:9" ht="15" customHeight="1" x14ac:dyDescent="0.3">
      <c r="I12908" s="47"/>
    </row>
    <row r="12909" spans="9:9" ht="15" customHeight="1" x14ac:dyDescent="0.3">
      <c r="I12909" s="47"/>
    </row>
    <row r="12910" spans="9:9" ht="15" customHeight="1" x14ac:dyDescent="0.3">
      <c r="I12910" s="47"/>
    </row>
    <row r="12911" spans="9:9" ht="15" customHeight="1" x14ac:dyDescent="0.3">
      <c r="I12911" s="47"/>
    </row>
    <row r="12912" spans="9:9" ht="15" customHeight="1" x14ac:dyDescent="0.3">
      <c r="I12912" s="47"/>
    </row>
    <row r="12913" spans="9:9" ht="15" customHeight="1" x14ac:dyDescent="0.3">
      <c r="I12913" s="47"/>
    </row>
    <row r="12914" spans="9:9" ht="15" customHeight="1" x14ac:dyDescent="0.3">
      <c r="I12914" s="47"/>
    </row>
    <row r="12915" spans="9:9" ht="15" customHeight="1" x14ac:dyDescent="0.3">
      <c r="I12915" s="47"/>
    </row>
    <row r="12916" spans="9:9" ht="15" customHeight="1" x14ac:dyDescent="0.3">
      <c r="I12916" s="47"/>
    </row>
    <row r="12917" spans="9:9" ht="15" customHeight="1" x14ac:dyDescent="0.3">
      <c r="I12917" s="47"/>
    </row>
    <row r="12918" spans="9:9" ht="15" customHeight="1" x14ac:dyDescent="0.3">
      <c r="I12918" s="47"/>
    </row>
    <row r="12919" spans="9:9" ht="15" customHeight="1" x14ac:dyDescent="0.3">
      <c r="I12919" s="47"/>
    </row>
    <row r="12920" spans="9:9" ht="15" customHeight="1" x14ac:dyDescent="0.3">
      <c r="I12920" s="47"/>
    </row>
    <row r="12921" spans="9:9" ht="15" customHeight="1" x14ac:dyDescent="0.3">
      <c r="I12921" s="47"/>
    </row>
    <row r="12922" spans="9:9" ht="15" customHeight="1" x14ac:dyDescent="0.3">
      <c r="I12922" s="47"/>
    </row>
    <row r="12923" spans="9:9" ht="15" customHeight="1" x14ac:dyDescent="0.3">
      <c r="I12923" s="47"/>
    </row>
    <row r="12924" spans="9:9" ht="15" customHeight="1" x14ac:dyDescent="0.3">
      <c r="I12924" s="47"/>
    </row>
    <row r="12925" spans="9:9" ht="15" customHeight="1" x14ac:dyDescent="0.3">
      <c r="I12925" s="47"/>
    </row>
    <row r="12926" spans="9:9" ht="15" customHeight="1" x14ac:dyDescent="0.3">
      <c r="I12926" s="47"/>
    </row>
    <row r="12927" spans="9:9" ht="15" customHeight="1" x14ac:dyDescent="0.3">
      <c r="I12927" s="47"/>
    </row>
    <row r="12928" spans="9:9" ht="15" customHeight="1" x14ac:dyDescent="0.3">
      <c r="I12928" s="47"/>
    </row>
    <row r="12929" spans="9:9" ht="15" customHeight="1" x14ac:dyDescent="0.3">
      <c r="I12929" s="47"/>
    </row>
    <row r="12930" spans="9:9" ht="15" customHeight="1" x14ac:dyDescent="0.3">
      <c r="I12930" s="47"/>
    </row>
    <row r="12931" spans="9:9" ht="15" customHeight="1" x14ac:dyDescent="0.3">
      <c r="I12931" s="47"/>
    </row>
    <row r="12932" spans="9:9" ht="15" customHeight="1" x14ac:dyDescent="0.3">
      <c r="I12932" s="47"/>
    </row>
    <row r="12933" spans="9:9" ht="15" customHeight="1" x14ac:dyDescent="0.3">
      <c r="I12933" s="47"/>
    </row>
    <row r="12934" spans="9:9" ht="15" customHeight="1" x14ac:dyDescent="0.3">
      <c r="I12934" s="47"/>
    </row>
    <row r="12935" spans="9:9" ht="15" customHeight="1" x14ac:dyDescent="0.3">
      <c r="I12935" s="47"/>
    </row>
    <row r="12936" spans="9:9" ht="15" customHeight="1" x14ac:dyDescent="0.3">
      <c r="I12936" s="47"/>
    </row>
    <row r="12937" spans="9:9" ht="15" customHeight="1" x14ac:dyDescent="0.3">
      <c r="I12937" s="47"/>
    </row>
    <row r="12938" spans="9:9" ht="15" customHeight="1" x14ac:dyDescent="0.3">
      <c r="I12938" s="47"/>
    </row>
    <row r="12939" spans="9:9" ht="15" customHeight="1" x14ac:dyDescent="0.3">
      <c r="I12939" s="47"/>
    </row>
    <row r="12940" spans="9:9" ht="15" customHeight="1" x14ac:dyDescent="0.3">
      <c r="I12940" s="47"/>
    </row>
    <row r="12941" spans="9:9" ht="15" customHeight="1" x14ac:dyDescent="0.3">
      <c r="I12941" s="47"/>
    </row>
    <row r="12942" spans="9:9" ht="15" customHeight="1" x14ac:dyDescent="0.3">
      <c r="I12942" s="47"/>
    </row>
    <row r="12943" spans="9:9" ht="15" customHeight="1" x14ac:dyDescent="0.3">
      <c r="I12943" s="47"/>
    </row>
    <row r="12944" spans="9:9" ht="15" customHeight="1" x14ac:dyDescent="0.3">
      <c r="I12944" s="47"/>
    </row>
    <row r="12945" spans="9:9" ht="15" customHeight="1" x14ac:dyDescent="0.3">
      <c r="I12945" s="47"/>
    </row>
    <row r="12946" spans="9:9" ht="15" customHeight="1" x14ac:dyDescent="0.3">
      <c r="I12946" s="47"/>
    </row>
    <row r="12947" spans="9:9" ht="15" customHeight="1" x14ac:dyDescent="0.3">
      <c r="I12947" s="47"/>
    </row>
    <row r="12948" spans="9:9" ht="15" customHeight="1" x14ac:dyDescent="0.3">
      <c r="I12948" s="47"/>
    </row>
    <row r="12949" spans="9:9" ht="15" customHeight="1" x14ac:dyDescent="0.3">
      <c r="I12949" s="47"/>
    </row>
    <row r="12950" spans="9:9" ht="15" customHeight="1" x14ac:dyDescent="0.3">
      <c r="I12950" s="47"/>
    </row>
    <row r="12951" spans="9:9" ht="15" customHeight="1" x14ac:dyDescent="0.3">
      <c r="I12951" s="47"/>
    </row>
    <row r="12952" spans="9:9" ht="15" customHeight="1" x14ac:dyDescent="0.3">
      <c r="I12952" s="47"/>
    </row>
    <row r="12953" spans="9:9" ht="15" customHeight="1" x14ac:dyDescent="0.3">
      <c r="I12953" s="47"/>
    </row>
    <row r="12954" spans="9:9" ht="15" customHeight="1" x14ac:dyDescent="0.3">
      <c r="I12954" s="47"/>
    </row>
    <row r="12955" spans="9:9" ht="15" customHeight="1" x14ac:dyDescent="0.3">
      <c r="I12955" s="47"/>
    </row>
    <row r="12956" spans="9:9" ht="15" customHeight="1" x14ac:dyDescent="0.3">
      <c r="I12956" s="47"/>
    </row>
    <row r="12957" spans="9:9" ht="15" customHeight="1" x14ac:dyDescent="0.3">
      <c r="I12957" s="47"/>
    </row>
    <row r="12958" spans="9:9" ht="15" customHeight="1" x14ac:dyDescent="0.3">
      <c r="I12958" s="47"/>
    </row>
    <row r="12959" spans="9:9" ht="15" customHeight="1" x14ac:dyDescent="0.3">
      <c r="I12959" s="47"/>
    </row>
    <row r="12960" spans="9:9" ht="15" customHeight="1" x14ac:dyDescent="0.3">
      <c r="I12960" s="47"/>
    </row>
    <row r="12961" spans="9:9" ht="15" customHeight="1" x14ac:dyDescent="0.3">
      <c r="I12961" s="47"/>
    </row>
    <row r="12962" spans="9:9" ht="15" customHeight="1" x14ac:dyDescent="0.3">
      <c r="I12962" s="47"/>
    </row>
    <row r="12963" spans="9:9" ht="15" customHeight="1" x14ac:dyDescent="0.3">
      <c r="I12963" s="47"/>
    </row>
    <row r="12964" spans="9:9" ht="15" customHeight="1" x14ac:dyDescent="0.3">
      <c r="I12964" s="47"/>
    </row>
    <row r="12965" spans="9:9" ht="15" customHeight="1" x14ac:dyDescent="0.3">
      <c r="I12965" s="47"/>
    </row>
    <row r="12966" spans="9:9" ht="15" customHeight="1" x14ac:dyDescent="0.3">
      <c r="I12966" s="47"/>
    </row>
    <row r="12967" spans="9:9" ht="15" customHeight="1" x14ac:dyDescent="0.3">
      <c r="I12967" s="47"/>
    </row>
    <row r="12968" spans="9:9" ht="15" customHeight="1" x14ac:dyDescent="0.3">
      <c r="I12968" s="47"/>
    </row>
    <row r="12969" spans="9:9" ht="15" customHeight="1" x14ac:dyDescent="0.3">
      <c r="I12969" s="47"/>
    </row>
    <row r="12970" spans="9:9" ht="15" customHeight="1" x14ac:dyDescent="0.3">
      <c r="I12970" s="47"/>
    </row>
    <row r="12971" spans="9:9" ht="15" customHeight="1" x14ac:dyDescent="0.3">
      <c r="I12971" s="47"/>
    </row>
    <row r="12972" spans="9:9" ht="15" customHeight="1" x14ac:dyDescent="0.3">
      <c r="I12972" s="47"/>
    </row>
    <row r="12973" spans="9:9" ht="15" customHeight="1" x14ac:dyDescent="0.3">
      <c r="I12973" s="47"/>
    </row>
    <row r="12974" spans="9:9" ht="15" customHeight="1" x14ac:dyDescent="0.3">
      <c r="I12974" s="47"/>
    </row>
    <row r="12975" spans="9:9" ht="15" customHeight="1" x14ac:dyDescent="0.3">
      <c r="I12975" s="47"/>
    </row>
    <row r="12976" spans="9:9" ht="15" customHeight="1" x14ac:dyDescent="0.3">
      <c r="I12976" s="47"/>
    </row>
    <row r="12977" spans="9:9" ht="15" customHeight="1" x14ac:dyDescent="0.3">
      <c r="I12977" s="47"/>
    </row>
    <row r="12978" spans="9:9" ht="15" customHeight="1" x14ac:dyDescent="0.3">
      <c r="I12978" s="47"/>
    </row>
    <row r="12979" spans="9:9" ht="15" customHeight="1" x14ac:dyDescent="0.3">
      <c r="I12979" s="47"/>
    </row>
    <row r="12980" spans="9:9" ht="15" customHeight="1" x14ac:dyDescent="0.3">
      <c r="I12980" s="47"/>
    </row>
    <row r="12981" spans="9:9" ht="15" customHeight="1" x14ac:dyDescent="0.3">
      <c r="I12981" s="47"/>
    </row>
    <row r="12982" spans="9:9" ht="15" customHeight="1" x14ac:dyDescent="0.3">
      <c r="I12982" s="47"/>
    </row>
    <row r="12983" spans="9:9" ht="15" customHeight="1" x14ac:dyDescent="0.3">
      <c r="I12983" s="47"/>
    </row>
    <row r="12984" spans="9:9" ht="15" customHeight="1" x14ac:dyDescent="0.3">
      <c r="I12984" s="47"/>
    </row>
    <row r="12985" spans="9:9" ht="15" customHeight="1" x14ac:dyDescent="0.3">
      <c r="I12985" s="47"/>
    </row>
    <row r="12986" spans="9:9" ht="15" customHeight="1" x14ac:dyDescent="0.3">
      <c r="I12986" s="47"/>
    </row>
    <row r="12987" spans="9:9" ht="15" customHeight="1" x14ac:dyDescent="0.3">
      <c r="I12987" s="47"/>
    </row>
    <row r="12988" spans="9:9" ht="15" customHeight="1" x14ac:dyDescent="0.3">
      <c r="I12988" s="47"/>
    </row>
    <row r="12989" spans="9:9" ht="15" customHeight="1" x14ac:dyDescent="0.3">
      <c r="I12989" s="47"/>
    </row>
    <row r="12990" spans="9:9" ht="15" customHeight="1" x14ac:dyDescent="0.3">
      <c r="I12990" s="47"/>
    </row>
    <row r="12991" spans="9:9" ht="15" customHeight="1" x14ac:dyDescent="0.3">
      <c r="I12991" s="47"/>
    </row>
    <row r="12992" spans="9:9" ht="15" customHeight="1" x14ac:dyDescent="0.3">
      <c r="I12992" s="47"/>
    </row>
    <row r="12993" spans="9:9" ht="15" customHeight="1" x14ac:dyDescent="0.3">
      <c r="I12993" s="47"/>
    </row>
    <row r="12994" spans="9:9" ht="15" customHeight="1" x14ac:dyDescent="0.3">
      <c r="I12994" s="47"/>
    </row>
    <row r="12995" spans="9:9" ht="15" customHeight="1" x14ac:dyDescent="0.3">
      <c r="I12995" s="47"/>
    </row>
    <row r="12996" spans="9:9" ht="15" customHeight="1" x14ac:dyDescent="0.3">
      <c r="I12996" s="47"/>
    </row>
    <row r="12997" spans="9:9" ht="15" customHeight="1" x14ac:dyDescent="0.3">
      <c r="I12997" s="47"/>
    </row>
    <row r="12998" spans="9:9" ht="15" customHeight="1" x14ac:dyDescent="0.3">
      <c r="I12998" s="47"/>
    </row>
    <row r="12999" spans="9:9" ht="15" customHeight="1" x14ac:dyDescent="0.3">
      <c r="I12999" s="47"/>
    </row>
    <row r="13000" spans="9:9" ht="15" customHeight="1" x14ac:dyDescent="0.3">
      <c r="I13000" s="47"/>
    </row>
    <row r="13001" spans="9:9" ht="15" customHeight="1" x14ac:dyDescent="0.3">
      <c r="I13001" s="47"/>
    </row>
    <row r="13002" spans="9:9" ht="15" customHeight="1" x14ac:dyDescent="0.3">
      <c r="I13002" s="47"/>
    </row>
    <row r="13003" spans="9:9" ht="15" customHeight="1" x14ac:dyDescent="0.3">
      <c r="I13003" s="47"/>
    </row>
    <row r="13004" spans="9:9" ht="15" customHeight="1" x14ac:dyDescent="0.3">
      <c r="I13004" s="47"/>
    </row>
    <row r="13005" spans="9:9" ht="15" customHeight="1" x14ac:dyDescent="0.3">
      <c r="I13005" s="47"/>
    </row>
    <row r="13006" spans="9:9" ht="15" customHeight="1" x14ac:dyDescent="0.3">
      <c r="I13006" s="47"/>
    </row>
    <row r="13007" spans="9:9" ht="15" customHeight="1" x14ac:dyDescent="0.3">
      <c r="I13007" s="47"/>
    </row>
    <row r="13008" spans="9:9" ht="15" customHeight="1" x14ac:dyDescent="0.3">
      <c r="I13008" s="47"/>
    </row>
    <row r="13009" spans="9:9" ht="15" customHeight="1" x14ac:dyDescent="0.3">
      <c r="I13009" s="47"/>
    </row>
    <row r="13010" spans="9:9" ht="15" customHeight="1" x14ac:dyDescent="0.3">
      <c r="I13010" s="47"/>
    </row>
    <row r="13011" spans="9:9" ht="15" customHeight="1" x14ac:dyDescent="0.3">
      <c r="I13011" s="47"/>
    </row>
    <row r="13012" spans="9:9" ht="15" customHeight="1" x14ac:dyDescent="0.3">
      <c r="I13012" s="47"/>
    </row>
    <row r="13013" spans="9:9" ht="15" customHeight="1" x14ac:dyDescent="0.3">
      <c r="I13013" s="47"/>
    </row>
    <row r="13014" spans="9:9" ht="15" customHeight="1" x14ac:dyDescent="0.3">
      <c r="I13014" s="47"/>
    </row>
    <row r="13015" spans="9:9" ht="15" customHeight="1" x14ac:dyDescent="0.3">
      <c r="I13015" s="47"/>
    </row>
    <row r="13016" spans="9:9" ht="15" customHeight="1" x14ac:dyDescent="0.3">
      <c r="I13016" s="47"/>
    </row>
    <row r="13017" spans="9:9" ht="15" customHeight="1" x14ac:dyDescent="0.3">
      <c r="I13017" s="47"/>
    </row>
    <row r="13018" spans="9:9" ht="15" customHeight="1" x14ac:dyDescent="0.3">
      <c r="I13018" s="47"/>
    </row>
    <row r="13019" spans="9:9" ht="15" customHeight="1" x14ac:dyDescent="0.3">
      <c r="I13019" s="47"/>
    </row>
    <row r="13020" spans="9:9" ht="15" customHeight="1" x14ac:dyDescent="0.3">
      <c r="I13020" s="47"/>
    </row>
    <row r="13021" spans="9:9" ht="15" customHeight="1" x14ac:dyDescent="0.3">
      <c r="I13021" s="47"/>
    </row>
    <row r="13022" spans="9:9" ht="15" customHeight="1" x14ac:dyDescent="0.3">
      <c r="I13022" s="47"/>
    </row>
    <row r="13023" spans="9:9" ht="15" customHeight="1" x14ac:dyDescent="0.3">
      <c r="I13023" s="47"/>
    </row>
    <row r="13024" spans="9:9" ht="15" customHeight="1" x14ac:dyDescent="0.3">
      <c r="I13024" s="47"/>
    </row>
    <row r="13025" spans="9:9" ht="15" customHeight="1" x14ac:dyDescent="0.3">
      <c r="I13025" s="47"/>
    </row>
    <row r="13026" spans="9:9" ht="15" customHeight="1" x14ac:dyDescent="0.3">
      <c r="I13026" s="47"/>
    </row>
    <row r="13027" spans="9:9" ht="15" customHeight="1" x14ac:dyDescent="0.3">
      <c r="I13027" s="47"/>
    </row>
    <row r="13028" spans="9:9" ht="15" customHeight="1" x14ac:dyDescent="0.3">
      <c r="I13028" s="47"/>
    </row>
    <row r="13029" spans="9:9" ht="15" customHeight="1" x14ac:dyDescent="0.3">
      <c r="I13029" s="47"/>
    </row>
    <row r="13030" spans="9:9" ht="15" customHeight="1" x14ac:dyDescent="0.3">
      <c r="I13030" s="47"/>
    </row>
    <row r="13031" spans="9:9" ht="15" customHeight="1" x14ac:dyDescent="0.3">
      <c r="I13031" s="47"/>
    </row>
    <row r="13032" spans="9:9" ht="15" customHeight="1" x14ac:dyDescent="0.3">
      <c r="I13032" s="47"/>
    </row>
    <row r="13033" spans="9:9" ht="15" customHeight="1" x14ac:dyDescent="0.3">
      <c r="I13033" s="47"/>
    </row>
    <row r="13034" spans="9:9" ht="15" customHeight="1" x14ac:dyDescent="0.3">
      <c r="I13034" s="47"/>
    </row>
    <row r="13035" spans="9:9" ht="15" customHeight="1" x14ac:dyDescent="0.3">
      <c r="I13035" s="47"/>
    </row>
    <row r="13036" spans="9:9" ht="15" customHeight="1" x14ac:dyDescent="0.3">
      <c r="I13036" s="47"/>
    </row>
    <row r="13037" spans="9:9" ht="15" customHeight="1" x14ac:dyDescent="0.3">
      <c r="I13037" s="47"/>
    </row>
    <row r="13038" spans="9:9" ht="15" customHeight="1" x14ac:dyDescent="0.3">
      <c r="I13038" s="47"/>
    </row>
    <row r="13039" spans="9:9" ht="15" customHeight="1" x14ac:dyDescent="0.3">
      <c r="I13039" s="47"/>
    </row>
    <row r="13040" spans="9:9" ht="15" customHeight="1" x14ac:dyDescent="0.3">
      <c r="I13040" s="47"/>
    </row>
    <row r="13041" spans="9:9" ht="15" customHeight="1" x14ac:dyDescent="0.3">
      <c r="I13041" s="47"/>
    </row>
    <row r="13042" spans="9:9" ht="15" customHeight="1" x14ac:dyDescent="0.3">
      <c r="I13042" s="47"/>
    </row>
    <row r="13043" spans="9:9" ht="15" customHeight="1" x14ac:dyDescent="0.3">
      <c r="I13043" s="47"/>
    </row>
    <row r="13044" spans="9:9" ht="15" customHeight="1" x14ac:dyDescent="0.3">
      <c r="I13044" s="47"/>
    </row>
    <row r="13045" spans="9:9" ht="15" customHeight="1" x14ac:dyDescent="0.3">
      <c r="I13045" s="47"/>
    </row>
    <row r="13046" spans="9:9" ht="15" customHeight="1" x14ac:dyDescent="0.3">
      <c r="I13046" s="47"/>
    </row>
    <row r="13047" spans="9:9" ht="15" customHeight="1" x14ac:dyDescent="0.3">
      <c r="I13047" s="47"/>
    </row>
    <row r="13048" spans="9:9" ht="15" customHeight="1" x14ac:dyDescent="0.3">
      <c r="I13048" s="47"/>
    </row>
    <row r="13049" spans="9:9" ht="15" customHeight="1" x14ac:dyDescent="0.3">
      <c r="I13049" s="47"/>
    </row>
    <row r="13050" spans="9:9" ht="15" customHeight="1" x14ac:dyDescent="0.3">
      <c r="I13050" s="47"/>
    </row>
    <row r="13051" spans="9:9" ht="15" customHeight="1" x14ac:dyDescent="0.3">
      <c r="I13051" s="47"/>
    </row>
    <row r="13052" spans="9:9" ht="15" customHeight="1" x14ac:dyDescent="0.3">
      <c r="I13052" s="47"/>
    </row>
    <row r="13053" spans="9:9" ht="15" customHeight="1" x14ac:dyDescent="0.3">
      <c r="I13053" s="47"/>
    </row>
    <row r="13054" spans="9:9" ht="15" customHeight="1" x14ac:dyDescent="0.3">
      <c r="I13054" s="47"/>
    </row>
    <row r="13055" spans="9:9" ht="15" customHeight="1" x14ac:dyDescent="0.3">
      <c r="I13055" s="47"/>
    </row>
    <row r="13056" spans="9:9" ht="15" customHeight="1" x14ac:dyDescent="0.3">
      <c r="I13056" s="47"/>
    </row>
    <row r="13057" spans="9:9" ht="15" customHeight="1" x14ac:dyDescent="0.3">
      <c r="I13057" s="47"/>
    </row>
    <row r="13058" spans="9:9" ht="15" customHeight="1" x14ac:dyDescent="0.3">
      <c r="I13058" s="47"/>
    </row>
    <row r="13059" spans="9:9" ht="15" customHeight="1" x14ac:dyDescent="0.3">
      <c r="I13059" s="47"/>
    </row>
    <row r="13060" spans="9:9" ht="15" customHeight="1" x14ac:dyDescent="0.3">
      <c r="I13060" s="47"/>
    </row>
    <row r="13061" spans="9:9" ht="15" customHeight="1" x14ac:dyDescent="0.3">
      <c r="I13061" s="47"/>
    </row>
    <row r="13062" spans="9:9" ht="15" customHeight="1" x14ac:dyDescent="0.3">
      <c r="I13062" s="47"/>
    </row>
    <row r="13063" spans="9:9" ht="15" customHeight="1" x14ac:dyDescent="0.3">
      <c r="I13063" s="47"/>
    </row>
    <row r="13064" spans="9:9" ht="15" customHeight="1" x14ac:dyDescent="0.3">
      <c r="I13064" s="47"/>
    </row>
    <row r="13065" spans="9:9" ht="15" customHeight="1" x14ac:dyDescent="0.3">
      <c r="I13065" s="47"/>
    </row>
    <row r="13066" spans="9:9" ht="15" customHeight="1" x14ac:dyDescent="0.3">
      <c r="I13066" s="47"/>
    </row>
    <row r="13067" spans="9:9" ht="15" customHeight="1" x14ac:dyDescent="0.3">
      <c r="I13067" s="47"/>
    </row>
    <row r="13068" spans="9:9" ht="15" customHeight="1" x14ac:dyDescent="0.3">
      <c r="I13068" s="47"/>
    </row>
    <row r="13069" spans="9:9" ht="15" customHeight="1" x14ac:dyDescent="0.3">
      <c r="I13069" s="47"/>
    </row>
    <row r="13070" spans="9:9" ht="15" customHeight="1" x14ac:dyDescent="0.3">
      <c r="I13070" s="47"/>
    </row>
    <row r="13071" spans="9:9" ht="15" customHeight="1" x14ac:dyDescent="0.3">
      <c r="I13071" s="47"/>
    </row>
    <row r="13072" spans="9:9" ht="15" customHeight="1" x14ac:dyDescent="0.3">
      <c r="I13072" s="47"/>
    </row>
    <row r="13073" spans="9:9" ht="15" customHeight="1" x14ac:dyDescent="0.3">
      <c r="I13073" s="47"/>
    </row>
    <row r="13074" spans="9:9" ht="15" customHeight="1" x14ac:dyDescent="0.3">
      <c r="I13074" s="47"/>
    </row>
    <row r="13075" spans="9:9" ht="15" customHeight="1" x14ac:dyDescent="0.3">
      <c r="I13075" s="47"/>
    </row>
    <row r="13076" spans="9:9" ht="15" customHeight="1" x14ac:dyDescent="0.3">
      <c r="I13076" s="47"/>
    </row>
    <row r="13077" spans="9:9" ht="15" customHeight="1" x14ac:dyDescent="0.3">
      <c r="I13077" s="47"/>
    </row>
    <row r="13078" spans="9:9" ht="15" customHeight="1" x14ac:dyDescent="0.3">
      <c r="I13078" s="47"/>
    </row>
    <row r="13079" spans="9:9" ht="15" customHeight="1" x14ac:dyDescent="0.3">
      <c r="I13079" s="47"/>
    </row>
    <row r="13080" spans="9:9" ht="15" customHeight="1" x14ac:dyDescent="0.3">
      <c r="I13080" s="47"/>
    </row>
    <row r="13081" spans="9:9" ht="15" customHeight="1" x14ac:dyDescent="0.3">
      <c r="I13081" s="47"/>
    </row>
    <row r="13082" spans="9:9" ht="15" customHeight="1" x14ac:dyDescent="0.3">
      <c r="I13082" s="47"/>
    </row>
    <row r="13083" spans="9:9" ht="15" customHeight="1" x14ac:dyDescent="0.3">
      <c r="I13083" s="47"/>
    </row>
    <row r="13084" spans="9:9" ht="15" customHeight="1" x14ac:dyDescent="0.3">
      <c r="I13084" s="47"/>
    </row>
    <row r="13085" spans="9:9" ht="15" customHeight="1" x14ac:dyDescent="0.3">
      <c r="I13085" s="47"/>
    </row>
    <row r="13086" spans="9:9" ht="15" customHeight="1" x14ac:dyDescent="0.3">
      <c r="I13086" s="47"/>
    </row>
    <row r="13087" spans="9:9" ht="15" customHeight="1" x14ac:dyDescent="0.3">
      <c r="I13087" s="47"/>
    </row>
    <row r="13088" spans="9:9" ht="15" customHeight="1" x14ac:dyDescent="0.3">
      <c r="I13088" s="47"/>
    </row>
    <row r="13089" spans="9:9" ht="15" customHeight="1" x14ac:dyDescent="0.3">
      <c r="I13089" s="47"/>
    </row>
    <row r="13090" spans="9:9" ht="15" customHeight="1" x14ac:dyDescent="0.3">
      <c r="I13090" s="47"/>
    </row>
    <row r="13091" spans="9:9" ht="15" customHeight="1" x14ac:dyDescent="0.3">
      <c r="I13091" s="47"/>
    </row>
    <row r="13092" spans="9:9" ht="15" customHeight="1" x14ac:dyDescent="0.3">
      <c r="I13092" s="47"/>
    </row>
    <row r="13093" spans="9:9" ht="15" customHeight="1" x14ac:dyDescent="0.3">
      <c r="I13093" s="47"/>
    </row>
    <row r="13094" spans="9:9" ht="15" customHeight="1" x14ac:dyDescent="0.3">
      <c r="I13094" s="47"/>
    </row>
    <row r="13095" spans="9:9" ht="15" customHeight="1" x14ac:dyDescent="0.3">
      <c r="I13095" s="47"/>
    </row>
    <row r="13096" spans="9:9" ht="15" customHeight="1" x14ac:dyDescent="0.3">
      <c r="I13096" s="47"/>
    </row>
    <row r="13097" spans="9:9" ht="15" customHeight="1" x14ac:dyDescent="0.3">
      <c r="I13097" s="47"/>
    </row>
    <row r="13098" spans="9:9" ht="15" customHeight="1" x14ac:dyDescent="0.3">
      <c r="I13098" s="47"/>
    </row>
    <row r="13099" spans="9:9" ht="15" customHeight="1" x14ac:dyDescent="0.3">
      <c r="I13099" s="47"/>
    </row>
    <row r="13100" spans="9:9" ht="15" customHeight="1" x14ac:dyDescent="0.3">
      <c r="I13100" s="47"/>
    </row>
    <row r="13101" spans="9:9" ht="15" customHeight="1" x14ac:dyDescent="0.3">
      <c r="I13101" s="47"/>
    </row>
    <row r="13102" spans="9:9" ht="15" customHeight="1" x14ac:dyDescent="0.3">
      <c r="I13102" s="47"/>
    </row>
    <row r="13103" spans="9:9" ht="15" customHeight="1" x14ac:dyDescent="0.3">
      <c r="I13103" s="47"/>
    </row>
    <row r="13104" spans="9:9" ht="15" customHeight="1" x14ac:dyDescent="0.3">
      <c r="I13104" s="47"/>
    </row>
    <row r="13105" spans="9:9" ht="15" customHeight="1" x14ac:dyDescent="0.3">
      <c r="I13105" s="47"/>
    </row>
    <row r="13106" spans="9:9" ht="15" customHeight="1" x14ac:dyDescent="0.3">
      <c r="I13106" s="47"/>
    </row>
    <row r="13107" spans="9:9" ht="15" customHeight="1" x14ac:dyDescent="0.3">
      <c r="I13107" s="47"/>
    </row>
    <row r="13108" spans="9:9" ht="15" customHeight="1" x14ac:dyDescent="0.3">
      <c r="I13108" s="47"/>
    </row>
    <row r="13109" spans="9:9" ht="15" customHeight="1" x14ac:dyDescent="0.3">
      <c r="I13109" s="47"/>
    </row>
    <row r="13110" spans="9:9" ht="15" customHeight="1" x14ac:dyDescent="0.3">
      <c r="I13110" s="47"/>
    </row>
    <row r="13111" spans="9:9" ht="15" customHeight="1" x14ac:dyDescent="0.3">
      <c r="I13111" s="47"/>
    </row>
    <row r="13112" spans="9:9" ht="15" customHeight="1" x14ac:dyDescent="0.3">
      <c r="I13112" s="47"/>
    </row>
    <row r="13113" spans="9:9" ht="15" customHeight="1" x14ac:dyDescent="0.3">
      <c r="I13113" s="47"/>
    </row>
    <row r="13114" spans="9:9" ht="15" customHeight="1" x14ac:dyDescent="0.3">
      <c r="I13114" s="47"/>
    </row>
    <row r="13115" spans="9:9" ht="15" customHeight="1" x14ac:dyDescent="0.3">
      <c r="I13115" s="47"/>
    </row>
    <row r="13116" spans="9:9" ht="15" customHeight="1" x14ac:dyDescent="0.3">
      <c r="I13116" s="47"/>
    </row>
    <row r="13117" spans="9:9" ht="15" customHeight="1" x14ac:dyDescent="0.3">
      <c r="I13117" s="47"/>
    </row>
    <row r="13118" spans="9:9" ht="15" customHeight="1" x14ac:dyDescent="0.3">
      <c r="I13118" s="47"/>
    </row>
    <row r="13119" spans="9:9" ht="15" customHeight="1" x14ac:dyDescent="0.3">
      <c r="I13119" s="47"/>
    </row>
    <row r="13120" spans="9:9" ht="15" customHeight="1" x14ac:dyDescent="0.3">
      <c r="I13120" s="47"/>
    </row>
    <row r="13121" spans="9:9" ht="15" customHeight="1" x14ac:dyDescent="0.3">
      <c r="I13121" s="47"/>
    </row>
    <row r="13122" spans="9:9" ht="15" customHeight="1" x14ac:dyDescent="0.3">
      <c r="I13122" s="47"/>
    </row>
    <row r="13123" spans="9:9" ht="15" customHeight="1" x14ac:dyDescent="0.3">
      <c r="I13123" s="47"/>
    </row>
    <row r="13124" spans="9:9" ht="15" customHeight="1" x14ac:dyDescent="0.3">
      <c r="I13124" s="47"/>
    </row>
    <row r="13125" spans="9:9" ht="15" customHeight="1" x14ac:dyDescent="0.3">
      <c r="I13125" s="47"/>
    </row>
    <row r="13126" spans="9:9" ht="15" customHeight="1" x14ac:dyDescent="0.3">
      <c r="I13126" s="47"/>
    </row>
    <row r="13127" spans="9:9" ht="15" customHeight="1" x14ac:dyDescent="0.3">
      <c r="I13127" s="47"/>
    </row>
    <row r="13128" spans="9:9" ht="15" customHeight="1" x14ac:dyDescent="0.3">
      <c r="I13128" s="47"/>
    </row>
    <row r="13129" spans="9:9" ht="15" customHeight="1" x14ac:dyDescent="0.3">
      <c r="I13129" s="47"/>
    </row>
    <row r="13130" spans="9:9" ht="15" customHeight="1" x14ac:dyDescent="0.3">
      <c r="I13130" s="47"/>
    </row>
    <row r="13131" spans="9:9" ht="15" customHeight="1" x14ac:dyDescent="0.3">
      <c r="I13131" s="47"/>
    </row>
    <row r="13132" spans="9:9" ht="15" customHeight="1" x14ac:dyDescent="0.3">
      <c r="I13132" s="47"/>
    </row>
    <row r="13133" spans="9:9" ht="15" customHeight="1" x14ac:dyDescent="0.3">
      <c r="I13133" s="47"/>
    </row>
    <row r="13134" spans="9:9" ht="15" customHeight="1" x14ac:dyDescent="0.3">
      <c r="I13134" s="47"/>
    </row>
    <row r="13135" spans="9:9" ht="15" customHeight="1" x14ac:dyDescent="0.3">
      <c r="I13135" s="47"/>
    </row>
    <row r="13136" spans="9:9" ht="15" customHeight="1" x14ac:dyDescent="0.3">
      <c r="I13136" s="47"/>
    </row>
    <row r="13137" spans="9:9" ht="15" customHeight="1" x14ac:dyDescent="0.3">
      <c r="I13137" s="47"/>
    </row>
    <row r="13138" spans="9:9" ht="15" customHeight="1" x14ac:dyDescent="0.3">
      <c r="I13138" s="47"/>
    </row>
    <row r="13139" spans="9:9" ht="15" customHeight="1" x14ac:dyDescent="0.3">
      <c r="I13139" s="47"/>
    </row>
    <row r="13140" spans="9:9" ht="15" customHeight="1" x14ac:dyDescent="0.3">
      <c r="I13140" s="47"/>
    </row>
    <row r="13141" spans="9:9" ht="15" customHeight="1" x14ac:dyDescent="0.3">
      <c r="I13141" s="47"/>
    </row>
    <row r="13142" spans="9:9" ht="15" customHeight="1" x14ac:dyDescent="0.3">
      <c r="I13142" s="47"/>
    </row>
    <row r="13143" spans="9:9" ht="15" customHeight="1" x14ac:dyDescent="0.3">
      <c r="I13143" s="47"/>
    </row>
    <row r="13144" spans="9:9" ht="15" customHeight="1" x14ac:dyDescent="0.3">
      <c r="I13144" s="47"/>
    </row>
    <row r="13145" spans="9:9" ht="15" customHeight="1" x14ac:dyDescent="0.3">
      <c r="I13145" s="47"/>
    </row>
    <row r="13146" spans="9:9" ht="15" customHeight="1" x14ac:dyDescent="0.3">
      <c r="I13146" s="47"/>
    </row>
    <row r="13147" spans="9:9" ht="15" customHeight="1" x14ac:dyDescent="0.3">
      <c r="I13147" s="47"/>
    </row>
    <row r="13148" spans="9:9" ht="15" customHeight="1" x14ac:dyDescent="0.3">
      <c r="I13148" s="47"/>
    </row>
    <row r="13149" spans="9:9" ht="15" customHeight="1" x14ac:dyDescent="0.3">
      <c r="I13149" s="47"/>
    </row>
    <row r="13150" spans="9:9" ht="15" customHeight="1" x14ac:dyDescent="0.3">
      <c r="I13150" s="47"/>
    </row>
    <row r="13151" spans="9:9" ht="15" customHeight="1" x14ac:dyDescent="0.3">
      <c r="I13151" s="47"/>
    </row>
    <row r="13152" spans="9:9" ht="15" customHeight="1" x14ac:dyDescent="0.3">
      <c r="I13152" s="47"/>
    </row>
    <row r="13153" spans="9:9" ht="15" customHeight="1" x14ac:dyDescent="0.3">
      <c r="I13153" s="47"/>
    </row>
    <row r="13154" spans="9:9" ht="15" customHeight="1" x14ac:dyDescent="0.3">
      <c r="I13154" s="47"/>
    </row>
    <row r="13155" spans="9:9" ht="15" customHeight="1" x14ac:dyDescent="0.3">
      <c r="I13155" s="47"/>
    </row>
    <row r="13156" spans="9:9" ht="15" customHeight="1" x14ac:dyDescent="0.3">
      <c r="I13156" s="47"/>
    </row>
    <row r="13157" spans="9:9" ht="15" customHeight="1" x14ac:dyDescent="0.3">
      <c r="I13157" s="47"/>
    </row>
    <row r="13158" spans="9:9" ht="15" customHeight="1" x14ac:dyDescent="0.3">
      <c r="I13158" s="47"/>
    </row>
    <row r="13159" spans="9:9" ht="15" customHeight="1" x14ac:dyDescent="0.3">
      <c r="I13159" s="47"/>
    </row>
    <row r="13160" spans="9:9" ht="15" customHeight="1" x14ac:dyDescent="0.3">
      <c r="I13160" s="47"/>
    </row>
    <row r="13161" spans="9:9" ht="15" customHeight="1" x14ac:dyDescent="0.3">
      <c r="I13161" s="47"/>
    </row>
    <row r="13162" spans="9:9" ht="15" customHeight="1" x14ac:dyDescent="0.3">
      <c r="I13162" s="47"/>
    </row>
    <row r="13163" spans="9:9" ht="15" customHeight="1" x14ac:dyDescent="0.3">
      <c r="I13163" s="47"/>
    </row>
    <row r="13164" spans="9:9" ht="15" customHeight="1" x14ac:dyDescent="0.3">
      <c r="I13164" s="47"/>
    </row>
    <row r="13165" spans="9:9" ht="15" customHeight="1" x14ac:dyDescent="0.3">
      <c r="I13165" s="47"/>
    </row>
    <row r="13166" spans="9:9" ht="15" customHeight="1" x14ac:dyDescent="0.3">
      <c r="I13166" s="47"/>
    </row>
    <row r="13167" spans="9:9" ht="15" customHeight="1" x14ac:dyDescent="0.3">
      <c r="I13167" s="47"/>
    </row>
    <row r="13168" spans="9:9" ht="15" customHeight="1" x14ac:dyDescent="0.3">
      <c r="I13168" s="47"/>
    </row>
    <row r="13169" spans="9:9" ht="15" customHeight="1" x14ac:dyDescent="0.3">
      <c r="I13169" s="47"/>
    </row>
    <row r="13170" spans="9:9" ht="15" customHeight="1" x14ac:dyDescent="0.3">
      <c r="I13170" s="47"/>
    </row>
    <row r="13171" spans="9:9" ht="15" customHeight="1" x14ac:dyDescent="0.3">
      <c r="I13171" s="47"/>
    </row>
    <row r="13172" spans="9:9" ht="15" customHeight="1" x14ac:dyDescent="0.3">
      <c r="I13172" s="47"/>
    </row>
    <row r="13173" spans="9:9" ht="15" customHeight="1" x14ac:dyDescent="0.3">
      <c r="I13173" s="47"/>
    </row>
    <row r="13174" spans="9:9" ht="15" customHeight="1" x14ac:dyDescent="0.3">
      <c r="I13174" s="47"/>
    </row>
    <row r="13175" spans="9:9" ht="15" customHeight="1" x14ac:dyDescent="0.3">
      <c r="I13175" s="47"/>
    </row>
    <row r="13176" spans="9:9" ht="15" customHeight="1" x14ac:dyDescent="0.3">
      <c r="I13176" s="47"/>
    </row>
    <row r="13177" spans="9:9" ht="15" customHeight="1" x14ac:dyDescent="0.3">
      <c r="I13177" s="47"/>
    </row>
    <row r="13178" spans="9:9" ht="15" customHeight="1" x14ac:dyDescent="0.3">
      <c r="I13178" s="47"/>
    </row>
    <row r="13179" spans="9:9" ht="15" customHeight="1" x14ac:dyDescent="0.3">
      <c r="I13179" s="47"/>
    </row>
    <row r="13180" spans="9:9" ht="15" customHeight="1" x14ac:dyDescent="0.3">
      <c r="I13180" s="47"/>
    </row>
    <row r="13181" spans="9:9" ht="15" customHeight="1" x14ac:dyDescent="0.3">
      <c r="I13181" s="47"/>
    </row>
    <row r="13182" spans="9:9" ht="15" customHeight="1" x14ac:dyDescent="0.3">
      <c r="I13182" s="47"/>
    </row>
    <row r="13183" spans="9:9" ht="15" customHeight="1" x14ac:dyDescent="0.3">
      <c r="I13183" s="47"/>
    </row>
    <row r="13184" spans="9:9" ht="15" customHeight="1" x14ac:dyDescent="0.3">
      <c r="I13184" s="47"/>
    </row>
    <row r="13185" spans="9:9" ht="15" customHeight="1" x14ac:dyDescent="0.3">
      <c r="I13185" s="47"/>
    </row>
    <row r="13186" spans="9:9" ht="15" customHeight="1" x14ac:dyDescent="0.3">
      <c r="I13186" s="47"/>
    </row>
    <row r="13187" spans="9:9" ht="15" customHeight="1" x14ac:dyDescent="0.3">
      <c r="I13187" s="47"/>
    </row>
    <row r="13188" spans="9:9" ht="15" customHeight="1" x14ac:dyDescent="0.3">
      <c r="I13188" s="47"/>
    </row>
    <row r="13189" spans="9:9" ht="15" customHeight="1" x14ac:dyDescent="0.3">
      <c r="I13189" s="47"/>
    </row>
    <row r="13190" spans="9:9" ht="15" customHeight="1" x14ac:dyDescent="0.3">
      <c r="I13190" s="47"/>
    </row>
    <row r="13191" spans="9:9" ht="15" customHeight="1" x14ac:dyDescent="0.3">
      <c r="I13191" s="47"/>
    </row>
    <row r="13192" spans="9:9" ht="15" customHeight="1" x14ac:dyDescent="0.3">
      <c r="I13192" s="47"/>
    </row>
    <row r="13193" spans="9:9" ht="15" customHeight="1" x14ac:dyDescent="0.3">
      <c r="I13193" s="47"/>
    </row>
    <row r="13194" spans="9:9" ht="15" customHeight="1" x14ac:dyDescent="0.3">
      <c r="I13194" s="47"/>
    </row>
    <row r="13195" spans="9:9" ht="15" customHeight="1" x14ac:dyDescent="0.3">
      <c r="I13195" s="47"/>
    </row>
    <row r="13196" spans="9:9" ht="15" customHeight="1" x14ac:dyDescent="0.3">
      <c r="I13196" s="47"/>
    </row>
    <row r="13197" spans="9:9" ht="15" customHeight="1" x14ac:dyDescent="0.3">
      <c r="I13197" s="47"/>
    </row>
    <row r="13198" spans="9:9" ht="15" customHeight="1" x14ac:dyDescent="0.3">
      <c r="I13198" s="47"/>
    </row>
    <row r="13199" spans="9:9" ht="15" customHeight="1" x14ac:dyDescent="0.3">
      <c r="I13199" s="47"/>
    </row>
    <row r="13200" spans="9:9" ht="15" customHeight="1" x14ac:dyDescent="0.3">
      <c r="I13200" s="47"/>
    </row>
    <row r="13201" spans="9:9" ht="15" customHeight="1" x14ac:dyDescent="0.3">
      <c r="I13201" s="47"/>
    </row>
    <row r="13202" spans="9:9" ht="15" customHeight="1" x14ac:dyDescent="0.3">
      <c r="I13202" s="47"/>
    </row>
    <row r="13203" spans="9:9" ht="15" customHeight="1" x14ac:dyDescent="0.3">
      <c r="I13203" s="47"/>
    </row>
    <row r="13204" spans="9:9" ht="15" customHeight="1" x14ac:dyDescent="0.3">
      <c r="I13204" s="47"/>
    </row>
    <row r="13205" spans="9:9" ht="15" customHeight="1" x14ac:dyDescent="0.3">
      <c r="I13205" s="47"/>
    </row>
    <row r="13206" spans="9:9" ht="15" customHeight="1" x14ac:dyDescent="0.3">
      <c r="I13206" s="47"/>
    </row>
    <row r="13207" spans="9:9" ht="15" customHeight="1" x14ac:dyDescent="0.3">
      <c r="I13207" s="47"/>
    </row>
    <row r="13208" spans="9:9" ht="15" customHeight="1" x14ac:dyDescent="0.3">
      <c r="I13208" s="47"/>
    </row>
    <row r="13209" spans="9:9" ht="15" customHeight="1" x14ac:dyDescent="0.3">
      <c r="I13209" s="47"/>
    </row>
    <row r="13210" spans="9:9" ht="15" customHeight="1" x14ac:dyDescent="0.3">
      <c r="I13210" s="47"/>
    </row>
    <row r="13211" spans="9:9" ht="15" customHeight="1" x14ac:dyDescent="0.3">
      <c r="I13211" s="47"/>
    </row>
    <row r="13212" spans="9:9" ht="15" customHeight="1" x14ac:dyDescent="0.3">
      <c r="I13212" s="47"/>
    </row>
    <row r="13213" spans="9:9" ht="15" customHeight="1" x14ac:dyDescent="0.3">
      <c r="I13213" s="47"/>
    </row>
    <row r="13214" spans="9:9" ht="15" customHeight="1" x14ac:dyDescent="0.3">
      <c r="I13214" s="47"/>
    </row>
    <row r="13215" spans="9:9" ht="15" customHeight="1" x14ac:dyDescent="0.3">
      <c r="I13215" s="47"/>
    </row>
    <row r="13216" spans="9:9" ht="15" customHeight="1" x14ac:dyDescent="0.3">
      <c r="I13216" s="47"/>
    </row>
    <row r="13217" spans="9:9" ht="15" customHeight="1" x14ac:dyDescent="0.3">
      <c r="I13217" s="47"/>
    </row>
    <row r="13218" spans="9:9" ht="15" customHeight="1" x14ac:dyDescent="0.3">
      <c r="I13218" s="47"/>
    </row>
    <row r="13219" spans="9:9" ht="15" customHeight="1" x14ac:dyDescent="0.3">
      <c r="I13219" s="47"/>
    </row>
    <row r="13220" spans="9:9" ht="15" customHeight="1" x14ac:dyDescent="0.3">
      <c r="I13220" s="47"/>
    </row>
    <row r="13221" spans="9:9" ht="15" customHeight="1" x14ac:dyDescent="0.3">
      <c r="I13221" s="47"/>
    </row>
    <row r="13222" spans="9:9" ht="15" customHeight="1" x14ac:dyDescent="0.3">
      <c r="I13222" s="47"/>
    </row>
    <row r="13223" spans="9:9" ht="15" customHeight="1" x14ac:dyDescent="0.3">
      <c r="I13223" s="47"/>
    </row>
    <row r="13224" spans="9:9" ht="15" customHeight="1" x14ac:dyDescent="0.3">
      <c r="I13224" s="47"/>
    </row>
    <row r="13225" spans="9:9" ht="15" customHeight="1" x14ac:dyDescent="0.3">
      <c r="I13225" s="47"/>
    </row>
    <row r="13226" spans="9:9" ht="15" customHeight="1" x14ac:dyDescent="0.3">
      <c r="I13226" s="47"/>
    </row>
    <row r="13227" spans="9:9" ht="15" customHeight="1" x14ac:dyDescent="0.3">
      <c r="I13227" s="47"/>
    </row>
    <row r="13228" spans="9:9" ht="15" customHeight="1" x14ac:dyDescent="0.3">
      <c r="I13228" s="47"/>
    </row>
    <row r="13229" spans="9:9" ht="15" customHeight="1" x14ac:dyDescent="0.3">
      <c r="I13229" s="47"/>
    </row>
    <row r="13230" spans="9:9" ht="15" customHeight="1" x14ac:dyDescent="0.3">
      <c r="I13230" s="47"/>
    </row>
    <row r="13231" spans="9:9" ht="15" customHeight="1" x14ac:dyDescent="0.3">
      <c r="I13231" s="47"/>
    </row>
    <row r="13232" spans="9:9" ht="15" customHeight="1" x14ac:dyDescent="0.3">
      <c r="I13232" s="47"/>
    </row>
    <row r="13233" spans="9:9" ht="15" customHeight="1" x14ac:dyDescent="0.3">
      <c r="I13233" s="47"/>
    </row>
    <row r="13234" spans="9:9" ht="15" customHeight="1" x14ac:dyDescent="0.3">
      <c r="I13234" s="47"/>
    </row>
    <row r="13235" spans="9:9" ht="15" customHeight="1" x14ac:dyDescent="0.3">
      <c r="I13235" s="47"/>
    </row>
    <row r="13236" spans="9:9" ht="15" customHeight="1" x14ac:dyDescent="0.3">
      <c r="I13236" s="47"/>
    </row>
    <row r="13237" spans="9:9" ht="15" customHeight="1" x14ac:dyDescent="0.3">
      <c r="I13237" s="47"/>
    </row>
    <row r="13238" spans="9:9" ht="15" customHeight="1" x14ac:dyDescent="0.3">
      <c r="I13238" s="47"/>
    </row>
    <row r="13239" spans="9:9" ht="15" customHeight="1" x14ac:dyDescent="0.3">
      <c r="I13239" s="47"/>
    </row>
    <row r="13240" spans="9:9" ht="15" customHeight="1" x14ac:dyDescent="0.3">
      <c r="I13240" s="47"/>
    </row>
    <row r="13241" spans="9:9" ht="15" customHeight="1" x14ac:dyDescent="0.3">
      <c r="I13241" s="47"/>
    </row>
    <row r="13242" spans="9:9" ht="15" customHeight="1" x14ac:dyDescent="0.3">
      <c r="I13242" s="47"/>
    </row>
    <row r="13243" spans="9:9" ht="15" customHeight="1" x14ac:dyDescent="0.3">
      <c r="I13243" s="47"/>
    </row>
    <row r="13244" spans="9:9" ht="15" customHeight="1" x14ac:dyDescent="0.3">
      <c r="I13244" s="47"/>
    </row>
    <row r="13245" spans="9:9" ht="15" customHeight="1" x14ac:dyDescent="0.3">
      <c r="I13245" s="47"/>
    </row>
    <row r="13246" spans="9:9" ht="15" customHeight="1" x14ac:dyDescent="0.3">
      <c r="I13246" s="47"/>
    </row>
    <row r="13247" spans="9:9" ht="15" customHeight="1" x14ac:dyDescent="0.3">
      <c r="I13247" s="47"/>
    </row>
    <row r="13248" spans="9:9" ht="15" customHeight="1" x14ac:dyDescent="0.3">
      <c r="I13248" s="47"/>
    </row>
    <row r="13249" spans="9:9" ht="15" customHeight="1" x14ac:dyDescent="0.3">
      <c r="I13249" s="47"/>
    </row>
    <row r="13250" spans="9:9" ht="15" customHeight="1" x14ac:dyDescent="0.3">
      <c r="I13250" s="47"/>
    </row>
    <row r="13251" spans="9:9" ht="15" customHeight="1" x14ac:dyDescent="0.3">
      <c r="I13251" s="47"/>
    </row>
    <row r="13252" spans="9:9" ht="15" customHeight="1" x14ac:dyDescent="0.3">
      <c r="I13252" s="47"/>
    </row>
    <row r="13253" spans="9:9" ht="15" customHeight="1" x14ac:dyDescent="0.3">
      <c r="I13253" s="47"/>
    </row>
    <row r="13254" spans="9:9" ht="15" customHeight="1" x14ac:dyDescent="0.3">
      <c r="I13254" s="47"/>
    </row>
    <row r="13255" spans="9:9" ht="15" customHeight="1" x14ac:dyDescent="0.3">
      <c r="I13255" s="47"/>
    </row>
    <row r="13256" spans="9:9" ht="15" customHeight="1" x14ac:dyDescent="0.3">
      <c r="I13256" s="47"/>
    </row>
    <row r="13257" spans="9:9" ht="15" customHeight="1" x14ac:dyDescent="0.3">
      <c r="I13257" s="47"/>
    </row>
    <row r="13258" spans="9:9" ht="15" customHeight="1" x14ac:dyDescent="0.3">
      <c r="I13258" s="47"/>
    </row>
    <row r="13259" spans="9:9" ht="15" customHeight="1" x14ac:dyDescent="0.3">
      <c r="I13259" s="47"/>
    </row>
    <row r="13260" spans="9:9" ht="15" customHeight="1" x14ac:dyDescent="0.3">
      <c r="I13260" s="47"/>
    </row>
    <row r="13261" spans="9:9" ht="15" customHeight="1" x14ac:dyDescent="0.3">
      <c r="I13261" s="47"/>
    </row>
    <row r="13262" spans="9:9" ht="15" customHeight="1" x14ac:dyDescent="0.3">
      <c r="I13262" s="47"/>
    </row>
    <row r="13263" spans="9:9" ht="15" customHeight="1" x14ac:dyDescent="0.3">
      <c r="I13263" s="47"/>
    </row>
    <row r="13264" spans="9:9" ht="15" customHeight="1" x14ac:dyDescent="0.3">
      <c r="I13264" s="47"/>
    </row>
    <row r="13265" spans="9:9" ht="15" customHeight="1" x14ac:dyDescent="0.3">
      <c r="I13265" s="47"/>
    </row>
    <row r="13266" spans="9:9" ht="15" customHeight="1" x14ac:dyDescent="0.3">
      <c r="I13266" s="47"/>
    </row>
    <row r="13267" spans="9:9" ht="15" customHeight="1" x14ac:dyDescent="0.3">
      <c r="I13267" s="47"/>
    </row>
    <row r="13268" spans="9:9" ht="15" customHeight="1" x14ac:dyDescent="0.3">
      <c r="I13268" s="47"/>
    </row>
    <row r="13269" spans="9:9" ht="15" customHeight="1" x14ac:dyDescent="0.3">
      <c r="I13269" s="47"/>
    </row>
    <row r="13270" spans="9:9" ht="15" customHeight="1" x14ac:dyDescent="0.3">
      <c r="I13270" s="47"/>
    </row>
    <row r="13271" spans="9:9" ht="15" customHeight="1" x14ac:dyDescent="0.3">
      <c r="I13271" s="47"/>
    </row>
    <row r="13272" spans="9:9" ht="15" customHeight="1" x14ac:dyDescent="0.3">
      <c r="I13272" s="47"/>
    </row>
    <row r="13273" spans="9:9" ht="15" customHeight="1" x14ac:dyDescent="0.3">
      <c r="I13273" s="47"/>
    </row>
    <row r="13274" spans="9:9" ht="15" customHeight="1" x14ac:dyDescent="0.3">
      <c r="I13274" s="47"/>
    </row>
    <row r="13275" spans="9:9" ht="15" customHeight="1" x14ac:dyDescent="0.3">
      <c r="I13275" s="47"/>
    </row>
    <row r="13276" spans="9:9" ht="15" customHeight="1" x14ac:dyDescent="0.3">
      <c r="I13276" s="47"/>
    </row>
    <row r="13277" spans="9:9" ht="15" customHeight="1" x14ac:dyDescent="0.3">
      <c r="I13277" s="47"/>
    </row>
    <row r="13278" spans="9:9" ht="15" customHeight="1" x14ac:dyDescent="0.3">
      <c r="I13278" s="47"/>
    </row>
    <row r="13279" spans="9:9" ht="15" customHeight="1" x14ac:dyDescent="0.3">
      <c r="I13279" s="47"/>
    </row>
    <row r="13280" spans="9:9" ht="15" customHeight="1" x14ac:dyDescent="0.3">
      <c r="I13280" s="47"/>
    </row>
    <row r="13281" spans="9:9" ht="15" customHeight="1" x14ac:dyDescent="0.3">
      <c r="I13281" s="47"/>
    </row>
    <row r="13282" spans="9:9" ht="15" customHeight="1" x14ac:dyDescent="0.3">
      <c r="I13282" s="47"/>
    </row>
    <row r="13283" spans="9:9" ht="15" customHeight="1" x14ac:dyDescent="0.3">
      <c r="I13283" s="47"/>
    </row>
    <row r="13284" spans="9:9" ht="15" customHeight="1" x14ac:dyDescent="0.3">
      <c r="I13284" s="47"/>
    </row>
    <row r="13285" spans="9:9" ht="15" customHeight="1" x14ac:dyDescent="0.3">
      <c r="I13285" s="47"/>
    </row>
    <row r="13286" spans="9:9" ht="15" customHeight="1" x14ac:dyDescent="0.3">
      <c r="I13286" s="47"/>
    </row>
    <row r="13287" spans="9:9" ht="15" customHeight="1" x14ac:dyDescent="0.3">
      <c r="I13287" s="47"/>
    </row>
    <row r="13288" spans="9:9" ht="15" customHeight="1" x14ac:dyDescent="0.3">
      <c r="I13288" s="47"/>
    </row>
    <row r="13289" spans="9:9" ht="15" customHeight="1" x14ac:dyDescent="0.3">
      <c r="I13289" s="47"/>
    </row>
    <row r="13290" spans="9:9" ht="15" customHeight="1" x14ac:dyDescent="0.3">
      <c r="I13290" s="47"/>
    </row>
    <row r="13291" spans="9:9" ht="15" customHeight="1" x14ac:dyDescent="0.3">
      <c r="I13291" s="47"/>
    </row>
    <row r="13292" spans="9:9" ht="15" customHeight="1" x14ac:dyDescent="0.3">
      <c r="I13292" s="47"/>
    </row>
    <row r="13293" spans="9:9" ht="15" customHeight="1" x14ac:dyDescent="0.3">
      <c r="I13293" s="47"/>
    </row>
    <row r="13294" spans="9:9" ht="15" customHeight="1" x14ac:dyDescent="0.3">
      <c r="I13294" s="47"/>
    </row>
    <row r="13295" spans="9:9" ht="15" customHeight="1" x14ac:dyDescent="0.3">
      <c r="I13295" s="47"/>
    </row>
    <row r="13296" spans="9:9" ht="15" customHeight="1" x14ac:dyDescent="0.3">
      <c r="I13296" s="47"/>
    </row>
    <row r="13297" spans="9:9" ht="15" customHeight="1" x14ac:dyDescent="0.3">
      <c r="I13297" s="47"/>
    </row>
    <row r="13298" spans="9:9" ht="15" customHeight="1" x14ac:dyDescent="0.3">
      <c r="I13298" s="47"/>
    </row>
    <row r="13299" spans="9:9" ht="15" customHeight="1" x14ac:dyDescent="0.3">
      <c r="I13299" s="47"/>
    </row>
    <row r="13300" spans="9:9" ht="15" customHeight="1" x14ac:dyDescent="0.3">
      <c r="I13300" s="47"/>
    </row>
    <row r="13301" spans="9:9" ht="15" customHeight="1" x14ac:dyDescent="0.3">
      <c r="I13301" s="47"/>
    </row>
    <row r="13302" spans="9:9" ht="15" customHeight="1" x14ac:dyDescent="0.3">
      <c r="I13302" s="47"/>
    </row>
    <row r="13303" spans="9:9" ht="15" customHeight="1" x14ac:dyDescent="0.3">
      <c r="I13303" s="47"/>
    </row>
    <row r="13304" spans="9:9" ht="15" customHeight="1" x14ac:dyDescent="0.3">
      <c r="I13304" s="47"/>
    </row>
    <row r="13305" spans="9:9" ht="15" customHeight="1" x14ac:dyDescent="0.3">
      <c r="I13305" s="47"/>
    </row>
    <row r="13306" spans="9:9" ht="15" customHeight="1" x14ac:dyDescent="0.3">
      <c r="I13306" s="47"/>
    </row>
    <row r="13307" spans="9:9" ht="15" customHeight="1" x14ac:dyDescent="0.3">
      <c r="I13307" s="47"/>
    </row>
    <row r="13308" spans="9:9" ht="15" customHeight="1" x14ac:dyDescent="0.3">
      <c r="I13308" s="47"/>
    </row>
    <row r="13309" spans="9:9" ht="15" customHeight="1" x14ac:dyDescent="0.3">
      <c r="I13309" s="47"/>
    </row>
    <row r="13310" spans="9:9" ht="15" customHeight="1" x14ac:dyDescent="0.3">
      <c r="I13310" s="47"/>
    </row>
    <row r="13311" spans="9:9" ht="15" customHeight="1" x14ac:dyDescent="0.3">
      <c r="I13311" s="47"/>
    </row>
    <row r="13312" spans="9:9" ht="15" customHeight="1" x14ac:dyDescent="0.3">
      <c r="I13312" s="47"/>
    </row>
    <row r="13313" spans="9:9" ht="15" customHeight="1" x14ac:dyDescent="0.3">
      <c r="I13313" s="47"/>
    </row>
    <row r="13314" spans="9:9" ht="15" customHeight="1" x14ac:dyDescent="0.3">
      <c r="I13314" s="47"/>
    </row>
    <row r="13315" spans="9:9" ht="15" customHeight="1" x14ac:dyDescent="0.3">
      <c r="I13315" s="47"/>
    </row>
    <row r="13316" spans="9:9" ht="15" customHeight="1" x14ac:dyDescent="0.3">
      <c r="I13316" s="47"/>
    </row>
    <row r="13317" spans="9:9" ht="15" customHeight="1" x14ac:dyDescent="0.3">
      <c r="I13317" s="47"/>
    </row>
    <row r="13318" spans="9:9" ht="15" customHeight="1" x14ac:dyDescent="0.3">
      <c r="I13318" s="47"/>
    </row>
    <row r="13319" spans="9:9" ht="15" customHeight="1" x14ac:dyDescent="0.3">
      <c r="I13319" s="47"/>
    </row>
    <row r="13320" spans="9:9" ht="15" customHeight="1" x14ac:dyDescent="0.3">
      <c r="I13320" s="47"/>
    </row>
    <row r="13321" spans="9:9" ht="15" customHeight="1" x14ac:dyDescent="0.3">
      <c r="I13321" s="47"/>
    </row>
    <row r="13322" spans="9:9" ht="15" customHeight="1" x14ac:dyDescent="0.3">
      <c r="I13322" s="47"/>
    </row>
    <row r="13323" spans="9:9" ht="15" customHeight="1" x14ac:dyDescent="0.3">
      <c r="I13323" s="47"/>
    </row>
    <row r="13324" spans="9:9" ht="15" customHeight="1" x14ac:dyDescent="0.3">
      <c r="I13324" s="47"/>
    </row>
    <row r="13325" spans="9:9" ht="15" customHeight="1" x14ac:dyDescent="0.3">
      <c r="I13325" s="47"/>
    </row>
    <row r="13326" spans="9:9" ht="15" customHeight="1" x14ac:dyDescent="0.3">
      <c r="I13326" s="47"/>
    </row>
    <row r="13327" spans="9:9" ht="15" customHeight="1" x14ac:dyDescent="0.3">
      <c r="I13327" s="47"/>
    </row>
    <row r="13328" spans="9:9" ht="15" customHeight="1" x14ac:dyDescent="0.3">
      <c r="I13328" s="47"/>
    </row>
    <row r="13329" spans="9:9" ht="15" customHeight="1" x14ac:dyDescent="0.3">
      <c r="I13329" s="47"/>
    </row>
    <row r="13330" spans="9:9" ht="15" customHeight="1" x14ac:dyDescent="0.3">
      <c r="I13330" s="47"/>
    </row>
    <row r="13331" spans="9:9" ht="15" customHeight="1" x14ac:dyDescent="0.3">
      <c r="I13331" s="47"/>
    </row>
    <row r="13332" spans="9:9" ht="15" customHeight="1" x14ac:dyDescent="0.3">
      <c r="I13332" s="47"/>
    </row>
    <row r="13333" spans="9:9" ht="15" customHeight="1" x14ac:dyDescent="0.3">
      <c r="I13333" s="47"/>
    </row>
    <row r="13334" spans="9:9" ht="15" customHeight="1" x14ac:dyDescent="0.3">
      <c r="I13334" s="47"/>
    </row>
    <row r="13335" spans="9:9" ht="15" customHeight="1" x14ac:dyDescent="0.3">
      <c r="I13335" s="47"/>
    </row>
    <row r="13336" spans="9:9" ht="15" customHeight="1" x14ac:dyDescent="0.3">
      <c r="I13336" s="47"/>
    </row>
    <row r="13337" spans="9:9" ht="15" customHeight="1" x14ac:dyDescent="0.3">
      <c r="I13337" s="47"/>
    </row>
    <row r="13338" spans="9:9" ht="15" customHeight="1" x14ac:dyDescent="0.3">
      <c r="I13338" s="47"/>
    </row>
    <row r="13339" spans="9:9" ht="15" customHeight="1" x14ac:dyDescent="0.3">
      <c r="I13339" s="47"/>
    </row>
    <row r="13340" spans="9:9" ht="15" customHeight="1" x14ac:dyDescent="0.3">
      <c r="I13340" s="47"/>
    </row>
    <row r="13341" spans="9:9" ht="15" customHeight="1" x14ac:dyDescent="0.3">
      <c r="I13341" s="47"/>
    </row>
    <row r="13342" spans="9:9" ht="15" customHeight="1" x14ac:dyDescent="0.3">
      <c r="I13342" s="47"/>
    </row>
    <row r="13343" spans="9:9" ht="15" customHeight="1" x14ac:dyDescent="0.3">
      <c r="I13343" s="47"/>
    </row>
    <row r="13344" spans="9:9" ht="15" customHeight="1" x14ac:dyDescent="0.3">
      <c r="I13344" s="47"/>
    </row>
    <row r="13345" spans="9:9" ht="15" customHeight="1" x14ac:dyDescent="0.3">
      <c r="I13345" s="47"/>
    </row>
    <row r="13346" spans="9:9" ht="15" customHeight="1" x14ac:dyDescent="0.3">
      <c r="I13346" s="47"/>
    </row>
    <row r="13347" spans="9:9" ht="15" customHeight="1" x14ac:dyDescent="0.3">
      <c r="I13347" s="47"/>
    </row>
    <row r="13348" spans="9:9" ht="15" customHeight="1" x14ac:dyDescent="0.3">
      <c r="I13348" s="47"/>
    </row>
    <row r="13349" spans="9:9" ht="15" customHeight="1" x14ac:dyDescent="0.3">
      <c r="I13349" s="47"/>
    </row>
    <row r="13350" spans="9:9" ht="15" customHeight="1" x14ac:dyDescent="0.3">
      <c r="I13350" s="47"/>
    </row>
    <row r="13351" spans="9:9" ht="15" customHeight="1" x14ac:dyDescent="0.3">
      <c r="I13351" s="47"/>
    </row>
    <row r="13352" spans="9:9" ht="15" customHeight="1" x14ac:dyDescent="0.3">
      <c r="I13352" s="47"/>
    </row>
    <row r="13353" spans="9:9" ht="15" customHeight="1" x14ac:dyDescent="0.3">
      <c r="I13353" s="47"/>
    </row>
    <row r="13354" spans="9:9" ht="15" customHeight="1" x14ac:dyDescent="0.3">
      <c r="I13354" s="47"/>
    </row>
    <row r="13355" spans="9:9" ht="15" customHeight="1" x14ac:dyDescent="0.3">
      <c r="I13355" s="47"/>
    </row>
    <row r="13356" spans="9:9" ht="15" customHeight="1" x14ac:dyDescent="0.3">
      <c r="I13356" s="47"/>
    </row>
    <row r="13357" spans="9:9" ht="15" customHeight="1" x14ac:dyDescent="0.3">
      <c r="I13357" s="47"/>
    </row>
    <row r="13358" spans="9:9" ht="15" customHeight="1" x14ac:dyDescent="0.3">
      <c r="I13358" s="47"/>
    </row>
    <row r="13359" spans="9:9" ht="15" customHeight="1" x14ac:dyDescent="0.3">
      <c r="I13359" s="47"/>
    </row>
    <row r="13360" spans="9:9" ht="15" customHeight="1" x14ac:dyDescent="0.3">
      <c r="I13360" s="47"/>
    </row>
    <row r="13361" spans="9:9" ht="15" customHeight="1" x14ac:dyDescent="0.3">
      <c r="I13361" s="47"/>
    </row>
    <row r="13362" spans="9:9" ht="15" customHeight="1" x14ac:dyDescent="0.3">
      <c r="I13362" s="47"/>
    </row>
    <row r="13363" spans="9:9" ht="15" customHeight="1" x14ac:dyDescent="0.3">
      <c r="I13363" s="47"/>
    </row>
    <row r="13364" spans="9:9" ht="15" customHeight="1" x14ac:dyDescent="0.3">
      <c r="I13364" s="47"/>
    </row>
    <row r="13365" spans="9:9" ht="15" customHeight="1" x14ac:dyDescent="0.3">
      <c r="I13365" s="47"/>
    </row>
    <row r="13366" spans="9:9" ht="15" customHeight="1" x14ac:dyDescent="0.3">
      <c r="I13366" s="47"/>
    </row>
    <row r="13367" spans="9:9" ht="15" customHeight="1" x14ac:dyDescent="0.3">
      <c r="I13367" s="47"/>
    </row>
    <row r="13368" spans="9:9" ht="15" customHeight="1" x14ac:dyDescent="0.3">
      <c r="I13368" s="47"/>
    </row>
    <row r="13369" spans="9:9" ht="15" customHeight="1" x14ac:dyDescent="0.3">
      <c r="I13369" s="47"/>
    </row>
    <row r="13370" spans="9:9" ht="15" customHeight="1" x14ac:dyDescent="0.3">
      <c r="I13370" s="47"/>
    </row>
    <row r="13371" spans="9:9" ht="15" customHeight="1" x14ac:dyDescent="0.3">
      <c r="I13371" s="47"/>
    </row>
    <row r="13372" spans="9:9" ht="15" customHeight="1" x14ac:dyDescent="0.3">
      <c r="I13372" s="47"/>
    </row>
    <row r="13373" spans="9:9" ht="15" customHeight="1" x14ac:dyDescent="0.3">
      <c r="I13373" s="47"/>
    </row>
    <row r="13374" spans="9:9" ht="15" customHeight="1" x14ac:dyDescent="0.3">
      <c r="I13374" s="47"/>
    </row>
    <row r="13375" spans="9:9" ht="15" customHeight="1" x14ac:dyDescent="0.3">
      <c r="I13375" s="47"/>
    </row>
    <row r="13376" spans="9:9" ht="15" customHeight="1" x14ac:dyDescent="0.3">
      <c r="I13376" s="47"/>
    </row>
    <row r="13377" spans="9:9" ht="15" customHeight="1" x14ac:dyDescent="0.3">
      <c r="I13377" s="47"/>
    </row>
    <row r="13378" spans="9:9" ht="15" customHeight="1" x14ac:dyDescent="0.3">
      <c r="I13378" s="47"/>
    </row>
    <row r="13379" spans="9:9" ht="15" customHeight="1" x14ac:dyDescent="0.3">
      <c r="I13379" s="47"/>
    </row>
    <row r="13380" spans="9:9" ht="15" customHeight="1" x14ac:dyDescent="0.3">
      <c r="I13380" s="47"/>
    </row>
    <row r="13381" spans="9:9" ht="15" customHeight="1" x14ac:dyDescent="0.3">
      <c r="I13381" s="47"/>
    </row>
    <row r="13382" spans="9:9" ht="15" customHeight="1" x14ac:dyDescent="0.3">
      <c r="I13382" s="47"/>
    </row>
    <row r="13383" spans="9:9" ht="15" customHeight="1" x14ac:dyDescent="0.3">
      <c r="I13383" s="47"/>
    </row>
    <row r="13384" spans="9:9" ht="15" customHeight="1" x14ac:dyDescent="0.3">
      <c r="I13384" s="47"/>
    </row>
    <row r="13385" spans="9:9" ht="15" customHeight="1" x14ac:dyDescent="0.3">
      <c r="I13385" s="47"/>
    </row>
    <row r="13386" spans="9:9" ht="15" customHeight="1" x14ac:dyDescent="0.3">
      <c r="I13386" s="47"/>
    </row>
    <row r="13387" spans="9:9" ht="15" customHeight="1" x14ac:dyDescent="0.3">
      <c r="I13387" s="47"/>
    </row>
    <row r="13388" spans="9:9" ht="15" customHeight="1" x14ac:dyDescent="0.3">
      <c r="I13388" s="47"/>
    </row>
    <row r="13389" spans="9:9" ht="15" customHeight="1" x14ac:dyDescent="0.3">
      <c r="I13389" s="47"/>
    </row>
    <row r="13390" spans="9:9" ht="15" customHeight="1" x14ac:dyDescent="0.3">
      <c r="I13390" s="47"/>
    </row>
    <row r="13391" spans="9:9" ht="15" customHeight="1" x14ac:dyDescent="0.3">
      <c r="I13391" s="47"/>
    </row>
    <row r="13392" spans="9:9" ht="15" customHeight="1" x14ac:dyDescent="0.3">
      <c r="I13392" s="47"/>
    </row>
    <row r="13393" spans="9:9" ht="15" customHeight="1" x14ac:dyDescent="0.3">
      <c r="I13393" s="47"/>
    </row>
    <row r="13394" spans="9:9" ht="15" customHeight="1" x14ac:dyDescent="0.3">
      <c r="I13394" s="47"/>
    </row>
    <row r="13395" spans="9:9" ht="15" customHeight="1" x14ac:dyDescent="0.3">
      <c r="I13395" s="47"/>
    </row>
    <row r="13396" spans="9:9" ht="15" customHeight="1" x14ac:dyDescent="0.3">
      <c r="I13396" s="47"/>
    </row>
    <row r="13397" spans="9:9" ht="15" customHeight="1" x14ac:dyDescent="0.3">
      <c r="I13397" s="47"/>
    </row>
    <row r="13398" spans="9:9" ht="15" customHeight="1" x14ac:dyDescent="0.3">
      <c r="I13398" s="47"/>
    </row>
    <row r="13399" spans="9:9" ht="15" customHeight="1" x14ac:dyDescent="0.3">
      <c r="I13399" s="47"/>
    </row>
    <row r="13400" spans="9:9" ht="15" customHeight="1" x14ac:dyDescent="0.3">
      <c r="I13400" s="47"/>
    </row>
    <row r="13401" spans="9:9" ht="15" customHeight="1" x14ac:dyDescent="0.3">
      <c r="I13401" s="47"/>
    </row>
    <row r="13402" spans="9:9" ht="15" customHeight="1" x14ac:dyDescent="0.3">
      <c r="I13402" s="47"/>
    </row>
    <row r="13403" spans="9:9" ht="15" customHeight="1" x14ac:dyDescent="0.3">
      <c r="I13403" s="47"/>
    </row>
    <row r="13404" spans="9:9" ht="15" customHeight="1" x14ac:dyDescent="0.3">
      <c r="I13404" s="47"/>
    </row>
    <row r="13405" spans="9:9" ht="15" customHeight="1" x14ac:dyDescent="0.3">
      <c r="I13405" s="47"/>
    </row>
    <row r="13406" spans="9:9" ht="15" customHeight="1" x14ac:dyDescent="0.3">
      <c r="I13406" s="47"/>
    </row>
    <row r="13407" spans="9:9" ht="15" customHeight="1" x14ac:dyDescent="0.3">
      <c r="I13407" s="47"/>
    </row>
    <row r="13408" spans="9:9" ht="15" customHeight="1" x14ac:dyDescent="0.3">
      <c r="I13408" s="47"/>
    </row>
    <row r="13409" spans="9:9" ht="15" customHeight="1" x14ac:dyDescent="0.3">
      <c r="I13409" s="47"/>
    </row>
    <row r="13410" spans="9:9" ht="15" customHeight="1" x14ac:dyDescent="0.3">
      <c r="I13410" s="47"/>
    </row>
    <row r="13411" spans="9:9" ht="15" customHeight="1" x14ac:dyDescent="0.3">
      <c r="I13411" s="47"/>
    </row>
    <row r="13412" spans="9:9" ht="15" customHeight="1" x14ac:dyDescent="0.3">
      <c r="I13412" s="47"/>
    </row>
    <row r="13413" spans="9:9" ht="15" customHeight="1" x14ac:dyDescent="0.3">
      <c r="I13413" s="47"/>
    </row>
    <row r="13414" spans="9:9" ht="15" customHeight="1" x14ac:dyDescent="0.3">
      <c r="I13414" s="47"/>
    </row>
    <row r="13415" spans="9:9" ht="15" customHeight="1" x14ac:dyDescent="0.3">
      <c r="I13415" s="47"/>
    </row>
    <row r="13416" spans="9:9" ht="15" customHeight="1" x14ac:dyDescent="0.3">
      <c r="I13416" s="47"/>
    </row>
    <row r="13417" spans="9:9" ht="15" customHeight="1" x14ac:dyDescent="0.3">
      <c r="I13417" s="47"/>
    </row>
    <row r="13418" spans="9:9" ht="15" customHeight="1" x14ac:dyDescent="0.3">
      <c r="I13418" s="47"/>
    </row>
    <row r="13419" spans="9:9" ht="15" customHeight="1" x14ac:dyDescent="0.3">
      <c r="I13419" s="47"/>
    </row>
    <row r="13420" spans="9:9" ht="15" customHeight="1" x14ac:dyDescent="0.3">
      <c r="I13420" s="47"/>
    </row>
    <row r="13421" spans="9:9" ht="15" customHeight="1" x14ac:dyDescent="0.3">
      <c r="I13421" s="47"/>
    </row>
    <row r="13422" spans="9:9" ht="15" customHeight="1" x14ac:dyDescent="0.3">
      <c r="I13422" s="47"/>
    </row>
    <row r="13423" spans="9:9" ht="15" customHeight="1" x14ac:dyDescent="0.3">
      <c r="I13423" s="47"/>
    </row>
    <row r="13424" spans="9:9" ht="15" customHeight="1" x14ac:dyDescent="0.3">
      <c r="I13424" s="47"/>
    </row>
    <row r="13425" spans="9:9" ht="15" customHeight="1" x14ac:dyDescent="0.3">
      <c r="I13425" s="47"/>
    </row>
    <row r="13426" spans="9:9" ht="15" customHeight="1" x14ac:dyDescent="0.3">
      <c r="I13426" s="47"/>
    </row>
    <row r="13427" spans="9:9" ht="15" customHeight="1" x14ac:dyDescent="0.3">
      <c r="I13427" s="47"/>
    </row>
    <row r="13428" spans="9:9" ht="15" customHeight="1" x14ac:dyDescent="0.3">
      <c r="I13428" s="47"/>
    </row>
    <row r="13429" spans="9:9" ht="15" customHeight="1" x14ac:dyDescent="0.3">
      <c r="I13429" s="47"/>
    </row>
    <row r="13430" spans="9:9" ht="15" customHeight="1" x14ac:dyDescent="0.3">
      <c r="I13430" s="47"/>
    </row>
    <row r="13431" spans="9:9" ht="15" customHeight="1" x14ac:dyDescent="0.3">
      <c r="I13431" s="47"/>
    </row>
    <row r="13432" spans="9:9" ht="15" customHeight="1" x14ac:dyDescent="0.3">
      <c r="I13432" s="47"/>
    </row>
    <row r="13433" spans="9:9" ht="15" customHeight="1" x14ac:dyDescent="0.3">
      <c r="I13433" s="47"/>
    </row>
    <row r="13434" spans="9:9" ht="15" customHeight="1" x14ac:dyDescent="0.3">
      <c r="I13434" s="47"/>
    </row>
    <row r="13435" spans="9:9" ht="15" customHeight="1" x14ac:dyDescent="0.3">
      <c r="I13435" s="47"/>
    </row>
    <row r="13436" spans="9:9" ht="15" customHeight="1" x14ac:dyDescent="0.3">
      <c r="I13436" s="47"/>
    </row>
    <row r="13437" spans="9:9" ht="15" customHeight="1" x14ac:dyDescent="0.3">
      <c r="I13437" s="47"/>
    </row>
    <row r="13438" spans="9:9" ht="15" customHeight="1" x14ac:dyDescent="0.3">
      <c r="I13438" s="47"/>
    </row>
    <row r="13439" spans="9:9" ht="15" customHeight="1" x14ac:dyDescent="0.3">
      <c r="I13439" s="47"/>
    </row>
    <row r="13440" spans="9:9" ht="15" customHeight="1" x14ac:dyDescent="0.3">
      <c r="I13440" s="47"/>
    </row>
    <row r="13441" spans="9:9" ht="15" customHeight="1" x14ac:dyDescent="0.3">
      <c r="I13441" s="47"/>
    </row>
    <row r="13442" spans="9:9" ht="15" customHeight="1" x14ac:dyDescent="0.3">
      <c r="I13442" s="47"/>
    </row>
    <row r="13443" spans="9:9" ht="15" customHeight="1" x14ac:dyDescent="0.3">
      <c r="I13443" s="47"/>
    </row>
    <row r="13444" spans="9:9" ht="15" customHeight="1" x14ac:dyDescent="0.3">
      <c r="I13444" s="47"/>
    </row>
    <row r="13445" spans="9:9" ht="15" customHeight="1" x14ac:dyDescent="0.3">
      <c r="I13445" s="47"/>
    </row>
    <row r="13446" spans="9:9" ht="15" customHeight="1" x14ac:dyDescent="0.3">
      <c r="I13446" s="47"/>
    </row>
    <row r="13447" spans="9:9" ht="15" customHeight="1" x14ac:dyDescent="0.3">
      <c r="I13447" s="47"/>
    </row>
    <row r="13448" spans="9:9" ht="15" customHeight="1" x14ac:dyDescent="0.3">
      <c r="I13448" s="47"/>
    </row>
    <row r="13449" spans="9:9" ht="15" customHeight="1" x14ac:dyDescent="0.3">
      <c r="I13449" s="47"/>
    </row>
    <row r="13450" spans="9:9" ht="15" customHeight="1" x14ac:dyDescent="0.3">
      <c r="I13450" s="47"/>
    </row>
    <row r="13451" spans="9:9" ht="15" customHeight="1" x14ac:dyDescent="0.3">
      <c r="I13451" s="47"/>
    </row>
    <row r="13452" spans="9:9" ht="15" customHeight="1" x14ac:dyDescent="0.3">
      <c r="I13452" s="47"/>
    </row>
    <row r="13453" spans="9:9" ht="15" customHeight="1" x14ac:dyDescent="0.3">
      <c r="I13453" s="47"/>
    </row>
    <row r="13454" spans="9:9" ht="15" customHeight="1" x14ac:dyDescent="0.3">
      <c r="I13454" s="47"/>
    </row>
    <row r="13455" spans="9:9" ht="15" customHeight="1" x14ac:dyDescent="0.3">
      <c r="I13455" s="47"/>
    </row>
    <row r="13456" spans="9:9" ht="15" customHeight="1" x14ac:dyDescent="0.3">
      <c r="I13456" s="47"/>
    </row>
    <row r="13457" spans="9:9" ht="15" customHeight="1" x14ac:dyDescent="0.3">
      <c r="I13457" s="47"/>
    </row>
    <row r="13458" spans="9:9" ht="15" customHeight="1" x14ac:dyDescent="0.3">
      <c r="I13458" s="47"/>
    </row>
    <row r="13459" spans="9:9" ht="15" customHeight="1" x14ac:dyDescent="0.3">
      <c r="I13459" s="47"/>
    </row>
    <row r="13460" spans="9:9" ht="15" customHeight="1" x14ac:dyDescent="0.3">
      <c r="I13460" s="47"/>
    </row>
    <row r="13461" spans="9:9" ht="15" customHeight="1" x14ac:dyDescent="0.3">
      <c r="I13461" s="47"/>
    </row>
    <row r="13462" spans="9:9" ht="15" customHeight="1" x14ac:dyDescent="0.3">
      <c r="I13462" s="47"/>
    </row>
    <row r="13463" spans="9:9" ht="15" customHeight="1" x14ac:dyDescent="0.3">
      <c r="I13463" s="47"/>
    </row>
    <row r="13464" spans="9:9" ht="15" customHeight="1" x14ac:dyDescent="0.3">
      <c r="I13464" s="47"/>
    </row>
    <row r="13465" spans="9:9" ht="15" customHeight="1" x14ac:dyDescent="0.3">
      <c r="I13465" s="47"/>
    </row>
    <row r="13466" spans="9:9" ht="15" customHeight="1" x14ac:dyDescent="0.3">
      <c r="I13466" s="47"/>
    </row>
    <row r="13467" spans="9:9" ht="15" customHeight="1" x14ac:dyDescent="0.3">
      <c r="I13467" s="47"/>
    </row>
    <row r="13468" spans="9:9" ht="15" customHeight="1" x14ac:dyDescent="0.3">
      <c r="I13468" s="47"/>
    </row>
    <row r="13469" spans="9:9" ht="15" customHeight="1" x14ac:dyDescent="0.3">
      <c r="I13469" s="47"/>
    </row>
    <row r="13470" spans="9:9" ht="15" customHeight="1" x14ac:dyDescent="0.3">
      <c r="I13470" s="47"/>
    </row>
    <row r="13471" spans="9:9" ht="15" customHeight="1" x14ac:dyDescent="0.3">
      <c r="I13471" s="47"/>
    </row>
    <row r="13472" spans="9:9" ht="15" customHeight="1" x14ac:dyDescent="0.3">
      <c r="I13472" s="47"/>
    </row>
    <row r="13473" spans="9:9" ht="15" customHeight="1" x14ac:dyDescent="0.3">
      <c r="I13473" s="47"/>
    </row>
    <row r="13474" spans="9:9" ht="15" customHeight="1" x14ac:dyDescent="0.3">
      <c r="I13474" s="47"/>
    </row>
    <row r="13475" spans="9:9" ht="15" customHeight="1" x14ac:dyDescent="0.3">
      <c r="I13475" s="47"/>
    </row>
    <row r="13476" spans="9:9" ht="15" customHeight="1" x14ac:dyDescent="0.3">
      <c r="I13476" s="47"/>
    </row>
    <row r="13477" spans="9:9" ht="15" customHeight="1" x14ac:dyDescent="0.3">
      <c r="I13477" s="47"/>
    </row>
    <row r="13478" spans="9:9" ht="15" customHeight="1" x14ac:dyDescent="0.3">
      <c r="I13478" s="47"/>
    </row>
    <row r="13479" spans="9:9" ht="15" customHeight="1" x14ac:dyDescent="0.3">
      <c r="I13479" s="47"/>
    </row>
    <row r="13480" spans="9:9" ht="15" customHeight="1" x14ac:dyDescent="0.3">
      <c r="I13480" s="47"/>
    </row>
    <row r="13481" spans="9:9" ht="15" customHeight="1" x14ac:dyDescent="0.3">
      <c r="I13481" s="47"/>
    </row>
    <row r="13482" spans="9:9" ht="15" customHeight="1" x14ac:dyDescent="0.3">
      <c r="I13482" s="47"/>
    </row>
    <row r="13483" spans="9:9" ht="15" customHeight="1" x14ac:dyDescent="0.3">
      <c r="I13483" s="47"/>
    </row>
    <row r="13484" spans="9:9" ht="15" customHeight="1" x14ac:dyDescent="0.3">
      <c r="I13484" s="47"/>
    </row>
    <row r="13485" spans="9:9" ht="15" customHeight="1" x14ac:dyDescent="0.3">
      <c r="I13485" s="47"/>
    </row>
    <row r="13486" spans="9:9" ht="15" customHeight="1" x14ac:dyDescent="0.3">
      <c r="I13486" s="47"/>
    </row>
    <row r="13487" spans="9:9" ht="15" customHeight="1" x14ac:dyDescent="0.3">
      <c r="I13487" s="47"/>
    </row>
    <row r="13488" spans="9:9" ht="15" customHeight="1" x14ac:dyDescent="0.3">
      <c r="I13488" s="47"/>
    </row>
    <row r="13489" spans="9:9" ht="15" customHeight="1" x14ac:dyDescent="0.3">
      <c r="I13489" s="47"/>
    </row>
    <row r="13490" spans="9:9" ht="15" customHeight="1" x14ac:dyDescent="0.3">
      <c r="I13490" s="47"/>
    </row>
    <row r="13491" spans="9:9" ht="15" customHeight="1" x14ac:dyDescent="0.3">
      <c r="I13491" s="47"/>
    </row>
    <row r="13492" spans="9:9" ht="15" customHeight="1" x14ac:dyDescent="0.3">
      <c r="I13492" s="47"/>
    </row>
    <row r="13493" spans="9:9" ht="15" customHeight="1" x14ac:dyDescent="0.3">
      <c r="I13493" s="47"/>
    </row>
    <row r="13494" spans="9:9" ht="15" customHeight="1" x14ac:dyDescent="0.3">
      <c r="I13494" s="47"/>
    </row>
    <row r="13495" spans="9:9" ht="15" customHeight="1" x14ac:dyDescent="0.3">
      <c r="I13495" s="47"/>
    </row>
    <row r="13496" spans="9:9" ht="15" customHeight="1" x14ac:dyDescent="0.3">
      <c r="I13496" s="47"/>
    </row>
    <row r="13497" spans="9:9" ht="15" customHeight="1" x14ac:dyDescent="0.3">
      <c r="I13497" s="47"/>
    </row>
    <row r="13498" spans="9:9" ht="15" customHeight="1" x14ac:dyDescent="0.3">
      <c r="I13498" s="47"/>
    </row>
    <row r="13499" spans="9:9" ht="15" customHeight="1" x14ac:dyDescent="0.3">
      <c r="I13499" s="47"/>
    </row>
    <row r="13500" spans="9:9" ht="15" customHeight="1" x14ac:dyDescent="0.3">
      <c r="I13500" s="47"/>
    </row>
    <row r="13501" spans="9:9" ht="15" customHeight="1" x14ac:dyDescent="0.3">
      <c r="I13501" s="47"/>
    </row>
    <row r="13502" spans="9:9" ht="15" customHeight="1" x14ac:dyDescent="0.3">
      <c r="I13502" s="47"/>
    </row>
    <row r="13503" spans="9:9" ht="15" customHeight="1" x14ac:dyDescent="0.3">
      <c r="I13503" s="47"/>
    </row>
    <row r="13504" spans="9:9" ht="15" customHeight="1" x14ac:dyDescent="0.3">
      <c r="I13504" s="47"/>
    </row>
    <row r="13505" spans="9:9" ht="15" customHeight="1" x14ac:dyDescent="0.3">
      <c r="I13505" s="47"/>
    </row>
    <row r="13506" spans="9:9" ht="15" customHeight="1" x14ac:dyDescent="0.3">
      <c r="I13506" s="47"/>
    </row>
    <row r="13507" spans="9:9" ht="15" customHeight="1" x14ac:dyDescent="0.3">
      <c r="I13507" s="47"/>
    </row>
    <row r="13508" spans="9:9" ht="15" customHeight="1" x14ac:dyDescent="0.3">
      <c r="I13508" s="47"/>
    </row>
    <row r="13509" spans="9:9" ht="15" customHeight="1" x14ac:dyDescent="0.3">
      <c r="I13509" s="47"/>
    </row>
    <row r="13510" spans="9:9" ht="15" customHeight="1" x14ac:dyDescent="0.3">
      <c r="I13510" s="47"/>
    </row>
    <row r="13511" spans="9:9" ht="15" customHeight="1" x14ac:dyDescent="0.3">
      <c r="I13511" s="47"/>
    </row>
    <row r="13512" spans="9:9" ht="15" customHeight="1" x14ac:dyDescent="0.3">
      <c r="I13512" s="47"/>
    </row>
    <row r="13513" spans="9:9" ht="15" customHeight="1" x14ac:dyDescent="0.3">
      <c r="I13513" s="47"/>
    </row>
    <row r="13514" spans="9:9" ht="15" customHeight="1" x14ac:dyDescent="0.3">
      <c r="I13514" s="47"/>
    </row>
    <row r="13515" spans="9:9" ht="15" customHeight="1" x14ac:dyDescent="0.3">
      <c r="I13515" s="47"/>
    </row>
    <row r="13516" spans="9:9" ht="15" customHeight="1" x14ac:dyDescent="0.3">
      <c r="I13516" s="47"/>
    </row>
    <row r="13517" spans="9:9" ht="15" customHeight="1" x14ac:dyDescent="0.3">
      <c r="I13517" s="47"/>
    </row>
    <row r="13518" spans="9:9" ht="15" customHeight="1" x14ac:dyDescent="0.3">
      <c r="I13518" s="47"/>
    </row>
    <row r="13519" spans="9:9" ht="15" customHeight="1" x14ac:dyDescent="0.3">
      <c r="I13519" s="47"/>
    </row>
    <row r="13520" spans="9:9" ht="15" customHeight="1" x14ac:dyDescent="0.3">
      <c r="I13520" s="47"/>
    </row>
    <row r="13521" spans="9:9" ht="15" customHeight="1" x14ac:dyDescent="0.3">
      <c r="I13521" s="47"/>
    </row>
    <row r="13522" spans="9:9" ht="15" customHeight="1" x14ac:dyDescent="0.3">
      <c r="I13522" s="47"/>
    </row>
    <row r="13523" spans="9:9" ht="15" customHeight="1" x14ac:dyDescent="0.3">
      <c r="I13523" s="47"/>
    </row>
    <row r="13524" spans="9:9" ht="15" customHeight="1" x14ac:dyDescent="0.3">
      <c r="I13524" s="47"/>
    </row>
    <row r="13525" spans="9:9" ht="15" customHeight="1" x14ac:dyDescent="0.3">
      <c r="I13525" s="47"/>
    </row>
    <row r="13526" spans="9:9" ht="15" customHeight="1" x14ac:dyDescent="0.3">
      <c r="I13526" s="47"/>
    </row>
    <row r="13527" spans="9:9" ht="15" customHeight="1" x14ac:dyDescent="0.3">
      <c r="I13527" s="47"/>
    </row>
    <row r="13528" spans="9:9" ht="15" customHeight="1" x14ac:dyDescent="0.3">
      <c r="I13528" s="47"/>
    </row>
    <row r="13529" spans="9:9" ht="15" customHeight="1" x14ac:dyDescent="0.3">
      <c r="I13529" s="47"/>
    </row>
    <row r="13530" spans="9:9" ht="15" customHeight="1" x14ac:dyDescent="0.3">
      <c r="I13530" s="47"/>
    </row>
    <row r="13531" spans="9:9" ht="15" customHeight="1" x14ac:dyDescent="0.3">
      <c r="I13531" s="47"/>
    </row>
    <row r="13532" spans="9:9" ht="15" customHeight="1" x14ac:dyDescent="0.3">
      <c r="I13532" s="47"/>
    </row>
    <row r="13533" spans="9:9" ht="15" customHeight="1" x14ac:dyDescent="0.3">
      <c r="I13533" s="47"/>
    </row>
    <row r="13534" spans="9:9" ht="15" customHeight="1" x14ac:dyDescent="0.3">
      <c r="I13534" s="47"/>
    </row>
    <row r="13535" spans="9:9" ht="15" customHeight="1" x14ac:dyDescent="0.3">
      <c r="I13535" s="47"/>
    </row>
    <row r="13536" spans="9:9" ht="15" customHeight="1" x14ac:dyDescent="0.3">
      <c r="I13536" s="47"/>
    </row>
    <row r="13537" spans="9:9" ht="15" customHeight="1" x14ac:dyDescent="0.3">
      <c r="I13537" s="47"/>
    </row>
    <row r="13538" spans="9:9" ht="15" customHeight="1" x14ac:dyDescent="0.3">
      <c r="I13538" s="47"/>
    </row>
    <row r="13539" spans="9:9" ht="15" customHeight="1" x14ac:dyDescent="0.3">
      <c r="I13539" s="47"/>
    </row>
    <row r="13540" spans="9:9" ht="15" customHeight="1" x14ac:dyDescent="0.3">
      <c r="I13540" s="47"/>
    </row>
    <row r="13541" spans="9:9" ht="15" customHeight="1" x14ac:dyDescent="0.3">
      <c r="I13541" s="47"/>
    </row>
    <row r="13542" spans="9:9" ht="15" customHeight="1" x14ac:dyDescent="0.3">
      <c r="I13542" s="47"/>
    </row>
    <row r="13543" spans="9:9" ht="15" customHeight="1" x14ac:dyDescent="0.3">
      <c r="I13543" s="47"/>
    </row>
    <row r="13544" spans="9:9" ht="15" customHeight="1" x14ac:dyDescent="0.3">
      <c r="I13544" s="47"/>
    </row>
    <row r="13545" spans="9:9" ht="15" customHeight="1" x14ac:dyDescent="0.3">
      <c r="I13545" s="47"/>
    </row>
    <row r="13546" spans="9:9" ht="15" customHeight="1" x14ac:dyDescent="0.3">
      <c r="I13546" s="47"/>
    </row>
    <row r="13547" spans="9:9" ht="15" customHeight="1" x14ac:dyDescent="0.3">
      <c r="I13547" s="47"/>
    </row>
    <row r="13548" spans="9:9" ht="15" customHeight="1" x14ac:dyDescent="0.3">
      <c r="I13548" s="47"/>
    </row>
    <row r="13549" spans="9:9" ht="15" customHeight="1" x14ac:dyDescent="0.3">
      <c r="I13549" s="47"/>
    </row>
    <row r="13550" spans="9:9" ht="15" customHeight="1" x14ac:dyDescent="0.3">
      <c r="I13550" s="47"/>
    </row>
    <row r="13551" spans="9:9" ht="15" customHeight="1" x14ac:dyDescent="0.3">
      <c r="I13551" s="47"/>
    </row>
    <row r="13552" spans="9:9" ht="15" customHeight="1" x14ac:dyDescent="0.3">
      <c r="I13552" s="47"/>
    </row>
    <row r="13553" spans="9:9" ht="15" customHeight="1" x14ac:dyDescent="0.3">
      <c r="I13553" s="47"/>
    </row>
    <row r="13554" spans="9:9" ht="15" customHeight="1" x14ac:dyDescent="0.3">
      <c r="I13554" s="47"/>
    </row>
    <row r="13555" spans="9:9" ht="15" customHeight="1" x14ac:dyDescent="0.3">
      <c r="I13555" s="47"/>
    </row>
    <row r="13556" spans="9:9" ht="15" customHeight="1" x14ac:dyDescent="0.3">
      <c r="I13556" s="47"/>
    </row>
    <row r="13557" spans="9:9" ht="15" customHeight="1" x14ac:dyDescent="0.3">
      <c r="I13557" s="47"/>
    </row>
    <row r="13558" spans="9:9" ht="15" customHeight="1" x14ac:dyDescent="0.3">
      <c r="I13558" s="47"/>
    </row>
    <row r="13559" spans="9:9" ht="15" customHeight="1" x14ac:dyDescent="0.3">
      <c r="I13559" s="47"/>
    </row>
    <row r="13560" spans="9:9" ht="15" customHeight="1" x14ac:dyDescent="0.3">
      <c r="I13560" s="47"/>
    </row>
    <row r="13561" spans="9:9" ht="15" customHeight="1" x14ac:dyDescent="0.3">
      <c r="I13561" s="47"/>
    </row>
    <row r="13562" spans="9:9" ht="15" customHeight="1" x14ac:dyDescent="0.3">
      <c r="I13562" s="47"/>
    </row>
    <row r="13563" spans="9:9" ht="15" customHeight="1" x14ac:dyDescent="0.3">
      <c r="I13563" s="47"/>
    </row>
    <row r="13564" spans="9:9" ht="15" customHeight="1" x14ac:dyDescent="0.3">
      <c r="I13564" s="47"/>
    </row>
    <row r="13565" spans="9:9" ht="15" customHeight="1" x14ac:dyDescent="0.3">
      <c r="I13565" s="47"/>
    </row>
    <row r="13566" spans="9:9" ht="15" customHeight="1" x14ac:dyDescent="0.3">
      <c r="I13566" s="47"/>
    </row>
    <row r="13567" spans="9:9" ht="15" customHeight="1" x14ac:dyDescent="0.3">
      <c r="I13567" s="47"/>
    </row>
    <row r="13568" spans="9:9" ht="15" customHeight="1" x14ac:dyDescent="0.3">
      <c r="I13568" s="47"/>
    </row>
    <row r="13569" spans="9:9" ht="15" customHeight="1" x14ac:dyDescent="0.3">
      <c r="I13569" s="47"/>
    </row>
    <row r="13570" spans="9:9" ht="15" customHeight="1" x14ac:dyDescent="0.3">
      <c r="I13570" s="47"/>
    </row>
    <row r="13571" spans="9:9" ht="15" customHeight="1" x14ac:dyDescent="0.3">
      <c r="I13571" s="47"/>
    </row>
    <row r="13572" spans="9:9" ht="15" customHeight="1" x14ac:dyDescent="0.3">
      <c r="I13572" s="47"/>
    </row>
    <row r="13573" spans="9:9" ht="15" customHeight="1" x14ac:dyDescent="0.3">
      <c r="I13573" s="47"/>
    </row>
    <row r="13574" spans="9:9" ht="15" customHeight="1" x14ac:dyDescent="0.3">
      <c r="I13574" s="47"/>
    </row>
    <row r="13575" spans="9:9" ht="15" customHeight="1" x14ac:dyDescent="0.3">
      <c r="I13575" s="47"/>
    </row>
    <row r="13576" spans="9:9" ht="15" customHeight="1" x14ac:dyDescent="0.3">
      <c r="I13576" s="47"/>
    </row>
    <row r="13577" spans="9:9" ht="15" customHeight="1" x14ac:dyDescent="0.3">
      <c r="I13577" s="47"/>
    </row>
    <row r="13578" spans="9:9" ht="15" customHeight="1" x14ac:dyDescent="0.3">
      <c r="I13578" s="47"/>
    </row>
    <row r="13579" spans="9:9" ht="15" customHeight="1" x14ac:dyDescent="0.3">
      <c r="I13579" s="47"/>
    </row>
    <row r="13580" spans="9:9" ht="15" customHeight="1" x14ac:dyDescent="0.3">
      <c r="I13580" s="47"/>
    </row>
    <row r="13581" spans="9:9" ht="15" customHeight="1" x14ac:dyDescent="0.3">
      <c r="I13581" s="47"/>
    </row>
    <row r="13582" spans="9:9" ht="15" customHeight="1" x14ac:dyDescent="0.3">
      <c r="I13582" s="47"/>
    </row>
    <row r="13583" spans="9:9" ht="15" customHeight="1" x14ac:dyDescent="0.3">
      <c r="I13583" s="47"/>
    </row>
    <row r="13584" spans="9:9" ht="15" customHeight="1" x14ac:dyDescent="0.3">
      <c r="I13584" s="47"/>
    </row>
    <row r="13585" spans="9:9" ht="15" customHeight="1" x14ac:dyDescent="0.3">
      <c r="I13585" s="47"/>
    </row>
    <row r="13586" spans="9:9" ht="15" customHeight="1" x14ac:dyDescent="0.3">
      <c r="I13586" s="47"/>
    </row>
    <row r="13587" spans="9:9" ht="15" customHeight="1" x14ac:dyDescent="0.3">
      <c r="I13587" s="47"/>
    </row>
    <row r="13588" spans="9:9" ht="15" customHeight="1" x14ac:dyDescent="0.3">
      <c r="I13588" s="47"/>
    </row>
    <row r="13589" spans="9:9" ht="15" customHeight="1" x14ac:dyDescent="0.3">
      <c r="I13589" s="47"/>
    </row>
    <row r="13590" spans="9:9" ht="15" customHeight="1" x14ac:dyDescent="0.3">
      <c r="I13590" s="47"/>
    </row>
    <row r="13591" spans="9:9" ht="15" customHeight="1" x14ac:dyDescent="0.3">
      <c r="I13591" s="47"/>
    </row>
    <row r="13592" spans="9:9" ht="15" customHeight="1" x14ac:dyDescent="0.3">
      <c r="I13592" s="47"/>
    </row>
    <row r="13593" spans="9:9" ht="15" customHeight="1" x14ac:dyDescent="0.3">
      <c r="I13593" s="47"/>
    </row>
    <row r="13594" spans="9:9" ht="15" customHeight="1" x14ac:dyDescent="0.3">
      <c r="I13594" s="47"/>
    </row>
    <row r="13595" spans="9:9" ht="15" customHeight="1" x14ac:dyDescent="0.3">
      <c r="I13595" s="47"/>
    </row>
    <row r="13596" spans="9:9" ht="15" customHeight="1" x14ac:dyDescent="0.3">
      <c r="I13596" s="47"/>
    </row>
    <row r="13597" spans="9:9" ht="15" customHeight="1" x14ac:dyDescent="0.3">
      <c r="I13597" s="47"/>
    </row>
    <row r="13598" spans="9:9" ht="15" customHeight="1" x14ac:dyDescent="0.3">
      <c r="I13598" s="47"/>
    </row>
    <row r="13599" spans="9:9" ht="15" customHeight="1" x14ac:dyDescent="0.3">
      <c r="I13599" s="47"/>
    </row>
    <row r="13600" spans="9:9" ht="15" customHeight="1" x14ac:dyDescent="0.3">
      <c r="I13600" s="47"/>
    </row>
    <row r="13601" spans="9:9" ht="15" customHeight="1" x14ac:dyDescent="0.3">
      <c r="I13601" s="47"/>
    </row>
    <row r="13602" spans="9:9" ht="15" customHeight="1" x14ac:dyDescent="0.3">
      <c r="I13602" s="47"/>
    </row>
    <row r="13603" spans="9:9" ht="15" customHeight="1" x14ac:dyDescent="0.3">
      <c r="I13603" s="47"/>
    </row>
    <row r="13604" spans="9:9" ht="15" customHeight="1" x14ac:dyDescent="0.3">
      <c r="I13604" s="47"/>
    </row>
    <row r="13605" spans="9:9" ht="15" customHeight="1" x14ac:dyDescent="0.3">
      <c r="I13605" s="47"/>
    </row>
    <row r="13606" spans="9:9" ht="15" customHeight="1" x14ac:dyDescent="0.3">
      <c r="I13606" s="47"/>
    </row>
    <row r="13607" spans="9:9" ht="15" customHeight="1" x14ac:dyDescent="0.3">
      <c r="I13607" s="47"/>
    </row>
    <row r="13608" spans="9:9" ht="15" customHeight="1" x14ac:dyDescent="0.3">
      <c r="I13608" s="47"/>
    </row>
    <row r="13609" spans="9:9" ht="15" customHeight="1" x14ac:dyDescent="0.3">
      <c r="I13609" s="47"/>
    </row>
    <row r="13610" spans="9:9" ht="15" customHeight="1" x14ac:dyDescent="0.3">
      <c r="I13610" s="47"/>
    </row>
    <row r="13611" spans="9:9" ht="15" customHeight="1" x14ac:dyDescent="0.3">
      <c r="I13611" s="47"/>
    </row>
    <row r="13612" spans="9:9" ht="15" customHeight="1" x14ac:dyDescent="0.3">
      <c r="I13612" s="47"/>
    </row>
    <row r="13613" spans="9:9" ht="15" customHeight="1" x14ac:dyDescent="0.3">
      <c r="I13613" s="47"/>
    </row>
    <row r="13614" spans="9:9" ht="15" customHeight="1" x14ac:dyDescent="0.3">
      <c r="I13614" s="47"/>
    </row>
    <row r="13615" spans="9:9" ht="15" customHeight="1" x14ac:dyDescent="0.3">
      <c r="I13615" s="47"/>
    </row>
    <row r="13616" spans="9:9" ht="15" customHeight="1" x14ac:dyDescent="0.3">
      <c r="I13616" s="47"/>
    </row>
    <row r="13617" spans="9:9" ht="15" customHeight="1" x14ac:dyDescent="0.3">
      <c r="I13617" s="47"/>
    </row>
    <row r="13618" spans="9:9" ht="15" customHeight="1" x14ac:dyDescent="0.3">
      <c r="I13618" s="47"/>
    </row>
    <row r="13619" spans="9:9" ht="15" customHeight="1" x14ac:dyDescent="0.3">
      <c r="I13619" s="47"/>
    </row>
    <row r="13620" spans="9:9" ht="15" customHeight="1" x14ac:dyDescent="0.3">
      <c r="I13620" s="47"/>
    </row>
    <row r="13621" spans="9:9" ht="15" customHeight="1" x14ac:dyDescent="0.3">
      <c r="I13621" s="47"/>
    </row>
    <row r="13622" spans="9:9" ht="15" customHeight="1" x14ac:dyDescent="0.3">
      <c r="I13622" s="47"/>
    </row>
    <row r="13623" spans="9:9" ht="15" customHeight="1" x14ac:dyDescent="0.3">
      <c r="I13623" s="47"/>
    </row>
    <row r="13624" spans="9:9" ht="15" customHeight="1" x14ac:dyDescent="0.3">
      <c r="I13624" s="47"/>
    </row>
    <row r="13625" spans="9:9" ht="15" customHeight="1" x14ac:dyDescent="0.3">
      <c r="I13625" s="47"/>
    </row>
    <row r="13626" spans="9:9" ht="15" customHeight="1" x14ac:dyDescent="0.3">
      <c r="I13626" s="47"/>
    </row>
    <row r="13627" spans="9:9" ht="15" customHeight="1" x14ac:dyDescent="0.3">
      <c r="I13627" s="47"/>
    </row>
    <row r="13628" spans="9:9" ht="15" customHeight="1" x14ac:dyDescent="0.3">
      <c r="I13628" s="47"/>
    </row>
    <row r="13629" spans="9:9" ht="15" customHeight="1" x14ac:dyDescent="0.3">
      <c r="I13629" s="47"/>
    </row>
    <row r="13630" spans="9:9" ht="15" customHeight="1" x14ac:dyDescent="0.3">
      <c r="I13630" s="47"/>
    </row>
    <row r="13631" spans="9:9" ht="15" customHeight="1" x14ac:dyDescent="0.3">
      <c r="I13631" s="47"/>
    </row>
    <row r="13632" spans="9:9" ht="15" customHeight="1" x14ac:dyDescent="0.3">
      <c r="I13632" s="47"/>
    </row>
    <row r="13633" spans="9:9" ht="15" customHeight="1" x14ac:dyDescent="0.3">
      <c r="I13633" s="47"/>
    </row>
    <row r="13634" spans="9:9" ht="15" customHeight="1" x14ac:dyDescent="0.3">
      <c r="I13634" s="47"/>
    </row>
    <row r="13635" spans="9:9" ht="15" customHeight="1" x14ac:dyDescent="0.3">
      <c r="I13635" s="47"/>
    </row>
    <row r="13636" spans="9:9" ht="15" customHeight="1" x14ac:dyDescent="0.3">
      <c r="I13636" s="47"/>
    </row>
    <row r="13637" spans="9:9" ht="15" customHeight="1" x14ac:dyDescent="0.3">
      <c r="I13637" s="47"/>
    </row>
    <row r="13638" spans="9:9" ht="15" customHeight="1" x14ac:dyDescent="0.3">
      <c r="I13638" s="47"/>
    </row>
    <row r="13639" spans="9:9" ht="15" customHeight="1" x14ac:dyDescent="0.3">
      <c r="I13639" s="47"/>
    </row>
    <row r="13640" spans="9:9" ht="15" customHeight="1" x14ac:dyDescent="0.3">
      <c r="I13640" s="47"/>
    </row>
    <row r="13641" spans="9:9" ht="15" customHeight="1" x14ac:dyDescent="0.3">
      <c r="I13641" s="47"/>
    </row>
    <row r="13642" spans="9:9" ht="15" customHeight="1" x14ac:dyDescent="0.3">
      <c r="I13642" s="47"/>
    </row>
    <row r="13643" spans="9:9" ht="15" customHeight="1" x14ac:dyDescent="0.3">
      <c r="I13643" s="47"/>
    </row>
    <row r="13644" spans="9:9" ht="15" customHeight="1" x14ac:dyDescent="0.3">
      <c r="I13644" s="47"/>
    </row>
    <row r="13645" spans="9:9" ht="15" customHeight="1" x14ac:dyDescent="0.3">
      <c r="I13645" s="47"/>
    </row>
    <row r="13646" spans="9:9" ht="15" customHeight="1" x14ac:dyDescent="0.3">
      <c r="I13646" s="47"/>
    </row>
    <row r="13647" spans="9:9" ht="15" customHeight="1" x14ac:dyDescent="0.3">
      <c r="I13647" s="47"/>
    </row>
    <row r="13648" spans="9:9" ht="15" customHeight="1" x14ac:dyDescent="0.3">
      <c r="I13648" s="47"/>
    </row>
    <row r="13649" spans="9:9" ht="15" customHeight="1" x14ac:dyDescent="0.3">
      <c r="I13649" s="47"/>
    </row>
    <row r="13650" spans="9:9" ht="15" customHeight="1" x14ac:dyDescent="0.3">
      <c r="I13650" s="47"/>
    </row>
    <row r="13651" spans="9:9" ht="15" customHeight="1" x14ac:dyDescent="0.3">
      <c r="I13651" s="47"/>
    </row>
    <row r="13652" spans="9:9" ht="15" customHeight="1" x14ac:dyDescent="0.3">
      <c r="I13652" s="47"/>
    </row>
    <row r="13653" spans="9:9" ht="15" customHeight="1" x14ac:dyDescent="0.3">
      <c r="I13653" s="47"/>
    </row>
    <row r="13654" spans="9:9" ht="15" customHeight="1" x14ac:dyDescent="0.3">
      <c r="I13654" s="47"/>
    </row>
    <row r="13655" spans="9:9" ht="15" customHeight="1" x14ac:dyDescent="0.3">
      <c r="I13655" s="47"/>
    </row>
    <row r="13656" spans="9:9" ht="15" customHeight="1" x14ac:dyDescent="0.3">
      <c r="I13656" s="47"/>
    </row>
    <row r="13657" spans="9:9" ht="15" customHeight="1" x14ac:dyDescent="0.3">
      <c r="I13657" s="47"/>
    </row>
    <row r="13658" spans="9:9" ht="15" customHeight="1" x14ac:dyDescent="0.3">
      <c r="I13658" s="47"/>
    </row>
    <row r="13659" spans="9:9" ht="15" customHeight="1" x14ac:dyDescent="0.3">
      <c r="I13659" s="47"/>
    </row>
    <row r="13660" spans="9:9" ht="15" customHeight="1" x14ac:dyDescent="0.3">
      <c r="I13660" s="47"/>
    </row>
    <row r="13661" spans="9:9" ht="15" customHeight="1" x14ac:dyDescent="0.3">
      <c r="I13661" s="47"/>
    </row>
    <row r="13662" spans="9:9" ht="15" customHeight="1" x14ac:dyDescent="0.3">
      <c r="I13662" s="47"/>
    </row>
    <row r="13663" spans="9:9" ht="15" customHeight="1" x14ac:dyDescent="0.3">
      <c r="I13663" s="47"/>
    </row>
    <row r="13664" spans="9:9" ht="15" customHeight="1" x14ac:dyDescent="0.3">
      <c r="I13664" s="47"/>
    </row>
    <row r="13665" spans="9:9" ht="15" customHeight="1" x14ac:dyDescent="0.3">
      <c r="I13665" s="47"/>
    </row>
    <row r="13666" spans="9:9" ht="15" customHeight="1" x14ac:dyDescent="0.3">
      <c r="I13666" s="47"/>
    </row>
    <row r="13667" spans="9:9" ht="15" customHeight="1" x14ac:dyDescent="0.3">
      <c r="I13667" s="47"/>
    </row>
    <row r="13668" spans="9:9" ht="15" customHeight="1" x14ac:dyDescent="0.3">
      <c r="I13668" s="47"/>
    </row>
    <row r="13669" spans="9:9" ht="15" customHeight="1" x14ac:dyDescent="0.3">
      <c r="I13669" s="47"/>
    </row>
    <row r="13670" spans="9:9" ht="15" customHeight="1" x14ac:dyDescent="0.3">
      <c r="I13670" s="47"/>
    </row>
    <row r="13671" spans="9:9" ht="15" customHeight="1" x14ac:dyDescent="0.3">
      <c r="I13671" s="47"/>
    </row>
    <row r="13672" spans="9:9" ht="15" customHeight="1" x14ac:dyDescent="0.3">
      <c r="I13672" s="47"/>
    </row>
    <row r="13673" spans="9:9" ht="15" customHeight="1" x14ac:dyDescent="0.3">
      <c r="I13673" s="47"/>
    </row>
    <row r="13674" spans="9:9" ht="15" customHeight="1" x14ac:dyDescent="0.3">
      <c r="I13674" s="47"/>
    </row>
    <row r="13675" spans="9:9" ht="15" customHeight="1" x14ac:dyDescent="0.3">
      <c r="I13675" s="47"/>
    </row>
    <row r="13676" spans="9:9" ht="15" customHeight="1" x14ac:dyDescent="0.3">
      <c r="I13676" s="47"/>
    </row>
    <row r="13677" spans="9:9" ht="15" customHeight="1" x14ac:dyDescent="0.3">
      <c r="I13677" s="47"/>
    </row>
    <row r="13678" spans="9:9" ht="15" customHeight="1" x14ac:dyDescent="0.3">
      <c r="I13678" s="47"/>
    </row>
    <row r="13679" spans="9:9" ht="15" customHeight="1" x14ac:dyDescent="0.3">
      <c r="I13679" s="47"/>
    </row>
    <row r="13680" spans="9:9" ht="15" customHeight="1" x14ac:dyDescent="0.3">
      <c r="I13680" s="47"/>
    </row>
    <row r="13681" spans="9:9" ht="15" customHeight="1" x14ac:dyDescent="0.3">
      <c r="I13681" s="47"/>
    </row>
    <row r="13682" spans="9:9" ht="15" customHeight="1" x14ac:dyDescent="0.3">
      <c r="I13682" s="47"/>
    </row>
    <row r="13683" spans="9:9" ht="15" customHeight="1" x14ac:dyDescent="0.3">
      <c r="I13683" s="47"/>
    </row>
    <row r="13684" spans="9:9" ht="15" customHeight="1" x14ac:dyDescent="0.3">
      <c r="I13684" s="47"/>
    </row>
    <row r="13685" spans="9:9" ht="15" customHeight="1" x14ac:dyDescent="0.3">
      <c r="I13685" s="47"/>
    </row>
    <row r="13686" spans="9:9" ht="15" customHeight="1" x14ac:dyDescent="0.3">
      <c r="I13686" s="47"/>
    </row>
    <row r="13687" spans="9:9" ht="15" customHeight="1" x14ac:dyDescent="0.3">
      <c r="I13687" s="47"/>
    </row>
    <row r="13688" spans="9:9" ht="15" customHeight="1" x14ac:dyDescent="0.3">
      <c r="I13688" s="47"/>
    </row>
    <row r="13689" spans="9:9" ht="15" customHeight="1" x14ac:dyDescent="0.3">
      <c r="I13689" s="47"/>
    </row>
    <row r="13690" spans="9:9" ht="15" customHeight="1" x14ac:dyDescent="0.3">
      <c r="I13690" s="47"/>
    </row>
    <row r="13691" spans="9:9" ht="15" customHeight="1" x14ac:dyDescent="0.3">
      <c r="I13691" s="47"/>
    </row>
    <row r="13692" spans="9:9" ht="15" customHeight="1" x14ac:dyDescent="0.3">
      <c r="I13692" s="47"/>
    </row>
    <row r="13693" spans="9:9" ht="15" customHeight="1" x14ac:dyDescent="0.3">
      <c r="I13693" s="47"/>
    </row>
    <row r="13694" spans="9:9" ht="15" customHeight="1" x14ac:dyDescent="0.3">
      <c r="I13694" s="47"/>
    </row>
    <row r="13695" spans="9:9" ht="15" customHeight="1" x14ac:dyDescent="0.3">
      <c r="I13695" s="47"/>
    </row>
    <row r="13696" spans="9:9" ht="15" customHeight="1" x14ac:dyDescent="0.3">
      <c r="I13696" s="47"/>
    </row>
    <row r="13697" spans="9:9" ht="15" customHeight="1" x14ac:dyDescent="0.3">
      <c r="I13697" s="47"/>
    </row>
    <row r="13698" spans="9:9" ht="15" customHeight="1" x14ac:dyDescent="0.3">
      <c r="I13698" s="47"/>
    </row>
    <row r="13699" spans="9:9" ht="15" customHeight="1" x14ac:dyDescent="0.3">
      <c r="I13699" s="47"/>
    </row>
    <row r="13700" spans="9:9" ht="15" customHeight="1" x14ac:dyDescent="0.3">
      <c r="I13700" s="47"/>
    </row>
    <row r="13701" spans="9:9" ht="15" customHeight="1" x14ac:dyDescent="0.3">
      <c r="I13701" s="47"/>
    </row>
    <row r="13702" spans="9:9" ht="15" customHeight="1" x14ac:dyDescent="0.3">
      <c r="I13702" s="47"/>
    </row>
    <row r="13703" spans="9:9" ht="15" customHeight="1" x14ac:dyDescent="0.3">
      <c r="I13703" s="47"/>
    </row>
    <row r="13704" spans="9:9" ht="15" customHeight="1" x14ac:dyDescent="0.3">
      <c r="I13704" s="47"/>
    </row>
    <row r="13705" spans="9:9" ht="15" customHeight="1" x14ac:dyDescent="0.3">
      <c r="I13705" s="47"/>
    </row>
    <row r="13706" spans="9:9" ht="15" customHeight="1" x14ac:dyDescent="0.3">
      <c r="I13706" s="47"/>
    </row>
    <row r="13707" spans="9:9" ht="15" customHeight="1" x14ac:dyDescent="0.3">
      <c r="I13707" s="47"/>
    </row>
    <row r="13708" spans="9:9" ht="15" customHeight="1" x14ac:dyDescent="0.3">
      <c r="I13708" s="47"/>
    </row>
    <row r="13709" spans="9:9" ht="15" customHeight="1" x14ac:dyDescent="0.3">
      <c r="I13709" s="47"/>
    </row>
    <row r="13710" spans="9:9" ht="15" customHeight="1" x14ac:dyDescent="0.3">
      <c r="I13710" s="47"/>
    </row>
    <row r="13711" spans="9:9" ht="15" customHeight="1" x14ac:dyDescent="0.3">
      <c r="I13711" s="47"/>
    </row>
    <row r="13712" spans="9:9" ht="15" customHeight="1" x14ac:dyDescent="0.3">
      <c r="I13712" s="47"/>
    </row>
    <row r="13713" spans="9:9" ht="15" customHeight="1" x14ac:dyDescent="0.3">
      <c r="I13713" s="47"/>
    </row>
    <row r="13714" spans="9:9" ht="15" customHeight="1" x14ac:dyDescent="0.3">
      <c r="I13714" s="47"/>
    </row>
    <row r="13715" spans="9:9" ht="15" customHeight="1" x14ac:dyDescent="0.3">
      <c r="I13715" s="47"/>
    </row>
    <row r="13716" spans="9:9" ht="15" customHeight="1" x14ac:dyDescent="0.3">
      <c r="I13716" s="47"/>
    </row>
    <row r="13717" spans="9:9" ht="15" customHeight="1" x14ac:dyDescent="0.3">
      <c r="I13717" s="47"/>
    </row>
    <row r="13718" spans="9:9" ht="15" customHeight="1" x14ac:dyDescent="0.3">
      <c r="I13718" s="47"/>
    </row>
    <row r="13719" spans="9:9" ht="15" customHeight="1" x14ac:dyDescent="0.3">
      <c r="I13719" s="47"/>
    </row>
    <row r="13720" spans="9:9" ht="15" customHeight="1" x14ac:dyDescent="0.3">
      <c r="I13720" s="47"/>
    </row>
    <row r="13721" spans="9:9" ht="15" customHeight="1" x14ac:dyDescent="0.3">
      <c r="I13721" s="47"/>
    </row>
    <row r="13722" spans="9:9" ht="15" customHeight="1" x14ac:dyDescent="0.3">
      <c r="I13722" s="47"/>
    </row>
    <row r="13723" spans="9:9" ht="15" customHeight="1" x14ac:dyDescent="0.3">
      <c r="I13723" s="47"/>
    </row>
    <row r="13724" spans="9:9" ht="15" customHeight="1" x14ac:dyDescent="0.3">
      <c r="I13724" s="47"/>
    </row>
    <row r="13725" spans="9:9" ht="15" customHeight="1" x14ac:dyDescent="0.3">
      <c r="I13725" s="47"/>
    </row>
    <row r="13726" spans="9:9" ht="15" customHeight="1" x14ac:dyDescent="0.3">
      <c r="I13726" s="47"/>
    </row>
    <row r="13727" spans="9:9" ht="15" customHeight="1" x14ac:dyDescent="0.3">
      <c r="I13727" s="47"/>
    </row>
    <row r="13728" spans="9:9" ht="15" customHeight="1" x14ac:dyDescent="0.3">
      <c r="I13728" s="47"/>
    </row>
    <row r="13729" spans="5:9" ht="15" customHeight="1" x14ac:dyDescent="0.3">
      <c r="I13729" s="47"/>
    </row>
    <row r="13730" spans="5:9" ht="15" customHeight="1" x14ac:dyDescent="0.3">
      <c r="E13730" s="48"/>
      <c r="I13730" s="47"/>
    </row>
    <row r="13731" spans="5:9" ht="15" customHeight="1" x14ac:dyDescent="0.3">
      <c r="E13731" s="48"/>
      <c r="I13731" s="47"/>
    </row>
    <row r="13732" spans="5:9" ht="15" customHeight="1" x14ac:dyDescent="0.3">
      <c r="E13732" s="48"/>
      <c r="I13732" s="47"/>
    </row>
    <row r="13733" spans="5:9" ht="15" customHeight="1" x14ac:dyDescent="0.3">
      <c r="E13733" s="48"/>
      <c r="I13733" s="47"/>
    </row>
    <row r="13734" spans="5:9" ht="15" customHeight="1" x14ac:dyDescent="0.3">
      <c r="E13734" s="48"/>
      <c r="I13734" s="47"/>
    </row>
    <row r="13735" spans="5:9" ht="15" customHeight="1" x14ac:dyDescent="0.3">
      <c r="E13735" s="48"/>
      <c r="I13735" s="47"/>
    </row>
    <row r="13736" spans="5:9" ht="15" customHeight="1" x14ac:dyDescent="0.3">
      <c r="E13736" s="48"/>
      <c r="I13736" s="47"/>
    </row>
    <row r="13737" spans="5:9" ht="15" customHeight="1" x14ac:dyDescent="0.3">
      <c r="E13737" s="48"/>
      <c r="I13737" s="47"/>
    </row>
    <row r="13738" spans="5:9" ht="15" customHeight="1" x14ac:dyDescent="0.3">
      <c r="E13738" s="48"/>
      <c r="I13738" s="47"/>
    </row>
    <row r="13739" spans="5:9" ht="15" customHeight="1" x14ac:dyDescent="0.3">
      <c r="E13739" s="48"/>
      <c r="I13739" s="47"/>
    </row>
    <row r="13740" spans="5:9" ht="15" customHeight="1" x14ac:dyDescent="0.3">
      <c r="E13740" s="48"/>
      <c r="I13740" s="47"/>
    </row>
    <row r="13741" spans="5:9" ht="15" customHeight="1" x14ac:dyDescent="0.3">
      <c r="E13741" s="48"/>
      <c r="I13741" s="47"/>
    </row>
    <row r="13742" spans="5:9" ht="15" customHeight="1" x14ac:dyDescent="0.3">
      <c r="E13742" s="48"/>
      <c r="I13742" s="47"/>
    </row>
    <row r="13743" spans="5:9" ht="15" customHeight="1" x14ac:dyDescent="0.3">
      <c r="E13743" s="48"/>
      <c r="I13743" s="47"/>
    </row>
    <row r="13744" spans="5:9" ht="15" customHeight="1" x14ac:dyDescent="0.3">
      <c r="E13744" s="48"/>
      <c r="I13744" s="47"/>
    </row>
    <row r="13745" spans="5:9" ht="15" customHeight="1" x14ac:dyDescent="0.3">
      <c r="E13745" s="48"/>
      <c r="I13745" s="47"/>
    </row>
    <row r="13746" spans="5:9" ht="15" customHeight="1" x14ac:dyDescent="0.3">
      <c r="E13746" s="48"/>
      <c r="I13746" s="47"/>
    </row>
    <row r="13747" spans="5:9" ht="15" customHeight="1" x14ac:dyDescent="0.3">
      <c r="E13747" s="48"/>
      <c r="I13747" s="47"/>
    </row>
    <row r="13748" spans="5:9" ht="15" customHeight="1" x14ac:dyDescent="0.3">
      <c r="E13748" s="48"/>
      <c r="I13748" s="47"/>
    </row>
    <row r="13749" spans="5:9" ht="15" customHeight="1" x14ac:dyDescent="0.3">
      <c r="E13749" s="48"/>
      <c r="I13749" s="47"/>
    </row>
    <row r="13750" spans="5:9" ht="15" customHeight="1" x14ac:dyDescent="0.3">
      <c r="E13750" s="48"/>
      <c r="I13750" s="47"/>
    </row>
    <row r="13751" spans="5:9" ht="15" customHeight="1" x14ac:dyDescent="0.3">
      <c r="E13751" s="48"/>
      <c r="I13751" s="47"/>
    </row>
    <row r="13752" spans="5:9" ht="15" customHeight="1" x14ac:dyDescent="0.3">
      <c r="E13752" s="48"/>
      <c r="I13752" s="47"/>
    </row>
    <row r="13753" spans="5:9" ht="15" customHeight="1" x14ac:dyDescent="0.3">
      <c r="E13753" s="48"/>
      <c r="I13753" s="47"/>
    </row>
    <row r="13754" spans="5:9" ht="15" customHeight="1" x14ac:dyDescent="0.3">
      <c r="E13754" s="48"/>
      <c r="I13754" s="47"/>
    </row>
    <row r="13755" spans="5:9" ht="15" customHeight="1" x14ac:dyDescent="0.3">
      <c r="E13755" s="48"/>
      <c r="I13755" s="47"/>
    </row>
    <row r="13756" spans="5:9" ht="15" customHeight="1" x14ac:dyDescent="0.3">
      <c r="E13756" s="48"/>
      <c r="I13756" s="47"/>
    </row>
    <row r="13757" spans="5:9" ht="15" customHeight="1" x14ac:dyDescent="0.3">
      <c r="E13757" s="48"/>
      <c r="I13757" s="47"/>
    </row>
    <row r="13758" spans="5:9" ht="15" customHeight="1" x14ac:dyDescent="0.3">
      <c r="E13758" s="48"/>
      <c r="I13758" s="47"/>
    </row>
    <row r="13759" spans="5:9" ht="15" customHeight="1" x14ac:dyDescent="0.3">
      <c r="E13759" s="48"/>
      <c r="I13759" s="47"/>
    </row>
    <row r="13760" spans="5:9" ht="15" customHeight="1" x14ac:dyDescent="0.3">
      <c r="E13760" s="48"/>
      <c r="I13760" s="47"/>
    </row>
    <row r="13761" spans="5:9" ht="15" customHeight="1" x14ac:dyDescent="0.3">
      <c r="E13761" s="48"/>
      <c r="I13761" s="47"/>
    </row>
    <row r="13762" spans="5:9" ht="15" customHeight="1" x14ac:dyDescent="0.3">
      <c r="E13762" s="48"/>
      <c r="I13762" s="47"/>
    </row>
    <row r="13763" spans="5:9" ht="15" customHeight="1" x14ac:dyDescent="0.3">
      <c r="E13763" s="48"/>
      <c r="I13763" s="47"/>
    </row>
    <row r="13764" spans="5:9" ht="15" customHeight="1" x14ac:dyDescent="0.3">
      <c r="E13764" s="48"/>
      <c r="I13764" s="47"/>
    </row>
    <row r="13765" spans="5:9" ht="15" customHeight="1" x14ac:dyDescent="0.3">
      <c r="E13765" s="48"/>
      <c r="I13765" s="47"/>
    </row>
    <row r="13766" spans="5:9" ht="15" customHeight="1" x14ac:dyDescent="0.3">
      <c r="E13766" s="48"/>
      <c r="I13766" s="47"/>
    </row>
    <row r="13767" spans="5:9" ht="15" customHeight="1" x14ac:dyDescent="0.3">
      <c r="E13767" s="48"/>
      <c r="I13767" s="47"/>
    </row>
    <row r="13768" spans="5:9" ht="15" customHeight="1" x14ac:dyDescent="0.3">
      <c r="E13768" s="48"/>
      <c r="I13768" s="47"/>
    </row>
    <row r="13769" spans="5:9" ht="15" customHeight="1" x14ac:dyDescent="0.3">
      <c r="E13769" s="48"/>
      <c r="I13769" s="47"/>
    </row>
    <row r="13770" spans="5:9" ht="15" customHeight="1" x14ac:dyDescent="0.3">
      <c r="E13770" s="48"/>
      <c r="I13770" s="47"/>
    </row>
    <row r="13771" spans="5:9" ht="15" customHeight="1" x14ac:dyDescent="0.3">
      <c r="E13771" s="48"/>
      <c r="I13771" s="47"/>
    </row>
    <row r="13772" spans="5:9" ht="15" customHeight="1" x14ac:dyDescent="0.3">
      <c r="E13772" s="48"/>
      <c r="I13772" s="47"/>
    </row>
    <row r="13773" spans="5:9" ht="15" customHeight="1" x14ac:dyDescent="0.3">
      <c r="E13773" s="48"/>
      <c r="I13773" s="47"/>
    </row>
    <row r="13774" spans="5:9" ht="15" customHeight="1" x14ac:dyDescent="0.3">
      <c r="E13774" s="48"/>
      <c r="I13774" s="47"/>
    </row>
    <row r="13775" spans="5:9" ht="15" customHeight="1" x14ac:dyDescent="0.3">
      <c r="E13775" s="48"/>
      <c r="I13775" s="47"/>
    </row>
    <row r="13776" spans="5:9" ht="15" customHeight="1" x14ac:dyDescent="0.3">
      <c r="E13776" s="48"/>
      <c r="I13776" s="47"/>
    </row>
    <row r="13777" spans="5:9" ht="15" customHeight="1" x14ac:dyDescent="0.3">
      <c r="E13777" s="48"/>
      <c r="I13777" s="47"/>
    </row>
    <row r="13778" spans="5:9" ht="15" customHeight="1" x14ac:dyDescent="0.3">
      <c r="E13778" s="48"/>
      <c r="I13778" s="47"/>
    </row>
    <row r="13779" spans="5:9" ht="15" customHeight="1" x14ac:dyDescent="0.3">
      <c r="E13779" s="48"/>
      <c r="I13779" s="47"/>
    </row>
    <row r="13780" spans="5:9" ht="15" customHeight="1" x14ac:dyDescent="0.3">
      <c r="E13780" s="48"/>
      <c r="I13780" s="47"/>
    </row>
    <row r="13781" spans="5:9" ht="15" customHeight="1" x14ac:dyDescent="0.3">
      <c r="E13781" s="48"/>
      <c r="I13781" s="47"/>
    </row>
    <row r="13782" spans="5:9" ht="15" customHeight="1" x14ac:dyDescent="0.3">
      <c r="E13782" s="48"/>
      <c r="I13782" s="47"/>
    </row>
    <row r="13783" spans="5:9" ht="15" customHeight="1" x14ac:dyDescent="0.3">
      <c r="E13783" s="48"/>
      <c r="I13783" s="47"/>
    </row>
    <row r="13784" spans="5:9" ht="15" customHeight="1" x14ac:dyDescent="0.3">
      <c r="E13784" s="48"/>
      <c r="I13784" s="47"/>
    </row>
    <row r="13785" spans="5:9" ht="15" customHeight="1" x14ac:dyDescent="0.3">
      <c r="E13785" s="48"/>
      <c r="I13785" s="47"/>
    </row>
    <row r="13786" spans="5:9" ht="15" customHeight="1" x14ac:dyDescent="0.3">
      <c r="E13786" s="48"/>
      <c r="I13786" s="47"/>
    </row>
    <row r="13787" spans="5:9" ht="15" customHeight="1" x14ac:dyDescent="0.3">
      <c r="E13787" s="48"/>
      <c r="I13787" s="47"/>
    </row>
    <row r="13788" spans="5:9" ht="15" customHeight="1" x14ac:dyDescent="0.3">
      <c r="E13788" s="48"/>
      <c r="I13788" s="47"/>
    </row>
    <row r="13789" spans="5:9" ht="15" customHeight="1" x14ac:dyDescent="0.3">
      <c r="E13789" s="48"/>
      <c r="I13789" s="47"/>
    </row>
    <row r="13790" spans="5:9" ht="15" customHeight="1" x14ac:dyDescent="0.3">
      <c r="E13790" s="48"/>
      <c r="I13790" s="47"/>
    </row>
    <row r="13791" spans="5:9" ht="15" customHeight="1" x14ac:dyDescent="0.3">
      <c r="E13791" s="48"/>
      <c r="I13791" s="47"/>
    </row>
    <row r="13792" spans="5:9" ht="15" customHeight="1" x14ac:dyDescent="0.3">
      <c r="E13792" s="48"/>
      <c r="I13792" s="47"/>
    </row>
    <row r="13793" spans="5:9" ht="15" customHeight="1" x14ac:dyDescent="0.3">
      <c r="E13793" s="48"/>
      <c r="I13793" s="47"/>
    </row>
    <row r="13794" spans="5:9" ht="15" customHeight="1" x14ac:dyDescent="0.3">
      <c r="E13794" s="48"/>
      <c r="I13794" s="47"/>
    </row>
    <row r="13795" spans="5:9" ht="15" customHeight="1" x14ac:dyDescent="0.3">
      <c r="E13795" s="48"/>
      <c r="I13795" s="47"/>
    </row>
    <row r="13796" spans="5:9" ht="15" customHeight="1" x14ac:dyDescent="0.3">
      <c r="E13796" s="48"/>
      <c r="I13796" s="47"/>
    </row>
    <row r="13797" spans="5:9" ht="15" customHeight="1" x14ac:dyDescent="0.3">
      <c r="E13797" s="48"/>
      <c r="I13797" s="47"/>
    </row>
    <row r="13798" spans="5:9" ht="15" customHeight="1" x14ac:dyDescent="0.3">
      <c r="E13798" s="48"/>
      <c r="I13798" s="47"/>
    </row>
    <row r="13799" spans="5:9" ht="15" customHeight="1" x14ac:dyDescent="0.3">
      <c r="E13799" s="48"/>
      <c r="I13799" s="47"/>
    </row>
    <row r="13800" spans="5:9" ht="15" customHeight="1" x14ac:dyDescent="0.3">
      <c r="E13800" s="48"/>
      <c r="I13800" s="47"/>
    </row>
    <row r="13801" spans="5:9" ht="15" customHeight="1" x14ac:dyDescent="0.3">
      <c r="E13801" s="48"/>
      <c r="I13801" s="47"/>
    </row>
    <row r="13802" spans="5:9" ht="15" customHeight="1" x14ac:dyDescent="0.3">
      <c r="E13802" s="48"/>
      <c r="I13802" s="47"/>
    </row>
    <row r="13803" spans="5:9" ht="15" customHeight="1" x14ac:dyDescent="0.3">
      <c r="E13803" s="48"/>
      <c r="I13803" s="47"/>
    </row>
    <row r="13804" spans="5:9" ht="15" customHeight="1" x14ac:dyDescent="0.3">
      <c r="E13804" s="48"/>
      <c r="I13804" s="47"/>
    </row>
    <row r="13805" spans="5:9" ht="15" customHeight="1" x14ac:dyDescent="0.3">
      <c r="E13805" s="48"/>
      <c r="I13805" s="47"/>
    </row>
    <row r="13806" spans="5:9" ht="15" customHeight="1" x14ac:dyDescent="0.3">
      <c r="E13806" s="48"/>
      <c r="I13806" s="47"/>
    </row>
    <row r="13807" spans="5:9" ht="15" customHeight="1" x14ac:dyDescent="0.3">
      <c r="E13807" s="48"/>
      <c r="I13807" s="47"/>
    </row>
    <row r="13808" spans="5:9" ht="15" customHeight="1" x14ac:dyDescent="0.3">
      <c r="E13808" s="48"/>
      <c r="I13808" s="47"/>
    </row>
    <row r="13809" spans="5:9" ht="15" customHeight="1" x14ac:dyDescent="0.3">
      <c r="E13809" s="48"/>
      <c r="I13809" s="47"/>
    </row>
    <row r="13810" spans="5:9" ht="15" customHeight="1" x14ac:dyDescent="0.3">
      <c r="E13810" s="48"/>
      <c r="I13810" s="47"/>
    </row>
    <row r="13811" spans="5:9" ht="15" customHeight="1" x14ac:dyDescent="0.3">
      <c r="E13811" s="48"/>
      <c r="I13811" s="47"/>
    </row>
    <row r="13812" spans="5:9" ht="15" customHeight="1" x14ac:dyDescent="0.3">
      <c r="E13812" s="48"/>
      <c r="I13812" s="47"/>
    </row>
    <row r="13813" spans="5:9" ht="15" customHeight="1" x14ac:dyDescent="0.3">
      <c r="E13813" s="48"/>
      <c r="I13813" s="47"/>
    </row>
    <row r="13814" spans="5:9" ht="15" customHeight="1" x14ac:dyDescent="0.3">
      <c r="E13814" s="48"/>
      <c r="I13814" s="47"/>
    </row>
    <row r="13815" spans="5:9" ht="15" customHeight="1" x14ac:dyDescent="0.3">
      <c r="E13815" s="48"/>
      <c r="I13815" s="47"/>
    </row>
    <row r="13816" spans="5:9" ht="15" customHeight="1" x14ac:dyDescent="0.3">
      <c r="E13816" s="48"/>
      <c r="I13816" s="47"/>
    </row>
    <row r="13817" spans="5:9" ht="15" customHeight="1" x14ac:dyDescent="0.3">
      <c r="E13817" s="48"/>
      <c r="I13817" s="47"/>
    </row>
    <row r="13818" spans="5:9" ht="15" customHeight="1" x14ac:dyDescent="0.3">
      <c r="E13818" s="48"/>
      <c r="I13818" s="47"/>
    </row>
    <row r="13819" spans="5:9" ht="15" customHeight="1" x14ac:dyDescent="0.3">
      <c r="E13819" s="48"/>
      <c r="I13819" s="47"/>
    </row>
    <row r="13820" spans="5:9" ht="15" customHeight="1" x14ac:dyDescent="0.3">
      <c r="E13820" s="48"/>
      <c r="I13820" s="47"/>
    </row>
    <row r="13821" spans="5:9" ht="15" customHeight="1" x14ac:dyDescent="0.3">
      <c r="E13821" s="48"/>
      <c r="I13821" s="47"/>
    </row>
    <row r="13822" spans="5:9" ht="15" customHeight="1" x14ac:dyDescent="0.3">
      <c r="E13822" s="48"/>
      <c r="I13822" s="47"/>
    </row>
    <row r="13823" spans="5:9" ht="15" customHeight="1" x14ac:dyDescent="0.3">
      <c r="E13823" s="48"/>
      <c r="I13823" s="47"/>
    </row>
    <row r="13824" spans="5:9" ht="15" customHeight="1" x14ac:dyDescent="0.3">
      <c r="E13824" s="48"/>
      <c r="I13824" s="47"/>
    </row>
    <row r="13825" spans="5:9" ht="15" customHeight="1" x14ac:dyDescent="0.3">
      <c r="E13825" s="48"/>
      <c r="I13825" s="47"/>
    </row>
    <row r="13826" spans="5:9" ht="15" customHeight="1" x14ac:dyDescent="0.3">
      <c r="I13826" s="47"/>
    </row>
    <row r="13827" spans="5:9" ht="15" customHeight="1" x14ac:dyDescent="0.3">
      <c r="I13827" s="47"/>
    </row>
    <row r="13828" spans="5:9" ht="15" customHeight="1" x14ac:dyDescent="0.3">
      <c r="I13828" s="47"/>
    </row>
    <row r="13829" spans="5:9" ht="15" customHeight="1" x14ac:dyDescent="0.3">
      <c r="I13829" s="47"/>
    </row>
    <row r="13830" spans="5:9" ht="15" customHeight="1" x14ac:dyDescent="0.3">
      <c r="I13830" s="47"/>
    </row>
    <row r="13831" spans="5:9" ht="15" customHeight="1" x14ac:dyDescent="0.3">
      <c r="I13831" s="47"/>
    </row>
    <row r="13832" spans="5:9" ht="15" customHeight="1" x14ac:dyDescent="0.3">
      <c r="I13832" s="47"/>
    </row>
    <row r="13833" spans="5:9" ht="15" customHeight="1" x14ac:dyDescent="0.3">
      <c r="I13833" s="47"/>
    </row>
    <row r="13834" spans="5:9" ht="15" customHeight="1" x14ac:dyDescent="0.3">
      <c r="I13834" s="47"/>
    </row>
    <row r="13835" spans="5:9" ht="15" customHeight="1" x14ac:dyDescent="0.3">
      <c r="I13835" s="47"/>
    </row>
    <row r="13836" spans="5:9" ht="15" customHeight="1" x14ac:dyDescent="0.3">
      <c r="I13836" s="47"/>
    </row>
    <row r="13837" spans="5:9" ht="15" customHeight="1" x14ac:dyDescent="0.3">
      <c r="I13837" s="47"/>
    </row>
    <row r="13838" spans="5:9" ht="15" customHeight="1" x14ac:dyDescent="0.3">
      <c r="I13838" s="47"/>
    </row>
    <row r="13839" spans="5:9" ht="15" customHeight="1" x14ac:dyDescent="0.3">
      <c r="I13839" s="47"/>
    </row>
    <row r="13840" spans="5:9" ht="15" customHeight="1" x14ac:dyDescent="0.3">
      <c r="I13840" s="47"/>
    </row>
    <row r="13841" spans="9:9" ht="15" customHeight="1" x14ac:dyDescent="0.3">
      <c r="I13841" s="47"/>
    </row>
    <row r="13842" spans="9:9" ht="15" customHeight="1" x14ac:dyDescent="0.3">
      <c r="I13842" s="47"/>
    </row>
    <row r="13843" spans="9:9" ht="15" customHeight="1" x14ac:dyDescent="0.3">
      <c r="I13843" s="47"/>
    </row>
    <row r="13844" spans="9:9" ht="15" customHeight="1" x14ac:dyDescent="0.3">
      <c r="I13844" s="47"/>
    </row>
    <row r="13845" spans="9:9" ht="15" customHeight="1" x14ac:dyDescent="0.3">
      <c r="I13845" s="47"/>
    </row>
    <row r="13846" spans="9:9" ht="15" customHeight="1" x14ac:dyDescent="0.3">
      <c r="I13846" s="47"/>
    </row>
    <row r="13847" spans="9:9" ht="15" customHeight="1" x14ac:dyDescent="0.3">
      <c r="I13847" s="47"/>
    </row>
    <row r="13848" spans="9:9" ht="15" customHeight="1" x14ac:dyDescent="0.3">
      <c r="I13848" s="47"/>
    </row>
    <row r="13849" spans="9:9" ht="15" customHeight="1" x14ac:dyDescent="0.3">
      <c r="I13849" s="47"/>
    </row>
    <row r="13850" spans="9:9" ht="15" customHeight="1" x14ac:dyDescent="0.3">
      <c r="I13850" s="47"/>
    </row>
    <row r="13851" spans="9:9" ht="15" customHeight="1" x14ac:dyDescent="0.3">
      <c r="I13851" s="47"/>
    </row>
    <row r="13852" spans="9:9" ht="15" customHeight="1" x14ac:dyDescent="0.3">
      <c r="I13852" s="47"/>
    </row>
    <row r="13853" spans="9:9" ht="15" customHeight="1" x14ac:dyDescent="0.3">
      <c r="I13853" s="47"/>
    </row>
    <row r="13854" spans="9:9" ht="15" customHeight="1" x14ac:dyDescent="0.3">
      <c r="I13854" s="47"/>
    </row>
    <row r="13855" spans="9:9" ht="15" customHeight="1" x14ac:dyDescent="0.3">
      <c r="I13855" s="47"/>
    </row>
    <row r="13856" spans="9:9" ht="15" customHeight="1" x14ac:dyDescent="0.3">
      <c r="I13856" s="47"/>
    </row>
    <row r="13857" spans="9:9" ht="15" customHeight="1" x14ac:dyDescent="0.3">
      <c r="I13857" s="47"/>
    </row>
    <row r="13858" spans="9:9" ht="15" customHeight="1" x14ac:dyDescent="0.3">
      <c r="I13858" s="47"/>
    </row>
    <row r="13859" spans="9:9" ht="15" customHeight="1" x14ac:dyDescent="0.3">
      <c r="I13859" s="47"/>
    </row>
    <row r="13860" spans="9:9" ht="15" customHeight="1" x14ac:dyDescent="0.3">
      <c r="I13860" s="47"/>
    </row>
    <row r="13861" spans="9:9" ht="15" customHeight="1" x14ac:dyDescent="0.3">
      <c r="I13861" s="47"/>
    </row>
    <row r="13862" spans="9:9" ht="15" customHeight="1" x14ac:dyDescent="0.3">
      <c r="I13862" s="47"/>
    </row>
    <row r="13863" spans="9:9" ht="15" customHeight="1" x14ac:dyDescent="0.3">
      <c r="I13863" s="47"/>
    </row>
    <row r="13864" spans="9:9" ht="15" customHeight="1" x14ac:dyDescent="0.3">
      <c r="I13864" s="47"/>
    </row>
    <row r="13865" spans="9:9" ht="15" customHeight="1" x14ac:dyDescent="0.3">
      <c r="I13865" s="47"/>
    </row>
    <row r="13866" spans="9:9" ht="15" customHeight="1" x14ac:dyDescent="0.3">
      <c r="I13866" s="47"/>
    </row>
    <row r="13867" spans="9:9" ht="15" customHeight="1" x14ac:dyDescent="0.3">
      <c r="I13867" s="47"/>
    </row>
    <row r="13868" spans="9:9" ht="15" customHeight="1" x14ac:dyDescent="0.3">
      <c r="I13868" s="47"/>
    </row>
    <row r="13869" spans="9:9" ht="15" customHeight="1" x14ac:dyDescent="0.3">
      <c r="I13869" s="47"/>
    </row>
    <row r="13870" spans="9:9" ht="15" customHeight="1" x14ac:dyDescent="0.3">
      <c r="I13870" s="47"/>
    </row>
    <row r="13871" spans="9:9" ht="15" customHeight="1" x14ac:dyDescent="0.3">
      <c r="I13871" s="47"/>
    </row>
    <row r="13872" spans="9:9" ht="15" customHeight="1" x14ac:dyDescent="0.3">
      <c r="I13872" s="47"/>
    </row>
    <row r="13873" spans="9:9" ht="15" customHeight="1" x14ac:dyDescent="0.3">
      <c r="I13873" s="47"/>
    </row>
    <row r="13874" spans="9:9" ht="15" customHeight="1" x14ac:dyDescent="0.3">
      <c r="I13874" s="47"/>
    </row>
    <row r="13875" spans="9:9" ht="15" customHeight="1" x14ac:dyDescent="0.3">
      <c r="I13875" s="47"/>
    </row>
    <row r="13876" spans="9:9" ht="15" customHeight="1" x14ac:dyDescent="0.3">
      <c r="I13876" s="47"/>
    </row>
    <row r="13877" spans="9:9" ht="15" customHeight="1" x14ac:dyDescent="0.3">
      <c r="I13877" s="47"/>
    </row>
    <row r="13878" spans="9:9" ht="15" customHeight="1" x14ac:dyDescent="0.3">
      <c r="I13878" s="47"/>
    </row>
    <row r="13879" spans="9:9" ht="15" customHeight="1" x14ac:dyDescent="0.3">
      <c r="I13879" s="47"/>
    </row>
    <row r="13880" spans="9:9" ht="15" customHeight="1" x14ac:dyDescent="0.3">
      <c r="I13880" s="47"/>
    </row>
    <row r="13881" spans="9:9" ht="15" customHeight="1" x14ac:dyDescent="0.3">
      <c r="I13881" s="47"/>
    </row>
    <row r="13882" spans="9:9" ht="15" customHeight="1" x14ac:dyDescent="0.3">
      <c r="I13882" s="47"/>
    </row>
    <row r="13883" spans="9:9" ht="15" customHeight="1" x14ac:dyDescent="0.3">
      <c r="I13883" s="47"/>
    </row>
    <row r="13884" spans="9:9" ht="15" customHeight="1" x14ac:dyDescent="0.3">
      <c r="I13884" s="47"/>
    </row>
    <row r="13885" spans="9:9" ht="15" customHeight="1" x14ac:dyDescent="0.3">
      <c r="I13885" s="47"/>
    </row>
    <row r="13886" spans="9:9" ht="15" customHeight="1" x14ac:dyDescent="0.3">
      <c r="I13886" s="47"/>
    </row>
    <row r="13887" spans="9:9" ht="15" customHeight="1" x14ac:dyDescent="0.3">
      <c r="I13887" s="47"/>
    </row>
    <row r="13888" spans="9:9" ht="15" customHeight="1" x14ac:dyDescent="0.3">
      <c r="I13888" s="47"/>
    </row>
    <row r="13889" spans="9:9" ht="15" customHeight="1" x14ac:dyDescent="0.3">
      <c r="I13889" s="47"/>
    </row>
    <row r="13890" spans="9:9" ht="15" customHeight="1" x14ac:dyDescent="0.3">
      <c r="I13890" s="47"/>
    </row>
    <row r="13891" spans="9:9" ht="15" customHeight="1" x14ac:dyDescent="0.3">
      <c r="I13891" s="47"/>
    </row>
    <row r="13892" spans="9:9" ht="15" customHeight="1" x14ac:dyDescent="0.3">
      <c r="I13892" s="47"/>
    </row>
    <row r="13893" spans="9:9" ht="15" customHeight="1" x14ac:dyDescent="0.3">
      <c r="I13893" s="47"/>
    </row>
    <row r="13894" spans="9:9" ht="15" customHeight="1" x14ac:dyDescent="0.3">
      <c r="I13894" s="47"/>
    </row>
    <row r="13895" spans="9:9" ht="15" customHeight="1" x14ac:dyDescent="0.3">
      <c r="I13895" s="47"/>
    </row>
    <row r="13896" spans="9:9" ht="15" customHeight="1" x14ac:dyDescent="0.3">
      <c r="I13896" s="47"/>
    </row>
    <row r="13897" spans="9:9" ht="15" customHeight="1" x14ac:dyDescent="0.3">
      <c r="I13897" s="47"/>
    </row>
    <row r="13898" spans="9:9" ht="15" customHeight="1" x14ac:dyDescent="0.3">
      <c r="I13898" s="47"/>
    </row>
    <row r="13899" spans="9:9" ht="15" customHeight="1" x14ac:dyDescent="0.3">
      <c r="I13899" s="47"/>
    </row>
    <row r="13900" spans="9:9" ht="15" customHeight="1" x14ac:dyDescent="0.3">
      <c r="I13900" s="47"/>
    </row>
    <row r="13901" spans="9:9" ht="15" customHeight="1" x14ac:dyDescent="0.3">
      <c r="I13901" s="47"/>
    </row>
    <row r="13902" spans="9:9" ht="15" customHeight="1" x14ac:dyDescent="0.3">
      <c r="I13902" s="47"/>
    </row>
    <row r="13903" spans="9:9" ht="15" customHeight="1" x14ac:dyDescent="0.3">
      <c r="I13903" s="47"/>
    </row>
    <row r="13904" spans="9:9" ht="15" customHeight="1" x14ac:dyDescent="0.3">
      <c r="I13904" s="47"/>
    </row>
    <row r="13905" spans="9:9" ht="15" customHeight="1" x14ac:dyDescent="0.3">
      <c r="I13905" s="47"/>
    </row>
    <row r="13906" spans="9:9" ht="15" customHeight="1" x14ac:dyDescent="0.3">
      <c r="I13906" s="47"/>
    </row>
    <row r="13907" spans="9:9" ht="15" customHeight="1" x14ac:dyDescent="0.3">
      <c r="I13907" s="47"/>
    </row>
    <row r="13908" spans="9:9" ht="15" customHeight="1" x14ac:dyDescent="0.3">
      <c r="I13908" s="47"/>
    </row>
    <row r="13909" spans="9:9" ht="15" customHeight="1" x14ac:dyDescent="0.3">
      <c r="I13909" s="47"/>
    </row>
    <row r="13910" spans="9:9" ht="15" customHeight="1" x14ac:dyDescent="0.3">
      <c r="I13910" s="47"/>
    </row>
    <row r="13911" spans="9:9" ht="15" customHeight="1" x14ac:dyDescent="0.3">
      <c r="I13911" s="47"/>
    </row>
    <row r="13912" spans="9:9" ht="15" customHeight="1" x14ac:dyDescent="0.3">
      <c r="I13912" s="47"/>
    </row>
    <row r="13913" spans="9:9" ht="15" customHeight="1" x14ac:dyDescent="0.3">
      <c r="I13913" s="47"/>
    </row>
    <row r="13914" spans="9:9" ht="15" customHeight="1" x14ac:dyDescent="0.3">
      <c r="I13914" s="47"/>
    </row>
    <row r="13915" spans="9:9" ht="15" customHeight="1" x14ac:dyDescent="0.3">
      <c r="I13915" s="47"/>
    </row>
    <row r="13916" spans="9:9" ht="15" customHeight="1" x14ac:dyDescent="0.3">
      <c r="I13916" s="47"/>
    </row>
    <row r="13917" spans="9:9" ht="15" customHeight="1" x14ac:dyDescent="0.3">
      <c r="I13917" s="47"/>
    </row>
    <row r="13918" spans="9:9" ht="15" customHeight="1" x14ac:dyDescent="0.3">
      <c r="I13918" s="47"/>
    </row>
    <row r="13919" spans="9:9" ht="15" customHeight="1" x14ac:dyDescent="0.3">
      <c r="I13919" s="47"/>
    </row>
    <row r="13920" spans="9:9" ht="15" customHeight="1" x14ac:dyDescent="0.3">
      <c r="I13920" s="47"/>
    </row>
    <row r="13921" spans="9:9" ht="15" customHeight="1" x14ac:dyDescent="0.3">
      <c r="I13921" s="47"/>
    </row>
    <row r="13922" spans="9:9" ht="15" customHeight="1" x14ac:dyDescent="0.3">
      <c r="I13922" s="47"/>
    </row>
    <row r="13923" spans="9:9" ht="15" customHeight="1" x14ac:dyDescent="0.3">
      <c r="I13923" s="47"/>
    </row>
    <row r="13924" spans="9:9" ht="15" customHeight="1" x14ac:dyDescent="0.3">
      <c r="I13924" s="47"/>
    </row>
    <row r="13925" spans="9:9" ht="15" customHeight="1" x14ac:dyDescent="0.3">
      <c r="I13925" s="47"/>
    </row>
    <row r="13926" spans="9:9" ht="15" customHeight="1" x14ac:dyDescent="0.3">
      <c r="I13926" s="47"/>
    </row>
    <row r="13927" spans="9:9" ht="15" customHeight="1" x14ac:dyDescent="0.3">
      <c r="I13927" s="47"/>
    </row>
    <row r="13928" spans="9:9" ht="15" customHeight="1" x14ac:dyDescent="0.3">
      <c r="I13928" s="47"/>
    </row>
    <row r="13929" spans="9:9" ht="15" customHeight="1" x14ac:dyDescent="0.3">
      <c r="I13929" s="47"/>
    </row>
    <row r="13930" spans="9:9" ht="15" customHeight="1" x14ac:dyDescent="0.3">
      <c r="I13930" s="47"/>
    </row>
    <row r="13931" spans="9:9" ht="15" customHeight="1" x14ac:dyDescent="0.3">
      <c r="I13931" s="47"/>
    </row>
    <row r="13932" spans="9:9" ht="15" customHeight="1" x14ac:dyDescent="0.3">
      <c r="I13932" s="47"/>
    </row>
    <row r="13933" spans="9:9" ht="15" customHeight="1" x14ac:dyDescent="0.3">
      <c r="I13933" s="47"/>
    </row>
    <row r="13934" spans="9:9" ht="15" customHeight="1" x14ac:dyDescent="0.3">
      <c r="I13934" s="47"/>
    </row>
    <row r="13935" spans="9:9" ht="15" customHeight="1" x14ac:dyDescent="0.3">
      <c r="I13935" s="47"/>
    </row>
    <row r="13936" spans="9:9" ht="15" customHeight="1" x14ac:dyDescent="0.3">
      <c r="I13936" s="47"/>
    </row>
    <row r="13937" spans="9:9" ht="15" customHeight="1" x14ac:dyDescent="0.3">
      <c r="I13937" s="47"/>
    </row>
    <row r="13938" spans="9:9" ht="15" customHeight="1" x14ac:dyDescent="0.3">
      <c r="I13938" s="47"/>
    </row>
    <row r="13939" spans="9:9" ht="15" customHeight="1" x14ac:dyDescent="0.3">
      <c r="I13939" s="47"/>
    </row>
    <row r="13940" spans="9:9" ht="15" customHeight="1" x14ac:dyDescent="0.3">
      <c r="I13940" s="47"/>
    </row>
    <row r="13941" spans="9:9" ht="15" customHeight="1" x14ac:dyDescent="0.3">
      <c r="I13941" s="47"/>
    </row>
    <row r="13942" spans="9:9" ht="15" customHeight="1" x14ac:dyDescent="0.3">
      <c r="I13942" s="47"/>
    </row>
    <row r="13943" spans="9:9" ht="15" customHeight="1" x14ac:dyDescent="0.3">
      <c r="I13943" s="47"/>
    </row>
    <row r="13944" spans="9:9" ht="15" customHeight="1" x14ac:dyDescent="0.3">
      <c r="I13944" s="47"/>
    </row>
    <row r="13945" spans="9:9" ht="15" customHeight="1" x14ac:dyDescent="0.3">
      <c r="I13945" s="47"/>
    </row>
    <row r="13946" spans="9:9" ht="15" customHeight="1" x14ac:dyDescent="0.3">
      <c r="I13946" s="47"/>
    </row>
    <row r="13947" spans="9:9" ht="15" customHeight="1" x14ac:dyDescent="0.3">
      <c r="I13947" s="47"/>
    </row>
    <row r="13948" spans="9:9" ht="15" customHeight="1" x14ac:dyDescent="0.3">
      <c r="I13948" s="47"/>
    </row>
    <row r="13949" spans="9:9" ht="15" customHeight="1" x14ac:dyDescent="0.3">
      <c r="I13949" s="47"/>
    </row>
    <row r="13950" spans="9:9" ht="15" customHeight="1" x14ac:dyDescent="0.3">
      <c r="I13950" s="47"/>
    </row>
    <row r="13951" spans="9:9" ht="15" customHeight="1" x14ac:dyDescent="0.3">
      <c r="I13951" s="47"/>
    </row>
    <row r="13952" spans="9:9" ht="15" customHeight="1" x14ac:dyDescent="0.3">
      <c r="I13952" s="47"/>
    </row>
    <row r="13953" spans="9:9" ht="15" customHeight="1" x14ac:dyDescent="0.3">
      <c r="I13953" s="47"/>
    </row>
    <row r="13954" spans="9:9" ht="15" customHeight="1" x14ac:dyDescent="0.3">
      <c r="I13954" s="47"/>
    </row>
    <row r="13955" spans="9:9" ht="15" customHeight="1" x14ac:dyDescent="0.3">
      <c r="I13955" s="47"/>
    </row>
    <row r="13956" spans="9:9" ht="15" customHeight="1" x14ac:dyDescent="0.3">
      <c r="I13956" s="47"/>
    </row>
    <row r="13957" spans="9:9" ht="15" customHeight="1" x14ac:dyDescent="0.3">
      <c r="I13957" s="47"/>
    </row>
    <row r="13958" spans="9:9" ht="15" customHeight="1" x14ac:dyDescent="0.3">
      <c r="I13958" s="47"/>
    </row>
    <row r="13959" spans="9:9" ht="15" customHeight="1" x14ac:dyDescent="0.3">
      <c r="I13959" s="47"/>
    </row>
    <row r="13960" spans="9:9" ht="15" customHeight="1" x14ac:dyDescent="0.3">
      <c r="I13960" s="47"/>
    </row>
    <row r="13961" spans="9:9" ht="15" customHeight="1" x14ac:dyDescent="0.3">
      <c r="I13961" s="47"/>
    </row>
    <row r="13962" spans="9:9" ht="15" customHeight="1" x14ac:dyDescent="0.3">
      <c r="I13962" s="47"/>
    </row>
    <row r="13963" spans="9:9" ht="15" customHeight="1" x14ac:dyDescent="0.3">
      <c r="I13963" s="47"/>
    </row>
    <row r="13964" spans="9:9" ht="15" customHeight="1" x14ac:dyDescent="0.3">
      <c r="I13964" s="47"/>
    </row>
    <row r="13965" spans="9:9" ht="15" customHeight="1" x14ac:dyDescent="0.3">
      <c r="I13965" s="47"/>
    </row>
    <row r="13966" spans="9:9" ht="15" customHeight="1" x14ac:dyDescent="0.3">
      <c r="I13966" s="47"/>
    </row>
    <row r="13967" spans="9:9" ht="15" customHeight="1" x14ac:dyDescent="0.3">
      <c r="I13967" s="47"/>
    </row>
    <row r="13968" spans="9:9" ht="15" customHeight="1" x14ac:dyDescent="0.3">
      <c r="I13968" s="47"/>
    </row>
    <row r="13969" spans="9:9" ht="15" customHeight="1" x14ac:dyDescent="0.3">
      <c r="I13969" s="47"/>
    </row>
    <row r="13970" spans="9:9" ht="15" customHeight="1" x14ac:dyDescent="0.3">
      <c r="I13970" s="47"/>
    </row>
    <row r="13971" spans="9:9" ht="15" customHeight="1" x14ac:dyDescent="0.3">
      <c r="I13971" s="47"/>
    </row>
    <row r="13972" spans="9:9" ht="15" customHeight="1" x14ac:dyDescent="0.3">
      <c r="I13972" s="47"/>
    </row>
    <row r="13973" spans="9:9" ht="15" customHeight="1" x14ac:dyDescent="0.3">
      <c r="I13973" s="47"/>
    </row>
    <row r="13974" spans="9:9" ht="15" customHeight="1" x14ac:dyDescent="0.3">
      <c r="I13974" s="47"/>
    </row>
    <row r="13975" spans="9:9" ht="15" customHeight="1" x14ac:dyDescent="0.3">
      <c r="I13975" s="47"/>
    </row>
    <row r="13976" spans="9:9" ht="15" customHeight="1" x14ac:dyDescent="0.3">
      <c r="I13976" s="47"/>
    </row>
    <row r="13977" spans="9:9" ht="15" customHeight="1" x14ac:dyDescent="0.3">
      <c r="I13977" s="47"/>
    </row>
    <row r="13978" spans="9:9" ht="15" customHeight="1" x14ac:dyDescent="0.3">
      <c r="I13978" s="47"/>
    </row>
    <row r="13979" spans="9:9" ht="15" customHeight="1" x14ac:dyDescent="0.3">
      <c r="I13979" s="47"/>
    </row>
    <row r="13980" spans="9:9" ht="15" customHeight="1" x14ac:dyDescent="0.3">
      <c r="I13980" s="47"/>
    </row>
    <row r="13981" spans="9:9" ht="15" customHeight="1" x14ac:dyDescent="0.3">
      <c r="I13981" s="47"/>
    </row>
    <row r="13982" spans="9:9" ht="15" customHeight="1" x14ac:dyDescent="0.3">
      <c r="I13982" s="47"/>
    </row>
    <row r="13983" spans="9:9" ht="15" customHeight="1" x14ac:dyDescent="0.3">
      <c r="I13983" s="47"/>
    </row>
    <row r="13984" spans="9:9" ht="15" customHeight="1" x14ac:dyDescent="0.3">
      <c r="I13984" s="47"/>
    </row>
    <row r="13985" spans="9:9" ht="15" customHeight="1" x14ac:dyDescent="0.3">
      <c r="I13985" s="47"/>
    </row>
    <row r="13986" spans="9:9" ht="15" customHeight="1" x14ac:dyDescent="0.3">
      <c r="I13986" s="47"/>
    </row>
    <row r="13987" spans="9:9" ht="15" customHeight="1" x14ac:dyDescent="0.3">
      <c r="I13987" s="47"/>
    </row>
    <row r="13988" spans="9:9" ht="15" customHeight="1" x14ac:dyDescent="0.3">
      <c r="I13988" s="47"/>
    </row>
    <row r="13989" spans="9:9" ht="15" customHeight="1" x14ac:dyDescent="0.3">
      <c r="I13989" s="47"/>
    </row>
    <row r="13990" spans="9:9" ht="15" customHeight="1" x14ac:dyDescent="0.3">
      <c r="I13990" s="47"/>
    </row>
    <row r="13991" spans="9:9" ht="15" customHeight="1" x14ac:dyDescent="0.3">
      <c r="I13991" s="47"/>
    </row>
    <row r="13992" spans="9:9" ht="15" customHeight="1" x14ac:dyDescent="0.3">
      <c r="I13992" s="47"/>
    </row>
    <row r="13993" spans="9:9" ht="15" customHeight="1" x14ac:dyDescent="0.3">
      <c r="I13993" s="47"/>
    </row>
    <row r="13994" spans="9:9" ht="15" customHeight="1" x14ac:dyDescent="0.3">
      <c r="I13994" s="47"/>
    </row>
    <row r="13995" spans="9:9" ht="15" customHeight="1" x14ac:dyDescent="0.3">
      <c r="I13995" s="47"/>
    </row>
    <row r="13996" spans="9:9" ht="15" customHeight="1" x14ac:dyDescent="0.3">
      <c r="I13996" s="47"/>
    </row>
    <row r="13997" spans="9:9" ht="15" customHeight="1" x14ac:dyDescent="0.3">
      <c r="I13997" s="47"/>
    </row>
    <row r="13998" spans="9:9" ht="15" customHeight="1" x14ac:dyDescent="0.3">
      <c r="I13998" s="47"/>
    </row>
    <row r="13999" spans="9:9" ht="15" customHeight="1" x14ac:dyDescent="0.3">
      <c r="I13999" s="47"/>
    </row>
    <row r="14000" spans="9:9" ht="15" customHeight="1" x14ac:dyDescent="0.3">
      <c r="I14000" s="47"/>
    </row>
    <row r="14001" spans="9:9" ht="15" customHeight="1" x14ac:dyDescent="0.3">
      <c r="I14001" s="47"/>
    </row>
    <row r="14002" spans="9:9" ht="15" customHeight="1" x14ac:dyDescent="0.3">
      <c r="I14002" s="47"/>
    </row>
    <row r="14003" spans="9:9" ht="15" customHeight="1" x14ac:dyDescent="0.3">
      <c r="I14003" s="47"/>
    </row>
    <row r="14004" spans="9:9" ht="15" customHeight="1" x14ac:dyDescent="0.3">
      <c r="I14004" s="47"/>
    </row>
    <row r="14005" spans="9:9" ht="15" customHeight="1" x14ac:dyDescent="0.3">
      <c r="I14005" s="47"/>
    </row>
    <row r="14006" spans="9:9" ht="15" customHeight="1" x14ac:dyDescent="0.3">
      <c r="I14006" s="47"/>
    </row>
    <row r="14007" spans="9:9" ht="15" customHeight="1" x14ac:dyDescent="0.3">
      <c r="I14007" s="47"/>
    </row>
    <row r="14008" spans="9:9" ht="15" customHeight="1" x14ac:dyDescent="0.3">
      <c r="I14008" s="47"/>
    </row>
    <row r="14009" spans="9:9" ht="15" customHeight="1" x14ac:dyDescent="0.3">
      <c r="I14009" s="47"/>
    </row>
    <row r="14010" spans="9:9" ht="15" customHeight="1" x14ac:dyDescent="0.3">
      <c r="I14010" s="47"/>
    </row>
    <row r="14011" spans="9:9" ht="15" customHeight="1" x14ac:dyDescent="0.3">
      <c r="I14011" s="47"/>
    </row>
    <row r="14012" spans="9:9" ht="15" customHeight="1" x14ac:dyDescent="0.3">
      <c r="I14012" s="47"/>
    </row>
    <row r="14013" spans="9:9" ht="15" customHeight="1" x14ac:dyDescent="0.3">
      <c r="I14013" s="47"/>
    </row>
    <row r="14014" spans="9:9" ht="15" customHeight="1" x14ac:dyDescent="0.3">
      <c r="I14014" s="47"/>
    </row>
    <row r="14015" spans="9:9" ht="15" customHeight="1" x14ac:dyDescent="0.3">
      <c r="I14015" s="47"/>
    </row>
    <row r="14016" spans="9:9" ht="15" customHeight="1" x14ac:dyDescent="0.3">
      <c r="I14016" s="47"/>
    </row>
    <row r="14017" spans="9:9" ht="15" customHeight="1" x14ac:dyDescent="0.3">
      <c r="I14017" s="47"/>
    </row>
    <row r="14018" spans="9:9" ht="15" customHeight="1" x14ac:dyDescent="0.3">
      <c r="I14018" s="47"/>
    </row>
    <row r="14019" spans="9:9" ht="15" customHeight="1" x14ac:dyDescent="0.3">
      <c r="I14019" s="47"/>
    </row>
    <row r="14020" spans="9:9" ht="15" customHeight="1" x14ac:dyDescent="0.3">
      <c r="I14020" s="47"/>
    </row>
    <row r="14021" spans="9:9" ht="15" customHeight="1" x14ac:dyDescent="0.3">
      <c r="I14021" s="47"/>
    </row>
    <row r="14022" spans="9:9" ht="15" customHeight="1" x14ac:dyDescent="0.3">
      <c r="I14022" s="47"/>
    </row>
    <row r="14023" spans="9:9" ht="15" customHeight="1" x14ac:dyDescent="0.3">
      <c r="I14023" s="47"/>
    </row>
    <row r="14024" spans="9:9" ht="15" customHeight="1" x14ac:dyDescent="0.3">
      <c r="I14024" s="47"/>
    </row>
    <row r="14025" spans="9:9" ht="15" customHeight="1" x14ac:dyDescent="0.3">
      <c r="I14025" s="47"/>
    </row>
    <row r="14026" spans="9:9" ht="15" customHeight="1" x14ac:dyDescent="0.3">
      <c r="I14026" s="47"/>
    </row>
    <row r="14027" spans="9:9" ht="15" customHeight="1" x14ac:dyDescent="0.3">
      <c r="I14027" s="47"/>
    </row>
    <row r="14028" spans="9:9" ht="15" customHeight="1" x14ac:dyDescent="0.3">
      <c r="I14028" s="47"/>
    </row>
    <row r="14029" spans="9:9" ht="15" customHeight="1" x14ac:dyDescent="0.3">
      <c r="I14029" s="47"/>
    </row>
    <row r="14030" spans="9:9" ht="15" customHeight="1" x14ac:dyDescent="0.3">
      <c r="I14030" s="47"/>
    </row>
    <row r="14031" spans="9:9" ht="15" customHeight="1" x14ac:dyDescent="0.3">
      <c r="I14031" s="47"/>
    </row>
    <row r="14032" spans="9:9" ht="15" customHeight="1" x14ac:dyDescent="0.3">
      <c r="I14032" s="47"/>
    </row>
    <row r="14033" spans="9:9" ht="15" customHeight="1" x14ac:dyDescent="0.3">
      <c r="I14033" s="47"/>
    </row>
    <row r="14034" spans="9:9" ht="15" customHeight="1" x14ac:dyDescent="0.3">
      <c r="I14034" s="47"/>
    </row>
    <row r="14035" spans="9:9" ht="15" customHeight="1" x14ac:dyDescent="0.3">
      <c r="I14035" s="47"/>
    </row>
    <row r="14036" spans="9:9" ht="15" customHeight="1" x14ac:dyDescent="0.3">
      <c r="I14036" s="47"/>
    </row>
    <row r="14037" spans="9:9" ht="15" customHeight="1" x14ac:dyDescent="0.3">
      <c r="I14037" s="47"/>
    </row>
    <row r="14038" spans="9:9" ht="15" customHeight="1" x14ac:dyDescent="0.3">
      <c r="I14038" s="47"/>
    </row>
    <row r="14039" spans="9:9" ht="15" customHeight="1" x14ac:dyDescent="0.3">
      <c r="I14039" s="47"/>
    </row>
    <row r="14040" spans="9:9" ht="15" customHeight="1" x14ac:dyDescent="0.3">
      <c r="I14040" s="47"/>
    </row>
    <row r="14041" spans="9:9" ht="15" customHeight="1" x14ac:dyDescent="0.3">
      <c r="I14041" s="47"/>
    </row>
    <row r="14042" spans="9:9" ht="15" customHeight="1" x14ac:dyDescent="0.3">
      <c r="I14042" s="47"/>
    </row>
    <row r="14043" spans="9:9" ht="15" customHeight="1" x14ac:dyDescent="0.3">
      <c r="I14043" s="47"/>
    </row>
    <row r="14044" spans="9:9" ht="15" customHeight="1" x14ac:dyDescent="0.3">
      <c r="I14044" s="47"/>
    </row>
    <row r="14045" spans="9:9" ht="15" customHeight="1" x14ac:dyDescent="0.3">
      <c r="I14045" s="47"/>
    </row>
    <row r="14046" spans="9:9" ht="15" customHeight="1" x14ac:dyDescent="0.3">
      <c r="I14046" s="47"/>
    </row>
    <row r="14047" spans="9:9" ht="15" customHeight="1" x14ac:dyDescent="0.3">
      <c r="I14047" s="47"/>
    </row>
    <row r="14048" spans="9:9" ht="15" customHeight="1" x14ac:dyDescent="0.3">
      <c r="I14048" s="47"/>
    </row>
    <row r="14049" spans="9:9" ht="15" customHeight="1" x14ac:dyDescent="0.3">
      <c r="I14049" s="47"/>
    </row>
    <row r="14050" spans="9:9" ht="15" customHeight="1" x14ac:dyDescent="0.3">
      <c r="I14050" s="47"/>
    </row>
    <row r="14051" spans="9:9" ht="15" customHeight="1" x14ac:dyDescent="0.3">
      <c r="I14051" s="47"/>
    </row>
    <row r="14052" spans="9:9" ht="15" customHeight="1" x14ac:dyDescent="0.3">
      <c r="I14052" s="47"/>
    </row>
    <row r="14053" spans="9:9" ht="15" customHeight="1" x14ac:dyDescent="0.3">
      <c r="I14053" s="47"/>
    </row>
    <row r="14054" spans="9:9" ht="15" customHeight="1" x14ac:dyDescent="0.3">
      <c r="I14054" s="47"/>
    </row>
    <row r="14055" spans="9:9" ht="15" customHeight="1" x14ac:dyDescent="0.3">
      <c r="I14055" s="47"/>
    </row>
    <row r="14056" spans="9:9" ht="15" customHeight="1" x14ac:dyDescent="0.3">
      <c r="I14056" s="47"/>
    </row>
    <row r="14057" spans="9:9" ht="15" customHeight="1" x14ac:dyDescent="0.3">
      <c r="I14057" s="47"/>
    </row>
    <row r="14058" spans="9:9" ht="15" customHeight="1" x14ac:dyDescent="0.3">
      <c r="I14058" s="47"/>
    </row>
    <row r="14059" spans="9:9" ht="15" customHeight="1" x14ac:dyDescent="0.3">
      <c r="I14059" s="47"/>
    </row>
    <row r="14060" spans="9:9" ht="15" customHeight="1" x14ac:dyDescent="0.3">
      <c r="I14060" s="47"/>
    </row>
    <row r="14061" spans="9:9" ht="15" customHeight="1" x14ac:dyDescent="0.3">
      <c r="I14061" s="47"/>
    </row>
    <row r="14062" spans="9:9" ht="15" customHeight="1" x14ac:dyDescent="0.3">
      <c r="I14062" s="47"/>
    </row>
    <row r="14063" spans="9:9" ht="15" customHeight="1" x14ac:dyDescent="0.3">
      <c r="I14063" s="47"/>
    </row>
    <row r="14064" spans="9:9" ht="15" customHeight="1" x14ac:dyDescent="0.3">
      <c r="I14064" s="47"/>
    </row>
    <row r="14065" spans="9:9" ht="15" customHeight="1" x14ac:dyDescent="0.3">
      <c r="I14065" s="47"/>
    </row>
    <row r="14066" spans="9:9" ht="15" customHeight="1" x14ac:dyDescent="0.3">
      <c r="I14066" s="47"/>
    </row>
    <row r="14067" spans="9:9" ht="15" customHeight="1" x14ac:dyDescent="0.3">
      <c r="I14067" s="47"/>
    </row>
    <row r="14068" spans="9:9" ht="15" customHeight="1" x14ac:dyDescent="0.3">
      <c r="I14068" s="47"/>
    </row>
    <row r="14069" spans="9:9" ht="15" customHeight="1" x14ac:dyDescent="0.3">
      <c r="I14069" s="47"/>
    </row>
    <row r="14070" spans="9:9" ht="15" customHeight="1" x14ac:dyDescent="0.3">
      <c r="I14070" s="47"/>
    </row>
    <row r="14071" spans="9:9" ht="15" customHeight="1" x14ac:dyDescent="0.3">
      <c r="I14071" s="47"/>
    </row>
    <row r="14072" spans="9:9" ht="15" customHeight="1" x14ac:dyDescent="0.3">
      <c r="I14072" s="47"/>
    </row>
    <row r="14073" spans="9:9" ht="15" customHeight="1" x14ac:dyDescent="0.3">
      <c r="I14073" s="47"/>
    </row>
    <row r="14074" spans="9:9" ht="15" customHeight="1" x14ac:dyDescent="0.3">
      <c r="I14074" s="47"/>
    </row>
    <row r="14075" spans="9:9" ht="15" customHeight="1" x14ac:dyDescent="0.3">
      <c r="I14075" s="47"/>
    </row>
    <row r="14076" spans="9:9" ht="15" customHeight="1" x14ac:dyDescent="0.3">
      <c r="I14076" s="47"/>
    </row>
    <row r="14077" spans="9:9" ht="15" customHeight="1" x14ac:dyDescent="0.3">
      <c r="I14077" s="47"/>
    </row>
    <row r="14078" spans="9:9" ht="15" customHeight="1" x14ac:dyDescent="0.3">
      <c r="I14078" s="47"/>
    </row>
    <row r="14079" spans="9:9" ht="15" customHeight="1" x14ac:dyDescent="0.3">
      <c r="I14079" s="47"/>
    </row>
    <row r="14080" spans="9:9" ht="15" customHeight="1" x14ac:dyDescent="0.3">
      <c r="I14080" s="47"/>
    </row>
    <row r="14081" spans="9:9" ht="15" customHeight="1" x14ac:dyDescent="0.3">
      <c r="I14081" s="47"/>
    </row>
    <row r="14082" spans="9:9" ht="15" customHeight="1" x14ac:dyDescent="0.3">
      <c r="I14082" s="47"/>
    </row>
    <row r="14083" spans="9:9" ht="15" customHeight="1" x14ac:dyDescent="0.3">
      <c r="I14083" s="47"/>
    </row>
    <row r="14084" spans="9:9" ht="15" customHeight="1" x14ac:dyDescent="0.3">
      <c r="I14084" s="47"/>
    </row>
    <row r="14085" spans="9:9" ht="15" customHeight="1" x14ac:dyDescent="0.3">
      <c r="I14085" s="47"/>
    </row>
    <row r="14086" spans="9:9" ht="15" customHeight="1" x14ac:dyDescent="0.3">
      <c r="I14086" s="47"/>
    </row>
    <row r="14087" spans="9:9" ht="15" customHeight="1" x14ac:dyDescent="0.3">
      <c r="I14087" s="47"/>
    </row>
    <row r="14088" spans="9:9" ht="15" customHeight="1" x14ac:dyDescent="0.3">
      <c r="I14088" s="47"/>
    </row>
    <row r="14089" spans="9:9" ht="15" customHeight="1" x14ac:dyDescent="0.3">
      <c r="I14089" s="47"/>
    </row>
    <row r="14090" spans="9:9" ht="15" customHeight="1" x14ac:dyDescent="0.3">
      <c r="I14090" s="47"/>
    </row>
    <row r="14091" spans="9:9" ht="15" customHeight="1" x14ac:dyDescent="0.3">
      <c r="I14091" s="47"/>
    </row>
    <row r="14092" spans="9:9" ht="15" customHeight="1" x14ac:dyDescent="0.3">
      <c r="I14092" s="47"/>
    </row>
    <row r="14093" spans="9:9" ht="15" customHeight="1" x14ac:dyDescent="0.3">
      <c r="I14093" s="47"/>
    </row>
    <row r="14094" spans="9:9" ht="15" customHeight="1" x14ac:dyDescent="0.3">
      <c r="I14094" s="47"/>
    </row>
    <row r="14095" spans="9:9" ht="15" customHeight="1" x14ac:dyDescent="0.3">
      <c r="I14095" s="47"/>
    </row>
    <row r="14096" spans="9:9" ht="15" customHeight="1" x14ac:dyDescent="0.3">
      <c r="I14096" s="47"/>
    </row>
    <row r="14097" spans="9:9" ht="15" customHeight="1" x14ac:dyDescent="0.3">
      <c r="I14097" s="47"/>
    </row>
    <row r="14098" spans="9:9" ht="15" customHeight="1" x14ac:dyDescent="0.3">
      <c r="I14098" s="47"/>
    </row>
    <row r="14099" spans="9:9" ht="15" customHeight="1" x14ac:dyDescent="0.3">
      <c r="I14099" s="47"/>
    </row>
    <row r="14100" spans="9:9" ht="15" customHeight="1" x14ac:dyDescent="0.3">
      <c r="I14100" s="47"/>
    </row>
    <row r="14101" spans="9:9" ht="15" customHeight="1" x14ac:dyDescent="0.3">
      <c r="I14101" s="47"/>
    </row>
    <row r="14102" spans="9:9" ht="15" customHeight="1" x14ac:dyDescent="0.3">
      <c r="I14102" s="47"/>
    </row>
    <row r="14103" spans="9:9" ht="15" customHeight="1" x14ac:dyDescent="0.3">
      <c r="I14103" s="47"/>
    </row>
    <row r="14104" spans="9:9" ht="15" customHeight="1" x14ac:dyDescent="0.3">
      <c r="I14104" s="47"/>
    </row>
    <row r="14105" spans="9:9" ht="15" customHeight="1" x14ac:dyDescent="0.3">
      <c r="I14105" s="47"/>
    </row>
    <row r="14106" spans="9:9" ht="15" customHeight="1" x14ac:dyDescent="0.3">
      <c r="I14106" s="47"/>
    </row>
    <row r="14107" spans="9:9" ht="15" customHeight="1" x14ac:dyDescent="0.3">
      <c r="I14107" s="47"/>
    </row>
    <row r="14108" spans="9:9" ht="15" customHeight="1" x14ac:dyDescent="0.3">
      <c r="I14108" s="47"/>
    </row>
    <row r="14109" spans="9:9" ht="15" customHeight="1" x14ac:dyDescent="0.3">
      <c r="I14109" s="47"/>
    </row>
    <row r="14110" spans="9:9" ht="15" customHeight="1" x14ac:dyDescent="0.3">
      <c r="I14110" s="47"/>
    </row>
    <row r="14111" spans="9:9" ht="15" customHeight="1" x14ac:dyDescent="0.3">
      <c r="I14111" s="47"/>
    </row>
    <row r="14112" spans="9:9" ht="15" customHeight="1" x14ac:dyDescent="0.3">
      <c r="I14112" s="47"/>
    </row>
    <row r="14113" spans="9:9" ht="15" customHeight="1" x14ac:dyDescent="0.3">
      <c r="I14113" s="47"/>
    </row>
    <row r="14114" spans="9:9" ht="15" customHeight="1" x14ac:dyDescent="0.3">
      <c r="I14114" s="47"/>
    </row>
    <row r="14115" spans="9:9" ht="15" customHeight="1" x14ac:dyDescent="0.3">
      <c r="I14115" s="47"/>
    </row>
    <row r="14116" spans="9:9" ht="15" customHeight="1" x14ac:dyDescent="0.3">
      <c r="I14116" s="47"/>
    </row>
    <row r="14117" spans="9:9" ht="15" customHeight="1" x14ac:dyDescent="0.3">
      <c r="I14117" s="47"/>
    </row>
    <row r="14118" spans="9:9" ht="15" customHeight="1" x14ac:dyDescent="0.3">
      <c r="I14118" s="47"/>
    </row>
    <row r="14119" spans="9:9" ht="15" customHeight="1" x14ac:dyDescent="0.3">
      <c r="I14119" s="47"/>
    </row>
    <row r="14120" spans="9:9" ht="15" customHeight="1" x14ac:dyDescent="0.3">
      <c r="I14120" s="47"/>
    </row>
    <row r="14121" spans="9:9" ht="15" customHeight="1" x14ac:dyDescent="0.3">
      <c r="I14121" s="47"/>
    </row>
    <row r="14122" spans="9:9" ht="15" customHeight="1" x14ac:dyDescent="0.3">
      <c r="I14122" s="47"/>
    </row>
    <row r="14123" spans="9:9" ht="15" customHeight="1" x14ac:dyDescent="0.3">
      <c r="I14123" s="47"/>
    </row>
    <row r="14124" spans="9:9" ht="15" customHeight="1" x14ac:dyDescent="0.3">
      <c r="I14124" s="47"/>
    </row>
    <row r="14125" spans="9:9" ht="15" customHeight="1" x14ac:dyDescent="0.3">
      <c r="I14125" s="47"/>
    </row>
    <row r="14126" spans="9:9" ht="15" customHeight="1" x14ac:dyDescent="0.3">
      <c r="I14126" s="47"/>
    </row>
    <row r="14127" spans="9:9" ht="15" customHeight="1" x14ac:dyDescent="0.3">
      <c r="I14127" s="47"/>
    </row>
    <row r="14128" spans="9:9" ht="15" customHeight="1" x14ac:dyDescent="0.3">
      <c r="I14128" s="47"/>
    </row>
    <row r="14129" spans="9:9" ht="15" customHeight="1" x14ac:dyDescent="0.3">
      <c r="I14129" s="47"/>
    </row>
    <row r="14130" spans="9:9" ht="15" customHeight="1" x14ac:dyDescent="0.3">
      <c r="I14130" s="47"/>
    </row>
    <row r="14131" spans="9:9" ht="15" customHeight="1" x14ac:dyDescent="0.3">
      <c r="I14131" s="47"/>
    </row>
    <row r="14132" spans="9:9" ht="15" customHeight="1" x14ac:dyDescent="0.3">
      <c r="I14132" s="47"/>
    </row>
    <row r="14133" spans="9:9" ht="15" customHeight="1" x14ac:dyDescent="0.3">
      <c r="I14133" s="47"/>
    </row>
    <row r="14134" spans="9:9" ht="15" customHeight="1" x14ac:dyDescent="0.3">
      <c r="I14134" s="47"/>
    </row>
    <row r="14135" spans="9:9" ht="15" customHeight="1" x14ac:dyDescent="0.3">
      <c r="I14135" s="47"/>
    </row>
    <row r="14136" spans="9:9" ht="15" customHeight="1" x14ac:dyDescent="0.3">
      <c r="I14136" s="47"/>
    </row>
    <row r="14137" spans="9:9" ht="15" customHeight="1" x14ac:dyDescent="0.3">
      <c r="I14137" s="47"/>
    </row>
    <row r="14138" spans="9:9" ht="15" customHeight="1" x14ac:dyDescent="0.3">
      <c r="I14138" s="47"/>
    </row>
    <row r="14139" spans="9:9" ht="15" customHeight="1" x14ac:dyDescent="0.3">
      <c r="I14139" s="47"/>
    </row>
    <row r="14140" spans="9:9" ht="15" customHeight="1" x14ac:dyDescent="0.3">
      <c r="I14140" s="47"/>
    </row>
    <row r="14141" spans="9:9" ht="15" customHeight="1" x14ac:dyDescent="0.3">
      <c r="I14141" s="47"/>
    </row>
    <row r="14142" spans="9:9" ht="15" customHeight="1" x14ac:dyDescent="0.3">
      <c r="I14142" s="47"/>
    </row>
    <row r="14143" spans="9:9" ht="15" customHeight="1" x14ac:dyDescent="0.3">
      <c r="I14143" s="47"/>
    </row>
    <row r="14144" spans="9:9" ht="15" customHeight="1" x14ac:dyDescent="0.3">
      <c r="I14144" s="47"/>
    </row>
    <row r="14145" spans="9:9" ht="15" customHeight="1" x14ac:dyDescent="0.3">
      <c r="I14145" s="47"/>
    </row>
    <row r="14146" spans="9:9" ht="15" customHeight="1" x14ac:dyDescent="0.3">
      <c r="I14146" s="47"/>
    </row>
    <row r="14147" spans="9:9" ht="15" customHeight="1" x14ac:dyDescent="0.3">
      <c r="I14147" s="47"/>
    </row>
    <row r="14148" spans="9:9" ht="15" customHeight="1" x14ac:dyDescent="0.3">
      <c r="I14148" s="47"/>
    </row>
    <row r="14149" spans="9:9" ht="15" customHeight="1" x14ac:dyDescent="0.3">
      <c r="I14149" s="47"/>
    </row>
    <row r="14150" spans="9:9" ht="15" customHeight="1" x14ac:dyDescent="0.3">
      <c r="I14150" s="47"/>
    </row>
    <row r="14151" spans="9:9" ht="15" customHeight="1" x14ac:dyDescent="0.3">
      <c r="I14151" s="47"/>
    </row>
    <row r="14152" spans="9:9" ht="15" customHeight="1" x14ac:dyDescent="0.3">
      <c r="I14152" s="47"/>
    </row>
    <row r="14153" spans="9:9" ht="15" customHeight="1" x14ac:dyDescent="0.3">
      <c r="I14153" s="47"/>
    </row>
    <row r="14154" spans="9:9" ht="15" customHeight="1" x14ac:dyDescent="0.3">
      <c r="I14154" s="47"/>
    </row>
    <row r="14155" spans="9:9" ht="15" customHeight="1" x14ac:dyDescent="0.3">
      <c r="I14155" s="47"/>
    </row>
    <row r="14156" spans="9:9" ht="15" customHeight="1" x14ac:dyDescent="0.3">
      <c r="I14156" s="47"/>
    </row>
    <row r="14157" spans="9:9" ht="15" customHeight="1" x14ac:dyDescent="0.3">
      <c r="I14157" s="47"/>
    </row>
    <row r="14158" spans="9:9" ht="15" customHeight="1" x14ac:dyDescent="0.3">
      <c r="I14158" s="47"/>
    </row>
    <row r="14159" spans="9:9" ht="15" customHeight="1" x14ac:dyDescent="0.3">
      <c r="I14159" s="47"/>
    </row>
    <row r="14160" spans="9:9" ht="15" customHeight="1" x14ac:dyDescent="0.3">
      <c r="I14160" s="47"/>
    </row>
    <row r="14161" spans="9:9" ht="15" customHeight="1" x14ac:dyDescent="0.3">
      <c r="I14161" s="47"/>
    </row>
    <row r="14162" spans="9:9" ht="15" customHeight="1" x14ac:dyDescent="0.3">
      <c r="I14162" s="47"/>
    </row>
    <row r="14163" spans="9:9" ht="15" customHeight="1" x14ac:dyDescent="0.3">
      <c r="I14163" s="47"/>
    </row>
    <row r="14164" spans="9:9" ht="15" customHeight="1" x14ac:dyDescent="0.3">
      <c r="I14164" s="47"/>
    </row>
    <row r="14165" spans="9:9" ht="15" customHeight="1" x14ac:dyDescent="0.3">
      <c r="I14165" s="47"/>
    </row>
    <row r="14166" spans="9:9" ht="15" customHeight="1" x14ac:dyDescent="0.3">
      <c r="I14166" s="47"/>
    </row>
    <row r="14167" spans="9:9" ht="15" customHeight="1" x14ac:dyDescent="0.3">
      <c r="I14167" s="47"/>
    </row>
    <row r="14168" spans="9:9" ht="15" customHeight="1" x14ac:dyDescent="0.3">
      <c r="I14168" s="47"/>
    </row>
    <row r="14169" spans="9:9" ht="15" customHeight="1" x14ac:dyDescent="0.3">
      <c r="I14169" s="47"/>
    </row>
    <row r="14170" spans="9:9" ht="15" customHeight="1" x14ac:dyDescent="0.3">
      <c r="I14170" s="47"/>
    </row>
    <row r="14171" spans="9:9" ht="15" customHeight="1" x14ac:dyDescent="0.3">
      <c r="I14171" s="47"/>
    </row>
    <row r="14172" spans="9:9" ht="15" customHeight="1" x14ac:dyDescent="0.3">
      <c r="I14172" s="47"/>
    </row>
    <row r="14173" spans="9:9" ht="15" customHeight="1" x14ac:dyDescent="0.3">
      <c r="I14173" s="47"/>
    </row>
    <row r="14174" spans="9:9" ht="15" customHeight="1" x14ac:dyDescent="0.3">
      <c r="I14174" s="47"/>
    </row>
    <row r="14175" spans="9:9" ht="15" customHeight="1" x14ac:dyDescent="0.3">
      <c r="I14175" s="47"/>
    </row>
    <row r="14176" spans="9:9" ht="15" customHeight="1" x14ac:dyDescent="0.3">
      <c r="I14176" s="47"/>
    </row>
    <row r="14177" spans="9:9" ht="15" customHeight="1" x14ac:dyDescent="0.3">
      <c r="I14177" s="47"/>
    </row>
    <row r="14178" spans="9:9" ht="15" customHeight="1" x14ac:dyDescent="0.3">
      <c r="I14178" s="47"/>
    </row>
    <row r="14179" spans="9:9" ht="15" customHeight="1" x14ac:dyDescent="0.3">
      <c r="I14179" s="47"/>
    </row>
    <row r="14180" spans="9:9" ht="15" customHeight="1" x14ac:dyDescent="0.3">
      <c r="I14180" s="47"/>
    </row>
    <row r="14181" spans="9:9" ht="15" customHeight="1" x14ac:dyDescent="0.3">
      <c r="I14181" s="47"/>
    </row>
    <row r="14182" spans="9:9" ht="15" customHeight="1" x14ac:dyDescent="0.3">
      <c r="I14182" s="47"/>
    </row>
    <row r="14183" spans="9:9" ht="15" customHeight="1" x14ac:dyDescent="0.3">
      <c r="I14183" s="47"/>
    </row>
    <row r="14184" spans="9:9" ht="15" customHeight="1" x14ac:dyDescent="0.3">
      <c r="I14184" s="47"/>
    </row>
    <row r="14185" spans="9:9" ht="15" customHeight="1" x14ac:dyDescent="0.3">
      <c r="I14185" s="47"/>
    </row>
    <row r="14186" spans="9:9" ht="15" customHeight="1" x14ac:dyDescent="0.3">
      <c r="I14186" s="47"/>
    </row>
    <row r="14187" spans="9:9" ht="15" customHeight="1" x14ac:dyDescent="0.3">
      <c r="I14187" s="47"/>
    </row>
    <row r="14188" spans="9:9" ht="15" customHeight="1" x14ac:dyDescent="0.3">
      <c r="I14188" s="47"/>
    </row>
    <row r="14189" spans="9:9" ht="15" customHeight="1" x14ac:dyDescent="0.3">
      <c r="I14189" s="47"/>
    </row>
    <row r="14190" spans="9:9" ht="15" customHeight="1" x14ac:dyDescent="0.3">
      <c r="I14190" s="47"/>
    </row>
    <row r="14191" spans="9:9" ht="15" customHeight="1" x14ac:dyDescent="0.3">
      <c r="I14191" s="47"/>
    </row>
    <row r="14192" spans="9:9" ht="15" customHeight="1" x14ac:dyDescent="0.3">
      <c r="I14192" s="47"/>
    </row>
    <row r="14193" spans="9:9" ht="15" customHeight="1" x14ac:dyDescent="0.3">
      <c r="I14193" s="47"/>
    </row>
    <row r="14194" spans="9:9" ht="15" customHeight="1" x14ac:dyDescent="0.3">
      <c r="I14194" s="47"/>
    </row>
    <row r="14195" spans="9:9" ht="15" customHeight="1" x14ac:dyDescent="0.3">
      <c r="I14195" s="47"/>
    </row>
    <row r="14196" spans="9:9" ht="15" customHeight="1" x14ac:dyDescent="0.3">
      <c r="I14196" s="47"/>
    </row>
    <row r="14197" spans="9:9" ht="15" customHeight="1" x14ac:dyDescent="0.3">
      <c r="I14197" s="47"/>
    </row>
    <row r="14198" spans="9:9" ht="15" customHeight="1" x14ac:dyDescent="0.3">
      <c r="I14198" s="47"/>
    </row>
    <row r="14199" spans="9:9" ht="15" customHeight="1" x14ac:dyDescent="0.3">
      <c r="I14199" s="47"/>
    </row>
    <row r="14200" spans="9:9" ht="15" customHeight="1" x14ac:dyDescent="0.3">
      <c r="I14200" s="47"/>
    </row>
    <row r="14201" spans="9:9" ht="15" customHeight="1" x14ac:dyDescent="0.3">
      <c r="I14201" s="47"/>
    </row>
    <row r="14202" spans="9:9" ht="15" customHeight="1" x14ac:dyDescent="0.3">
      <c r="I14202" s="47"/>
    </row>
    <row r="14203" spans="9:9" ht="15" customHeight="1" x14ac:dyDescent="0.3">
      <c r="I14203" s="47"/>
    </row>
    <row r="14204" spans="9:9" ht="15" customHeight="1" x14ac:dyDescent="0.3">
      <c r="I14204" s="47"/>
    </row>
    <row r="14205" spans="9:9" ht="15" customHeight="1" x14ac:dyDescent="0.3">
      <c r="I14205" s="47"/>
    </row>
    <row r="14206" spans="9:9" ht="15" customHeight="1" x14ac:dyDescent="0.3">
      <c r="I14206" s="47"/>
    </row>
    <row r="14207" spans="9:9" ht="15" customHeight="1" x14ac:dyDescent="0.3">
      <c r="I14207" s="47"/>
    </row>
    <row r="14208" spans="9:9" ht="15" customHeight="1" x14ac:dyDescent="0.3">
      <c r="I14208" s="47"/>
    </row>
    <row r="14209" spans="9:9" ht="15" customHeight="1" x14ac:dyDescent="0.3">
      <c r="I14209" s="47"/>
    </row>
    <row r="14210" spans="9:9" ht="15" customHeight="1" x14ac:dyDescent="0.3">
      <c r="I14210" s="47"/>
    </row>
    <row r="14211" spans="9:9" ht="15" customHeight="1" x14ac:dyDescent="0.3">
      <c r="I14211" s="47"/>
    </row>
    <row r="14212" spans="9:9" ht="15" customHeight="1" x14ac:dyDescent="0.3">
      <c r="I14212" s="47"/>
    </row>
    <row r="14213" spans="9:9" ht="15" customHeight="1" x14ac:dyDescent="0.3">
      <c r="I14213" s="47"/>
    </row>
    <row r="14214" spans="9:9" ht="15" customHeight="1" x14ac:dyDescent="0.3">
      <c r="I14214" s="47"/>
    </row>
    <row r="14215" spans="9:9" ht="15" customHeight="1" x14ac:dyDescent="0.3">
      <c r="I14215" s="47"/>
    </row>
    <row r="14216" spans="9:9" ht="15" customHeight="1" x14ac:dyDescent="0.3">
      <c r="I14216" s="47"/>
    </row>
    <row r="14217" spans="9:9" ht="15" customHeight="1" x14ac:dyDescent="0.3">
      <c r="I14217" s="47"/>
    </row>
    <row r="14218" spans="9:9" ht="15" customHeight="1" x14ac:dyDescent="0.3">
      <c r="I14218" s="47"/>
    </row>
    <row r="14219" spans="9:9" ht="15" customHeight="1" x14ac:dyDescent="0.3">
      <c r="I14219" s="47"/>
    </row>
    <row r="14220" spans="9:9" ht="15" customHeight="1" x14ac:dyDescent="0.3">
      <c r="I14220" s="47"/>
    </row>
    <row r="14221" spans="9:9" ht="15" customHeight="1" x14ac:dyDescent="0.3">
      <c r="I14221" s="47"/>
    </row>
    <row r="14222" spans="9:9" ht="15" customHeight="1" x14ac:dyDescent="0.3">
      <c r="I14222" s="47"/>
    </row>
    <row r="14223" spans="9:9" ht="15" customHeight="1" x14ac:dyDescent="0.3">
      <c r="I14223" s="47"/>
    </row>
    <row r="14224" spans="9:9" ht="15" customHeight="1" x14ac:dyDescent="0.3">
      <c r="I14224" s="47"/>
    </row>
    <row r="14225" spans="9:9" ht="15" customHeight="1" x14ac:dyDescent="0.3">
      <c r="I14225" s="47"/>
    </row>
    <row r="14226" spans="9:9" ht="15" customHeight="1" x14ac:dyDescent="0.3">
      <c r="I14226" s="47"/>
    </row>
    <row r="14227" spans="9:9" ht="15" customHeight="1" x14ac:dyDescent="0.3">
      <c r="I14227" s="47"/>
    </row>
    <row r="14228" spans="9:9" ht="15" customHeight="1" x14ac:dyDescent="0.3">
      <c r="I14228" s="47"/>
    </row>
    <row r="14229" spans="9:9" ht="15" customHeight="1" x14ac:dyDescent="0.3">
      <c r="I14229" s="47"/>
    </row>
    <row r="14230" spans="9:9" ht="15" customHeight="1" x14ac:dyDescent="0.3">
      <c r="I14230" s="47"/>
    </row>
    <row r="14231" spans="9:9" ht="15" customHeight="1" x14ac:dyDescent="0.3">
      <c r="I14231" s="47"/>
    </row>
    <row r="14232" spans="9:9" ht="15" customHeight="1" x14ac:dyDescent="0.3">
      <c r="I14232" s="47"/>
    </row>
    <row r="14233" spans="9:9" ht="15" customHeight="1" x14ac:dyDescent="0.3">
      <c r="I14233" s="47"/>
    </row>
    <row r="14234" spans="9:9" ht="15" customHeight="1" x14ac:dyDescent="0.3">
      <c r="I14234" s="47"/>
    </row>
    <row r="14235" spans="9:9" ht="15" customHeight="1" x14ac:dyDescent="0.3">
      <c r="I14235" s="47"/>
    </row>
    <row r="14236" spans="9:9" ht="15" customHeight="1" x14ac:dyDescent="0.3">
      <c r="I14236" s="47"/>
    </row>
    <row r="14237" spans="9:9" ht="15" customHeight="1" x14ac:dyDescent="0.3">
      <c r="I14237" s="47"/>
    </row>
    <row r="14238" spans="9:9" ht="15" customHeight="1" x14ac:dyDescent="0.3">
      <c r="I14238" s="47"/>
    </row>
    <row r="14239" spans="9:9" ht="15" customHeight="1" x14ac:dyDescent="0.3">
      <c r="I14239" s="47"/>
    </row>
    <row r="14240" spans="9:9" ht="15" customHeight="1" x14ac:dyDescent="0.3">
      <c r="I14240" s="47"/>
    </row>
    <row r="14241" spans="9:9" ht="15" customHeight="1" x14ac:dyDescent="0.3">
      <c r="I14241" s="47"/>
    </row>
    <row r="14242" spans="9:9" ht="15" customHeight="1" x14ac:dyDescent="0.3">
      <c r="I14242" s="47"/>
    </row>
    <row r="14243" spans="9:9" ht="15" customHeight="1" x14ac:dyDescent="0.3">
      <c r="I14243" s="47"/>
    </row>
    <row r="14244" spans="9:9" ht="15" customHeight="1" x14ac:dyDescent="0.3">
      <c r="I14244" s="47"/>
    </row>
    <row r="14245" spans="9:9" ht="15" customHeight="1" x14ac:dyDescent="0.3">
      <c r="I14245" s="47"/>
    </row>
    <row r="14246" spans="9:9" ht="15" customHeight="1" x14ac:dyDescent="0.3">
      <c r="I14246" s="47"/>
    </row>
    <row r="14247" spans="9:9" ht="15" customHeight="1" x14ac:dyDescent="0.3">
      <c r="I14247" s="47"/>
    </row>
    <row r="14248" spans="9:9" ht="15" customHeight="1" x14ac:dyDescent="0.3">
      <c r="I14248" s="47"/>
    </row>
    <row r="14249" spans="9:9" ht="15" customHeight="1" x14ac:dyDescent="0.3">
      <c r="I14249" s="47"/>
    </row>
    <row r="14250" spans="9:9" ht="15" customHeight="1" x14ac:dyDescent="0.3">
      <c r="I14250" s="47"/>
    </row>
    <row r="14251" spans="9:9" ht="15" customHeight="1" x14ac:dyDescent="0.3">
      <c r="I14251" s="47"/>
    </row>
    <row r="14252" spans="9:9" ht="15" customHeight="1" x14ac:dyDescent="0.3">
      <c r="I14252" s="47"/>
    </row>
    <row r="14253" spans="9:9" ht="15" customHeight="1" x14ac:dyDescent="0.3">
      <c r="I14253" s="47"/>
    </row>
    <row r="14254" spans="9:9" ht="15" customHeight="1" x14ac:dyDescent="0.3">
      <c r="I14254" s="47"/>
    </row>
    <row r="14255" spans="9:9" ht="15" customHeight="1" x14ac:dyDescent="0.3">
      <c r="I14255" s="47"/>
    </row>
    <row r="14256" spans="9:9" ht="15" customHeight="1" x14ac:dyDescent="0.3">
      <c r="I14256" s="47"/>
    </row>
    <row r="14257" spans="9:9" ht="15" customHeight="1" x14ac:dyDescent="0.3">
      <c r="I14257" s="47"/>
    </row>
    <row r="14258" spans="9:9" ht="15" customHeight="1" x14ac:dyDescent="0.3">
      <c r="I14258" s="47"/>
    </row>
    <row r="14259" spans="9:9" ht="15" customHeight="1" x14ac:dyDescent="0.3">
      <c r="I14259" s="47"/>
    </row>
    <row r="14260" spans="9:9" ht="15" customHeight="1" x14ac:dyDescent="0.3">
      <c r="I14260" s="47"/>
    </row>
    <row r="14261" spans="9:9" ht="15" customHeight="1" x14ac:dyDescent="0.3">
      <c r="I14261" s="47"/>
    </row>
    <row r="14262" spans="9:9" ht="15" customHeight="1" x14ac:dyDescent="0.3">
      <c r="I14262" s="47"/>
    </row>
    <row r="14263" spans="9:9" ht="15" customHeight="1" x14ac:dyDescent="0.3">
      <c r="I14263" s="47"/>
    </row>
    <row r="14264" spans="9:9" ht="15" customHeight="1" x14ac:dyDescent="0.3">
      <c r="I14264" s="47"/>
    </row>
    <row r="14265" spans="9:9" ht="15" customHeight="1" x14ac:dyDescent="0.3">
      <c r="I14265" s="47"/>
    </row>
    <row r="14266" spans="9:9" ht="15" customHeight="1" x14ac:dyDescent="0.3">
      <c r="I14266" s="47"/>
    </row>
    <row r="14267" spans="9:9" ht="15" customHeight="1" x14ac:dyDescent="0.3">
      <c r="I14267" s="47"/>
    </row>
    <row r="14268" spans="9:9" ht="15" customHeight="1" x14ac:dyDescent="0.3">
      <c r="I14268" s="47"/>
    </row>
    <row r="14269" spans="9:9" ht="15" customHeight="1" x14ac:dyDescent="0.3">
      <c r="I14269" s="47"/>
    </row>
    <row r="14270" spans="9:9" ht="15" customHeight="1" x14ac:dyDescent="0.3">
      <c r="I14270" s="47"/>
    </row>
    <row r="14271" spans="9:9" ht="15" customHeight="1" x14ac:dyDescent="0.3">
      <c r="I14271" s="47"/>
    </row>
    <row r="14272" spans="9:9" ht="15" customHeight="1" x14ac:dyDescent="0.3">
      <c r="I14272" s="47"/>
    </row>
    <row r="14273" spans="9:9" ht="15" customHeight="1" x14ac:dyDescent="0.3">
      <c r="I14273" s="47"/>
    </row>
    <row r="14274" spans="9:9" ht="15" customHeight="1" x14ac:dyDescent="0.3">
      <c r="I14274" s="47"/>
    </row>
    <row r="14275" spans="9:9" ht="15" customHeight="1" x14ac:dyDescent="0.3">
      <c r="I14275" s="47"/>
    </row>
    <row r="14276" spans="9:9" ht="15" customHeight="1" x14ac:dyDescent="0.3">
      <c r="I14276" s="47"/>
    </row>
    <row r="14277" spans="9:9" ht="15" customHeight="1" x14ac:dyDescent="0.3">
      <c r="I14277" s="47"/>
    </row>
    <row r="14278" spans="9:9" ht="15" customHeight="1" x14ac:dyDescent="0.3">
      <c r="I14278" s="47"/>
    </row>
    <row r="14279" spans="9:9" ht="15" customHeight="1" x14ac:dyDescent="0.3">
      <c r="I14279" s="47"/>
    </row>
    <row r="14280" spans="9:9" ht="15" customHeight="1" x14ac:dyDescent="0.3">
      <c r="I14280" s="47"/>
    </row>
    <row r="14281" spans="9:9" ht="15" customHeight="1" x14ac:dyDescent="0.3">
      <c r="I14281" s="47"/>
    </row>
    <row r="14282" spans="9:9" ht="15" customHeight="1" x14ac:dyDescent="0.3">
      <c r="I14282" s="47"/>
    </row>
    <row r="14283" spans="9:9" ht="15" customHeight="1" x14ac:dyDescent="0.3">
      <c r="I14283" s="47"/>
    </row>
    <row r="14284" spans="9:9" ht="15" customHeight="1" x14ac:dyDescent="0.3">
      <c r="I14284" s="47"/>
    </row>
    <row r="14285" spans="9:9" ht="15" customHeight="1" x14ac:dyDescent="0.3">
      <c r="I14285" s="47"/>
    </row>
    <row r="14286" spans="9:9" ht="15" customHeight="1" x14ac:dyDescent="0.3">
      <c r="I14286" s="47"/>
    </row>
    <row r="14287" spans="9:9" ht="15" customHeight="1" x14ac:dyDescent="0.3">
      <c r="I14287" s="47"/>
    </row>
    <row r="14288" spans="9:9" ht="15" customHeight="1" x14ac:dyDescent="0.3">
      <c r="I14288" s="47"/>
    </row>
    <row r="14289" spans="9:9" ht="15" customHeight="1" x14ac:dyDescent="0.3">
      <c r="I14289" s="47"/>
    </row>
    <row r="14290" spans="9:9" ht="15" customHeight="1" x14ac:dyDescent="0.3">
      <c r="I14290" s="47"/>
    </row>
    <row r="14291" spans="9:9" ht="15" customHeight="1" x14ac:dyDescent="0.3">
      <c r="I14291" s="47"/>
    </row>
    <row r="14292" spans="9:9" ht="15" customHeight="1" x14ac:dyDescent="0.3">
      <c r="I14292" s="47"/>
    </row>
    <row r="14293" spans="9:9" ht="15" customHeight="1" x14ac:dyDescent="0.3">
      <c r="I14293" s="47"/>
    </row>
    <row r="14294" spans="9:9" ht="15" customHeight="1" x14ac:dyDescent="0.3">
      <c r="I14294" s="47"/>
    </row>
    <row r="14295" spans="9:9" ht="15" customHeight="1" x14ac:dyDescent="0.3">
      <c r="I14295" s="47"/>
    </row>
    <row r="14296" spans="9:9" ht="15" customHeight="1" x14ac:dyDescent="0.3">
      <c r="I14296" s="47"/>
    </row>
    <row r="14297" spans="9:9" ht="15" customHeight="1" x14ac:dyDescent="0.3">
      <c r="I14297" s="47"/>
    </row>
    <row r="14298" spans="9:9" ht="15" customHeight="1" x14ac:dyDescent="0.3">
      <c r="I14298" s="47"/>
    </row>
    <row r="14299" spans="9:9" ht="15" customHeight="1" x14ac:dyDescent="0.3">
      <c r="I14299" s="47"/>
    </row>
    <row r="14300" spans="9:9" ht="15" customHeight="1" x14ac:dyDescent="0.3">
      <c r="I14300" s="47"/>
    </row>
    <row r="14301" spans="9:9" ht="15" customHeight="1" x14ac:dyDescent="0.3">
      <c r="I14301" s="47"/>
    </row>
    <row r="14302" spans="9:9" ht="15" customHeight="1" x14ac:dyDescent="0.3">
      <c r="I14302" s="47"/>
    </row>
    <row r="14303" spans="9:9" ht="15" customHeight="1" x14ac:dyDescent="0.3">
      <c r="I14303" s="47"/>
    </row>
    <row r="14304" spans="9:9" ht="15" customHeight="1" x14ac:dyDescent="0.3">
      <c r="I14304" s="47"/>
    </row>
    <row r="14305" spans="9:9" ht="15" customHeight="1" x14ac:dyDescent="0.3">
      <c r="I14305" s="47"/>
    </row>
    <row r="14306" spans="9:9" ht="15" customHeight="1" x14ac:dyDescent="0.3">
      <c r="I14306" s="47"/>
    </row>
    <row r="14307" spans="9:9" ht="15" customHeight="1" x14ac:dyDescent="0.3">
      <c r="I14307" s="47"/>
    </row>
    <row r="14308" spans="9:9" ht="15" customHeight="1" x14ac:dyDescent="0.3">
      <c r="I14308" s="47"/>
    </row>
    <row r="14309" spans="9:9" ht="15" customHeight="1" x14ac:dyDescent="0.3">
      <c r="I14309" s="47"/>
    </row>
    <row r="14310" spans="9:9" ht="15" customHeight="1" x14ac:dyDescent="0.3">
      <c r="I14310" s="47"/>
    </row>
    <row r="14311" spans="9:9" ht="15" customHeight="1" x14ac:dyDescent="0.3">
      <c r="I14311" s="47"/>
    </row>
    <row r="14312" spans="9:9" ht="15" customHeight="1" x14ac:dyDescent="0.3">
      <c r="I14312" s="47"/>
    </row>
    <row r="14313" spans="9:9" ht="15" customHeight="1" x14ac:dyDescent="0.3">
      <c r="I14313" s="47"/>
    </row>
    <row r="14314" spans="9:9" ht="15" customHeight="1" x14ac:dyDescent="0.3">
      <c r="I14314" s="47"/>
    </row>
    <row r="14315" spans="9:9" ht="15" customHeight="1" x14ac:dyDescent="0.3">
      <c r="I14315" s="47"/>
    </row>
    <row r="14316" spans="9:9" ht="15" customHeight="1" x14ac:dyDescent="0.3">
      <c r="I14316" s="47"/>
    </row>
    <row r="14317" spans="9:9" ht="15" customHeight="1" x14ac:dyDescent="0.3">
      <c r="I14317" s="47"/>
    </row>
    <row r="14318" spans="9:9" ht="15" customHeight="1" x14ac:dyDescent="0.3">
      <c r="I14318" s="47"/>
    </row>
    <row r="14319" spans="9:9" ht="15" customHeight="1" x14ac:dyDescent="0.3">
      <c r="I14319" s="47"/>
    </row>
    <row r="14320" spans="9:9" ht="15" customHeight="1" x14ac:dyDescent="0.3">
      <c r="I14320" s="47"/>
    </row>
    <row r="14321" spans="9:9" ht="15" customHeight="1" x14ac:dyDescent="0.3">
      <c r="I14321" s="47"/>
    </row>
    <row r="14322" spans="9:9" ht="15" customHeight="1" x14ac:dyDescent="0.3">
      <c r="I14322" s="47"/>
    </row>
    <row r="14323" spans="9:9" ht="15" customHeight="1" x14ac:dyDescent="0.3">
      <c r="I14323" s="47"/>
    </row>
    <row r="14324" spans="9:9" ht="15" customHeight="1" x14ac:dyDescent="0.3">
      <c r="I14324" s="47"/>
    </row>
    <row r="14325" spans="9:9" ht="15" customHeight="1" x14ac:dyDescent="0.3">
      <c r="I14325" s="47"/>
    </row>
    <row r="14326" spans="9:9" ht="15" customHeight="1" x14ac:dyDescent="0.3">
      <c r="I14326" s="47"/>
    </row>
    <row r="14327" spans="9:9" ht="15" customHeight="1" x14ac:dyDescent="0.3">
      <c r="I14327" s="47"/>
    </row>
    <row r="14328" spans="9:9" ht="15" customHeight="1" x14ac:dyDescent="0.3">
      <c r="I14328" s="47"/>
    </row>
    <row r="14329" spans="9:9" ht="15" customHeight="1" x14ac:dyDescent="0.3">
      <c r="I14329" s="47"/>
    </row>
    <row r="14330" spans="9:9" ht="15" customHeight="1" x14ac:dyDescent="0.3">
      <c r="I14330" s="47"/>
    </row>
    <row r="14331" spans="9:9" ht="15" customHeight="1" x14ac:dyDescent="0.3">
      <c r="I14331" s="47"/>
    </row>
    <row r="14332" spans="9:9" ht="15" customHeight="1" x14ac:dyDescent="0.3">
      <c r="I14332" s="47"/>
    </row>
    <row r="14333" spans="9:9" ht="15" customHeight="1" x14ac:dyDescent="0.3">
      <c r="I14333" s="47"/>
    </row>
    <row r="14334" spans="9:9" ht="15" customHeight="1" x14ac:dyDescent="0.3">
      <c r="I14334" s="47"/>
    </row>
    <row r="14335" spans="9:9" ht="15" customHeight="1" x14ac:dyDescent="0.3">
      <c r="I14335" s="47"/>
    </row>
    <row r="14336" spans="9:9" ht="15" customHeight="1" x14ac:dyDescent="0.3">
      <c r="I14336" s="47"/>
    </row>
    <row r="14337" spans="9:9" ht="15" customHeight="1" x14ac:dyDescent="0.3">
      <c r="I14337" s="47"/>
    </row>
    <row r="14338" spans="9:9" ht="15" customHeight="1" x14ac:dyDescent="0.3">
      <c r="I14338" s="47"/>
    </row>
    <row r="14339" spans="9:9" ht="15" customHeight="1" x14ac:dyDescent="0.3">
      <c r="I14339" s="47"/>
    </row>
    <row r="14340" spans="9:9" ht="15" customHeight="1" x14ac:dyDescent="0.3">
      <c r="I14340" s="47"/>
    </row>
    <row r="14341" spans="9:9" ht="15" customHeight="1" x14ac:dyDescent="0.3">
      <c r="I14341" s="47"/>
    </row>
    <row r="14342" spans="9:9" ht="15" customHeight="1" x14ac:dyDescent="0.3">
      <c r="I14342" s="47"/>
    </row>
    <row r="14343" spans="9:9" ht="15" customHeight="1" x14ac:dyDescent="0.3">
      <c r="I14343" s="47"/>
    </row>
    <row r="14344" spans="9:9" ht="15" customHeight="1" x14ac:dyDescent="0.3">
      <c r="I14344" s="47"/>
    </row>
    <row r="14345" spans="9:9" ht="15" customHeight="1" x14ac:dyDescent="0.3">
      <c r="I14345" s="47"/>
    </row>
    <row r="14346" spans="9:9" ht="15" customHeight="1" x14ac:dyDescent="0.3">
      <c r="I14346" s="47"/>
    </row>
    <row r="14347" spans="9:9" ht="15" customHeight="1" x14ac:dyDescent="0.3">
      <c r="I14347" s="47"/>
    </row>
    <row r="14348" spans="9:9" ht="15" customHeight="1" x14ac:dyDescent="0.3">
      <c r="I14348" s="47"/>
    </row>
    <row r="14349" spans="9:9" ht="15" customHeight="1" x14ac:dyDescent="0.3">
      <c r="I14349" s="47"/>
    </row>
    <row r="14350" spans="9:9" ht="15" customHeight="1" x14ac:dyDescent="0.3">
      <c r="I14350" s="47"/>
    </row>
    <row r="14351" spans="9:9" ht="15" customHeight="1" x14ac:dyDescent="0.3">
      <c r="I14351" s="47"/>
    </row>
    <row r="14352" spans="9:9" ht="15" customHeight="1" x14ac:dyDescent="0.3">
      <c r="I14352" s="47"/>
    </row>
    <row r="14353" spans="9:9" ht="15" customHeight="1" x14ac:dyDescent="0.3">
      <c r="I14353" s="47"/>
    </row>
    <row r="14354" spans="9:9" ht="15" customHeight="1" x14ac:dyDescent="0.3">
      <c r="I14354" s="47"/>
    </row>
    <row r="14355" spans="9:9" ht="15" customHeight="1" x14ac:dyDescent="0.3">
      <c r="I14355" s="47"/>
    </row>
    <row r="14356" spans="9:9" ht="15" customHeight="1" x14ac:dyDescent="0.3">
      <c r="I14356" s="47"/>
    </row>
    <row r="14357" spans="9:9" ht="15" customHeight="1" x14ac:dyDescent="0.3">
      <c r="I14357" s="47"/>
    </row>
    <row r="14358" spans="9:9" ht="15" customHeight="1" x14ac:dyDescent="0.3">
      <c r="I14358" s="47"/>
    </row>
    <row r="14359" spans="9:9" ht="15" customHeight="1" x14ac:dyDescent="0.3">
      <c r="I14359" s="47"/>
    </row>
    <row r="14360" spans="9:9" ht="15" customHeight="1" x14ac:dyDescent="0.3">
      <c r="I14360" s="47"/>
    </row>
    <row r="14361" spans="9:9" ht="15" customHeight="1" x14ac:dyDescent="0.3">
      <c r="I14361" s="47"/>
    </row>
    <row r="14362" spans="9:9" ht="15" customHeight="1" x14ac:dyDescent="0.3">
      <c r="I14362" s="47"/>
    </row>
    <row r="14363" spans="9:9" ht="15" customHeight="1" x14ac:dyDescent="0.3">
      <c r="I14363" s="47"/>
    </row>
    <row r="14364" spans="9:9" ht="15" customHeight="1" x14ac:dyDescent="0.3">
      <c r="I14364" s="47"/>
    </row>
    <row r="14365" spans="9:9" ht="15" customHeight="1" x14ac:dyDescent="0.3">
      <c r="I14365" s="47"/>
    </row>
    <row r="14366" spans="9:9" ht="15" customHeight="1" x14ac:dyDescent="0.3">
      <c r="I14366" s="47"/>
    </row>
    <row r="14367" spans="9:9" ht="15" customHeight="1" x14ac:dyDescent="0.3">
      <c r="I14367" s="47"/>
    </row>
    <row r="14368" spans="9:9" ht="15" customHeight="1" x14ac:dyDescent="0.3">
      <c r="I14368" s="47"/>
    </row>
    <row r="14369" spans="9:9" ht="15" customHeight="1" x14ac:dyDescent="0.3">
      <c r="I14369" s="47"/>
    </row>
    <row r="14370" spans="9:9" ht="15" customHeight="1" x14ac:dyDescent="0.3">
      <c r="I14370" s="47"/>
    </row>
    <row r="14371" spans="9:9" ht="15" customHeight="1" x14ac:dyDescent="0.3">
      <c r="I14371" s="47"/>
    </row>
    <row r="14372" spans="9:9" ht="15" customHeight="1" x14ac:dyDescent="0.3">
      <c r="I14372" s="47"/>
    </row>
    <row r="14373" spans="9:9" ht="15" customHeight="1" x14ac:dyDescent="0.3">
      <c r="I14373" s="47"/>
    </row>
    <row r="14374" spans="9:9" ht="15" customHeight="1" x14ac:dyDescent="0.3">
      <c r="I14374" s="47"/>
    </row>
    <row r="14375" spans="9:9" ht="15" customHeight="1" x14ac:dyDescent="0.3">
      <c r="I14375" s="47"/>
    </row>
    <row r="14376" spans="9:9" ht="15" customHeight="1" x14ac:dyDescent="0.3">
      <c r="I14376" s="47"/>
    </row>
    <row r="14377" spans="9:9" ht="15" customHeight="1" x14ac:dyDescent="0.3">
      <c r="I14377" s="47"/>
    </row>
    <row r="14378" spans="9:9" ht="15" customHeight="1" x14ac:dyDescent="0.3">
      <c r="I14378" s="47"/>
    </row>
    <row r="14379" spans="9:9" ht="15" customHeight="1" x14ac:dyDescent="0.3">
      <c r="I14379" s="47"/>
    </row>
    <row r="14380" spans="9:9" ht="15" customHeight="1" x14ac:dyDescent="0.3">
      <c r="I14380" s="47"/>
    </row>
    <row r="14381" spans="9:9" ht="15" customHeight="1" x14ac:dyDescent="0.3">
      <c r="I14381" s="47"/>
    </row>
    <row r="14382" spans="9:9" ht="15" customHeight="1" x14ac:dyDescent="0.3">
      <c r="I14382" s="47"/>
    </row>
    <row r="14383" spans="9:9" ht="15" customHeight="1" x14ac:dyDescent="0.3">
      <c r="I14383" s="47"/>
    </row>
    <row r="14384" spans="9:9" ht="15" customHeight="1" x14ac:dyDescent="0.3">
      <c r="I14384" s="47"/>
    </row>
    <row r="14385" spans="9:9" ht="15" customHeight="1" x14ac:dyDescent="0.3">
      <c r="I14385" s="47"/>
    </row>
    <row r="14386" spans="9:9" ht="15" customHeight="1" x14ac:dyDescent="0.3">
      <c r="I14386" s="47"/>
    </row>
    <row r="14387" spans="9:9" ht="15" customHeight="1" x14ac:dyDescent="0.3">
      <c r="I14387" s="47"/>
    </row>
    <row r="14388" spans="9:9" ht="15" customHeight="1" x14ac:dyDescent="0.3">
      <c r="I14388" s="47"/>
    </row>
    <row r="14389" spans="9:9" ht="15" customHeight="1" x14ac:dyDescent="0.3">
      <c r="I14389" s="47"/>
    </row>
    <row r="14390" spans="9:9" ht="15" customHeight="1" x14ac:dyDescent="0.3">
      <c r="I14390" s="47"/>
    </row>
    <row r="14391" spans="9:9" ht="15" customHeight="1" x14ac:dyDescent="0.3">
      <c r="I14391" s="47"/>
    </row>
    <row r="14392" spans="9:9" ht="15" customHeight="1" x14ac:dyDescent="0.3">
      <c r="I14392" s="47"/>
    </row>
    <row r="14393" spans="9:9" ht="15" customHeight="1" x14ac:dyDescent="0.3">
      <c r="I14393" s="47"/>
    </row>
    <row r="14394" spans="9:9" ht="15" customHeight="1" x14ac:dyDescent="0.3">
      <c r="I14394" s="47"/>
    </row>
    <row r="14395" spans="9:9" ht="15" customHeight="1" x14ac:dyDescent="0.3">
      <c r="I14395" s="47"/>
    </row>
    <row r="14396" spans="9:9" ht="15" customHeight="1" x14ac:dyDescent="0.3">
      <c r="I14396" s="47"/>
    </row>
    <row r="14397" spans="9:9" ht="15" customHeight="1" x14ac:dyDescent="0.3">
      <c r="I14397" s="47"/>
    </row>
    <row r="14398" spans="9:9" ht="15" customHeight="1" x14ac:dyDescent="0.3">
      <c r="I14398" s="47"/>
    </row>
    <row r="14399" spans="9:9" ht="15" customHeight="1" x14ac:dyDescent="0.3">
      <c r="I14399" s="47"/>
    </row>
    <row r="14400" spans="9:9" ht="15" customHeight="1" x14ac:dyDescent="0.3">
      <c r="I14400" s="47"/>
    </row>
    <row r="14401" spans="9:9" ht="15" customHeight="1" x14ac:dyDescent="0.3">
      <c r="I14401" s="47"/>
    </row>
    <row r="14402" spans="9:9" ht="15" customHeight="1" x14ac:dyDescent="0.3">
      <c r="I14402" s="47"/>
    </row>
    <row r="14403" spans="9:9" ht="15" customHeight="1" x14ac:dyDescent="0.3">
      <c r="I14403" s="47"/>
    </row>
    <row r="14404" spans="9:9" ht="15" customHeight="1" x14ac:dyDescent="0.3">
      <c r="I14404" s="47"/>
    </row>
    <row r="14405" spans="9:9" ht="15" customHeight="1" x14ac:dyDescent="0.3">
      <c r="I14405" s="47"/>
    </row>
    <row r="14406" spans="9:9" ht="15" customHeight="1" x14ac:dyDescent="0.3">
      <c r="I14406" s="47"/>
    </row>
    <row r="14407" spans="9:9" ht="15" customHeight="1" x14ac:dyDescent="0.3">
      <c r="I14407" s="47"/>
    </row>
    <row r="14408" spans="9:9" ht="15" customHeight="1" x14ac:dyDescent="0.3">
      <c r="I14408" s="47"/>
    </row>
    <row r="14409" spans="9:9" ht="15" customHeight="1" x14ac:dyDescent="0.3">
      <c r="I14409" s="47"/>
    </row>
    <row r="14410" spans="9:9" ht="15" customHeight="1" x14ac:dyDescent="0.3">
      <c r="I14410" s="47"/>
    </row>
    <row r="14411" spans="9:9" ht="15" customHeight="1" x14ac:dyDescent="0.3">
      <c r="I14411" s="47"/>
    </row>
    <row r="14412" spans="9:9" ht="15" customHeight="1" x14ac:dyDescent="0.3">
      <c r="I14412" s="47"/>
    </row>
    <row r="14413" spans="9:9" ht="15" customHeight="1" x14ac:dyDescent="0.3">
      <c r="I14413" s="47"/>
    </row>
    <row r="14414" spans="9:9" ht="15" customHeight="1" x14ac:dyDescent="0.3">
      <c r="I14414" s="47"/>
    </row>
    <row r="14415" spans="9:9" ht="15" customHeight="1" x14ac:dyDescent="0.3">
      <c r="I14415" s="47"/>
    </row>
    <row r="14416" spans="9:9" ht="15" customHeight="1" x14ac:dyDescent="0.3">
      <c r="I14416" s="47"/>
    </row>
    <row r="14417" spans="9:9" ht="15" customHeight="1" x14ac:dyDescent="0.3">
      <c r="I14417" s="47"/>
    </row>
    <row r="14418" spans="9:9" ht="15" customHeight="1" x14ac:dyDescent="0.3">
      <c r="I14418" s="47"/>
    </row>
    <row r="14419" spans="9:9" ht="15" customHeight="1" x14ac:dyDescent="0.3">
      <c r="I14419" s="47"/>
    </row>
    <row r="14420" spans="9:9" ht="15" customHeight="1" x14ac:dyDescent="0.3">
      <c r="I14420" s="47"/>
    </row>
    <row r="14421" spans="9:9" ht="15" customHeight="1" x14ac:dyDescent="0.3">
      <c r="I14421" s="47"/>
    </row>
    <row r="14422" spans="9:9" ht="15" customHeight="1" x14ac:dyDescent="0.3">
      <c r="I14422" s="47"/>
    </row>
    <row r="14423" spans="9:9" ht="15" customHeight="1" x14ac:dyDescent="0.3">
      <c r="I14423" s="47"/>
    </row>
    <row r="14424" spans="9:9" ht="15" customHeight="1" x14ac:dyDescent="0.3">
      <c r="I14424" s="47"/>
    </row>
    <row r="14425" spans="9:9" ht="15" customHeight="1" x14ac:dyDescent="0.3">
      <c r="I14425" s="47"/>
    </row>
    <row r="14426" spans="9:9" ht="15" customHeight="1" x14ac:dyDescent="0.3">
      <c r="I14426" s="47"/>
    </row>
    <row r="14427" spans="9:9" ht="15" customHeight="1" x14ac:dyDescent="0.3">
      <c r="I14427" s="47"/>
    </row>
    <row r="14428" spans="9:9" ht="15" customHeight="1" x14ac:dyDescent="0.3">
      <c r="I14428" s="47"/>
    </row>
    <row r="14429" spans="9:9" ht="15" customHeight="1" x14ac:dyDescent="0.3">
      <c r="I14429" s="47"/>
    </row>
    <row r="14430" spans="9:9" ht="15" customHeight="1" x14ac:dyDescent="0.3">
      <c r="I14430" s="47"/>
    </row>
    <row r="14431" spans="9:9" ht="15" customHeight="1" x14ac:dyDescent="0.3">
      <c r="I14431" s="47"/>
    </row>
    <row r="14432" spans="9:9" ht="15" customHeight="1" x14ac:dyDescent="0.3">
      <c r="I14432" s="47"/>
    </row>
    <row r="14433" spans="9:9" ht="15" customHeight="1" x14ac:dyDescent="0.3">
      <c r="I14433" s="47"/>
    </row>
    <row r="14434" spans="9:9" ht="15" customHeight="1" x14ac:dyDescent="0.3">
      <c r="I14434" s="47"/>
    </row>
    <row r="14435" spans="9:9" ht="15" customHeight="1" x14ac:dyDescent="0.3">
      <c r="I14435" s="47"/>
    </row>
    <row r="14436" spans="9:9" ht="15" customHeight="1" x14ac:dyDescent="0.3">
      <c r="I14436" s="47"/>
    </row>
    <row r="14437" spans="9:9" ht="15" customHeight="1" x14ac:dyDescent="0.3">
      <c r="I14437" s="47"/>
    </row>
    <row r="14438" spans="9:9" ht="15" customHeight="1" x14ac:dyDescent="0.3">
      <c r="I14438" s="47"/>
    </row>
    <row r="14439" spans="9:9" ht="15" customHeight="1" x14ac:dyDescent="0.3">
      <c r="I14439" s="47"/>
    </row>
    <row r="14440" spans="9:9" ht="15" customHeight="1" x14ac:dyDescent="0.3">
      <c r="I14440" s="47"/>
    </row>
    <row r="14441" spans="9:9" ht="15" customHeight="1" x14ac:dyDescent="0.3">
      <c r="I14441" s="47"/>
    </row>
    <row r="14442" spans="9:9" ht="15" customHeight="1" x14ac:dyDescent="0.3">
      <c r="I14442" s="47"/>
    </row>
    <row r="14443" spans="9:9" ht="15" customHeight="1" x14ac:dyDescent="0.3">
      <c r="I14443" s="47"/>
    </row>
    <row r="14444" spans="9:9" ht="15" customHeight="1" x14ac:dyDescent="0.3">
      <c r="I14444" s="47"/>
    </row>
    <row r="14445" spans="9:9" ht="15" customHeight="1" x14ac:dyDescent="0.3">
      <c r="I14445" s="47"/>
    </row>
    <row r="14446" spans="9:9" ht="15" customHeight="1" x14ac:dyDescent="0.3">
      <c r="I14446" s="47"/>
    </row>
    <row r="14447" spans="9:9" ht="15" customHeight="1" x14ac:dyDescent="0.3">
      <c r="I14447" s="47"/>
    </row>
    <row r="14448" spans="9:9" ht="15" customHeight="1" x14ac:dyDescent="0.3">
      <c r="I14448" s="47"/>
    </row>
    <row r="14449" spans="9:9" ht="15" customHeight="1" x14ac:dyDescent="0.3">
      <c r="I14449" s="47"/>
    </row>
    <row r="14450" spans="9:9" ht="15" customHeight="1" x14ac:dyDescent="0.3">
      <c r="I14450" s="47"/>
    </row>
    <row r="14451" spans="9:9" ht="15" customHeight="1" x14ac:dyDescent="0.3">
      <c r="I14451" s="47"/>
    </row>
    <row r="14452" spans="9:9" ht="15" customHeight="1" x14ac:dyDescent="0.3">
      <c r="I14452" s="47"/>
    </row>
    <row r="14453" spans="9:9" ht="15" customHeight="1" x14ac:dyDescent="0.3">
      <c r="I14453" s="47"/>
    </row>
    <row r="14454" spans="9:9" ht="15" customHeight="1" x14ac:dyDescent="0.3">
      <c r="I14454" s="47"/>
    </row>
    <row r="14455" spans="9:9" ht="15" customHeight="1" x14ac:dyDescent="0.3">
      <c r="I14455" s="47"/>
    </row>
    <row r="14456" spans="9:9" ht="15" customHeight="1" x14ac:dyDescent="0.3">
      <c r="I14456" s="47"/>
    </row>
    <row r="14457" spans="9:9" ht="15" customHeight="1" x14ac:dyDescent="0.3">
      <c r="I14457" s="47"/>
    </row>
    <row r="14458" spans="9:9" ht="15" customHeight="1" x14ac:dyDescent="0.3">
      <c r="I14458" s="47"/>
    </row>
    <row r="14459" spans="9:9" ht="15" customHeight="1" x14ac:dyDescent="0.3">
      <c r="I14459" s="47"/>
    </row>
    <row r="14460" spans="9:9" ht="15" customHeight="1" x14ac:dyDescent="0.3">
      <c r="I14460" s="47"/>
    </row>
    <row r="14461" spans="9:9" ht="15" customHeight="1" x14ac:dyDescent="0.3">
      <c r="I14461" s="47"/>
    </row>
    <row r="14462" spans="9:9" ht="15" customHeight="1" x14ac:dyDescent="0.3">
      <c r="I14462" s="47"/>
    </row>
    <row r="14463" spans="9:9" ht="15" customHeight="1" x14ac:dyDescent="0.3">
      <c r="I14463" s="47"/>
    </row>
    <row r="14464" spans="9:9" ht="15" customHeight="1" x14ac:dyDescent="0.3">
      <c r="I14464" s="47"/>
    </row>
    <row r="14465" spans="9:9" ht="15" customHeight="1" x14ac:dyDescent="0.3">
      <c r="I14465" s="47"/>
    </row>
    <row r="14466" spans="9:9" ht="15" customHeight="1" x14ac:dyDescent="0.3">
      <c r="I14466" s="47"/>
    </row>
    <row r="14467" spans="9:9" ht="15" customHeight="1" x14ac:dyDescent="0.3">
      <c r="I14467" s="47"/>
    </row>
    <row r="14468" spans="9:9" ht="15" customHeight="1" x14ac:dyDescent="0.3">
      <c r="I14468" s="47"/>
    </row>
    <row r="14469" spans="9:9" ht="15" customHeight="1" x14ac:dyDescent="0.3">
      <c r="I14469" s="47"/>
    </row>
    <row r="14470" spans="9:9" ht="15" customHeight="1" x14ac:dyDescent="0.3">
      <c r="I14470" s="47"/>
    </row>
    <row r="14471" spans="9:9" ht="15" customHeight="1" x14ac:dyDescent="0.3">
      <c r="I14471" s="47"/>
    </row>
    <row r="14472" spans="9:9" ht="15" customHeight="1" x14ac:dyDescent="0.3">
      <c r="I14472" s="47"/>
    </row>
    <row r="14473" spans="9:9" ht="15" customHeight="1" x14ac:dyDescent="0.3">
      <c r="I14473" s="47"/>
    </row>
    <row r="14474" spans="9:9" ht="15" customHeight="1" x14ac:dyDescent="0.3">
      <c r="I14474" s="47"/>
    </row>
    <row r="14475" spans="9:9" ht="15" customHeight="1" x14ac:dyDescent="0.3">
      <c r="I14475" s="47"/>
    </row>
    <row r="14476" spans="9:9" ht="15" customHeight="1" x14ac:dyDescent="0.3">
      <c r="I14476" s="47"/>
    </row>
    <row r="14477" spans="9:9" ht="15" customHeight="1" x14ac:dyDescent="0.3">
      <c r="I14477" s="47"/>
    </row>
    <row r="14478" spans="9:9" ht="15" customHeight="1" x14ac:dyDescent="0.3">
      <c r="I14478" s="47"/>
    </row>
    <row r="14479" spans="9:9" ht="15" customHeight="1" x14ac:dyDescent="0.3">
      <c r="I14479" s="47"/>
    </row>
    <row r="14480" spans="9:9" ht="15" customHeight="1" x14ac:dyDescent="0.3">
      <c r="I14480" s="47"/>
    </row>
    <row r="14481" spans="9:9" ht="15" customHeight="1" x14ac:dyDescent="0.3">
      <c r="I14481" s="47"/>
    </row>
    <row r="14482" spans="9:9" ht="15" customHeight="1" x14ac:dyDescent="0.3">
      <c r="I14482" s="47"/>
    </row>
    <row r="14483" spans="9:9" ht="15" customHeight="1" x14ac:dyDescent="0.3">
      <c r="I14483" s="47"/>
    </row>
    <row r="14484" spans="9:9" ht="15" customHeight="1" x14ac:dyDescent="0.3">
      <c r="I14484" s="47"/>
    </row>
    <row r="14485" spans="9:9" ht="15" customHeight="1" x14ac:dyDescent="0.3">
      <c r="I14485" s="47"/>
    </row>
    <row r="14486" spans="9:9" ht="15" customHeight="1" x14ac:dyDescent="0.3">
      <c r="I14486" s="47"/>
    </row>
    <row r="14487" spans="9:9" ht="15" customHeight="1" x14ac:dyDescent="0.3">
      <c r="I14487" s="47"/>
    </row>
    <row r="14488" spans="9:9" ht="15" customHeight="1" x14ac:dyDescent="0.3">
      <c r="I14488" s="47"/>
    </row>
    <row r="14489" spans="9:9" ht="15" customHeight="1" x14ac:dyDescent="0.3">
      <c r="I14489" s="47"/>
    </row>
    <row r="14490" spans="9:9" ht="15" customHeight="1" x14ac:dyDescent="0.3">
      <c r="I14490" s="47"/>
    </row>
    <row r="14491" spans="9:9" ht="15" customHeight="1" x14ac:dyDescent="0.3">
      <c r="I14491" s="47"/>
    </row>
    <row r="14492" spans="9:9" ht="15" customHeight="1" x14ac:dyDescent="0.3">
      <c r="I14492" s="47"/>
    </row>
    <row r="14493" spans="9:9" ht="15" customHeight="1" x14ac:dyDescent="0.3">
      <c r="I14493" s="47"/>
    </row>
    <row r="14494" spans="9:9" ht="15" customHeight="1" x14ac:dyDescent="0.3">
      <c r="I14494" s="47"/>
    </row>
    <row r="14495" spans="9:9" ht="15" customHeight="1" x14ac:dyDescent="0.3">
      <c r="I14495" s="47"/>
    </row>
    <row r="14496" spans="9:9" ht="15" customHeight="1" x14ac:dyDescent="0.3">
      <c r="I14496" s="47"/>
    </row>
    <row r="14497" spans="9:9" ht="15" customHeight="1" x14ac:dyDescent="0.3">
      <c r="I14497" s="47"/>
    </row>
    <row r="14498" spans="9:9" ht="15" customHeight="1" x14ac:dyDescent="0.3">
      <c r="I14498" s="47"/>
    </row>
    <row r="14499" spans="9:9" ht="15" customHeight="1" x14ac:dyDescent="0.3">
      <c r="I14499" s="47"/>
    </row>
    <row r="14500" spans="9:9" ht="15" customHeight="1" x14ac:dyDescent="0.3">
      <c r="I14500" s="47"/>
    </row>
    <row r="14501" spans="9:9" ht="15" customHeight="1" x14ac:dyDescent="0.3">
      <c r="I14501" s="47"/>
    </row>
    <row r="14502" spans="9:9" ht="15" customHeight="1" x14ac:dyDescent="0.3">
      <c r="I14502" s="47"/>
    </row>
    <row r="14503" spans="9:9" ht="15" customHeight="1" x14ac:dyDescent="0.3">
      <c r="I14503" s="47"/>
    </row>
    <row r="14504" spans="9:9" ht="15" customHeight="1" x14ac:dyDescent="0.3">
      <c r="I14504" s="47"/>
    </row>
    <row r="14505" spans="9:9" ht="15" customHeight="1" x14ac:dyDescent="0.3">
      <c r="I14505" s="47"/>
    </row>
    <row r="14506" spans="9:9" ht="15" customHeight="1" x14ac:dyDescent="0.3">
      <c r="I14506" s="47"/>
    </row>
    <row r="14507" spans="9:9" ht="15" customHeight="1" x14ac:dyDescent="0.3">
      <c r="I14507" s="47"/>
    </row>
    <row r="14508" spans="9:9" ht="15" customHeight="1" x14ac:dyDescent="0.3">
      <c r="I14508" s="47"/>
    </row>
    <row r="14509" spans="9:9" ht="15" customHeight="1" x14ac:dyDescent="0.3">
      <c r="I14509" s="47"/>
    </row>
    <row r="14510" spans="9:9" ht="15" customHeight="1" x14ac:dyDescent="0.3">
      <c r="I14510" s="47"/>
    </row>
    <row r="14511" spans="9:9" ht="15" customHeight="1" x14ac:dyDescent="0.3">
      <c r="I14511" s="47"/>
    </row>
    <row r="14512" spans="9:9" ht="15" customHeight="1" x14ac:dyDescent="0.3">
      <c r="I14512" s="47"/>
    </row>
    <row r="14513" spans="9:9" ht="15" customHeight="1" x14ac:dyDescent="0.3">
      <c r="I14513" s="47"/>
    </row>
    <row r="14514" spans="9:9" ht="15" customHeight="1" x14ac:dyDescent="0.3">
      <c r="I14514" s="47"/>
    </row>
    <row r="14515" spans="9:9" ht="15" customHeight="1" x14ac:dyDescent="0.3">
      <c r="I14515" s="47"/>
    </row>
    <row r="14516" spans="9:9" ht="15" customHeight="1" x14ac:dyDescent="0.3">
      <c r="I14516" s="47"/>
    </row>
    <row r="14517" spans="9:9" ht="15" customHeight="1" x14ac:dyDescent="0.3">
      <c r="I14517" s="47"/>
    </row>
    <row r="14518" spans="9:9" ht="15" customHeight="1" x14ac:dyDescent="0.3">
      <c r="I14518" s="47"/>
    </row>
    <row r="14519" spans="9:9" ht="15" customHeight="1" x14ac:dyDescent="0.3">
      <c r="I14519" s="47"/>
    </row>
    <row r="14520" spans="9:9" ht="15" customHeight="1" x14ac:dyDescent="0.3">
      <c r="I14520" s="47"/>
    </row>
    <row r="14521" spans="9:9" ht="15" customHeight="1" x14ac:dyDescent="0.3">
      <c r="I14521" s="47"/>
    </row>
    <row r="14522" spans="9:9" ht="15" customHeight="1" x14ac:dyDescent="0.3">
      <c r="I14522" s="47"/>
    </row>
    <row r="14523" spans="9:9" ht="15" customHeight="1" x14ac:dyDescent="0.3">
      <c r="I14523" s="47"/>
    </row>
    <row r="14524" spans="9:9" ht="15" customHeight="1" x14ac:dyDescent="0.3">
      <c r="I14524" s="47"/>
    </row>
    <row r="14525" spans="9:9" ht="15" customHeight="1" x14ac:dyDescent="0.3">
      <c r="I14525" s="47"/>
    </row>
    <row r="14526" spans="9:9" ht="15" customHeight="1" x14ac:dyDescent="0.3">
      <c r="I14526" s="47"/>
    </row>
    <row r="14527" spans="9:9" ht="15" customHeight="1" x14ac:dyDescent="0.3">
      <c r="I14527" s="47"/>
    </row>
    <row r="14528" spans="9:9" ht="15" customHeight="1" x14ac:dyDescent="0.3">
      <c r="I14528" s="47"/>
    </row>
    <row r="14529" spans="9:9" ht="15" customHeight="1" x14ac:dyDescent="0.3">
      <c r="I14529" s="47"/>
    </row>
    <row r="14530" spans="9:9" ht="15" customHeight="1" x14ac:dyDescent="0.3">
      <c r="I14530" s="47"/>
    </row>
    <row r="14531" spans="9:9" ht="15" customHeight="1" x14ac:dyDescent="0.3">
      <c r="I14531" s="47"/>
    </row>
    <row r="14532" spans="9:9" ht="15" customHeight="1" x14ac:dyDescent="0.3">
      <c r="I14532" s="47"/>
    </row>
    <row r="14533" spans="9:9" ht="15" customHeight="1" x14ac:dyDescent="0.3">
      <c r="I14533" s="47"/>
    </row>
    <row r="14534" spans="9:9" ht="15" customHeight="1" x14ac:dyDescent="0.3">
      <c r="I14534" s="47"/>
    </row>
    <row r="14535" spans="9:9" ht="15" customHeight="1" x14ac:dyDescent="0.3">
      <c r="I14535" s="47"/>
    </row>
    <row r="14536" spans="9:9" ht="15" customHeight="1" x14ac:dyDescent="0.3">
      <c r="I14536" s="47"/>
    </row>
    <row r="14537" spans="9:9" ht="15" customHeight="1" x14ac:dyDescent="0.3">
      <c r="I14537" s="47"/>
    </row>
    <row r="14538" spans="9:9" ht="15" customHeight="1" x14ac:dyDescent="0.3">
      <c r="I14538" s="47"/>
    </row>
    <row r="14539" spans="9:9" ht="15" customHeight="1" x14ac:dyDescent="0.3">
      <c r="I14539" s="47"/>
    </row>
    <row r="14540" spans="9:9" ht="15" customHeight="1" x14ac:dyDescent="0.3">
      <c r="I14540" s="47"/>
    </row>
    <row r="14541" spans="9:9" ht="15" customHeight="1" x14ac:dyDescent="0.3">
      <c r="I14541" s="47"/>
    </row>
    <row r="14542" spans="9:9" ht="15" customHeight="1" x14ac:dyDescent="0.3">
      <c r="I14542" s="47"/>
    </row>
    <row r="14543" spans="9:9" ht="15" customHeight="1" x14ac:dyDescent="0.3">
      <c r="I14543" s="47"/>
    </row>
    <row r="14544" spans="9:9" ht="15" customHeight="1" x14ac:dyDescent="0.3">
      <c r="I14544" s="47"/>
    </row>
    <row r="14545" spans="9:9" ht="15" customHeight="1" x14ac:dyDescent="0.3">
      <c r="I14545" s="47"/>
    </row>
    <row r="14546" spans="9:9" ht="15" customHeight="1" x14ac:dyDescent="0.3">
      <c r="I14546" s="47"/>
    </row>
    <row r="14547" spans="9:9" ht="15" customHeight="1" x14ac:dyDescent="0.3">
      <c r="I14547" s="47"/>
    </row>
    <row r="14548" spans="9:9" ht="15" customHeight="1" x14ac:dyDescent="0.3">
      <c r="I14548" s="47"/>
    </row>
    <row r="14549" spans="9:9" ht="15" customHeight="1" x14ac:dyDescent="0.3">
      <c r="I14549" s="47"/>
    </row>
    <row r="14550" spans="9:9" ht="15" customHeight="1" x14ac:dyDescent="0.3">
      <c r="I14550" s="47"/>
    </row>
    <row r="14551" spans="9:9" ht="15" customHeight="1" x14ac:dyDescent="0.3">
      <c r="I14551" s="47"/>
    </row>
    <row r="14552" spans="9:9" ht="15" customHeight="1" x14ac:dyDescent="0.3">
      <c r="I14552" s="47"/>
    </row>
    <row r="14553" spans="9:9" ht="15" customHeight="1" x14ac:dyDescent="0.3">
      <c r="I14553" s="47"/>
    </row>
    <row r="14554" spans="9:9" ht="15" customHeight="1" x14ac:dyDescent="0.3">
      <c r="I14554" s="47"/>
    </row>
    <row r="14555" spans="9:9" ht="15" customHeight="1" x14ac:dyDescent="0.3">
      <c r="I14555" s="47"/>
    </row>
    <row r="14556" spans="9:9" ht="15" customHeight="1" x14ac:dyDescent="0.3">
      <c r="I14556" s="47"/>
    </row>
    <row r="14557" spans="9:9" ht="15" customHeight="1" x14ac:dyDescent="0.3">
      <c r="I14557" s="47"/>
    </row>
    <row r="14558" spans="9:9" ht="15" customHeight="1" x14ac:dyDescent="0.3">
      <c r="I14558" s="47"/>
    </row>
    <row r="14559" spans="9:9" ht="15" customHeight="1" x14ac:dyDescent="0.3">
      <c r="I14559" s="47"/>
    </row>
    <row r="14560" spans="9:9" ht="15" customHeight="1" x14ac:dyDescent="0.3">
      <c r="I14560" s="47"/>
    </row>
    <row r="14561" spans="9:9" ht="15" customHeight="1" x14ac:dyDescent="0.3">
      <c r="I14561" s="47"/>
    </row>
    <row r="14562" spans="9:9" ht="15" customHeight="1" x14ac:dyDescent="0.3">
      <c r="I14562" s="47"/>
    </row>
    <row r="14563" spans="9:9" ht="15" customHeight="1" x14ac:dyDescent="0.3">
      <c r="I14563" s="47"/>
    </row>
    <row r="14564" spans="9:9" ht="15" customHeight="1" x14ac:dyDescent="0.3">
      <c r="I14564" s="47"/>
    </row>
    <row r="14565" spans="9:9" ht="15" customHeight="1" x14ac:dyDescent="0.3">
      <c r="I14565" s="47"/>
    </row>
    <row r="14566" spans="9:9" ht="15" customHeight="1" x14ac:dyDescent="0.3">
      <c r="I14566" s="47"/>
    </row>
    <row r="14567" spans="9:9" ht="15" customHeight="1" x14ac:dyDescent="0.3">
      <c r="I14567" s="47"/>
    </row>
    <row r="14568" spans="9:9" ht="15" customHeight="1" x14ac:dyDescent="0.3">
      <c r="I14568" s="47"/>
    </row>
    <row r="14569" spans="9:9" ht="15" customHeight="1" x14ac:dyDescent="0.3">
      <c r="I14569" s="47"/>
    </row>
    <row r="14570" spans="9:9" ht="15" customHeight="1" x14ac:dyDescent="0.3">
      <c r="I14570" s="47"/>
    </row>
    <row r="14571" spans="9:9" ht="15" customHeight="1" x14ac:dyDescent="0.3">
      <c r="I14571" s="47"/>
    </row>
    <row r="14572" spans="9:9" ht="15" customHeight="1" x14ac:dyDescent="0.3">
      <c r="I14572" s="47"/>
    </row>
    <row r="14573" spans="9:9" ht="15" customHeight="1" x14ac:dyDescent="0.3">
      <c r="I14573" s="47"/>
    </row>
    <row r="14574" spans="9:9" ht="15" customHeight="1" x14ac:dyDescent="0.3">
      <c r="I14574" s="47"/>
    </row>
    <row r="14575" spans="9:9" ht="15" customHeight="1" x14ac:dyDescent="0.3">
      <c r="I14575" s="47"/>
    </row>
    <row r="14576" spans="9:9" ht="15" customHeight="1" x14ac:dyDescent="0.3">
      <c r="I14576" s="47"/>
    </row>
    <row r="14577" spans="9:9" ht="15" customHeight="1" x14ac:dyDescent="0.3">
      <c r="I14577" s="47"/>
    </row>
    <row r="14578" spans="9:9" ht="15" customHeight="1" x14ac:dyDescent="0.3">
      <c r="I14578" s="47"/>
    </row>
    <row r="14579" spans="9:9" ht="15" customHeight="1" x14ac:dyDescent="0.3">
      <c r="I14579" s="47"/>
    </row>
    <row r="14580" spans="9:9" ht="15" customHeight="1" x14ac:dyDescent="0.3">
      <c r="I14580" s="47"/>
    </row>
    <row r="14581" spans="9:9" ht="15" customHeight="1" x14ac:dyDescent="0.3">
      <c r="I14581" s="47"/>
    </row>
    <row r="14582" spans="9:9" ht="15" customHeight="1" x14ac:dyDescent="0.3">
      <c r="I14582" s="47"/>
    </row>
    <row r="14583" spans="9:9" ht="15" customHeight="1" x14ac:dyDescent="0.3">
      <c r="I14583" s="47"/>
    </row>
    <row r="14584" spans="9:9" ht="15" customHeight="1" x14ac:dyDescent="0.3">
      <c r="I14584" s="47"/>
    </row>
    <row r="14585" spans="9:9" ht="15" customHeight="1" x14ac:dyDescent="0.3">
      <c r="I14585" s="47"/>
    </row>
    <row r="14586" spans="9:9" ht="15" customHeight="1" x14ac:dyDescent="0.3">
      <c r="I14586" s="47"/>
    </row>
    <row r="14587" spans="9:9" ht="15" customHeight="1" x14ac:dyDescent="0.3">
      <c r="I14587" s="47"/>
    </row>
    <row r="14588" spans="9:9" ht="15" customHeight="1" x14ac:dyDescent="0.3">
      <c r="I14588" s="47"/>
    </row>
    <row r="14589" spans="9:9" ht="15" customHeight="1" x14ac:dyDescent="0.3">
      <c r="I14589" s="47"/>
    </row>
    <row r="14590" spans="9:9" ht="15" customHeight="1" x14ac:dyDescent="0.3">
      <c r="I14590" s="47"/>
    </row>
    <row r="14591" spans="9:9" ht="15" customHeight="1" x14ac:dyDescent="0.3">
      <c r="I14591" s="47"/>
    </row>
    <row r="14592" spans="9:9" ht="15" customHeight="1" x14ac:dyDescent="0.3">
      <c r="I14592" s="47"/>
    </row>
    <row r="14593" spans="9:9" ht="15" customHeight="1" x14ac:dyDescent="0.3">
      <c r="I14593" s="47"/>
    </row>
    <row r="14594" spans="9:9" ht="15" customHeight="1" x14ac:dyDescent="0.3">
      <c r="I14594" s="47"/>
    </row>
    <row r="14595" spans="9:9" ht="15" customHeight="1" x14ac:dyDescent="0.3">
      <c r="I14595" s="47"/>
    </row>
    <row r="14596" spans="9:9" ht="15" customHeight="1" x14ac:dyDescent="0.3">
      <c r="I14596" s="47"/>
    </row>
    <row r="14597" spans="9:9" ht="15" customHeight="1" x14ac:dyDescent="0.3">
      <c r="I14597" s="47"/>
    </row>
    <row r="14598" spans="9:9" ht="15" customHeight="1" x14ac:dyDescent="0.3">
      <c r="I14598" s="47"/>
    </row>
    <row r="14599" spans="9:9" ht="15" customHeight="1" x14ac:dyDescent="0.3">
      <c r="I14599" s="47"/>
    </row>
    <row r="14600" spans="9:9" ht="15" customHeight="1" x14ac:dyDescent="0.3">
      <c r="I14600" s="47"/>
    </row>
    <row r="14601" spans="9:9" ht="15" customHeight="1" x14ac:dyDescent="0.3">
      <c r="I14601" s="47"/>
    </row>
    <row r="14602" spans="9:9" ht="15" customHeight="1" x14ac:dyDescent="0.3">
      <c r="I14602" s="47"/>
    </row>
    <row r="14603" spans="9:9" ht="15" customHeight="1" x14ac:dyDescent="0.3">
      <c r="I14603" s="47"/>
    </row>
    <row r="14604" spans="9:9" ht="15" customHeight="1" x14ac:dyDescent="0.3">
      <c r="I14604" s="47"/>
    </row>
    <row r="14605" spans="9:9" ht="15" customHeight="1" x14ac:dyDescent="0.3">
      <c r="I14605" s="47"/>
    </row>
    <row r="14606" spans="9:9" ht="15" customHeight="1" x14ac:dyDescent="0.3">
      <c r="I14606" s="47"/>
    </row>
    <row r="14607" spans="9:9" ht="15" customHeight="1" x14ac:dyDescent="0.3">
      <c r="I14607" s="47"/>
    </row>
    <row r="14608" spans="9:9" ht="15" customHeight="1" x14ac:dyDescent="0.3">
      <c r="I14608" s="47"/>
    </row>
    <row r="14609" spans="9:9" ht="15" customHeight="1" x14ac:dyDescent="0.3">
      <c r="I14609" s="47"/>
    </row>
    <row r="14610" spans="9:9" ht="15" customHeight="1" x14ac:dyDescent="0.3">
      <c r="I14610" s="47"/>
    </row>
    <row r="14611" spans="9:9" ht="15" customHeight="1" x14ac:dyDescent="0.3">
      <c r="I14611" s="47"/>
    </row>
    <row r="14612" spans="9:9" ht="15" customHeight="1" x14ac:dyDescent="0.3">
      <c r="I14612" s="47"/>
    </row>
    <row r="14613" spans="9:9" ht="15" customHeight="1" x14ac:dyDescent="0.3">
      <c r="I14613" s="47"/>
    </row>
    <row r="14614" spans="9:9" ht="15" customHeight="1" x14ac:dyDescent="0.3">
      <c r="I14614" s="47"/>
    </row>
    <row r="14615" spans="9:9" ht="15" customHeight="1" x14ac:dyDescent="0.3">
      <c r="I14615" s="47"/>
    </row>
    <row r="14616" spans="9:9" ht="15" customHeight="1" x14ac:dyDescent="0.3">
      <c r="I14616" s="47"/>
    </row>
    <row r="14617" spans="9:9" ht="15" customHeight="1" x14ac:dyDescent="0.3">
      <c r="I14617" s="47"/>
    </row>
    <row r="14618" spans="9:9" ht="15" customHeight="1" x14ac:dyDescent="0.3">
      <c r="I14618" s="47"/>
    </row>
    <row r="14619" spans="9:9" ht="15" customHeight="1" x14ac:dyDescent="0.3">
      <c r="I14619" s="47"/>
    </row>
    <row r="14620" spans="9:9" ht="15" customHeight="1" x14ac:dyDescent="0.3">
      <c r="I14620" s="47"/>
    </row>
    <row r="14621" spans="9:9" ht="15" customHeight="1" x14ac:dyDescent="0.3">
      <c r="I14621" s="47"/>
    </row>
    <row r="14622" spans="9:9" ht="15" customHeight="1" x14ac:dyDescent="0.3">
      <c r="I14622" s="47"/>
    </row>
    <row r="14623" spans="9:9" ht="15" customHeight="1" x14ac:dyDescent="0.3">
      <c r="I14623" s="47"/>
    </row>
    <row r="14624" spans="9:9" ht="15" customHeight="1" x14ac:dyDescent="0.3">
      <c r="I14624" s="47"/>
    </row>
    <row r="14625" spans="9:9" ht="15" customHeight="1" x14ac:dyDescent="0.3">
      <c r="I14625" s="47"/>
    </row>
    <row r="14626" spans="9:9" ht="15" customHeight="1" x14ac:dyDescent="0.3">
      <c r="I14626" s="47"/>
    </row>
    <row r="14627" spans="9:9" ht="15" customHeight="1" x14ac:dyDescent="0.3">
      <c r="I14627" s="47"/>
    </row>
    <row r="14628" spans="9:9" ht="15" customHeight="1" x14ac:dyDescent="0.3">
      <c r="I14628" s="47"/>
    </row>
    <row r="14629" spans="9:9" ht="15" customHeight="1" x14ac:dyDescent="0.3">
      <c r="I14629" s="47"/>
    </row>
    <row r="14630" spans="9:9" ht="15" customHeight="1" x14ac:dyDescent="0.3">
      <c r="I14630" s="47"/>
    </row>
    <row r="14631" spans="9:9" ht="15" customHeight="1" x14ac:dyDescent="0.3">
      <c r="I14631" s="47"/>
    </row>
    <row r="14632" spans="9:9" ht="15" customHeight="1" x14ac:dyDescent="0.3">
      <c r="I14632" s="47"/>
    </row>
    <row r="14633" spans="9:9" ht="15" customHeight="1" x14ac:dyDescent="0.3">
      <c r="I14633" s="47"/>
    </row>
    <row r="14634" spans="9:9" ht="15" customHeight="1" x14ac:dyDescent="0.3">
      <c r="I14634" s="47"/>
    </row>
    <row r="14635" spans="9:9" ht="15" customHeight="1" x14ac:dyDescent="0.3">
      <c r="I14635" s="47"/>
    </row>
    <row r="14636" spans="9:9" ht="15" customHeight="1" x14ac:dyDescent="0.3">
      <c r="I14636" s="47"/>
    </row>
    <row r="14637" spans="9:9" ht="15" customHeight="1" x14ac:dyDescent="0.3">
      <c r="I14637" s="47"/>
    </row>
    <row r="14638" spans="9:9" ht="15" customHeight="1" x14ac:dyDescent="0.3">
      <c r="I14638" s="47"/>
    </row>
    <row r="14639" spans="9:9" ht="15" customHeight="1" x14ac:dyDescent="0.3">
      <c r="I14639" s="47"/>
    </row>
    <row r="14640" spans="9:9" ht="15" customHeight="1" x14ac:dyDescent="0.3">
      <c r="I14640" s="47"/>
    </row>
    <row r="14641" spans="9:9" ht="15" customHeight="1" x14ac:dyDescent="0.3">
      <c r="I14641" s="47"/>
    </row>
    <row r="14642" spans="9:9" ht="15" customHeight="1" x14ac:dyDescent="0.3">
      <c r="I14642" s="47"/>
    </row>
    <row r="14643" spans="9:9" ht="15" customHeight="1" x14ac:dyDescent="0.3">
      <c r="I14643" s="47"/>
    </row>
    <row r="14644" spans="9:9" ht="15" customHeight="1" x14ac:dyDescent="0.3">
      <c r="I14644" s="47"/>
    </row>
    <row r="14645" spans="9:9" ht="15" customHeight="1" x14ac:dyDescent="0.3">
      <c r="I14645" s="47"/>
    </row>
    <row r="14646" spans="9:9" ht="15" customHeight="1" x14ac:dyDescent="0.3">
      <c r="I14646" s="47"/>
    </row>
    <row r="14647" spans="9:9" ht="15" customHeight="1" x14ac:dyDescent="0.3">
      <c r="I14647" s="47"/>
    </row>
    <row r="14648" spans="9:9" ht="15" customHeight="1" x14ac:dyDescent="0.3">
      <c r="I14648" s="47"/>
    </row>
    <row r="14649" spans="9:9" ht="15" customHeight="1" x14ac:dyDescent="0.3">
      <c r="I14649" s="47"/>
    </row>
    <row r="14650" spans="9:9" ht="15" customHeight="1" x14ac:dyDescent="0.3">
      <c r="I14650" s="47"/>
    </row>
    <row r="14651" spans="9:9" ht="15" customHeight="1" x14ac:dyDescent="0.3">
      <c r="I14651" s="47"/>
    </row>
    <row r="14652" spans="9:9" ht="15" customHeight="1" x14ac:dyDescent="0.3">
      <c r="I14652" s="47"/>
    </row>
    <row r="14653" spans="9:9" ht="15" customHeight="1" x14ac:dyDescent="0.3">
      <c r="I14653" s="47"/>
    </row>
    <row r="14654" spans="9:9" ht="15" customHeight="1" x14ac:dyDescent="0.3">
      <c r="I14654" s="47"/>
    </row>
    <row r="14655" spans="9:9" ht="15" customHeight="1" x14ac:dyDescent="0.3">
      <c r="I14655" s="47"/>
    </row>
    <row r="14656" spans="9:9" ht="15" customHeight="1" x14ac:dyDescent="0.3">
      <c r="I14656" s="47"/>
    </row>
    <row r="14657" spans="9:9" ht="15" customHeight="1" x14ac:dyDescent="0.3">
      <c r="I14657" s="47"/>
    </row>
    <row r="14658" spans="9:9" ht="15" customHeight="1" x14ac:dyDescent="0.3">
      <c r="I14658" s="47"/>
    </row>
    <row r="14659" spans="9:9" ht="15" customHeight="1" x14ac:dyDescent="0.3">
      <c r="I14659" s="47"/>
    </row>
    <row r="14660" spans="9:9" ht="15" customHeight="1" x14ac:dyDescent="0.3">
      <c r="I14660" s="47"/>
    </row>
    <row r="14661" spans="9:9" ht="15" customHeight="1" x14ac:dyDescent="0.3">
      <c r="I14661" s="47"/>
    </row>
    <row r="14662" spans="9:9" ht="15" customHeight="1" x14ac:dyDescent="0.3">
      <c r="I14662" s="47"/>
    </row>
    <row r="14663" spans="9:9" ht="15" customHeight="1" x14ac:dyDescent="0.3">
      <c r="I14663" s="47"/>
    </row>
    <row r="14664" spans="9:9" ht="15" customHeight="1" x14ac:dyDescent="0.3">
      <c r="I14664" s="47"/>
    </row>
    <row r="14665" spans="9:9" ht="15" customHeight="1" x14ac:dyDescent="0.3">
      <c r="I14665" s="47"/>
    </row>
    <row r="14666" spans="9:9" ht="15" customHeight="1" x14ac:dyDescent="0.3">
      <c r="I14666" s="47"/>
    </row>
    <row r="14667" spans="9:9" ht="15" customHeight="1" x14ac:dyDescent="0.3">
      <c r="I14667" s="47"/>
    </row>
    <row r="14668" spans="9:9" ht="15" customHeight="1" x14ac:dyDescent="0.3">
      <c r="I14668" s="47"/>
    </row>
    <row r="14669" spans="9:9" ht="15" customHeight="1" x14ac:dyDescent="0.3">
      <c r="I14669" s="47"/>
    </row>
    <row r="14670" spans="9:9" ht="15" customHeight="1" x14ac:dyDescent="0.3">
      <c r="I14670" s="47"/>
    </row>
    <row r="14671" spans="9:9" ht="15" customHeight="1" x14ac:dyDescent="0.3">
      <c r="I14671" s="47"/>
    </row>
    <row r="14672" spans="9:9" ht="15" customHeight="1" x14ac:dyDescent="0.3">
      <c r="I14672" s="47"/>
    </row>
    <row r="14673" spans="9:9" ht="15" customHeight="1" x14ac:dyDescent="0.3">
      <c r="I14673" s="47"/>
    </row>
    <row r="14674" spans="9:9" ht="15" customHeight="1" x14ac:dyDescent="0.3">
      <c r="I14674" s="47"/>
    </row>
    <row r="14675" spans="9:9" ht="15" customHeight="1" x14ac:dyDescent="0.3">
      <c r="I14675" s="47"/>
    </row>
    <row r="14676" spans="9:9" ht="15" customHeight="1" x14ac:dyDescent="0.3">
      <c r="I14676" s="47"/>
    </row>
    <row r="14677" spans="9:9" ht="15" customHeight="1" x14ac:dyDescent="0.3">
      <c r="I14677" s="47"/>
    </row>
    <row r="14678" spans="9:9" ht="15" customHeight="1" x14ac:dyDescent="0.3">
      <c r="I14678" s="47"/>
    </row>
    <row r="14679" spans="9:9" ht="15" customHeight="1" x14ac:dyDescent="0.3">
      <c r="I14679" s="47"/>
    </row>
    <row r="14680" spans="9:9" ht="15" customHeight="1" x14ac:dyDescent="0.3">
      <c r="I14680" s="47"/>
    </row>
    <row r="14681" spans="9:9" ht="15" customHeight="1" x14ac:dyDescent="0.3">
      <c r="I14681" s="47"/>
    </row>
    <row r="14682" spans="9:9" ht="15" customHeight="1" x14ac:dyDescent="0.3">
      <c r="I14682" s="47"/>
    </row>
    <row r="14683" spans="9:9" ht="15" customHeight="1" x14ac:dyDescent="0.3">
      <c r="I14683" s="47"/>
    </row>
    <row r="14684" spans="9:9" ht="15" customHeight="1" x14ac:dyDescent="0.3">
      <c r="I14684" s="47"/>
    </row>
    <row r="14685" spans="9:9" ht="15" customHeight="1" x14ac:dyDescent="0.3">
      <c r="I14685" s="47"/>
    </row>
    <row r="14686" spans="9:9" ht="15" customHeight="1" x14ac:dyDescent="0.3">
      <c r="I14686" s="47"/>
    </row>
    <row r="14687" spans="9:9" ht="15" customHeight="1" x14ac:dyDescent="0.3">
      <c r="I14687" s="47"/>
    </row>
    <row r="14688" spans="9:9" ht="15" customHeight="1" x14ac:dyDescent="0.3">
      <c r="I14688" s="47"/>
    </row>
    <row r="14689" spans="9:9" ht="15" customHeight="1" x14ac:dyDescent="0.3">
      <c r="I14689" s="47"/>
    </row>
    <row r="14690" spans="9:9" ht="15" customHeight="1" x14ac:dyDescent="0.3">
      <c r="I14690" s="47"/>
    </row>
    <row r="14691" spans="9:9" ht="15" customHeight="1" x14ac:dyDescent="0.3">
      <c r="I14691" s="47"/>
    </row>
    <row r="14692" spans="9:9" ht="15" customHeight="1" x14ac:dyDescent="0.3">
      <c r="I14692" s="47"/>
    </row>
    <row r="14693" spans="9:9" ht="15" customHeight="1" x14ac:dyDescent="0.3">
      <c r="I14693" s="47"/>
    </row>
    <row r="14694" spans="9:9" ht="15" customHeight="1" x14ac:dyDescent="0.3">
      <c r="I14694" s="47"/>
    </row>
    <row r="14695" spans="9:9" ht="15" customHeight="1" x14ac:dyDescent="0.3">
      <c r="I14695" s="47"/>
    </row>
    <row r="14696" spans="9:9" ht="15" customHeight="1" x14ac:dyDescent="0.3">
      <c r="I14696" s="47"/>
    </row>
    <row r="14697" spans="9:9" ht="15" customHeight="1" x14ac:dyDescent="0.3">
      <c r="I14697" s="47"/>
    </row>
    <row r="14698" spans="9:9" ht="15" customHeight="1" x14ac:dyDescent="0.3">
      <c r="I14698" s="47"/>
    </row>
    <row r="14699" spans="9:9" ht="15" customHeight="1" x14ac:dyDescent="0.3">
      <c r="I14699" s="47"/>
    </row>
    <row r="14700" spans="9:9" ht="15" customHeight="1" x14ac:dyDescent="0.3">
      <c r="I14700" s="47"/>
    </row>
    <row r="14701" spans="9:9" ht="15" customHeight="1" x14ac:dyDescent="0.3">
      <c r="I14701" s="47"/>
    </row>
    <row r="14702" spans="9:9" ht="15" customHeight="1" x14ac:dyDescent="0.3">
      <c r="I14702" s="47"/>
    </row>
    <row r="14703" spans="9:9" ht="15" customHeight="1" x14ac:dyDescent="0.3">
      <c r="I14703" s="47"/>
    </row>
    <row r="14704" spans="9:9" ht="15" customHeight="1" x14ac:dyDescent="0.3">
      <c r="I14704" s="47"/>
    </row>
    <row r="14705" spans="9:9" ht="15" customHeight="1" x14ac:dyDescent="0.3">
      <c r="I14705" s="47"/>
    </row>
    <row r="14706" spans="9:9" ht="15" customHeight="1" x14ac:dyDescent="0.3">
      <c r="I14706" s="47"/>
    </row>
    <row r="14707" spans="9:9" ht="15" customHeight="1" x14ac:dyDescent="0.3">
      <c r="I14707" s="47"/>
    </row>
    <row r="14708" spans="9:9" ht="15" customHeight="1" x14ac:dyDescent="0.3">
      <c r="I14708" s="47"/>
    </row>
    <row r="14709" spans="9:9" ht="15" customHeight="1" x14ac:dyDescent="0.3">
      <c r="I14709" s="47"/>
    </row>
    <row r="14710" spans="9:9" ht="15" customHeight="1" x14ac:dyDescent="0.3">
      <c r="I14710" s="47"/>
    </row>
    <row r="14711" spans="9:9" ht="15" customHeight="1" x14ac:dyDescent="0.3">
      <c r="I14711" s="47"/>
    </row>
    <row r="14712" spans="9:9" ht="15" customHeight="1" x14ac:dyDescent="0.3">
      <c r="I14712" s="47"/>
    </row>
    <row r="14713" spans="9:9" ht="15" customHeight="1" x14ac:dyDescent="0.3">
      <c r="I14713" s="47"/>
    </row>
    <row r="14714" spans="9:9" ht="15" customHeight="1" x14ac:dyDescent="0.3">
      <c r="I14714" s="47"/>
    </row>
    <row r="14715" spans="9:9" ht="15" customHeight="1" x14ac:dyDescent="0.3">
      <c r="I14715" s="47"/>
    </row>
    <row r="14716" spans="9:9" ht="15" customHeight="1" x14ac:dyDescent="0.3">
      <c r="I14716" s="47"/>
    </row>
    <row r="14717" spans="9:9" ht="15" customHeight="1" x14ac:dyDescent="0.3">
      <c r="I14717" s="47"/>
    </row>
    <row r="14718" spans="9:9" ht="15" customHeight="1" x14ac:dyDescent="0.3">
      <c r="I14718" s="47"/>
    </row>
    <row r="14719" spans="9:9" ht="15" customHeight="1" x14ac:dyDescent="0.3">
      <c r="I14719" s="47"/>
    </row>
    <row r="14720" spans="9:9" ht="15" customHeight="1" x14ac:dyDescent="0.3">
      <c r="I14720" s="47"/>
    </row>
    <row r="14721" spans="9:9" ht="15" customHeight="1" x14ac:dyDescent="0.3">
      <c r="I14721" s="47"/>
    </row>
    <row r="14722" spans="9:9" ht="15" customHeight="1" x14ac:dyDescent="0.3">
      <c r="I14722" s="47"/>
    </row>
    <row r="14723" spans="9:9" ht="15" customHeight="1" x14ac:dyDescent="0.3">
      <c r="I14723" s="47"/>
    </row>
    <row r="14724" spans="9:9" ht="15" customHeight="1" x14ac:dyDescent="0.3">
      <c r="I14724" s="47"/>
    </row>
    <row r="14725" spans="9:9" ht="15" customHeight="1" x14ac:dyDescent="0.3">
      <c r="I14725" s="47"/>
    </row>
    <row r="14726" spans="9:9" ht="15" customHeight="1" x14ac:dyDescent="0.3">
      <c r="I14726" s="47"/>
    </row>
    <row r="14727" spans="9:9" ht="15" customHeight="1" x14ac:dyDescent="0.3">
      <c r="I14727" s="47"/>
    </row>
    <row r="14728" spans="9:9" ht="15" customHeight="1" x14ac:dyDescent="0.3">
      <c r="I14728" s="47"/>
    </row>
    <row r="14729" spans="9:9" ht="15" customHeight="1" x14ac:dyDescent="0.3">
      <c r="I14729" s="47"/>
    </row>
    <row r="14730" spans="9:9" ht="15" customHeight="1" x14ac:dyDescent="0.3">
      <c r="I14730" s="47"/>
    </row>
    <row r="14731" spans="9:9" ht="15" customHeight="1" x14ac:dyDescent="0.3">
      <c r="I14731" s="47"/>
    </row>
    <row r="14732" spans="9:9" ht="15" customHeight="1" x14ac:dyDescent="0.3">
      <c r="I14732" s="47"/>
    </row>
    <row r="14733" spans="9:9" ht="15" customHeight="1" x14ac:dyDescent="0.3">
      <c r="I14733" s="47"/>
    </row>
    <row r="14734" spans="9:9" ht="15" customHeight="1" x14ac:dyDescent="0.3">
      <c r="I14734" s="47"/>
    </row>
    <row r="14735" spans="9:9" ht="15" customHeight="1" x14ac:dyDescent="0.3">
      <c r="I14735" s="47"/>
    </row>
    <row r="14736" spans="9:9" ht="15" customHeight="1" x14ac:dyDescent="0.3">
      <c r="I14736" s="47"/>
    </row>
    <row r="14737" spans="9:9" ht="15" customHeight="1" x14ac:dyDescent="0.3">
      <c r="I14737" s="47"/>
    </row>
    <row r="14738" spans="9:9" ht="15" customHeight="1" x14ac:dyDescent="0.3">
      <c r="I14738" s="47"/>
    </row>
    <row r="14739" spans="9:9" ht="15" customHeight="1" x14ac:dyDescent="0.3">
      <c r="I14739" s="47"/>
    </row>
    <row r="14740" spans="9:9" ht="15" customHeight="1" x14ac:dyDescent="0.3">
      <c r="I14740" s="47"/>
    </row>
    <row r="14741" spans="9:9" ht="15" customHeight="1" x14ac:dyDescent="0.3">
      <c r="I14741" s="47"/>
    </row>
    <row r="14742" spans="9:9" ht="15" customHeight="1" x14ac:dyDescent="0.3">
      <c r="I14742" s="47"/>
    </row>
    <row r="14743" spans="9:9" ht="15" customHeight="1" x14ac:dyDescent="0.3">
      <c r="I14743" s="47"/>
    </row>
    <row r="14744" spans="9:9" ht="15" customHeight="1" x14ac:dyDescent="0.3">
      <c r="I14744" s="47"/>
    </row>
    <row r="14745" spans="9:9" ht="15" customHeight="1" x14ac:dyDescent="0.3">
      <c r="I14745" s="47"/>
    </row>
    <row r="14746" spans="9:9" ht="15" customHeight="1" x14ac:dyDescent="0.3">
      <c r="I14746" s="47"/>
    </row>
    <row r="14747" spans="9:9" ht="15" customHeight="1" x14ac:dyDescent="0.3">
      <c r="I14747" s="47"/>
    </row>
    <row r="14748" spans="9:9" ht="15" customHeight="1" x14ac:dyDescent="0.3">
      <c r="I14748" s="47"/>
    </row>
    <row r="14749" spans="9:9" ht="15" customHeight="1" x14ac:dyDescent="0.3">
      <c r="I14749" s="47"/>
    </row>
    <row r="14750" spans="9:9" ht="15" customHeight="1" x14ac:dyDescent="0.3">
      <c r="I14750" s="47"/>
    </row>
    <row r="14751" spans="9:9" ht="15" customHeight="1" x14ac:dyDescent="0.3">
      <c r="I14751" s="47"/>
    </row>
    <row r="14752" spans="9:9" ht="15" customHeight="1" x14ac:dyDescent="0.3">
      <c r="I14752" s="47"/>
    </row>
    <row r="14753" spans="9:9" ht="15" customHeight="1" x14ac:dyDescent="0.3">
      <c r="I14753" s="47"/>
    </row>
    <row r="14754" spans="9:9" ht="15" customHeight="1" x14ac:dyDescent="0.3">
      <c r="I14754" s="47"/>
    </row>
    <row r="14755" spans="9:9" ht="15" customHeight="1" x14ac:dyDescent="0.3">
      <c r="I14755" s="47"/>
    </row>
    <row r="14756" spans="9:9" ht="15" customHeight="1" x14ac:dyDescent="0.3">
      <c r="I14756" s="47"/>
    </row>
    <row r="14757" spans="9:9" ht="15" customHeight="1" x14ac:dyDescent="0.3">
      <c r="I14757" s="47"/>
    </row>
    <row r="14758" spans="9:9" ht="15" customHeight="1" x14ac:dyDescent="0.3">
      <c r="I14758" s="47"/>
    </row>
    <row r="14759" spans="9:9" ht="15" customHeight="1" x14ac:dyDescent="0.3">
      <c r="I14759" s="47"/>
    </row>
    <row r="14760" spans="9:9" ht="15" customHeight="1" x14ac:dyDescent="0.3">
      <c r="I14760" s="47"/>
    </row>
    <row r="14761" spans="9:9" ht="15" customHeight="1" x14ac:dyDescent="0.3">
      <c r="I14761" s="47"/>
    </row>
    <row r="14762" spans="9:9" ht="15" customHeight="1" x14ac:dyDescent="0.3">
      <c r="I14762" s="47"/>
    </row>
    <row r="14763" spans="9:9" ht="15" customHeight="1" x14ac:dyDescent="0.3">
      <c r="I14763" s="47"/>
    </row>
    <row r="14764" spans="9:9" ht="15" customHeight="1" x14ac:dyDescent="0.3">
      <c r="I14764" s="47"/>
    </row>
    <row r="14765" spans="9:9" ht="15" customHeight="1" x14ac:dyDescent="0.3">
      <c r="I14765" s="47"/>
    </row>
    <row r="14766" spans="9:9" ht="15" customHeight="1" x14ac:dyDescent="0.3">
      <c r="I14766" s="47"/>
    </row>
    <row r="14767" spans="9:9" ht="15" customHeight="1" x14ac:dyDescent="0.3">
      <c r="I14767" s="47"/>
    </row>
    <row r="14768" spans="9:9" ht="15" customHeight="1" x14ac:dyDescent="0.3">
      <c r="I14768" s="47"/>
    </row>
    <row r="14769" spans="9:9" ht="15" customHeight="1" x14ac:dyDescent="0.3">
      <c r="I14769" s="47"/>
    </row>
    <row r="14770" spans="9:9" ht="15" customHeight="1" x14ac:dyDescent="0.3">
      <c r="I14770" s="47"/>
    </row>
    <row r="14771" spans="9:9" ht="15" customHeight="1" x14ac:dyDescent="0.3">
      <c r="I14771" s="47"/>
    </row>
    <row r="14772" spans="9:9" ht="15" customHeight="1" x14ac:dyDescent="0.3">
      <c r="I14772" s="47"/>
    </row>
    <row r="14773" spans="9:9" ht="15" customHeight="1" x14ac:dyDescent="0.3">
      <c r="I14773" s="47"/>
    </row>
    <row r="14774" spans="9:9" ht="15" customHeight="1" x14ac:dyDescent="0.3">
      <c r="I14774" s="47"/>
    </row>
    <row r="14775" spans="9:9" ht="15" customHeight="1" x14ac:dyDescent="0.3">
      <c r="I14775" s="47"/>
    </row>
    <row r="14776" spans="9:9" ht="15" customHeight="1" x14ac:dyDescent="0.3">
      <c r="I14776" s="47"/>
    </row>
    <row r="14777" spans="9:9" ht="15" customHeight="1" x14ac:dyDescent="0.3">
      <c r="I14777" s="47"/>
    </row>
    <row r="14778" spans="9:9" ht="15" customHeight="1" x14ac:dyDescent="0.3">
      <c r="I14778" s="47"/>
    </row>
    <row r="14779" spans="9:9" ht="15" customHeight="1" x14ac:dyDescent="0.3">
      <c r="I14779" s="47"/>
    </row>
    <row r="14780" spans="9:9" ht="15" customHeight="1" x14ac:dyDescent="0.3">
      <c r="I14780" s="47"/>
    </row>
    <row r="14781" spans="9:9" ht="15" customHeight="1" x14ac:dyDescent="0.3">
      <c r="I14781" s="47"/>
    </row>
    <row r="14782" spans="9:9" ht="15" customHeight="1" x14ac:dyDescent="0.3">
      <c r="I14782" s="47"/>
    </row>
    <row r="14783" spans="9:9" ht="15" customHeight="1" x14ac:dyDescent="0.3">
      <c r="I14783" s="47"/>
    </row>
    <row r="14784" spans="9:9" ht="15" customHeight="1" x14ac:dyDescent="0.3">
      <c r="I14784" s="47"/>
    </row>
    <row r="14785" spans="9:9" ht="15" customHeight="1" x14ac:dyDescent="0.3">
      <c r="I14785" s="47"/>
    </row>
    <row r="14786" spans="9:9" ht="15" customHeight="1" x14ac:dyDescent="0.3">
      <c r="I14786" s="47"/>
    </row>
    <row r="14787" spans="9:9" ht="15" customHeight="1" x14ac:dyDescent="0.3">
      <c r="I14787" s="47"/>
    </row>
    <row r="14788" spans="9:9" ht="15" customHeight="1" x14ac:dyDescent="0.3">
      <c r="I14788" s="47"/>
    </row>
    <row r="14789" spans="9:9" ht="15" customHeight="1" x14ac:dyDescent="0.3">
      <c r="I14789" s="47"/>
    </row>
    <row r="14790" spans="9:9" ht="15" customHeight="1" x14ac:dyDescent="0.3">
      <c r="I14790" s="47"/>
    </row>
    <row r="14791" spans="9:9" ht="15" customHeight="1" x14ac:dyDescent="0.3">
      <c r="I14791" s="47"/>
    </row>
    <row r="14792" spans="9:9" ht="15" customHeight="1" x14ac:dyDescent="0.3">
      <c r="I14792" s="47"/>
    </row>
    <row r="14793" spans="9:9" ht="15" customHeight="1" x14ac:dyDescent="0.3">
      <c r="I14793" s="47"/>
    </row>
    <row r="14794" spans="9:9" ht="15" customHeight="1" x14ac:dyDescent="0.3">
      <c r="I14794" s="47"/>
    </row>
    <row r="14795" spans="9:9" ht="15" customHeight="1" x14ac:dyDescent="0.3">
      <c r="I14795" s="47"/>
    </row>
    <row r="14796" spans="9:9" ht="15" customHeight="1" x14ac:dyDescent="0.3">
      <c r="I14796" s="47"/>
    </row>
    <row r="14797" spans="9:9" ht="15" customHeight="1" x14ac:dyDescent="0.3">
      <c r="I14797" s="47"/>
    </row>
    <row r="14798" spans="9:9" ht="15" customHeight="1" x14ac:dyDescent="0.3">
      <c r="I14798" s="47"/>
    </row>
    <row r="14799" spans="9:9" ht="15" customHeight="1" x14ac:dyDescent="0.3">
      <c r="I14799" s="47"/>
    </row>
    <row r="14800" spans="9:9" ht="15" customHeight="1" x14ac:dyDescent="0.3">
      <c r="I14800" s="47"/>
    </row>
    <row r="14801" spans="9:9" ht="15" customHeight="1" x14ac:dyDescent="0.3">
      <c r="I14801" s="47"/>
    </row>
    <row r="14802" spans="9:9" ht="15" customHeight="1" x14ac:dyDescent="0.3">
      <c r="I14802" s="47"/>
    </row>
    <row r="14803" spans="9:9" ht="15" customHeight="1" x14ac:dyDescent="0.3">
      <c r="I14803" s="47"/>
    </row>
    <row r="14804" spans="9:9" ht="15" customHeight="1" x14ac:dyDescent="0.3">
      <c r="I14804" s="47"/>
    </row>
    <row r="14805" spans="9:9" ht="15" customHeight="1" x14ac:dyDescent="0.3">
      <c r="I14805" s="47"/>
    </row>
    <row r="14806" spans="9:9" ht="15" customHeight="1" x14ac:dyDescent="0.3">
      <c r="I14806" s="47"/>
    </row>
    <row r="14807" spans="9:9" ht="15" customHeight="1" x14ac:dyDescent="0.3">
      <c r="I14807" s="47"/>
    </row>
    <row r="14808" spans="9:9" ht="15" customHeight="1" x14ac:dyDescent="0.3">
      <c r="I14808" s="47"/>
    </row>
    <row r="14809" spans="9:9" ht="15" customHeight="1" x14ac:dyDescent="0.3">
      <c r="I14809" s="47"/>
    </row>
    <row r="14810" spans="9:9" ht="15" customHeight="1" x14ac:dyDescent="0.3">
      <c r="I14810" s="47"/>
    </row>
    <row r="14811" spans="9:9" ht="15" customHeight="1" x14ac:dyDescent="0.3">
      <c r="I14811" s="47"/>
    </row>
    <row r="14812" spans="9:9" ht="15" customHeight="1" x14ac:dyDescent="0.3">
      <c r="I14812" s="47"/>
    </row>
    <row r="14813" spans="9:9" ht="15" customHeight="1" x14ac:dyDescent="0.3">
      <c r="I14813" s="47"/>
    </row>
    <row r="14814" spans="9:9" ht="15" customHeight="1" x14ac:dyDescent="0.3">
      <c r="I14814" s="47"/>
    </row>
    <row r="14815" spans="9:9" ht="15" customHeight="1" x14ac:dyDescent="0.3">
      <c r="I14815" s="47"/>
    </row>
    <row r="14816" spans="9:9" ht="15" customHeight="1" x14ac:dyDescent="0.3">
      <c r="I14816" s="47"/>
    </row>
    <row r="14817" spans="9:9" ht="15" customHeight="1" x14ac:dyDescent="0.3">
      <c r="I14817" s="47"/>
    </row>
    <row r="14818" spans="9:9" ht="15" customHeight="1" x14ac:dyDescent="0.3">
      <c r="I14818" s="47"/>
    </row>
    <row r="14819" spans="9:9" ht="15" customHeight="1" x14ac:dyDescent="0.3">
      <c r="I14819" s="47"/>
    </row>
    <row r="14820" spans="9:9" ht="15" customHeight="1" x14ac:dyDescent="0.3">
      <c r="I14820" s="47"/>
    </row>
    <row r="14821" spans="9:9" ht="15" customHeight="1" x14ac:dyDescent="0.3">
      <c r="I14821" s="47"/>
    </row>
    <row r="14822" spans="9:9" ht="15" customHeight="1" x14ac:dyDescent="0.3">
      <c r="I14822" s="47"/>
    </row>
    <row r="14823" spans="9:9" ht="15" customHeight="1" x14ac:dyDescent="0.3">
      <c r="I14823" s="47"/>
    </row>
    <row r="14824" spans="9:9" ht="15" customHeight="1" x14ac:dyDescent="0.3">
      <c r="I14824" s="47"/>
    </row>
    <row r="14825" spans="9:9" ht="15" customHeight="1" x14ac:dyDescent="0.3">
      <c r="I14825" s="47"/>
    </row>
    <row r="14826" spans="9:9" ht="15" customHeight="1" x14ac:dyDescent="0.3">
      <c r="I14826" s="47"/>
    </row>
    <row r="14827" spans="9:9" ht="15" customHeight="1" x14ac:dyDescent="0.3">
      <c r="I14827" s="47"/>
    </row>
    <row r="14828" spans="9:9" ht="15" customHeight="1" x14ac:dyDescent="0.3">
      <c r="I14828" s="47"/>
    </row>
    <row r="14829" spans="9:9" ht="15" customHeight="1" x14ac:dyDescent="0.3">
      <c r="I14829" s="47"/>
    </row>
    <row r="14830" spans="9:9" ht="15" customHeight="1" x14ac:dyDescent="0.3">
      <c r="I14830" s="47"/>
    </row>
    <row r="14831" spans="9:9" ht="15" customHeight="1" x14ac:dyDescent="0.3">
      <c r="I14831" s="47"/>
    </row>
    <row r="14832" spans="9:9" ht="15" customHeight="1" x14ac:dyDescent="0.3">
      <c r="I14832" s="47"/>
    </row>
    <row r="14833" spans="9:9" ht="15" customHeight="1" x14ac:dyDescent="0.3">
      <c r="I14833" s="47"/>
    </row>
    <row r="14834" spans="9:9" ht="15" customHeight="1" x14ac:dyDescent="0.3">
      <c r="I14834" s="47"/>
    </row>
    <row r="14835" spans="9:9" ht="15" customHeight="1" x14ac:dyDescent="0.3">
      <c r="I14835" s="47"/>
    </row>
    <row r="14836" spans="9:9" ht="15" customHeight="1" x14ac:dyDescent="0.3">
      <c r="I14836" s="47"/>
    </row>
    <row r="14837" spans="9:9" ht="15" customHeight="1" x14ac:dyDescent="0.3">
      <c r="I14837" s="47"/>
    </row>
    <row r="14838" spans="9:9" ht="15" customHeight="1" x14ac:dyDescent="0.3">
      <c r="I14838" s="47"/>
    </row>
    <row r="14839" spans="9:9" ht="15" customHeight="1" x14ac:dyDescent="0.3">
      <c r="I14839" s="47"/>
    </row>
    <row r="14840" spans="9:9" ht="15" customHeight="1" x14ac:dyDescent="0.3">
      <c r="I14840" s="47"/>
    </row>
    <row r="14841" spans="9:9" ht="15" customHeight="1" x14ac:dyDescent="0.3">
      <c r="I14841" s="47"/>
    </row>
    <row r="14842" spans="9:9" ht="15" customHeight="1" x14ac:dyDescent="0.3">
      <c r="I14842" s="47"/>
    </row>
    <row r="14843" spans="9:9" ht="15" customHeight="1" x14ac:dyDescent="0.3">
      <c r="I14843" s="47"/>
    </row>
    <row r="14844" spans="9:9" ht="15" customHeight="1" x14ac:dyDescent="0.3">
      <c r="I14844" s="47"/>
    </row>
    <row r="14845" spans="9:9" ht="15" customHeight="1" x14ac:dyDescent="0.3">
      <c r="I14845" s="47"/>
    </row>
    <row r="14846" spans="9:9" ht="15" customHeight="1" x14ac:dyDescent="0.3">
      <c r="I14846" s="47"/>
    </row>
    <row r="14847" spans="9:9" ht="15" customHeight="1" x14ac:dyDescent="0.3">
      <c r="I14847" s="47"/>
    </row>
    <row r="14848" spans="9:9" ht="15" customHeight="1" x14ac:dyDescent="0.3">
      <c r="I14848" s="47"/>
    </row>
    <row r="14849" spans="9:9" ht="15" customHeight="1" x14ac:dyDescent="0.3">
      <c r="I14849" s="47"/>
    </row>
    <row r="14850" spans="9:9" ht="15" customHeight="1" x14ac:dyDescent="0.3">
      <c r="I14850" s="47"/>
    </row>
    <row r="14851" spans="9:9" ht="15" customHeight="1" x14ac:dyDescent="0.3">
      <c r="I14851" s="47"/>
    </row>
    <row r="14852" spans="9:9" ht="15" customHeight="1" x14ac:dyDescent="0.3">
      <c r="I14852" s="47"/>
    </row>
    <row r="14853" spans="9:9" ht="15" customHeight="1" x14ac:dyDescent="0.3">
      <c r="I14853" s="47"/>
    </row>
    <row r="14854" spans="9:9" ht="15" customHeight="1" x14ac:dyDescent="0.3">
      <c r="I14854" s="47"/>
    </row>
    <row r="14855" spans="9:9" ht="15" customHeight="1" x14ac:dyDescent="0.3">
      <c r="I14855" s="47"/>
    </row>
    <row r="14856" spans="9:9" ht="15" customHeight="1" x14ac:dyDescent="0.3">
      <c r="I14856" s="47"/>
    </row>
    <row r="14857" spans="9:9" ht="15" customHeight="1" x14ac:dyDescent="0.3">
      <c r="I14857" s="47"/>
    </row>
    <row r="14858" spans="9:9" ht="15" customHeight="1" x14ac:dyDescent="0.3">
      <c r="I14858" s="47"/>
    </row>
    <row r="14859" spans="9:9" ht="15" customHeight="1" x14ac:dyDescent="0.3">
      <c r="I14859" s="47"/>
    </row>
    <row r="14860" spans="9:9" ht="15" customHeight="1" x14ac:dyDescent="0.3">
      <c r="I14860" s="47"/>
    </row>
    <row r="14861" spans="9:9" ht="15" customHeight="1" x14ac:dyDescent="0.3">
      <c r="I14861" s="47"/>
    </row>
    <row r="14862" spans="9:9" ht="15" customHeight="1" x14ac:dyDescent="0.3">
      <c r="I14862" s="47"/>
    </row>
    <row r="14863" spans="9:9" ht="15" customHeight="1" x14ac:dyDescent="0.3">
      <c r="I14863" s="47"/>
    </row>
    <row r="14864" spans="9:9" ht="15" customHeight="1" x14ac:dyDescent="0.3">
      <c r="I14864" s="47"/>
    </row>
    <row r="14865" spans="9:9" ht="15" customHeight="1" x14ac:dyDescent="0.3">
      <c r="I14865" s="47"/>
    </row>
    <row r="14866" spans="9:9" ht="15" customHeight="1" x14ac:dyDescent="0.3">
      <c r="I14866" s="47"/>
    </row>
    <row r="14867" spans="9:9" ht="15" customHeight="1" x14ac:dyDescent="0.3">
      <c r="I14867" s="47"/>
    </row>
    <row r="14868" spans="9:9" ht="15" customHeight="1" x14ac:dyDescent="0.3">
      <c r="I14868" s="47"/>
    </row>
    <row r="14869" spans="9:9" ht="15" customHeight="1" x14ac:dyDescent="0.3">
      <c r="I14869" s="47"/>
    </row>
    <row r="14870" spans="9:9" ht="15" customHeight="1" x14ac:dyDescent="0.3">
      <c r="I14870" s="47"/>
    </row>
    <row r="14871" spans="9:9" ht="15" customHeight="1" x14ac:dyDescent="0.3">
      <c r="I14871" s="47"/>
    </row>
    <row r="14872" spans="9:9" ht="15" customHeight="1" x14ac:dyDescent="0.3">
      <c r="I14872" s="47"/>
    </row>
    <row r="14873" spans="9:9" ht="15" customHeight="1" x14ac:dyDescent="0.3">
      <c r="I14873" s="47"/>
    </row>
    <row r="14874" spans="9:9" ht="15" customHeight="1" x14ac:dyDescent="0.3">
      <c r="I14874" s="47"/>
    </row>
    <row r="14875" spans="9:9" ht="15" customHeight="1" x14ac:dyDescent="0.3">
      <c r="I14875" s="47"/>
    </row>
    <row r="14876" spans="9:9" ht="15" customHeight="1" x14ac:dyDescent="0.3">
      <c r="I14876" s="47"/>
    </row>
    <row r="14877" spans="9:9" ht="15" customHeight="1" x14ac:dyDescent="0.3">
      <c r="I14877" s="47"/>
    </row>
    <row r="14878" spans="9:9" ht="15" customHeight="1" x14ac:dyDescent="0.3">
      <c r="I14878" s="47"/>
    </row>
    <row r="14879" spans="9:9" ht="15" customHeight="1" x14ac:dyDescent="0.3">
      <c r="I14879" s="47"/>
    </row>
    <row r="14880" spans="9:9" ht="15" customHeight="1" x14ac:dyDescent="0.3">
      <c r="I14880" s="47"/>
    </row>
    <row r="14881" spans="9:9" ht="15" customHeight="1" x14ac:dyDescent="0.3">
      <c r="I14881" s="47"/>
    </row>
    <row r="14882" spans="9:9" ht="15" customHeight="1" x14ac:dyDescent="0.3">
      <c r="I14882" s="47"/>
    </row>
    <row r="14883" spans="9:9" ht="15" customHeight="1" x14ac:dyDescent="0.3">
      <c r="I14883" s="47"/>
    </row>
    <row r="14884" spans="9:9" ht="15" customHeight="1" x14ac:dyDescent="0.3">
      <c r="I14884" s="47"/>
    </row>
    <row r="14885" spans="9:9" ht="15" customHeight="1" x14ac:dyDescent="0.3">
      <c r="I14885" s="47"/>
    </row>
    <row r="14886" spans="9:9" ht="15" customHeight="1" x14ac:dyDescent="0.3">
      <c r="I14886" s="47"/>
    </row>
    <row r="14887" spans="9:9" ht="15" customHeight="1" x14ac:dyDescent="0.3">
      <c r="I14887" s="47"/>
    </row>
    <row r="14888" spans="9:9" ht="15" customHeight="1" x14ac:dyDescent="0.3">
      <c r="I14888" s="47"/>
    </row>
    <row r="14889" spans="9:9" ht="15" customHeight="1" x14ac:dyDescent="0.3">
      <c r="I14889" s="47"/>
    </row>
    <row r="14890" spans="9:9" ht="15" customHeight="1" x14ac:dyDescent="0.3">
      <c r="I14890" s="47"/>
    </row>
    <row r="14891" spans="9:9" ht="15" customHeight="1" x14ac:dyDescent="0.3">
      <c r="I14891" s="47"/>
    </row>
    <row r="14892" spans="9:9" ht="15" customHeight="1" x14ac:dyDescent="0.3">
      <c r="I14892" s="47"/>
    </row>
    <row r="14893" spans="9:9" ht="15" customHeight="1" x14ac:dyDescent="0.3">
      <c r="I14893" s="47"/>
    </row>
    <row r="14894" spans="9:9" ht="15" customHeight="1" x14ac:dyDescent="0.3">
      <c r="I14894" s="47"/>
    </row>
    <row r="14895" spans="9:9" ht="15" customHeight="1" x14ac:dyDescent="0.3">
      <c r="I14895" s="47"/>
    </row>
    <row r="14896" spans="9:9" ht="15" customHeight="1" x14ac:dyDescent="0.3">
      <c r="I14896" s="47"/>
    </row>
    <row r="14897" spans="9:9" ht="15" customHeight="1" x14ac:dyDescent="0.3">
      <c r="I14897" s="47"/>
    </row>
    <row r="14898" spans="9:9" ht="15" customHeight="1" x14ac:dyDescent="0.3">
      <c r="I14898" s="47"/>
    </row>
    <row r="14899" spans="9:9" ht="15" customHeight="1" x14ac:dyDescent="0.3">
      <c r="I14899" s="47"/>
    </row>
    <row r="14900" spans="9:9" ht="15" customHeight="1" x14ac:dyDescent="0.3">
      <c r="I14900" s="47"/>
    </row>
    <row r="14901" spans="9:9" ht="15" customHeight="1" x14ac:dyDescent="0.3">
      <c r="I14901" s="47"/>
    </row>
    <row r="14902" spans="9:9" ht="15" customHeight="1" x14ac:dyDescent="0.3">
      <c r="I14902" s="47"/>
    </row>
    <row r="14903" spans="9:9" ht="15" customHeight="1" x14ac:dyDescent="0.3">
      <c r="I14903" s="47"/>
    </row>
    <row r="14904" spans="9:9" ht="15" customHeight="1" x14ac:dyDescent="0.3">
      <c r="I14904" s="47"/>
    </row>
    <row r="14905" spans="9:9" ht="15" customHeight="1" x14ac:dyDescent="0.3">
      <c r="I14905" s="47"/>
    </row>
    <row r="14906" spans="9:9" ht="15" customHeight="1" x14ac:dyDescent="0.3">
      <c r="I14906" s="47"/>
    </row>
    <row r="14907" spans="9:9" ht="15" customHeight="1" x14ac:dyDescent="0.3">
      <c r="I14907" s="47"/>
    </row>
    <row r="14908" spans="9:9" ht="15" customHeight="1" x14ac:dyDescent="0.3">
      <c r="I14908" s="47"/>
    </row>
    <row r="14909" spans="9:9" ht="15" customHeight="1" x14ac:dyDescent="0.3">
      <c r="I14909" s="47"/>
    </row>
    <row r="14910" spans="9:9" ht="15" customHeight="1" x14ac:dyDescent="0.3">
      <c r="I14910" s="47"/>
    </row>
    <row r="14911" spans="9:9" ht="15" customHeight="1" x14ac:dyDescent="0.3">
      <c r="I14911" s="47"/>
    </row>
    <row r="14912" spans="9:9" ht="15" customHeight="1" x14ac:dyDescent="0.3">
      <c r="I14912" s="47"/>
    </row>
    <row r="14913" spans="9:9" ht="15" customHeight="1" x14ac:dyDescent="0.3">
      <c r="I14913" s="47"/>
    </row>
    <row r="14914" spans="9:9" ht="15" customHeight="1" x14ac:dyDescent="0.3">
      <c r="I14914" s="47"/>
    </row>
    <row r="14915" spans="9:9" ht="15" customHeight="1" x14ac:dyDescent="0.3">
      <c r="I14915" s="47"/>
    </row>
    <row r="14916" spans="9:9" ht="15" customHeight="1" x14ac:dyDescent="0.3">
      <c r="I14916" s="47"/>
    </row>
    <row r="14917" spans="9:9" ht="15" customHeight="1" x14ac:dyDescent="0.3">
      <c r="I14917" s="47"/>
    </row>
    <row r="14918" spans="9:9" ht="15" customHeight="1" x14ac:dyDescent="0.3">
      <c r="I14918" s="47"/>
    </row>
    <row r="14919" spans="9:9" ht="15" customHeight="1" x14ac:dyDescent="0.3">
      <c r="I14919" s="47"/>
    </row>
    <row r="14920" spans="9:9" ht="15" customHeight="1" x14ac:dyDescent="0.3">
      <c r="I14920" s="47"/>
    </row>
    <row r="14921" spans="9:9" ht="15" customHeight="1" x14ac:dyDescent="0.3">
      <c r="I14921" s="47"/>
    </row>
    <row r="14922" spans="9:9" ht="15" customHeight="1" x14ac:dyDescent="0.3">
      <c r="I14922" s="47"/>
    </row>
    <row r="14923" spans="9:9" ht="15" customHeight="1" x14ac:dyDescent="0.3">
      <c r="I14923" s="47"/>
    </row>
    <row r="14924" spans="9:9" ht="15" customHeight="1" x14ac:dyDescent="0.3">
      <c r="I14924" s="47"/>
    </row>
    <row r="14925" spans="9:9" ht="15" customHeight="1" x14ac:dyDescent="0.3">
      <c r="I14925" s="47"/>
    </row>
    <row r="14926" spans="9:9" ht="15" customHeight="1" x14ac:dyDescent="0.3">
      <c r="I14926" s="47"/>
    </row>
    <row r="14927" spans="9:9" ht="15" customHeight="1" x14ac:dyDescent="0.3">
      <c r="I14927" s="47"/>
    </row>
    <row r="14928" spans="9:9" ht="15" customHeight="1" x14ac:dyDescent="0.3">
      <c r="I14928" s="47"/>
    </row>
    <row r="14929" spans="9:9" ht="15" customHeight="1" x14ac:dyDescent="0.3">
      <c r="I14929" s="47"/>
    </row>
    <row r="14930" spans="9:9" ht="15" customHeight="1" x14ac:dyDescent="0.3">
      <c r="I14930" s="47"/>
    </row>
    <row r="14931" spans="9:9" ht="15" customHeight="1" x14ac:dyDescent="0.3">
      <c r="I14931" s="47"/>
    </row>
    <row r="14932" spans="9:9" ht="15" customHeight="1" x14ac:dyDescent="0.3">
      <c r="I14932" s="47"/>
    </row>
    <row r="14933" spans="9:9" ht="15" customHeight="1" x14ac:dyDescent="0.3">
      <c r="I14933" s="47"/>
    </row>
    <row r="14934" spans="9:9" ht="15" customHeight="1" x14ac:dyDescent="0.3">
      <c r="I14934" s="47"/>
    </row>
    <row r="14935" spans="9:9" ht="15" customHeight="1" x14ac:dyDescent="0.3">
      <c r="I14935" s="47"/>
    </row>
    <row r="14936" spans="9:9" ht="15" customHeight="1" x14ac:dyDescent="0.3">
      <c r="I14936" s="47"/>
    </row>
    <row r="14937" spans="9:9" ht="15" customHeight="1" x14ac:dyDescent="0.3">
      <c r="I14937" s="47"/>
    </row>
    <row r="14938" spans="9:9" ht="15" customHeight="1" x14ac:dyDescent="0.3">
      <c r="I14938" s="47"/>
    </row>
    <row r="14939" spans="9:9" ht="15" customHeight="1" x14ac:dyDescent="0.3">
      <c r="I14939" s="47"/>
    </row>
    <row r="14940" spans="9:9" ht="15" customHeight="1" x14ac:dyDescent="0.3">
      <c r="I14940" s="47"/>
    </row>
    <row r="14941" spans="9:9" ht="15" customHeight="1" x14ac:dyDescent="0.3">
      <c r="I14941" s="47"/>
    </row>
    <row r="14942" spans="9:9" ht="15" customHeight="1" x14ac:dyDescent="0.3">
      <c r="I14942" s="47"/>
    </row>
    <row r="14943" spans="9:9" ht="15" customHeight="1" x14ac:dyDescent="0.3">
      <c r="I14943" s="47"/>
    </row>
    <row r="14944" spans="9:9" ht="15" customHeight="1" x14ac:dyDescent="0.3">
      <c r="I14944" s="47"/>
    </row>
    <row r="14945" spans="9:9" ht="15" customHeight="1" x14ac:dyDescent="0.3">
      <c r="I14945" s="47"/>
    </row>
    <row r="14946" spans="9:9" ht="15" customHeight="1" x14ac:dyDescent="0.3">
      <c r="I14946" s="47"/>
    </row>
    <row r="14947" spans="9:9" ht="15" customHeight="1" x14ac:dyDescent="0.3">
      <c r="I14947" s="47"/>
    </row>
    <row r="14948" spans="9:9" ht="15" customHeight="1" x14ac:dyDescent="0.3">
      <c r="I14948" s="47"/>
    </row>
    <row r="14949" spans="9:9" ht="15" customHeight="1" x14ac:dyDescent="0.3">
      <c r="I14949" s="47"/>
    </row>
    <row r="14950" spans="9:9" ht="15" customHeight="1" x14ac:dyDescent="0.3">
      <c r="I14950" s="47"/>
    </row>
    <row r="14951" spans="9:9" ht="15" customHeight="1" x14ac:dyDescent="0.3">
      <c r="I14951" s="47"/>
    </row>
    <row r="14952" spans="9:9" ht="15" customHeight="1" x14ac:dyDescent="0.3">
      <c r="I14952" s="47"/>
    </row>
    <row r="14953" spans="9:9" ht="15" customHeight="1" x14ac:dyDescent="0.3">
      <c r="I14953" s="47"/>
    </row>
    <row r="14954" spans="9:9" ht="15" customHeight="1" x14ac:dyDescent="0.3">
      <c r="I14954" s="47"/>
    </row>
    <row r="14955" spans="9:9" ht="15" customHeight="1" x14ac:dyDescent="0.3">
      <c r="I14955" s="47"/>
    </row>
    <row r="14956" spans="9:9" ht="15" customHeight="1" x14ac:dyDescent="0.3">
      <c r="I14956" s="47"/>
    </row>
    <row r="14957" spans="9:9" ht="15" customHeight="1" x14ac:dyDescent="0.3">
      <c r="I14957" s="47"/>
    </row>
    <row r="14958" spans="9:9" ht="15" customHeight="1" x14ac:dyDescent="0.3">
      <c r="I14958" s="47"/>
    </row>
    <row r="14959" spans="9:9" ht="15" customHeight="1" x14ac:dyDescent="0.3">
      <c r="I14959" s="47"/>
    </row>
    <row r="14960" spans="9:9" ht="15" customHeight="1" x14ac:dyDescent="0.3">
      <c r="I14960" s="47"/>
    </row>
    <row r="14961" spans="9:9" ht="15" customHeight="1" x14ac:dyDescent="0.3">
      <c r="I14961" s="47"/>
    </row>
    <row r="14962" spans="9:9" ht="15" customHeight="1" x14ac:dyDescent="0.3">
      <c r="I14962" s="47"/>
    </row>
    <row r="14963" spans="9:9" ht="15" customHeight="1" x14ac:dyDescent="0.3">
      <c r="I14963" s="47"/>
    </row>
    <row r="14964" spans="9:9" ht="15" customHeight="1" x14ac:dyDescent="0.3">
      <c r="I14964" s="47"/>
    </row>
    <row r="14965" spans="9:9" ht="15" customHeight="1" x14ac:dyDescent="0.3">
      <c r="I14965" s="47"/>
    </row>
    <row r="14966" spans="9:9" ht="15" customHeight="1" x14ac:dyDescent="0.3">
      <c r="I14966" s="47"/>
    </row>
    <row r="14967" spans="9:9" ht="15" customHeight="1" x14ac:dyDescent="0.3">
      <c r="I14967" s="47"/>
    </row>
    <row r="14968" spans="9:9" ht="15" customHeight="1" x14ac:dyDescent="0.3">
      <c r="I14968" s="47"/>
    </row>
    <row r="14969" spans="9:9" ht="15" customHeight="1" x14ac:dyDescent="0.3">
      <c r="I14969" s="47"/>
    </row>
    <row r="14970" spans="9:9" ht="15" customHeight="1" x14ac:dyDescent="0.3">
      <c r="I14970" s="47"/>
    </row>
    <row r="14971" spans="9:9" ht="15" customHeight="1" x14ac:dyDescent="0.3">
      <c r="I14971" s="47"/>
    </row>
    <row r="14972" spans="9:9" ht="15" customHeight="1" x14ac:dyDescent="0.3">
      <c r="I14972" s="47"/>
    </row>
    <row r="14973" spans="9:9" ht="15" customHeight="1" x14ac:dyDescent="0.3">
      <c r="I14973" s="47"/>
    </row>
    <row r="14974" spans="9:9" ht="15" customHeight="1" x14ac:dyDescent="0.3">
      <c r="I14974" s="47"/>
    </row>
    <row r="14975" spans="9:9" ht="15" customHeight="1" x14ac:dyDescent="0.3">
      <c r="I14975" s="47"/>
    </row>
    <row r="14976" spans="9:9" ht="15" customHeight="1" x14ac:dyDescent="0.3">
      <c r="I14976" s="47"/>
    </row>
    <row r="14977" spans="9:9" ht="15" customHeight="1" x14ac:dyDescent="0.3">
      <c r="I14977" s="47"/>
    </row>
    <row r="14978" spans="9:9" ht="15" customHeight="1" x14ac:dyDescent="0.3">
      <c r="I14978" s="47"/>
    </row>
    <row r="14979" spans="9:9" ht="15" customHeight="1" x14ac:dyDescent="0.3">
      <c r="I14979" s="47"/>
    </row>
    <row r="14980" spans="9:9" ht="15" customHeight="1" x14ac:dyDescent="0.3">
      <c r="I14980" s="47"/>
    </row>
    <row r="14981" spans="9:9" ht="15" customHeight="1" x14ac:dyDescent="0.3">
      <c r="I14981" s="47"/>
    </row>
    <row r="14982" spans="9:9" ht="15" customHeight="1" x14ac:dyDescent="0.3">
      <c r="I14982" s="47"/>
    </row>
    <row r="14983" spans="9:9" ht="15" customHeight="1" x14ac:dyDescent="0.3">
      <c r="I14983" s="47"/>
    </row>
    <row r="14984" spans="9:9" ht="15" customHeight="1" x14ac:dyDescent="0.3">
      <c r="I14984" s="47"/>
    </row>
    <row r="14985" spans="9:9" ht="15" customHeight="1" x14ac:dyDescent="0.3">
      <c r="I14985" s="47"/>
    </row>
    <row r="14986" spans="9:9" ht="15" customHeight="1" x14ac:dyDescent="0.3">
      <c r="I14986" s="47"/>
    </row>
    <row r="14987" spans="9:9" ht="15" customHeight="1" x14ac:dyDescent="0.3">
      <c r="I14987" s="47"/>
    </row>
    <row r="14988" spans="9:9" ht="15" customHeight="1" x14ac:dyDescent="0.3">
      <c r="I14988" s="47"/>
    </row>
    <row r="14989" spans="9:9" ht="15" customHeight="1" x14ac:dyDescent="0.3">
      <c r="I14989" s="47"/>
    </row>
    <row r="14990" spans="9:9" ht="15" customHeight="1" x14ac:dyDescent="0.3">
      <c r="I14990" s="47"/>
    </row>
    <row r="14991" spans="9:9" ht="15" customHeight="1" x14ac:dyDescent="0.3">
      <c r="I14991" s="47"/>
    </row>
    <row r="14992" spans="9:9" ht="15" customHeight="1" x14ac:dyDescent="0.3">
      <c r="I14992" s="47"/>
    </row>
    <row r="14993" spans="9:9" ht="15" customHeight="1" x14ac:dyDescent="0.3">
      <c r="I14993" s="47"/>
    </row>
    <row r="14994" spans="9:9" ht="15" customHeight="1" x14ac:dyDescent="0.3">
      <c r="I14994" s="47"/>
    </row>
    <row r="14995" spans="9:9" ht="15" customHeight="1" x14ac:dyDescent="0.3">
      <c r="I14995" s="47"/>
    </row>
    <row r="14996" spans="9:9" ht="15" customHeight="1" x14ac:dyDescent="0.3">
      <c r="I14996" s="47"/>
    </row>
    <row r="14997" spans="9:9" ht="15" customHeight="1" x14ac:dyDescent="0.3">
      <c r="I14997" s="47"/>
    </row>
    <row r="14998" spans="9:9" ht="15" customHeight="1" x14ac:dyDescent="0.3">
      <c r="I14998" s="47"/>
    </row>
    <row r="14999" spans="9:9" ht="15" customHeight="1" x14ac:dyDescent="0.3">
      <c r="I14999" s="47"/>
    </row>
    <row r="15000" spans="9:9" ht="15" customHeight="1" x14ac:dyDescent="0.3">
      <c r="I15000" s="47"/>
    </row>
    <row r="15001" spans="9:9" ht="15" customHeight="1" x14ac:dyDescent="0.3">
      <c r="I15001" s="47"/>
    </row>
    <row r="15002" spans="9:9" ht="15" customHeight="1" x14ac:dyDescent="0.3">
      <c r="I15002" s="47"/>
    </row>
    <row r="15003" spans="9:9" ht="15" customHeight="1" x14ac:dyDescent="0.3">
      <c r="I15003" s="47"/>
    </row>
    <row r="15004" spans="9:9" ht="15" customHeight="1" x14ac:dyDescent="0.3">
      <c r="I15004" s="47"/>
    </row>
    <row r="15005" spans="9:9" ht="15" customHeight="1" x14ac:dyDescent="0.3">
      <c r="I15005" s="47"/>
    </row>
    <row r="15006" spans="9:9" ht="15" customHeight="1" x14ac:dyDescent="0.3">
      <c r="I15006" s="47"/>
    </row>
    <row r="15007" spans="9:9" ht="15" customHeight="1" x14ac:dyDescent="0.3">
      <c r="I15007" s="47"/>
    </row>
    <row r="15008" spans="9:9" ht="15" customHeight="1" x14ac:dyDescent="0.3">
      <c r="I15008" s="47"/>
    </row>
    <row r="15009" spans="9:9" ht="15" customHeight="1" x14ac:dyDescent="0.3">
      <c r="I15009" s="47"/>
    </row>
    <row r="15010" spans="9:9" ht="15" customHeight="1" x14ac:dyDescent="0.3">
      <c r="I15010" s="47"/>
    </row>
    <row r="15011" spans="9:9" ht="15" customHeight="1" x14ac:dyDescent="0.3">
      <c r="I15011" s="47"/>
    </row>
    <row r="15012" spans="9:9" ht="15" customHeight="1" x14ac:dyDescent="0.3">
      <c r="I15012" s="47"/>
    </row>
    <row r="15013" spans="9:9" ht="15" customHeight="1" x14ac:dyDescent="0.3">
      <c r="I15013" s="47"/>
    </row>
    <row r="15014" spans="9:9" ht="15" customHeight="1" x14ac:dyDescent="0.3">
      <c r="I15014" s="47"/>
    </row>
    <row r="15015" spans="9:9" ht="15" customHeight="1" x14ac:dyDescent="0.3">
      <c r="I15015" s="47"/>
    </row>
    <row r="15016" spans="9:9" ht="15" customHeight="1" x14ac:dyDescent="0.3">
      <c r="I15016" s="47"/>
    </row>
    <row r="15017" spans="9:9" ht="15" customHeight="1" x14ac:dyDescent="0.3">
      <c r="I15017" s="47"/>
    </row>
    <row r="15018" spans="9:9" ht="15" customHeight="1" x14ac:dyDescent="0.3">
      <c r="I15018" s="47"/>
    </row>
    <row r="15019" spans="9:9" ht="15" customHeight="1" x14ac:dyDescent="0.3">
      <c r="I15019" s="47"/>
    </row>
    <row r="15020" spans="9:9" ht="15" customHeight="1" x14ac:dyDescent="0.3">
      <c r="I15020" s="47"/>
    </row>
    <row r="15021" spans="9:9" ht="15" customHeight="1" x14ac:dyDescent="0.3">
      <c r="I15021" s="47"/>
    </row>
    <row r="15022" spans="9:9" ht="15" customHeight="1" x14ac:dyDescent="0.3">
      <c r="I15022" s="47"/>
    </row>
    <row r="15023" spans="9:9" ht="15" customHeight="1" x14ac:dyDescent="0.3">
      <c r="I15023" s="47"/>
    </row>
    <row r="15024" spans="9:9" ht="15" customHeight="1" x14ac:dyDescent="0.3">
      <c r="I15024" s="47"/>
    </row>
    <row r="15025" spans="9:9" ht="15" customHeight="1" x14ac:dyDescent="0.3">
      <c r="I15025" s="47"/>
    </row>
    <row r="15026" spans="9:9" ht="15" customHeight="1" x14ac:dyDescent="0.3">
      <c r="I15026" s="47"/>
    </row>
    <row r="15027" spans="9:9" ht="15" customHeight="1" x14ac:dyDescent="0.3">
      <c r="I15027" s="47"/>
    </row>
    <row r="15028" spans="9:9" ht="15" customHeight="1" x14ac:dyDescent="0.3">
      <c r="I15028" s="47"/>
    </row>
    <row r="15029" spans="9:9" ht="15" customHeight="1" x14ac:dyDescent="0.3">
      <c r="I15029" s="47"/>
    </row>
    <row r="15030" spans="9:9" ht="15" customHeight="1" x14ac:dyDescent="0.3">
      <c r="I15030" s="47"/>
    </row>
    <row r="15031" spans="9:9" ht="15" customHeight="1" x14ac:dyDescent="0.3">
      <c r="I15031" s="47"/>
    </row>
    <row r="15032" spans="9:9" ht="15" customHeight="1" x14ac:dyDescent="0.3">
      <c r="I15032" s="47"/>
    </row>
    <row r="15033" spans="9:9" ht="15" customHeight="1" x14ac:dyDescent="0.3">
      <c r="I15033" s="47"/>
    </row>
    <row r="15034" spans="9:9" ht="15" customHeight="1" x14ac:dyDescent="0.3">
      <c r="I15034" s="47"/>
    </row>
    <row r="15035" spans="9:9" ht="15" customHeight="1" x14ac:dyDescent="0.3">
      <c r="I15035" s="47"/>
    </row>
    <row r="15036" spans="9:9" ht="15" customHeight="1" x14ac:dyDescent="0.3">
      <c r="I15036" s="47"/>
    </row>
    <row r="15037" spans="9:9" ht="15" customHeight="1" x14ac:dyDescent="0.3">
      <c r="I15037" s="47"/>
    </row>
    <row r="15038" spans="9:9" ht="15" customHeight="1" x14ac:dyDescent="0.3">
      <c r="I15038" s="47"/>
    </row>
    <row r="15039" spans="9:9" ht="15" customHeight="1" x14ac:dyDescent="0.3">
      <c r="I15039" s="47"/>
    </row>
    <row r="15040" spans="9:9" ht="15" customHeight="1" x14ac:dyDescent="0.3">
      <c r="I15040" s="47"/>
    </row>
    <row r="15041" spans="9:9" ht="15" customHeight="1" x14ac:dyDescent="0.3">
      <c r="I15041" s="47"/>
    </row>
    <row r="15042" spans="9:9" ht="15" customHeight="1" x14ac:dyDescent="0.3">
      <c r="I15042" s="47"/>
    </row>
    <row r="15043" spans="9:9" ht="15" customHeight="1" x14ac:dyDescent="0.3">
      <c r="I15043" s="47"/>
    </row>
    <row r="15044" spans="9:9" ht="15" customHeight="1" x14ac:dyDescent="0.3">
      <c r="I15044" s="47"/>
    </row>
    <row r="15045" spans="9:9" ht="15" customHeight="1" x14ac:dyDescent="0.3">
      <c r="I15045" s="47"/>
    </row>
    <row r="15046" spans="9:9" ht="15" customHeight="1" x14ac:dyDescent="0.3">
      <c r="I15046" s="47"/>
    </row>
    <row r="15047" spans="9:9" ht="15" customHeight="1" x14ac:dyDescent="0.3">
      <c r="I15047" s="47"/>
    </row>
    <row r="15048" spans="9:9" ht="15" customHeight="1" x14ac:dyDescent="0.3">
      <c r="I15048" s="47"/>
    </row>
    <row r="15049" spans="9:9" ht="15" customHeight="1" x14ac:dyDescent="0.3">
      <c r="I15049" s="47"/>
    </row>
    <row r="15050" spans="9:9" ht="15" customHeight="1" x14ac:dyDescent="0.3">
      <c r="I15050" s="47"/>
    </row>
    <row r="15051" spans="9:9" ht="15" customHeight="1" x14ac:dyDescent="0.3">
      <c r="I15051" s="47"/>
    </row>
    <row r="15052" spans="9:9" ht="15" customHeight="1" x14ac:dyDescent="0.3">
      <c r="I15052" s="47"/>
    </row>
    <row r="15053" spans="9:9" ht="15" customHeight="1" x14ac:dyDescent="0.3">
      <c r="I15053" s="47"/>
    </row>
    <row r="15054" spans="9:9" ht="15" customHeight="1" x14ac:dyDescent="0.3">
      <c r="I15054" s="47"/>
    </row>
    <row r="15055" spans="9:9" ht="15" customHeight="1" x14ac:dyDescent="0.3">
      <c r="I15055" s="47"/>
    </row>
    <row r="15056" spans="9:9" ht="15" customHeight="1" x14ac:dyDescent="0.3">
      <c r="I15056" s="47"/>
    </row>
    <row r="15057" spans="9:9" ht="15" customHeight="1" x14ac:dyDescent="0.3">
      <c r="I15057" s="47"/>
    </row>
    <row r="15058" spans="9:9" ht="15" customHeight="1" x14ac:dyDescent="0.3">
      <c r="I15058" s="47"/>
    </row>
    <row r="15059" spans="9:9" ht="15" customHeight="1" x14ac:dyDescent="0.3">
      <c r="I15059" s="47"/>
    </row>
    <row r="15060" spans="9:9" ht="15" customHeight="1" x14ac:dyDescent="0.3">
      <c r="I15060" s="47"/>
    </row>
    <row r="15061" spans="9:9" ht="15" customHeight="1" x14ac:dyDescent="0.3">
      <c r="I15061" s="47"/>
    </row>
    <row r="15062" spans="9:9" ht="15" customHeight="1" x14ac:dyDescent="0.3">
      <c r="I15062" s="47"/>
    </row>
    <row r="15063" spans="9:9" ht="15" customHeight="1" x14ac:dyDescent="0.3">
      <c r="I15063" s="47"/>
    </row>
    <row r="15064" spans="9:9" ht="15" customHeight="1" x14ac:dyDescent="0.3">
      <c r="I15064" s="47"/>
    </row>
    <row r="15065" spans="9:9" ht="15" customHeight="1" x14ac:dyDescent="0.3">
      <c r="I15065" s="47"/>
    </row>
    <row r="15066" spans="9:9" ht="15" customHeight="1" x14ac:dyDescent="0.3">
      <c r="I15066" s="47"/>
    </row>
    <row r="15067" spans="9:9" ht="15" customHeight="1" x14ac:dyDescent="0.3">
      <c r="I15067" s="47"/>
    </row>
    <row r="15068" spans="9:9" ht="15" customHeight="1" x14ac:dyDescent="0.3">
      <c r="I15068" s="47"/>
    </row>
    <row r="15069" spans="9:9" ht="15" customHeight="1" x14ac:dyDescent="0.3">
      <c r="I15069" s="47"/>
    </row>
    <row r="15070" spans="9:9" ht="15" customHeight="1" x14ac:dyDescent="0.3">
      <c r="I15070" s="47"/>
    </row>
    <row r="15071" spans="9:9" ht="15" customHeight="1" x14ac:dyDescent="0.3">
      <c r="I15071" s="47"/>
    </row>
    <row r="15072" spans="9:9" ht="15" customHeight="1" x14ac:dyDescent="0.3">
      <c r="I15072" s="47"/>
    </row>
    <row r="15073" spans="9:9" ht="15" customHeight="1" x14ac:dyDescent="0.3">
      <c r="I15073" s="47"/>
    </row>
    <row r="15074" spans="9:9" ht="15" customHeight="1" x14ac:dyDescent="0.3">
      <c r="I15074" s="47"/>
    </row>
    <row r="15075" spans="9:9" ht="15" customHeight="1" x14ac:dyDescent="0.3">
      <c r="I15075" s="47"/>
    </row>
    <row r="15076" spans="9:9" ht="15" customHeight="1" x14ac:dyDescent="0.3">
      <c r="I15076" s="47"/>
    </row>
    <row r="15077" spans="9:9" ht="15" customHeight="1" x14ac:dyDescent="0.3">
      <c r="I15077" s="47"/>
    </row>
    <row r="15078" spans="9:9" ht="15" customHeight="1" x14ac:dyDescent="0.3">
      <c r="I15078" s="47"/>
    </row>
    <row r="15079" spans="9:9" ht="15" customHeight="1" x14ac:dyDescent="0.3">
      <c r="I15079" s="47"/>
    </row>
    <row r="15080" spans="9:9" ht="15" customHeight="1" x14ac:dyDescent="0.3">
      <c r="I15080" s="47"/>
    </row>
    <row r="15081" spans="9:9" ht="15" customHeight="1" x14ac:dyDescent="0.3">
      <c r="I15081" s="47"/>
    </row>
    <row r="15082" spans="9:9" ht="15" customHeight="1" x14ac:dyDescent="0.3">
      <c r="I15082" s="47"/>
    </row>
    <row r="15083" spans="9:9" ht="15" customHeight="1" x14ac:dyDescent="0.3">
      <c r="I15083" s="47"/>
    </row>
    <row r="15084" spans="9:9" ht="15" customHeight="1" x14ac:dyDescent="0.3">
      <c r="I15084" s="47"/>
    </row>
    <row r="15085" spans="9:9" ht="15" customHeight="1" x14ac:dyDescent="0.3">
      <c r="I15085" s="47"/>
    </row>
    <row r="15086" spans="9:9" ht="15" customHeight="1" x14ac:dyDescent="0.3">
      <c r="I15086" s="47"/>
    </row>
    <row r="15087" spans="9:9" ht="15" customHeight="1" x14ac:dyDescent="0.3">
      <c r="I15087" s="47"/>
    </row>
    <row r="15088" spans="9:9" ht="15" customHeight="1" x14ac:dyDescent="0.3">
      <c r="I15088" s="47"/>
    </row>
    <row r="15089" spans="9:9" ht="15" customHeight="1" x14ac:dyDescent="0.3">
      <c r="I15089" s="47"/>
    </row>
    <row r="15090" spans="9:9" ht="15" customHeight="1" x14ac:dyDescent="0.3">
      <c r="I15090" s="47"/>
    </row>
    <row r="15091" spans="9:9" ht="15" customHeight="1" x14ac:dyDescent="0.3">
      <c r="I15091" s="47"/>
    </row>
    <row r="15092" spans="9:9" ht="15" customHeight="1" x14ac:dyDescent="0.3">
      <c r="I15092" s="47"/>
    </row>
    <row r="15093" spans="9:9" ht="15" customHeight="1" x14ac:dyDescent="0.3">
      <c r="I15093" s="47"/>
    </row>
    <row r="15094" spans="9:9" ht="15" customHeight="1" x14ac:dyDescent="0.3">
      <c r="I15094" s="47"/>
    </row>
    <row r="15095" spans="9:9" ht="15" customHeight="1" x14ac:dyDescent="0.3">
      <c r="I15095" s="47"/>
    </row>
    <row r="15096" spans="9:9" ht="15" customHeight="1" x14ac:dyDescent="0.3">
      <c r="I15096" s="47"/>
    </row>
    <row r="15097" spans="9:9" ht="15" customHeight="1" x14ac:dyDescent="0.3">
      <c r="I15097" s="47"/>
    </row>
    <row r="15098" spans="9:9" ht="15" customHeight="1" x14ac:dyDescent="0.3">
      <c r="I15098" s="47"/>
    </row>
    <row r="15099" spans="9:9" ht="15" customHeight="1" x14ac:dyDescent="0.3">
      <c r="I15099" s="47"/>
    </row>
    <row r="15100" spans="9:9" ht="15" customHeight="1" x14ac:dyDescent="0.3">
      <c r="I15100" s="47"/>
    </row>
    <row r="15101" spans="9:9" ht="15" customHeight="1" x14ac:dyDescent="0.3">
      <c r="I15101" s="47"/>
    </row>
    <row r="15102" spans="9:9" ht="15" customHeight="1" x14ac:dyDescent="0.3">
      <c r="I15102" s="47"/>
    </row>
    <row r="15103" spans="9:9" ht="15" customHeight="1" x14ac:dyDescent="0.3">
      <c r="I15103" s="47"/>
    </row>
    <row r="15104" spans="9:9" ht="15" customHeight="1" x14ac:dyDescent="0.3">
      <c r="I15104" s="47"/>
    </row>
    <row r="15105" spans="9:9" ht="15" customHeight="1" x14ac:dyDescent="0.3">
      <c r="I15105" s="47"/>
    </row>
    <row r="15106" spans="9:9" ht="15" customHeight="1" x14ac:dyDescent="0.3">
      <c r="I15106" s="47"/>
    </row>
    <row r="15107" spans="9:9" ht="15" customHeight="1" x14ac:dyDescent="0.3">
      <c r="I15107" s="47"/>
    </row>
    <row r="15108" spans="9:9" ht="15" customHeight="1" x14ac:dyDescent="0.3">
      <c r="I15108" s="47"/>
    </row>
    <row r="15109" spans="9:9" ht="15" customHeight="1" x14ac:dyDescent="0.3">
      <c r="I15109" s="47"/>
    </row>
    <row r="15110" spans="9:9" ht="15" customHeight="1" x14ac:dyDescent="0.3">
      <c r="I15110" s="47"/>
    </row>
    <row r="15111" spans="9:9" ht="15" customHeight="1" x14ac:dyDescent="0.3">
      <c r="I15111" s="47"/>
    </row>
    <row r="15112" spans="9:9" ht="15" customHeight="1" x14ac:dyDescent="0.3">
      <c r="I15112" s="47"/>
    </row>
    <row r="15113" spans="9:9" ht="15" customHeight="1" x14ac:dyDescent="0.3">
      <c r="I15113" s="47"/>
    </row>
    <row r="15114" spans="9:9" ht="15" customHeight="1" x14ac:dyDescent="0.3">
      <c r="I15114" s="47"/>
    </row>
    <row r="15115" spans="9:9" ht="15" customHeight="1" x14ac:dyDescent="0.3">
      <c r="I15115" s="47"/>
    </row>
    <row r="15116" spans="9:9" ht="15" customHeight="1" x14ac:dyDescent="0.3">
      <c r="I15116" s="47"/>
    </row>
    <row r="15117" spans="9:9" ht="15" customHeight="1" x14ac:dyDescent="0.3">
      <c r="I15117" s="47"/>
    </row>
    <row r="15118" spans="9:9" ht="15" customHeight="1" x14ac:dyDescent="0.3">
      <c r="I15118" s="47"/>
    </row>
    <row r="15119" spans="9:9" ht="15" customHeight="1" x14ac:dyDescent="0.3">
      <c r="I15119" s="47"/>
    </row>
    <row r="15120" spans="9:9" ht="15" customHeight="1" x14ac:dyDescent="0.3">
      <c r="I15120" s="47"/>
    </row>
    <row r="15121" spans="9:9" ht="15" customHeight="1" x14ac:dyDescent="0.3">
      <c r="I15121" s="47"/>
    </row>
    <row r="15122" spans="9:9" ht="15" customHeight="1" x14ac:dyDescent="0.3">
      <c r="I15122" s="47"/>
    </row>
    <row r="15123" spans="9:9" ht="15" customHeight="1" x14ac:dyDescent="0.3">
      <c r="I15123" s="47"/>
    </row>
    <row r="15124" spans="9:9" ht="15" customHeight="1" x14ac:dyDescent="0.3">
      <c r="I15124" s="47"/>
    </row>
    <row r="15125" spans="9:9" ht="15" customHeight="1" x14ac:dyDescent="0.3">
      <c r="I15125" s="47"/>
    </row>
    <row r="15126" spans="9:9" ht="15" customHeight="1" x14ac:dyDescent="0.3">
      <c r="I15126" s="47"/>
    </row>
    <row r="15127" spans="9:9" ht="15" customHeight="1" x14ac:dyDescent="0.3">
      <c r="I15127" s="47"/>
    </row>
    <row r="15128" spans="9:9" ht="15" customHeight="1" x14ac:dyDescent="0.3">
      <c r="I15128" s="47"/>
    </row>
    <row r="15129" spans="9:9" ht="15" customHeight="1" x14ac:dyDescent="0.3">
      <c r="I15129" s="47"/>
    </row>
    <row r="15130" spans="9:9" ht="15" customHeight="1" x14ac:dyDescent="0.3">
      <c r="I15130" s="47"/>
    </row>
    <row r="15131" spans="9:9" ht="15" customHeight="1" x14ac:dyDescent="0.3">
      <c r="I15131" s="47"/>
    </row>
    <row r="15132" spans="9:9" ht="15" customHeight="1" x14ac:dyDescent="0.3">
      <c r="I15132" s="47"/>
    </row>
    <row r="15133" spans="9:9" ht="15" customHeight="1" x14ac:dyDescent="0.3">
      <c r="I15133" s="47"/>
    </row>
    <row r="15134" spans="9:9" ht="15" customHeight="1" x14ac:dyDescent="0.3">
      <c r="I15134" s="47"/>
    </row>
    <row r="15135" spans="9:9" ht="15" customHeight="1" x14ac:dyDescent="0.3">
      <c r="I15135" s="47"/>
    </row>
    <row r="15136" spans="9:9" ht="15" customHeight="1" x14ac:dyDescent="0.3">
      <c r="I15136" s="47"/>
    </row>
    <row r="15137" spans="9:9" ht="15" customHeight="1" x14ac:dyDescent="0.3">
      <c r="I15137" s="47"/>
    </row>
    <row r="15138" spans="9:9" ht="15" customHeight="1" x14ac:dyDescent="0.3">
      <c r="I15138" s="47"/>
    </row>
    <row r="15139" spans="9:9" ht="15" customHeight="1" x14ac:dyDescent="0.3">
      <c r="I15139" s="47"/>
    </row>
    <row r="15140" spans="9:9" ht="15" customHeight="1" x14ac:dyDescent="0.3">
      <c r="I15140" s="47"/>
    </row>
    <row r="15141" spans="9:9" ht="15" customHeight="1" x14ac:dyDescent="0.3">
      <c r="I15141" s="47"/>
    </row>
    <row r="15142" spans="9:9" ht="15" customHeight="1" x14ac:dyDescent="0.3">
      <c r="I15142" s="47"/>
    </row>
    <row r="15143" spans="9:9" ht="15" customHeight="1" x14ac:dyDescent="0.3">
      <c r="I15143" s="47"/>
    </row>
    <row r="15144" spans="9:9" ht="15" customHeight="1" x14ac:dyDescent="0.3">
      <c r="I15144" s="47"/>
    </row>
    <row r="15145" spans="9:9" ht="15" customHeight="1" x14ac:dyDescent="0.3">
      <c r="I15145" s="47"/>
    </row>
    <row r="15146" spans="9:9" ht="15" customHeight="1" x14ac:dyDescent="0.3">
      <c r="I15146" s="47"/>
    </row>
    <row r="15147" spans="9:9" ht="15" customHeight="1" x14ac:dyDescent="0.3">
      <c r="I15147" s="47"/>
    </row>
    <row r="15148" spans="9:9" ht="15" customHeight="1" x14ac:dyDescent="0.3">
      <c r="I15148" s="47"/>
    </row>
    <row r="15149" spans="9:9" ht="15" customHeight="1" x14ac:dyDescent="0.3">
      <c r="I15149" s="47"/>
    </row>
    <row r="15150" spans="9:9" ht="15" customHeight="1" x14ac:dyDescent="0.3">
      <c r="I15150" s="47"/>
    </row>
    <row r="15151" spans="9:9" ht="15" customHeight="1" x14ac:dyDescent="0.3">
      <c r="I15151" s="47"/>
    </row>
    <row r="15152" spans="9:9" ht="15" customHeight="1" x14ac:dyDescent="0.3">
      <c r="I15152" s="47"/>
    </row>
    <row r="15153" spans="9:9" ht="15" customHeight="1" x14ac:dyDescent="0.3">
      <c r="I15153" s="47"/>
    </row>
    <row r="15154" spans="9:9" ht="15" customHeight="1" x14ac:dyDescent="0.3">
      <c r="I15154" s="47"/>
    </row>
    <row r="15155" spans="9:9" ht="15" customHeight="1" x14ac:dyDescent="0.3">
      <c r="I15155" s="47"/>
    </row>
    <row r="15156" spans="9:9" ht="15" customHeight="1" x14ac:dyDescent="0.3">
      <c r="I15156" s="47"/>
    </row>
    <row r="15157" spans="9:9" ht="15" customHeight="1" x14ac:dyDescent="0.3">
      <c r="I15157" s="47"/>
    </row>
    <row r="15158" spans="9:9" ht="15" customHeight="1" x14ac:dyDescent="0.3">
      <c r="I15158" s="47"/>
    </row>
    <row r="15159" spans="9:9" ht="15" customHeight="1" x14ac:dyDescent="0.3">
      <c r="I15159" s="47"/>
    </row>
    <row r="15160" spans="9:9" ht="15" customHeight="1" x14ac:dyDescent="0.3">
      <c r="I15160" s="47"/>
    </row>
    <row r="15161" spans="9:9" ht="15" customHeight="1" x14ac:dyDescent="0.3">
      <c r="I15161" s="47"/>
    </row>
    <row r="15162" spans="9:9" ht="15" customHeight="1" x14ac:dyDescent="0.3">
      <c r="I15162" s="47"/>
    </row>
    <row r="15163" spans="9:9" ht="15" customHeight="1" x14ac:dyDescent="0.3">
      <c r="I15163" s="47"/>
    </row>
    <row r="15164" spans="9:9" ht="15" customHeight="1" x14ac:dyDescent="0.3">
      <c r="I15164" s="47"/>
    </row>
    <row r="15165" spans="9:9" ht="15" customHeight="1" x14ac:dyDescent="0.3">
      <c r="I15165" s="47"/>
    </row>
    <row r="15166" spans="9:9" ht="15" customHeight="1" x14ac:dyDescent="0.3">
      <c r="I15166" s="47"/>
    </row>
    <row r="15167" spans="9:9" ht="15" customHeight="1" x14ac:dyDescent="0.3">
      <c r="I15167" s="47"/>
    </row>
    <row r="15168" spans="9:9" ht="15" customHeight="1" x14ac:dyDescent="0.3">
      <c r="I15168" s="47"/>
    </row>
    <row r="15169" spans="9:9" ht="15" customHeight="1" x14ac:dyDescent="0.3">
      <c r="I15169" s="47"/>
    </row>
    <row r="15170" spans="9:9" ht="15" customHeight="1" x14ac:dyDescent="0.3">
      <c r="I15170" s="47"/>
    </row>
    <row r="15171" spans="9:9" ht="15" customHeight="1" x14ac:dyDescent="0.3">
      <c r="I15171" s="47"/>
    </row>
    <row r="15172" spans="9:9" ht="15" customHeight="1" x14ac:dyDescent="0.3">
      <c r="I15172" s="47"/>
    </row>
    <row r="15173" spans="9:9" ht="15" customHeight="1" x14ac:dyDescent="0.3">
      <c r="I15173" s="47"/>
    </row>
    <row r="15174" spans="9:9" ht="15" customHeight="1" x14ac:dyDescent="0.3">
      <c r="I15174" s="47"/>
    </row>
    <row r="15175" spans="9:9" ht="15" customHeight="1" x14ac:dyDescent="0.3">
      <c r="I15175" s="47"/>
    </row>
    <row r="15176" spans="9:9" ht="15" customHeight="1" x14ac:dyDescent="0.3">
      <c r="I15176" s="47"/>
    </row>
    <row r="15177" spans="9:9" ht="15" customHeight="1" x14ac:dyDescent="0.3">
      <c r="I15177" s="47"/>
    </row>
    <row r="15178" spans="9:9" ht="15" customHeight="1" x14ac:dyDescent="0.3">
      <c r="I15178" s="47"/>
    </row>
    <row r="15179" spans="9:9" ht="15" customHeight="1" x14ac:dyDescent="0.3">
      <c r="I15179" s="47"/>
    </row>
    <row r="15180" spans="9:9" ht="15" customHeight="1" x14ac:dyDescent="0.3">
      <c r="I15180" s="47"/>
    </row>
    <row r="15181" spans="9:9" ht="15" customHeight="1" x14ac:dyDescent="0.3">
      <c r="I15181" s="47"/>
    </row>
    <row r="15182" spans="9:9" ht="15" customHeight="1" x14ac:dyDescent="0.3">
      <c r="I15182" s="47"/>
    </row>
    <row r="15183" spans="9:9" ht="15" customHeight="1" x14ac:dyDescent="0.3">
      <c r="I15183" s="47"/>
    </row>
    <row r="15184" spans="9:9" ht="15" customHeight="1" x14ac:dyDescent="0.3">
      <c r="I15184" s="47"/>
    </row>
    <row r="15185" spans="9:9" ht="15" customHeight="1" x14ac:dyDescent="0.3">
      <c r="I15185" s="47"/>
    </row>
    <row r="15186" spans="9:9" ht="15" customHeight="1" x14ac:dyDescent="0.3">
      <c r="I15186" s="47"/>
    </row>
    <row r="15187" spans="9:9" ht="15" customHeight="1" x14ac:dyDescent="0.3">
      <c r="I15187" s="47"/>
    </row>
    <row r="15188" spans="9:9" ht="15" customHeight="1" x14ac:dyDescent="0.3">
      <c r="I15188" s="47"/>
    </row>
    <row r="15189" spans="9:9" ht="15" customHeight="1" x14ac:dyDescent="0.3">
      <c r="I15189" s="47"/>
    </row>
    <row r="15190" spans="9:9" ht="15" customHeight="1" x14ac:dyDescent="0.3">
      <c r="I15190" s="47"/>
    </row>
    <row r="15191" spans="9:9" ht="15" customHeight="1" x14ac:dyDescent="0.3">
      <c r="I15191" s="47"/>
    </row>
    <row r="15192" spans="9:9" ht="15" customHeight="1" x14ac:dyDescent="0.3">
      <c r="I15192" s="47"/>
    </row>
    <row r="15193" spans="9:9" ht="15" customHeight="1" x14ac:dyDescent="0.3">
      <c r="I15193" s="47"/>
    </row>
    <row r="15194" spans="9:9" ht="15" customHeight="1" x14ac:dyDescent="0.3">
      <c r="I15194" s="47"/>
    </row>
    <row r="15195" spans="9:9" ht="15" customHeight="1" x14ac:dyDescent="0.3">
      <c r="I15195" s="47"/>
    </row>
    <row r="15196" spans="9:9" ht="15" customHeight="1" x14ac:dyDescent="0.3">
      <c r="I15196" s="47"/>
    </row>
    <row r="15197" spans="9:9" ht="15" customHeight="1" x14ac:dyDescent="0.3">
      <c r="I15197" s="47"/>
    </row>
    <row r="15198" spans="9:9" ht="15" customHeight="1" x14ac:dyDescent="0.3">
      <c r="I15198" s="47"/>
    </row>
    <row r="15199" spans="9:9" ht="15" customHeight="1" x14ac:dyDescent="0.3">
      <c r="I15199" s="47"/>
    </row>
    <row r="15200" spans="9:9" ht="15" customHeight="1" x14ac:dyDescent="0.3">
      <c r="I15200" s="47"/>
    </row>
    <row r="15201" spans="9:9" ht="15" customHeight="1" x14ac:dyDescent="0.3">
      <c r="I15201" s="47"/>
    </row>
    <row r="15202" spans="9:9" ht="15" customHeight="1" x14ac:dyDescent="0.3">
      <c r="I15202" s="47"/>
    </row>
    <row r="15203" spans="9:9" ht="15" customHeight="1" x14ac:dyDescent="0.3">
      <c r="I15203" s="47"/>
    </row>
    <row r="15204" spans="9:9" ht="15" customHeight="1" x14ac:dyDescent="0.3">
      <c r="I15204" s="47"/>
    </row>
    <row r="15205" spans="9:9" ht="15" customHeight="1" x14ac:dyDescent="0.3">
      <c r="I15205" s="47"/>
    </row>
    <row r="15206" spans="9:9" ht="15" customHeight="1" x14ac:dyDescent="0.3">
      <c r="I15206" s="47"/>
    </row>
    <row r="15207" spans="9:9" ht="15" customHeight="1" x14ac:dyDescent="0.3">
      <c r="I15207" s="47"/>
    </row>
    <row r="15208" spans="9:9" ht="15" customHeight="1" x14ac:dyDescent="0.3">
      <c r="I15208" s="47"/>
    </row>
    <row r="15209" spans="9:9" ht="15" customHeight="1" x14ac:dyDescent="0.3">
      <c r="I15209" s="47"/>
    </row>
    <row r="15210" spans="9:9" ht="15" customHeight="1" x14ac:dyDescent="0.3">
      <c r="I15210" s="47"/>
    </row>
    <row r="15211" spans="9:9" ht="15" customHeight="1" x14ac:dyDescent="0.3">
      <c r="I15211" s="47"/>
    </row>
    <row r="15212" spans="9:9" ht="15" customHeight="1" x14ac:dyDescent="0.3">
      <c r="I15212" s="47"/>
    </row>
    <row r="15213" spans="9:9" ht="15" customHeight="1" x14ac:dyDescent="0.3">
      <c r="I15213" s="47"/>
    </row>
    <row r="15214" spans="9:9" ht="15" customHeight="1" x14ac:dyDescent="0.3">
      <c r="I15214" s="47"/>
    </row>
    <row r="15215" spans="9:9" ht="15" customHeight="1" x14ac:dyDescent="0.3">
      <c r="I15215" s="47"/>
    </row>
    <row r="15216" spans="9:9" ht="15" customHeight="1" x14ac:dyDescent="0.3">
      <c r="I15216" s="47"/>
    </row>
    <row r="15217" spans="9:9" ht="15" customHeight="1" x14ac:dyDescent="0.3">
      <c r="I15217" s="47"/>
    </row>
    <row r="15218" spans="9:9" ht="15" customHeight="1" x14ac:dyDescent="0.3">
      <c r="I15218" s="47"/>
    </row>
    <row r="15219" spans="9:9" ht="15" customHeight="1" x14ac:dyDescent="0.3">
      <c r="I15219" s="47"/>
    </row>
    <row r="15220" spans="9:9" ht="15" customHeight="1" x14ac:dyDescent="0.3">
      <c r="I15220" s="47"/>
    </row>
    <row r="15221" spans="9:9" ht="15" customHeight="1" x14ac:dyDescent="0.3">
      <c r="I15221" s="47"/>
    </row>
    <row r="15222" spans="9:9" ht="15" customHeight="1" x14ac:dyDescent="0.3">
      <c r="I15222" s="47"/>
    </row>
    <row r="15223" spans="9:9" ht="15" customHeight="1" x14ac:dyDescent="0.3">
      <c r="I15223" s="47"/>
    </row>
    <row r="15224" spans="9:9" ht="15" customHeight="1" x14ac:dyDescent="0.3">
      <c r="I15224" s="47"/>
    </row>
    <row r="15225" spans="9:9" ht="15" customHeight="1" x14ac:dyDescent="0.3">
      <c r="I15225" s="47"/>
    </row>
    <row r="15226" spans="9:9" ht="15" customHeight="1" x14ac:dyDescent="0.3">
      <c r="I15226" s="47"/>
    </row>
    <row r="15227" spans="9:9" ht="15" customHeight="1" x14ac:dyDescent="0.3">
      <c r="I15227" s="47"/>
    </row>
    <row r="15228" spans="9:9" ht="15" customHeight="1" x14ac:dyDescent="0.3">
      <c r="I15228" s="47"/>
    </row>
    <row r="15229" spans="9:9" ht="15" customHeight="1" x14ac:dyDescent="0.3">
      <c r="I15229" s="47"/>
    </row>
    <row r="15230" spans="9:9" ht="15" customHeight="1" x14ac:dyDescent="0.3">
      <c r="I15230" s="47"/>
    </row>
    <row r="15231" spans="9:9" ht="15" customHeight="1" x14ac:dyDescent="0.3">
      <c r="I15231" s="47"/>
    </row>
    <row r="15232" spans="9:9" ht="15" customHeight="1" x14ac:dyDescent="0.3">
      <c r="I15232" s="47"/>
    </row>
    <row r="15233" spans="9:9" ht="15" customHeight="1" x14ac:dyDescent="0.3">
      <c r="I15233" s="47"/>
    </row>
    <row r="15234" spans="9:9" ht="15" customHeight="1" x14ac:dyDescent="0.3">
      <c r="I15234" s="47"/>
    </row>
    <row r="15235" spans="9:9" ht="15" customHeight="1" x14ac:dyDescent="0.3">
      <c r="I15235" s="47"/>
    </row>
    <row r="15236" spans="9:9" ht="15" customHeight="1" x14ac:dyDescent="0.3">
      <c r="I15236" s="47"/>
    </row>
    <row r="15237" spans="9:9" ht="15" customHeight="1" x14ac:dyDescent="0.3">
      <c r="I15237" s="47"/>
    </row>
    <row r="15238" spans="9:9" ht="15" customHeight="1" x14ac:dyDescent="0.3">
      <c r="I15238" s="47"/>
    </row>
    <row r="15239" spans="9:9" ht="15" customHeight="1" x14ac:dyDescent="0.3">
      <c r="I15239" s="47"/>
    </row>
    <row r="15240" spans="9:9" ht="15" customHeight="1" x14ac:dyDescent="0.3">
      <c r="I15240" s="47"/>
    </row>
    <row r="15241" spans="9:9" ht="15" customHeight="1" x14ac:dyDescent="0.3">
      <c r="I15241" s="47"/>
    </row>
    <row r="15242" spans="9:9" ht="15" customHeight="1" x14ac:dyDescent="0.3">
      <c r="I15242" s="47"/>
    </row>
    <row r="15243" spans="9:9" ht="15" customHeight="1" x14ac:dyDescent="0.3">
      <c r="I15243" s="47"/>
    </row>
    <row r="15244" spans="9:9" ht="15" customHeight="1" x14ac:dyDescent="0.3">
      <c r="I15244" s="47"/>
    </row>
    <row r="15245" spans="9:9" ht="15" customHeight="1" x14ac:dyDescent="0.3">
      <c r="I15245" s="47"/>
    </row>
    <row r="15246" spans="9:9" ht="15" customHeight="1" x14ac:dyDescent="0.3">
      <c r="I15246" s="47"/>
    </row>
    <row r="15247" spans="9:9" ht="15" customHeight="1" x14ac:dyDescent="0.3">
      <c r="I15247" s="47"/>
    </row>
    <row r="15248" spans="9:9" ht="15" customHeight="1" x14ac:dyDescent="0.3">
      <c r="I15248" s="47"/>
    </row>
    <row r="15249" spans="9:9" ht="15" customHeight="1" x14ac:dyDescent="0.3">
      <c r="I15249" s="47"/>
    </row>
    <row r="15250" spans="9:9" ht="15" customHeight="1" x14ac:dyDescent="0.3">
      <c r="I15250" s="47"/>
    </row>
    <row r="15251" spans="9:9" ht="15" customHeight="1" x14ac:dyDescent="0.3">
      <c r="I15251" s="47"/>
    </row>
    <row r="15252" spans="9:9" ht="15" customHeight="1" x14ac:dyDescent="0.3">
      <c r="I15252" s="47"/>
    </row>
    <row r="15253" spans="9:9" ht="15" customHeight="1" x14ac:dyDescent="0.3">
      <c r="I15253" s="47"/>
    </row>
    <row r="15254" spans="9:9" ht="15" customHeight="1" x14ac:dyDescent="0.3">
      <c r="I15254" s="47"/>
    </row>
    <row r="15255" spans="9:9" ht="15" customHeight="1" x14ac:dyDescent="0.3">
      <c r="I15255" s="47"/>
    </row>
    <row r="15256" spans="9:9" ht="15" customHeight="1" x14ac:dyDescent="0.3">
      <c r="I15256" s="47"/>
    </row>
    <row r="15257" spans="9:9" ht="15" customHeight="1" x14ac:dyDescent="0.3">
      <c r="I15257" s="47"/>
    </row>
    <row r="15258" spans="9:9" ht="15" customHeight="1" x14ac:dyDescent="0.3">
      <c r="I15258" s="47"/>
    </row>
    <row r="15259" spans="9:9" ht="15" customHeight="1" x14ac:dyDescent="0.3">
      <c r="I15259" s="47"/>
    </row>
    <row r="15260" spans="9:9" ht="15" customHeight="1" x14ac:dyDescent="0.3">
      <c r="I15260" s="47"/>
    </row>
    <row r="15261" spans="9:9" ht="15" customHeight="1" x14ac:dyDescent="0.3">
      <c r="I15261" s="47"/>
    </row>
    <row r="15262" spans="9:9" ht="15" customHeight="1" x14ac:dyDescent="0.3">
      <c r="I15262" s="47"/>
    </row>
    <row r="15263" spans="9:9" ht="15" customHeight="1" x14ac:dyDescent="0.3">
      <c r="I15263" s="47"/>
    </row>
    <row r="15264" spans="9:9" ht="15" customHeight="1" x14ac:dyDescent="0.3">
      <c r="I15264" s="47"/>
    </row>
    <row r="15265" spans="9:9" ht="15" customHeight="1" x14ac:dyDescent="0.3">
      <c r="I15265" s="47"/>
    </row>
    <row r="15266" spans="9:9" ht="15" customHeight="1" x14ac:dyDescent="0.3">
      <c r="I15266" s="47"/>
    </row>
    <row r="15267" spans="9:9" ht="15" customHeight="1" x14ac:dyDescent="0.3">
      <c r="I15267" s="47"/>
    </row>
    <row r="15268" spans="9:9" ht="15" customHeight="1" x14ac:dyDescent="0.3">
      <c r="I15268" s="47"/>
    </row>
    <row r="15269" spans="9:9" ht="15" customHeight="1" x14ac:dyDescent="0.3">
      <c r="I15269" s="47"/>
    </row>
    <row r="15270" spans="9:9" ht="15" customHeight="1" x14ac:dyDescent="0.3">
      <c r="I15270" s="47"/>
    </row>
    <row r="15271" spans="9:9" ht="15" customHeight="1" x14ac:dyDescent="0.3">
      <c r="I15271" s="47"/>
    </row>
    <row r="15272" spans="9:9" ht="15" customHeight="1" x14ac:dyDescent="0.3">
      <c r="I15272" s="47"/>
    </row>
    <row r="15273" spans="9:9" ht="15" customHeight="1" x14ac:dyDescent="0.3">
      <c r="I15273" s="47"/>
    </row>
    <row r="15274" spans="9:9" ht="15" customHeight="1" x14ac:dyDescent="0.3">
      <c r="I15274" s="47"/>
    </row>
    <row r="15275" spans="9:9" ht="15" customHeight="1" x14ac:dyDescent="0.3">
      <c r="I15275" s="47"/>
    </row>
    <row r="15276" spans="9:9" ht="15" customHeight="1" x14ac:dyDescent="0.3">
      <c r="I15276" s="47"/>
    </row>
    <row r="15277" spans="9:9" ht="15" customHeight="1" x14ac:dyDescent="0.3">
      <c r="I15277" s="47"/>
    </row>
    <row r="15278" spans="9:9" ht="15" customHeight="1" x14ac:dyDescent="0.3">
      <c r="I15278" s="47"/>
    </row>
    <row r="15279" spans="9:9" ht="15" customHeight="1" x14ac:dyDescent="0.3">
      <c r="I15279" s="47"/>
    </row>
    <row r="15280" spans="9:9" ht="15" customHeight="1" x14ac:dyDescent="0.3">
      <c r="I15280" s="47"/>
    </row>
    <row r="15281" spans="9:9" ht="15" customHeight="1" x14ac:dyDescent="0.3">
      <c r="I15281" s="47"/>
    </row>
    <row r="15282" spans="9:9" ht="15" customHeight="1" x14ac:dyDescent="0.3">
      <c r="I15282" s="47"/>
    </row>
    <row r="15283" spans="9:9" ht="15" customHeight="1" x14ac:dyDescent="0.3">
      <c r="I15283" s="47"/>
    </row>
    <row r="15284" spans="9:9" ht="15" customHeight="1" x14ac:dyDescent="0.3">
      <c r="I15284" s="47"/>
    </row>
    <row r="15285" spans="9:9" ht="15" customHeight="1" x14ac:dyDescent="0.3">
      <c r="I15285" s="47"/>
    </row>
    <row r="15286" spans="9:9" ht="15" customHeight="1" x14ac:dyDescent="0.3">
      <c r="I15286" s="47"/>
    </row>
    <row r="15287" spans="9:9" ht="15" customHeight="1" x14ac:dyDescent="0.3">
      <c r="I15287" s="47"/>
    </row>
    <row r="15288" spans="9:9" ht="15" customHeight="1" x14ac:dyDescent="0.3">
      <c r="I15288" s="47"/>
    </row>
    <row r="15289" spans="9:9" ht="15" customHeight="1" x14ac:dyDescent="0.3">
      <c r="I15289" s="47"/>
    </row>
    <row r="15290" spans="9:9" ht="15" customHeight="1" x14ac:dyDescent="0.3">
      <c r="I15290" s="47"/>
    </row>
    <row r="15291" spans="9:9" ht="15" customHeight="1" x14ac:dyDescent="0.3">
      <c r="I15291" s="47"/>
    </row>
    <row r="15292" spans="9:9" ht="15" customHeight="1" x14ac:dyDescent="0.3">
      <c r="I15292" s="47"/>
    </row>
    <row r="15293" spans="9:9" ht="15" customHeight="1" x14ac:dyDescent="0.3">
      <c r="I15293" s="47"/>
    </row>
    <row r="15294" spans="9:9" ht="15" customHeight="1" x14ac:dyDescent="0.3">
      <c r="I15294" s="47"/>
    </row>
    <row r="15295" spans="9:9" ht="15" customHeight="1" x14ac:dyDescent="0.3">
      <c r="I15295" s="47"/>
    </row>
    <row r="15296" spans="9:9" ht="15" customHeight="1" x14ac:dyDescent="0.3">
      <c r="I15296" s="47"/>
    </row>
    <row r="15297" spans="9:9" ht="15" customHeight="1" x14ac:dyDescent="0.3">
      <c r="I15297" s="47"/>
    </row>
    <row r="15298" spans="9:9" ht="15" customHeight="1" x14ac:dyDescent="0.3">
      <c r="I15298" s="47"/>
    </row>
    <row r="15299" spans="9:9" ht="15" customHeight="1" x14ac:dyDescent="0.3">
      <c r="I15299" s="47"/>
    </row>
    <row r="15300" spans="9:9" ht="15" customHeight="1" x14ac:dyDescent="0.3">
      <c r="I15300" s="47"/>
    </row>
    <row r="15301" spans="9:9" ht="15" customHeight="1" x14ac:dyDescent="0.3">
      <c r="I15301" s="47"/>
    </row>
    <row r="15302" spans="9:9" ht="15" customHeight="1" x14ac:dyDescent="0.3">
      <c r="I15302" s="47"/>
    </row>
    <row r="15303" spans="9:9" ht="15" customHeight="1" x14ac:dyDescent="0.3">
      <c r="I15303" s="47"/>
    </row>
    <row r="15304" spans="9:9" ht="15" customHeight="1" x14ac:dyDescent="0.3">
      <c r="I15304" s="47"/>
    </row>
    <row r="15305" spans="9:9" ht="15" customHeight="1" x14ac:dyDescent="0.3">
      <c r="I15305" s="47"/>
    </row>
    <row r="15306" spans="9:9" ht="15" customHeight="1" x14ac:dyDescent="0.3">
      <c r="I15306" s="47"/>
    </row>
    <row r="15307" spans="9:9" ht="15" customHeight="1" x14ac:dyDescent="0.3">
      <c r="I15307" s="47"/>
    </row>
    <row r="15308" spans="9:9" ht="15" customHeight="1" x14ac:dyDescent="0.3">
      <c r="I15308" s="47"/>
    </row>
    <row r="15309" spans="9:9" ht="15" customHeight="1" x14ac:dyDescent="0.3">
      <c r="I15309" s="47"/>
    </row>
    <row r="15310" spans="9:9" ht="15" customHeight="1" x14ac:dyDescent="0.3">
      <c r="I15310" s="47"/>
    </row>
    <row r="15311" spans="9:9" ht="15" customHeight="1" x14ac:dyDescent="0.3">
      <c r="I15311" s="47"/>
    </row>
    <row r="15312" spans="9:9" ht="15" customHeight="1" x14ac:dyDescent="0.3">
      <c r="I15312" s="47"/>
    </row>
    <row r="15313" spans="9:9" ht="15" customHeight="1" x14ac:dyDescent="0.3">
      <c r="I15313" s="47"/>
    </row>
    <row r="15314" spans="9:9" ht="15" customHeight="1" x14ac:dyDescent="0.3">
      <c r="I15314" s="47"/>
    </row>
    <row r="15315" spans="9:9" ht="15" customHeight="1" x14ac:dyDescent="0.3">
      <c r="I15315" s="47"/>
    </row>
    <row r="15316" spans="9:9" ht="15" customHeight="1" x14ac:dyDescent="0.3">
      <c r="I15316" s="47"/>
    </row>
    <row r="15317" spans="9:9" ht="15" customHeight="1" x14ac:dyDescent="0.3">
      <c r="I15317" s="47"/>
    </row>
    <row r="15318" spans="9:9" ht="15" customHeight="1" x14ac:dyDescent="0.3">
      <c r="I15318" s="47"/>
    </row>
    <row r="15319" spans="9:9" ht="15" customHeight="1" x14ac:dyDescent="0.3">
      <c r="I15319" s="47"/>
    </row>
    <row r="15320" spans="9:9" ht="15" customHeight="1" x14ac:dyDescent="0.3">
      <c r="I15320" s="47"/>
    </row>
    <row r="15321" spans="9:9" ht="15" customHeight="1" x14ac:dyDescent="0.3">
      <c r="I15321" s="47"/>
    </row>
    <row r="15322" spans="9:9" ht="15" customHeight="1" x14ac:dyDescent="0.3">
      <c r="I15322" s="47"/>
    </row>
    <row r="15323" spans="9:9" ht="15" customHeight="1" x14ac:dyDescent="0.3">
      <c r="I15323" s="47"/>
    </row>
    <row r="15324" spans="9:9" ht="15" customHeight="1" x14ac:dyDescent="0.3">
      <c r="I15324" s="47"/>
    </row>
    <row r="15325" spans="9:9" ht="15" customHeight="1" x14ac:dyDescent="0.3">
      <c r="I15325" s="47"/>
    </row>
    <row r="15326" spans="9:9" ht="15" customHeight="1" x14ac:dyDescent="0.3">
      <c r="I15326" s="47"/>
    </row>
    <row r="15327" spans="9:9" ht="15" customHeight="1" x14ac:dyDescent="0.3">
      <c r="I15327" s="47"/>
    </row>
    <row r="15328" spans="9:9" ht="15" customHeight="1" x14ac:dyDescent="0.3">
      <c r="I15328" s="47"/>
    </row>
    <row r="15329" spans="9:9" ht="15" customHeight="1" x14ac:dyDescent="0.3">
      <c r="I15329" s="47"/>
    </row>
    <row r="15330" spans="9:9" ht="15" customHeight="1" x14ac:dyDescent="0.3">
      <c r="I15330" s="47"/>
    </row>
    <row r="15331" spans="9:9" ht="15" customHeight="1" x14ac:dyDescent="0.3">
      <c r="I15331" s="47"/>
    </row>
    <row r="15332" spans="9:9" ht="15" customHeight="1" x14ac:dyDescent="0.3">
      <c r="I15332" s="47"/>
    </row>
    <row r="15333" spans="9:9" ht="15" customHeight="1" x14ac:dyDescent="0.3">
      <c r="I15333" s="47"/>
    </row>
    <row r="15334" spans="9:9" ht="15" customHeight="1" x14ac:dyDescent="0.3">
      <c r="I15334" s="47"/>
    </row>
    <row r="15335" spans="9:9" ht="15" customHeight="1" x14ac:dyDescent="0.3">
      <c r="I15335" s="47"/>
    </row>
    <row r="15336" spans="9:9" ht="15" customHeight="1" x14ac:dyDescent="0.3">
      <c r="I15336" s="47"/>
    </row>
    <row r="15337" spans="9:9" ht="15" customHeight="1" x14ac:dyDescent="0.3">
      <c r="I15337" s="47"/>
    </row>
    <row r="15338" spans="9:9" ht="15" customHeight="1" x14ac:dyDescent="0.3">
      <c r="I15338" s="47"/>
    </row>
    <row r="15339" spans="9:9" ht="15" customHeight="1" x14ac:dyDescent="0.3">
      <c r="I15339" s="47"/>
    </row>
    <row r="15340" spans="9:9" ht="15" customHeight="1" x14ac:dyDescent="0.3">
      <c r="I15340" s="47"/>
    </row>
    <row r="15341" spans="9:9" ht="15" customHeight="1" x14ac:dyDescent="0.3">
      <c r="I15341" s="47"/>
    </row>
    <row r="15342" spans="9:9" ht="15" customHeight="1" x14ac:dyDescent="0.3">
      <c r="I15342" s="47"/>
    </row>
    <row r="15343" spans="9:9" ht="15" customHeight="1" x14ac:dyDescent="0.3">
      <c r="I15343" s="47"/>
    </row>
    <row r="15344" spans="9:9" ht="15" customHeight="1" x14ac:dyDescent="0.3">
      <c r="I15344" s="47"/>
    </row>
    <row r="15345" spans="9:9" ht="15" customHeight="1" x14ac:dyDescent="0.3">
      <c r="I15345" s="47"/>
    </row>
    <row r="15346" spans="9:9" ht="15" customHeight="1" x14ac:dyDescent="0.3">
      <c r="I15346" s="47"/>
    </row>
    <row r="15347" spans="9:9" ht="15" customHeight="1" x14ac:dyDescent="0.3">
      <c r="I15347" s="47"/>
    </row>
    <row r="15348" spans="9:9" ht="15" customHeight="1" x14ac:dyDescent="0.3">
      <c r="I15348" s="47"/>
    </row>
    <row r="15349" spans="9:9" ht="15" customHeight="1" x14ac:dyDescent="0.3">
      <c r="I15349" s="47"/>
    </row>
    <row r="15350" spans="9:9" ht="15" customHeight="1" x14ac:dyDescent="0.3">
      <c r="I15350" s="47"/>
    </row>
    <row r="15351" spans="9:9" ht="15" customHeight="1" x14ac:dyDescent="0.3">
      <c r="I15351" s="47"/>
    </row>
    <row r="15352" spans="9:9" ht="15" customHeight="1" x14ac:dyDescent="0.3">
      <c r="I15352" s="47"/>
    </row>
    <row r="15353" spans="9:9" ht="15" customHeight="1" x14ac:dyDescent="0.3">
      <c r="I15353" s="47"/>
    </row>
    <row r="15354" spans="9:9" ht="15" customHeight="1" x14ac:dyDescent="0.3">
      <c r="I15354" s="47"/>
    </row>
    <row r="15355" spans="9:9" ht="15" customHeight="1" x14ac:dyDescent="0.3">
      <c r="I15355" s="47"/>
    </row>
    <row r="15356" spans="9:9" ht="15" customHeight="1" x14ac:dyDescent="0.3">
      <c r="I15356" s="47"/>
    </row>
    <row r="15357" spans="9:9" ht="15" customHeight="1" x14ac:dyDescent="0.3">
      <c r="I15357" s="47"/>
    </row>
    <row r="15358" spans="9:9" ht="15" customHeight="1" x14ac:dyDescent="0.3">
      <c r="I15358" s="47"/>
    </row>
    <row r="15359" spans="9:9" ht="15" customHeight="1" x14ac:dyDescent="0.3">
      <c r="I15359" s="47"/>
    </row>
    <row r="15360" spans="9:9" ht="15" customHeight="1" x14ac:dyDescent="0.3">
      <c r="I15360" s="47"/>
    </row>
    <row r="15361" spans="9:9" ht="15" customHeight="1" x14ac:dyDescent="0.3">
      <c r="I15361" s="47"/>
    </row>
    <row r="15362" spans="9:9" ht="15" customHeight="1" x14ac:dyDescent="0.3">
      <c r="I15362" s="47"/>
    </row>
    <row r="15363" spans="9:9" ht="15" customHeight="1" x14ac:dyDescent="0.3">
      <c r="I15363" s="47"/>
    </row>
    <row r="15364" spans="9:9" ht="15" customHeight="1" x14ac:dyDescent="0.3">
      <c r="I15364" s="47"/>
    </row>
    <row r="15365" spans="9:9" ht="15" customHeight="1" x14ac:dyDescent="0.3">
      <c r="I15365" s="47"/>
    </row>
    <row r="15366" spans="9:9" ht="15" customHeight="1" x14ac:dyDescent="0.3">
      <c r="I15366" s="47"/>
    </row>
    <row r="15367" spans="9:9" ht="15" customHeight="1" x14ac:dyDescent="0.3">
      <c r="I15367" s="47"/>
    </row>
    <row r="15368" spans="9:9" ht="15" customHeight="1" x14ac:dyDescent="0.3">
      <c r="I15368" s="47"/>
    </row>
    <row r="15369" spans="9:9" ht="15" customHeight="1" x14ac:dyDescent="0.3">
      <c r="I15369" s="47"/>
    </row>
    <row r="15370" spans="9:9" ht="15" customHeight="1" x14ac:dyDescent="0.3">
      <c r="I15370" s="47"/>
    </row>
    <row r="15371" spans="9:9" ht="15" customHeight="1" x14ac:dyDescent="0.3">
      <c r="I15371" s="47"/>
    </row>
    <row r="15372" spans="9:9" ht="15" customHeight="1" x14ac:dyDescent="0.3">
      <c r="I15372" s="47"/>
    </row>
    <row r="15373" spans="9:9" ht="15" customHeight="1" x14ac:dyDescent="0.3">
      <c r="I15373" s="47"/>
    </row>
    <row r="15374" spans="9:9" ht="15" customHeight="1" x14ac:dyDescent="0.3">
      <c r="I15374" s="47"/>
    </row>
    <row r="15375" spans="9:9" ht="15" customHeight="1" x14ac:dyDescent="0.3">
      <c r="I15375" s="47"/>
    </row>
    <row r="15376" spans="9:9" ht="15" customHeight="1" x14ac:dyDescent="0.3">
      <c r="I15376" s="47"/>
    </row>
    <row r="15377" spans="9:9" ht="15" customHeight="1" x14ac:dyDescent="0.3">
      <c r="I15377" s="47"/>
    </row>
    <row r="15378" spans="9:9" ht="15" customHeight="1" x14ac:dyDescent="0.3">
      <c r="I15378" s="47"/>
    </row>
    <row r="15379" spans="9:9" ht="15" customHeight="1" x14ac:dyDescent="0.3">
      <c r="I15379" s="47"/>
    </row>
    <row r="15380" spans="9:9" ht="15" customHeight="1" x14ac:dyDescent="0.3">
      <c r="I15380" s="47"/>
    </row>
    <row r="15381" spans="9:9" ht="15" customHeight="1" x14ac:dyDescent="0.3">
      <c r="I15381" s="47"/>
    </row>
    <row r="15382" spans="9:9" ht="15" customHeight="1" x14ac:dyDescent="0.3">
      <c r="I15382" s="47"/>
    </row>
    <row r="15383" spans="9:9" ht="15" customHeight="1" x14ac:dyDescent="0.3">
      <c r="I15383" s="47"/>
    </row>
    <row r="15384" spans="9:9" ht="15" customHeight="1" x14ac:dyDescent="0.3">
      <c r="I15384" s="47"/>
    </row>
    <row r="15385" spans="9:9" ht="15" customHeight="1" x14ac:dyDescent="0.3">
      <c r="I15385" s="47"/>
    </row>
    <row r="15386" spans="9:9" ht="15" customHeight="1" x14ac:dyDescent="0.3">
      <c r="I15386" s="47"/>
    </row>
    <row r="15387" spans="9:9" ht="15" customHeight="1" x14ac:dyDescent="0.3">
      <c r="I15387" s="47"/>
    </row>
    <row r="15388" spans="9:9" ht="15" customHeight="1" x14ac:dyDescent="0.3">
      <c r="I15388" s="47"/>
    </row>
    <row r="15389" spans="9:9" ht="15" customHeight="1" x14ac:dyDescent="0.3">
      <c r="I15389" s="47"/>
    </row>
    <row r="15390" spans="9:9" ht="15" customHeight="1" x14ac:dyDescent="0.3">
      <c r="I15390" s="47"/>
    </row>
    <row r="15391" spans="9:9" ht="15" customHeight="1" x14ac:dyDescent="0.3">
      <c r="I15391" s="47"/>
    </row>
    <row r="15392" spans="9:9" ht="15" customHeight="1" x14ac:dyDescent="0.3">
      <c r="I15392" s="47"/>
    </row>
    <row r="15393" spans="9:9" ht="15" customHeight="1" x14ac:dyDescent="0.3">
      <c r="I15393" s="47"/>
    </row>
    <row r="15394" spans="9:9" ht="15" customHeight="1" x14ac:dyDescent="0.3">
      <c r="I15394" s="47"/>
    </row>
    <row r="15395" spans="9:9" ht="15" customHeight="1" x14ac:dyDescent="0.3">
      <c r="I15395" s="47"/>
    </row>
    <row r="15396" spans="9:9" ht="15" customHeight="1" x14ac:dyDescent="0.3">
      <c r="I15396" s="47"/>
    </row>
    <row r="15397" spans="9:9" ht="15" customHeight="1" x14ac:dyDescent="0.3">
      <c r="I15397" s="47"/>
    </row>
    <row r="15398" spans="9:9" ht="15" customHeight="1" x14ac:dyDescent="0.3">
      <c r="I15398" s="47"/>
    </row>
    <row r="15399" spans="9:9" ht="15" customHeight="1" x14ac:dyDescent="0.3">
      <c r="I15399" s="47"/>
    </row>
    <row r="15400" spans="9:9" ht="15" customHeight="1" x14ac:dyDescent="0.3">
      <c r="I15400" s="47"/>
    </row>
    <row r="15401" spans="9:9" ht="15" customHeight="1" x14ac:dyDescent="0.3">
      <c r="I15401" s="47"/>
    </row>
    <row r="15402" spans="9:9" ht="15" customHeight="1" x14ac:dyDescent="0.3">
      <c r="I15402" s="47"/>
    </row>
    <row r="15403" spans="9:9" ht="15" customHeight="1" x14ac:dyDescent="0.3">
      <c r="I15403" s="47"/>
    </row>
    <row r="15404" spans="9:9" ht="15" customHeight="1" x14ac:dyDescent="0.3">
      <c r="I15404" s="47"/>
    </row>
    <row r="15405" spans="9:9" ht="15" customHeight="1" x14ac:dyDescent="0.3">
      <c r="I15405" s="47"/>
    </row>
    <row r="15406" spans="9:9" ht="15" customHeight="1" x14ac:dyDescent="0.3">
      <c r="I15406" s="47"/>
    </row>
    <row r="15407" spans="9:9" ht="15" customHeight="1" x14ac:dyDescent="0.3">
      <c r="I15407" s="47"/>
    </row>
    <row r="15408" spans="9:9" ht="15" customHeight="1" x14ac:dyDescent="0.3">
      <c r="I15408" s="47"/>
    </row>
    <row r="15409" spans="9:9" ht="15" customHeight="1" x14ac:dyDescent="0.3">
      <c r="I15409" s="47"/>
    </row>
    <row r="15410" spans="9:9" ht="15" customHeight="1" x14ac:dyDescent="0.3">
      <c r="I15410" s="47"/>
    </row>
    <row r="15411" spans="9:9" ht="15" customHeight="1" x14ac:dyDescent="0.3">
      <c r="I15411" s="47"/>
    </row>
    <row r="15412" spans="9:9" ht="15" customHeight="1" x14ac:dyDescent="0.3">
      <c r="I15412" s="47"/>
    </row>
    <row r="15413" spans="9:9" ht="15" customHeight="1" x14ac:dyDescent="0.3">
      <c r="I15413" s="47"/>
    </row>
    <row r="15414" spans="9:9" ht="15" customHeight="1" x14ac:dyDescent="0.3">
      <c r="I15414" s="47"/>
    </row>
    <row r="15415" spans="9:9" ht="15" customHeight="1" x14ac:dyDescent="0.3">
      <c r="I15415" s="47"/>
    </row>
    <row r="15416" spans="9:9" ht="15" customHeight="1" x14ac:dyDescent="0.3">
      <c r="I15416" s="47"/>
    </row>
    <row r="15417" spans="9:9" ht="15" customHeight="1" x14ac:dyDescent="0.3">
      <c r="I15417" s="47"/>
    </row>
    <row r="15418" spans="9:9" ht="15" customHeight="1" x14ac:dyDescent="0.3">
      <c r="I15418" s="47"/>
    </row>
    <row r="15419" spans="9:9" ht="15" customHeight="1" x14ac:dyDescent="0.3">
      <c r="I15419" s="47"/>
    </row>
    <row r="15420" spans="9:9" ht="15" customHeight="1" x14ac:dyDescent="0.3">
      <c r="I15420" s="47"/>
    </row>
    <row r="15421" spans="9:9" ht="15" customHeight="1" x14ac:dyDescent="0.3">
      <c r="I15421" s="47"/>
    </row>
    <row r="15422" spans="9:9" ht="15" customHeight="1" x14ac:dyDescent="0.3">
      <c r="I15422" s="47"/>
    </row>
    <row r="15423" spans="9:9" ht="15" customHeight="1" x14ac:dyDescent="0.3">
      <c r="I15423" s="47"/>
    </row>
    <row r="15424" spans="9:9" ht="15" customHeight="1" x14ac:dyDescent="0.3">
      <c r="I15424" s="47"/>
    </row>
    <row r="15425" spans="9:9" ht="15" customHeight="1" x14ac:dyDescent="0.3">
      <c r="I15425" s="47"/>
    </row>
    <row r="15426" spans="9:9" ht="15" customHeight="1" x14ac:dyDescent="0.3">
      <c r="I15426" s="47"/>
    </row>
    <row r="15427" spans="9:9" ht="15" customHeight="1" x14ac:dyDescent="0.3">
      <c r="I15427" s="47"/>
    </row>
    <row r="15428" spans="9:9" ht="15" customHeight="1" x14ac:dyDescent="0.3">
      <c r="I15428" s="47"/>
    </row>
    <row r="15429" spans="9:9" ht="15" customHeight="1" x14ac:dyDescent="0.3">
      <c r="I15429" s="47"/>
    </row>
    <row r="15430" spans="9:9" ht="15" customHeight="1" x14ac:dyDescent="0.3">
      <c r="I15430" s="47"/>
    </row>
    <row r="15431" spans="9:9" ht="15" customHeight="1" x14ac:dyDescent="0.3">
      <c r="I15431" s="47"/>
    </row>
    <row r="15432" spans="9:9" ht="15" customHeight="1" x14ac:dyDescent="0.3">
      <c r="I15432" s="47"/>
    </row>
    <row r="15433" spans="9:9" ht="15" customHeight="1" x14ac:dyDescent="0.3">
      <c r="I15433" s="47"/>
    </row>
    <row r="15434" spans="9:9" ht="15" customHeight="1" x14ac:dyDescent="0.3">
      <c r="I15434" s="47"/>
    </row>
    <row r="15435" spans="9:9" ht="15" customHeight="1" x14ac:dyDescent="0.3">
      <c r="I15435" s="47"/>
    </row>
    <row r="15436" spans="9:9" ht="15" customHeight="1" x14ac:dyDescent="0.3">
      <c r="I15436" s="47"/>
    </row>
    <row r="15437" spans="9:9" ht="15" customHeight="1" x14ac:dyDescent="0.3">
      <c r="I15437" s="47"/>
    </row>
    <row r="15438" spans="9:9" ht="15" customHeight="1" x14ac:dyDescent="0.3">
      <c r="I15438" s="47"/>
    </row>
    <row r="15439" spans="9:9" ht="15" customHeight="1" x14ac:dyDescent="0.3">
      <c r="I15439" s="47"/>
    </row>
    <row r="15440" spans="9:9" ht="15" customHeight="1" x14ac:dyDescent="0.3">
      <c r="I15440" s="47"/>
    </row>
    <row r="15441" spans="9:9" ht="15" customHeight="1" x14ac:dyDescent="0.3">
      <c r="I15441" s="47"/>
    </row>
    <row r="15442" spans="9:9" ht="15" customHeight="1" x14ac:dyDescent="0.3">
      <c r="I15442" s="47"/>
    </row>
    <row r="15443" spans="9:9" ht="15" customHeight="1" x14ac:dyDescent="0.3">
      <c r="I15443" s="47"/>
    </row>
    <row r="15444" spans="9:9" ht="15" customHeight="1" x14ac:dyDescent="0.3">
      <c r="I15444" s="47"/>
    </row>
    <row r="15445" spans="9:9" ht="15" customHeight="1" x14ac:dyDescent="0.3">
      <c r="I15445" s="47"/>
    </row>
    <row r="15446" spans="9:9" ht="15" customHeight="1" x14ac:dyDescent="0.3">
      <c r="I15446" s="47"/>
    </row>
    <row r="15447" spans="9:9" ht="15" customHeight="1" x14ac:dyDescent="0.3">
      <c r="I15447" s="47"/>
    </row>
    <row r="15448" spans="9:9" ht="15" customHeight="1" x14ac:dyDescent="0.3">
      <c r="I15448" s="47"/>
    </row>
    <row r="15449" spans="9:9" ht="15" customHeight="1" x14ac:dyDescent="0.3">
      <c r="I15449" s="47"/>
    </row>
    <row r="15450" spans="9:9" ht="15" customHeight="1" x14ac:dyDescent="0.3">
      <c r="I15450" s="47"/>
    </row>
    <row r="15451" spans="9:9" ht="15" customHeight="1" x14ac:dyDescent="0.3">
      <c r="I15451" s="47"/>
    </row>
    <row r="15452" spans="9:9" ht="15" customHeight="1" x14ac:dyDescent="0.3">
      <c r="I15452" s="47"/>
    </row>
    <row r="15453" spans="9:9" ht="15" customHeight="1" x14ac:dyDescent="0.3">
      <c r="I15453" s="47"/>
    </row>
    <row r="15454" spans="9:9" ht="15" customHeight="1" x14ac:dyDescent="0.3">
      <c r="I15454" s="47"/>
    </row>
    <row r="15455" spans="9:9" ht="15" customHeight="1" x14ac:dyDescent="0.3">
      <c r="I15455" s="47"/>
    </row>
    <row r="15456" spans="9:9" ht="15" customHeight="1" x14ac:dyDescent="0.3">
      <c r="I15456" s="47"/>
    </row>
    <row r="15457" spans="9:9" ht="15" customHeight="1" x14ac:dyDescent="0.3">
      <c r="I15457" s="47"/>
    </row>
    <row r="15458" spans="9:9" ht="15" customHeight="1" x14ac:dyDescent="0.3">
      <c r="I15458" s="47"/>
    </row>
    <row r="15459" spans="9:9" ht="15" customHeight="1" x14ac:dyDescent="0.3">
      <c r="I15459" s="47"/>
    </row>
    <row r="15460" spans="9:9" ht="15" customHeight="1" x14ac:dyDescent="0.3">
      <c r="I15460" s="47"/>
    </row>
    <row r="15461" spans="9:9" ht="15" customHeight="1" x14ac:dyDescent="0.3">
      <c r="I15461" s="47"/>
    </row>
    <row r="15462" spans="9:9" ht="15" customHeight="1" x14ac:dyDescent="0.3">
      <c r="I15462" s="47"/>
    </row>
    <row r="15463" spans="9:9" ht="15" customHeight="1" x14ac:dyDescent="0.3">
      <c r="I15463" s="47"/>
    </row>
    <row r="15464" spans="9:9" ht="15" customHeight="1" x14ac:dyDescent="0.3">
      <c r="I15464" s="47"/>
    </row>
    <row r="15465" spans="9:9" ht="15" customHeight="1" x14ac:dyDescent="0.3">
      <c r="I15465" s="47"/>
    </row>
    <row r="15466" spans="9:9" ht="15" customHeight="1" x14ac:dyDescent="0.3">
      <c r="I15466" s="47"/>
    </row>
    <row r="15467" spans="9:9" ht="15" customHeight="1" x14ac:dyDescent="0.3">
      <c r="I15467" s="47"/>
    </row>
    <row r="15468" spans="9:9" ht="15" customHeight="1" x14ac:dyDescent="0.3">
      <c r="I15468" s="47"/>
    </row>
    <row r="15469" spans="9:9" ht="15" customHeight="1" x14ac:dyDescent="0.3">
      <c r="I15469" s="47"/>
    </row>
    <row r="15470" spans="9:9" ht="15" customHeight="1" x14ac:dyDescent="0.3">
      <c r="I15470" s="47"/>
    </row>
    <row r="15471" spans="9:9" ht="15" customHeight="1" x14ac:dyDescent="0.3">
      <c r="I15471" s="47"/>
    </row>
    <row r="15472" spans="9:9" ht="15" customHeight="1" x14ac:dyDescent="0.3">
      <c r="I15472" s="47"/>
    </row>
    <row r="15473" spans="9:9" ht="15" customHeight="1" x14ac:dyDescent="0.3">
      <c r="I15473" s="47"/>
    </row>
    <row r="15474" spans="9:9" ht="15" customHeight="1" x14ac:dyDescent="0.3">
      <c r="I15474" s="47"/>
    </row>
    <row r="15475" spans="9:9" ht="15" customHeight="1" x14ac:dyDescent="0.3">
      <c r="I15475" s="47"/>
    </row>
    <row r="15476" spans="9:9" ht="15" customHeight="1" x14ac:dyDescent="0.3">
      <c r="I15476" s="47"/>
    </row>
    <row r="15477" spans="9:9" ht="15" customHeight="1" x14ac:dyDescent="0.3">
      <c r="I15477" s="47"/>
    </row>
    <row r="15478" spans="9:9" ht="15" customHeight="1" x14ac:dyDescent="0.3">
      <c r="I15478" s="47"/>
    </row>
    <row r="15479" spans="9:9" ht="15" customHeight="1" x14ac:dyDescent="0.3">
      <c r="I15479" s="47"/>
    </row>
    <row r="15480" spans="9:9" ht="15" customHeight="1" x14ac:dyDescent="0.3">
      <c r="I15480" s="47"/>
    </row>
    <row r="15481" spans="9:9" ht="15" customHeight="1" x14ac:dyDescent="0.3">
      <c r="I15481" s="47"/>
    </row>
    <row r="15482" spans="9:9" ht="15" customHeight="1" x14ac:dyDescent="0.3">
      <c r="I15482" s="47"/>
    </row>
    <row r="15483" spans="9:9" ht="15" customHeight="1" x14ac:dyDescent="0.3">
      <c r="I15483" s="47"/>
    </row>
    <row r="15484" spans="9:9" ht="15" customHeight="1" x14ac:dyDescent="0.3">
      <c r="I15484" s="47"/>
    </row>
    <row r="15485" spans="9:9" ht="15" customHeight="1" x14ac:dyDescent="0.3">
      <c r="I15485" s="47"/>
    </row>
    <row r="15486" spans="9:9" ht="15" customHeight="1" x14ac:dyDescent="0.3">
      <c r="I15486" s="47"/>
    </row>
    <row r="15487" spans="9:9" ht="15" customHeight="1" x14ac:dyDescent="0.3">
      <c r="I15487" s="47"/>
    </row>
    <row r="15488" spans="9:9" ht="15" customHeight="1" x14ac:dyDescent="0.3">
      <c r="I15488" s="47"/>
    </row>
    <row r="15489" spans="9:9" ht="15" customHeight="1" x14ac:dyDescent="0.3">
      <c r="I15489" s="47"/>
    </row>
    <row r="15490" spans="9:9" ht="15" customHeight="1" x14ac:dyDescent="0.3">
      <c r="I15490" s="47"/>
    </row>
    <row r="15491" spans="9:9" ht="15" customHeight="1" x14ac:dyDescent="0.3">
      <c r="I15491" s="47"/>
    </row>
    <row r="15492" spans="9:9" ht="15" customHeight="1" x14ac:dyDescent="0.3">
      <c r="I15492" s="47"/>
    </row>
    <row r="15493" spans="9:9" ht="15" customHeight="1" x14ac:dyDescent="0.3">
      <c r="I15493" s="47"/>
    </row>
    <row r="15494" spans="9:9" ht="15" customHeight="1" x14ac:dyDescent="0.3">
      <c r="I15494" s="47"/>
    </row>
    <row r="15495" spans="9:9" ht="15" customHeight="1" x14ac:dyDescent="0.3">
      <c r="I15495" s="47"/>
    </row>
    <row r="15496" spans="9:9" ht="15" customHeight="1" x14ac:dyDescent="0.3">
      <c r="I15496" s="47"/>
    </row>
    <row r="15497" spans="9:9" ht="15" customHeight="1" x14ac:dyDescent="0.3">
      <c r="I15497" s="47"/>
    </row>
    <row r="15498" spans="9:9" ht="15" customHeight="1" x14ac:dyDescent="0.3">
      <c r="I15498" s="47"/>
    </row>
    <row r="15499" spans="9:9" ht="15" customHeight="1" x14ac:dyDescent="0.3">
      <c r="I15499" s="47"/>
    </row>
    <row r="15500" spans="9:9" ht="15" customHeight="1" x14ac:dyDescent="0.3">
      <c r="I15500" s="47"/>
    </row>
    <row r="15501" spans="9:9" ht="15" customHeight="1" x14ac:dyDescent="0.3">
      <c r="I15501" s="47"/>
    </row>
    <row r="15502" spans="9:9" ht="15" customHeight="1" x14ac:dyDescent="0.3">
      <c r="I15502" s="47"/>
    </row>
    <row r="15503" spans="9:9" ht="15" customHeight="1" x14ac:dyDescent="0.3">
      <c r="I15503" s="47"/>
    </row>
    <row r="15504" spans="9:9" ht="15" customHeight="1" x14ac:dyDescent="0.3">
      <c r="I15504" s="47"/>
    </row>
    <row r="15505" spans="9:9" ht="15" customHeight="1" x14ac:dyDescent="0.3">
      <c r="I15505" s="47"/>
    </row>
    <row r="15506" spans="9:9" ht="15" customHeight="1" x14ac:dyDescent="0.3">
      <c r="I15506" s="47"/>
    </row>
    <row r="15507" spans="9:9" ht="15" customHeight="1" x14ac:dyDescent="0.3">
      <c r="I15507" s="47"/>
    </row>
    <row r="15508" spans="9:9" ht="15" customHeight="1" x14ac:dyDescent="0.3">
      <c r="I15508" s="47"/>
    </row>
    <row r="15509" spans="9:9" ht="15" customHeight="1" x14ac:dyDescent="0.3">
      <c r="I15509" s="47"/>
    </row>
    <row r="15510" spans="9:9" ht="15" customHeight="1" x14ac:dyDescent="0.3">
      <c r="I15510" s="47"/>
    </row>
    <row r="15511" spans="9:9" ht="15" customHeight="1" x14ac:dyDescent="0.3">
      <c r="I15511" s="47"/>
    </row>
    <row r="15512" spans="9:9" ht="15" customHeight="1" x14ac:dyDescent="0.3">
      <c r="I15512" s="47"/>
    </row>
    <row r="15513" spans="9:9" ht="15" customHeight="1" x14ac:dyDescent="0.3">
      <c r="I15513" s="47"/>
    </row>
    <row r="15514" spans="9:9" ht="15" customHeight="1" x14ac:dyDescent="0.3">
      <c r="I15514" s="47"/>
    </row>
    <row r="15515" spans="9:9" ht="15" customHeight="1" x14ac:dyDescent="0.3">
      <c r="I15515" s="47"/>
    </row>
    <row r="15516" spans="9:9" ht="15" customHeight="1" x14ac:dyDescent="0.3">
      <c r="I15516" s="47"/>
    </row>
    <row r="15517" spans="9:9" ht="15" customHeight="1" x14ac:dyDescent="0.3">
      <c r="I15517" s="47"/>
    </row>
    <row r="15518" spans="9:9" ht="15" customHeight="1" x14ac:dyDescent="0.3">
      <c r="I15518" s="47"/>
    </row>
    <row r="15519" spans="9:9" ht="15" customHeight="1" x14ac:dyDescent="0.3">
      <c r="I15519" s="47"/>
    </row>
    <row r="15520" spans="9:9" ht="15" customHeight="1" x14ac:dyDescent="0.3">
      <c r="I15520" s="47"/>
    </row>
    <row r="15521" spans="9:9" ht="15" customHeight="1" x14ac:dyDescent="0.3">
      <c r="I15521" s="47"/>
    </row>
    <row r="15522" spans="9:9" ht="15" customHeight="1" x14ac:dyDescent="0.3">
      <c r="I15522" s="47"/>
    </row>
    <row r="15523" spans="9:9" ht="15" customHeight="1" x14ac:dyDescent="0.3">
      <c r="I15523" s="47"/>
    </row>
    <row r="15524" spans="9:9" ht="15" customHeight="1" x14ac:dyDescent="0.3">
      <c r="I15524" s="47"/>
    </row>
    <row r="15525" spans="9:9" ht="15" customHeight="1" x14ac:dyDescent="0.3">
      <c r="I15525" s="47"/>
    </row>
    <row r="15526" spans="9:9" ht="15" customHeight="1" x14ac:dyDescent="0.3">
      <c r="I15526" s="47"/>
    </row>
    <row r="15527" spans="9:9" ht="15" customHeight="1" x14ac:dyDescent="0.3">
      <c r="I15527" s="47"/>
    </row>
    <row r="15528" spans="9:9" ht="15" customHeight="1" x14ac:dyDescent="0.3">
      <c r="I15528" s="47"/>
    </row>
    <row r="15529" spans="9:9" ht="15" customHeight="1" x14ac:dyDescent="0.3">
      <c r="I15529" s="47"/>
    </row>
    <row r="15530" spans="9:9" ht="15" customHeight="1" x14ac:dyDescent="0.3">
      <c r="I15530" s="47"/>
    </row>
    <row r="15531" spans="9:9" ht="15" customHeight="1" x14ac:dyDescent="0.3">
      <c r="I15531" s="47"/>
    </row>
    <row r="15532" spans="9:9" ht="15" customHeight="1" x14ac:dyDescent="0.3">
      <c r="I15532" s="47"/>
    </row>
    <row r="15533" spans="9:9" ht="15" customHeight="1" x14ac:dyDescent="0.3">
      <c r="I15533" s="47"/>
    </row>
    <row r="15534" spans="9:9" ht="15" customHeight="1" x14ac:dyDescent="0.3">
      <c r="I15534" s="47"/>
    </row>
    <row r="15535" spans="9:9" ht="15" customHeight="1" x14ac:dyDescent="0.3">
      <c r="I15535" s="47"/>
    </row>
    <row r="15536" spans="9:9" ht="15" customHeight="1" x14ac:dyDescent="0.3">
      <c r="I15536" s="47"/>
    </row>
    <row r="15537" spans="9:9" ht="15" customHeight="1" x14ac:dyDescent="0.3">
      <c r="I15537" s="47"/>
    </row>
    <row r="15538" spans="9:9" ht="15" customHeight="1" x14ac:dyDescent="0.3">
      <c r="I15538" s="47"/>
    </row>
    <row r="15539" spans="9:9" ht="15" customHeight="1" x14ac:dyDescent="0.3">
      <c r="I15539" s="47"/>
    </row>
    <row r="15540" spans="9:9" ht="15" customHeight="1" x14ac:dyDescent="0.3">
      <c r="I15540" s="47"/>
    </row>
    <row r="15541" spans="9:9" ht="15" customHeight="1" x14ac:dyDescent="0.3">
      <c r="I15541" s="47"/>
    </row>
    <row r="15542" spans="9:9" ht="15" customHeight="1" x14ac:dyDescent="0.3">
      <c r="I15542" s="47"/>
    </row>
    <row r="15543" spans="9:9" ht="15" customHeight="1" x14ac:dyDescent="0.3">
      <c r="I15543" s="47"/>
    </row>
    <row r="15544" spans="9:9" ht="15" customHeight="1" x14ac:dyDescent="0.3">
      <c r="I15544" s="47"/>
    </row>
    <row r="15545" spans="9:9" ht="15" customHeight="1" x14ac:dyDescent="0.3">
      <c r="I15545" s="47"/>
    </row>
    <row r="15546" spans="9:9" ht="15" customHeight="1" x14ac:dyDescent="0.3">
      <c r="I15546" s="47"/>
    </row>
    <row r="15547" spans="9:9" ht="15" customHeight="1" x14ac:dyDescent="0.3">
      <c r="I15547" s="47"/>
    </row>
    <row r="15548" spans="9:9" ht="15" customHeight="1" x14ac:dyDescent="0.3">
      <c r="I15548" s="47"/>
    </row>
    <row r="15549" spans="9:9" ht="15" customHeight="1" x14ac:dyDescent="0.3">
      <c r="I15549" s="47"/>
    </row>
    <row r="15550" spans="9:9" ht="15" customHeight="1" x14ac:dyDescent="0.3">
      <c r="I15550" s="47"/>
    </row>
    <row r="15551" spans="9:9" ht="15" customHeight="1" x14ac:dyDescent="0.3">
      <c r="I15551" s="47"/>
    </row>
    <row r="15552" spans="9:9" ht="15" customHeight="1" x14ac:dyDescent="0.3">
      <c r="I15552" s="47"/>
    </row>
    <row r="15553" spans="9:9" ht="15" customHeight="1" x14ac:dyDescent="0.3">
      <c r="I15553" s="47"/>
    </row>
    <row r="15554" spans="9:9" ht="15" customHeight="1" x14ac:dyDescent="0.3">
      <c r="I15554" s="47"/>
    </row>
    <row r="15555" spans="9:9" ht="15" customHeight="1" x14ac:dyDescent="0.3">
      <c r="I15555" s="47"/>
    </row>
    <row r="15556" spans="9:9" ht="15" customHeight="1" x14ac:dyDescent="0.3">
      <c r="I15556" s="47"/>
    </row>
    <row r="15557" spans="9:9" ht="15" customHeight="1" x14ac:dyDescent="0.3">
      <c r="I15557" s="47"/>
    </row>
    <row r="15558" spans="9:9" ht="15" customHeight="1" x14ac:dyDescent="0.3">
      <c r="I15558" s="47"/>
    </row>
    <row r="15559" spans="9:9" ht="15" customHeight="1" x14ac:dyDescent="0.3">
      <c r="I15559" s="47"/>
    </row>
    <row r="15560" spans="9:9" ht="15" customHeight="1" x14ac:dyDescent="0.3">
      <c r="I15560" s="47"/>
    </row>
    <row r="15561" spans="9:9" ht="15" customHeight="1" x14ac:dyDescent="0.3">
      <c r="I15561" s="47"/>
    </row>
    <row r="15562" spans="9:9" ht="15" customHeight="1" x14ac:dyDescent="0.3">
      <c r="I15562" s="47"/>
    </row>
    <row r="15563" spans="9:9" ht="15" customHeight="1" x14ac:dyDescent="0.3">
      <c r="I15563" s="47"/>
    </row>
    <row r="15564" spans="9:9" ht="15" customHeight="1" x14ac:dyDescent="0.3">
      <c r="I15564" s="47"/>
    </row>
    <row r="15565" spans="9:9" ht="15" customHeight="1" x14ac:dyDescent="0.3">
      <c r="I15565" s="47"/>
    </row>
    <row r="15566" spans="9:9" ht="15" customHeight="1" x14ac:dyDescent="0.3">
      <c r="I15566" s="47"/>
    </row>
    <row r="15567" spans="9:9" ht="15" customHeight="1" x14ac:dyDescent="0.3">
      <c r="I15567" s="47"/>
    </row>
    <row r="15568" spans="9:9" ht="15" customHeight="1" x14ac:dyDescent="0.3">
      <c r="I15568" s="47"/>
    </row>
    <row r="15569" spans="9:9" ht="15" customHeight="1" x14ac:dyDescent="0.3">
      <c r="I15569" s="47"/>
    </row>
    <row r="15570" spans="9:9" ht="15" customHeight="1" x14ac:dyDescent="0.3">
      <c r="I15570" s="47"/>
    </row>
    <row r="15571" spans="9:9" ht="15" customHeight="1" x14ac:dyDescent="0.3">
      <c r="I15571" s="47"/>
    </row>
    <row r="15572" spans="9:9" ht="15" customHeight="1" x14ac:dyDescent="0.3">
      <c r="I15572" s="47"/>
    </row>
    <row r="15573" spans="9:9" ht="15" customHeight="1" x14ac:dyDescent="0.3">
      <c r="I15573" s="47"/>
    </row>
    <row r="15574" spans="9:9" ht="15" customHeight="1" x14ac:dyDescent="0.3">
      <c r="I15574" s="47"/>
    </row>
    <row r="15575" spans="9:9" ht="15" customHeight="1" x14ac:dyDescent="0.3">
      <c r="I15575" s="47"/>
    </row>
    <row r="15576" spans="9:9" ht="15" customHeight="1" x14ac:dyDescent="0.3">
      <c r="I15576" s="47"/>
    </row>
    <row r="15577" spans="9:9" ht="15" customHeight="1" x14ac:dyDescent="0.3">
      <c r="I15577" s="47"/>
    </row>
    <row r="15578" spans="9:9" ht="15" customHeight="1" x14ac:dyDescent="0.3">
      <c r="I15578" s="47"/>
    </row>
    <row r="15579" spans="9:9" ht="15" customHeight="1" x14ac:dyDescent="0.3">
      <c r="I15579" s="47"/>
    </row>
    <row r="15580" spans="9:9" ht="15" customHeight="1" x14ac:dyDescent="0.3">
      <c r="I15580" s="47"/>
    </row>
    <row r="15581" spans="9:9" ht="15" customHeight="1" x14ac:dyDescent="0.3">
      <c r="I15581" s="47"/>
    </row>
    <row r="15582" spans="9:9" ht="15" customHeight="1" x14ac:dyDescent="0.3">
      <c r="I15582" s="47"/>
    </row>
    <row r="15583" spans="9:9" ht="15" customHeight="1" x14ac:dyDescent="0.3">
      <c r="I15583" s="47"/>
    </row>
    <row r="15584" spans="9:9" ht="15" customHeight="1" x14ac:dyDescent="0.3">
      <c r="I15584" s="47"/>
    </row>
    <row r="15585" spans="9:9" ht="15" customHeight="1" x14ac:dyDescent="0.3">
      <c r="I15585" s="47"/>
    </row>
    <row r="15586" spans="9:9" ht="15" customHeight="1" x14ac:dyDescent="0.3">
      <c r="I15586" s="47"/>
    </row>
    <row r="15587" spans="9:9" ht="15" customHeight="1" x14ac:dyDescent="0.3">
      <c r="I15587" s="47"/>
    </row>
    <row r="15588" spans="9:9" ht="15" customHeight="1" x14ac:dyDescent="0.3">
      <c r="I15588" s="47"/>
    </row>
    <row r="15589" spans="9:9" ht="15" customHeight="1" x14ac:dyDescent="0.3">
      <c r="I15589" s="47"/>
    </row>
    <row r="15590" spans="9:9" ht="15" customHeight="1" x14ac:dyDescent="0.3">
      <c r="I15590" s="47"/>
    </row>
    <row r="15591" spans="9:9" ht="15" customHeight="1" x14ac:dyDescent="0.3">
      <c r="I15591" s="47"/>
    </row>
    <row r="15592" spans="9:9" ht="15" customHeight="1" x14ac:dyDescent="0.3">
      <c r="I15592" s="47"/>
    </row>
    <row r="15593" spans="9:9" ht="15" customHeight="1" x14ac:dyDescent="0.3">
      <c r="I15593" s="47"/>
    </row>
    <row r="15594" spans="9:9" ht="15" customHeight="1" x14ac:dyDescent="0.3">
      <c r="I15594" s="47"/>
    </row>
    <row r="15595" spans="9:9" ht="15" customHeight="1" x14ac:dyDescent="0.3">
      <c r="I15595" s="47"/>
    </row>
    <row r="15596" spans="9:9" ht="15" customHeight="1" x14ac:dyDescent="0.3">
      <c r="I15596" s="47"/>
    </row>
    <row r="15597" spans="9:9" ht="15" customHeight="1" x14ac:dyDescent="0.3">
      <c r="I15597" s="47"/>
    </row>
    <row r="15598" spans="9:9" ht="15" customHeight="1" x14ac:dyDescent="0.3">
      <c r="I15598" s="47"/>
    </row>
    <row r="15599" spans="9:9" ht="15" customHeight="1" x14ac:dyDescent="0.3">
      <c r="I15599" s="47"/>
    </row>
    <row r="15600" spans="9:9" ht="15" customHeight="1" x14ac:dyDescent="0.3">
      <c r="I15600" s="47"/>
    </row>
    <row r="15601" spans="9:9" ht="15" customHeight="1" x14ac:dyDescent="0.3">
      <c r="I15601" s="47"/>
    </row>
    <row r="15602" spans="9:9" ht="15" customHeight="1" x14ac:dyDescent="0.3">
      <c r="I15602" s="47"/>
    </row>
    <row r="15603" spans="9:9" ht="15" customHeight="1" x14ac:dyDescent="0.3">
      <c r="I15603" s="47"/>
    </row>
    <row r="15604" spans="9:9" ht="15" customHeight="1" x14ac:dyDescent="0.3">
      <c r="I15604" s="47"/>
    </row>
    <row r="15605" spans="9:9" ht="15" customHeight="1" x14ac:dyDescent="0.3">
      <c r="I15605" s="47"/>
    </row>
    <row r="15606" spans="9:9" ht="15" customHeight="1" x14ac:dyDescent="0.3">
      <c r="I15606" s="47"/>
    </row>
    <row r="15607" spans="9:9" ht="15" customHeight="1" x14ac:dyDescent="0.3">
      <c r="I15607" s="47"/>
    </row>
    <row r="15608" spans="9:9" ht="15" customHeight="1" x14ac:dyDescent="0.3">
      <c r="I15608" s="47"/>
    </row>
    <row r="15609" spans="9:9" ht="15" customHeight="1" x14ac:dyDescent="0.3">
      <c r="I15609" s="47"/>
    </row>
    <row r="15610" spans="9:9" ht="15" customHeight="1" x14ac:dyDescent="0.3">
      <c r="I15610" s="47"/>
    </row>
    <row r="15611" spans="9:9" ht="15" customHeight="1" x14ac:dyDescent="0.3">
      <c r="I15611" s="47"/>
    </row>
    <row r="15612" spans="9:9" ht="15" customHeight="1" x14ac:dyDescent="0.3">
      <c r="I15612" s="47"/>
    </row>
    <row r="15613" spans="9:9" ht="15" customHeight="1" x14ac:dyDescent="0.3">
      <c r="I15613" s="47"/>
    </row>
    <row r="15614" spans="9:9" ht="15" customHeight="1" x14ac:dyDescent="0.3">
      <c r="I15614" s="47"/>
    </row>
    <row r="15615" spans="9:9" ht="15" customHeight="1" x14ac:dyDescent="0.3">
      <c r="I15615" s="47"/>
    </row>
    <row r="15616" spans="9:9" ht="15" customHeight="1" x14ac:dyDescent="0.3">
      <c r="I15616" s="47"/>
    </row>
    <row r="15617" spans="9:9" ht="15" customHeight="1" x14ac:dyDescent="0.3">
      <c r="I15617" s="47"/>
    </row>
    <row r="15618" spans="9:9" ht="15" customHeight="1" x14ac:dyDescent="0.3">
      <c r="I15618" s="47"/>
    </row>
    <row r="15619" spans="9:9" ht="15" customHeight="1" x14ac:dyDescent="0.3">
      <c r="I15619" s="47"/>
    </row>
    <row r="15620" spans="9:9" ht="15" customHeight="1" x14ac:dyDescent="0.3">
      <c r="I15620" s="47"/>
    </row>
    <row r="15621" spans="9:9" ht="15" customHeight="1" x14ac:dyDescent="0.3">
      <c r="I15621" s="47"/>
    </row>
    <row r="15622" spans="9:9" ht="15" customHeight="1" x14ac:dyDescent="0.3">
      <c r="I15622" s="47"/>
    </row>
    <row r="15623" spans="9:9" ht="15" customHeight="1" x14ac:dyDescent="0.3">
      <c r="I15623" s="47"/>
    </row>
    <row r="15624" spans="9:9" ht="15" customHeight="1" x14ac:dyDescent="0.3">
      <c r="I15624" s="47"/>
    </row>
    <row r="15625" spans="9:9" ht="15" customHeight="1" x14ac:dyDescent="0.3">
      <c r="I15625" s="47"/>
    </row>
    <row r="15626" spans="9:9" ht="15" customHeight="1" x14ac:dyDescent="0.3">
      <c r="I15626" s="47"/>
    </row>
    <row r="15627" spans="9:9" ht="15" customHeight="1" x14ac:dyDescent="0.3">
      <c r="I15627" s="47"/>
    </row>
    <row r="15628" spans="9:9" ht="15" customHeight="1" x14ac:dyDescent="0.3">
      <c r="I15628" s="47"/>
    </row>
    <row r="15629" spans="9:9" ht="15" customHeight="1" x14ac:dyDescent="0.3">
      <c r="I15629" s="47"/>
    </row>
    <row r="15630" spans="9:9" ht="15" customHeight="1" x14ac:dyDescent="0.3">
      <c r="I15630" s="47"/>
    </row>
    <row r="15631" spans="9:9" ht="15" customHeight="1" x14ac:dyDescent="0.3">
      <c r="I15631" s="47"/>
    </row>
    <row r="15632" spans="9:9" ht="15" customHeight="1" x14ac:dyDescent="0.3">
      <c r="I15632" s="47"/>
    </row>
    <row r="15633" spans="9:9" ht="15" customHeight="1" x14ac:dyDescent="0.3">
      <c r="I15633" s="47"/>
    </row>
    <row r="15634" spans="9:9" ht="15" customHeight="1" x14ac:dyDescent="0.3">
      <c r="I15634" s="47"/>
    </row>
    <row r="15635" spans="9:9" ht="15" customHeight="1" x14ac:dyDescent="0.3">
      <c r="I15635" s="47"/>
    </row>
    <row r="15636" spans="9:9" ht="15" customHeight="1" x14ac:dyDescent="0.3">
      <c r="I15636" s="47"/>
    </row>
    <row r="15637" spans="9:9" ht="15" customHeight="1" x14ac:dyDescent="0.3">
      <c r="I15637" s="47"/>
    </row>
    <row r="15638" spans="9:9" ht="15" customHeight="1" x14ac:dyDescent="0.3">
      <c r="I15638" s="47"/>
    </row>
    <row r="15639" spans="9:9" ht="15" customHeight="1" x14ac:dyDescent="0.3">
      <c r="I15639" s="47"/>
    </row>
    <row r="15640" spans="9:9" ht="15" customHeight="1" x14ac:dyDescent="0.3">
      <c r="I15640" s="47"/>
    </row>
    <row r="15641" spans="9:9" ht="15" customHeight="1" x14ac:dyDescent="0.3">
      <c r="I15641" s="47"/>
    </row>
    <row r="15642" spans="9:9" ht="15" customHeight="1" x14ac:dyDescent="0.3">
      <c r="I15642" s="47"/>
    </row>
    <row r="15643" spans="9:9" ht="15" customHeight="1" x14ac:dyDescent="0.3">
      <c r="I15643" s="47"/>
    </row>
    <row r="15644" spans="9:9" ht="15" customHeight="1" x14ac:dyDescent="0.3">
      <c r="I15644" s="47"/>
    </row>
    <row r="15645" spans="9:9" ht="15" customHeight="1" x14ac:dyDescent="0.3">
      <c r="I15645" s="47"/>
    </row>
    <row r="15646" spans="9:9" ht="15" customHeight="1" x14ac:dyDescent="0.3">
      <c r="I15646" s="47"/>
    </row>
    <row r="15647" spans="9:9" ht="15" customHeight="1" x14ac:dyDescent="0.3">
      <c r="I15647" s="47"/>
    </row>
    <row r="15648" spans="9:9" ht="15" customHeight="1" x14ac:dyDescent="0.3">
      <c r="I15648" s="47"/>
    </row>
    <row r="15649" spans="9:9" ht="15" customHeight="1" x14ac:dyDescent="0.3">
      <c r="I15649" s="47"/>
    </row>
    <row r="15650" spans="9:9" ht="15" customHeight="1" x14ac:dyDescent="0.3">
      <c r="I15650" s="47"/>
    </row>
    <row r="15651" spans="9:9" ht="15" customHeight="1" x14ac:dyDescent="0.3">
      <c r="I15651" s="47"/>
    </row>
    <row r="15652" spans="9:9" ht="15" customHeight="1" x14ac:dyDescent="0.3">
      <c r="I15652" s="47"/>
    </row>
    <row r="15653" spans="9:9" ht="15" customHeight="1" x14ac:dyDescent="0.3">
      <c r="I15653" s="47"/>
    </row>
    <row r="15654" spans="9:9" ht="15" customHeight="1" x14ac:dyDescent="0.3">
      <c r="I15654" s="47"/>
    </row>
    <row r="15655" spans="9:9" ht="15" customHeight="1" x14ac:dyDescent="0.3">
      <c r="I15655" s="47"/>
    </row>
    <row r="15656" spans="9:9" ht="15" customHeight="1" x14ac:dyDescent="0.3">
      <c r="I15656" s="47"/>
    </row>
    <row r="15657" spans="9:9" ht="15" customHeight="1" x14ac:dyDescent="0.3">
      <c r="I15657" s="47"/>
    </row>
    <row r="15658" spans="9:9" ht="15" customHeight="1" x14ac:dyDescent="0.3">
      <c r="I15658" s="47"/>
    </row>
    <row r="15659" spans="9:9" ht="15" customHeight="1" x14ac:dyDescent="0.3">
      <c r="I15659" s="47"/>
    </row>
    <row r="15660" spans="9:9" ht="15" customHeight="1" x14ac:dyDescent="0.3">
      <c r="I15660" s="47"/>
    </row>
    <row r="15661" spans="9:9" ht="15" customHeight="1" x14ac:dyDescent="0.3">
      <c r="I15661" s="47"/>
    </row>
    <row r="15662" spans="9:9" ht="15" customHeight="1" x14ac:dyDescent="0.3">
      <c r="I15662" s="47"/>
    </row>
    <row r="15663" spans="9:9" ht="15" customHeight="1" x14ac:dyDescent="0.3">
      <c r="I15663" s="47"/>
    </row>
    <row r="15664" spans="9:9" ht="15" customHeight="1" x14ac:dyDescent="0.3">
      <c r="I15664" s="47"/>
    </row>
    <row r="15665" spans="9:9" ht="15" customHeight="1" x14ac:dyDescent="0.3">
      <c r="I15665" s="47"/>
    </row>
    <row r="15666" spans="9:9" ht="15" customHeight="1" x14ac:dyDescent="0.3">
      <c r="I15666" s="47"/>
    </row>
    <row r="15667" spans="9:9" ht="15" customHeight="1" x14ac:dyDescent="0.3">
      <c r="I15667" s="47"/>
    </row>
    <row r="15668" spans="9:9" ht="15" customHeight="1" x14ac:dyDescent="0.3">
      <c r="I15668" s="47"/>
    </row>
    <row r="15669" spans="9:9" ht="15" customHeight="1" x14ac:dyDescent="0.3">
      <c r="I15669" s="47"/>
    </row>
    <row r="15670" spans="9:9" ht="15" customHeight="1" x14ac:dyDescent="0.3">
      <c r="I15670" s="47"/>
    </row>
    <row r="15671" spans="9:9" ht="15" customHeight="1" x14ac:dyDescent="0.3">
      <c r="I15671" s="47"/>
    </row>
    <row r="15672" spans="9:9" ht="15" customHeight="1" x14ac:dyDescent="0.3">
      <c r="I15672" s="47"/>
    </row>
    <row r="15673" spans="9:9" ht="15" customHeight="1" x14ac:dyDescent="0.3">
      <c r="I15673" s="47"/>
    </row>
    <row r="15674" spans="9:9" ht="15" customHeight="1" x14ac:dyDescent="0.3">
      <c r="I15674" s="47"/>
    </row>
    <row r="15675" spans="9:9" ht="15" customHeight="1" x14ac:dyDescent="0.3">
      <c r="I15675" s="47"/>
    </row>
    <row r="15676" spans="9:9" ht="15" customHeight="1" x14ac:dyDescent="0.3">
      <c r="I15676" s="47"/>
    </row>
    <row r="15677" spans="9:9" ht="15" customHeight="1" x14ac:dyDescent="0.3">
      <c r="I15677" s="47"/>
    </row>
    <row r="15678" spans="9:9" ht="15" customHeight="1" x14ac:dyDescent="0.3">
      <c r="I15678" s="47"/>
    </row>
    <row r="15679" spans="9:9" ht="15" customHeight="1" x14ac:dyDescent="0.3">
      <c r="I15679" s="47"/>
    </row>
    <row r="15680" spans="9:9" ht="15" customHeight="1" x14ac:dyDescent="0.3">
      <c r="I15680" s="47"/>
    </row>
    <row r="15681" spans="9:9" ht="15" customHeight="1" x14ac:dyDescent="0.3">
      <c r="I15681" s="47"/>
    </row>
    <row r="15682" spans="9:9" ht="15" customHeight="1" x14ac:dyDescent="0.3">
      <c r="I15682" s="47"/>
    </row>
    <row r="15683" spans="9:9" ht="15" customHeight="1" x14ac:dyDescent="0.3">
      <c r="I15683" s="47"/>
    </row>
    <row r="15684" spans="9:9" ht="15" customHeight="1" x14ac:dyDescent="0.3">
      <c r="I15684" s="47"/>
    </row>
    <row r="15685" spans="9:9" ht="15" customHeight="1" x14ac:dyDescent="0.3">
      <c r="I15685" s="47"/>
    </row>
    <row r="15686" spans="9:9" ht="15" customHeight="1" x14ac:dyDescent="0.3">
      <c r="I15686" s="47"/>
    </row>
    <row r="15687" spans="9:9" ht="15" customHeight="1" x14ac:dyDescent="0.3">
      <c r="I15687" s="47"/>
    </row>
    <row r="15688" spans="9:9" ht="15" customHeight="1" x14ac:dyDescent="0.3">
      <c r="I15688" s="47"/>
    </row>
    <row r="15689" spans="9:9" ht="15" customHeight="1" x14ac:dyDescent="0.3">
      <c r="I15689" s="47"/>
    </row>
    <row r="15690" spans="9:9" ht="15" customHeight="1" x14ac:dyDescent="0.3">
      <c r="I15690" s="47"/>
    </row>
    <row r="15691" spans="9:9" ht="15" customHeight="1" x14ac:dyDescent="0.3">
      <c r="I15691" s="47"/>
    </row>
    <row r="15692" spans="9:9" ht="15" customHeight="1" x14ac:dyDescent="0.3">
      <c r="I15692" s="47"/>
    </row>
    <row r="15693" spans="9:9" ht="15" customHeight="1" x14ac:dyDescent="0.3">
      <c r="I15693" s="47"/>
    </row>
    <row r="15694" spans="9:9" ht="15" customHeight="1" x14ac:dyDescent="0.3">
      <c r="I15694" s="47"/>
    </row>
    <row r="15695" spans="9:9" ht="15" customHeight="1" x14ac:dyDescent="0.3">
      <c r="I15695" s="47"/>
    </row>
    <row r="15696" spans="9:9" ht="15" customHeight="1" x14ac:dyDescent="0.3">
      <c r="I15696" s="47"/>
    </row>
    <row r="15697" spans="9:9" ht="15" customHeight="1" x14ac:dyDescent="0.3">
      <c r="I15697" s="47"/>
    </row>
    <row r="15698" spans="9:9" ht="15" customHeight="1" x14ac:dyDescent="0.3">
      <c r="I15698" s="47"/>
    </row>
    <row r="15699" spans="9:9" ht="15" customHeight="1" x14ac:dyDescent="0.3">
      <c r="I15699" s="47"/>
    </row>
    <row r="15700" spans="9:9" ht="15" customHeight="1" x14ac:dyDescent="0.3">
      <c r="I15700" s="47"/>
    </row>
    <row r="15701" spans="9:9" ht="15" customHeight="1" x14ac:dyDescent="0.3">
      <c r="I15701" s="47"/>
    </row>
    <row r="15702" spans="9:9" ht="15" customHeight="1" x14ac:dyDescent="0.3">
      <c r="I15702" s="47"/>
    </row>
    <row r="15703" spans="9:9" ht="15" customHeight="1" x14ac:dyDescent="0.3">
      <c r="I15703" s="47"/>
    </row>
    <row r="15704" spans="9:9" ht="15" customHeight="1" x14ac:dyDescent="0.3">
      <c r="I15704" s="47"/>
    </row>
    <row r="15705" spans="9:9" ht="15" customHeight="1" x14ac:dyDescent="0.3">
      <c r="I15705" s="47"/>
    </row>
    <row r="15706" spans="9:9" ht="15" customHeight="1" x14ac:dyDescent="0.3">
      <c r="I15706" s="47"/>
    </row>
    <row r="15707" spans="9:9" ht="15" customHeight="1" x14ac:dyDescent="0.3">
      <c r="I15707" s="47"/>
    </row>
    <row r="15708" spans="9:9" ht="15" customHeight="1" x14ac:dyDescent="0.3">
      <c r="I15708" s="47"/>
    </row>
    <row r="15709" spans="9:9" ht="15" customHeight="1" x14ac:dyDescent="0.3">
      <c r="I15709" s="47"/>
    </row>
    <row r="15710" spans="9:9" ht="15" customHeight="1" x14ac:dyDescent="0.3">
      <c r="I15710" s="47"/>
    </row>
    <row r="15711" spans="9:9" ht="15" customHeight="1" x14ac:dyDescent="0.3">
      <c r="I15711" s="47"/>
    </row>
    <row r="15712" spans="9:9" ht="15" customHeight="1" x14ac:dyDescent="0.3">
      <c r="I15712" s="47"/>
    </row>
    <row r="15713" spans="9:9" ht="15" customHeight="1" x14ac:dyDescent="0.3">
      <c r="I15713" s="47"/>
    </row>
    <row r="15714" spans="9:9" ht="15" customHeight="1" x14ac:dyDescent="0.3">
      <c r="I15714" s="47"/>
    </row>
    <row r="15715" spans="9:9" ht="15" customHeight="1" x14ac:dyDescent="0.3">
      <c r="I15715" s="47"/>
    </row>
    <row r="15716" spans="9:9" ht="15" customHeight="1" x14ac:dyDescent="0.3">
      <c r="I15716" s="47"/>
    </row>
    <row r="15717" spans="9:9" ht="15" customHeight="1" x14ac:dyDescent="0.3">
      <c r="I15717" s="47"/>
    </row>
    <row r="15718" spans="9:9" ht="15" customHeight="1" x14ac:dyDescent="0.3">
      <c r="I15718" s="47"/>
    </row>
    <row r="15719" spans="9:9" ht="15" customHeight="1" x14ac:dyDescent="0.3">
      <c r="I15719" s="47"/>
    </row>
    <row r="15720" spans="9:9" ht="15" customHeight="1" x14ac:dyDescent="0.3">
      <c r="I15720" s="47"/>
    </row>
    <row r="15721" spans="9:9" ht="15" customHeight="1" x14ac:dyDescent="0.3">
      <c r="I15721" s="47"/>
    </row>
    <row r="15722" spans="9:9" ht="15" customHeight="1" x14ac:dyDescent="0.3">
      <c r="I15722" s="47"/>
    </row>
    <row r="15723" spans="9:9" ht="15" customHeight="1" x14ac:dyDescent="0.3">
      <c r="I15723" s="47"/>
    </row>
    <row r="15724" spans="9:9" ht="15" customHeight="1" x14ac:dyDescent="0.3">
      <c r="I15724" s="47"/>
    </row>
    <row r="15725" spans="9:9" ht="15" customHeight="1" x14ac:dyDescent="0.3">
      <c r="I15725" s="47"/>
    </row>
    <row r="15726" spans="9:9" ht="15" customHeight="1" x14ac:dyDescent="0.3">
      <c r="I15726" s="47"/>
    </row>
    <row r="15727" spans="9:9" ht="15" customHeight="1" x14ac:dyDescent="0.3">
      <c r="I15727" s="47"/>
    </row>
    <row r="15728" spans="9:9" ht="15" customHeight="1" x14ac:dyDescent="0.3">
      <c r="I15728" s="47"/>
    </row>
    <row r="15729" spans="9:9" ht="15" customHeight="1" x14ac:dyDescent="0.3">
      <c r="I15729" s="47"/>
    </row>
    <row r="15730" spans="9:9" ht="15" customHeight="1" x14ac:dyDescent="0.3">
      <c r="I15730" s="47"/>
    </row>
    <row r="15731" spans="9:9" ht="15" customHeight="1" x14ac:dyDescent="0.3">
      <c r="I15731" s="47"/>
    </row>
    <row r="15732" spans="9:9" ht="15" customHeight="1" x14ac:dyDescent="0.3">
      <c r="I15732" s="47"/>
    </row>
    <row r="15733" spans="9:9" ht="15" customHeight="1" x14ac:dyDescent="0.3">
      <c r="I15733" s="47"/>
    </row>
    <row r="15734" spans="9:9" ht="15" customHeight="1" x14ac:dyDescent="0.3">
      <c r="I15734" s="47"/>
    </row>
    <row r="15735" spans="9:9" ht="15" customHeight="1" x14ac:dyDescent="0.3">
      <c r="I15735" s="47"/>
    </row>
    <row r="15736" spans="9:9" ht="15" customHeight="1" x14ac:dyDescent="0.3">
      <c r="I15736" s="47"/>
    </row>
    <row r="15737" spans="9:9" ht="15" customHeight="1" x14ac:dyDescent="0.3">
      <c r="I15737" s="47"/>
    </row>
    <row r="15738" spans="9:9" ht="15" customHeight="1" x14ac:dyDescent="0.3">
      <c r="I15738" s="47"/>
    </row>
    <row r="15739" spans="9:9" ht="15" customHeight="1" x14ac:dyDescent="0.3">
      <c r="I15739" s="47"/>
    </row>
    <row r="15740" spans="9:9" ht="15" customHeight="1" x14ac:dyDescent="0.3">
      <c r="I15740" s="47"/>
    </row>
    <row r="15741" spans="9:9" ht="15" customHeight="1" x14ac:dyDescent="0.3">
      <c r="I15741" s="47"/>
    </row>
    <row r="15742" spans="9:9" ht="15" customHeight="1" x14ac:dyDescent="0.3">
      <c r="I15742" s="47"/>
    </row>
    <row r="15743" spans="9:9" ht="15" customHeight="1" x14ac:dyDescent="0.3">
      <c r="I15743" s="47"/>
    </row>
    <row r="15744" spans="9:9" ht="15" customHeight="1" x14ac:dyDescent="0.3">
      <c r="I15744" s="47"/>
    </row>
    <row r="15745" spans="9:9" ht="15" customHeight="1" x14ac:dyDescent="0.3">
      <c r="I15745" s="47"/>
    </row>
    <row r="15746" spans="9:9" ht="15" customHeight="1" x14ac:dyDescent="0.3">
      <c r="I15746" s="47"/>
    </row>
    <row r="15747" spans="9:9" ht="15" customHeight="1" x14ac:dyDescent="0.3">
      <c r="I15747" s="47"/>
    </row>
    <row r="15748" spans="9:9" ht="15" customHeight="1" x14ac:dyDescent="0.3">
      <c r="I15748" s="47"/>
    </row>
    <row r="15749" spans="9:9" ht="15" customHeight="1" x14ac:dyDescent="0.3">
      <c r="I15749" s="47"/>
    </row>
    <row r="15750" spans="9:9" ht="15" customHeight="1" x14ac:dyDescent="0.3">
      <c r="I15750" s="47"/>
    </row>
    <row r="15751" spans="9:9" ht="15" customHeight="1" x14ac:dyDescent="0.3">
      <c r="I15751" s="47"/>
    </row>
    <row r="15752" spans="9:9" ht="15" customHeight="1" x14ac:dyDescent="0.3">
      <c r="I15752" s="47"/>
    </row>
    <row r="15753" spans="9:9" ht="15" customHeight="1" x14ac:dyDescent="0.3">
      <c r="I15753" s="47"/>
    </row>
    <row r="15754" spans="9:9" ht="15" customHeight="1" x14ac:dyDescent="0.3">
      <c r="I15754" s="47"/>
    </row>
    <row r="15755" spans="9:9" ht="15" customHeight="1" x14ac:dyDescent="0.3">
      <c r="I15755" s="47"/>
    </row>
    <row r="15756" spans="9:9" ht="15" customHeight="1" x14ac:dyDescent="0.3">
      <c r="I15756" s="47"/>
    </row>
    <row r="15757" spans="9:9" ht="15" customHeight="1" x14ac:dyDescent="0.3">
      <c r="I15757" s="47"/>
    </row>
    <row r="15758" spans="9:9" ht="15" customHeight="1" x14ac:dyDescent="0.3">
      <c r="I15758" s="47"/>
    </row>
    <row r="15759" spans="9:9" ht="15" customHeight="1" x14ac:dyDescent="0.3">
      <c r="I15759" s="47"/>
    </row>
    <row r="15760" spans="9:9" ht="15" customHeight="1" x14ac:dyDescent="0.3">
      <c r="I15760" s="47"/>
    </row>
    <row r="15761" spans="9:9" ht="15" customHeight="1" x14ac:dyDescent="0.3">
      <c r="I15761" s="47"/>
    </row>
    <row r="15762" spans="9:9" ht="15" customHeight="1" x14ac:dyDescent="0.3">
      <c r="I15762" s="47"/>
    </row>
    <row r="15763" spans="9:9" ht="15" customHeight="1" x14ac:dyDescent="0.3">
      <c r="I15763" s="47"/>
    </row>
    <row r="15764" spans="9:9" ht="15" customHeight="1" x14ac:dyDescent="0.3">
      <c r="I15764" s="47"/>
    </row>
    <row r="15765" spans="9:9" ht="15" customHeight="1" x14ac:dyDescent="0.3">
      <c r="I15765" s="47"/>
    </row>
    <row r="15766" spans="9:9" ht="15" customHeight="1" x14ac:dyDescent="0.3">
      <c r="I15766" s="47"/>
    </row>
    <row r="15767" spans="9:9" ht="15" customHeight="1" x14ac:dyDescent="0.3">
      <c r="I15767" s="47"/>
    </row>
    <row r="15768" spans="9:9" ht="15" customHeight="1" x14ac:dyDescent="0.3">
      <c r="I15768" s="47"/>
    </row>
    <row r="15769" spans="9:9" ht="15" customHeight="1" x14ac:dyDescent="0.3">
      <c r="I15769" s="47"/>
    </row>
    <row r="15770" spans="9:9" ht="15" customHeight="1" x14ac:dyDescent="0.3">
      <c r="I15770" s="47"/>
    </row>
    <row r="15771" spans="9:9" ht="15" customHeight="1" x14ac:dyDescent="0.3">
      <c r="I15771" s="47"/>
    </row>
    <row r="15772" spans="9:9" ht="15" customHeight="1" x14ac:dyDescent="0.3">
      <c r="I15772" s="47"/>
    </row>
    <row r="15773" spans="9:9" ht="15" customHeight="1" x14ac:dyDescent="0.3">
      <c r="I15773" s="47"/>
    </row>
    <row r="15774" spans="9:9" ht="15" customHeight="1" x14ac:dyDescent="0.3">
      <c r="I15774" s="47"/>
    </row>
    <row r="15775" spans="9:9" ht="15" customHeight="1" x14ac:dyDescent="0.3">
      <c r="I15775" s="47"/>
    </row>
    <row r="15776" spans="9:9" ht="15" customHeight="1" x14ac:dyDescent="0.3">
      <c r="I15776" s="47"/>
    </row>
    <row r="15777" spans="9:9" ht="15" customHeight="1" x14ac:dyDescent="0.3">
      <c r="I15777" s="47"/>
    </row>
    <row r="15778" spans="9:9" ht="15" customHeight="1" x14ac:dyDescent="0.3">
      <c r="I15778" s="47"/>
    </row>
    <row r="15779" spans="9:9" ht="15" customHeight="1" x14ac:dyDescent="0.3">
      <c r="I15779" s="47"/>
    </row>
    <row r="15780" spans="9:9" ht="15" customHeight="1" x14ac:dyDescent="0.3">
      <c r="I15780" s="47"/>
    </row>
    <row r="15781" spans="9:9" ht="15" customHeight="1" x14ac:dyDescent="0.3">
      <c r="I15781" s="47"/>
    </row>
    <row r="15782" spans="9:9" ht="15" customHeight="1" x14ac:dyDescent="0.3">
      <c r="I15782" s="47"/>
    </row>
    <row r="15783" spans="9:9" ht="15" customHeight="1" x14ac:dyDescent="0.3">
      <c r="I15783" s="47"/>
    </row>
    <row r="15784" spans="9:9" ht="15" customHeight="1" x14ac:dyDescent="0.3">
      <c r="I15784" s="47"/>
    </row>
    <row r="15785" spans="9:9" ht="15" customHeight="1" x14ac:dyDescent="0.3">
      <c r="I15785" s="47"/>
    </row>
    <row r="15786" spans="9:9" ht="15" customHeight="1" x14ac:dyDescent="0.3">
      <c r="I15786" s="47"/>
    </row>
    <row r="15787" spans="9:9" ht="15" customHeight="1" x14ac:dyDescent="0.3">
      <c r="I15787" s="47"/>
    </row>
    <row r="15788" spans="9:9" ht="15" customHeight="1" x14ac:dyDescent="0.3">
      <c r="I15788" s="47"/>
    </row>
    <row r="15789" spans="9:9" ht="15" customHeight="1" x14ac:dyDescent="0.3">
      <c r="I15789" s="47"/>
    </row>
    <row r="15790" spans="9:9" ht="15" customHeight="1" x14ac:dyDescent="0.3">
      <c r="I15790" s="47"/>
    </row>
    <row r="15791" spans="9:9" ht="15" customHeight="1" x14ac:dyDescent="0.3">
      <c r="I15791" s="47"/>
    </row>
    <row r="15792" spans="9:9" ht="15" customHeight="1" x14ac:dyDescent="0.3">
      <c r="I15792" s="47"/>
    </row>
    <row r="15793" spans="9:9" ht="15" customHeight="1" x14ac:dyDescent="0.3">
      <c r="I15793" s="47"/>
    </row>
    <row r="15794" spans="9:9" ht="15" customHeight="1" x14ac:dyDescent="0.3">
      <c r="I15794" s="47"/>
    </row>
    <row r="15795" spans="9:9" ht="15" customHeight="1" x14ac:dyDescent="0.3">
      <c r="I15795" s="47"/>
    </row>
    <row r="15796" spans="9:9" ht="15" customHeight="1" x14ac:dyDescent="0.3">
      <c r="I15796" s="47"/>
    </row>
    <row r="15797" spans="9:9" ht="15" customHeight="1" x14ac:dyDescent="0.3">
      <c r="I15797" s="47"/>
    </row>
    <row r="15798" spans="9:9" ht="15" customHeight="1" x14ac:dyDescent="0.3">
      <c r="I15798" s="47"/>
    </row>
    <row r="15799" spans="9:9" ht="15" customHeight="1" x14ac:dyDescent="0.3">
      <c r="I15799" s="47"/>
    </row>
    <row r="15800" spans="9:9" ht="15" customHeight="1" x14ac:dyDescent="0.3">
      <c r="I15800" s="47"/>
    </row>
    <row r="15801" spans="9:9" ht="15" customHeight="1" x14ac:dyDescent="0.3">
      <c r="I15801" s="47"/>
    </row>
    <row r="15802" spans="9:9" ht="15" customHeight="1" x14ac:dyDescent="0.3">
      <c r="I15802" s="47"/>
    </row>
    <row r="15803" spans="9:9" ht="15" customHeight="1" x14ac:dyDescent="0.3">
      <c r="I15803" s="47"/>
    </row>
    <row r="15804" spans="9:9" ht="15" customHeight="1" x14ac:dyDescent="0.3">
      <c r="I15804" s="47"/>
    </row>
    <row r="15805" spans="9:9" ht="15" customHeight="1" x14ac:dyDescent="0.3">
      <c r="I15805" s="47"/>
    </row>
    <row r="15806" spans="9:9" ht="15" customHeight="1" x14ac:dyDescent="0.3">
      <c r="I15806" s="47"/>
    </row>
    <row r="15807" spans="9:9" ht="15" customHeight="1" x14ac:dyDescent="0.3">
      <c r="I15807" s="47"/>
    </row>
    <row r="15808" spans="9:9" ht="15" customHeight="1" x14ac:dyDescent="0.3">
      <c r="I15808" s="47"/>
    </row>
    <row r="15809" spans="9:9" ht="15" customHeight="1" x14ac:dyDescent="0.3">
      <c r="I15809" s="47"/>
    </row>
    <row r="15810" spans="9:9" ht="15" customHeight="1" x14ac:dyDescent="0.3">
      <c r="I15810" s="47"/>
    </row>
    <row r="15811" spans="9:9" ht="15" customHeight="1" x14ac:dyDescent="0.3">
      <c r="I15811" s="47"/>
    </row>
    <row r="15812" spans="9:9" ht="15" customHeight="1" x14ac:dyDescent="0.3">
      <c r="I15812" s="47"/>
    </row>
    <row r="15813" spans="9:9" ht="15" customHeight="1" x14ac:dyDescent="0.3">
      <c r="I15813" s="47"/>
    </row>
    <row r="15814" spans="9:9" ht="15" customHeight="1" x14ac:dyDescent="0.3">
      <c r="I15814" s="47"/>
    </row>
    <row r="15815" spans="9:9" ht="15" customHeight="1" x14ac:dyDescent="0.3">
      <c r="I15815" s="47"/>
    </row>
    <row r="15816" spans="9:9" ht="15" customHeight="1" x14ac:dyDescent="0.3">
      <c r="I15816" s="47"/>
    </row>
    <row r="15817" spans="9:9" ht="15" customHeight="1" x14ac:dyDescent="0.3">
      <c r="I15817" s="47"/>
    </row>
    <row r="15818" spans="9:9" ht="15" customHeight="1" x14ac:dyDescent="0.3">
      <c r="I15818" s="47"/>
    </row>
    <row r="15819" spans="9:9" ht="15" customHeight="1" x14ac:dyDescent="0.3">
      <c r="I15819" s="47"/>
    </row>
    <row r="15820" spans="9:9" ht="15" customHeight="1" x14ac:dyDescent="0.3">
      <c r="I15820" s="47"/>
    </row>
    <row r="15821" spans="9:9" ht="15" customHeight="1" x14ac:dyDescent="0.3">
      <c r="I15821" s="47"/>
    </row>
    <row r="15822" spans="9:9" ht="15" customHeight="1" x14ac:dyDescent="0.3">
      <c r="I15822" s="47"/>
    </row>
    <row r="15823" spans="9:9" ht="15" customHeight="1" x14ac:dyDescent="0.3">
      <c r="I15823" s="47"/>
    </row>
    <row r="15824" spans="9:9" ht="15" customHeight="1" x14ac:dyDescent="0.3">
      <c r="I15824" s="47"/>
    </row>
    <row r="15825" spans="9:9" ht="15" customHeight="1" x14ac:dyDescent="0.3">
      <c r="I15825" s="47"/>
    </row>
    <row r="15826" spans="9:9" ht="15" customHeight="1" x14ac:dyDescent="0.3">
      <c r="I15826" s="47"/>
    </row>
    <row r="15827" spans="9:9" ht="15" customHeight="1" x14ac:dyDescent="0.3">
      <c r="I15827" s="47"/>
    </row>
    <row r="15828" spans="9:9" ht="15" customHeight="1" x14ac:dyDescent="0.3">
      <c r="I15828" s="47"/>
    </row>
    <row r="15829" spans="9:9" ht="15" customHeight="1" x14ac:dyDescent="0.3">
      <c r="I15829" s="47"/>
    </row>
    <row r="15830" spans="9:9" ht="15" customHeight="1" x14ac:dyDescent="0.3">
      <c r="I15830" s="47"/>
    </row>
    <row r="15831" spans="9:9" ht="15" customHeight="1" x14ac:dyDescent="0.3">
      <c r="I15831" s="47"/>
    </row>
    <row r="15832" spans="9:9" ht="15" customHeight="1" x14ac:dyDescent="0.3">
      <c r="I15832" s="47"/>
    </row>
    <row r="15833" spans="9:9" ht="15" customHeight="1" x14ac:dyDescent="0.3">
      <c r="I15833" s="47"/>
    </row>
    <row r="15834" spans="9:9" ht="15" customHeight="1" x14ac:dyDescent="0.3">
      <c r="I15834" s="47"/>
    </row>
    <row r="15835" spans="9:9" ht="15" customHeight="1" x14ac:dyDescent="0.3">
      <c r="I15835" s="47"/>
    </row>
    <row r="15836" spans="9:9" ht="15" customHeight="1" x14ac:dyDescent="0.3">
      <c r="I15836" s="47"/>
    </row>
    <row r="15837" spans="9:9" ht="15" customHeight="1" x14ac:dyDescent="0.3">
      <c r="I15837" s="47"/>
    </row>
    <row r="15838" spans="9:9" ht="15" customHeight="1" x14ac:dyDescent="0.3">
      <c r="I15838" s="47"/>
    </row>
    <row r="15839" spans="9:9" ht="15" customHeight="1" x14ac:dyDescent="0.3">
      <c r="I15839" s="47"/>
    </row>
    <row r="15840" spans="9:9" ht="15" customHeight="1" x14ac:dyDescent="0.3">
      <c r="I15840" s="47"/>
    </row>
    <row r="15841" spans="9:9" ht="15" customHeight="1" x14ac:dyDescent="0.3">
      <c r="I15841" s="47"/>
    </row>
    <row r="15842" spans="9:9" ht="15" customHeight="1" x14ac:dyDescent="0.3">
      <c r="I15842" s="47"/>
    </row>
    <row r="15843" spans="9:9" ht="15" customHeight="1" x14ac:dyDescent="0.3">
      <c r="I15843" s="47"/>
    </row>
    <row r="15844" spans="9:9" ht="15" customHeight="1" x14ac:dyDescent="0.3">
      <c r="I15844" s="47"/>
    </row>
    <row r="15845" spans="9:9" ht="15" customHeight="1" x14ac:dyDescent="0.3">
      <c r="I15845" s="47"/>
    </row>
    <row r="15846" spans="9:9" ht="15" customHeight="1" x14ac:dyDescent="0.3">
      <c r="I15846" s="47"/>
    </row>
    <row r="15847" spans="9:9" ht="15" customHeight="1" x14ac:dyDescent="0.3">
      <c r="I15847" s="47"/>
    </row>
    <row r="15848" spans="9:9" ht="15" customHeight="1" x14ac:dyDescent="0.3">
      <c r="I15848" s="47"/>
    </row>
    <row r="15849" spans="9:9" ht="15" customHeight="1" x14ac:dyDescent="0.3">
      <c r="I15849" s="47"/>
    </row>
    <row r="15850" spans="9:9" ht="15" customHeight="1" x14ac:dyDescent="0.3">
      <c r="I15850" s="47"/>
    </row>
    <row r="15851" spans="9:9" ht="15" customHeight="1" x14ac:dyDescent="0.3">
      <c r="I15851" s="47"/>
    </row>
    <row r="15852" spans="9:9" ht="15" customHeight="1" x14ac:dyDescent="0.3">
      <c r="I15852" s="47"/>
    </row>
    <row r="15853" spans="9:9" ht="15" customHeight="1" x14ac:dyDescent="0.3">
      <c r="I15853" s="47"/>
    </row>
    <row r="15854" spans="9:9" ht="15" customHeight="1" x14ac:dyDescent="0.3">
      <c r="I15854" s="47"/>
    </row>
    <row r="15855" spans="9:9" ht="15" customHeight="1" x14ac:dyDescent="0.3">
      <c r="I15855" s="47"/>
    </row>
    <row r="15856" spans="9:9" ht="15" customHeight="1" x14ac:dyDescent="0.3">
      <c r="I15856" s="47"/>
    </row>
    <row r="15857" spans="9:9" ht="15" customHeight="1" x14ac:dyDescent="0.3">
      <c r="I15857" s="47"/>
    </row>
    <row r="15858" spans="9:9" ht="15" customHeight="1" x14ac:dyDescent="0.3">
      <c r="I15858" s="47"/>
    </row>
    <row r="15859" spans="9:9" ht="15" customHeight="1" x14ac:dyDescent="0.3">
      <c r="I15859" s="47"/>
    </row>
    <row r="15860" spans="9:9" ht="15" customHeight="1" x14ac:dyDescent="0.3">
      <c r="I15860" s="47"/>
    </row>
    <row r="15861" spans="9:9" ht="15" customHeight="1" x14ac:dyDescent="0.3">
      <c r="I15861" s="47"/>
    </row>
    <row r="15862" spans="9:9" ht="15" customHeight="1" x14ac:dyDescent="0.3">
      <c r="I15862" s="47"/>
    </row>
    <row r="15863" spans="9:9" ht="15" customHeight="1" x14ac:dyDescent="0.3">
      <c r="I15863" s="47"/>
    </row>
    <row r="15864" spans="9:9" ht="15" customHeight="1" x14ac:dyDescent="0.3">
      <c r="I15864" s="47"/>
    </row>
    <row r="15865" spans="9:9" ht="15" customHeight="1" x14ac:dyDescent="0.3">
      <c r="I15865" s="47"/>
    </row>
    <row r="15866" spans="9:9" ht="15" customHeight="1" x14ac:dyDescent="0.3">
      <c r="I15866" s="47"/>
    </row>
    <row r="15867" spans="9:9" ht="15" customHeight="1" x14ac:dyDescent="0.3">
      <c r="I15867" s="47"/>
    </row>
    <row r="15868" spans="9:9" ht="15" customHeight="1" x14ac:dyDescent="0.3">
      <c r="I15868" s="47"/>
    </row>
    <row r="15869" spans="9:9" ht="15" customHeight="1" x14ac:dyDescent="0.3">
      <c r="I15869" s="47"/>
    </row>
    <row r="15870" spans="9:9" ht="15" customHeight="1" x14ac:dyDescent="0.3">
      <c r="I15870" s="47"/>
    </row>
    <row r="15871" spans="9:9" ht="15" customHeight="1" x14ac:dyDescent="0.3">
      <c r="I15871" s="47"/>
    </row>
    <row r="15872" spans="9:9" ht="15" customHeight="1" x14ac:dyDescent="0.3">
      <c r="I15872" s="47"/>
    </row>
    <row r="15873" spans="9:9" ht="15" customHeight="1" x14ac:dyDescent="0.3">
      <c r="I15873" s="47"/>
    </row>
    <row r="15874" spans="9:9" ht="15" customHeight="1" x14ac:dyDescent="0.3">
      <c r="I15874" s="47"/>
    </row>
    <row r="15875" spans="9:9" ht="15" customHeight="1" x14ac:dyDescent="0.3">
      <c r="I15875" s="47"/>
    </row>
    <row r="15876" spans="9:9" ht="15" customHeight="1" x14ac:dyDescent="0.3">
      <c r="I15876" s="47"/>
    </row>
    <row r="15877" spans="9:9" ht="15" customHeight="1" x14ac:dyDescent="0.3">
      <c r="I15877" s="47"/>
    </row>
    <row r="15878" spans="9:9" ht="15" customHeight="1" x14ac:dyDescent="0.3">
      <c r="I15878" s="47"/>
    </row>
    <row r="15879" spans="9:9" ht="15" customHeight="1" x14ac:dyDescent="0.3">
      <c r="I15879" s="47"/>
    </row>
    <row r="15880" spans="9:9" ht="15" customHeight="1" x14ac:dyDescent="0.3">
      <c r="I15880" s="47"/>
    </row>
    <row r="15881" spans="9:9" ht="15" customHeight="1" x14ac:dyDescent="0.3">
      <c r="I15881" s="47"/>
    </row>
    <row r="15882" spans="9:9" ht="15" customHeight="1" x14ac:dyDescent="0.3">
      <c r="I15882" s="47"/>
    </row>
    <row r="15883" spans="9:9" ht="15" customHeight="1" x14ac:dyDescent="0.3">
      <c r="I15883" s="47"/>
    </row>
    <row r="15884" spans="9:9" ht="15" customHeight="1" x14ac:dyDescent="0.3">
      <c r="I15884" s="47"/>
    </row>
    <row r="15885" spans="9:9" ht="15" customHeight="1" x14ac:dyDescent="0.3">
      <c r="I15885" s="47"/>
    </row>
    <row r="15886" spans="9:9" ht="15" customHeight="1" x14ac:dyDescent="0.3">
      <c r="I15886" s="47"/>
    </row>
    <row r="15887" spans="9:9" ht="15" customHeight="1" x14ac:dyDescent="0.3">
      <c r="I15887" s="47"/>
    </row>
    <row r="15888" spans="9:9" ht="15" customHeight="1" x14ac:dyDescent="0.3">
      <c r="I15888" s="47"/>
    </row>
    <row r="15889" spans="9:9" ht="15" customHeight="1" x14ac:dyDescent="0.3">
      <c r="I15889" s="47"/>
    </row>
    <row r="15890" spans="9:9" ht="15" customHeight="1" x14ac:dyDescent="0.3">
      <c r="I15890" s="47"/>
    </row>
    <row r="15891" spans="9:9" ht="15" customHeight="1" x14ac:dyDescent="0.3">
      <c r="I15891" s="47"/>
    </row>
    <row r="15892" spans="9:9" ht="15" customHeight="1" x14ac:dyDescent="0.3">
      <c r="I15892" s="47"/>
    </row>
    <row r="15893" spans="9:9" ht="15" customHeight="1" x14ac:dyDescent="0.3">
      <c r="I15893" s="47"/>
    </row>
    <row r="15894" spans="9:9" ht="15" customHeight="1" x14ac:dyDescent="0.3">
      <c r="I15894" s="47"/>
    </row>
    <row r="15895" spans="9:9" ht="15" customHeight="1" x14ac:dyDescent="0.3">
      <c r="I15895" s="47"/>
    </row>
    <row r="15896" spans="9:9" ht="15" customHeight="1" x14ac:dyDescent="0.3">
      <c r="I15896" s="47"/>
    </row>
    <row r="15897" spans="9:9" ht="15" customHeight="1" x14ac:dyDescent="0.3">
      <c r="I15897" s="47"/>
    </row>
    <row r="15898" spans="9:9" ht="15" customHeight="1" x14ac:dyDescent="0.3">
      <c r="I15898" s="47"/>
    </row>
    <row r="15899" spans="9:9" ht="15" customHeight="1" x14ac:dyDescent="0.3">
      <c r="I15899" s="47"/>
    </row>
    <row r="15900" spans="9:9" ht="15" customHeight="1" x14ac:dyDescent="0.3">
      <c r="I15900" s="47"/>
    </row>
    <row r="15901" spans="9:9" ht="15" customHeight="1" x14ac:dyDescent="0.3">
      <c r="I15901" s="47"/>
    </row>
    <row r="15902" spans="9:9" ht="15" customHeight="1" x14ac:dyDescent="0.3">
      <c r="I15902" s="47"/>
    </row>
    <row r="15903" spans="9:9" ht="15" customHeight="1" x14ac:dyDescent="0.3">
      <c r="I15903" s="47"/>
    </row>
    <row r="15904" spans="9:9" ht="15" customHeight="1" x14ac:dyDescent="0.3">
      <c r="I15904" s="47"/>
    </row>
    <row r="15905" spans="9:9" ht="15" customHeight="1" x14ac:dyDescent="0.3">
      <c r="I15905" s="47"/>
    </row>
    <row r="15906" spans="9:9" ht="15" customHeight="1" x14ac:dyDescent="0.3">
      <c r="I15906" s="47"/>
    </row>
    <row r="15907" spans="9:9" ht="15" customHeight="1" x14ac:dyDescent="0.3">
      <c r="I15907" s="47"/>
    </row>
    <row r="15908" spans="9:9" ht="15" customHeight="1" x14ac:dyDescent="0.3">
      <c r="I15908" s="47"/>
    </row>
    <row r="15909" spans="9:9" ht="15" customHeight="1" x14ac:dyDescent="0.3">
      <c r="I15909" s="47"/>
    </row>
    <row r="15910" spans="9:9" ht="15" customHeight="1" x14ac:dyDescent="0.3">
      <c r="I15910" s="47"/>
    </row>
    <row r="15911" spans="9:9" ht="15" customHeight="1" x14ac:dyDescent="0.3">
      <c r="I15911" s="47"/>
    </row>
    <row r="15912" spans="9:9" ht="15" customHeight="1" x14ac:dyDescent="0.3">
      <c r="I15912" s="47"/>
    </row>
    <row r="15913" spans="9:9" ht="15" customHeight="1" x14ac:dyDescent="0.3">
      <c r="I15913" s="47"/>
    </row>
    <row r="15914" spans="9:9" ht="15" customHeight="1" x14ac:dyDescent="0.3">
      <c r="I15914" s="47"/>
    </row>
    <row r="15915" spans="9:9" ht="15" customHeight="1" x14ac:dyDescent="0.3">
      <c r="I15915" s="47"/>
    </row>
    <row r="15916" spans="9:9" ht="15" customHeight="1" x14ac:dyDescent="0.3">
      <c r="I15916" s="47"/>
    </row>
    <row r="15917" spans="9:9" ht="15" customHeight="1" x14ac:dyDescent="0.3">
      <c r="I15917" s="47"/>
    </row>
    <row r="15918" spans="9:9" ht="15" customHeight="1" x14ac:dyDescent="0.3">
      <c r="I15918" s="47"/>
    </row>
    <row r="15919" spans="9:9" ht="15" customHeight="1" x14ac:dyDescent="0.3">
      <c r="I15919" s="47"/>
    </row>
    <row r="15920" spans="9:9" ht="15" customHeight="1" x14ac:dyDescent="0.3">
      <c r="I15920" s="47"/>
    </row>
    <row r="15921" spans="9:9" ht="15" customHeight="1" x14ac:dyDescent="0.3">
      <c r="I15921" s="47"/>
    </row>
    <row r="15922" spans="9:9" ht="15" customHeight="1" x14ac:dyDescent="0.3">
      <c r="I15922" s="47"/>
    </row>
    <row r="15923" spans="9:9" ht="15" customHeight="1" x14ac:dyDescent="0.3">
      <c r="I15923" s="47"/>
    </row>
    <row r="15924" spans="9:9" ht="15" customHeight="1" x14ac:dyDescent="0.3">
      <c r="I15924" s="47"/>
    </row>
    <row r="15925" spans="9:9" ht="15" customHeight="1" x14ac:dyDescent="0.3">
      <c r="I15925" s="47"/>
    </row>
    <row r="15926" spans="9:9" ht="15" customHeight="1" x14ac:dyDescent="0.3">
      <c r="I15926" s="47"/>
    </row>
    <row r="15927" spans="9:9" ht="15" customHeight="1" x14ac:dyDescent="0.3">
      <c r="I15927" s="47"/>
    </row>
    <row r="15928" spans="9:9" ht="15" customHeight="1" x14ac:dyDescent="0.3">
      <c r="I15928" s="47"/>
    </row>
    <row r="15929" spans="9:9" ht="15" customHeight="1" x14ac:dyDescent="0.3">
      <c r="I15929" s="47"/>
    </row>
    <row r="15930" spans="9:9" ht="15" customHeight="1" x14ac:dyDescent="0.3">
      <c r="I15930" s="47"/>
    </row>
    <row r="15931" spans="9:9" ht="15" customHeight="1" x14ac:dyDescent="0.3">
      <c r="I15931" s="47"/>
    </row>
    <row r="15932" spans="9:9" ht="15" customHeight="1" x14ac:dyDescent="0.3">
      <c r="I15932" s="47"/>
    </row>
    <row r="15933" spans="9:9" ht="15" customHeight="1" x14ac:dyDescent="0.3">
      <c r="I15933" s="47"/>
    </row>
    <row r="15934" spans="9:9" ht="15" customHeight="1" x14ac:dyDescent="0.3">
      <c r="I15934" s="47"/>
    </row>
    <row r="15935" spans="9:9" ht="15" customHeight="1" x14ac:dyDescent="0.3">
      <c r="I15935" s="47"/>
    </row>
    <row r="15936" spans="9:9" ht="15" customHeight="1" x14ac:dyDescent="0.3">
      <c r="I15936" s="47"/>
    </row>
    <row r="15937" spans="9:9" ht="15" customHeight="1" x14ac:dyDescent="0.3">
      <c r="I15937" s="47"/>
    </row>
    <row r="15938" spans="9:9" ht="15" customHeight="1" x14ac:dyDescent="0.3">
      <c r="I15938" s="47"/>
    </row>
    <row r="15939" spans="9:9" ht="15" customHeight="1" x14ac:dyDescent="0.3">
      <c r="I15939" s="47"/>
    </row>
    <row r="15940" spans="9:9" ht="15" customHeight="1" x14ac:dyDescent="0.3">
      <c r="I15940" s="47"/>
    </row>
    <row r="15941" spans="9:9" ht="15" customHeight="1" x14ac:dyDescent="0.3">
      <c r="I15941" s="47"/>
    </row>
    <row r="15942" spans="9:9" ht="15" customHeight="1" x14ac:dyDescent="0.3">
      <c r="I15942" s="47"/>
    </row>
    <row r="15943" spans="9:9" ht="15" customHeight="1" x14ac:dyDescent="0.3">
      <c r="I15943" s="47"/>
    </row>
    <row r="15944" spans="9:9" ht="15" customHeight="1" x14ac:dyDescent="0.3">
      <c r="I15944" s="47"/>
    </row>
    <row r="15945" spans="9:9" ht="15" customHeight="1" x14ac:dyDescent="0.3">
      <c r="I15945" s="47"/>
    </row>
    <row r="15946" spans="9:9" ht="15" customHeight="1" x14ac:dyDescent="0.3">
      <c r="I15946" s="47"/>
    </row>
    <row r="15947" spans="9:9" ht="15" customHeight="1" x14ac:dyDescent="0.3">
      <c r="I15947" s="47"/>
    </row>
    <row r="15948" spans="9:9" ht="15" customHeight="1" x14ac:dyDescent="0.3">
      <c r="I15948" s="47"/>
    </row>
    <row r="15949" spans="9:9" ht="15" customHeight="1" x14ac:dyDescent="0.3">
      <c r="I15949" s="47"/>
    </row>
    <row r="15950" spans="9:9" ht="15" customHeight="1" x14ac:dyDescent="0.3">
      <c r="I15950" s="47"/>
    </row>
    <row r="15951" spans="9:9" ht="15" customHeight="1" x14ac:dyDescent="0.3">
      <c r="I15951" s="47"/>
    </row>
    <row r="15952" spans="9:9" ht="15" customHeight="1" x14ac:dyDescent="0.3">
      <c r="I15952" s="47"/>
    </row>
    <row r="15953" spans="4:9" ht="15" customHeight="1" x14ac:dyDescent="0.3">
      <c r="I15953" s="47"/>
    </row>
    <row r="15954" spans="4:9" ht="15" customHeight="1" x14ac:dyDescent="0.3">
      <c r="I15954" s="47"/>
    </row>
    <row r="15955" spans="4:9" ht="15" customHeight="1" x14ac:dyDescent="0.3">
      <c r="I15955" s="47"/>
    </row>
    <row r="15956" spans="4:9" ht="15" customHeight="1" x14ac:dyDescent="0.3">
      <c r="I15956" s="47"/>
    </row>
    <row r="15957" spans="4:9" ht="15" customHeight="1" x14ac:dyDescent="0.3">
      <c r="I15957" s="47"/>
    </row>
    <row r="15958" spans="4:9" ht="15" customHeight="1" x14ac:dyDescent="0.3">
      <c r="I15958" s="47"/>
    </row>
    <row r="15959" spans="4:9" ht="15" customHeight="1" x14ac:dyDescent="0.3">
      <c r="I15959" s="47"/>
    </row>
    <row r="15960" spans="4:9" ht="15" customHeight="1" x14ac:dyDescent="0.3">
      <c r="I15960" s="47"/>
    </row>
    <row r="15961" spans="4:9" ht="15" customHeight="1" x14ac:dyDescent="0.3">
      <c r="I15961" s="47"/>
    </row>
    <row r="15962" spans="4:9" ht="15" customHeight="1" x14ac:dyDescent="0.3">
      <c r="D15962" s="48"/>
      <c r="I15962" s="47"/>
    </row>
    <row r="15963" spans="4:9" ht="15" customHeight="1" x14ac:dyDescent="0.3">
      <c r="D15963" s="48"/>
      <c r="I15963" s="47"/>
    </row>
    <row r="15964" spans="4:9" ht="15" customHeight="1" x14ac:dyDescent="0.3">
      <c r="D15964" s="48"/>
      <c r="I15964" s="47"/>
    </row>
    <row r="15965" spans="4:9" ht="15" customHeight="1" x14ac:dyDescent="0.3">
      <c r="D15965" s="48"/>
      <c r="I15965" s="47"/>
    </row>
    <row r="15966" spans="4:9" ht="15" customHeight="1" x14ac:dyDescent="0.3">
      <c r="D15966" s="48"/>
      <c r="I15966" s="47"/>
    </row>
    <row r="15967" spans="4:9" ht="15" customHeight="1" x14ac:dyDescent="0.3">
      <c r="D15967" s="48"/>
      <c r="I15967" s="47"/>
    </row>
    <row r="15968" spans="4:9" ht="15" customHeight="1" x14ac:dyDescent="0.3">
      <c r="D15968" s="48"/>
      <c r="I15968" s="47"/>
    </row>
    <row r="15969" spans="4:9" ht="15" customHeight="1" x14ac:dyDescent="0.3">
      <c r="D15969" s="48"/>
      <c r="I15969" s="47"/>
    </row>
    <row r="15970" spans="4:9" ht="15" customHeight="1" x14ac:dyDescent="0.3">
      <c r="D15970" s="48"/>
      <c r="I15970" s="47"/>
    </row>
    <row r="15971" spans="4:9" ht="15" customHeight="1" x14ac:dyDescent="0.3">
      <c r="D15971" s="48"/>
      <c r="I15971" s="47"/>
    </row>
    <row r="15972" spans="4:9" ht="15" customHeight="1" x14ac:dyDescent="0.3">
      <c r="D15972" s="48"/>
      <c r="I15972" s="47"/>
    </row>
    <row r="15973" spans="4:9" ht="15" customHeight="1" x14ac:dyDescent="0.3">
      <c r="D15973" s="48"/>
      <c r="I15973" s="47"/>
    </row>
    <row r="15974" spans="4:9" ht="15" customHeight="1" x14ac:dyDescent="0.3">
      <c r="D15974" s="48"/>
      <c r="I15974" s="47"/>
    </row>
    <row r="15975" spans="4:9" ht="15" customHeight="1" x14ac:dyDescent="0.3">
      <c r="D15975" s="48"/>
      <c r="I15975" s="47"/>
    </row>
    <row r="15976" spans="4:9" ht="15" customHeight="1" x14ac:dyDescent="0.3">
      <c r="D15976" s="48"/>
      <c r="I15976" s="47"/>
    </row>
    <row r="15977" spans="4:9" ht="15" customHeight="1" x14ac:dyDescent="0.3">
      <c r="D15977" s="48"/>
      <c r="I15977" s="47"/>
    </row>
    <row r="15978" spans="4:9" ht="15" customHeight="1" x14ac:dyDescent="0.3">
      <c r="D15978" s="48"/>
      <c r="I15978" s="47"/>
    </row>
    <row r="15979" spans="4:9" ht="15" customHeight="1" x14ac:dyDescent="0.3">
      <c r="D15979" s="48"/>
      <c r="I15979" s="47"/>
    </row>
    <row r="15980" spans="4:9" ht="15" customHeight="1" x14ac:dyDescent="0.3">
      <c r="D15980" s="48"/>
      <c r="I15980" s="47"/>
    </row>
    <row r="15981" spans="4:9" ht="15" customHeight="1" x14ac:dyDescent="0.3">
      <c r="D15981" s="48"/>
      <c r="I15981" s="47"/>
    </row>
    <row r="15982" spans="4:9" ht="15" customHeight="1" x14ac:dyDescent="0.3">
      <c r="D15982" s="48"/>
      <c r="I15982" s="47"/>
    </row>
    <row r="15983" spans="4:9" ht="15" customHeight="1" x14ac:dyDescent="0.3">
      <c r="D15983" s="48"/>
      <c r="I15983" s="47"/>
    </row>
    <row r="15984" spans="4:9" ht="15" customHeight="1" x14ac:dyDescent="0.3">
      <c r="D15984" s="48"/>
      <c r="I15984" s="47"/>
    </row>
    <row r="15985" spans="4:9" ht="15" customHeight="1" x14ac:dyDescent="0.3">
      <c r="D15985" s="48"/>
      <c r="I15985" s="47"/>
    </row>
    <row r="15986" spans="4:9" ht="15" customHeight="1" x14ac:dyDescent="0.3">
      <c r="D15986" s="48"/>
      <c r="I15986" s="47"/>
    </row>
    <row r="15987" spans="4:9" ht="15" customHeight="1" x14ac:dyDescent="0.3">
      <c r="D15987" s="48"/>
      <c r="I15987" s="47"/>
    </row>
    <row r="15988" spans="4:9" ht="15" customHeight="1" x14ac:dyDescent="0.3">
      <c r="D15988" s="48"/>
      <c r="I15988" s="47"/>
    </row>
    <row r="15989" spans="4:9" ht="15" customHeight="1" x14ac:dyDescent="0.3">
      <c r="D15989" s="48"/>
      <c r="I15989" s="47"/>
    </row>
    <row r="15990" spans="4:9" ht="15" customHeight="1" x14ac:dyDescent="0.3">
      <c r="D15990" s="48"/>
      <c r="I15990" s="47"/>
    </row>
    <row r="15991" spans="4:9" ht="15" customHeight="1" x14ac:dyDescent="0.3">
      <c r="D15991" s="48"/>
      <c r="I15991" s="47"/>
    </row>
    <row r="15992" spans="4:9" ht="15" customHeight="1" x14ac:dyDescent="0.3">
      <c r="D15992" s="48"/>
      <c r="I15992" s="47"/>
    </row>
    <row r="15993" spans="4:9" ht="15" customHeight="1" x14ac:dyDescent="0.3">
      <c r="D15993" s="48"/>
      <c r="I15993" s="47"/>
    </row>
    <row r="15994" spans="4:9" ht="15" customHeight="1" x14ac:dyDescent="0.3">
      <c r="D15994" s="48"/>
      <c r="I15994" s="47"/>
    </row>
    <row r="15995" spans="4:9" ht="15" customHeight="1" x14ac:dyDescent="0.3">
      <c r="D15995" s="48"/>
      <c r="I15995" s="47"/>
    </row>
    <row r="15996" spans="4:9" ht="15" customHeight="1" x14ac:dyDescent="0.3">
      <c r="D15996" s="48"/>
      <c r="I15996" s="47"/>
    </row>
    <row r="15997" spans="4:9" ht="15" customHeight="1" x14ac:dyDescent="0.3">
      <c r="D15997" s="48"/>
      <c r="I15997" s="47"/>
    </row>
    <row r="15998" spans="4:9" ht="15" customHeight="1" x14ac:dyDescent="0.3">
      <c r="D15998" s="48"/>
      <c r="I15998" s="47"/>
    </row>
    <row r="15999" spans="4:9" ht="15" customHeight="1" x14ac:dyDescent="0.3">
      <c r="D15999" s="48"/>
      <c r="I15999" s="47"/>
    </row>
    <row r="16000" spans="4:9" ht="15" customHeight="1" x14ac:dyDescent="0.3">
      <c r="D16000" s="48"/>
      <c r="I16000" s="47"/>
    </row>
    <row r="16001" spans="4:9" ht="15" customHeight="1" x14ac:dyDescent="0.3">
      <c r="D16001" s="48"/>
      <c r="I16001" s="47"/>
    </row>
    <row r="16002" spans="4:9" ht="15" customHeight="1" x14ac:dyDescent="0.3">
      <c r="D16002" s="48"/>
      <c r="I16002" s="47"/>
    </row>
    <row r="16003" spans="4:9" ht="15" customHeight="1" x14ac:dyDescent="0.3">
      <c r="D16003" s="48"/>
      <c r="I16003" s="47"/>
    </row>
    <row r="16004" spans="4:9" ht="15" customHeight="1" x14ac:dyDescent="0.3">
      <c r="D16004" s="48"/>
      <c r="I16004" s="47"/>
    </row>
    <row r="16005" spans="4:9" ht="15" customHeight="1" x14ac:dyDescent="0.3">
      <c r="D16005" s="48"/>
      <c r="I16005" s="47"/>
    </row>
    <row r="16006" spans="4:9" ht="15" customHeight="1" x14ac:dyDescent="0.3">
      <c r="D16006" s="48"/>
      <c r="I16006" s="47"/>
    </row>
    <row r="16007" spans="4:9" ht="15" customHeight="1" x14ac:dyDescent="0.3">
      <c r="D16007" s="48"/>
      <c r="I16007" s="47"/>
    </row>
    <row r="16008" spans="4:9" ht="15" customHeight="1" x14ac:dyDescent="0.3">
      <c r="D16008" s="48"/>
      <c r="I16008" s="47"/>
    </row>
    <row r="16009" spans="4:9" ht="15" customHeight="1" x14ac:dyDescent="0.3">
      <c r="D16009" s="48"/>
      <c r="I16009" s="47"/>
    </row>
    <row r="16010" spans="4:9" ht="15" customHeight="1" x14ac:dyDescent="0.3">
      <c r="D16010" s="48"/>
      <c r="I16010" s="47"/>
    </row>
    <row r="16011" spans="4:9" ht="15" customHeight="1" x14ac:dyDescent="0.3">
      <c r="D16011" s="48"/>
      <c r="I16011" s="47"/>
    </row>
    <row r="16012" spans="4:9" ht="15" customHeight="1" x14ac:dyDescent="0.3">
      <c r="D16012" s="48"/>
      <c r="I16012" s="47"/>
    </row>
    <row r="16013" spans="4:9" ht="15" customHeight="1" x14ac:dyDescent="0.3">
      <c r="D16013" s="48"/>
      <c r="I16013" s="47"/>
    </row>
    <row r="16014" spans="4:9" ht="15" customHeight="1" x14ac:dyDescent="0.3">
      <c r="D16014" s="48"/>
      <c r="I16014" s="47"/>
    </row>
    <row r="16015" spans="4:9" ht="15" customHeight="1" x14ac:dyDescent="0.3">
      <c r="D16015" s="48"/>
      <c r="I16015" s="47"/>
    </row>
    <row r="16016" spans="4:9" ht="15" customHeight="1" x14ac:dyDescent="0.3">
      <c r="D16016" s="48"/>
      <c r="I16016" s="47"/>
    </row>
    <row r="16017" spans="4:9" ht="15" customHeight="1" x14ac:dyDescent="0.3">
      <c r="D16017" s="48"/>
      <c r="I16017" s="47"/>
    </row>
    <row r="16018" spans="4:9" ht="15" customHeight="1" x14ac:dyDescent="0.3">
      <c r="D16018" s="48"/>
      <c r="I16018" s="47"/>
    </row>
    <row r="16019" spans="4:9" ht="15" customHeight="1" x14ac:dyDescent="0.3">
      <c r="D16019" s="48"/>
      <c r="I16019" s="47"/>
    </row>
    <row r="16020" spans="4:9" ht="15" customHeight="1" x14ac:dyDescent="0.3">
      <c r="D16020" s="48"/>
      <c r="I16020" s="47"/>
    </row>
    <row r="16021" spans="4:9" ht="15" customHeight="1" x14ac:dyDescent="0.3">
      <c r="D16021" s="48"/>
      <c r="I16021" s="47"/>
    </row>
    <row r="16022" spans="4:9" ht="15" customHeight="1" x14ac:dyDescent="0.3">
      <c r="D16022" s="48"/>
      <c r="I16022" s="47"/>
    </row>
    <row r="16023" spans="4:9" ht="15" customHeight="1" x14ac:dyDescent="0.3">
      <c r="D16023" s="48"/>
      <c r="I16023" s="47"/>
    </row>
    <row r="16024" spans="4:9" ht="15" customHeight="1" x14ac:dyDescent="0.3">
      <c r="D16024" s="48"/>
      <c r="I16024" s="47"/>
    </row>
    <row r="16025" spans="4:9" ht="15" customHeight="1" x14ac:dyDescent="0.3">
      <c r="D16025" s="48"/>
      <c r="I16025" s="47"/>
    </row>
    <row r="16026" spans="4:9" ht="15" customHeight="1" x14ac:dyDescent="0.3">
      <c r="D16026" s="48"/>
      <c r="I16026" s="47"/>
    </row>
    <row r="16027" spans="4:9" ht="15" customHeight="1" x14ac:dyDescent="0.3">
      <c r="D16027" s="48"/>
      <c r="I16027" s="47"/>
    </row>
    <row r="16028" spans="4:9" ht="15" customHeight="1" x14ac:dyDescent="0.3">
      <c r="D16028" s="48"/>
      <c r="I16028" s="47"/>
    </row>
    <row r="16029" spans="4:9" ht="15" customHeight="1" x14ac:dyDescent="0.3">
      <c r="D16029" s="48"/>
      <c r="I16029" s="47"/>
    </row>
    <row r="16030" spans="4:9" ht="15" customHeight="1" x14ac:dyDescent="0.3">
      <c r="D16030" s="48"/>
      <c r="I16030" s="47"/>
    </row>
    <row r="16031" spans="4:9" ht="15" customHeight="1" x14ac:dyDescent="0.3">
      <c r="D16031" s="48"/>
      <c r="I16031" s="47"/>
    </row>
    <row r="16032" spans="4:9" ht="15" customHeight="1" x14ac:dyDescent="0.3">
      <c r="D16032" s="48"/>
      <c r="I16032" s="47"/>
    </row>
    <row r="16033" spans="4:9" ht="15" customHeight="1" x14ac:dyDescent="0.3">
      <c r="D16033" s="48"/>
      <c r="I16033" s="47"/>
    </row>
    <row r="16034" spans="4:9" ht="15" customHeight="1" x14ac:dyDescent="0.3">
      <c r="D16034" s="48"/>
      <c r="I16034" s="47"/>
    </row>
    <row r="16035" spans="4:9" ht="15" customHeight="1" x14ac:dyDescent="0.3">
      <c r="D16035" s="48"/>
      <c r="I16035" s="47"/>
    </row>
    <row r="16036" spans="4:9" ht="15" customHeight="1" x14ac:dyDescent="0.3">
      <c r="D16036" s="48"/>
      <c r="I16036" s="47"/>
    </row>
    <row r="16037" spans="4:9" ht="15" customHeight="1" x14ac:dyDescent="0.3">
      <c r="D16037" s="48"/>
      <c r="I16037" s="47"/>
    </row>
    <row r="16038" spans="4:9" ht="15" customHeight="1" x14ac:dyDescent="0.3">
      <c r="D16038" s="48"/>
      <c r="I16038" s="47"/>
    </row>
    <row r="16039" spans="4:9" ht="15" customHeight="1" x14ac:dyDescent="0.3">
      <c r="D16039" s="48"/>
      <c r="I16039" s="47"/>
    </row>
    <row r="16040" spans="4:9" ht="15" customHeight="1" x14ac:dyDescent="0.3">
      <c r="D16040" s="48"/>
      <c r="I16040" s="47"/>
    </row>
    <row r="16041" spans="4:9" ht="15" customHeight="1" x14ac:dyDescent="0.3">
      <c r="D16041" s="48"/>
      <c r="I16041" s="47"/>
    </row>
    <row r="16042" spans="4:9" ht="15" customHeight="1" x14ac:dyDescent="0.3">
      <c r="D16042" s="48"/>
      <c r="I16042" s="47"/>
    </row>
    <row r="16043" spans="4:9" ht="15" customHeight="1" x14ac:dyDescent="0.3">
      <c r="D16043" s="48"/>
      <c r="I16043" s="47"/>
    </row>
    <row r="16044" spans="4:9" ht="15" customHeight="1" x14ac:dyDescent="0.3">
      <c r="D16044" s="48"/>
      <c r="I16044" s="47"/>
    </row>
    <row r="16045" spans="4:9" ht="15" customHeight="1" x14ac:dyDescent="0.3">
      <c r="D16045" s="48"/>
      <c r="I16045" s="47"/>
    </row>
    <row r="16046" spans="4:9" ht="15" customHeight="1" x14ac:dyDescent="0.3">
      <c r="I16046" s="47"/>
    </row>
    <row r="16047" spans="4:9" ht="15" customHeight="1" x14ac:dyDescent="0.3">
      <c r="I16047" s="47"/>
    </row>
    <row r="16048" spans="4:9" ht="15" customHeight="1" x14ac:dyDescent="0.3">
      <c r="I16048" s="47"/>
    </row>
    <row r="16049" spans="9:9" ht="15" customHeight="1" x14ac:dyDescent="0.3">
      <c r="I16049" s="47"/>
    </row>
    <row r="16050" spans="9:9" ht="15" customHeight="1" x14ac:dyDescent="0.3">
      <c r="I16050" s="47"/>
    </row>
    <row r="16051" spans="9:9" ht="15" customHeight="1" x14ac:dyDescent="0.3">
      <c r="I16051" s="47"/>
    </row>
    <row r="16052" spans="9:9" ht="15" customHeight="1" x14ac:dyDescent="0.3">
      <c r="I16052" s="47"/>
    </row>
    <row r="16053" spans="9:9" ht="15" customHeight="1" x14ac:dyDescent="0.3">
      <c r="I16053" s="47"/>
    </row>
    <row r="16054" spans="9:9" ht="15" customHeight="1" x14ac:dyDescent="0.3">
      <c r="I16054" s="47"/>
    </row>
    <row r="16055" spans="9:9" ht="15" customHeight="1" x14ac:dyDescent="0.3">
      <c r="I16055" s="47"/>
    </row>
    <row r="16056" spans="9:9" ht="15" customHeight="1" x14ac:dyDescent="0.3">
      <c r="I16056" s="47"/>
    </row>
    <row r="16057" spans="9:9" ht="15" customHeight="1" x14ac:dyDescent="0.3">
      <c r="I16057" s="47"/>
    </row>
    <row r="16058" spans="9:9" ht="15" customHeight="1" x14ac:dyDescent="0.3">
      <c r="I16058" s="47"/>
    </row>
    <row r="16059" spans="9:9" ht="15" customHeight="1" x14ac:dyDescent="0.3">
      <c r="I16059" s="47"/>
    </row>
    <row r="16060" spans="9:9" ht="15" customHeight="1" x14ac:dyDescent="0.3">
      <c r="I16060" s="47"/>
    </row>
    <row r="16061" spans="9:9" ht="15" customHeight="1" x14ac:dyDescent="0.3">
      <c r="I16061" s="47"/>
    </row>
    <row r="16062" spans="9:9" ht="15" customHeight="1" x14ac:dyDescent="0.3">
      <c r="I16062" s="47"/>
    </row>
    <row r="16063" spans="9:9" ht="15" customHeight="1" x14ac:dyDescent="0.3">
      <c r="I16063" s="47"/>
    </row>
    <row r="16064" spans="9:9" ht="15" customHeight="1" x14ac:dyDescent="0.3">
      <c r="I16064" s="47"/>
    </row>
    <row r="16065" spans="9:9" ht="15" customHeight="1" x14ac:dyDescent="0.3">
      <c r="I16065" s="47"/>
    </row>
    <row r="16066" spans="9:9" ht="15" customHeight="1" x14ac:dyDescent="0.3">
      <c r="I16066" s="47"/>
    </row>
    <row r="16067" spans="9:9" ht="15" customHeight="1" x14ac:dyDescent="0.3">
      <c r="I16067" s="47"/>
    </row>
    <row r="16068" spans="9:9" ht="15" customHeight="1" x14ac:dyDescent="0.3">
      <c r="I16068" s="47"/>
    </row>
    <row r="16069" spans="9:9" ht="15" customHeight="1" x14ac:dyDescent="0.3">
      <c r="I16069" s="47"/>
    </row>
    <row r="16070" spans="9:9" ht="15" customHeight="1" x14ac:dyDescent="0.3">
      <c r="I16070" s="47"/>
    </row>
    <row r="16071" spans="9:9" ht="15" customHeight="1" x14ac:dyDescent="0.3">
      <c r="I16071" s="47"/>
    </row>
    <row r="16072" spans="9:9" ht="15" customHeight="1" x14ac:dyDescent="0.3">
      <c r="I16072" s="47"/>
    </row>
    <row r="16073" spans="9:9" ht="15" customHeight="1" x14ac:dyDescent="0.3">
      <c r="I16073" s="47"/>
    </row>
    <row r="16074" spans="9:9" ht="15" customHeight="1" x14ac:dyDescent="0.3">
      <c r="I16074" s="47"/>
    </row>
    <row r="16075" spans="9:9" ht="15" customHeight="1" x14ac:dyDescent="0.3">
      <c r="I16075" s="47"/>
    </row>
    <row r="16076" spans="9:9" ht="15" customHeight="1" x14ac:dyDescent="0.3">
      <c r="I16076" s="47"/>
    </row>
    <row r="16077" spans="9:9" ht="15" customHeight="1" x14ac:dyDescent="0.3">
      <c r="I16077" s="47"/>
    </row>
    <row r="16078" spans="9:9" ht="15" customHeight="1" x14ac:dyDescent="0.3">
      <c r="I16078" s="47"/>
    </row>
    <row r="16079" spans="9:9" ht="15" customHeight="1" x14ac:dyDescent="0.3">
      <c r="I16079" s="47"/>
    </row>
    <row r="16080" spans="9:9" ht="15" customHeight="1" x14ac:dyDescent="0.3">
      <c r="I16080" s="47"/>
    </row>
    <row r="16081" spans="9:9" ht="15" customHeight="1" x14ac:dyDescent="0.3">
      <c r="I16081" s="47"/>
    </row>
    <row r="16082" spans="9:9" ht="15" customHeight="1" x14ac:dyDescent="0.3">
      <c r="I16082" s="47"/>
    </row>
    <row r="16083" spans="9:9" ht="15" customHeight="1" x14ac:dyDescent="0.3">
      <c r="I16083" s="47"/>
    </row>
    <row r="16084" spans="9:9" ht="15" customHeight="1" x14ac:dyDescent="0.3">
      <c r="I16084" s="47"/>
    </row>
    <row r="16085" spans="9:9" ht="15" customHeight="1" x14ac:dyDescent="0.3">
      <c r="I16085" s="47"/>
    </row>
    <row r="16086" spans="9:9" ht="15" customHeight="1" x14ac:dyDescent="0.3">
      <c r="I16086" s="47"/>
    </row>
    <row r="16087" spans="9:9" ht="15" customHeight="1" x14ac:dyDescent="0.3">
      <c r="I16087" s="47"/>
    </row>
    <row r="16088" spans="9:9" ht="15" customHeight="1" x14ac:dyDescent="0.3">
      <c r="I16088" s="47"/>
    </row>
    <row r="16089" spans="9:9" ht="15" customHeight="1" x14ac:dyDescent="0.3">
      <c r="I16089" s="47"/>
    </row>
    <row r="16090" spans="9:9" ht="15" customHeight="1" x14ac:dyDescent="0.3">
      <c r="I16090" s="47"/>
    </row>
    <row r="16091" spans="9:9" ht="15" customHeight="1" x14ac:dyDescent="0.3">
      <c r="I16091" s="47"/>
    </row>
    <row r="16092" spans="9:9" ht="15" customHeight="1" x14ac:dyDescent="0.3">
      <c r="I16092" s="47"/>
    </row>
    <row r="16093" spans="9:9" ht="15" customHeight="1" x14ac:dyDescent="0.3">
      <c r="I16093" s="47"/>
    </row>
    <row r="16094" spans="9:9" ht="15" customHeight="1" x14ac:dyDescent="0.3">
      <c r="I16094" s="47"/>
    </row>
    <row r="16095" spans="9:9" ht="15" customHeight="1" x14ac:dyDescent="0.3">
      <c r="I16095" s="47"/>
    </row>
    <row r="16096" spans="9:9" ht="15" customHeight="1" x14ac:dyDescent="0.3">
      <c r="I16096" s="47"/>
    </row>
    <row r="16097" spans="9:9" ht="15" customHeight="1" x14ac:dyDescent="0.3">
      <c r="I16097" s="47"/>
    </row>
    <row r="16098" spans="9:9" ht="15" customHeight="1" x14ac:dyDescent="0.3">
      <c r="I16098" s="47"/>
    </row>
    <row r="16099" spans="9:9" ht="15" customHeight="1" x14ac:dyDescent="0.3">
      <c r="I16099" s="47"/>
    </row>
    <row r="16100" spans="9:9" ht="15" customHeight="1" x14ac:dyDescent="0.3">
      <c r="I16100" s="47"/>
    </row>
    <row r="16101" spans="9:9" ht="15" customHeight="1" x14ac:dyDescent="0.3">
      <c r="I16101" s="47"/>
    </row>
    <row r="16102" spans="9:9" ht="15" customHeight="1" x14ac:dyDescent="0.3">
      <c r="I16102" s="47"/>
    </row>
    <row r="16103" spans="9:9" ht="15" customHeight="1" x14ac:dyDescent="0.3">
      <c r="I16103" s="47"/>
    </row>
    <row r="16104" spans="9:9" ht="15" customHeight="1" x14ac:dyDescent="0.3">
      <c r="I16104" s="47"/>
    </row>
    <row r="16105" spans="9:9" ht="15" customHeight="1" x14ac:dyDescent="0.3">
      <c r="I16105" s="47"/>
    </row>
    <row r="16106" spans="9:9" ht="15" customHeight="1" x14ac:dyDescent="0.3">
      <c r="I16106" s="47"/>
    </row>
    <row r="16107" spans="9:9" ht="15" customHeight="1" x14ac:dyDescent="0.3">
      <c r="I16107" s="47"/>
    </row>
    <row r="16108" spans="9:9" ht="15" customHeight="1" x14ac:dyDescent="0.3">
      <c r="I16108" s="47"/>
    </row>
    <row r="16109" spans="9:9" ht="15" customHeight="1" x14ac:dyDescent="0.3">
      <c r="I16109" s="47"/>
    </row>
    <row r="16110" spans="9:9" ht="15" customHeight="1" x14ac:dyDescent="0.3">
      <c r="I16110" s="47"/>
    </row>
    <row r="16111" spans="9:9" ht="15" customHeight="1" x14ac:dyDescent="0.3">
      <c r="I16111" s="47"/>
    </row>
    <row r="16112" spans="9:9" ht="15" customHeight="1" x14ac:dyDescent="0.3">
      <c r="I16112" s="47"/>
    </row>
    <row r="16113" spans="9:9" ht="15" customHeight="1" x14ac:dyDescent="0.3">
      <c r="I16113" s="47"/>
    </row>
    <row r="16114" spans="9:9" ht="15" customHeight="1" x14ac:dyDescent="0.3">
      <c r="I16114" s="47"/>
    </row>
    <row r="16115" spans="9:9" ht="15" customHeight="1" x14ac:dyDescent="0.3">
      <c r="I16115" s="47"/>
    </row>
    <row r="16116" spans="9:9" ht="15" customHeight="1" x14ac:dyDescent="0.3">
      <c r="I16116" s="47"/>
    </row>
    <row r="16117" spans="9:9" ht="15" customHeight="1" x14ac:dyDescent="0.3">
      <c r="I16117" s="47"/>
    </row>
    <row r="16118" spans="9:9" ht="15" customHeight="1" x14ac:dyDescent="0.3">
      <c r="I16118" s="47"/>
    </row>
    <row r="16119" spans="9:9" ht="15" customHeight="1" x14ac:dyDescent="0.3">
      <c r="I16119" s="47"/>
    </row>
    <row r="16120" spans="9:9" ht="15" customHeight="1" x14ac:dyDescent="0.3">
      <c r="I16120" s="47"/>
    </row>
    <row r="16121" spans="9:9" ht="15" customHeight="1" x14ac:dyDescent="0.3">
      <c r="I16121" s="47"/>
    </row>
    <row r="16122" spans="9:9" ht="15" customHeight="1" x14ac:dyDescent="0.3">
      <c r="I16122" s="47"/>
    </row>
    <row r="16123" spans="9:9" ht="15" customHeight="1" x14ac:dyDescent="0.3">
      <c r="I16123" s="47"/>
    </row>
    <row r="16124" spans="9:9" ht="15" customHeight="1" x14ac:dyDescent="0.3">
      <c r="I16124" s="47"/>
    </row>
    <row r="16125" spans="9:9" ht="15" customHeight="1" x14ac:dyDescent="0.3">
      <c r="I16125" s="47"/>
    </row>
    <row r="16126" spans="9:9" ht="15" customHeight="1" x14ac:dyDescent="0.3">
      <c r="I16126" s="47"/>
    </row>
    <row r="16127" spans="9:9" ht="15" customHeight="1" x14ac:dyDescent="0.3">
      <c r="I16127" s="47"/>
    </row>
    <row r="16128" spans="9:9" ht="15" customHeight="1" x14ac:dyDescent="0.3">
      <c r="I16128" s="47"/>
    </row>
    <row r="16129" spans="9:9" ht="15" customHeight="1" x14ac:dyDescent="0.3">
      <c r="I16129" s="47"/>
    </row>
    <row r="16130" spans="9:9" ht="15" customHeight="1" x14ac:dyDescent="0.3">
      <c r="I16130" s="47"/>
    </row>
    <row r="16131" spans="9:9" ht="15" customHeight="1" x14ac:dyDescent="0.3">
      <c r="I16131" s="47"/>
    </row>
    <row r="16132" spans="9:9" ht="15" customHeight="1" x14ac:dyDescent="0.3">
      <c r="I16132" s="47"/>
    </row>
    <row r="16133" spans="9:9" ht="15" customHeight="1" x14ac:dyDescent="0.3">
      <c r="I16133" s="47"/>
    </row>
    <row r="16134" spans="9:9" ht="15" customHeight="1" x14ac:dyDescent="0.3">
      <c r="I16134" s="47"/>
    </row>
    <row r="16135" spans="9:9" ht="15" customHeight="1" x14ac:dyDescent="0.3">
      <c r="I16135" s="47"/>
    </row>
    <row r="16136" spans="9:9" ht="15" customHeight="1" x14ac:dyDescent="0.3">
      <c r="I16136" s="47"/>
    </row>
    <row r="16137" spans="9:9" ht="15" customHeight="1" x14ac:dyDescent="0.3">
      <c r="I16137" s="47"/>
    </row>
    <row r="16138" spans="9:9" ht="15" customHeight="1" x14ac:dyDescent="0.3">
      <c r="I16138" s="47"/>
    </row>
    <row r="16139" spans="9:9" ht="15" customHeight="1" x14ac:dyDescent="0.3">
      <c r="I16139" s="47"/>
    </row>
    <row r="16140" spans="9:9" ht="15" customHeight="1" x14ac:dyDescent="0.3">
      <c r="I16140" s="47"/>
    </row>
    <row r="16141" spans="9:9" ht="15" customHeight="1" x14ac:dyDescent="0.3">
      <c r="I16141" s="47"/>
    </row>
    <row r="16142" spans="9:9" ht="15" customHeight="1" x14ac:dyDescent="0.3">
      <c r="I16142" s="47"/>
    </row>
    <row r="16143" spans="9:9" ht="15" customHeight="1" x14ac:dyDescent="0.3">
      <c r="I16143" s="47"/>
    </row>
    <row r="16144" spans="9:9" ht="15" customHeight="1" x14ac:dyDescent="0.3">
      <c r="I16144" s="47"/>
    </row>
    <row r="16145" spans="9:9" ht="15" customHeight="1" x14ac:dyDescent="0.3">
      <c r="I16145" s="47"/>
    </row>
    <row r="16146" spans="9:9" ht="15" customHeight="1" x14ac:dyDescent="0.3">
      <c r="I16146" s="47"/>
    </row>
    <row r="16147" spans="9:9" ht="15" customHeight="1" x14ac:dyDescent="0.3">
      <c r="I16147" s="47"/>
    </row>
    <row r="16148" spans="9:9" ht="15" customHeight="1" x14ac:dyDescent="0.3">
      <c r="I16148" s="47"/>
    </row>
    <row r="16149" spans="9:9" ht="15" customHeight="1" x14ac:dyDescent="0.3">
      <c r="I16149" s="47"/>
    </row>
    <row r="16150" spans="9:9" ht="15" customHeight="1" x14ac:dyDescent="0.3">
      <c r="I16150" s="47"/>
    </row>
    <row r="16151" spans="9:9" ht="15" customHeight="1" x14ac:dyDescent="0.3">
      <c r="I16151" s="47"/>
    </row>
    <row r="16152" spans="9:9" ht="15" customHeight="1" x14ac:dyDescent="0.3">
      <c r="I16152" s="47"/>
    </row>
    <row r="16153" spans="9:9" ht="15" customHeight="1" x14ac:dyDescent="0.3">
      <c r="I16153" s="47"/>
    </row>
    <row r="16154" spans="9:9" ht="15" customHeight="1" x14ac:dyDescent="0.3">
      <c r="I16154" s="47"/>
    </row>
    <row r="16155" spans="9:9" ht="15" customHeight="1" x14ac:dyDescent="0.3">
      <c r="I16155" s="47"/>
    </row>
    <row r="16156" spans="9:9" ht="15" customHeight="1" x14ac:dyDescent="0.3">
      <c r="I16156" s="47"/>
    </row>
    <row r="16157" spans="9:9" ht="15" customHeight="1" x14ac:dyDescent="0.3">
      <c r="I16157" s="47"/>
    </row>
    <row r="16158" spans="9:9" ht="15" customHeight="1" x14ac:dyDescent="0.3">
      <c r="I16158" s="47"/>
    </row>
    <row r="16159" spans="9:9" ht="15" customHeight="1" x14ac:dyDescent="0.3">
      <c r="I16159" s="47"/>
    </row>
    <row r="16160" spans="9:9" ht="15" customHeight="1" x14ac:dyDescent="0.3">
      <c r="I16160" s="47"/>
    </row>
    <row r="16161" spans="9:9" ht="15" customHeight="1" x14ac:dyDescent="0.3">
      <c r="I16161" s="47"/>
    </row>
    <row r="16162" spans="9:9" ht="15" customHeight="1" x14ac:dyDescent="0.3">
      <c r="I16162" s="47"/>
    </row>
    <row r="16163" spans="9:9" ht="15" customHeight="1" x14ac:dyDescent="0.3">
      <c r="I16163" s="47"/>
    </row>
    <row r="16164" spans="9:9" ht="15" customHeight="1" x14ac:dyDescent="0.3">
      <c r="I16164" s="47"/>
    </row>
    <row r="16165" spans="9:9" ht="15" customHeight="1" x14ac:dyDescent="0.3">
      <c r="I16165" s="47"/>
    </row>
    <row r="16166" spans="9:9" ht="15" customHeight="1" x14ac:dyDescent="0.3">
      <c r="I16166" s="47"/>
    </row>
    <row r="16167" spans="9:9" ht="15" customHeight="1" x14ac:dyDescent="0.3">
      <c r="I16167" s="47"/>
    </row>
    <row r="16168" spans="9:9" ht="15" customHeight="1" x14ac:dyDescent="0.3">
      <c r="I16168" s="47"/>
    </row>
    <row r="16169" spans="9:9" ht="15" customHeight="1" x14ac:dyDescent="0.3">
      <c r="I16169" s="47"/>
    </row>
    <row r="16170" spans="9:9" ht="15" customHeight="1" x14ac:dyDescent="0.3">
      <c r="I16170" s="47"/>
    </row>
    <row r="16171" spans="9:9" ht="15" customHeight="1" x14ac:dyDescent="0.3">
      <c r="I16171" s="47"/>
    </row>
    <row r="16172" spans="9:9" ht="15" customHeight="1" x14ac:dyDescent="0.3">
      <c r="I16172" s="47"/>
    </row>
    <row r="16173" spans="9:9" ht="15" customHeight="1" x14ac:dyDescent="0.3">
      <c r="I16173" s="47"/>
    </row>
    <row r="16174" spans="9:9" ht="15" customHeight="1" x14ac:dyDescent="0.3">
      <c r="I16174" s="47"/>
    </row>
    <row r="16175" spans="9:9" ht="15" customHeight="1" x14ac:dyDescent="0.3">
      <c r="I16175" s="47"/>
    </row>
    <row r="16176" spans="9:9" ht="15" customHeight="1" x14ac:dyDescent="0.3">
      <c r="I16176" s="47"/>
    </row>
    <row r="16177" spans="9:9" ht="15" customHeight="1" x14ac:dyDescent="0.3">
      <c r="I16177" s="47"/>
    </row>
    <row r="16178" spans="9:9" ht="15" customHeight="1" x14ac:dyDescent="0.3">
      <c r="I16178" s="47"/>
    </row>
    <row r="16179" spans="9:9" ht="15" customHeight="1" x14ac:dyDescent="0.3">
      <c r="I16179" s="47"/>
    </row>
    <row r="16180" spans="9:9" ht="15" customHeight="1" x14ac:dyDescent="0.3">
      <c r="I16180" s="47"/>
    </row>
    <row r="16181" spans="9:9" ht="15" customHeight="1" x14ac:dyDescent="0.3">
      <c r="I16181" s="47"/>
    </row>
    <row r="16182" spans="9:9" ht="15" customHeight="1" x14ac:dyDescent="0.3">
      <c r="I16182" s="47"/>
    </row>
    <row r="16183" spans="9:9" ht="15" customHeight="1" x14ac:dyDescent="0.3">
      <c r="I16183" s="47"/>
    </row>
    <row r="16184" spans="9:9" ht="15" customHeight="1" x14ac:dyDescent="0.3">
      <c r="I16184" s="47"/>
    </row>
    <row r="16185" spans="9:9" ht="15" customHeight="1" x14ac:dyDescent="0.3">
      <c r="I16185" s="47"/>
    </row>
    <row r="16186" spans="9:9" ht="15" customHeight="1" x14ac:dyDescent="0.3">
      <c r="I16186" s="47"/>
    </row>
    <row r="16187" spans="9:9" ht="15" customHeight="1" x14ac:dyDescent="0.3">
      <c r="I16187" s="47"/>
    </row>
    <row r="16188" spans="9:9" ht="15" customHeight="1" x14ac:dyDescent="0.3">
      <c r="I16188" s="47"/>
    </row>
    <row r="16189" spans="9:9" ht="15" customHeight="1" x14ac:dyDescent="0.3">
      <c r="I16189" s="47"/>
    </row>
    <row r="16190" spans="9:9" ht="15" customHeight="1" x14ac:dyDescent="0.3">
      <c r="I16190" s="47"/>
    </row>
    <row r="16191" spans="9:9" ht="15" customHeight="1" x14ac:dyDescent="0.3">
      <c r="I16191" s="47"/>
    </row>
    <row r="16192" spans="9:9" ht="15" customHeight="1" x14ac:dyDescent="0.3">
      <c r="I16192" s="47"/>
    </row>
    <row r="16193" spans="9:9" ht="15" customHeight="1" x14ac:dyDescent="0.3">
      <c r="I16193" s="47"/>
    </row>
    <row r="16194" spans="9:9" ht="15" customHeight="1" x14ac:dyDescent="0.3">
      <c r="I16194" s="47"/>
    </row>
    <row r="16195" spans="9:9" ht="15" customHeight="1" x14ac:dyDescent="0.3">
      <c r="I16195" s="47"/>
    </row>
    <row r="16196" spans="9:9" ht="15" customHeight="1" x14ac:dyDescent="0.3">
      <c r="I16196" s="47"/>
    </row>
    <row r="16197" spans="9:9" ht="15" customHeight="1" x14ac:dyDescent="0.3">
      <c r="I16197" s="47"/>
    </row>
    <row r="16198" spans="9:9" ht="15" customHeight="1" x14ac:dyDescent="0.3">
      <c r="I16198" s="47"/>
    </row>
    <row r="16199" spans="9:9" ht="15" customHeight="1" x14ac:dyDescent="0.3">
      <c r="I16199" s="47"/>
    </row>
    <row r="16200" spans="9:9" ht="15" customHeight="1" x14ac:dyDescent="0.3">
      <c r="I16200" s="47"/>
    </row>
    <row r="16201" spans="9:9" ht="15" customHeight="1" x14ac:dyDescent="0.3">
      <c r="I16201" s="47"/>
    </row>
    <row r="16202" spans="9:9" ht="15" customHeight="1" x14ac:dyDescent="0.3">
      <c r="I16202" s="47"/>
    </row>
    <row r="16203" spans="9:9" ht="15" customHeight="1" x14ac:dyDescent="0.3">
      <c r="I16203" s="47"/>
    </row>
    <row r="16204" spans="9:9" ht="15" customHeight="1" x14ac:dyDescent="0.3">
      <c r="I16204" s="47"/>
    </row>
    <row r="16205" spans="9:9" ht="15" customHeight="1" x14ac:dyDescent="0.3">
      <c r="I16205" s="47"/>
    </row>
    <row r="16206" spans="9:9" ht="15" customHeight="1" x14ac:dyDescent="0.3">
      <c r="I16206" s="47"/>
    </row>
    <row r="16207" spans="9:9" ht="15" customHeight="1" x14ac:dyDescent="0.3">
      <c r="I16207" s="47"/>
    </row>
    <row r="16208" spans="9:9" ht="15" customHeight="1" x14ac:dyDescent="0.3">
      <c r="I16208" s="47"/>
    </row>
    <row r="16209" spans="9:9" ht="15" customHeight="1" x14ac:dyDescent="0.3">
      <c r="I16209" s="47"/>
    </row>
    <row r="16210" spans="9:9" ht="15" customHeight="1" x14ac:dyDescent="0.3">
      <c r="I16210" s="47"/>
    </row>
    <row r="16211" spans="9:9" ht="15" customHeight="1" x14ac:dyDescent="0.3">
      <c r="I16211" s="47"/>
    </row>
    <row r="16212" spans="9:9" ht="15" customHeight="1" x14ac:dyDescent="0.3">
      <c r="I16212" s="47"/>
    </row>
    <row r="16213" spans="9:9" ht="15" customHeight="1" x14ac:dyDescent="0.3">
      <c r="I16213" s="47"/>
    </row>
    <row r="16214" spans="9:9" ht="15" customHeight="1" x14ac:dyDescent="0.3">
      <c r="I16214" s="47"/>
    </row>
    <row r="16215" spans="9:9" ht="15" customHeight="1" x14ac:dyDescent="0.3">
      <c r="I16215" s="47"/>
    </row>
    <row r="16216" spans="9:9" ht="15" customHeight="1" x14ac:dyDescent="0.3">
      <c r="I16216" s="47"/>
    </row>
    <row r="16217" spans="9:9" ht="15" customHeight="1" x14ac:dyDescent="0.3">
      <c r="I16217" s="47"/>
    </row>
    <row r="16218" spans="9:9" ht="15" customHeight="1" x14ac:dyDescent="0.3">
      <c r="I16218" s="47"/>
    </row>
    <row r="16219" spans="9:9" ht="15" customHeight="1" x14ac:dyDescent="0.3">
      <c r="I16219" s="47"/>
    </row>
    <row r="16220" spans="9:9" ht="15" customHeight="1" x14ac:dyDescent="0.3">
      <c r="I16220" s="47"/>
    </row>
    <row r="16221" spans="9:9" ht="15" customHeight="1" x14ac:dyDescent="0.3">
      <c r="I16221" s="47"/>
    </row>
    <row r="16222" spans="9:9" ht="15" customHeight="1" x14ac:dyDescent="0.3">
      <c r="I16222" s="47"/>
    </row>
    <row r="16223" spans="9:9" ht="15" customHeight="1" x14ac:dyDescent="0.3">
      <c r="I16223" s="47"/>
    </row>
    <row r="16224" spans="9:9" ht="15" customHeight="1" x14ac:dyDescent="0.3">
      <c r="I16224" s="47"/>
    </row>
    <row r="16225" spans="9:9" ht="15" customHeight="1" x14ac:dyDescent="0.3">
      <c r="I16225" s="47"/>
    </row>
    <row r="16226" spans="9:9" ht="15" customHeight="1" x14ac:dyDescent="0.3">
      <c r="I16226" s="47"/>
    </row>
    <row r="16227" spans="9:9" ht="15" customHeight="1" x14ac:dyDescent="0.3">
      <c r="I16227" s="47"/>
    </row>
    <row r="16228" spans="9:9" ht="15" customHeight="1" x14ac:dyDescent="0.3">
      <c r="I16228" s="47"/>
    </row>
    <row r="16229" spans="9:9" ht="15" customHeight="1" x14ac:dyDescent="0.3">
      <c r="I16229" s="47"/>
    </row>
    <row r="16230" spans="9:9" ht="15" customHeight="1" x14ac:dyDescent="0.3">
      <c r="I16230" s="47"/>
    </row>
    <row r="16231" spans="9:9" ht="15" customHeight="1" x14ac:dyDescent="0.3">
      <c r="I16231" s="47"/>
    </row>
    <row r="16232" spans="9:9" ht="15" customHeight="1" x14ac:dyDescent="0.3">
      <c r="I16232" s="47"/>
    </row>
    <row r="16233" spans="9:9" ht="15" customHeight="1" x14ac:dyDescent="0.3">
      <c r="I16233" s="47"/>
    </row>
    <row r="16234" spans="9:9" ht="15" customHeight="1" x14ac:dyDescent="0.3">
      <c r="I16234" s="47"/>
    </row>
    <row r="16235" spans="9:9" ht="15" customHeight="1" x14ac:dyDescent="0.3">
      <c r="I16235" s="47"/>
    </row>
    <row r="16236" spans="9:9" ht="15" customHeight="1" x14ac:dyDescent="0.3">
      <c r="I16236" s="47"/>
    </row>
    <row r="16237" spans="9:9" ht="15" customHeight="1" x14ac:dyDescent="0.3">
      <c r="I16237" s="47"/>
    </row>
    <row r="16238" spans="9:9" ht="15" customHeight="1" x14ac:dyDescent="0.3">
      <c r="I16238" s="47"/>
    </row>
    <row r="16239" spans="9:9" ht="15" customHeight="1" x14ac:dyDescent="0.3">
      <c r="I16239" s="47"/>
    </row>
    <row r="16240" spans="9:9" ht="15" customHeight="1" x14ac:dyDescent="0.3">
      <c r="I16240" s="47"/>
    </row>
    <row r="16241" spans="9:9" ht="15" customHeight="1" x14ac:dyDescent="0.3">
      <c r="I16241" s="47"/>
    </row>
    <row r="16242" spans="9:9" ht="15" customHeight="1" x14ac:dyDescent="0.3">
      <c r="I16242" s="47"/>
    </row>
    <row r="16243" spans="9:9" ht="15" customHeight="1" x14ac:dyDescent="0.3">
      <c r="I16243" s="47"/>
    </row>
    <row r="16244" spans="9:9" ht="15" customHeight="1" x14ac:dyDescent="0.3">
      <c r="I16244" s="47"/>
    </row>
    <row r="16245" spans="9:9" ht="15" customHeight="1" x14ac:dyDescent="0.3">
      <c r="I16245" s="47"/>
    </row>
    <row r="16246" spans="9:9" ht="15" customHeight="1" x14ac:dyDescent="0.3">
      <c r="I16246" s="47"/>
    </row>
    <row r="16247" spans="9:9" ht="15" customHeight="1" x14ac:dyDescent="0.3">
      <c r="I16247" s="47"/>
    </row>
    <row r="16248" spans="9:9" ht="15" customHeight="1" x14ac:dyDescent="0.3">
      <c r="I16248" s="47"/>
    </row>
    <row r="16249" spans="9:9" ht="15" customHeight="1" x14ac:dyDescent="0.3">
      <c r="I16249" s="47"/>
    </row>
    <row r="16250" spans="9:9" ht="15" customHeight="1" x14ac:dyDescent="0.3">
      <c r="I16250" s="47"/>
    </row>
    <row r="16251" spans="9:9" ht="15" customHeight="1" x14ac:dyDescent="0.3">
      <c r="I16251" s="47"/>
    </row>
    <row r="16252" spans="9:9" ht="15" customHeight="1" x14ac:dyDescent="0.3">
      <c r="I16252" s="47"/>
    </row>
    <row r="16253" spans="9:9" ht="15" customHeight="1" x14ac:dyDescent="0.3">
      <c r="I16253" s="47"/>
    </row>
    <row r="16254" spans="9:9" ht="15" customHeight="1" x14ac:dyDescent="0.3">
      <c r="I16254" s="47"/>
    </row>
    <row r="16255" spans="9:9" ht="15" customHeight="1" x14ac:dyDescent="0.3">
      <c r="I16255" s="47"/>
    </row>
    <row r="16256" spans="9:9" ht="15" customHeight="1" x14ac:dyDescent="0.3">
      <c r="I16256" s="47"/>
    </row>
    <row r="16257" spans="9:9" ht="15" customHeight="1" x14ac:dyDescent="0.3">
      <c r="I16257" s="47"/>
    </row>
    <row r="16258" spans="9:9" ht="15" customHeight="1" x14ac:dyDescent="0.3">
      <c r="I16258" s="47"/>
    </row>
    <row r="16259" spans="9:9" ht="15" customHeight="1" x14ac:dyDescent="0.3">
      <c r="I16259" s="47"/>
    </row>
    <row r="16260" spans="9:9" ht="15" customHeight="1" x14ac:dyDescent="0.3">
      <c r="I16260" s="47"/>
    </row>
    <row r="16261" spans="9:9" ht="15" customHeight="1" x14ac:dyDescent="0.3">
      <c r="I16261" s="47"/>
    </row>
    <row r="16262" spans="9:9" ht="15" customHeight="1" x14ac:dyDescent="0.3">
      <c r="I16262" s="47"/>
    </row>
    <row r="16263" spans="9:9" ht="15" customHeight="1" x14ac:dyDescent="0.3">
      <c r="I16263" s="47"/>
    </row>
    <row r="16264" spans="9:9" ht="15" customHeight="1" x14ac:dyDescent="0.3">
      <c r="I16264" s="47"/>
    </row>
    <row r="16265" spans="9:9" ht="15" customHeight="1" x14ac:dyDescent="0.3">
      <c r="I16265" s="47"/>
    </row>
    <row r="16266" spans="9:9" ht="15" customHeight="1" x14ac:dyDescent="0.3">
      <c r="I16266" s="47"/>
    </row>
    <row r="16267" spans="9:9" ht="15" customHeight="1" x14ac:dyDescent="0.3">
      <c r="I16267" s="47"/>
    </row>
    <row r="16268" spans="9:9" ht="15" customHeight="1" x14ac:dyDescent="0.3">
      <c r="I16268" s="47"/>
    </row>
    <row r="16269" spans="9:9" ht="15" customHeight="1" x14ac:dyDescent="0.3">
      <c r="I16269" s="47"/>
    </row>
    <row r="16270" spans="9:9" ht="15" customHeight="1" x14ac:dyDescent="0.3">
      <c r="I16270" s="47"/>
    </row>
    <row r="16271" spans="9:9" ht="15" customHeight="1" x14ac:dyDescent="0.3">
      <c r="I16271" s="47"/>
    </row>
    <row r="16272" spans="9:9" ht="15" customHeight="1" x14ac:dyDescent="0.3">
      <c r="I16272" s="47"/>
    </row>
    <row r="16273" spans="9:9" ht="15" customHeight="1" x14ac:dyDescent="0.3">
      <c r="I16273" s="47"/>
    </row>
    <row r="16274" spans="9:9" ht="15" customHeight="1" x14ac:dyDescent="0.3">
      <c r="I16274" s="47"/>
    </row>
    <row r="16275" spans="9:9" ht="15" customHeight="1" x14ac:dyDescent="0.3">
      <c r="I16275" s="47"/>
    </row>
    <row r="16276" spans="9:9" ht="15" customHeight="1" x14ac:dyDescent="0.3">
      <c r="I16276" s="47"/>
    </row>
    <row r="16277" spans="9:9" ht="15" customHeight="1" x14ac:dyDescent="0.3">
      <c r="I16277" s="47"/>
    </row>
    <row r="16278" spans="9:9" ht="15" customHeight="1" x14ac:dyDescent="0.3">
      <c r="I16278" s="47"/>
    </row>
    <row r="16279" spans="9:9" ht="15" customHeight="1" x14ac:dyDescent="0.3">
      <c r="I16279" s="47"/>
    </row>
    <row r="16280" spans="9:9" ht="15" customHeight="1" x14ac:dyDescent="0.3">
      <c r="I16280" s="47"/>
    </row>
    <row r="16281" spans="9:9" ht="15" customHeight="1" x14ac:dyDescent="0.3">
      <c r="I16281" s="47"/>
    </row>
    <row r="16282" spans="9:9" ht="15" customHeight="1" x14ac:dyDescent="0.3">
      <c r="I16282" s="47"/>
    </row>
    <row r="16283" spans="9:9" ht="15" customHeight="1" x14ac:dyDescent="0.3">
      <c r="I16283" s="47"/>
    </row>
    <row r="16284" spans="9:9" ht="15" customHeight="1" x14ac:dyDescent="0.3">
      <c r="I16284" s="47"/>
    </row>
    <row r="16285" spans="9:9" ht="15" customHeight="1" x14ac:dyDescent="0.3">
      <c r="I16285" s="47"/>
    </row>
    <row r="16286" spans="9:9" ht="15" customHeight="1" x14ac:dyDescent="0.3">
      <c r="I16286" s="47"/>
    </row>
    <row r="16287" spans="9:9" ht="15" customHeight="1" x14ac:dyDescent="0.3">
      <c r="I16287" s="47"/>
    </row>
    <row r="16288" spans="9:9" ht="15" customHeight="1" x14ac:dyDescent="0.3">
      <c r="I16288" s="47"/>
    </row>
    <row r="16289" spans="9:9" ht="15" customHeight="1" x14ac:dyDescent="0.3">
      <c r="I16289" s="47"/>
    </row>
    <row r="16290" spans="9:9" ht="15" customHeight="1" x14ac:dyDescent="0.3">
      <c r="I16290" s="47"/>
    </row>
    <row r="16291" spans="9:9" ht="15" customHeight="1" x14ac:dyDescent="0.3">
      <c r="I16291" s="47"/>
    </row>
    <row r="16292" spans="9:9" ht="15" customHeight="1" x14ac:dyDescent="0.3">
      <c r="I16292" s="47"/>
    </row>
    <row r="16293" spans="9:9" ht="15" customHeight="1" x14ac:dyDescent="0.3">
      <c r="I16293" s="47"/>
    </row>
    <row r="16294" spans="9:9" ht="15" customHeight="1" x14ac:dyDescent="0.3">
      <c r="I16294" s="47"/>
    </row>
    <row r="16295" spans="9:9" ht="15" customHeight="1" x14ac:dyDescent="0.3">
      <c r="I16295" s="47"/>
    </row>
    <row r="16296" spans="9:9" ht="15" customHeight="1" x14ac:dyDescent="0.3">
      <c r="I16296" s="47"/>
    </row>
    <row r="16297" spans="9:9" ht="15" customHeight="1" x14ac:dyDescent="0.3">
      <c r="I16297" s="47"/>
    </row>
    <row r="16298" spans="9:9" ht="15" customHeight="1" x14ac:dyDescent="0.3">
      <c r="I16298" s="47"/>
    </row>
    <row r="16299" spans="9:9" ht="15" customHeight="1" x14ac:dyDescent="0.3">
      <c r="I16299" s="47"/>
    </row>
    <row r="16300" spans="9:9" ht="15" customHeight="1" x14ac:dyDescent="0.3">
      <c r="I16300" s="47"/>
    </row>
    <row r="16301" spans="9:9" ht="15" customHeight="1" x14ac:dyDescent="0.3">
      <c r="I16301" s="47"/>
    </row>
    <row r="16302" spans="9:9" ht="15" customHeight="1" x14ac:dyDescent="0.3">
      <c r="I16302" s="47"/>
    </row>
    <row r="16303" spans="9:9" ht="15" customHeight="1" x14ac:dyDescent="0.3">
      <c r="I16303" s="47"/>
    </row>
    <row r="16304" spans="9:9" ht="15" customHeight="1" x14ac:dyDescent="0.3">
      <c r="I16304" s="47"/>
    </row>
    <row r="16305" spans="9:9" ht="15" customHeight="1" x14ac:dyDescent="0.3">
      <c r="I16305" s="47"/>
    </row>
    <row r="16306" spans="9:9" ht="15" customHeight="1" x14ac:dyDescent="0.3">
      <c r="I16306" s="47"/>
    </row>
    <row r="16307" spans="9:9" ht="15" customHeight="1" x14ac:dyDescent="0.3">
      <c r="I16307" s="47"/>
    </row>
    <row r="16308" spans="9:9" ht="15" customHeight="1" x14ac:dyDescent="0.3">
      <c r="I16308" s="47"/>
    </row>
    <row r="16309" spans="9:9" ht="15" customHeight="1" x14ac:dyDescent="0.3">
      <c r="I16309" s="47"/>
    </row>
    <row r="16310" spans="9:9" ht="15" customHeight="1" x14ac:dyDescent="0.3">
      <c r="I16310" s="47"/>
    </row>
    <row r="16311" spans="9:9" ht="15" customHeight="1" x14ac:dyDescent="0.3">
      <c r="I16311" s="47"/>
    </row>
    <row r="16312" spans="9:9" ht="15" customHeight="1" x14ac:dyDescent="0.3">
      <c r="I16312" s="47"/>
    </row>
    <row r="16313" spans="9:9" ht="15" customHeight="1" x14ac:dyDescent="0.3">
      <c r="I16313" s="47"/>
    </row>
    <row r="16314" spans="9:9" ht="15" customHeight="1" x14ac:dyDescent="0.3">
      <c r="I16314" s="47"/>
    </row>
    <row r="16315" spans="9:9" ht="15" customHeight="1" x14ac:dyDescent="0.3">
      <c r="I16315" s="47"/>
    </row>
    <row r="16316" spans="9:9" ht="15" customHeight="1" x14ac:dyDescent="0.3">
      <c r="I16316" s="47"/>
    </row>
    <row r="16317" spans="9:9" ht="15" customHeight="1" x14ac:dyDescent="0.3">
      <c r="I16317" s="47"/>
    </row>
    <row r="16318" spans="9:9" ht="15" customHeight="1" x14ac:dyDescent="0.3">
      <c r="I16318" s="47"/>
    </row>
    <row r="16319" spans="9:9" ht="15" customHeight="1" x14ac:dyDescent="0.3">
      <c r="I16319" s="47"/>
    </row>
    <row r="16320" spans="9:9" ht="15" customHeight="1" x14ac:dyDescent="0.3">
      <c r="I16320" s="47"/>
    </row>
    <row r="16321" spans="9:9" ht="15" customHeight="1" x14ac:dyDescent="0.3">
      <c r="I16321" s="47"/>
    </row>
    <row r="16322" spans="9:9" ht="15" customHeight="1" x14ac:dyDescent="0.3">
      <c r="I16322" s="47"/>
    </row>
    <row r="16323" spans="9:9" ht="15" customHeight="1" x14ac:dyDescent="0.3">
      <c r="I16323" s="47"/>
    </row>
    <row r="16324" spans="9:9" ht="15" customHeight="1" x14ac:dyDescent="0.3">
      <c r="I16324" s="47"/>
    </row>
    <row r="16325" spans="9:9" ht="15" customHeight="1" x14ac:dyDescent="0.3">
      <c r="I16325" s="47"/>
    </row>
    <row r="16326" spans="9:9" ht="15" customHeight="1" x14ac:dyDescent="0.3">
      <c r="I16326" s="47"/>
    </row>
    <row r="16327" spans="9:9" ht="15" customHeight="1" x14ac:dyDescent="0.3">
      <c r="I16327" s="47"/>
    </row>
    <row r="16328" spans="9:9" ht="15" customHeight="1" x14ac:dyDescent="0.3">
      <c r="I16328" s="47"/>
    </row>
    <row r="16329" spans="9:9" ht="15" customHeight="1" x14ac:dyDescent="0.3">
      <c r="I16329" s="47"/>
    </row>
    <row r="16330" spans="9:9" ht="15" customHeight="1" x14ac:dyDescent="0.3">
      <c r="I16330" s="47"/>
    </row>
    <row r="16331" spans="9:9" ht="15" customHeight="1" x14ac:dyDescent="0.3">
      <c r="I16331" s="47"/>
    </row>
    <row r="16332" spans="9:9" ht="15" customHeight="1" x14ac:dyDescent="0.3">
      <c r="I16332" s="47"/>
    </row>
    <row r="16333" spans="9:9" ht="15" customHeight="1" x14ac:dyDescent="0.3">
      <c r="I16333" s="47"/>
    </row>
    <row r="16334" spans="9:9" ht="15" customHeight="1" x14ac:dyDescent="0.3">
      <c r="I16334" s="47"/>
    </row>
    <row r="16335" spans="9:9" ht="15" customHeight="1" x14ac:dyDescent="0.3">
      <c r="I16335" s="47"/>
    </row>
    <row r="16336" spans="9:9" ht="15" customHeight="1" x14ac:dyDescent="0.3">
      <c r="I16336" s="47"/>
    </row>
    <row r="16337" spans="9:9" ht="15" customHeight="1" x14ac:dyDescent="0.3">
      <c r="I16337" s="47"/>
    </row>
    <row r="16338" spans="9:9" ht="15" customHeight="1" x14ac:dyDescent="0.3">
      <c r="I16338" s="47"/>
    </row>
    <row r="16339" spans="9:9" ht="15" customHeight="1" x14ac:dyDescent="0.3">
      <c r="I16339" s="47"/>
    </row>
    <row r="16340" spans="9:9" ht="15" customHeight="1" x14ac:dyDescent="0.3">
      <c r="I16340" s="47"/>
    </row>
    <row r="16341" spans="9:9" ht="15" customHeight="1" x14ac:dyDescent="0.3">
      <c r="I16341" s="47"/>
    </row>
    <row r="16342" spans="9:9" ht="15" customHeight="1" x14ac:dyDescent="0.3">
      <c r="I16342" s="47"/>
    </row>
    <row r="16343" spans="9:9" ht="15" customHeight="1" x14ac:dyDescent="0.3">
      <c r="I16343" s="47"/>
    </row>
    <row r="16344" spans="9:9" ht="15" customHeight="1" x14ac:dyDescent="0.3">
      <c r="I16344" s="47"/>
    </row>
    <row r="16345" spans="9:9" ht="15" customHeight="1" x14ac:dyDescent="0.3">
      <c r="I16345" s="47"/>
    </row>
    <row r="16346" spans="9:9" ht="15" customHeight="1" x14ac:dyDescent="0.3">
      <c r="I16346" s="47"/>
    </row>
    <row r="16347" spans="9:9" ht="15" customHeight="1" x14ac:dyDescent="0.3">
      <c r="I16347" s="47"/>
    </row>
    <row r="16348" spans="9:9" ht="15" customHeight="1" x14ac:dyDescent="0.3">
      <c r="I16348" s="47"/>
    </row>
    <row r="16349" spans="9:9" ht="15" customHeight="1" x14ac:dyDescent="0.3">
      <c r="I16349" s="47"/>
    </row>
    <row r="16350" spans="9:9" ht="15" customHeight="1" x14ac:dyDescent="0.3">
      <c r="I16350" s="47"/>
    </row>
    <row r="16351" spans="9:9" ht="15" customHeight="1" x14ac:dyDescent="0.3">
      <c r="I16351" s="47"/>
    </row>
    <row r="16352" spans="9:9" ht="15" customHeight="1" x14ac:dyDescent="0.3">
      <c r="I16352" s="47"/>
    </row>
    <row r="16353" spans="9:9" ht="15" customHeight="1" x14ac:dyDescent="0.3">
      <c r="I16353" s="47"/>
    </row>
    <row r="16354" spans="9:9" ht="15" customHeight="1" x14ac:dyDescent="0.3">
      <c r="I16354" s="47"/>
    </row>
    <row r="16355" spans="9:9" ht="15" customHeight="1" x14ac:dyDescent="0.3">
      <c r="I16355" s="47"/>
    </row>
    <row r="16356" spans="9:9" ht="15" customHeight="1" x14ac:dyDescent="0.3">
      <c r="I16356" s="47"/>
    </row>
    <row r="16357" spans="9:9" ht="15" customHeight="1" x14ac:dyDescent="0.3">
      <c r="I16357" s="47"/>
    </row>
    <row r="16358" spans="9:9" ht="15" customHeight="1" x14ac:dyDescent="0.3">
      <c r="I16358" s="47"/>
    </row>
    <row r="16359" spans="9:9" ht="15" customHeight="1" x14ac:dyDescent="0.3">
      <c r="I16359" s="47"/>
    </row>
    <row r="16360" spans="9:9" ht="15" customHeight="1" x14ac:dyDescent="0.3">
      <c r="I16360" s="47"/>
    </row>
    <row r="16361" spans="9:9" ht="15" customHeight="1" x14ac:dyDescent="0.3">
      <c r="I16361" s="47"/>
    </row>
    <row r="16362" spans="9:9" ht="15" customHeight="1" x14ac:dyDescent="0.3">
      <c r="I16362" s="47"/>
    </row>
    <row r="16363" spans="9:9" ht="15" customHeight="1" x14ac:dyDescent="0.3">
      <c r="I16363" s="47"/>
    </row>
    <row r="16364" spans="9:9" ht="15" customHeight="1" x14ac:dyDescent="0.3">
      <c r="I16364" s="47"/>
    </row>
    <row r="16365" spans="9:9" ht="15" customHeight="1" x14ac:dyDescent="0.3">
      <c r="I16365" s="47"/>
    </row>
    <row r="16366" spans="9:9" ht="15" customHeight="1" x14ac:dyDescent="0.3">
      <c r="I16366" s="47"/>
    </row>
    <row r="16367" spans="9:9" ht="15" customHeight="1" x14ac:dyDescent="0.3">
      <c r="I16367" s="47"/>
    </row>
    <row r="16368" spans="9:9" ht="15" customHeight="1" x14ac:dyDescent="0.3">
      <c r="I16368" s="47"/>
    </row>
    <row r="16369" spans="9:9" ht="15" customHeight="1" x14ac:dyDescent="0.3">
      <c r="I16369" s="47"/>
    </row>
    <row r="16370" spans="9:9" ht="15" customHeight="1" x14ac:dyDescent="0.3">
      <c r="I16370" s="47"/>
    </row>
    <row r="16371" spans="9:9" ht="15" customHeight="1" x14ac:dyDescent="0.3">
      <c r="I16371" s="47"/>
    </row>
    <row r="16372" spans="9:9" ht="15" customHeight="1" x14ac:dyDescent="0.3">
      <c r="I16372" s="47"/>
    </row>
    <row r="16373" spans="9:9" ht="15" customHeight="1" x14ac:dyDescent="0.3">
      <c r="I16373" s="47"/>
    </row>
    <row r="16374" spans="9:9" ht="15" customHeight="1" x14ac:dyDescent="0.3">
      <c r="I16374" s="47"/>
    </row>
    <row r="16375" spans="9:9" ht="15" customHeight="1" x14ac:dyDescent="0.3">
      <c r="I16375" s="47"/>
    </row>
    <row r="16376" spans="9:9" ht="15" customHeight="1" x14ac:dyDescent="0.3">
      <c r="I16376" s="47"/>
    </row>
    <row r="16377" spans="9:9" ht="15" customHeight="1" x14ac:dyDescent="0.3">
      <c r="I16377" s="47"/>
    </row>
    <row r="16378" spans="9:9" ht="15" customHeight="1" x14ac:dyDescent="0.3">
      <c r="I16378" s="47"/>
    </row>
    <row r="16379" spans="9:9" ht="15" customHeight="1" x14ac:dyDescent="0.3">
      <c r="I16379" s="47"/>
    </row>
    <row r="16380" spans="9:9" ht="15" customHeight="1" x14ac:dyDescent="0.3">
      <c r="I16380" s="47"/>
    </row>
    <row r="16381" spans="9:9" ht="15" customHeight="1" x14ac:dyDescent="0.3">
      <c r="I16381" s="47"/>
    </row>
    <row r="16382" spans="9:9" ht="15" customHeight="1" x14ac:dyDescent="0.3">
      <c r="I16382" s="47"/>
    </row>
    <row r="16383" spans="9:9" ht="15" customHeight="1" x14ac:dyDescent="0.3">
      <c r="I16383" s="47"/>
    </row>
    <row r="16384" spans="9:9" ht="15" customHeight="1" x14ac:dyDescent="0.3">
      <c r="I16384" s="47"/>
    </row>
    <row r="16385" spans="9:9" ht="15" customHeight="1" x14ac:dyDescent="0.3">
      <c r="I16385" s="47"/>
    </row>
    <row r="16386" spans="9:9" ht="15" customHeight="1" x14ac:dyDescent="0.3">
      <c r="I16386" s="47"/>
    </row>
    <row r="16387" spans="9:9" ht="15" customHeight="1" x14ac:dyDescent="0.3">
      <c r="I16387" s="47"/>
    </row>
    <row r="16388" spans="9:9" ht="15" customHeight="1" x14ac:dyDescent="0.3">
      <c r="I16388" s="47"/>
    </row>
    <row r="16389" spans="9:9" ht="15" customHeight="1" x14ac:dyDescent="0.3">
      <c r="I16389" s="47"/>
    </row>
    <row r="16390" spans="9:9" ht="15" customHeight="1" x14ac:dyDescent="0.3">
      <c r="I16390" s="47"/>
    </row>
    <row r="16391" spans="9:9" ht="15" customHeight="1" x14ac:dyDescent="0.3">
      <c r="I16391" s="47"/>
    </row>
    <row r="16392" spans="9:9" ht="15" customHeight="1" x14ac:dyDescent="0.3">
      <c r="I16392" s="47"/>
    </row>
    <row r="16393" spans="9:9" ht="15" customHeight="1" x14ac:dyDescent="0.3">
      <c r="I16393" s="47"/>
    </row>
    <row r="16394" spans="9:9" ht="15" customHeight="1" x14ac:dyDescent="0.3">
      <c r="I16394" s="47"/>
    </row>
    <row r="16395" spans="9:9" ht="15" customHeight="1" x14ac:dyDescent="0.3">
      <c r="I16395" s="47"/>
    </row>
    <row r="16396" spans="9:9" ht="15" customHeight="1" x14ac:dyDescent="0.3">
      <c r="I16396" s="47"/>
    </row>
    <row r="16397" spans="9:9" ht="15" customHeight="1" x14ac:dyDescent="0.3">
      <c r="I16397" s="47"/>
    </row>
    <row r="16398" spans="9:9" ht="15" customHeight="1" x14ac:dyDescent="0.3">
      <c r="I16398" s="47"/>
    </row>
    <row r="16399" spans="9:9" ht="15" customHeight="1" x14ac:dyDescent="0.3">
      <c r="I16399" s="47"/>
    </row>
    <row r="16400" spans="9:9" ht="15" customHeight="1" x14ac:dyDescent="0.3">
      <c r="I16400" s="47"/>
    </row>
    <row r="16401" spans="9:9" ht="15" customHeight="1" x14ac:dyDescent="0.3">
      <c r="I16401" s="47"/>
    </row>
    <row r="16402" spans="9:9" ht="15" customHeight="1" x14ac:dyDescent="0.3">
      <c r="I16402" s="47"/>
    </row>
    <row r="16403" spans="9:9" ht="15" customHeight="1" x14ac:dyDescent="0.3">
      <c r="I16403" s="47"/>
    </row>
    <row r="16404" spans="9:9" ht="15" customHeight="1" x14ac:dyDescent="0.3">
      <c r="I16404" s="47"/>
    </row>
    <row r="16405" spans="9:9" ht="15" customHeight="1" x14ac:dyDescent="0.3">
      <c r="I16405" s="47"/>
    </row>
    <row r="16406" spans="9:9" ht="15" customHeight="1" x14ac:dyDescent="0.3">
      <c r="I16406" s="47"/>
    </row>
    <row r="16407" spans="9:9" ht="15" customHeight="1" x14ac:dyDescent="0.3">
      <c r="I16407" s="47"/>
    </row>
    <row r="16408" spans="9:9" ht="15" customHeight="1" x14ac:dyDescent="0.3">
      <c r="I16408" s="47"/>
    </row>
    <row r="16409" spans="9:9" ht="15" customHeight="1" x14ac:dyDescent="0.3">
      <c r="I16409" s="47"/>
    </row>
    <row r="16410" spans="9:9" ht="15" customHeight="1" x14ac:dyDescent="0.3">
      <c r="I16410" s="47"/>
    </row>
    <row r="16411" spans="9:9" ht="15" customHeight="1" x14ac:dyDescent="0.3">
      <c r="I16411" s="47"/>
    </row>
    <row r="16412" spans="9:9" ht="15" customHeight="1" x14ac:dyDescent="0.3">
      <c r="I16412" s="47"/>
    </row>
    <row r="16413" spans="9:9" ht="15" customHeight="1" x14ac:dyDescent="0.3">
      <c r="I16413" s="47"/>
    </row>
    <row r="16414" spans="9:9" ht="15" customHeight="1" x14ac:dyDescent="0.3">
      <c r="I16414" s="47"/>
    </row>
    <row r="16415" spans="9:9" ht="15" customHeight="1" x14ac:dyDescent="0.3">
      <c r="I16415" s="47"/>
    </row>
    <row r="16416" spans="9:9" ht="15" customHeight="1" x14ac:dyDescent="0.3">
      <c r="I16416" s="47"/>
    </row>
    <row r="16417" spans="9:9" ht="15" customHeight="1" x14ac:dyDescent="0.3">
      <c r="I16417" s="47"/>
    </row>
    <row r="16418" spans="9:9" ht="15" customHeight="1" x14ac:dyDescent="0.3">
      <c r="I16418" s="47"/>
    </row>
    <row r="16419" spans="9:9" ht="15" customHeight="1" x14ac:dyDescent="0.3">
      <c r="I16419" s="47"/>
    </row>
    <row r="16420" spans="9:9" ht="15" customHeight="1" x14ac:dyDescent="0.3">
      <c r="I16420" s="47"/>
    </row>
    <row r="16421" spans="9:9" ht="15" customHeight="1" x14ac:dyDescent="0.3">
      <c r="I16421" s="47"/>
    </row>
    <row r="16422" spans="9:9" ht="15" customHeight="1" x14ac:dyDescent="0.3">
      <c r="I16422" s="47"/>
    </row>
    <row r="16423" spans="9:9" ht="15" customHeight="1" x14ac:dyDescent="0.3">
      <c r="I16423" s="47"/>
    </row>
    <row r="16424" spans="9:9" ht="15" customHeight="1" x14ac:dyDescent="0.3">
      <c r="I16424" s="47"/>
    </row>
    <row r="16425" spans="9:9" ht="15" customHeight="1" x14ac:dyDescent="0.3">
      <c r="I16425" s="47"/>
    </row>
    <row r="16426" spans="9:9" ht="15" customHeight="1" x14ac:dyDescent="0.3">
      <c r="I16426" s="47"/>
    </row>
    <row r="16427" spans="9:9" ht="15" customHeight="1" x14ac:dyDescent="0.3">
      <c r="I16427" s="47"/>
    </row>
    <row r="16428" spans="9:9" ht="15" customHeight="1" x14ac:dyDescent="0.3">
      <c r="I16428" s="47"/>
    </row>
    <row r="16429" spans="9:9" ht="15" customHeight="1" x14ac:dyDescent="0.3">
      <c r="I16429" s="47"/>
    </row>
    <row r="16430" spans="9:9" ht="15" customHeight="1" x14ac:dyDescent="0.3">
      <c r="I16430" s="47"/>
    </row>
    <row r="16431" spans="9:9" ht="15" customHeight="1" x14ac:dyDescent="0.3">
      <c r="I16431" s="47"/>
    </row>
    <row r="16432" spans="9:9" ht="15" customHeight="1" x14ac:dyDescent="0.3">
      <c r="I16432" s="47"/>
    </row>
    <row r="16433" spans="9:9" ht="15" customHeight="1" x14ac:dyDescent="0.3">
      <c r="I16433" s="47"/>
    </row>
    <row r="16434" spans="9:9" ht="15" customHeight="1" x14ac:dyDescent="0.3">
      <c r="I16434" s="47"/>
    </row>
    <row r="16435" spans="9:9" ht="15" customHeight="1" x14ac:dyDescent="0.3">
      <c r="I16435" s="47"/>
    </row>
    <row r="16436" spans="9:9" ht="15" customHeight="1" x14ac:dyDescent="0.3">
      <c r="I16436" s="47"/>
    </row>
    <row r="16437" spans="9:9" ht="15" customHeight="1" x14ac:dyDescent="0.3">
      <c r="I16437" s="47"/>
    </row>
    <row r="16438" spans="9:9" ht="15" customHeight="1" x14ac:dyDescent="0.3">
      <c r="I16438" s="47"/>
    </row>
    <row r="16439" spans="9:9" ht="15" customHeight="1" x14ac:dyDescent="0.3">
      <c r="I16439" s="47"/>
    </row>
    <row r="16440" spans="9:9" ht="15" customHeight="1" x14ac:dyDescent="0.3">
      <c r="I16440" s="47"/>
    </row>
    <row r="16441" spans="9:9" ht="15" customHeight="1" x14ac:dyDescent="0.3">
      <c r="I16441" s="47"/>
    </row>
    <row r="16442" spans="9:9" ht="15" customHeight="1" x14ac:dyDescent="0.3">
      <c r="I16442" s="47"/>
    </row>
    <row r="16443" spans="9:9" ht="15" customHeight="1" x14ac:dyDescent="0.3">
      <c r="I16443" s="47"/>
    </row>
    <row r="16444" spans="9:9" ht="15" customHeight="1" x14ac:dyDescent="0.3">
      <c r="I16444" s="47"/>
    </row>
    <row r="16445" spans="9:9" ht="15" customHeight="1" x14ac:dyDescent="0.3">
      <c r="I16445" s="47"/>
    </row>
    <row r="16446" spans="9:9" ht="15" customHeight="1" x14ac:dyDescent="0.3">
      <c r="I16446" s="47"/>
    </row>
    <row r="16447" spans="9:9" ht="15" customHeight="1" x14ac:dyDescent="0.3">
      <c r="I16447" s="47"/>
    </row>
    <row r="16448" spans="9:9" ht="15" customHeight="1" x14ac:dyDescent="0.3">
      <c r="I16448" s="47"/>
    </row>
    <row r="16449" spans="9:9" ht="15" customHeight="1" x14ac:dyDescent="0.3">
      <c r="I16449" s="47"/>
    </row>
    <row r="16450" spans="9:9" ht="15" customHeight="1" x14ac:dyDescent="0.3">
      <c r="I16450" s="47"/>
    </row>
    <row r="16451" spans="9:9" ht="15" customHeight="1" x14ac:dyDescent="0.3">
      <c r="I16451" s="47"/>
    </row>
    <row r="16452" spans="9:9" ht="15" customHeight="1" x14ac:dyDescent="0.3">
      <c r="I16452" s="47"/>
    </row>
    <row r="16453" spans="9:9" ht="15" customHeight="1" x14ac:dyDescent="0.3">
      <c r="I16453" s="47"/>
    </row>
    <row r="16454" spans="9:9" ht="15" customHeight="1" x14ac:dyDescent="0.3">
      <c r="I16454" s="47"/>
    </row>
    <row r="16455" spans="9:9" ht="15" customHeight="1" x14ac:dyDescent="0.3">
      <c r="I16455" s="47"/>
    </row>
    <row r="16456" spans="9:9" ht="15" customHeight="1" x14ac:dyDescent="0.3">
      <c r="I16456" s="47"/>
    </row>
    <row r="16457" spans="9:9" ht="15" customHeight="1" x14ac:dyDescent="0.3">
      <c r="I16457" s="47"/>
    </row>
    <row r="16458" spans="9:9" ht="15" customHeight="1" x14ac:dyDescent="0.3">
      <c r="I16458" s="47"/>
    </row>
    <row r="16459" spans="9:9" ht="15" customHeight="1" x14ac:dyDescent="0.3">
      <c r="I16459" s="47"/>
    </row>
    <row r="16460" spans="9:9" ht="15" customHeight="1" x14ac:dyDescent="0.3">
      <c r="I16460" s="47"/>
    </row>
    <row r="16461" spans="9:9" ht="15" customHeight="1" x14ac:dyDescent="0.3">
      <c r="I16461" s="47"/>
    </row>
    <row r="16462" spans="9:9" ht="15" customHeight="1" x14ac:dyDescent="0.3">
      <c r="I16462" s="47"/>
    </row>
    <row r="16463" spans="9:9" ht="15" customHeight="1" x14ac:dyDescent="0.3">
      <c r="I16463" s="47"/>
    </row>
    <row r="16464" spans="9:9" ht="15" customHeight="1" x14ac:dyDescent="0.3">
      <c r="I16464" s="47"/>
    </row>
    <row r="16465" spans="9:9" ht="15" customHeight="1" x14ac:dyDescent="0.3">
      <c r="I16465" s="47"/>
    </row>
    <row r="16466" spans="9:9" ht="15" customHeight="1" x14ac:dyDescent="0.3">
      <c r="I16466" s="47"/>
    </row>
    <row r="16467" spans="9:9" ht="15" customHeight="1" x14ac:dyDescent="0.3">
      <c r="I16467" s="47"/>
    </row>
    <row r="16468" spans="9:9" ht="15" customHeight="1" x14ac:dyDescent="0.3">
      <c r="I16468" s="47"/>
    </row>
    <row r="16469" spans="9:9" ht="15" customHeight="1" x14ac:dyDescent="0.3">
      <c r="I16469" s="47"/>
    </row>
    <row r="16470" spans="9:9" ht="15" customHeight="1" x14ac:dyDescent="0.3">
      <c r="I16470" s="47"/>
    </row>
    <row r="16471" spans="9:9" ht="15" customHeight="1" x14ac:dyDescent="0.3">
      <c r="I16471" s="47"/>
    </row>
    <row r="16472" spans="9:9" ht="15" customHeight="1" x14ac:dyDescent="0.3">
      <c r="I16472" s="47"/>
    </row>
    <row r="16473" spans="9:9" ht="15" customHeight="1" x14ac:dyDescent="0.3">
      <c r="I16473" s="47"/>
    </row>
    <row r="16474" spans="9:9" ht="15" customHeight="1" x14ac:dyDescent="0.3">
      <c r="I16474" s="47"/>
    </row>
    <row r="16475" spans="9:9" ht="15" customHeight="1" x14ac:dyDescent="0.3">
      <c r="I16475" s="47"/>
    </row>
    <row r="16476" spans="9:9" ht="15" customHeight="1" x14ac:dyDescent="0.3">
      <c r="I16476" s="47"/>
    </row>
    <row r="16477" spans="9:9" ht="15" customHeight="1" x14ac:dyDescent="0.3">
      <c r="I16477" s="47"/>
    </row>
    <row r="16478" spans="9:9" ht="15" customHeight="1" x14ac:dyDescent="0.3">
      <c r="I16478" s="47"/>
    </row>
    <row r="16479" spans="9:9" ht="15" customHeight="1" x14ac:dyDescent="0.3">
      <c r="I16479" s="47"/>
    </row>
    <row r="16480" spans="9:9" ht="15" customHeight="1" x14ac:dyDescent="0.3">
      <c r="I16480" s="47"/>
    </row>
    <row r="16481" spans="6:11" ht="15" customHeight="1" x14ac:dyDescent="0.3">
      <c r="I16481" s="47"/>
    </row>
    <row r="16482" spans="6:11" ht="15" customHeight="1" x14ac:dyDescent="0.3">
      <c r="I16482" s="47"/>
    </row>
    <row r="16483" spans="6:11" ht="15" customHeight="1" x14ac:dyDescent="0.3">
      <c r="I16483" s="47"/>
    </row>
    <row r="16484" spans="6:11" ht="15" customHeight="1" x14ac:dyDescent="0.3">
      <c r="I16484" s="47"/>
    </row>
    <row r="16485" spans="6:11" ht="15" customHeight="1" x14ac:dyDescent="0.3">
      <c r="I16485" s="47"/>
    </row>
    <row r="16486" spans="6:11" ht="15" customHeight="1" x14ac:dyDescent="0.3">
      <c r="I16486" s="47"/>
    </row>
    <row r="16487" spans="6:11" ht="15" customHeight="1" x14ac:dyDescent="0.3">
      <c r="I16487" s="47"/>
    </row>
    <row r="16488" spans="6:11" ht="15" customHeight="1" x14ac:dyDescent="0.3">
      <c r="I16488" s="47"/>
    </row>
    <row r="16489" spans="6:11" ht="15" customHeight="1" x14ac:dyDescent="0.3">
      <c r="F16489" s="49"/>
      <c r="G16489" s="49"/>
      <c r="H16489" s="49"/>
      <c r="I16489" s="49"/>
      <c r="J16489" s="49"/>
      <c r="K16489" s="49"/>
    </row>
    <row r="16490" spans="6:11" ht="15" customHeight="1" x14ac:dyDescent="0.3">
      <c r="F16490" s="49"/>
      <c r="G16490" s="49"/>
      <c r="H16490" s="49"/>
      <c r="I16490" s="49"/>
      <c r="J16490" s="49"/>
      <c r="K16490" s="49"/>
    </row>
    <row r="16491" spans="6:11" ht="15" customHeight="1" x14ac:dyDescent="0.3">
      <c r="F16491" s="49"/>
      <c r="G16491" s="49"/>
      <c r="H16491" s="49"/>
      <c r="I16491" s="49"/>
      <c r="J16491" s="49"/>
      <c r="K16491" s="49"/>
    </row>
    <row r="16492" spans="6:11" ht="15" customHeight="1" x14ac:dyDescent="0.3">
      <c r="F16492" s="49"/>
      <c r="G16492" s="49"/>
      <c r="H16492" s="49"/>
      <c r="I16492" s="49"/>
      <c r="J16492" s="49"/>
      <c r="K16492" s="49"/>
    </row>
    <row r="16493" spans="6:11" ht="15" customHeight="1" x14ac:dyDescent="0.3">
      <c r="F16493" s="49"/>
      <c r="G16493" s="49"/>
      <c r="H16493" s="49"/>
      <c r="I16493" s="49"/>
      <c r="J16493" s="49"/>
      <c r="K16493" s="49"/>
    </row>
    <row r="16494" spans="6:11" ht="15" customHeight="1" x14ac:dyDescent="0.3">
      <c r="F16494" s="49"/>
      <c r="G16494" s="49"/>
      <c r="H16494" s="49"/>
      <c r="I16494" s="49"/>
      <c r="J16494" s="49"/>
      <c r="K16494" s="49"/>
    </row>
    <row r="16495" spans="6:11" ht="15" customHeight="1" x14ac:dyDescent="0.3">
      <c r="F16495" s="49"/>
      <c r="G16495" s="49"/>
      <c r="H16495" s="49"/>
      <c r="I16495" s="49"/>
      <c r="J16495" s="49"/>
      <c r="K16495" s="49"/>
    </row>
    <row r="16496" spans="6:11" ht="15" customHeight="1" x14ac:dyDescent="0.3">
      <c r="F16496" s="49"/>
      <c r="G16496" s="49"/>
      <c r="H16496" s="49"/>
      <c r="I16496" s="49"/>
      <c r="J16496" s="49"/>
      <c r="K16496" s="49"/>
    </row>
    <row r="16497" spans="6:11" ht="15" customHeight="1" x14ac:dyDescent="0.3">
      <c r="F16497" s="49"/>
      <c r="G16497" s="49"/>
      <c r="H16497" s="49"/>
      <c r="I16497" s="49"/>
      <c r="J16497" s="49"/>
      <c r="K16497" s="49"/>
    </row>
    <row r="16498" spans="6:11" ht="15" customHeight="1" x14ac:dyDescent="0.3">
      <c r="F16498" s="49"/>
      <c r="G16498" s="49"/>
      <c r="H16498" s="49"/>
      <c r="I16498" s="49"/>
      <c r="J16498" s="49"/>
      <c r="K16498" s="49"/>
    </row>
    <row r="16499" spans="6:11" ht="15" customHeight="1" x14ac:dyDescent="0.3">
      <c r="F16499" s="49"/>
      <c r="G16499" s="49"/>
      <c r="H16499" s="49"/>
      <c r="I16499" s="49"/>
      <c r="J16499" s="49"/>
      <c r="K16499" s="49"/>
    </row>
    <row r="16500" spans="6:11" ht="15" customHeight="1" x14ac:dyDescent="0.3">
      <c r="F16500" s="49"/>
      <c r="G16500" s="49"/>
      <c r="H16500" s="49"/>
      <c r="I16500" s="49"/>
      <c r="J16500" s="49"/>
      <c r="K16500" s="49"/>
    </row>
    <row r="16501" spans="6:11" ht="15" customHeight="1" x14ac:dyDescent="0.3">
      <c r="F16501" s="49"/>
      <c r="G16501" s="49"/>
      <c r="H16501" s="49"/>
      <c r="I16501" s="49"/>
      <c r="J16501" s="49"/>
      <c r="K16501" s="49"/>
    </row>
    <row r="16502" spans="6:11" ht="15" customHeight="1" x14ac:dyDescent="0.3">
      <c r="F16502" s="49"/>
      <c r="G16502" s="49"/>
      <c r="H16502" s="49"/>
      <c r="I16502" s="49"/>
      <c r="J16502" s="49"/>
      <c r="K16502" s="49"/>
    </row>
    <row r="16503" spans="6:11" ht="15" customHeight="1" x14ac:dyDescent="0.3">
      <c r="F16503" s="49"/>
      <c r="G16503" s="49"/>
      <c r="H16503" s="49"/>
      <c r="I16503" s="49"/>
      <c r="J16503" s="49"/>
      <c r="K16503" s="49"/>
    </row>
    <row r="16504" spans="6:11" ht="15" customHeight="1" x14ac:dyDescent="0.3">
      <c r="F16504" s="49"/>
      <c r="G16504" s="49"/>
      <c r="H16504" s="49"/>
      <c r="I16504" s="49"/>
      <c r="J16504" s="49"/>
      <c r="K16504" s="49"/>
    </row>
    <row r="16505" spans="6:11" ht="15" customHeight="1" x14ac:dyDescent="0.3">
      <c r="F16505" s="49"/>
      <c r="G16505" s="49"/>
      <c r="H16505" s="49"/>
      <c r="I16505" s="49"/>
      <c r="J16505" s="49"/>
      <c r="K16505" s="49"/>
    </row>
    <row r="16506" spans="6:11" ht="15" customHeight="1" x14ac:dyDescent="0.3">
      <c r="F16506" s="49"/>
      <c r="G16506" s="49"/>
      <c r="H16506" s="49"/>
      <c r="I16506" s="49"/>
      <c r="J16506" s="49"/>
      <c r="K16506" s="49"/>
    </row>
    <row r="16507" spans="6:11" ht="15" customHeight="1" x14ac:dyDescent="0.3">
      <c r="F16507" s="49"/>
      <c r="G16507" s="49"/>
      <c r="H16507" s="49"/>
      <c r="I16507" s="49"/>
      <c r="J16507" s="49"/>
      <c r="K16507" s="49"/>
    </row>
    <row r="16508" spans="6:11" ht="15" customHeight="1" x14ac:dyDescent="0.3">
      <c r="F16508" s="49"/>
      <c r="G16508" s="49"/>
      <c r="H16508" s="49"/>
      <c r="I16508" s="49"/>
      <c r="J16508" s="49"/>
      <c r="K16508" s="49"/>
    </row>
    <row r="16509" spans="6:11" ht="15" customHeight="1" x14ac:dyDescent="0.3">
      <c r="F16509" s="49"/>
      <c r="G16509" s="49"/>
      <c r="H16509" s="49"/>
      <c r="I16509" s="49"/>
      <c r="J16509" s="49"/>
      <c r="K16509" s="49"/>
    </row>
    <row r="16510" spans="6:11" ht="15" customHeight="1" x14ac:dyDescent="0.3">
      <c r="F16510" s="49"/>
      <c r="G16510" s="49"/>
      <c r="H16510" s="49"/>
      <c r="I16510" s="49"/>
      <c r="J16510" s="49"/>
      <c r="K16510" s="49"/>
    </row>
    <row r="16511" spans="6:11" ht="15" customHeight="1" x14ac:dyDescent="0.3">
      <c r="F16511" s="49"/>
      <c r="G16511" s="49"/>
      <c r="H16511" s="49"/>
      <c r="I16511" s="49"/>
      <c r="J16511" s="49"/>
      <c r="K16511" s="49"/>
    </row>
    <row r="16512" spans="6:11" ht="15" customHeight="1" x14ac:dyDescent="0.3">
      <c r="F16512" s="49"/>
      <c r="G16512" s="49"/>
      <c r="H16512" s="49"/>
      <c r="I16512" s="49"/>
      <c r="J16512" s="49"/>
      <c r="K16512" s="49"/>
    </row>
    <row r="16513" spans="6:11" ht="15" customHeight="1" x14ac:dyDescent="0.3">
      <c r="F16513" s="49"/>
      <c r="G16513" s="49"/>
      <c r="H16513" s="49"/>
      <c r="I16513" s="49"/>
      <c r="J16513" s="49"/>
      <c r="K16513" s="49"/>
    </row>
    <row r="16514" spans="6:11" ht="15" customHeight="1" x14ac:dyDescent="0.3">
      <c r="F16514" s="49"/>
      <c r="G16514" s="49"/>
      <c r="H16514" s="49"/>
      <c r="I16514" s="49"/>
      <c r="J16514" s="49"/>
      <c r="K16514" s="49"/>
    </row>
    <row r="16515" spans="6:11" ht="15" customHeight="1" x14ac:dyDescent="0.3">
      <c r="F16515" s="49"/>
      <c r="G16515" s="49"/>
      <c r="H16515" s="49"/>
      <c r="I16515" s="49"/>
      <c r="J16515" s="49"/>
      <c r="K16515" s="49"/>
    </row>
    <row r="16516" spans="6:11" ht="15" customHeight="1" x14ac:dyDescent="0.3">
      <c r="F16516" s="49"/>
      <c r="G16516" s="49"/>
      <c r="H16516" s="49"/>
      <c r="I16516" s="49"/>
      <c r="J16516" s="49"/>
      <c r="K16516" s="49"/>
    </row>
    <row r="16517" spans="6:11" ht="15" customHeight="1" x14ac:dyDescent="0.3">
      <c r="F16517" s="49"/>
      <c r="G16517" s="49"/>
      <c r="H16517" s="49"/>
      <c r="I16517" s="49"/>
      <c r="J16517" s="49"/>
      <c r="K16517" s="49"/>
    </row>
    <row r="16518" spans="6:11" ht="15" customHeight="1" x14ac:dyDescent="0.3">
      <c r="F16518" s="49"/>
      <c r="G16518" s="49"/>
      <c r="H16518" s="49"/>
      <c r="I16518" s="49"/>
      <c r="J16518" s="49"/>
      <c r="K16518" s="49"/>
    </row>
    <row r="16519" spans="6:11" ht="15" customHeight="1" x14ac:dyDescent="0.3">
      <c r="F16519" s="49"/>
      <c r="G16519" s="49"/>
      <c r="H16519" s="49"/>
      <c r="I16519" s="49"/>
      <c r="J16519" s="49"/>
      <c r="K16519" s="49"/>
    </row>
    <row r="16520" spans="6:11" ht="15" customHeight="1" x14ac:dyDescent="0.3">
      <c r="F16520" s="49"/>
      <c r="G16520" s="49"/>
      <c r="H16520" s="49"/>
      <c r="I16520" s="49"/>
      <c r="J16520" s="49"/>
      <c r="K16520" s="49"/>
    </row>
    <row r="16521" spans="6:11" ht="15" customHeight="1" x14ac:dyDescent="0.3">
      <c r="F16521" s="49"/>
      <c r="G16521" s="49"/>
      <c r="H16521" s="49"/>
      <c r="I16521" s="49"/>
      <c r="J16521" s="49"/>
      <c r="K16521" s="49"/>
    </row>
    <row r="16522" spans="6:11" ht="15" customHeight="1" x14ac:dyDescent="0.3">
      <c r="F16522" s="49"/>
      <c r="G16522" s="49"/>
      <c r="H16522" s="49"/>
      <c r="I16522" s="49"/>
      <c r="J16522" s="49"/>
      <c r="K16522" s="49"/>
    </row>
    <row r="16523" spans="6:11" ht="15" customHeight="1" x14ac:dyDescent="0.3">
      <c r="F16523" s="49"/>
      <c r="G16523" s="49"/>
      <c r="H16523" s="49"/>
      <c r="I16523" s="49"/>
      <c r="J16523" s="49"/>
      <c r="K16523" s="49"/>
    </row>
    <row r="16524" spans="6:11" ht="15" customHeight="1" x14ac:dyDescent="0.3">
      <c r="F16524" s="49"/>
      <c r="G16524" s="49"/>
      <c r="H16524" s="49"/>
      <c r="I16524" s="49"/>
      <c r="J16524" s="49"/>
      <c r="K16524" s="49"/>
    </row>
    <row r="16525" spans="6:11" ht="15" customHeight="1" x14ac:dyDescent="0.3">
      <c r="F16525" s="49"/>
      <c r="G16525" s="49"/>
      <c r="H16525" s="49"/>
      <c r="I16525" s="49"/>
      <c r="J16525" s="49"/>
      <c r="K16525" s="49"/>
    </row>
    <row r="16526" spans="6:11" ht="15" customHeight="1" x14ac:dyDescent="0.3">
      <c r="F16526" s="49"/>
      <c r="G16526" s="49"/>
      <c r="H16526" s="49"/>
      <c r="I16526" s="49"/>
      <c r="J16526" s="49"/>
      <c r="K16526" s="49"/>
    </row>
    <row r="16527" spans="6:11" ht="15" customHeight="1" x14ac:dyDescent="0.3">
      <c r="F16527" s="49"/>
      <c r="G16527" s="49"/>
      <c r="H16527" s="49"/>
      <c r="I16527" s="49"/>
      <c r="J16527" s="49"/>
      <c r="K16527" s="49"/>
    </row>
    <row r="16528" spans="6:11" ht="15" customHeight="1" x14ac:dyDescent="0.3">
      <c r="F16528" s="49"/>
      <c r="G16528" s="49"/>
      <c r="H16528" s="49"/>
      <c r="I16528" s="49"/>
      <c r="J16528" s="49"/>
      <c r="K16528" s="49"/>
    </row>
    <row r="16529" spans="6:11" ht="15" customHeight="1" x14ac:dyDescent="0.3">
      <c r="F16529" s="49"/>
      <c r="G16529" s="49"/>
      <c r="H16529" s="49"/>
      <c r="I16529" s="49"/>
      <c r="J16529" s="49"/>
      <c r="K16529" s="49"/>
    </row>
    <row r="16530" spans="6:11" ht="15" customHeight="1" x14ac:dyDescent="0.3">
      <c r="F16530" s="49"/>
      <c r="G16530" s="49"/>
      <c r="H16530" s="49"/>
      <c r="I16530" s="49"/>
      <c r="J16530" s="49"/>
      <c r="K16530" s="49"/>
    </row>
    <row r="16531" spans="6:11" ht="15" customHeight="1" x14ac:dyDescent="0.3">
      <c r="F16531" s="49"/>
      <c r="G16531" s="49"/>
      <c r="H16531" s="49"/>
      <c r="I16531" s="49"/>
      <c r="J16531" s="49"/>
      <c r="K16531" s="49"/>
    </row>
    <row r="16532" spans="6:11" ht="15" customHeight="1" x14ac:dyDescent="0.3">
      <c r="F16532" s="49"/>
      <c r="G16532" s="49"/>
      <c r="H16532" s="49"/>
      <c r="I16532" s="49"/>
      <c r="J16532" s="49"/>
      <c r="K16532" s="49"/>
    </row>
    <row r="16533" spans="6:11" ht="15" customHeight="1" x14ac:dyDescent="0.3">
      <c r="F16533" s="49"/>
      <c r="G16533" s="49"/>
      <c r="H16533" s="49"/>
      <c r="I16533" s="49"/>
      <c r="J16533" s="49"/>
      <c r="K16533" s="49"/>
    </row>
    <row r="16534" spans="6:11" ht="15" customHeight="1" x14ac:dyDescent="0.3">
      <c r="F16534" s="49"/>
      <c r="G16534" s="49"/>
      <c r="H16534" s="49"/>
      <c r="I16534" s="49"/>
      <c r="J16534" s="49"/>
      <c r="K16534" s="49"/>
    </row>
    <row r="16535" spans="6:11" ht="15" customHeight="1" x14ac:dyDescent="0.3">
      <c r="F16535" s="49"/>
      <c r="G16535" s="49"/>
      <c r="H16535" s="49"/>
      <c r="I16535" s="49"/>
      <c r="J16535" s="49"/>
      <c r="K16535" s="49"/>
    </row>
    <row r="16536" spans="6:11" ht="15" customHeight="1" x14ac:dyDescent="0.3">
      <c r="F16536" s="49"/>
      <c r="G16536" s="49"/>
      <c r="H16536" s="49"/>
      <c r="I16536" s="49"/>
      <c r="J16536" s="49"/>
      <c r="K16536" s="49"/>
    </row>
    <row r="16537" spans="6:11" ht="15" customHeight="1" x14ac:dyDescent="0.3">
      <c r="F16537" s="49"/>
      <c r="G16537" s="49"/>
      <c r="H16537" s="49"/>
      <c r="I16537" s="49"/>
      <c r="J16537" s="49"/>
      <c r="K16537" s="49"/>
    </row>
    <row r="16538" spans="6:11" ht="15" customHeight="1" x14ac:dyDescent="0.3">
      <c r="F16538" s="49"/>
      <c r="G16538" s="49"/>
      <c r="H16538" s="49"/>
      <c r="I16538" s="49"/>
      <c r="J16538" s="49"/>
      <c r="K16538" s="49"/>
    </row>
    <row r="16539" spans="6:11" ht="15" customHeight="1" x14ac:dyDescent="0.3">
      <c r="F16539" s="49"/>
      <c r="G16539" s="49"/>
      <c r="H16539" s="49"/>
      <c r="I16539" s="49"/>
      <c r="J16539" s="49"/>
      <c r="K16539" s="49"/>
    </row>
    <row r="16540" spans="6:11" ht="15" customHeight="1" x14ac:dyDescent="0.3">
      <c r="F16540" s="49"/>
      <c r="G16540" s="49"/>
      <c r="H16540" s="49"/>
      <c r="I16540" s="49"/>
      <c r="J16540" s="49"/>
      <c r="K16540" s="49"/>
    </row>
    <row r="16541" spans="6:11" ht="15" customHeight="1" x14ac:dyDescent="0.3">
      <c r="F16541" s="49"/>
      <c r="G16541" s="49"/>
      <c r="H16541" s="49"/>
      <c r="I16541" s="49"/>
      <c r="J16541" s="49"/>
      <c r="K16541" s="49"/>
    </row>
    <row r="16542" spans="6:11" ht="15" customHeight="1" x14ac:dyDescent="0.3">
      <c r="F16542" s="49"/>
      <c r="G16542" s="49"/>
      <c r="H16542" s="49"/>
      <c r="I16542" s="49"/>
      <c r="J16542" s="49"/>
      <c r="K16542" s="49"/>
    </row>
    <row r="16543" spans="6:11" ht="15" customHeight="1" x14ac:dyDescent="0.3">
      <c r="F16543" s="49"/>
      <c r="G16543" s="49"/>
      <c r="H16543" s="49"/>
      <c r="I16543" s="49"/>
      <c r="J16543" s="49"/>
      <c r="K16543" s="49"/>
    </row>
    <row r="16544" spans="6:11" ht="15" customHeight="1" x14ac:dyDescent="0.3">
      <c r="F16544" s="49"/>
      <c r="G16544" s="49"/>
      <c r="H16544" s="49"/>
      <c r="I16544" s="49"/>
      <c r="J16544" s="49"/>
      <c r="K16544" s="49"/>
    </row>
    <row r="16545" spans="6:11" ht="15" customHeight="1" x14ac:dyDescent="0.3">
      <c r="F16545" s="49"/>
      <c r="G16545" s="49"/>
      <c r="H16545" s="49"/>
      <c r="I16545" s="49"/>
      <c r="J16545" s="49"/>
      <c r="K16545" s="49"/>
    </row>
    <row r="16546" spans="6:11" ht="15" customHeight="1" x14ac:dyDescent="0.3">
      <c r="F16546" s="49"/>
      <c r="G16546" s="49"/>
      <c r="H16546" s="49"/>
      <c r="I16546" s="49"/>
      <c r="J16546" s="49"/>
      <c r="K16546" s="49"/>
    </row>
    <row r="16547" spans="6:11" ht="15" customHeight="1" x14ac:dyDescent="0.3">
      <c r="F16547" s="49"/>
      <c r="G16547" s="49"/>
      <c r="H16547" s="49"/>
      <c r="I16547" s="49"/>
      <c r="J16547" s="49"/>
      <c r="K16547" s="49"/>
    </row>
    <row r="16548" spans="6:11" ht="15" customHeight="1" x14ac:dyDescent="0.3">
      <c r="F16548" s="49"/>
      <c r="G16548" s="49"/>
      <c r="H16548" s="49"/>
      <c r="I16548" s="49"/>
      <c r="J16548" s="49"/>
      <c r="K16548" s="49"/>
    </row>
    <row r="16550" spans="6:11" ht="15" customHeight="1" x14ac:dyDescent="0.3">
      <c r="G16550" s="55"/>
      <c r="H16550" s="55"/>
      <c r="I16550" s="55"/>
      <c r="J16550" s="55"/>
      <c r="K16550" s="55"/>
    </row>
    <row r="16551" spans="6:11" ht="15" customHeight="1" x14ac:dyDescent="0.3">
      <c r="G16551" s="55"/>
      <c r="H16551" s="55"/>
      <c r="I16551" s="55"/>
      <c r="J16551" s="55"/>
      <c r="K16551" s="55"/>
    </row>
    <row r="16552" spans="6:11" ht="15" customHeight="1" x14ac:dyDescent="0.3">
      <c r="G16552" s="55"/>
      <c r="H16552" s="55"/>
      <c r="I16552" s="55"/>
      <c r="J16552" s="55"/>
      <c r="K16552" s="55"/>
    </row>
    <row r="16553" spans="6:11" ht="15" customHeight="1" x14ac:dyDescent="0.3">
      <c r="G16553" s="55"/>
      <c r="H16553" s="55"/>
      <c r="I16553" s="55"/>
      <c r="J16553" s="55"/>
      <c r="K16553" s="55"/>
    </row>
    <row r="16554" spans="6:11" ht="15" customHeight="1" x14ac:dyDescent="0.3">
      <c r="G16554" s="55"/>
      <c r="H16554" s="55"/>
      <c r="I16554" s="55"/>
      <c r="J16554" s="55"/>
      <c r="K16554" s="55"/>
    </row>
    <row r="16555" spans="6:11" ht="15" customHeight="1" x14ac:dyDescent="0.3">
      <c r="G16555" s="55"/>
      <c r="H16555" s="55"/>
      <c r="I16555" s="55"/>
      <c r="J16555" s="55"/>
      <c r="K16555" s="55"/>
    </row>
    <row r="16556" spans="6:11" ht="15" customHeight="1" x14ac:dyDescent="0.3">
      <c r="G16556" s="55"/>
      <c r="H16556" s="55"/>
      <c r="I16556" s="55"/>
      <c r="J16556" s="55"/>
      <c r="K16556" s="55"/>
    </row>
    <row r="16557" spans="6:11" ht="15" customHeight="1" x14ac:dyDescent="0.3">
      <c r="G16557" s="55"/>
      <c r="H16557" s="55"/>
      <c r="I16557" s="55"/>
      <c r="J16557" s="55"/>
      <c r="K16557" s="55"/>
    </row>
    <row r="16558" spans="6:11" ht="15" customHeight="1" x14ac:dyDescent="0.3">
      <c r="G16558" s="55"/>
      <c r="H16558" s="55"/>
      <c r="I16558" s="55"/>
      <c r="J16558" s="55"/>
      <c r="K16558" s="55"/>
    </row>
    <row r="16559" spans="6:11" ht="15" customHeight="1" x14ac:dyDescent="0.3">
      <c r="G16559" s="55"/>
      <c r="H16559" s="55"/>
      <c r="I16559" s="55"/>
      <c r="J16559" s="55"/>
      <c r="K16559" s="55"/>
    </row>
    <row r="16560" spans="6:11" ht="15" customHeight="1" x14ac:dyDescent="0.3">
      <c r="G16560" s="55"/>
      <c r="H16560" s="55"/>
      <c r="I16560" s="55"/>
      <c r="J16560" s="55"/>
      <c r="K16560" s="55"/>
    </row>
    <row r="16561" spans="7:11" ht="15" customHeight="1" x14ac:dyDescent="0.3">
      <c r="G16561" s="55"/>
      <c r="H16561" s="55"/>
      <c r="I16561" s="55"/>
      <c r="J16561" s="55"/>
      <c r="K16561" s="55"/>
    </row>
    <row r="16562" spans="7:11" ht="15" customHeight="1" x14ac:dyDescent="0.3">
      <c r="G16562" s="55"/>
      <c r="H16562" s="55"/>
      <c r="I16562" s="55"/>
      <c r="J16562" s="55"/>
      <c r="K16562" s="55"/>
    </row>
    <row r="16563" spans="7:11" ht="15" customHeight="1" x14ac:dyDescent="0.3">
      <c r="G16563" s="55"/>
      <c r="H16563" s="55"/>
      <c r="I16563" s="55"/>
      <c r="J16563" s="55"/>
      <c r="K16563" s="55"/>
    </row>
    <row r="16564" spans="7:11" ht="15" customHeight="1" x14ac:dyDescent="0.3">
      <c r="G16564" s="55"/>
      <c r="H16564" s="55"/>
      <c r="I16564" s="55"/>
      <c r="J16564" s="55"/>
      <c r="K16564" s="55"/>
    </row>
    <row r="16565" spans="7:11" ht="15" customHeight="1" x14ac:dyDescent="0.3">
      <c r="G16565" s="55"/>
      <c r="H16565" s="55"/>
      <c r="I16565" s="55"/>
      <c r="J16565" s="55"/>
      <c r="K16565" s="55"/>
    </row>
    <row r="16566" spans="7:11" ht="15" customHeight="1" x14ac:dyDescent="0.3">
      <c r="G16566" s="55"/>
      <c r="H16566" s="55"/>
      <c r="I16566" s="55"/>
      <c r="J16566" s="55"/>
      <c r="K16566" s="55"/>
    </row>
    <row r="16567" spans="7:11" ht="15" customHeight="1" x14ac:dyDescent="0.3">
      <c r="G16567" s="55"/>
      <c r="H16567" s="55"/>
      <c r="I16567" s="55"/>
      <c r="J16567" s="55"/>
      <c r="K16567" s="55"/>
    </row>
    <row r="16568" spans="7:11" ht="15" customHeight="1" x14ac:dyDescent="0.3">
      <c r="G16568" s="55"/>
      <c r="H16568" s="55"/>
      <c r="I16568" s="55"/>
      <c r="J16568" s="55"/>
      <c r="K16568" s="55"/>
    </row>
    <row r="16569" spans="7:11" ht="15" customHeight="1" x14ac:dyDescent="0.3">
      <c r="G16569" s="55"/>
      <c r="H16569" s="55"/>
      <c r="I16569" s="55"/>
      <c r="J16569" s="55"/>
      <c r="K16569" s="55"/>
    </row>
    <row r="16570" spans="7:11" ht="15" customHeight="1" x14ac:dyDescent="0.3">
      <c r="G16570" s="55"/>
      <c r="H16570" s="55"/>
      <c r="I16570" s="55"/>
      <c r="J16570" s="55"/>
      <c r="K16570" s="55"/>
    </row>
    <row r="16571" spans="7:11" ht="15" customHeight="1" x14ac:dyDescent="0.3">
      <c r="G16571" s="55"/>
      <c r="H16571" s="55"/>
      <c r="I16571" s="55"/>
      <c r="J16571" s="55"/>
      <c r="K16571" s="55"/>
    </row>
    <row r="16572" spans="7:11" ht="15" customHeight="1" x14ac:dyDescent="0.3">
      <c r="G16572" s="55"/>
      <c r="H16572" s="55"/>
      <c r="I16572" s="55"/>
      <c r="J16572" s="55"/>
      <c r="K16572" s="55"/>
    </row>
    <row r="16573" spans="7:11" ht="15" customHeight="1" x14ac:dyDescent="0.3">
      <c r="G16573" s="55"/>
      <c r="H16573" s="55"/>
      <c r="I16573" s="55"/>
      <c r="J16573" s="55"/>
      <c r="K16573" s="55"/>
    </row>
    <row r="16574" spans="7:11" ht="15" customHeight="1" x14ac:dyDescent="0.3">
      <c r="G16574" s="55"/>
      <c r="H16574" s="55"/>
      <c r="I16574" s="55"/>
      <c r="J16574" s="55"/>
      <c r="K16574" s="55"/>
    </row>
    <row r="16575" spans="7:11" ht="15" customHeight="1" x14ac:dyDescent="0.3">
      <c r="G16575" s="55"/>
      <c r="H16575" s="55"/>
      <c r="I16575" s="55"/>
      <c r="J16575" s="55"/>
      <c r="K16575" s="55"/>
    </row>
    <row r="16576" spans="7:11" ht="15" customHeight="1" x14ac:dyDescent="0.3">
      <c r="G16576" s="55"/>
      <c r="H16576" s="55"/>
      <c r="I16576" s="55"/>
      <c r="J16576" s="55"/>
      <c r="K16576" s="55"/>
    </row>
    <row r="16577" spans="7:11" ht="15" customHeight="1" x14ac:dyDescent="0.3">
      <c r="G16577" s="55"/>
      <c r="H16577" s="55"/>
      <c r="I16577" s="55"/>
      <c r="J16577" s="55"/>
      <c r="K16577" s="55"/>
    </row>
    <row r="16578" spans="7:11" ht="15" customHeight="1" x14ac:dyDescent="0.3">
      <c r="G16578" s="55"/>
      <c r="H16578" s="55"/>
      <c r="I16578" s="55"/>
      <c r="J16578" s="55"/>
      <c r="K16578" s="55"/>
    </row>
    <row r="16579" spans="7:11" ht="15" customHeight="1" x14ac:dyDescent="0.3">
      <c r="G16579" s="55"/>
      <c r="H16579" s="55"/>
      <c r="I16579" s="55"/>
      <c r="J16579" s="55"/>
      <c r="K16579" s="55"/>
    </row>
    <row r="16580" spans="7:11" ht="15" customHeight="1" x14ac:dyDescent="0.3">
      <c r="G16580" s="55"/>
      <c r="H16580" s="55"/>
      <c r="I16580" s="55"/>
      <c r="J16580" s="55"/>
      <c r="K16580" s="55"/>
    </row>
    <row r="16581" spans="7:11" ht="15" customHeight="1" x14ac:dyDescent="0.3">
      <c r="G16581" s="55"/>
      <c r="H16581" s="55"/>
      <c r="I16581" s="55"/>
      <c r="J16581" s="55"/>
      <c r="K16581" s="55"/>
    </row>
    <row r="16582" spans="7:11" ht="15" customHeight="1" x14ac:dyDescent="0.3">
      <c r="G16582" s="55"/>
      <c r="H16582" s="55"/>
      <c r="I16582" s="55"/>
      <c r="J16582" s="55"/>
      <c r="K16582" s="55"/>
    </row>
    <row r="16583" spans="7:11" ht="15" customHeight="1" x14ac:dyDescent="0.3">
      <c r="G16583" s="55"/>
      <c r="H16583" s="55"/>
      <c r="I16583" s="55"/>
      <c r="J16583" s="55"/>
      <c r="K16583" s="55"/>
    </row>
    <row r="16584" spans="7:11" ht="15" customHeight="1" x14ac:dyDescent="0.3">
      <c r="G16584" s="55"/>
      <c r="H16584" s="55"/>
      <c r="I16584" s="55"/>
      <c r="J16584" s="55"/>
      <c r="K16584" s="55"/>
    </row>
    <row r="16585" spans="7:11" ht="15" customHeight="1" x14ac:dyDescent="0.3">
      <c r="G16585" s="55"/>
      <c r="H16585" s="55"/>
      <c r="I16585" s="55"/>
      <c r="J16585" s="55"/>
      <c r="K16585" s="55"/>
    </row>
    <row r="16586" spans="7:11" ht="15" customHeight="1" x14ac:dyDescent="0.3">
      <c r="G16586" s="55"/>
      <c r="H16586" s="55"/>
      <c r="I16586" s="55"/>
      <c r="J16586" s="55"/>
      <c r="K16586" s="55"/>
    </row>
    <row r="16587" spans="7:11" ht="15" customHeight="1" x14ac:dyDescent="0.3">
      <c r="G16587" s="55"/>
      <c r="H16587" s="55"/>
      <c r="I16587" s="55"/>
      <c r="J16587" s="55"/>
      <c r="K16587" s="55"/>
    </row>
    <row r="16588" spans="7:11" ht="15" customHeight="1" x14ac:dyDescent="0.3">
      <c r="G16588" s="55"/>
      <c r="H16588" s="55"/>
      <c r="I16588" s="55"/>
      <c r="J16588" s="55"/>
      <c r="K16588" s="55"/>
    </row>
    <row r="16589" spans="7:11" ht="15" customHeight="1" x14ac:dyDescent="0.3">
      <c r="G16589" s="55"/>
      <c r="H16589" s="55"/>
      <c r="I16589" s="55"/>
      <c r="J16589" s="55"/>
      <c r="K16589" s="55"/>
    </row>
    <row r="16590" spans="7:11" ht="15" customHeight="1" x14ac:dyDescent="0.3">
      <c r="G16590" s="55"/>
      <c r="H16590" s="55"/>
      <c r="I16590" s="55"/>
      <c r="J16590" s="55"/>
      <c r="K16590" s="55"/>
    </row>
    <row r="16591" spans="7:11" ht="15" customHeight="1" x14ac:dyDescent="0.3">
      <c r="G16591" s="55"/>
      <c r="H16591" s="55"/>
      <c r="I16591" s="55"/>
      <c r="J16591" s="55"/>
      <c r="K16591" s="55"/>
    </row>
    <row r="16592" spans="7:11" ht="15" customHeight="1" x14ac:dyDescent="0.3">
      <c r="G16592" s="55"/>
      <c r="H16592" s="55"/>
      <c r="I16592" s="55"/>
      <c r="J16592" s="55"/>
      <c r="K16592" s="55"/>
    </row>
    <row r="16593" spans="7:11" ht="15" customHeight="1" x14ac:dyDescent="0.3">
      <c r="G16593" s="55"/>
      <c r="H16593" s="55"/>
      <c r="I16593" s="55"/>
      <c r="J16593" s="55"/>
      <c r="K16593" s="55"/>
    </row>
    <row r="16594" spans="7:11" ht="15" customHeight="1" x14ac:dyDescent="0.3">
      <c r="G16594" s="55"/>
      <c r="H16594" s="55"/>
      <c r="I16594" s="55"/>
      <c r="J16594" s="55"/>
      <c r="K16594" s="55"/>
    </row>
    <row r="16595" spans="7:11" ht="15" customHeight="1" x14ac:dyDescent="0.3">
      <c r="G16595" s="55"/>
      <c r="H16595" s="55"/>
      <c r="I16595" s="55"/>
      <c r="J16595" s="55"/>
      <c r="K16595" s="55"/>
    </row>
    <row r="16596" spans="7:11" ht="15" customHeight="1" x14ac:dyDescent="0.3">
      <c r="G16596" s="55"/>
      <c r="H16596" s="55"/>
      <c r="I16596" s="55"/>
      <c r="J16596" s="55"/>
      <c r="K16596" s="55"/>
    </row>
    <row r="16597" spans="7:11" ht="15" customHeight="1" x14ac:dyDescent="0.3">
      <c r="G16597" s="55"/>
      <c r="H16597" s="55"/>
      <c r="I16597" s="55"/>
      <c r="J16597" s="55"/>
      <c r="K16597" s="55"/>
    </row>
    <row r="16598" spans="7:11" ht="15" customHeight="1" x14ac:dyDescent="0.3">
      <c r="G16598" s="55"/>
      <c r="H16598" s="55"/>
      <c r="I16598" s="55"/>
      <c r="J16598" s="55"/>
      <c r="K16598" s="55"/>
    </row>
    <row r="16599" spans="7:11" ht="15" customHeight="1" x14ac:dyDescent="0.3">
      <c r="G16599" s="55"/>
      <c r="H16599" s="55"/>
      <c r="I16599" s="55"/>
      <c r="J16599" s="55"/>
      <c r="K16599" s="55"/>
    </row>
    <row r="16600" spans="7:11" ht="15" customHeight="1" x14ac:dyDescent="0.3">
      <c r="G16600" s="55"/>
      <c r="H16600" s="55"/>
      <c r="I16600" s="55"/>
      <c r="J16600" s="55"/>
      <c r="K16600" s="55"/>
    </row>
    <row r="16601" spans="7:11" ht="15" customHeight="1" x14ac:dyDescent="0.3">
      <c r="G16601" s="55"/>
      <c r="H16601" s="55"/>
      <c r="I16601" s="55"/>
      <c r="J16601" s="55"/>
      <c r="K16601" s="55"/>
    </row>
    <row r="16602" spans="7:11" ht="15" customHeight="1" x14ac:dyDescent="0.3">
      <c r="G16602" s="55"/>
      <c r="H16602" s="55"/>
      <c r="I16602" s="55"/>
      <c r="J16602" s="55"/>
      <c r="K16602" s="55"/>
    </row>
    <row r="16603" spans="7:11" ht="15" customHeight="1" x14ac:dyDescent="0.3">
      <c r="G16603" s="55"/>
      <c r="H16603" s="55"/>
      <c r="I16603" s="55"/>
      <c r="J16603" s="55"/>
      <c r="K16603" s="55"/>
    </row>
    <row r="16604" spans="7:11" ht="15" customHeight="1" x14ac:dyDescent="0.3">
      <c r="G16604" s="55"/>
      <c r="H16604" s="55"/>
      <c r="I16604" s="55"/>
      <c r="J16604" s="55"/>
      <c r="K16604" s="55"/>
    </row>
    <row r="16605" spans="7:11" ht="15" customHeight="1" x14ac:dyDescent="0.3">
      <c r="G16605" s="55"/>
      <c r="H16605" s="55"/>
      <c r="I16605" s="55"/>
      <c r="J16605" s="55"/>
      <c r="K16605" s="55"/>
    </row>
    <row r="16606" spans="7:11" ht="15" customHeight="1" x14ac:dyDescent="0.3">
      <c r="G16606" s="55"/>
      <c r="H16606" s="55"/>
      <c r="I16606" s="55"/>
      <c r="J16606" s="55"/>
      <c r="K16606" s="55"/>
    </row>
    <row r="16607" spans="7:11" ht="15" customHeight="1" x14ac:dyDescent="0.3">
      <c r="G16607" s="55"/>
      <c r="H16607" s="55"/>
      <c r="I16607" s="55"/>
      <c r="J16607" s="55"/>
      <c r="K16607" s="55"/>
    </row>
    <row r="16608" spans="7:11" ht="15" customHeight="1" x14ac:dyDescent="0.3">
      <c r="G16608" s="55"/>
      <c r="H16608" s="55"/>
      <c r="I16608" s="55"/>
      <c r="J16608" s="55"/>
      <c r="K16608" s="55"/>
    </row>
    <row r="16609" spans="7:11" ht="15" customHeight="1" x14ac:dyDescent="0.3">
      <c r="G16609" s="55"/>
      <c r="H16609" s="55"/>
      <c r="I16609" s="55"/>
      <c r="J16609" s="55"/>
      <c r="K16609" s="55"/>
    </row>
    <row r="16610" spans="7:11" ht="15" customHeight="1" x14ac:dyDescent="0.3">
      <c r="G16610" s="55"/>
      <c r="H16610" s="55"/>
      <c r="I16610" s="55"/>
      <c r="J16610" s="55"/>
      <c r="K16610" s="55"/>
    </row>
    <row r="16611" spans="7:11" ht="15" customHeight="1" x14ac:dyDescent="0.3">
      <c r="G16611" s="55"/>
      <c r="H16611" s="55"/>
      <c r="I16611" s="55"/>
      <c r="J16611" s="55"/>
      <c r="K16611" s="55"/>
    </row>
    <row r="16612" spans="7:11" ht="15" customHeight="1" x14ac:dyDescent="0.3">
      <c r="G16612" s="55"/>
      <c r="H16612" s="55"/>
      <c r="I16612" s="55"/>
      <c r="J16612" s="55"/>
      <c r="K16612" s="55"/>
    </row>
    <row r="16613" spans="7:11" ht="15" customHeight="1" x14ac:dyDescent="0.3">
      <c r="G16613" s="55"/>
      <c r="H16613" s="55"/>
      <c r="I16613" s="55"/>
      <c r="J16613" s="55"/>
      <c r="K16613" s="55"/>
    </row>
    <row r="16614" spans="7:11" ht="15" customHeight="1" x14ac:dyDescent="0.3">
      <c r="G16614" s="55"/>
      <c r="H16614" s="55"/>
      <c r="I16614" s="55"/>
      <c r="J16614" s="55"/>
      <c r="K16614" s="55"/>
    </row>
    <row r="16615" spans="7:11" ht="15" customHeight="1" x14ac:dyDescent="0.3">
      <c r="G16615" s="55"/>
      <c r="H16615" s="55"/>
      <c r="I16615" s="55"/>
      <c r="J16615" s="55"/>
      <c r="K16615" s="55"/>
    </row>
    <row r="16616" spans="7:11" ht="15" customHeight="1" x14ac:dyDescent="0.3">
      <c r="G16616" s="55"/>
      <c r="H16616" s="55"/>
      <c r="I16616" s="55"/>
      <c r="J16616" s="55"/>
      <c r="K16616" s="55"/>
    </row>
    <row r="16617" spans="7:11" ht="15" customHeight="1" x14ac:dyDescent="0.3">
      <c r="G16617" s="55"/>
      <c r="H16617" s="55"/>
      <c r="I16617" s="55"/>
      <c r="J16617" s="55"/>
      <c r="K16617" s="55"/>
    </row>
    <row r="16618" spans="7:11" ht="15" customHeight="1" x14ac:dyDescent="0.3">
      <c r="G16618" s="55"/>
      <c r="H16618" s="55"/>
      <c r="I16618" s="55"/>
      <c r="J16618" s="55"/>
      <c r="K16618" s="55"/>
    </row>
    <row r="16619" spans="7:11" ht="15" customHeight="1" x14ac:dyDescent="0.3">
      <c r="G16619" s="55"/>
      <c r="H16619" s="55"/>
      <c r="I16619" s="55"/>
      <c r="J16619" s="55"/>
      <c r="K16619" s="55"/>
    </row>
    <row r="16620" spans="7:11" ht="15" customHeight="1" x14ac:dyDescent="0.3">
      <c r="G16620" s="55"/>
      <c r="H16620" s="55"/>
      <c r="I16620" s="55"/>
      <c r="J16620" s="55"/>
      <c r="K16620" s="55"/>
    </row>
    <row r="16621" spans="7:11" ht="15" customHeight="1" x14ac:dyDescent="0.3">
      <c r="G16621" s="55"/>
      <c r="H16621" s="55"/>
      <c r="I16621" s="55"/>
      <c r="J16621" s="55"/>
      <c r="K16621" s="55"/>
    </row>
    <row r="16622" spans="7:11" ht="15" customHeight="1" x14ac:dyDescent="0.3">
      <c r="G16622" s="55"/>
      <c r="H16622" s="55"/>
      <c r="I16622" s="55"/>
      <c r="J16622" s="55"/>
      <c r="K16622" s="55"/>
    </row>
    <row r="16623" spans="7:11" ht="15" customHeight="1" x14ac:dyDescent="0.3">
      <c r="G16623" s="55"/>
      <c r="H16623" s="55"/>
      <c r="I16623" s="55"/>
      <c r="J16623" s="55"/>
      <c r="K16623" s="55"/>
    </row>
    <row r="16624" spans="7:11" ht="15" customHeight="1" x14ac:dyDescent="0.3">
      <c r="G16624" s="55"/>
      <c r="H16624" s="55"/>
      <c r="I16624" s="55"/>
      <c r="J16624" s="55"/>
      <c r="K16624" s="55"/>
    </row>
    <row r="16625" spans="7:11" ht="15" customHeight="1" x14ac:dyDescent="0.3">
      <c r="G16625" s="55"/>
      <c r="H16625" s="55"/>
      <c r="I16625" s="55"/>
      <c r="J16625" s="55"/>
      <c r="K16625" s="55"/>
    </row>
    <row r="16626" spans="7:11" ht="15" customHeight="1" x14ac:dyDescent="0.3">
      <c r="G16626" s="55"/>
      <c r="H16626" s="55"/>
      <c r="I16626" s="55"/>
      <c r="J16626" s="55"/>
      <c r="K16626" s="55"/>
    </row>
    <row r="16627" spans="7:11" ht="15" customHeight="1" x14ac:dyDescent="0.3">
      <c r="G16627" s="55"/>
      <c r="H16627" s="55"/>
      <c r="I16627" s="55"/>
      <c r="J16627" s="55"/>
      <c r="K16627" s="55"/>
    </row>
    <row r="16628" spans="7:11" ht="15" customHeight="1" x14ac:dyDescent="0.3">
      <c r="G16628" s="55"/>
      <c r="H16628" s="55"/>
      <c r="I16628" s="55"/>
      <c r="J16628" s="55"/>
      <c r="K16628" s="55"/>
    </row>
    <row r="16629" spans="7:11" ht="15" customHeight="1" x14ac:dyDescent="0.3">
      <c r="G16629" s="55"/>
      <c r="H16629" s="55"/>
      <c r="I16629" s="55"/>
      <c r="J16629" s="55"/>
      <c r="K16629" s="55"/>
    </row>
    <row r="16630" spans="7:11" ht="15" customHeight="1" x14ac:dyDescent="0.3">
      <c r="G16630" s="55"/>
      <c r="H16630" s="55"/>
      <c r="I16630" s="55"/>
      <c r="J16630" s="55"/>
      <c r="K16630" s="55"/>
    </row>
    <row r="16631" spans="7:11" ht="15" customHeight="1" x14ac:dyDescent="0.3">
      <c r="G16631" s="55"/>
      <c r="H16631" s="55"/>
      <c r="I16631" s="55"/>
      <c r="J16631" s="55"/>
      <c r="K16631" s="55"/>
    </row>
    <row r="16632" spans="7:11" ht="15" customHeight="1" x14ac:dyDescent="0.3">
      <c r="G16632" s="55"/>
      <c r="H16632" s="55"/>
      <c r="I16632" s="55"/>
      <c r="J16632" s="55"/>
      <c r="K16632" s="55"/>
    </row>
    <row r="16633" spans="7:11" ht="15" customHeight="1" x14ac:dyDescent="0.3">
      <c r="G16633" s="55"/>
      <c r="H16633" s="55"/>
      <c r="I16633" s="55"/>
      <c r="J16633" s="55"/>
      <c r="K16633" s="55"/>
    </row>
    <row r="16634" spans="7:11" ht="15" customHeight="1" x14ac:dyDescent="0.3">
      <c r="G16634" s="55"/>
      <c r="H16634" s="55"/>
      <c r="I16634" s="55"/>
      <c r="J16634" s="55"/>
      <c r="K16634" s="55"/>
    </row>
    <row r="16635" spans="7:11" ht="15" customHeight="1" x14ac:dyDescent="0.3">
      <c r="G16635" s="55"/>
      <c r="H16635" s="55"/>
      <c r="I16635" s="55"/>
      <c r="J16635" s="55"/>
      <c r="K16635" s="55"/>
    </row>
    <row r="16636" spans="7:11" ht="15" customHeight="1" x14ac:dyDescent="0.3">
      <c r="G16636" s="55"/>
      <c r="H16636" s="55"/>
      <c r="I16636" s="55"/>
      <c r="J16636" s="55"/>
      <c r="K16636" s="55"/>
    </row>
    <row r="16637" spans="7:11" ht="15" customHeight="1" x14ac:dyDescent="0.3">
      <c r="G16637" s="55"/>
      <c r="H16637" s="55"/>
      <c r="I16637" s="55"/>
      <c r="J16637" s="55"/>
      <c r="K16637" s="55"/>
    </row>
    <row r="16638" spans="7:11" ht="15" customHeight="1" x14ac:dyDescent="0.3">
      <c r="G16638" s="55"/>
      <c r="H16638" s="55"/>
      <c r="I16638" s="55"/>
      <c r="J16638" s="55"/>
      <c r="K16638" s="55"/>
    </row>
    <row r="16639" spans="7:11" ht="15" customHeight="1" x14ac:dyDescent="0.3">
      <c r="G16639" s="55"/>
      <c r="H16639" s="55"/>
      <c r="I16639" s="55"/>
      <c r="J16639" s="55"/>
      <c r="K16639" s="55"/>
    </row>
    <row r="16640" spans="7:11" ht="15" customHeight="1" x14ac:dyDescent="0.3">
      <c r="G16640" s="55"/>
      <c r="H16640" s="55"/>
      <c r="I16640" s="55"/>
      <c r="J16640" s="55"/>
      <c r="K16640" s="55"/>
    </row>
    <row r="16641" spans="7:11" ht="15" customHeight="1" x14ac:dyDescent="0.3">
      <c r="G16641" s="55"/>
      <c r="H16641" s="55"/>
      <c r="I16641" s="55"/>
      <c r="J16641" s="55"/>
      <c r="K16641" s="55"/>
    </row>
    <row r="16642" spans="7:11" ht="15" customHeight="1" x14ac:dyDescent="0.3">
      <c r="G16642" s="55"/>
      <c r="H16642" s="55"/>
      <c r="I16642" s="55"/>
      <c r="J16642" s="55"/>
      <c r="K16642" s="55"/>
    </row>
    <row r="16643" spans="7:11" ht="15" customHeight="1" x14ac:dyDescent="0.3">
      <c r="G16643" s="55"/>
      <c r="H16643" s="55"/>
      <c r="I16643" s="55"/>
      <c r="J16643" s="55"/>
      <c r="K16643" s="55"/>
    </row>
    <row r="16644" spans="7:11" ht="15" customHeight="1" x14ac:dyDescent="0.3">
      <c r="G16644" s="55"/>
      <c r="H16644" s="55"/>
      <c r="I16644" s="55"/>
      <c r="J16644" s="55"/>
      <c r="K16644" s="55"/>
    </row>
    <row r="16645" spans="7:11" ht="15" customHeight="1" x14ac:dyDescent="0.3">
      <c r="G16645" s="55"/>
      <c r="H16645" s="55"/>
      <c r="I16645" s="55"/>
      <c r="J16645" s="55"/>
      <c r="K16645" s="55"/>
    </row>
    <row r="16646" spans="7:11" ht="15" customHeight="1" x14ac:dyDescent="0.3">
      <c r="G16646" s="55"/>
      <c r="H16646" s="55"/>
      <c r="I16646" s="55"/>
      <c r="J16646" s="55"/>
      <c r="K16646" s="55"/>
    </row>
    <row r="16647" spans="7:11" ht="15" customHeight="1" x14ac:dyDescent="0.3">
      <c r="G16647" s="55"/>
      <c r="H16647" s="55"/>
      <c r="I16647" s="55"/>
      <c r="J16647" s="55"/>
      <c r="K16647" s="55"/>
    </row>
    <row r="16648" spans="7:11" ht="15" customHeight="1" x14ac:dyDescent="0.3">
      <c r="G16648" s="55"/>
      <c r="H16648" s="55"/>
      <c r="I16648" s="55"/>
      <c r="J16648" s="55"/>
      <c r="K16648" s="55"/>
    </row>
    <row r="16649" spans="7:11" ht="15" customHeight="1" x14ac:dyDescent="0.3">
      <c r="G16649" s="55"/>
      <c r="H16649" s="55"/>
      <c r="I16649" s="55"/>
      <c r="J16649" s="55"/>
      <c r="K16649" s="55"/>
    </row>
    <row r="16650" spans="7:11" ht="15" customHeight="1" x14ac:dyDescent="0.3">
      <c r="G16650" s="55"/>
      <c r="H16650" s="55"/>
      <c r="I16650" s="55"/>
      <c r="J16650" s="55"/>
      <c r="K16650" s="55"/>
    </row>
    <row r="16651" spans="7:11" ht="15" customHeight="1" x14ac:dyDescent="0.3">
      <c r="G16651" s="55"/>
      <c r="H16651" s="55"/>
      <c r="I16651" s="55"/>
      <c r="J16651" s="55"/>
      <c r="K16651" s="55"/>
    </row>
    <row r="16652" spans="7:11" ht="15" customHeight="1" x14ac:dyDescent="0.3">
      <c r="G16652" s="55"/>
      <c r="H16652" s="55"/>
      <c r="I16652" s="55"/>
      <c r="J16652" s="55"/>
      <c r="K16652" s="55"/>
    </row>
    <row r="16653" spans="7:11" ht="15" customHeight="1" x14ac:dyDescent="0.3">
      <c r="G16653" s="55"/>
      <c r="H16653" s="55"/>
      <c r="I16653" s="55"/>
      <c r="J16653" s="55"/>
      <c r="K16653" s="55"/>
    </row>
    <row r="16654" spans="7:11" ht="15" customHeight="1" x14ac:dyDescent="0.3">
      <c r="G16654" s="55"/>
      <c r="H16654" s="55"/>
      <c r="I16654" s="55"/>
      <c r="J16654" s="55"/>
      <c r="K16654" s="55"/>
    </row>
    <row r="16655" spans="7:11" ht="15" customHeight="1" x14ac:dyDescent="0.3">
      <c r="G16655" s="55"/>
      <c r="H16655" s="55"/>
      <c r="I16655" s="55"/>
      <c r="J16655" s="55"/>
      <c r="K16655" s="55"/>
    </row>
    <row r="16656" spans="7:11" ht="15" customHeight="1" x14ac:dyDescent="0.3">
      <c r="G16656" s="55"/>
      <c r="H16656" s="55"/>
      <c r="I16656" s="55"/>
      <c r="J16656" s="55"/>
      <c r="K16656" s="55"/>
    </row>
    <row r="16657" spans="7:11" ht="15" customHeight="1" x14ac:dyDescent="0.3">
      <c r="G16657" s="55"/>
      <c r="H16657" s="55"/>
      <c r="I16657" s="55"/>
      <c r="J16657" s="55"/>
      <c r="K16657" s="55"/>
    </row>
    <row r="16658" spans="7:11" ht="15" customHeight="1" x14ac:dyDescent="0.3">
      <c r="G16658" s="55"/>
      <c r="H16658" s="55"/>
      <c r="I16658" s="55"/>
      <c r="J16658" s="55"/>
      <c r="K16658" s="55"/>
    </row>
    <row r="16659" spans="7:11" ht="15" customHeight="1" x14ac:dyDescent="0.3">
      <c r="G16659" s="55"/>
      <c r="H16659" s="55"/>
      <c r="I16659" s="55"/>
      <c r="J16659" s="55"/>
      <c r="K16659" s="55"/>
    </row>
    <row r="16660" spans="7:11" ht="15" customHeight="1" x14ac:dyDescent="0.3">
      <c r="G16660" s="55"/>
      <c r="H16660" s="55"/>
      <c r="I16660" s="55"/>
      <c r="J16660" s="55"/>
      <c r="K16660" s="55"/>
    </row>
    <row r="16661" spans="7:11" ht="15" customHeight="1" x14ac:dyDescent="0.3">
      <c r="G16661" s="55"/>
      <c r="H16661" s="55"/>
      <c r="I16661" s="55"/>
      <c r="J16661" s="55"/>
      <c r="K16661" s="55"/>
    </row>
    <row r="16662" spans="7:11" ht="15" customHeight="1" x14ac:dyDescent="0.3">
      <c r="G16662" s="55"/>
      <c r="H16662" s="55"/>
      <c r="I16662" s="55"/>
      <c r="J16662" s="55"/>
      <c r="K16662" s="55"/>
    </row>
    <row r="16663" spans="7:11" ht="15" customHeight="1" x14ac:dyDescent="0.3">
      <c r="G16663" s="55"/>
      <c r="H16663" s="55"/>
      <c r="I16663" s="55"/>
      <c r="J16663" s="55"/>
      <c r="K16663" s="55"/>
    </row>
    <row r="16664" spans="7:11" ht="15" customHeight="1" x14ac:dyDescent="0.3">
      <c r="G16664" s="55"/>
      <c r="H16664" s="55"/>
      <c r="I16664" s="55"/>
      <c r="J16664" s="55"/>
      <c r="K16664" s="55"/>
    </row>
    <row r="16665" spans="7:11" ht="15" customHeight="1" x14ac:dyDescent="0.3">
      <c r="G16665" s="55"/>
      <c r="H16665" s="55"/>
      <c r="I16665" s="55"/>
      <c r="J16665" s="55"/>
      <c r="K16665" s="55"/>
    </row>
    <row r="16666" spans="7:11" ht="15" customHeight="1" x14ac:dyDescent="0.3">
      <c r="G16666" s="55"/>
      <c r="H16666" s="55"/>
      <c r="I16666" s="55"/>
      <c r="J16666" s="55"/>
      <c r="K16666" s="55"/>
    </row>
    <row r="16667" spans="7:11" ht="15" customHeight="1" x14ac:dyDescent="0.3">
      <c r="G16667" s="55"/>
      <c r="H16667" s="55"/>
      <c r="I16667" s="55"/>
      <c r="J16667" s="55"/>
      <c r="K16667" s="55"/>
    </row>
    <row r="16668" spans="7:11" ht="15" customHeight="1" x14ac:dyDescent="0.3">
      <c r="G16668" s="55"/>
      <c r="H16668" s="55"/>
      <c r="I16668" s="55"/>
      <c r="J16668" s="55"/>
      <c r="K16668" s="55"/>
    </row>
    <row r="16669" spans="7:11" ht="15" customHeight="1" x14ac:dyDescent="0.3">
      <c r="G16669" s="55"/>
      <c r="H16669" s="55"/>
      <c r="I16669" s="55"/>
      <c r="J16669" s="55"/>
      <c r="K16669" s="55"/>
    </row>
    <row r="16670" spans="7:11" ht="15" customHeight="1" x14ac:dyDescent="0.3">
      <c r="G16670" s="55"/>
      <c r="H16670" s="55"/>
      <c r="I16670" s="55"/>
      <c r="J16670" s="55"/>
      <c r="K16670" s="55"/>
    </row>
    <row r="16671" spans="7:11" ht="15" customHeight="1" x14ac:dyDescent="0.3">
      <c r="G16671" s="55"/>
      <c r="H16671" s="55"/>
      <c r="I16671" s="55"/>
      <c r="J16671" s="55"/>
      <c r="K16671" s="55"/>
    </row>
    <row r="16672" spans="7:11" ht="15" customHeight="1" x14ac:dyDescent="0.3">
      <c r="G16672" s="55"/>
      <c r="H16672" s="55"/>
      <c r="I16672" s="55"/>
      <c r="J16672" s="55"/>
      <c r="K16672" s="55"/>
    </row>
    <row r="16673" spans="7:11" ht="15" customHeight="1" x14ac:dyDescent="0.3">
      <c r="G16673" s="55"/>
      <c r="H16673" s="55"/>
      <c r="I16673" s="55"/>
      <c r="J16673" s="55"/>
      <c r="K16673" s="55"/>
    </row>
    <row r="16674" spans="7:11" ht="15" customHeight="1" x14ac:dyDescent="0.3">
      <c r="G16674" s="55"/>
      <c r="H16674" s="55"/>
      <c r="I16674" s="55"/>
      <c r="J16674" s="55"/>
      <c r="K16674" s="55"/>
    </row>
    <row r="16675" spans="7:11" ht="15" customHeight="1" x14ac:dyDescent="0.3">
      <c r="G16675" s="55"/>
      <c r="H16675" s="55"/>
      <c r="I16675" s="55"/>
      <c r="J16675" s="55"/>
      <c r="K16675" s="55"/>
    </row>
    <row r="16676" spans="7:11" ht="15" customHeight="1" x14ac:dyDescent="0.3">
      <c r="G16676" s="55"/>
      <c r="H16676" s="55"/>
      <c r="I16676" s="55"/>
      <c r="J16676" s="55"/>
      <c r="K16676" s="55"/>
    </row>
    <row r="16677" spans="7:11" ht="15" customHeight="1" x14ac:dyDescent="0.3">
      <c r="G16677" s="55"/>
      <c r="H16677" s="55"/>
      <c r="I16677" s="55"/>
      <c r="J16677" s="55"/>
      <c r="K16677" s="55"/>
    </row>
    <row r="16678" spans="7:11" ht="15" customHeight="1" x14ac:dyDescent="0.3">
      <c r="G16678" s="55"/>
      <c r="H16678" s="55"/>
      <c r="I16678" s="55"/>
      <c r="J16678" s="55"/>
      <c r="K16678" s="55"/>
    </row>
    <row r="16679" spans="7:11" ht="15" customHeight="1" x14ac:dyDescent="0.3">
      <c r="G16679" s="55"/>
      <c r="H16679" s="55"/>
      <c r="I16679" s="55"/>
      <c r="J16679" s="55"/>
      <c r="K16679" s="55"/>
    </row>
    <row r="16680" spans="7:11" ht="15" customHeight="1" x14ac:dyDescent="0.3">
      <c r="G16680" s="55"/>
      <c r="H16680" s="55"/>
      <c r="I16680" s="55"/>
      <c r="J16680" s="55"/>
      <c r="K16680" s="55"/>
    </row>
    <row r="16681" spans="7:11" ht="15" customHeight="1" x14ac:dyDescent="0.3">
      <c r="G16681" s="55"/>
      <c r="H16681" s="55"/>
      <c r="I16681" s="55"/>
      <c r="J16681" s="55"/>
      <c r="K16681" s="55"/>
    </row>
    <row r="16682" spans="7:11" ht="15" customHeight="1" x14ac:dyDescent="0.3">
      <c r="G16682" s="55"/>
      <c r="H16682" s="55"/>
      <c r="I16682" s="55"/>
      <c r="J16682" s="55"/>
      <c r="K16682" s="55"/>
    </row>
    <row r="16683" spans="7:11" ht="15" customHeight="1" x14ac:dyDescent="0.3">
      <c r="G16683" s="55"/>
      <c r="H16683" s="55"/>
      <c r="I16683" s="55"/>
      <c r="J16683" s="55"/>
      <c r="K16683" s="55"/>
    </row>
    <row r="16684" spans="7:11" ht="15" customHeight="1" x14ac:dyDescent="0.3">
      <c r="G16684" s="55"/>
      <c r="H16684" s="55"/>
      <c r="I16684" s="55"/>
      <c r="J16684" s="55"/>
      <c r="K16684" s="55"/>
    </row>
    <row r="16685" spans="7:11" ht="15" customHeight="1" x14ac:dyDescent="0.3">
      <c r="G16685" s="55"/>
      <c r="H16685" s="55"/>
      <c r="I16685" s="55"/>
      <c r="J16685" s="55"/>
      <c r="K16685" s="55"/>
    </row>
    <row r="16686" spans="7:11" ht="15" customHeight="1" x14ac:dyDescent="0.3">
      <c r="G16686" s="55"/>
      <c r="H16686" s="55"/>
      <c r="I16686" s="55"/>
      <c r="J16686" s="55"/>
      <c r="K16686" s="55"/>
    </row>
    <row r="16687" spans="7:11" ht="15" customHeight="1" x14ac:dyDescent="0.3">
      <c r="G16687" s="55"/>
      <c r="H16687" s="55"/>
      <c r="I16687" s="55"/>
      <c r="J16687" s="55"/>
      <c r="K16687" s="55"/>
    </row>
    <row r="16688" spans="7:11" ht="15" customHeight="1" x14ac:dyDescent="0.3">
      <c r="G16688" s="55"/>
      <c r="H16688" s="55"/>
      <c r="I16688" s="55"/>
      <c r="J16688" s="55"/>
      <c r="K16688" s="55"/>
    </row>
    <row r="16689" spans="7:11" ht="15" customHeight="1" x14ac:dyDescent="0.3">
      <c r="G16689" s="55"/>
      <c r="H16689" s="55"/>
      <c r="I16689" s="55"/>
      <c r="J16689" s="55"/>
      <c r="K16689" s="55"/>
    </row>
    <row r="16690" spans="7:11" ht="15" customHeight="1" x14ac:dyDescent="0.3">
      <c r="G16690" s="55"/>
      <c r="H16690" s="55"/>
      <c r="I16690" s="55"/>
      <c r="J16690" s="55"/>
      <c r="K16690" s="55"/>
    </row>
    <row r="16691" spans="7:11" ht="15" customHeight="1" x14ac:dyDescent="0.3">
      <c r="G16691" s="55"/>
      <c r="H16691" s="55"/>
      <c r="I16691" s="55"/>
      <c r="J16691" s="55"/>
      <c r="K16691" s="55"/>
    </row>
    <row r="16692" spans="7:11" ht="15" customHeight="1" x14ac:dyDescent="0.3">
      <c r="G16692" s="55"/>
      <c r="H16692" s="55"/>
      <c r="I16692" s="55"/>
      <c r="J16692" s="55"/>
      <c r="K16692" s="55"/>
    </row>
    <row r="16693" spans="7:11" ht="15" customHeight="1" x14ac:dyDescent="0.3">
      <c r="G16693" s="55"/>
      <c r="H16693" s="55"/>
      <c r="I16693" s="55"/>
      <c r="J16693" s="55"/>
      <c r="K16693" s="55"/>
    </row>
    <row r="16694" spans="7:11" ht="15" customHeight="1" x14ac:dyDescent="0.3">
      <c r="G16694" s="55"/>
      <c r="H16694" s="55"/>
      <c r="I16694" s="55"/>
      <c r="J16694" s="55"/>
      <c r="K16694" s="55"/>
    </row>
    <row r="16695" spans="7:11" ht="15" customHeight="1" x14ac:dyDescent="0.3">
      <c r="G16695" s="55"/>
      <c r="H16695" s="55"/>
      <c r="I16695" s="55"/>
      <c r="J16695" s="55"/>
      <c r="K16695" s="55"/>
    </row>
    <row r="16696" spans="7:11" ht="15" customHeight="1" x14ac:dyDescent="0.3">
      <c r="G16696" s="55"/>
      <c r="H16696" s="55"/>
      <c r="I16696" s="55"/>
      <c r="J16696" s="55"/>
      <c r="K16696" s="55"/>
    </row>
    <row r="16697" spans="7:11" ht="15" customHeight="1" x14ac:dyDescent="0.3">
      <c r="G16697" s="55"/>
      <c r="H16697" s="55"/>
      <c r="I16697" s="55"/>
      <c r="J16697" s="55"/>
      <c r="K16697" s="55"/>
    </row>
    <row r="16698" spans="7:11" ht="15" customHeight="1" x14ac:dyDescent="0.3">
      <c r="G16698" s="55"/>
      <c r="H16698" s="55"/>
      <c r="I16698" s="55"/>
      <c r="J16698" s="55"/>
      <c r="K16698" s="55"/>
    </row>
    <row r="16699" spans="7:11" ht="15" customHeight="1" x14ac:dyDescent="0.3">
      <c r="G16699" s="55"/>
      <c r="H16699" s="55"/>
      <c r="I16699" s="55"/>
      <c r="J16699" s="55"/>
      <c r="K16699" s="55"/>
    </row>
    <row r="16700" spans="7:11" ht="15" customHeight="1" x14ac:dyDescent="0.3">
      <c r="G16700" s="55"/>
      <c r="H16700" s="55"/>
      <c r="I16700" s="55"/>
      <c r="J16700" s="55"/>
      <c r="K16700" s="55"/>
    </row>
    <row r="16701" spans="7:11" ht="15" customHeight="1" x14ac:dyDescent="0.3">
      <c r="G16701" s="55"/>
      <c r="H16701" s="55"/>
      <c r="I16701" s="55"/>
      <c r="J16701" s="55"/>
      <c r="K16701" s="55"/>
    </row>
    <row r="16702" spans="7:11" ht="15" customHeight="1" x14ac:dyDescent="0.3">
      <c r="G16702" s="55"/>
      <c r="H16702" s="55"/>
      <c r="I16702" s="55"/>
      <c r="J16702" s="55"/>
      <c r="K16702" s="55"/>
    </row>
    <row r="16703" spans="7:11" ht="15" customHeight="1" x14ac:dyDescent="0.3">
      <c r="G16703" s="55"/>
      <c r="H16703" s="55"/>
      <c r="I16703" s="55"/>
      <c r="J16703" s="55"/>
      <c r="K16703" s="55"/>
    </row>
    <row r="16704" spans="7:11" ht="15" customHeight="1" x14ac:dyDescent="0.3">
      <c r="G16704" s="55"/>
      <c r="H16704" s="55"/>
      <c r="I16704" s="55"/>
      <c r="J16704" s="55"/>
      <c r="K16704" s="55"/>
    </row>
    <row r="16705" spans="7:11" ht="15" customHeight="1" x14ac:dyDescent="0.3">
      <c r="G16705" s="55"/>
      <c r="H16705" s="55"/>
      <c r="I16705" s="55"/>
      <c r="J16705" s="55"/>
      <c r="K16705" s="55"/>
    </row>
    <row r="16706" spans="7:11" ht="15" customHeight="1" x14ac:dyDescent="0.3">
      <c r="G16706" s="55"/>
      <c r="H16706" s="55"/>
      <c r="I16706" s="55"/>
      <c r="J16706" s="55"/>
      <c r="K16706" s="55"/>
    </row>
    <row r="16707" spans="7:11" ht="15" customHeight="1" x14ac:dyDescent="0.3">
      <c r="G16707" s="55"/>
      <c r="H16707" s="55"/>
      <c r="I16707" s="55"/>
      <c r="J16707" s="55"/>
      <c r="K16707" s="55"/>
    </row>
    <row r="16708" spans="7:11" ht="15" customHeight="1" x14ac:dyDescent="0.3">
      <c r="G16708" s="55"/>
      <c r="H16708" s="55"/>
      <c r="I16708" s="55"/>
      <c r="J16708" s="55"/>
      <c r="K16708" s="55"/>
    </row>
    <row r="16709" spans="7:11" ht="15" customHeight="1" x14ac:dyDescent="0.3">
      <c r="G16709" s="55"/>
      <c r="H16709" s="55"/>
      <c r="I16709" s="55"/>
      <c r="J16709" s="55"/>
      <c r="K16709" s="55"/>
    </row>
    <row r="16710" spans="7:11" ht="15" customHeight="1" x14ac:dyDescent="0.3">
      <c r="G16710" s="55"/>
      <c r="H16710" s="55"/>
      <c r="I16710" s="55"/>
      <c r="J16710" s="55"/>
      <c r="K16710" s="55"/>
    </row>
    <row r="16711" spans="7:11" ht="15" customHeight="1" x14ac:dyDescent="0.3">
      <c r="G16711" s="55"/>
      <c r="H16711" s="55"/>
      <c r="I16711" s="55"/>
      <c r="J16711" s="55"/>
      <c r="K16711" s="55"/>
    </row>
    <row r="16712" spans="7:11" ht="15" customHeight="1" x14ac:dyDescent="0.3">
      <c r="G16712" s="55"/>
      <c r="H16712" s="55"/>
      <c r="I16712" s="55"/>
      <c r="J16712" s="55"/>
      <c r="K16712" s="55"/>
    </row>
    <row r="16713" spans="7:11" ht="15" customHeight="1" x14ac:dyDescent="0.3">
      <c r="G16713" s="55"/>
      <c r="H16713" s="55"/>
      <c r="I16713" s="55"/>
      <c r="J16713" s="55"/>
      <c r="K16713" s="55"/>
    </row>
    <row r="16714" spans="7:11" ht="15" customHeight="1" x14ac:dyDescent="0.3">
      <c r="G16714" s="55"/>
      <c r="H16714" s="55"/>
      <c r="I16714" s="55"/>
      <c r="J16714" s="55"/>
      <c r="K16714" s="55"/>
    </row>
    <row r="16715" spans="7:11" ht="15" customHeight="1" x14ac:dyDescent="0.3">
      <c r="G16715" s="55"/>
      <c r="H16715" s="55"/>
      <c r="I16715" s="55"/>
      <c r="J16715" s="55"/>
      <c r="K16715" s="55"/>
    </row>
    <row r="16716" spans="7:11" ht="15" customHeight="1" x14ac:dyDescent="0.3">
      <c r="G16716" s="55"/>
      <c r="H16716" s="55"/>
      <c r="I16716" s="55"/>
      <c r="J16716" s="55"/>
      <c r="K16716" s="55"/>
    </row>
    <row r="16717" spans="7:11" ht="15" customHeight="1" x14ac:dyDescent="0.3">
      <c r="G16717" s="55"/>
      <c r="H16717" s="55"/>
      <c r="I16717" s="55"/>
      <c r="J16717" s="55"/>
      <c r="K16717" s="55"/>
    </row>
    <row r="16718" spans="7:11" ht="15" customHeight="1" x14ac:dyDescent="0.3">
      <c r="G16718" s="55"/>
      <c r="H16718" s="55"/>
      <c r="I16718" s="55"/>
      <c r="J16718" s="55"/>
      <c r="K16718" s="55"/>
    </row>
    <row r="16719" spans="7:11" ht="15" customHeight="1" x14ac:dyDescent="0.3">
      <c r="G16719" s="55"/>
      <c r="H16719" s="55"/>
      <c r="I16719" s="55"/>
      <c r="J16719" s="55"/>
      <c r="K16719" s="55"/>
    </row>
    <row r="16720" spans="7:11" ht="15" customHeight="1" x14ac:dyDescent="0.3">
      <c r="G16720" s="55"/>
      <c r="H16720" s="55"/>
      <c r="I16720" s="55"/>
      <c r="J16720" s="55"/>
      <c r="K16720" s="55"/>
    </row>
    <row r="16721" spans="7:11" ht="15" customHeight="1" x14ac:dyDescent="0.3">
      <c r="G16721" s="55"/>
      <c r="H16721" s="55"/>
      <c r="I16721" s="55"/>
      <c r="J16721" s="55"/>
      <c r="K16721" s="55"/>
    </row>
    <row r="16722" spans="7:11" ht="15" customHeight="1" x14ac:dyDescent="0.3">
      <c r="G16722" s="55"/>
      <c r="H16722" s="55"/>
      <c r="I16722" s="55"/>
      <c r="J16722" s="55"/>
      <c r="K16722" s="55"/>
    </row>
    <row r="16723" spans="7:11" ht="15" customHeight="1" x14ac:dyDescent="0.3">
      <c r="G16723" s="55"/>
      <c r="H16723" s="55"/>
      <c r="I16723" s="55"/>
      <c r="J16723" s="55"/>
      <c r="K16723" s="55"/>
    </row>
    <row r="16724" spans="7:11" ht="15" customHeight="1" x14ac:dyDescent="0.3">
      <c r="G16724" s="55"/>
      <c r="H16724" s="55"/>
      <c r="I16724" s="55"/>
      <c r="J16724" s="55"/>
      <c r="K16724" s="55"/>
    </row>
    <row r="16725" spans="7:11" ht="15" customHeight="1" x14ac:dyDescent="0.3">
      <c r="G16725" s="55"/>
      <c r="H16725" s="55"/>
      <c r="I16725" s="55"/>
      <c r="J16725" s="55"/>
      <c r="K16725" s="55"/>
    </row>
    <row r="16726" spans="7:11" ht="15" customHeight="1" x14ac:dyDescent="0.3">
      <c r="G16726" s="55"/>
      <c r="H16726" s="55"/>
      <c r="I16726" s="55"/>
      <c r="J16726" s="55"/>
      <c r="K16726" s="55"/>
    </row>
    <row r="16727" spans="7:11" ht="15" customHeight="1" x14ac:dyDescent="0.3">
      <c r="G16727" s="55"/>
      <c r="H16727" s="55"/>
      <c r="I16727" s="55"/>
      <c r="J16727" s="55"/>
      <c r="K16727" s="55"/>
    </row>
    <row r="16728" spans="7:11" ht="15" customHeight="1" x14ac:dyDescent="0.3">
      <c r="G16728" s="55"/>
      <c r="H16728" s="55"/>
      <c r="I16728" s="55"/>
      <c r="J16728" s="55"/>
      <c r="K16728" s="55"/>
    </row>
    <row r="16729" spans="7:11" ht="15" customHeight="1" x14ac:dyDescent="0.3">
      <c r="G16729" s="55"/>
      <c r="H16729" s="55"/>
      <c r="I16729" s="55"/>
      <c r="J16729" s="55"/>
      <c r="K16729" s="55"/>
    </row>
    <row r="16730" spans="7:11" ht="15" customHeight="1" x14ac:dyDescent="0.3">
      <c r="G16730" s="55"/>
      <c r="H16730" s="55"/>
      <c r="I16730" s="55"/>
      <c r="J16730" s="55"/>
      <c r="K16730" s="55"/>
    </row>
    <row r="16731" spans="7:11" ht="15" customHeight="1" x14ac:dyDescent="0.3">
      <c r="G16731" s="55"/>
      <c r="H16731" s="55"/>
      <c r="I16731" s="55"/>
      <c r="J16731" s="55"/>
      <c r="K16731" s="55"/>
    </row>
    <row r="16732" spans="7:11" ht="15" customHeight="1" x14ac:dyDescent="0.3">
      <c r="G16732" s="55"/>
      <c r="H16732" s="55"/>
      <c r="I16732" s="55"/>
      <c r="J16732" s="55"/>
      <c r="K16732" s="55"/>
    </row>
    <row r="16733" spans="7:11" ht="15" customHeight="1" x14ac:dyDescent="0.3">
      <c r="G16733" s="55"/>
      <c r="H16733" s="55"/>
      <c r="I16733" s="55"/>
      <c r="J16733" s="55"/>
      <c r="K16733" s="55"/>
    </row>
    <row r="16734" spans="7:11" ht="15" customHeight="1" x14ac:dyDescent="0.3">
      <c r="G16734" s="55"/>
      <c r="H16734" s="55"/>
      <c r="I16734" s="55"/>
      <c r="J16734" s="55"/>
      <c r="K16734" s="55"/>
    </row>
    <row r="16735" spans="7:11" ht="15" customHeight="1" x14ac:dyDescent="0.3">
      <c r="G16735" s="55"/>
      <c r="H16735" s="55"/>
      <c r="I16735" s="55"/>
      <c r="J16735" s="55"/>
      <c r="K16735" s="55"/>
    </row>
    <row r="16736" spans="7:11" ht="15" customHeight="1" x14ac:dyDescent="0.3">
      <c r="G16736" s="55"/>
      <c r="H16736" s="55"/>
      <c r="I16736" s="55"/>
      <c r="J16736" s="55"/>
      <c r="K16736" s="55"/>
    </row>
    <row r="16737" spans="7:11" ht="15" customHeight="1" x14ac:dyDescent="0.3">
      <c r="G16737" s="55"/>
      <c r="H16737" s="55"/>
      <c r="I16737" s="55"/>
      <c r="J16737" s="55"/>
      <c r="K16737" s="55"/>
    </row>
    <row r="16738" spans="7:11" ht="15" customHeight="1" x14ac:dyDescent="0.3">
      <c r="G16738" s="55"/>
      <c r="H16738" s="55"/>
      <c r="I16738" s="55"/>
      <c r="J16738" s="55"/>
      <c r="K16738" s="55"/>
    </row>
    <row r="16739" spans="7:11" ht="15" customHeight="1" x14ac:dyDescent="0.3">
      <c r="G16739" s="55"/>
      <c r="H16739" s="55"/>
      <c r="I16739" s="55"/>
      <c r="J16739" s="55"/>
      <c r="K16739" s="55"/>
    </row>
    <row r="16740" spans="7:11" ht="15" customHeight="1" x14ac:dyDescent="0.3">
      <c r="G16740" s="55"/>
      <c r="H16740" s="55"/>
      <c r="I16740" s="55"/>
      <c r="J16740" s="55"/>
      <c r="K16740" s="55"/>
    </row>
    <row r="16741" spans="7:11" ht="15" customHeight="1" x14ac:dyDescent="0.3">
      <c r="G16741" s="55"/>
      <c r="H16741" s="55"/>
      <c r="I16741" s="55"/>
      <c r="J16741" s="55"/>
      <c r="K16741" s="55"/>
    </row>
    <row r="16742" spans="7:11" ht="15" customHeight="1" x14ac:dyDescent="0.3">
      <c r="G16742" s="55"/>
      <c r="H16742" s="55"/>
      <c r="I16742" s="55"/>
      <c r="J16742" s="55"/>
      <c r="K16742" s="55"/>
    </row>
    <row r="16743" spans="7:11" ht="15" customHeight="1" x14ac:dyDescent="0.3">
      <c r="G16743" s="55"/>
      <c r="H16743" s="55"/>
      <c r="I16743" s="55"/>
      <c r="J16743" s="55"/>
      <c r="K16743" s="55"/>
    </row>
    <row r="16744" spans="7:11" ht="15" customHeight="1" x14ac:dyDescent="0.3">
      <c r="G16744" s="55"/>
      <c r="H16744" s="55"/>
      <c r="I16744" s="55"/>
      <c r="J16744" s="55"/>
      <c r="K16744" s="55"/>
    </row>
    <row r="16745" spans="7:11" ht="15" customHeight="1" x14ac:dyDescent="0.3">
      <c r="G16745" s="55"/>
      <c r="H16745" s="55"/>
      <c r="I16745" s="55"/>
      <c r="J16745" s="55"/>
      <c r="K16745" s="55"/>
    </row>
    <row r="16746" spans="7:11" ht="15" customHeight="1" x14ac:dyDescent="0.3">
      <c r="G16746" s="55"/>
      <c r="H16746" s="55"/>
      <c r="I16746" s="55"/>
      <c r="J16746" s="55"/>
      <c r="K16746" s="55"/>
    </row>
    <row r="16747" spans="7:11" ht="15" customHeight="1" x14ac:dyDescent="0.3">
      <c r="G16747" s="55"/>
      <c r="H16747" s="55"/>
      <c r="I16747" s="55"/>
      <c r="J16747" s="55"/>
      <c r="K16747" s="55"/>
    </row>
    <row r="16748" spans="7:11" ht="15" customHeight="1" x14ac:dyDescent="0.3">
      <c r="G16748" s="55"/>
      <c r="H16748" s="55"/>
      <c r="I16748" s="55"/>
      <c r="J16748" s="55"/>
      <c r="K16748" s="55"/>
    </row>
    <row r="16749" spans="7:11" ht="15" customHeight="1" x14ac:dyDescent="0.3">
      <c r="G16749" s="55"/>
      <c r="H16749" s="55"/>
      <c r="I16749" s="55"/>
      <c r="J16749" s="55"/>
      <c r="K16749" s="55"/>
    </row>
    <row r="16750" spans="7:11" ht="15" customHeight="1" x14ac:dyDescent="0.3">
      <c r="G16750" s="55"/>
      <c r="H16750" s="55"/>
      <c r="I16750" s="55"/>
      <c r="J16750" s="55"/>
      <c r="K16750" s="55"/>
    </row>
    <row r="16751" spans="7:11" ht="15" customHeight="1" x14ac:dyDescent="0.3">
      <c r="G16751" s="55"/>
      <c r="H16751" s="55"/>
      <c r="I16751" s="55"/>
      <c r="J16751" s="55"/>
      <c r="K16751" s="55"/>
    </row>
    <row r="16752" spans="7:11" ht="15" customHeight="1" x14ac:dyDescent="0.3">
      <c r="G16752" s="55"/>
      <c r="H16752" s="55"/>
      <c r="I16752" s="55"/>
      <c r="J16752" s="55"/>
      <c r="K16752" s="55"/>
    </row>
    <row r="16753" spans="7:11" ht="15" customHeight="1" x14ac:dyDescent="0.3">
      <c r="G16753" s="55"/>
      <c r="H16753" s="55"/>
      <c r="I16753" s="55"/>
      <c r="J16753" s="55"/>
      <c r="K16753" s="55"/>
    </row>
    <row r="16754" spans="7:11" ht="15" customHeight="1" x14ac:dyDescent="0.3">
      <c r="G16754" s="55"/>
      <c r="H16754" s="55"/>
      <c r="I16754" s="55"/>
      <c r="J16754" s="55"/>
      <c r="K16754" s="55"/>
    </row>
    <row r="16755" spans="7:11" ht="15" customHeight="1" x14ac:dyDescent="0.3">
      <c r="G16755" s="55"/>
      <c r="H16755" s="55"/>
      <c r="I16755" s="55"/>
      <c r="J16755" s="55"/>
      <c r="K16755" s="55"/>
    </row>
    <row r="16756" spans="7:11" ht="15" customHeight="1" x14ac:dyDescent="0.3">
      <c r="G16756" s="55"/>
      <c r="H16756" s="55"/>
      <c r="I16756" s="55"/>
      <c r="J16756" s="55"/>
      <c r="K16756" s="55"/>
    </row>
    <row r="16757" spans="7:11" ht="15" customHeight="1" x14ac:dyDescent="0.3">
      <c r="G16757" s="55"/>
      <c r="H16757" s="55"/>
      <c r="I16757" s="55"/>
      <c r="J16757" s="55"/>
      <c r="K16757" s="55"/>
    </row>
    <row r="16758" spans="7:11" ht="15" customHeight="1" x14ac:dyDescent="0.3">
      <c r="G16758" s="55"/>
      <c r="H16758" s="55"/>
      <c r="I16758" s="55"/>
      <c r="J16758" s="55"/>
      <c r="K16758" s="55"/>
    </row>
    <row r="16759" spans="7:11" ht="15" customHeight="1" x14ac:dyDescent="0.3">
      <c r="G16759" s="55"/>
      <c r="H16759" s="55"/>
      <c r="I16759" s="55"/>
      <c r="J16759" s="55"/>
      <c r="K16759" s="55"/>
    </row>
    <row r="16760" spans="7:11" ht="15" customHeight="1" x14ac:dyDescent="0.3">
      <c r="G16760" s="55"/>
      <c r="H16760" s="55"/>
      <c r="I16760" s="55"/>
      <c r="J16760" s="55"/>
      <c r="K16760" s="55"/>
    </row>
    <row r="16761" spans="7:11" ht="15" customHeight="1" x14ac:dyDescent="0.3">
      <c r="G16761" s="55"/>
      <c r="H16761" s="55"/>
      <c r="I16761" s="55"/>
      <c r="J16761" s="55"/>
      <c r="K16761" s="55"/>
    </row>
    <row r="16762" spans="7:11" ht="15" customHeight="1" x14ac:dyDescent="0.3">
      <c r="G16762" s="55"/>
      <c r="H16762" s="55"/>
      <c r="I16762" s="55"/>
      <c r="J16762" s="55"/>
      <c r="K16762" s="55"/>
    </row>
    <row r="16763" spans="7:11" ht="15" customHeight="1" x14ac:dyDescent="0.3">
      <c r="G16763" s="55"/>
      <c r="H16763" s="55"/>
      <c r="I16763" s="55"/>
      <c r="J16763" s="55"/>
      <c r="K16763" s="55"/>
    </row>
    <row r="16764" spans="7:11" ht="15" customHeight="1" x14ac:dyDescent="0.3">
      <c r="G16764" s="55"/>
      <c r="H16764" s="55"/>
      <c r="I16764" s="55"/>
      <c r="J16764" s="55"/>
      <c r="K16764" s="55"/>
    </row>
    <row r="16765" spans="7:11" ht="15" customHeight="1" x14ac:dyDescent="0.3">
      <c r="G16765" s="55"/>
      <c r="H16765" s="55"/>
      <c r="I16765" s="55"/>
      <c r="J16765" s="55"/>
      <c r="K16765" s="55"/>
    </row>
    <row r="16766" spans="7:11" ht="15" customHeight="1" x14ac:dyDescent="0.3">
      <c r="G16766" s="55"/>
      <c r="H16766" s="55"/>
      <c r="I16766" s="55"/>
      <c r="J16766" s="55"/>
      <c r="K16766" s="55"/>
    </row>
    <row r="16767" spans="7:11" ht="15" customHeight="1" x14ac:dyDescent="0.3">
      <c r="G16767" s="55"/>
      <c r="H16767" s="55"/>
      <c r="I16767" s="55"/>
      <c r="J16767" s="55"/>
      <c r="K16767" s="55"/>
    </row>
    <row r="16768" spans="7:11" ht="15" customHeight="1" x14ac:dyDescent="0.3">
      <c r="G16768" s="55"/>
      <c r="H16768" s="55"/>
      <c r="I16768" s="55"/>
      <c r="J16768" s="55"/>
      <c r="K16768" s="55"/>
    </row>
    <row r="16769" spans="7:11" ht="15" customHeight="1" x14ac:dyDescent="0.3">
      <c r="G16769" s="55"/>
      <c r="H16769" s="55"/>
      <c r="I16769" s="55"/>
      <c r="J16769" s="55"/>
      <c r="K16769" s="55"/>
    </row>
    <row r="16770" spans="7:11" ht="15" customHeight="1" x14ac:dyDescent="0.3">
      <c r="G16770" s="55"/>
      <c r="H16770" s="55"/>
      <c r="I16770" s="55"/>
      <c r="J16770" s="55"/>
      <c r="K16770" s="55"/>
    </row>
    <row r="16771" spans="7:11" ht="15" customHeight="1" x14ac:dyDescent="0.3">
      <c r="G16771" s="55"/>
      <c r="H16771" s="55"/>
      <c r="I16771" s="55"/>
      <c r="J16771" s="55"/>
      <c r="K16771" s="55"/>
    </row>
    <row r="16772" spans="7:11" ht="15" customHeight="1" x14ac:dyDescent="0.3">
      <c r="G16772" s="55"/>
      <c r="H16772" s="55"/>
      <c r="I16772" s="55"/>
      <c r="J16772" s="55"/>
      <c r="K16772" s="55"/>
    </row>
    <row r="16773" spans="7:11" ht="15" customHeight="1" x14ac:dyDescent="0.3">
      <c r="G16773" s="55"/>
      <c r="H16773" s="55"/>
      <c r="I16773" s="55"/>
      <c r="J16773" s="55"/>
      <c r="K16773" s="55"/>
    </row>
    <row r="16774" spans="7:11" ht="15" customHeight="1" x14ac:dyDescent="0.3">
      <c r="G16774" s="55"/>
      <c r="H16774" s="55"/>
      <c r="I16774" s="55"/>
      <c r="J16774" s="55"/>
      <c r="K16774" s="55"/>
    </row>
    <row r="16775" spans="7:11" ht="15" customHeight="1" x14ac:dyDescent="0.3">
      <c r="G16775" s="55"/>
      <c r="H16775" s="55"/>
      <c r="I16775" s="55"/>
      <c r="J16775" s="55"/>
      <c r="K16775" s="55"/>
    </row>
    <row r="16776" spans="7:11" ht="15" customHeight="1" x14ac:dyDescent="0.3">
      <c r="G16776" s="55"/>
      <c r="H16776" s="55"/>
      <c r="I16776" s="55"/>
      <c r="J16776" s="55"/>
      <c r="K16776" s="55"/>
    </row>
    <row r="16777" spans="7:11" ht="15" customHeight="1" x14ac:dyDescent="0.3">
      <c r="G16777" s="55"/>
      <c r="H16777" s="55"/>
      <c r="I16777" s="55"/>
      <c r="J16777" s="55"/>
      <c r="K16777" s="55"/>
    </row>
    <row r="16778" spans="7:11" ht="15" customHeight="1" x14ac:dyDescent="0.3">
      <c r="G16778" s="55"/>
      <c r="H16778" s="55"/>
      <c r="I16778" s="55"/>
      <c r="J16778" s="55"/>
      <c r="K16778" s="55"/>
    </row>
    <row r="16779" spans="7:11" ht="15" customHeight="1" x14ac:dyDescent="0.3">
      <c r="G16779" s="55"/>
      <c r="H16779" s="55"/>
      <c r="I16779" s="55"/>
      <c r="J16779" s="55"/>
      <c r="K16779" s="55"/>
    </row>
    <row r="16780" spans="7:11" ht="15" customHeight="1" x14ac:dyDescent="0.3">
      <c r="G16780" s="55"/>
      <c r="H16780" s="55"/>
      <c r="I16780" s="55"/>
      <c r="J16780" s="55"/>
      <c r="K16780" s="55"/>
    </row>
    <row r="16781" spans="7:11" ht="15" customHeight="1" x14ac:dyDescent="0.3">
      <c r="G16781" s="55"/>
      <c r="H16781" s="55"/>
      <c r="I16781" s="55"/>
      <c r="J16781" s="55"/>
      <c r="K16781" s="55"/>
    </row>
    <row r="16782" spans="7:11" ht="15" customHeight="1" x14ac:dyDescent="0.3">
      <c r="G16782" s="55"/>
      <c r="H16782" s="55"/>
      <c r="I16782" s="55"/>
      <c r="J16782" s="55"/>
      <c r="K16782" s="55"/>
    </row>
    <row r="16783" spans="7:11" ht="15" customHeight="1" x14ac:dyDescent="0.3">
      <c r="G16783" s="55"/>
      <c r="H16783" s="55"/>
      <c r="I16783" s="55"/>
      <c r="J16783" s="55"/>
      <c r="K16783" s="55"/>
    </row>
    <row r="16784" spans="7:11" ht="15" customHeight="1" x14ac:dyDescent="0.3">
      <c r="G16784" s="55"/>
      <c r="H16784" s="55"/>
      <c r="I16784" s="55"/>
      <c r="J16784" s="55"/>
      <c r="K16784" s="55"/>
    </row>
    <row r="16785" spans="7:11" ht="15" customHeight="1" x14ac:dyDescent="0.3">
      <c r="G16785" s="55"/>
      <c r="H16785" s="55"/>
      <c r="I16785" s="55"/>
      <c r="J16785" s="55"/>
      <c r="K16785" s="55"/>
    </row>
    <row r="16786" spans="7:11" ht="15" customHeight="1" x14ac:dyDescent="0.3">
      <c r="G16786" s="55"/>
      <c r="H16786" s="55"/>
      <c r="I16786" s="55"/>
      <c r="J16786" s="55"/>
      <c r="K16786" s="55"/>
    </row>
    <row r="16787" spans="7:11" ht="15" customHeight="1" x14ac:dyDescent="0.3">
      <c r="G16787" s="55"/>
      <c r="H16787" s="55"/>
      <c r="I16787" s="55"/>
      <c r="J16787" s="55"/>
      <c r="K16787" s="55"/>
    </row>
    <row r="16788" spans="7:11" ht="15" customHeight="1" x14ac:dyDescent="0.3">
      <c r="G16788" s="55"/>
      <c r="H16788" s="55"/>
      <c r="I16788" s="55"/>
      <c r="J16788" s="55"/>
      <c r="K16788" s="55"/>
    </row>
    <row r="16789" spans="7:11" ht="15" customHeight="1" x14ac:dyDescent="0.3">
      <c r="G16789" s="55"/>
      <c r="H16789" s="55"/>
      <c r="I16789" s="55"/>
      <c r="J16789" s="55"/>
      <c r="K16789" s="55"/>
    </row>
    <row r="16790" spans="7:11" ht="15" customHeight="1" x14ac:dyDescent="0.3">
      <c r="G16790" s="55"/>
      <c r="H16790" s="55"/>
      <c r="I16790" s="55"/>
      <c r="J16790" s="55"/>
      <c r="K16790" s="55"/>
    </row>
    <row r="16791" spans="7:11" ht="15" customHeight="1" x14ac:dyDescent="0.3">
      <c r="G16791" s="55"/>
      <c r="H16791" s="55"/>
      <c r="I16791" s="55"/>
      <c r="J16791" s="55"/>
      <c r="K16791" s="55"/>
    </row>
    <row r="16792" spans="7:11" ht="15" customHeight="1" x14ac:dyDescent="0.3">
      <c r="G16792" s="55"/>
      <c r="H16792" s="55"/>
      <c r="I16792" s="55"/>
      <c r="J16792" s="55"/>
      <c r="K16792" s="55"/>
    </row>
    <row r="16793" spans="7:11" ht="15" customHeight="1" x14ac:dyDescent="0.3">
      <c r="G16793" s="55"/>
      <c r="H16793" s="55"/>
      <c r="I16793" s="55"/>
      <c r="J16793" s="55"/>
      <c r="K16793" s="55"/>
    </row>
    <row r="16794" spans="7:11" ht="15" customHeight="1" x14ac:dyDescent="0.3">
      <c r="G16794" s="55"/>
      <c r="H16794" s="55"/>
      <c r="I16794" s="55"/>
      <c r="J16794" s="55"/>
      <c r="K16794" s="55"/>
    </row>
    <row r="16795" spans="7:11" ht="15" customHeight="1" x14ac:dyDescent="0.3">
      <c r="G16795" s="55"/>
      <c r="H16795" s="55"/>
      <c r="I16795" s="55"/>
      <c r="J16795" s="55"/>
      <c r="K16795" s="55"/>
    </row>
    <row r="16796" spans="7:11" ht="15" customHeight="1" x14ac:dyDescent="0.3">
      <c r="G16796" s="55"/>
      <c r="H16796" s="55"/>
      <c r="I16796" s="55"/>
      <c r="J16796" s="55"/>
      <c r="K16796" s="55"/>
    </row>
    <row r="16797" spans="7:11" ht="15" customHeight="1" x14ac:dyDescent="0.3">
      <c r="G16797" s="55"/>
      <c r="H16797" s="55"/>
      <c r="I16797" s="55"/>
      <c r="J16797" s="55"/>
      <c r="K16797" s="55"/>
    </row>
    <row r="16798" spans="7:11" ht="15" customHeight="1" x14ac:dyDescent="0.3">
      <c r="G16798" s="55"/>
      <c r="H16798" s="55"/>
      <c r="I16798" s="55"/>
      <c r="J16798" s="55"/>
      <c r="K16798" s="55"/>
    </row>
    <row r="16799" spans="7:11" ht="15" customHeight="1" x14ac:dyDescent="0.3">
      <c r="G16799" s="55"/>
      <c r="H16799" s="55"/>
      <c r="I16799" s="55"/>
      <c r="J16799" s="55"/>
      <c r="K16799" s="55"/>
    </row>
    <row r="16800" spans="7:11" ht="15" customHeight="1" x14ac:dyDescent="0.3">
      <c r="G16800" s="55"/>
      <c r="H16800" s="55"/>
      <c r="I16800" s="55"/>
      <c r="J16800" s="55"/>
      <c r="K16800" s="55"/>
    </row>
    <row r="16801" spans="7:11" ht="15" customHeight="1" x14ac:dyDescent="0.3">
      <c r="G16801" s="55"/>
      <c r="H16801" s="55"/>
      <c r="I16801" s="55"/>
      <c r="J16801" s="55"/>
      <c r="K16801" s="55"/>
    </row>
    <row r="16802" spans="7:11" ht="15" customHeight="1" x14ac:dyDescent="0.3">
      <c r="G16802" s="55"/>
      <c r="H16802" s="55"/>
      <c r="I16802" s="55"/>
      <c r="J16802" s="55"/>
      <c r="K16802" s="55"/>
    </row>
    <row r="16803" spans="7:11" ht="15" customHeight="1" x14ac:dyDescent="0.3">
      <c r="G16803" s="55"/>
      <c r="H16803" s="55"/>
      <c r="I16803" s="55"/>
      <c r="J16803" s="55"/>
      <c r="K16803" s="55"/>
    </row>
    <row r="16804" spans="7:11" ht="15" customHeight="1" x14ac:dyDescent="0.3">
      <c r="G16804" s="55"/>
      <c r="H16804" s="55"/>
      <c r="I16804" s="55"/>
      <c r="J16804" s="55"/>
      <c r="K16804" s="55"/>
    </row>
    <row r="16805" spans="7:11" ht="15" customHeight="1" x14ac:dyDescent="0.3">
      <c r="G16805" s="55"/>
      <c r="H16805" s="55"/>
      <c r="I16805" s="55"/>
      <c r="J16805" s="55"/>
      <c r="K16805" s="55"/>
    </row>
    <row r="16806" spans="7:11" ht="15" customHeight="1" x14ac:dyDescent="0.3">
      <c r="G16806" s="55"/>
      <c r="H16806" s="55"/>
      <c r="I16806" s="55"/>
      <c r="J16806" s="55"/>
      <c r="K16806" s="55"/>
    </row>
    <row r="16807" spans="7:11" ht="15" customHeight="1" x14ac:dyDescent="0.3">
      <c r="G16807" s="55"/>
      <c r="H16807" s="55"/>
      <c r="I16807" s="55"/>
      <c r="J16807" s="55"/>
      <c r="K16807" s="55"/>
    </row>
    <row r="16808" spans="7:11" ht="15" customHeight="1" x14ac:dyDescent="0.3">
      <c r="G16808" s="55"/>
      <c r="H16808" s="55"/>
      <c r="I16808" s="55"/>
      <c r="J16808" s="55"/>
      <c r="K16808" s="55"/>
    </row>
    <row r="16809" spans="7:11" ht="15" customHeight="1" x14ac:dyDescent="0.3">
      <c r="G16809" s="55"/>
      <c r="H16809" s="55"/>
      <c r="I16809" s="55"/>
      <c r="J16809" s="55"/>
      <c r="K16809" s="55"/>
    </row>
    <row r="16810" spans="7:11" ht="15" customHeight="1" x14ac:dyDescent="0.3">
      <c r="G16810" s="55"/>
      <c r="H16810" s="55"/>
      <c r="I16810" s="55"/>
      <c r="J16810" s="55"/>
      <c r="K16810" s="55"/>
    </row>
    <row r="16811" spans="7:11" ht="15" customHeight="1" x14ac:dyDescent="0.3">
      <c r="G16811" s="55"/>
      <c r="H16811" s="55"/>
      <c r="I16811" s="55"/>
      <c r="J16811" s="55"/>
      <c r="K16811" s="55"/>
    </row>
    <row r="16812" spans="7:11" ht="15" customHeight="1" x14ac:dyDescent="0.3">
      <c r="G16812" s="55"/>
      <c r="H16812" s="55"/>
      <c r="I16812" s="55"/>
      <c r="J16812" s="55"/>
      <c r="K16812" s="55"/>
    </row>
    <row r="16813" spans="7:11" ht="15" customHeight="1" x14ac:dyDescent="0.3">
      <c r="G16813" s="55"/>
      <c r="H16813" s="55"/>
      <c r="I16813" s="55"/>
      <c r="J16813" s="55"/>
      <c r="K16813" s="55"/>
    </row>
    <row r="16814" spans="7:11" ht="15" customHeight="1" x14ac:dyDescent="0.3">
      <c r="G16814" s="55"/>
      <c r="H16814" s="55"/>
      <c r="I16814" s="55"/>
      <c r="J16814" s="55"/>
      <c r="K16814" s="55"/>
    </row>
    <row r="16815" spans="7:11" ht="15" customHeight="1" x14ac:dyDescent="0.3">
      <c r="G16815" s="55"/>
      <c r="H16815" s="55"/>
      <c r="I16815" s="55"/>
      <c r="J16815" s="55"/>
      <c r="K16815" s="55"/>
    </row>
    <row r="16816" spans="7:11" ht="15" customHeight="1" x14ac:dyDescent="0.3">
      <c r="G16816" s="55"/>
      <c r="H16816" s="55"/>
      <c r="I16816" s="55"/>
      <c r="J16816" s="55"/>
      <c r="K16816" s="55"/>
    </row>
    <row r="16817" spans="7:11" ht="15" customHeight="1" x14ac:dyDescent="0.3">
      <c r="G16817" s="55"/>
      <c r="H16817" s="55"/>
      <c r="I16817" s="55"/>
      <c r="J16817" s="55"/>
      <c r="K16817" s="55"/>
    </row>
    <row r="16818" spans="7:11" ht="15" customHeight="1" x14ac:dyDescent="0.3">
      <c r="G16818" s="55"/>
      <c r="H16818" s="55"/>
      <c r="I16818" s="55"/>
      <c r="J16818" s="55"/>
      <c r="K16818" s="55"/>
    </row>
    <row r="16819" spans="7:11" ht="15" customHeight="1" x14ac:dyDescent="0.3">
      <c r="G16819" s="55"/>
      <c r="H16819" s="55"/>
      <c r="I16819" s="55"/>
      <c r="J16819" s="55"/>
      <c r="K16819" s="55"/>
    </row>
    <row r="16820" spans="7:11" ht="15" customHeight="1" x14ac:dyDescent="0.3">
      <c r="G16820" s="55"/>
      <c r="H16820" s="55"/>
      <c r="I16820" s="55"/>
      <c r="J16820" s="55"/>
      <c r="K16820" s="55"/>
    </row>
    <row r="16821" spans="7:11" ht="15" customHeight="1" x14ac:dyDescent="0.3">
      <c r="G16821" s="55"/>
      <c r="H16821" s="55"/>
      <c r="I16821" s="55"/>
      <c r="J16821" s="55"/>
      <c r="K16821" s="55"/>
    </row>
    <row r="16822" spans="7:11" ht="15" customHeight="1" x14ac:dyDescent="0.3">
      <c r="G16822" s="55"/>
      <c r="H16822" s="55"/>
      <c r="I16822" s="55"/>
      <c r="J16822" s="55"/>
      <c r="K16822" s="55"/>
    </row>
    <row r="16823" spans="7:11" ht="15" customHeight="1" x14ac:dyDescent="0.3">
      <c r="G16823" s="55"/>
      <c r="H16823" s="55"/>
      <c r="I16823" s="55"/>
      <c r="J16823" s="55"/>
      <c r="K16823" s="55"/>
    </row>
    <row r="16824" spans="7:11" ht="15" customHeight="1" x14ac:dyDescent="0.3">
      <c r="G16824" s="55"/>
      <c r="H16824" s="55"/>
      <c r="I16824" s="55"/>
      <c r="J16824" s="55"/>
      <c r="K16824" s="55"/>
    </row>
    <row r="16825" spans="7:11" ht="15" customHeight="1" x14ac:dyDescent="0.3">
      <c r="G16825" s="55"/>
      <c r="H16825" s="55"/>
      <c r="I16825" s="55"/>
      <c r="J16825" s="55"/>
      <c r="K16825" s="55"/>
    </row>
    <row r="16826" spans="7:11" ht="15" customHeight="1" x14ac:dyDescent="0.3">
      <c r="G16826" s="55"/>
      <c r="H16826" s="55"/>
      <c r="I16826" s="55"/>
      <c r="J16826" s="55"/>
      <c r="K16826" s="55"/>
    </row>
    <row r="16827" spans="7:11" ht="15" customHeight="1" x14ac:dyDescent="0.3">
      <c r="G16827" s="55"/>
      <c r="H16827" s="55"/>
      <c r="I16827" s="55"/>
      <c r="J16827" s="55"/>
      <c r="K16827" s="55"/>
    </row>
    <row r="16828" spans="7:11" ht="15" customHeight="1" x14ac:dyDescent="0.3">
      <c r="G16828" s="55"/>
      <c r="H16828" s="55"/>
      <c r="I16828" s="55"/>
      <c r="J16828" s="55"/>
      <c r="K16828" s="55"/>
    </row>
    <row r="16829" spans="7:11" ht="15" customHeight="1" x14ac:dyDescent="0.3">
      <c r="G16829" s="55"/>
      <c r="H16829" s="55"/>
      <c r="I16829" s="55"/>
      <c r="J16829" s="55"/>
      <c r="K16829" s="55"/>
    </row>
    <row r="16830" spans="7:11" ht="15" customHeight="1" x14ac:dyDescent="0.3">
      <c r="G16830" s="55"/>
      <c r="H16830" s="55"/>
      <c r="I16830" s="55"/>
      <c r="J16830" s="55"/>
      <c r="K16830" s="55"/>
    </row>
    <row r="16831" spans="7:11" ht="15" customHeight="1" x14ac:dyDescent="0.3">
      <c r="G16831" s="55"/>
      <c r="H16831" s="55"/>
      <c r="I16831" s="55"/>
      <c r="J16831" s="55"/>
      <c r="K16831" s="55"/>
    </row>
    <row r="16832" spans="7:11" ht="15" customHeight="1" x14ac:dyDescent="0.3">
      <c r="G16832" s="55"/>
      <c r="H16832" s="55"/>
      <c r="I16832" s="55"/>
      <c r="J16832" s="55"/>
      <c r="K16832" s="55"/>
    </row>
    <row r="16833" spans="7:11" ht="15" customHeight="1" x14ac:dyDescent="0.3">
      <c r="G16833" s="55"/>
      <c r="H16833" s="55"/>
      <c r="I16833" s="55"/>
      <c r="J16833" s="55"/>
      <c r="K16833" s="55"/>
    </row>
    <row r="16834" spans="7:11" ht="15" customHeight="1" x14ac:dyDescent="0.3">
      <c r="G16834" s="55"/>
      <c r="H16834" s="55"/>
      <c r="I16834" s="55"/>
      <c r="J16834" s="55"/>
      <c r="K16834" s="55"/>
    </row>
    <row r="16835" spans="7:11" ht="15" customHeight="1" x14ac:dyDescent="0.3">
      <c r="G16835" s="55"/>
      <c r="H16835" s="55"/>
      <c r="I16835" s="55"/>
      <c r="J16835" s="55"/>
      <c r="K16835" s="55"/>
    </row>
    <row r="16836" spans="7:11" ht="15" customHeight="1" x14ac:dyDescent="0.3">
      <c r="G16836" s="55"/>
      <c r="H16836" s="55"/>
      <c r="I16836" s="55"/>
      <c r="J16836" s="55"/>
      <c r="K16836" s="55"/>
    </row>
    <row r="16837" spans="7:11" ht="15" customHeight="1" x14ac:dyDescent="0.3">
      <c r="G16837" s="55"/>
      <c r="H16837" s="55"/>
      <c r="I16837" s="55"/>
      <c r="J16837" s="55"/>
      <c r="K16837" s="55"/>
    </row>
    <row r="16838" spans="7:11" ht="15" customHeight="1" x14ac:dyDescent="0.3">
      <c r="G16838" s="55"/>
      <c r="H16838" s="55"/>
      <c r="I16838" s="55"/>
      <c r="J16838" s="55"/>
      <c r="K16838" s="55"/>
    </row>
    <row r="16839" spans="7:11" ht="15" customHeight="1" x14ac:dyDescent="0.3">
      <c r="G16839" s="55"/>
      <c r="H16839" s="55"/>
      <c r="I16839" s="55"/>
      <c r="J16839" s="55"/>
      <c r="K16839" s="55"/>
    </row>
    <row r="16840" spans="7:11" ht="15" customHeight="1" x14ac:dyDescent="0.3">
      <c r="G16840" s="55"/>
      <c r="H16840" s="55"/>
      <c r="I16840" s="55"/>
      <c r="J16840" s="55"/>
      <c r="K16840" s="55"/>
    </row>
    <row r="16841" spans="7:11" ht="15" customHeight="1" x14ac:dyDescent="0.3">
      <c r="G16841" s="55"/>
      <c r="H16841" s="55"/>
      <c r="I16841" s="55"/>
      <c r="J16841" s="55"/>
      <c r="K16841" s="55"/>
    </row>
    <row r="16842" spans="7:11" ht="15" customHeight="1" x14ac:dyDescent="0.3">
      <c r="G16842" s="55"/>
      <c r="H16842" s="55"/>
      <c r="I16842" s="55"/>
      <c r="J16842" s="55"/>
      <c r="K16842" s="55"/>
    </row>
    <row r="16843" spans="7:11" ht="15" customHeight="1" x14ac:dyDescent="0.3">
      <c r="G16843" s="55"/>
      <c r="H16843" s="55"/>
      <c r="I16843" s="55"/>
      <c r="J16843" s="55"/>
      <c r="K16843" s="55"/>
    </row>
    <row r="16844" spans="7:11" ht="15" customHeight="1" x14ac:dyDescent="0.3">
      <c r="G16844" s="55"/>
      <c r="H16844" s="55"/>
      <c r="I16844" s="55"/>
      <c r="J16844" s="55"/>
      <c r="K16844" s="55"/>
    </row>
    <row r="16845" spans="7:11" ht="15" customHeight="1" x14ac:dyDescent="0.3">
      <c r="G16845" s="55"/>
      <c r="H16845" s="55"/>
      <c r="I16845" s="55"/>
      <c r="J16845" s="55"/>
      <c r="K16845" s="55"/>
    </row>
    <row r="16846" spans="7:11" ht="15" customHeight="1" x14ac:dyDescent="0.3">
      <c r="G16846" s="55"/>
      <c r="H16846" s="55"/>
      <c r="I16846" s="55"/>
      <c r="J16846" s="55"/>
      <c r="K16846" s="55"/>
    </row>
    <row r="16847" spans="7:11" ht="15" customHeight="1" x14ac:dyDescent="0.3">
      <c r="G16847" s="55"/>
      <c r="H16847" s="55"/>
      <c r="I16847" s="55"/>
      <c r="J16847" s="55"/>
      <c r="K16847" s="55"/>
    </row>
    <row r="16848" spans="7:11" ht="15" customHeight="1" x14ac:dyDescent="0.3">
      <c r="G16848" s="55"/>
      <c r="H16848" s="55"/>
      <c r="I16848" s="55"/>
      <c r="J16848" s="55"/>
      <c r="K16848" s="55"/>
    </row>
    <row r="16849" spans="7:11" ht="15" customHeight="1" x14ac:dyDescent="0.3">
      <c r="G16849" s="55"/>
      <c r="H16849" s="55"/>
      <c r="I16849" s="55"/>
      <c r="J16849" s="55"/>
      <c r="K16849" s="55"/>
    </row>
    <row r="16850" spans="7:11" ht="15" customHeight="1" x14ac:dyDescent="0.3">
      <c r="G16850" s="55"/>
      <c r="H16850" s="55"/>
      <c r="I16850" s="55"/>
      <c r="J16850" s="55"/>
      <c r="K16850" s="55"/>
    </row>
    <row r="16851" spans="7:11" ht="15" customHeight="1" x14ac:dyDescent="0.3">
      <c r="G16851" s="55"/>
      <c r="H16851" s="55"/>
      <c r="I16851" s="55"/>
      <c r="J16851" s="55"/>
      <c r="K16851" s="55"/>
    </row>
    <row r="16852" spans="7:11" ht="15" customHeight="1" x14ac:dyDescent="0.3">
      <c r="G16852" s="55"/>
      <c r="H16852" s="55"/>
      <c r="I16852" s="55"/>
      <c r="J16852" s="55"/>
      <c r="K16852" s="55"/>
    </row>
    <row r="16853" spans="7:11" ht="15" customHeight="1" x14ac:dyDescent="0.3">
      <c r="G16853" s="55"/>
      <c r="H16853" s="55"/>
      <c r="I16853" s="55"/>
      <c r="J16853" s="55"/>
      <c r="K16853" s="55"/>
    </row>
    <row r="16854" spans="7:11" ht="15" customHeight="1" x14ac:dyDescent="0.3">
      <c r="G16854" s="55"/>
      <c r="H16854" s="55"/>
      <c r="I16854" s="55"/>
      <c r="J16854" s="55"/>
      <c r="K16854" s="55"/>
    </row>
    <row r="16855" spans="7:11" ht="15" customHeight="1" x14ac:dyDescent="0.3">
      <c r="G16855" s="55"/>
      <c r="H16855" s="55"/>
      <c r="I16855" s="55"/>
      <c r="J16855" s="55"/>
      <c r="K16855" s="55"/>
    </row>
    <row r="16856" spans="7:11" ht="15" customHeight="1" x14ac:dyDescent="0.3">
      <c r="G16856" s="55"/>
      <c r="H16856" s="55"/>
      <c r="I16856" s="55"/>
      <c r="J16856" s="55"/>
      <c r="K16856" s="55"/>
    </row>
    <row r="16857" spans="7:11" ht="15" customHeight="1" x14ac:dyDescent="0.3">
      <c r="G16857" s="55"/>
      <c r="H16857" s="55"/>
      <c r="I16857" s="55"/>
      <c r="J16857" s="55"/>
      <c r="K16857" s="55"/>
    </row>
    <row r="16858" spans="7:11" ht="15" customHeight="1" x14ac:dyDescent="0.3">
      <c r="G16858" s="55"/>
      <c r="H16858" s="55"/>
      <c r="I16858" s="55"/>
      <c r="J16858" s="55"/>
      <c r="K16858" s="55"/>
    </row>
    <row r="16859" spans="7:11" ht="15" customHeight="1" x14ac:dyDescent="0.3">
      <c r="G16859" s="55"/>
      <c r="H16859" s="55"/>
      <c r="I16859" s="55"/>
      <c r="J16859" s="55"/>
      <c r="K16859" s="55"/>
    </row>
    <row r="16860" spans="7:11" ht="15" customHeight="1" x14ac:dyDescent="0.3">
      <c r="G16860" s="55"/>
      <c r="H16860" s="55"/>
      <c r="I16860" s="55"/>
      <c r="J16860" s="55"/>
      <c r="K16860" s="55"/>
    </row>
    <row r="16861" spans="7:11" ht="15" customHeight="1" x14ac:dyDescent="0.3">
      <c r="G16861" s="55"/>
      <c r="H16861" s="55"/>
      <c r="I16861" s="55"/>
      <c r="J16861" s="55"/>
      <c r="K16861" s="55"/>
    </row>
    <row r="16862" spans="7:11" ht="15" customHeight="1" x14ac:dyDescent="0.3">
      <c r="G16862" s="55"/>
      <c r="H16862" s="55"/>
      <c r="I16862" s="55"/>
      <c r="J16862" s="55"/>
      <c r="K16862" s="55"/>
    </row>
    <row r="16863" spans="7:11" ht="15" customHeight="1" x14ac:dyDescent="0.3">
      <c r="G16863" s="55"/>
      <c r="H16863" s="55"/>
      <c r="I16863" s="55"/>
      <c r="J16863" s="55"/>
      <c r="K16863" s="55"/>
    </row>
    <row r="16864" spans="7:11" ht="15" customHeight="1" x14ac:dyDescent="0.3">
      <c r="G16864" s="55"/>
      <c r="H16864" s="55"/>
      <c r="I16864" s="55"/>
      <c r="J16864" s="55"/>
      <c r="K16864" s="55"/>
    </row>
    <row r="16865" spans="7:11" ht="15" customHeight="1" x14ac:dyDescent="0.3">
      <c r="G16865" s="55"/>
      <c r="H16865" s="55"/>
      <c r="I16865" s="55"/>
      <c r="J16865" s="55"/>
      <c r="K16865" s="55"/>
    </row>
    <row r="16866" spans="7:11" ht="15" customHeight="1" x14ac:dyDescent="0.3">
      <c r="G16866" s="55"/>
      <c r="H16866" s="55"/>
      <c r="I16866" s="55"/>
      <c r="J16866" s="55"/>
      <c r="K16866" s="55"/>
    </row>
    <row r="16867" spans="7:11" ht="15" customHeight="1" x14ac:dyDescent="0.3">
      <c r="G16867" s="55"/>
      <c r="H16867" s="55"/>
      <c r="I16867" s="55"/>
      <c r="J16867" s="55"/>
      <c r="K16867" s="55"/>
    </row>
    <row r="16868" spans="7:11" ht="15" customHeight="1" x14ac:dyDescent="0.3">
      <c r="G16868" s="55"/>
      <c r="H16868" s="55"/>
      <c r="I16868" s="55"/>
      <c r="J16868" s="55"/>
      <c r="K16868" s="55"/>
    </row>
    <row r="16869" spans="7:11" ht="15" customHeight="1" x14ac:dyDescent="0.3">
      <c r="G16869" s="55"/>
      <c r="H16869" s="55"/>
      <c r="I16869" s="55"/>
      <c r="J16869" s="55"/>
      <c r="K16869" s="55"/>
    </row>
    <row r="16870" spans="7:11" ht="15" customHeight="1" x14ac:dyDescent="0.3">
      <c r="G16870" s="55"/>
      <c r="H16870" s="55"/>
      <c r="I16870" s="55"/>
      <c r="J16870" s="55"/>
      <c r="K16870" s="55"/>
    </row>
    <row r="16871" spans="7:11" ht="15" customHeight="1" x14ac:dyDescent="0.3">
      <c r="G16871" s="55"/>
      <c r="H16871" s="55"/>
      <c r="I16871" s="55"/>
      <c r="J16871" s="55"/>
      <c r="K16871" s="55"/>
    </row>
    <row r="16872" spans="7:11" ht="15" customHeight="1" x14ac:dyDescent="0.3">
      <c r="G16872" s="55"/>
      <c r="H16872" s="55"/>
      <c r="I16872" s="55"/>
      <c r="J16872" s="55"/>
      <c r="K16872" s="55"/>
    </row>
    <row r="16873" spans="7:11" ht="15" customHeight="1" x14ac:dyDescent="0.3">
      <c r="G16873" s="55"/>
      <c r="H16873" s="55"/>
      <c r="I16873" s="55"/>
      <c r="J16873" s="55"/>
      <c r="K16873" s="55"/>
    </row>
    <row r="16874" spans="7:11" ht="15" customHeight="1" x14ac:dyDescent="0.3">
      <c r="G16874" s="55"/>
      <c r="H16874" s="55"/>
      <c r="I16874" s="55"/>
      <c r="J16874" s="55"/>
      <c r="K16874" s="55"/>
    </row>
    <row r="16875" spans="7:11" ht="15" customHeight="1" x14ac:dyDescent="0.3">
      <c r="G16875" s="55"/>
      <c r="H16875" s="55"/>
      <c r="I16875" s="55"/>
      <c r="J16875" s="55"/>
      <c r="K16875" s="55"/>
    </row>
    <row r="16876" spans="7:11" ht="15" customHeight="1" x14ac:dyDescent="0.3">
      <c r="G16876" s="55"/>
      <c r="H16876" s="55"/>
      <c r="I16876" s="55"/>
      <c r="J16876" s="55"/>
      <c r="K16876" s="55"/>
    </row>
    <row r="16877" spans="7:11" ht="15" customHeight="1" x14ac:dyDescent="0.3">
      <c r="G16877" s="55"/>
      <c r="H16877" s="55"/>
      <c r="I16877" s="55"/>
      <c r="J16877" s="55"/>
      <c r="K16877" s="55"/>
    </row>
    <row r="16878" spans="7:11" ht="15" customHeight="1" x14ac:dyDescent="0.3">
      <c r="G16878" s="55"/>
      <c r="H16878" s="55"/>
      <c r="I16878" s="55"/>
      <c r="J16878" s="55"/>
      <c r="K16878" s="55"/>
    </row>
    <row r="16879" spans="7:11" ht="15" customHeight="1" x14ac:dyDescent="0.3">
      <c r="G16879" s="55"/>
      <c r="H16879" s="55"/>
      <c r="I16879" s="55"/>
      <c r="J16879" s="55"/>
      <c r="K16879" s="55"/>
    </row>
    <row r="16880" spans="7:11" ht="15" customHeight="1" x14ac:dyDescent="0.3">
      <c r="G16880" s="55"/>
      <c r="H16880" s="55"/>
      <c r="I16880" s="55"/>
      <c r="J16880" s="55"/>
      <c r="K16880" s="55"/>
    </row>
    <row r="16881" spans="7:11" ht="15" customHeight="1" x14ac:dyDescent="0.3">
      <c r="G16881" s="55"/>
      <c r="H16881" s="55"/>
      <c r="I16881" s="55"/>
      <c r="J16881" s="55"/>
      <c r="K16881" s="55"/>
    </row>
    <row r="16882" spans="7:11" ht="15" customHeight="1" x14ac:dyDescent="0.3">
      <c r="G16882" s="55"/>
      <c r="H16882" s="55"/>
      <c r="I16882" s="55"/>
      <c r="J16882" s="55"/>
      <c r="K16882" s="55"/>
    </row>
    <row r="16883" spans="7:11" ht="15" customHeight="1" x14ac:dyDescent="0.3">
      <c r="G16883" s="55"/>
      <c r="H16883" s="55"/>
      <c r="I16883" s="55"/>
      <c r="J16883" s="55"/>
      <c r="K16883" s="55"/>
    </row>
    <row r="16884" spans="7:11" ht="15" customHeight="1" x14ac:dyDescent="0.3">
      <c r="G16884" s="55"/>
      <c r="H16884" s="55"/>
      <c r="I16884" s="55"/>
      <c r="J16884" s="55"/>
      <c r="K16884" s="55"/>
    </row>
    <row r="16885" spans="7:11" ht="15" customHeight="1" x14ac:dyDescent="0.3">
      <c r="G16885" s="55"/>
      <c r="H16885" s="55"/>
      <c r="I16885" s="55"/>
      <c r="J16885" s="55"/>
      <c r="K16885" s="55"/>
    </row>
    <row r="16886" spans="7:11" ht="15" customHeight="1" x14ac:dyDescent="0.3">
      <c r="G16886" s="55"/>
      <c r="H16886" s="55"/>
      <c r="I16886" s="55"/>
      <c r="J16886" s="55"/>
      <c r="K16886" s="55"/>
    </row>
    <row r="16887" spans="7:11" ht="15" customHeight="1" x14ac:dyDescent="0.3">
      <c r="G16887" s="55"/>
      <c r="H16887" s="55"/>
      <c r="I16887" s="55"/>
      <c r="J16887" s="55"/>
      <c r="K16887" s="55"/>
    </row>
    <row r="16888" spans="7:11" ht="15" customHeight="1" x14ac:dyDescent="0.3">
      <c r="G16888" s="55"/>
      <c r="H16888" s="55"/>
      <c r="I16888" s="55"/>
      <c r="J16888" s="55"/>
      <c r="K16888" s="55"/>
    </row>
    <row r="16889" spans="7:11" ht="15" customHeight="1" x14ac:dyDescent="0.3">
      <c r="G16889" s="55"/>
      <c r="H16889" s="55"/>
      <c r="I16889" s="55"/>
      <c r="J16889" s="55"/>
      <c r="K16889" s="55"/>
    </row>
    <row r="16890" spans="7:11" ht="15" customHeight="1" x14ac:dyDescent="0.3">
      <c r="G16890" s="55"/>
      <c r="H16890" s="55"/>
      <c r="I16890" s="55"/>
      <c r="J16890" s="55"/>
      <c r="K16890" s="55"/>
    </row>
    <row r="16891" spans="7:11" ht="15" customHeight="1" x14ac:dyDescent="0.3">
      <c r="G16891" s="55"/>
      <c r="H16891" s="55"/>
      <c r="I16891" s="55"/>
      <c r="J16891" s="55"/>
      <c r="K16891" s="55"/>
    </row>
    <row r="16892" spans="7:11" ht="15" customHeight="1" x14ac:dyDescent="0.3">
      <c r="G16892" s="55"/>
      <c r="H16892" s="55"/>
      <c r="I16892" s="55"/>
      <c r="J16892" s="55"/>
      <c r="K16892" s="55"/>
    </row>
    <row r="16893" spans="7:11" ht="15" customHeight="1" x14ac:dyDescent="0.3">
      <c r="G16893" s="55"/>
      <c r="H16893" s="55"/>
      <c r="I16893" s="55"/>
      <c r="J16893" s="55"/>
      <c r="K16893" s="55"/>
    </row>
    <row r="16894" spans="7:11" ht="15" customHeight="1" x14ac:dyDescent="0.3">
      <c r="G16894" s="55"/>
      <c r="H16894" s="55"/>
      <c r="I16894" s="55"/>
      <c r="J16894" s="55"/>
      <c r="K16894" s="55"/>
    </row>
    <row r="16895" spans="7:11" ht="15" customHeight="1" x14ac:dyDescent="0.3">
      <c r="G16895" s="55"/>
      <c r="H16895" s="55"/>
      <c r="I16895" s="55"/>
      <c r="J16895" s="55"/>
      <c r="K16895" s="55"/>
    </row>
    <row r="16896" spans="7:11" ht="15" customHeight="1" x14ac:dyDescent="0.3">
      <c r="G16896" s="55"/>
      <c r="H16896" s="55"/>
      <c r="I16896" s="55"/>
      <c r="J16896" s="55"/>
      <c r="K16896" s="55"/>
    </row>
    <row r="16897" spans="7:11" ht="15" customHeight="1" x14ac:dyDescent="0.3">
      <c r="G16897" s="55"/>
      <c r="H16897" s="55"/>
      <c r="I16897" s="55"/>
      <c r="J16897" s="55"/>
      <c r="K16897" s="55"/>
    </row>
    <row r="16898" spans="7:11" ht="15" customHeight="1" x14ac:dyDescent="0.3">
      <c r="G16898" s="55"/>
      <c r="H16898" s="55"/>
      <c r="I16898" s="55"/>
      <c r="J16898" s="55"/>
      <c r="K16898" s="55"/>
    </row>
    <row r="16899" spans="7:11" ht="15" customHeight="1" x14ac:dyDescent="0.3">
      <c r="G16899" s="55"/>
      <c r="H16899" s="55"/>
      <c r="I16899" s="55"/>
      <c r="J16899" s="55"/>
      <c r="K16899" s="55"/>
    </row>
    <row r="16900" spans="7:11" ht="15" customHeight="1" x14ac:dyDescent="0.3">
      <c r="G16900" s="55"/>
      <c r="H16900" s="55"/>
      <c r="I16900" s="55"/>
      <c r="J16900" s="55"/>
      <c r="K16900" s="55"/>
    </row>
    <row r="16901" spans="7:11" ht="15" customHeight="1" x14ac:dyDescent="0.3">
      <c r="G16901" s="55"/>
      <c r="H16901" s="55"/>
      <c r="I16901" s="55"/>
      <c r="J16901" s="55"/>
      <c r="K16901" s="55"/>
    </row>
    <row r="16902" spans="7:11" ht="15" customHeight="1" x14ac:dyDescent="0.3">
      <c r="G16902" s="55"/>
      <c r="H16902" s="55"/>
      <c r="I16902" s="55"/>
      <c r="J16902" s="55"/>
      <c r="K16902" s="55"/>
    </row>
    <row r="16903" spans="7:11" ht="15" customHeight="1" x14ac:dyDescent="0.3">
      <c r="G16903" s="55"/>
      <c r="H16903" s="55"/>
      <c r="I16903" s="55"/>
      <c r="J16903" s="55"/>
      <c r="K16903" s="55"/>
    </row>
    <row r="16904" spans="7:11" ht="15" customHeight="1" x14ac:dyDescent="0.3">
      <c r="G16904" s="55"/>
      <c r="H16904" s="55"/>
      <c r="I16904" s="55"/>
      <c r="J16904" s="55"/>
      <c r="K16904" s="55"/>
    </row>
    <row r="16905" spans="7:11" ht="15" customHeight="1" x14ac:dyDescent="0.3">
      <c r="G16905" s="55"/>
      <c r="H16905" s="55"/>
      <c r="I16905" s="55"/>
      <c r="J16905" s="55"/>
      <c r="K16905" s="55"/>
    </row>
    <row r="16906" spans="7:11" ht="15" customHeight="1" x14ac:dyDescent="0.3">
      <c r="G16906" s="55"/>
      <c r="H16906" s="55"/>
      <c r="I16906" s="55"/>
      <c r="J16906" s="55"/>
      <c r="K16906" s="55"/>
    </row>
    <row r="16907" spans="7:11" ht="15" customHeight="1" x14ac:dyDescent="0.3">
      <c r="G16907" s="55"/>
      <c r="H16907" s="55"/>
      <c r="I16907" s="55"/>
      <c r="J16907" s="55"/>
      <c r="K16907" s="55"/>
    </row>
    <row r="16908" spans="7:11" ht="15" customHeight="1" x14ac:dyDescent="0.3">
      <c r="G16908" s="55"/>
      <c r="H16908" s="55"/>
      <c r="I16908" s="55"/>
      <c r="J16908" s="55"/>
      <c r="K16908" s="55"/>
    </row>
    <row r="16909" spans="7:11" ht="15" customHeight="1" x14ac:dyDescent="0.3">
      <c r="G16909" s="55"/>
      <c r="H16909" s="55"/>
      <c r="I16909" s="55"/>
      <c r="J16909" s="55"/>
      <c r="K16909" s="55"/>
    </row>
    <row r="16910" spans="7:11" ht="15" customHeight="1" x14ac:dyDescent="0.3">
      <c r="G16910" s="55"/>
      <c r="H16910" s="55"/>
      <c r="I16910" s="55"/>
      <c r="J16910" s="55"/>
      <c r="K16910" s="55"/>
    </row>
    <row r="16911" spans="7:11" ht="15" customHeight="1" x14ac:dyDescent="0.3">
      <c r="G16911" s="55"/>
      <c r="H16911" s="55"/>
      <c r="I16911" s="55"/>
      <c r="J16911" s="55"/>
      <c r="K16911" s="55"/>
    </row>
    <row r="16912" spans="7:11" ht="15" customHeight="1" x14ac:dyDescent="0.3">
      <c r="G16912" s="55"/>
      <c r="H16912" s="55"/>
      <c r="I16912" s="55"/>
      <c r="J16912" s="55"/>
      <c r="K16912" s="55"/>
    </row>
    <row r="16913" spans="7:11" ht="15" customHeight="1" x14ac:dyDescent="0.3">
      <c r="G16913" s="55"/>
      <c r="H16913" s="55"/>
      <c r="I16913" s="55"/>
      <c r="J16913" s="55"/>
      <c r="K16913" s="55"/>
    </row>
    <row r="16914" spans="7:11" ht="15" customHeight="1" x14ac:dyDescent="0.3">
      <c r="G16914" s="55"/>
      <c r="H16914" s="55"/>
      <c r="I16914" s="55"/>
      <c r="J16914" s="55"/>
      <c r="K16914" s="55"/>
    </row>
    <row r="16915" spans="7:11" ht="15" customHeight="1" x14ac:dyDescent="0.3">
      <c r="G16915" s="55"/>
      <c r="H16915" s="55"/>
      <c r="I16915" s="55"/>
      <c r="J16915" s="55"/>
      <c r="K16915" s="55"/>
    </row>
    <row r="16916" spans="7:11" ht="15" customHeight="1" x14ac:dyDescent="0.3">
      <c r="G16916" s="55"/>
      <c r="H16916" s="55"/>
      <c r="I16916" s="55"/>
      <c r="J16916" s="55"/>
      <c r="K16916" s="55"/>
    </row>
    <row r="16917" spans="7:11" ht="15" customHeight="1" x14ac:dyDescent="0.3">
      <c r="G16917" s="55"/>
      <c r="H16917" s="55"/>
      <c r="I16917" s="55"/>
      <c r="J16917" s="55"/>
      <c r="K16917" s="55"/>
    </row>
    <row r="16918" spans="7:11" ht="15" customHeight="1" x14ac:dyDescent="0.3">
      <c r="G16918" s="55"/>
      <c r="H16918" s="55"/>
      <c r="I16918" s="55"/>
      <c r="J16918" s="55"/>
      <c r="K16918" s="55"/>
    </row>
    <row r="16919" spans="7:11" ht="15" customHeight="1" x14ac:dyDescent="0.3">
      <c r="G16919" s="55"/>
      <c r="H16919" s="55"/>
      <c r="I16919" s="55"/>
      <c r="J16919" s="55"/>
      <c r="K16919" s="55"/>
    </row>
    <row r="16920" spans="7:11" ht="15" customHeight="1" x14ac:dyDescent="0.3">
      <c r="G16920" s="55"/>
      <c r="H16920" s="55"/>
      <c r="I16920" s="55"/>
      <c r="J16920" s="55"/>
      <c r="K16920" s="55"/>
    </row>
    <row r="16921" spans="7:11" ht="15" customHeight="1" x14ac:dyDescent="0.3">
      <c r="G16921" s="55"/>
      <c r="H16921" s="55"/>
      <c r="I16921" s="55"/>
      <c r="J16921" s="55"/>
      <c r="K16921" s="55"/>
    </row>
    <row r="16922" spans="7:11" ht="15" customHeight="1" x14ac:dyDescent="0.3">
      <c r="G16922" s="55"/>
      <c r="H16922" s="55"/>
      <c r="I16922" s="55"/>
      <c r="J16922" s="55"/>
      <c r="K16922" s="55"/>
    </row>
    <row r="16923" spans="7:11" ht="15" customHeight="1" x14ac:dyDescent="0.3">
      <c r="G16923" s="55"/>
      <c r="H16923" s="55"/>
      <c r="I16923" s="55"/>
      <c r="J16923" s="55"/>
      <c r="K16923" s="55"/>
    </row>
    <row r="16924" spans="7:11" ht="15" customHeight="1" x14ac:dyDescent="0.3">
      <c r="G16924" s="55"/>
      <c r="H16924" s="55"/>
      <c r="I16924" s="55"/>
      <c r="J16924" s="55"/>
      <c r="K16924" s="55"/>
    </row>
    <row r="16925" spans="7:11" ht="15" customHeight="1" x14ac:dyDescent="0.3">
      <c r="G16925" s="55"/>
      <c r="H16925" s="55"/>
      <c r="I16925" s="55"/>
      <c r="J16925" s="55"/>
      <c r="K16925" s="55"/>
    </row>
    <row r="16926" spans="7:11" ht="15" customHeight="1" x14ac:dyDescent="0.3">
      <c r="G16926" s="55"/>
      <c r="H16926" s="55"/>
      <c r="I16926" s="55"/>
      <c r="J16926" s="55"/>
      <c r="K16926" s="55"/>
    </row>
    <row r="16927" spans="7:11" ht="15" customHeight="1" x14ac:dyDescent="0.3">
      <c r="G16927" s="55"/>
      <c r="H16927" s="55"/>
      <c r="I16927" s="55"/>
      <c r="J16927" s="55"/>
      <c r="K16927" s="55"/>
    </row>
    <row r="16928" spans="7:11" ht="15" customHeight="1" x14ac:dyDescent="0.3">
      <c r="G16928" s="55"/>
      <c r="H16928" s="55"/>
      <c r="I16928" s="55"/>
      <c r="J16928" s="55"/>
      <c r="K16928" s="55"/>
    </row>
    <row r="16929" spans="7:11" ht="15" customHeight="1" x14ac:dyDescent="0.3">
      <c r="G16929" s="55"/>
      <c r="H16929" s="55"/>
      <c r="I16929" s="55"/>
      <c r="J16929" s="55"/>
      <c r="K16929" s="55"/>
    </row>
    <row r="16930" spans="7:11" ht="15" customHeight="1" x14ac:dyDescent="0.3">
      <c r="G16930" s="55"/>
      <c r="H16930" s="55"/>
      <c r="I16930" s="55"/>
      <c r="J16930" s="55"/>
      <c r="K16930" s="55"/>
    </row>
    <row r="16931" spans="7:11" ht="15" customHeight="1" x14ac:dyDescent="0.3">
      <c r="G16931" s="55"/>
      <c r="H16931" s="55"/>
      <c r="I16931" s="55"/>
      <c r="J16931" s="55"/>
      <c r="K16931" s="55"/>
    </row>
    <row r="16932" spans="7:11" ht="15" customHeight="1" x14ac:dyDescent="0.3">
      <c r="G16932" s="55"/>
      <c r="H16932" s="55"/>
      <c r="I16932" s="55"/>
      <c r="J16932" s="55"/>
      <c r="K16932" s="55"/>
    </row>
    <row r="16933" spans="7:11" ht="15" customHeight="1" x14ac:dyDescent="0.3">
      <c r="G16933" s="55"/>
      <c r="H16933" s="55"/>
      <c r="I16933" s="55"/>
      <c r="J16933" s="55"/>
      <c r="K16933" s="55"/>
    </row>
    <row r="16934" spans="7:11" ht="15" customHeight="1" x14ac:dyDescent="0.3">
      <c r="G16934" s="55"/>
      <c r="H16934" s="55"/>
      <c r="I16934" s="55"/>
      <c r="J16934" s="55"/>
      <c r="K16934" s="55"/>
    </row>
    <row r="16935" spans="7:11" ht="15" customHeight="1" x14ac:dyDescent="0.3">
      <c r="G16935" s="55"/>
      <c r="H16935" s="55"/>
      <c r="I16935" s="55"/>
      <c r="J16935" s="55"/>
      <c r="K16935" s="55"/>
    </row>
    <row r="16936" spans="7:11" ht="15" customHeight="1" x14ac:dyDescent="0.3">
      <c r="G16936" s="55"/>
      <c r="H16936" s="55"/>
      <c r="I16936" s="55"/>
      <c r="J16936" s="55"/>
      <c r="K16936" s="55"/>
    </row>
    <row r="16937" spans="7:11" ht="15" customHeight="1" x14ac:dyDescent="0.3">
      <c r="G16937" s="55"/>
      <c r="H16937" s="55"/>
      <c r="I16937" s="55"/>
      <c r="J16937" s="55"/>
      <c r="K16937" s="55"/>
    </row>
    <row r="16938" spans="7:11" ht="15" customHeight="1" x14ac:dyDescent="0.3">
      <c r="G16938" s="55"/>
      <c r="H16938" s="55"/>
      <c r="I16938" s="55"/>
      <c r="J16938" s="55"/>
      <c r="K16938" s="55"/>
    </row>
    <row r="16939" spans="7:11" ht="15" customHeight="1" x14ac:dyDescent="0.3">
      <c r="G16939" s="55"/>
      <c r="H16939" s="55"/>
      <c r="I16939" s="55"/>
      <c r="J16939" s="55"/>
      <c r="K16939" s="55"/>
    </row>
    <row r="16940" spans="7:11" ht="15" customHeight="1" x14ac:dyDescent="0.3">
      <c r="G16940" s="55"/>
      <c r="H16940" s="55"/>
      <c r="I16940" s="55"/>
      <c r="J16940" s="55"/>
      <c r="K16940" s="55"/>
    </row>
    <row r="16941" spans="7:11" ht="15" customHeight="1" x14ac:dyDescent="0.3">
      <c r="G16941" s="55"/>
      <c r="H16941" s="55"/>
      <c r="I16941" s="55"/>
      <c r="J16941" s="55"/>
      <c r="K16941" s="55"/>
    </row>
    <row r="16942" spans="7:11" ht="15" customHeight="1" x14ac:dyDescent="0.3">
      <c r="G16942" s="55"/>
      <c r="H16942" s="55"/>
      <c r="I16942" s="55"/>
      <c r="J16942" s="55"/>
      <c r="K16942" s="55"/>
    </row>
    <row r="16943" spans="7:11" ht="15" customHeight="1" x14ac:dyDescent="0.3">
      <c r="G16943" s="55"/>
      <c r="H16943" s="55"/>
      <c r="I16943" s="55"/>
      <c r="J16943" s="55"/>
      <c r="K16943" s="55"/>
    </row>
    <row r="16944" spans="7:11" ht="15" customHeight="1" x14ac:dyDescent="0.3">
      <c r="G16944" s="55"/>
      <c r="H16944" s="55"/>
      <c r="I16944" s="55"/>
      <c r="J16944" s="55"/>
      <c r="K16944" s="55"/>
    </row>
    <row r="16945" spans="7:11" ht="15" customHeight="1" x14ac:dyDescent="0.3">
      <c r="G16945" s="55"/>
      <c r="H16945" s="55"/>
      <c r="I16945" s="55"/>
      <c r="J16945" s="55"/>
      <c r="K16945" s="55"/>
    </row>
    <row r="16946" spans="7:11" ht="15" customHeight="1" x14ac:dyDescent="0.3">
      <c r="G16946" s="55"/>
      <c r="H16946" s="55"/>
      <c r="I16946" s="55"/>
      <c r="J16946" s="55"/>
      <c r="K16946" s="55"/>
    </row>
    <row r="16947" spans="7:11" ht="15" customHeight="1" x14ac:dyDescent="0.3">
      <c r="G16947" s="55"/>
      <c r="H16947" s="55"/>
      <c r="I16947" s="55"/>
      <c r="J16947" s="55"/>
      <c r="K16947" s="55"/>
    </row>
    <row r="16948" spans="7:11" ht="15" customHeight="1" x14ac:dyDescent="0.3">
      <c r="G16948" s="55"/>
      <c r="H16948" s="55"/>
      <c r="I16948" s="55"/>
      <c r="J16948" s="55"/>
      <c r="K16948" s="55"/>
    </row>
    <row r="16949" spans="7:11" ht="15" customHeight="1" x14ac:dyDescent="0.3">
      <c r="G16949" s="55"/>
      <c r="H16949" s="55"/>
      <c r="I16949" s="55"/>
      <c r="J16949" s="55"/>
      <c r="K16949" s="55"/>
    </row>
    <row r="16950" spans="7:11" ht="15" customHeight="1" x14ac:dyDescent="0.3">
      <c r="G16950" s="55"/>
      <c r="H16950" s="55"/>
      <c r="I16950" s="55"/>
      <c r="J16950" s="55"/>
      <c r="K16950" s="55"/>
    </row>
    <row r="16951" spans="7:11" ht="15" customHeight="1" x14ac:dyDescent="0.3">
      <c r="G16951" s="55"/>
      <c r="H16951" s="55"/>
      <c r="I16951" s="55"/>
      <c r="J16951" s="55"/>
      <c r="K16951" s="55"/>
    </row>
    <row r="16952" spans="7:11" ht="15" customHeight="1" x14ac:dyDescent="0.3">
      <c r="G16952" s="55"/>
      <c r="H16952" s="55"/>
      <c r="I16952" s="55"/>
      <c r="J16952" s="55"/>
      <c r="K16952" s="55"/>
    </row>
    <row r="16953" spans="7:11" ht="15" customHeight="1" x14ac:dyDescent="0.3">
      <c r="G16953" s="55"/>
      <c r="H16953" s="55"/>
      <c r="I16953" s="55"/>
      <c r="J16953" s="55"/>
      <c r="K16953" s="55"/>
    </row>
    <row r="16954" spans="7:11" ht="15" customHeight="1" x14ac:dyDescent="0.3">
      <c r="G16954" s="55"/>
      <c r="H16954" s="55"/>
      <c r="I16954" s="55"/>
      <c r="J16954" s="55"/>
      <c r="K16954" s="55"/>
    </row>
    <row r="16955" spans="7:11" ht="15" customHeight="1" x14ac:dyDescent="0.3">
      <c r="G16955" s="55"/>
      <c r="H16955" s="55"/>
      <c r="I16955" s="55"/>
      <c r="J16955" s="55"/>
      <c r="K16955" s="55"/>
    </row>
    <row r="16956" spans="7:11" ht="15" customHeight="1" x14ac:dyDescent="0.3">
      <c r="G16956" s="55"/>
      <c r="H16956" s="55"/>
      <c r="I16956" s="55"/>
      <c r="J16956" s="55"/>
      <c r="K16956" s="55"/>
    </row>
    <row r="16957" spans="7:11" ht="15" customHeight="1" x14ac:dyDescent="0.3">
      <c r="G16957" s="55"/>
      <c r="H16957" s="55"/>
      <c r="I16957" s="55"/>
      <c r="J16957" s="55"/>
      <c r="K16957" s="55"/>
    </row>
    <row r="16958" spans="7:11" ht="15" customHeight="1" x14ac:dyDescent="0.3">
      <c r="G16958" s="55"/>
      <c r="H16958" s="55"/>
      <c r="I16958" s="55"/>
      <c r="J16958" s="55"/>
      <c r="K16958" s="55"/>
    </row>
    <row r="16959" spans="7:11" ht="15" customHeight="1" x14ac:dyDescent="0.3">
      <c r="G16959" s="55"/>
      <c r="H16959" s="55"/>
      <c r="I16959" s="55"/>
      <c r="J16959" s="55"/>
      <c r="K16959" s="55"/>
    </row>
    <row r="16960" spans="7:11" ht="15" customHeight="1" x14ac:dyDescent="0.3">
      <c r="G16960" s="55"/>
      <c r="H16960" s="55"/>
      <c r="I16960" s="55"/>
      <c r="J16960" s="55"/>
      <c r="K16960" s="55"/>
    </row>
    <row r="16961" spans="7:11" ht="15" customHeight="1" x14ac:dyDescent="0.3">
      <c r="G16961" s="55"/>
      <c r="H16961" s="55"/>
      <c r="I16961" s="55"/>
      <c r="J16961" s="55"/>
      <c r="K16961" s="55"/>
    </row>
    <row r="16962" spans="7:11" ht="15" customHeight="1" x14ac:dyDescent="0.3">
      <c r="G16962" s="55"/>
      <c r="H16962" s="55"/>
      <c r="I16962" s="55"/>
      <c r="J16962" s="55"/>
      <c r="K16962" s="55"/>
    </row>
    <row r="16963" spans="7:11" ht="15" customHeight="1" x14ac:dyDescent="0.3">
      <c r="G16963" s="55"/>
      <c r="H16963" s="55"/>
      <c r="I16963" s="55"/>
      <c r="J16963" s="55"/>
      <c r="K16963" s="55"/>
    </row>
    <row r="16964" spans="7:11" ht="15" customHeight="1" x14ac:dyDescent="0.3">
      <c r="G16964" s="55"/>
      <c r="H16964" s="55"/>
      <c r="I16964" s="55"/>
      <c r="J16964" s="55"/>
      <c r="K16964" s="55"/>
    </row>
    <row r="16965" spans="7:11" ht="15" customHeight="1" x14ac:dyDescent="0.3">
      <c r="G16965" s="55"/>
      <c r="H16965" s="55"/>
      <c r="I16965" s="55"/>
      <c r="J16965" s="55"/>
      <c r="K16965" s="55"/>
    </row>
    <row r="16966" spans="7:11" ht="15" customHeight="1" x14ac:dyDescent="0.3">
      <c r="G16966" s="55"/>
      <c r="H16966" s="55"/>
      <c r="I16966" s="55"/>
      <c r="J16966" s="55"/>
      <c r="K16966" s="55"/>
    </row>
    <row r="16967" spans="7:11" ht="15" customHeight="1" x14ac:dyDescent="0.3">
      <c r="G16967" s="55"/>
      <c r="H16967" s="55"/>
      <c r="I16967" s="55"/>
      <c r="J16967" s="55"/>
      <c r="K16967" s="55"/>
    </row>
    <row r="16968" spans="7:11" ht="15" customHeight="1" x14ac:dyDescent="0.3">
      <c r="G16968" s="55"/>
      <c r="H16968" s="55"/>
      <c r="I16968" s="55"/>
      <c r="J16968" s="55"/>
      <c r="K16968" s="55"/>
    </row>
    <row r="16969" spans="7:11" ht="15" customHeight="1" x14ac:dyDescent="0.3">
      <c r="G16969" s="55"/>
      <c r="H16969" s="55"/>
      <c r="I16969" s="55"/>
      <c r="J16969" s="55"/>
      <c r="K16969" s="55"/>
    </row>
    <row r="16970" spans="7:11" ht="15" customHeight="1" x14ac:dyDescent="0.3">
      <c r="G16970" s="55"/>
      <c r="H16970" s="55"/>
      <c r="I16970" s="55"/>
      <c r="J16970" s="55"/>
      <c r="K16970" s="55"/>
    </row>
    <row r="16971" spans="7:11" ht="15" customHeight="1" x14ac:dyDescent="0.3">
      <c r="G16971" s="55"/>
      <c r="H16971" s="55"/>
      <c r="I16971" s="55"/>
      <c r="J16971" s="55"/>
      <c r="K16971" s="55"/>
    </row>
    <row r="16972" spans="7:11" ht="15" customHeight="1" x14ac:dyDescent="0.3">
      <c r="G16972" s="55"/>
      <c r="H16972" s="55"/>
      <c r="I16972" s="55"/>
      <c r="J16972" s="55"/>
      <c r="K16972" s="55"/>
    </row>
    <row r="16973" spans="7:11" ht="15" customHeight="1" x14ac:dyDescent="0.3">
      <c r="G16973" s="55"/>
      <c r="H16973" s="55"/>
      <c r="I16973" s="55"/>
      <c r="J16973" s="55"/>
      <c r="K16973" s="55"/>
    </row>
    <row r="16974" spans="7:11" ht="15" customHeight="1" x14ac:dyDescent="0.3">
      <c r="G16974" s="55"/>
      <c r="H16974" s="55"/>
      <c r="I16974" s="55"/>
      <c r="J16974" s="55"/>
      <c r="K16974" s="55"/>
    </row>
    <row r="16975" spans="7:11" ht="15" customHeight="1" x14ac:dyDescent="0.3">
      <c r="G16975" s="55"/>
      <c r="H16975" s="55"/>
      <c r="I16975" s="55"/>
      <c r="J16975" s="55"/>
      <c r="K16975" s="55"/>
    </row>
    <row r="16976" spans="7:11" ht="15" customHeight="1" x14ac:dyDescent="0.3">
      <c r="G16976" s="55"/>
      <c r="H16976" s="55"/>
      <c r="I16976" s="55"/>
      <c r="J16976" s="55"/>
      <c r="K16976" s="55"/>
    </row>
    <row r="16977" spans="7:11" ht="15" customHeight="1" x14ac:dyDescent="0.3">
      <c r="G16977" s="55"/>
      <c r="H16977" s="55"/>
      <c r="I16977" s="55"/>
      <c r="J16977" s="55"/>
      <c r="K16977" s="55"/>
    </row>
    <row r="16978" spans="7:11" ht="15" customHeight="1" x14ac:dyDescent="0.3">
      <c r="G16978" s="55"/>
      <c r="H16978" s="55"/>
      <c r="I16978" s="55"/>
      <c r="J16978" s="55"/>
      <c r="K16978" s="55"/>
    </row>
    <row r="16979" spans="7:11" ht="15" customHeight="1" x14ac:dyDescent="0.3">
      <c r="G16979" s="55"/>
      <c r="H16979" s="55"/>
      <c r="I16979" s="55"/>
      <c r="J16979" s="55"/>
      <c r="K16979" s="55"/>
    </row>
    <row r="16980" spans="7:11" ht="15" customHeight="1" x14ac:dyDescent="0.3">
      <c r="G16980" s="55"/>
      <c r="H16980" s="55"/>
      <c r="I16980" s="55"/>
      <c r="J16980" s="55"/>
      <c r="K16980" s="55"/>
    </row>
    <row r="16981" spans="7:11" ht="15" customHeight="1" x14ac:dyDescent="0.3">
      <c r="G16981" s="55"/>
      <c r="H16981" s="55"/>
      <c r="I16981" s="55"/>
      <c r="J16981" s="55"/>
      <c r="K16981" s="55"/>
    </row>
    <row r="16982" spans="7:11" ht="15" customHeight="1" x14ac:dyDescent="0.3">
      <c r="G16982" s="55"/>
      <c r="H16982" s="55"/>
      <c r="I16982" s="55"/>
      <c r="J16982" s="55"/>
      <c r="K16982" s="55"/>
    </row>
    <row r="16983" spans="7:11" ht="15" customHeight="1" x14ac:dyDescent="0.3">
      <c r="G16983" s="55"/>
      <c r="H16983" s="55"/>
      <c r="I16983" s="55"/>
      <c r="J16983" s="55"/>
      <c r="K16983" s="55"/>
    </row>
    <row r="16984" spans="7:11" ht="15" customHeight="1" x14ac:dyDescent="0.3">
      <c r="G16984" s="55"/>
      <c r="H16984" s="55"/>
      <c r="I16984" s="55"/>
      <c r="J16984" s="55"/>
      <c r="K16984" s="55"/>
    </row>
    <row r="16985" spans="7:11" ht="15" customHeight="1" x14ac:dyDescent="0.3">
      <c r="G16985" s="55"/>
      <c r="H16985" s="55"/>
      <c r="I16985" s="55"/>
      <c r="J16985" s="55"/>
      <c r="K16985" s="55"/>
    </row>
    <row r="16986" spans="7:11" ht="15" customHeight="1" x14ac:dyDescent="0.3">
      <c r="G16986" s="55"/>
      <c r="H16986" s="55"/>
      <c r="I16986" s="55"/>
      <c r="J16986" s="55"/>
      <c r="K16986" s="55"/>
    </row>
    <row r="16987" spans="7:11" ht="15" customHeight="1" x14ac:dyDescent="0.3">
      <c r="G16987" s="55"/>
      <c r="H16987" s="55"/>
      <c r="I16987" s="55"/>
      <c r="J16987" s="55"/>
      <c r="K16987" s="55"/>
    </row>
    <row r="16988" spans="7:11" ht="15" customHeight="1" x14ac:dyDescent="0.3">
      <c r="G16988" s="55"/>
      <c r="H16988" s="55"/>
      <c r="I16988" s="55"/>
      <c r="J16988" s="55"/>
      <c r="K16988" s="55"/>
    </row>
    <row r="16989" spans="7:11" ht="15" customHeight="1" x14ac:dyDescent="0.3">
      <c r="G16989" s="55"/>
      <c r="H16989" s="55"/>
      <c r="I16989" s="55"/>
      <c r="J16989" s="55"/>
      <c r="K16989" s="55"/>
    </row>
    <row r="16990" spans="7:11" ht="15" customHeight="1" x14ac:dyDescent="0.3">
      <c r="G16990" s="55"/>
      <c r="H16990" s="55"/>
      <c r="I16990" s="55"/>
      <c r="J16990" s="55"/>
      <c r="K16990" s="55"/>
    </row>
    <row r="16991" spans="7:11" ht="15" customHeight="1" x14ac:dyDescent="0.3">
      <c r="G16991" s="55"/>
      <c r="H16991" s="55"/>
      <c r="I16991" s="55"/>
      <c r="J16991" s="55"/>
      <c r="K16991" s="55"/>
    </row>
    <row r="16992" spans="7:11" ht="15" customHeight="1" x14ac:dyDescent="0.3">
      <c r="G16992" s="55"/>
      <c r="H16992" s="55"/>
      <c r="I16992" s="55"/>
      <c r="J16992" s="55"/>
      <c r="K16992" s="55"/>
    </row>
    <row r="16993" spans="7:11" ht="15" customHeight="1" x14ac:dyDescent="0.3">
      <c r="G16993" s="55"/>
      <c r="H16993" s="55"/>
      <c r="I16993" s="55"/>
      <c r="J16993" s="55"/>
      <c r="K16993" s="55"/>
    </row>
    <row r="16994" spans="7:11" ht="15" customHeight="1" x14ac:dyDescent="0.3">
      <c r="G16994" s="55"/>
      <c r="H16994" s="55"/>
      <c r="I16994" s="55"/>
      <c r="J16994" s="55"/>
      <c r="K16994" s="55"/>
    </row>
    <row r="16995" spans="7:11" ht="15" customHeight="1" x14ac:dyDescent="0.3">
      <c r="G16995" s="55"/>
      <c r="H16995" s="55"/>
      <c r="I16995" s="55"/>
      <c r="J16995" s="55"/>
      <c r="K16995" s="55"/>
    </row>
    <row r="16996" spans="7:11" ht="15" customHeight="1" x14ac:dyDescent="0.3">
      <c r="G16996" s="55"/>
      <c r="H16996" s="55"/>
      <c r="I16996" s="55"/>
      <c r="J16996" s="55"/>
      <c r="K16996" s="55"/>
    </row>
    <row r="16997" spans="7:11" ht="15" customHeight="1" x14ac:dyDescent="0.3">
      <c r="G16997" s="55"/>
      <c r="H16997" s="55"/>
      <c r="I16997" s="55"/>
      <c r="J16997" s="55"/>
      <c r="K16997" s="55"/>
    </row>
    <row r="16998" spans="7:11" ht="15" customHeight="1" x14ac:dyDescent="0.3">
      <c r="G16998" s="55"/>
      <c r="H16998" s="55"/>
      <c r="I16998" s="55"/>
      <c r="J16998" s="55"/>
      <c r="K16998" s="55"/>
    </row>
    <row r="16999" spans="7:11" ht="15" customHeight="1" x14ac:dyDescent="0.3">
      <c r="G16999" s="55"/>
      <c r="H16999" s="55"/>
      <c r="I16999" s="55"/>
      <c r="J16999" s="55"/>
      <c r="K16999" s="55"/>
    </row>
    <row r="17000" spans="7:11" ht="15" customHeight="1" x14ac:dyDescent="0.3">
      <c r="G17000" s="55"/>
      <c r="H17000" s="55"/>
      <c r="I17000" s="55"/>
      <c r="J17000" s="55"/>
      <c r="K17000" s="55"/>
    </row>
    <row r="17001" spans="7:11" ht="15" customHeight="1" x14ac:dyDescent="0.3">
      <c r="G17001" s="55"/>
      <c r="H17001" s="55"/>
      <c r="I17001" s="55"/>
      <c r="J17001" s="55"/>
      <c r="K17001" s="55"/>
    </row>
    <row r="17002" spans="7:11" ht="15" customHeight="1" x14ac:dyDescent="0.3">
      <c r="G17002" s="55"/>
      <c r="H17002" s="55"/>
      <c r="I17002" s="55"/>
      <c r="J17002" s="55"/>
      <c r="K17002" s="55"/>
    </row>
    <row r="17003" spans="7:11" ht="15" customHeight="1" x14ac:dyDescent="0.3">
      <c r="G17003" s="55"/>
      <c r="H17003" s="55"/>
      <c r="I17003" s="55"/>
      <c r="J17003" s="55"/>
      <c r="K17003" s="55"/>
    </row>
    <row r="17004" spans="7:11" ht="15" customHeight="1" x14ac:dyDescent="0.3">
      <c r="G17004" s="55"/>
      <c r="H17004" s="55"/>
      <c r="I17004" s="55"/>
      <c r="J17004" s="55"/>
      <c r="K17004" s="55"/>
    </row>
    <row r="17005" spans="7:11" ht="15" customHeight="1" x14ac:dyDescent="0.3">
      <c r="G17005" s="55"/>
      <c r="H17005" s="55"/>
      <c r="I17005" s="55"/>
      <c r="J17005" s="55"/>
      <c r="K17005" s="55"/>
    </row>
    <row r="17006" spans="7:11" ht="15" customHeight="1" x14ac:dyDescent="0.3">
      <c r="G17006" s="55"/>
      <c r="H17006" s="55"/>
      <c r="I17006" s="55"/>
      <c r="J17006" s="55"/>
      <c r="K17006" s="55"/>
    </row>
    <row r="17007" spans="7:11" ht="15" customHeight="1" x14ac:dyDescent="0.3">
      <c r="G17007" s="55"/>
      <c r="H17007" s="55"/>
      <c r="I17007" s="55"/>
      <c r="J17007" s="55"/>
      <c r="K17007" s="55"/>
    </row>
    <row r="17008" spans="7:11" ht="15" customHeight="1" x14ac:dyDescent="0.3">
      <c r="G17008" s="55"/>
      <c r="H17008" s="55"/>
      <c r="I17008" s="55"/>
      <c r="J17008" s="55"/>
      <c r="K17008" s="55"/>
    </row>
    <row r="17009" spans="7:11" ht="15" customHeight="1" x14ac:dyDescent="0.3">
      <c r="G17009" s="55"/>
      <c r="H17009" s="55"/>
      <c r="I17009" s="55"/>
      <c r="J17009" s="55"/>
      <c r="K17009" s="55"/>
    </row>
    <row r="17010" spans="7:11" ht="15" customHeight="1" x14ac:dyDescent="0.3">
      <c r="G17010" s="55"/>
      <c r="H17010" s="55"/>
      <c r="I17010" s="55"/>
      <c r="J17010" s="55"/>
      <c r="K17010" s="55"/>
    </row>
    <row r="17011" spans="7:11" ht="15" customHeight="1" x14ac:dyDescent="0.3">
      <c r="G17011" s="55"/>
      <c r="H17011" s="55"/>
      <c r="I17011" s="55"/>
      <c r="J17011" s="55"/>
      <c r="K17011" s="55"/>
    </row>
    <row r="17012" spans="7:11" ht="15" customHeight="1" x14ac:dyDescent="0.3">
      <c r="G17012" s="55"/>
      <c r="H17012" s="55"/>
      <c r="I17012" s="55"/>
      <c r="J17012" s="55"/>
      <c r="K17012" s="55"/>
    </row>
    <row r="17013" spans="7:11" ht="15" customHeight="1" x14ac:dyDescent="0.3">
      <c r="G17013" s="55"/>
      <c r="H17013" s="55"/>
      <c r="I17013" s="55"/>
      <c r="J17013" s="55"/>
      <c r="K17013" s="55"/>
    </row>
    <row r="17014" spans="7:11" ht="15" customHeight="1" x14ac:dyDescent="0.3">
      <c r="G17014" s="55"/>
      <c r="H17014" s="55"/>
      <c r="I17014" s="55"/>
      <c r="J17014" s="55"/>
      <c r="K17014" s="55"/>
    </row>
    <row r="17015" spans="7:11" ht="15" customHeight="1" x14ac:dyDescent="0.3">
      <c r="G17015" s="55"/>
      <c r="H17015" s="55"/>
      <c r="I17015" s="55"/>
      <c r="J17015" s="55"/>
      <c r="K17015" s="55"/>
    </row>
    <row r="17016" spans="7:11" ht="15" customHeight="1" x14ac:dyDescent="0.3">
      <c r="G17016" s="55"/>
      <c r="H17016" s="55"/>
      <c r="I17016" s="55"/>
      <c r="J17016" s="55"/>
      <c r="K17016" s="55"/>
    </row>
    <row r="17017" spans="7:11" ht="15" customHeight="1" x14ac:dyDescent="0.3">
      <c r="G17017" s="55"/>
      <c r="H17017" s="55"/>
      <c r="I17017" s="55"/>
      <c r="J17017" s="55"/>
      <c r="K17017" s="55"/>
    </row>
    <row r="17018" spans="7:11" ht="15" customHeight="1" x14ac:dyDescent="0.3">
      <c r="G17018" s="55"/>
      <c r="H17018" s="55"/>
      <c r="I17018" s="55"/>
      <c r="J17018" s="55"/>
      <c r="K17018" s="55"/>
    </row>
    <row r="17019" spans="7:11" ht="15" customHeight="1" x14ac:dyDescent="0.3">
      <c r="G17019" s="55"/>
      <c r="H17019" s="55"/>
      <c r="I17019" s="55"/>
      <c r="J17019" s="55"/>
      <c r="K17019" s="55"/>
    </row>
    <row r="17020" spans="7:11" ht="15" customHeight="1" x14ac:dyDescent="0.3">
      <c r="G17020" s="55"/>
      <c r="H17020" s="55"/>
      <c r="I17020" s="55"/>
      <c r="J17020" s="55"/>
      <c r="K17020" s="55"/>
    </row>
    <row r="17021" spans="7:11" ht="15" customHeight="1" x14ac:dyDescent="0.3">
      <c r="G17021" s="55"/>
      <c r="H17021" s="55"/>
      <c r="I17021" s="55"/>
      <c r="J17021" s="55"/>
      <c r="K17021" s="55"/>
    </row>
    <row r="17022" spans="7:11" ht="15" customHeight="1" x14ac:dyDescent="0.3">
      <c r="G17022" s="55"/>
      <c r="H17022" s="55"/>
      <c r="I17022" s="55"/>
      <c r="J17022" s="55"/>
      <c r="K17022" s="55"/>
    </row>
    <row r="18242" spans="5:6" ht="15" customHeight="1" x14ac:dyDescent="0.3">
      <c r="E18242" s="48"/>
      <c r="F18242" s="53"/>
    </row>
    <row r="18243" spans="5:6" ht="15" customHeight="1" x14ac:dyDescent="0.3">
      <c r="E18243" s="48"/>
      <c r="F18243" s="53"/>
    </row>
    <row r="18244" spans="5:6" ht="15" customHeight="1" x14ac:dyDescent="0.3">
      <c r="E18244" s="48"/>
      <c r="F18244" s="53"/>
    </row>
    <row r="18245" spans="5:6" ht="15" customHeight="1" x14ac:dyDescent="0.3">
      <c r="E18245" s="48"/>
      <c r="F18245" s="53"/>
    </row>
    <row r="18246" spans="5:6" ht="15" customHeight="1" x14ac:dyDescent="0.3">
      <c r="E18246" s="48"/>
      <c r="F18246" s="53"/>
    </row>
    <row r="18247" spans="5:6" ht="15" customHeight="1" x14ac:dyDescent="0.3">
      <c r="E18247" s="48"/>
      <c r="F18247" s="53"/>
    </row>
    <row r="18248" spans="5:6" ht="15" customHeight="1" x14ac:dyDescent="0.3">
      <c r="E18248" s="48"/>
      <c r="F18248" s="53"/>
    </row>
    <row r="18249" spans="5:6" ht="15" customHeight="1" x14ac:dyDescent="0.3">
      <c r="E18249" s="48"/>
      <c r="F18249" s="53"/>
    </row>
    <row r="18250" spans="5:6" ht="15" customHeight="1" x14ac:dyDescent="0.3">
      <c r="E18250" s="48"/>
      <c r="F18250" s="53"/>
    </row>
    <row r="18251" spans="5:6" ht="15" customHeight="1" x14ac:dyDescent="0.3">
      <c r="E18251" s="48"/>
      <c r="F18251" s="53"/>
    </row>
    <row r="18252" spans="5:6" ht="15" customHeight="1" x14ac:dyDescent="0.3">
      <c r="E18252" s="48"/>
      <c r="F18252" s="53"/>
    </row>
    <row r="18253" spans="5:6" ht="15" customHeight="1" x14ac:dyDescent="0.3">
      <c r="E18253" s="48"/>
      <c r="F18253" s="53"/>
    </row>
    <row r="18254" spans="5:6" ht="15" customHeight="1" x14ac:dyDescent="0.3">
      <c r="E18254" s="48"/>
      <c r="F18254" s="53"/>
    </row>
    <row r="18255" spans="5:6" ht="15" customHeight="1" x14ac:dyDescent="0.3">
      <c r="E18255" s="48"/>
      <c r="F18255" s="53"/>
    </row>
    <row r="18256" spans="5:6" ht="15" customHeight="1" x14ac:dyDescent="0.3">
      <c r="E18256" s="48"/>
      <c r="F18256" s="53"/>
    </row>
    <row r="18257" spans="5:6" ht="15" customHeight="1" x14ac:dyDescent="0.3">
      <c r="E18257" s="48"/>
      <c r="F18257" s="53"/>
    </row>
    <row r="18258" spans="5:6" ht="15" customHeight="1" x14ac:dyDescent="0.3">
      <c r="E18258" s="48"/>
      <c r="F18258" s="53"/>
    </row>
    <row r="18259" spans="5:6" ht="15" customHeight="1" x14ac:dyDescent="0.3">
      <c r="E18259" s="48"/>
      <c r="F18259" s="53"/>
    </row>
    <row r="18260" spans="5:6" ht="15" customHeight="1" x14ac:dyDescent="0.3">
      <c r="E18260" s="48"/>
      <c r="F18260" s="53"/>
    </row>
    <row r="18261" spans="5:6" ht="15" customHeight="1" x14ac:dyDescent="0.3">
      <c r="E18261" s="48"/>
      <c r="F18261" s="53"/>
    </row>
    <row r="18262" spans="5:6" ht="15" customHeight="1" x14ac:dyDescent="0.3">
      <c r="E18262" s="48"/>
      <c r="F18262" s="53"/>
    </row>
    <row r="18263" spans="5:6" ht="15" customHeight="1" x14ac:dyDescent="0.3">
      <c r="E18263" s="48"/>
      <c r="F18263" s="53"/>
    </row>
    <row r="18264" spans="5:6" ht="15" customHeight="1" x14ac:dyDescent="0.3">
      <c r="E18264" s="48"/>
      <c r="F18264" s="53"/>
    </row>
    <row r="18265" spans="5:6" ht="15" customHeight="1" x14ac:dyDescent="0.3">
      <c r="E18265" s="48"/>
      <c r="F18265" s="53"/>
    </row>
    <row r="18266" spans="5:6" ht="15" customHeight="1" x14ac:dyDescent="0.3">
      <c r="E18266" s="48"/>
      <c r="F18266" s="53"/>
    </row>
    <row r="18267" spans="5:6" ht="15" customHeight="1" x14ac:dyDescent="0.3">
      <c r="E18267" s="48"/>
      <c r="F18267" s="53"/>
    </row>
    <row r="18268" spans="5:6" ht="15" customHeight="1" x14ac:dyDescent="0.3">
      <c r="E18268" s="48"/>
      <c r="F18268" s="53"/>
    </row>
    <row r="18269" spans="5:6" ht="15" customHeight="1" x14ac:dyDescent="0.3">
      <c r="E18269" s="48"/>
      <c r="F18269" s="53"/>
    </row>
    <row r="18270" spans="5:6" ht="15" customHeight="1" x14ac:dyDescent="0.3">
      <c r="E18270" s="48"/>
      <c r="F18270" s="53"/>
    </row>
    <row r="18271" spans="5:6" ht="15" customHeight="1" x14ac:dyDescent="0.3">
      <c r="E18271" s="48"/>
      <c r="F18271" s="53"/>
    </row>
    <row r="18272" spans="5:6" ht="15" customHeight="1" x14ac:dyDescent="0.3">
      <c r="E18272" s="48"/>
      <c r="F18272" s="53"/>
    </row>
    <row r="18273" spans="5:6" ht="15" customHeight="1" x14ac:dyDescent="0.3">
      <c r="E18273" s="48"/>
      <c r="F18273" s="53"/>
    </row>
    <row r="18274" spans="5:6" ht="15" customHeight="1" x14ac:dyDescent="0.3">
      <c r="E18274" s="48"/>
      <c r="F18274" s="53"/>
    </row>
    <row r="18275" spans="5:6" ht="15" customHeight="1" x14ac:dyDescent="0.3">
      <c r="E18275" s="48"/>
      <c r="F18275" s="53"/>
    </row>
    <row r="18276" spans="5:6" ht="15" customHeight="1" x14ac:dyDescent="0.3">
      <c r="E18276" s="48"/>
      <c r="F18276" s="53"/>
    </row>
    <row r="18277" spans="5:6" ht="15" customHeight="1" x14ac:dyDescent="0.3">
      <c r="E18277" s="48"/>
      <c r="F18277" s="53"/>
    </row>
    <row r="18278" spans="5:6" ht="15" customHeight="1" x14ac:dyDescent="0.3">
      <c r="E18278" s="48"/>
      <c r="F18278" s="53"/>
    </row>
    <row r="18279" spans="5:6" ht="15" customHeight="1" x14ac:dyDescent="0.3">
      <c r="E18279" s="48"/>
      <c r="F18279" s="53"/>
    </row>
    <row r="18280" spans="5:6" ht="15" customHeight="1" x14ac:dyDescent="0.3">
      <c r="E18280" s="48"/>
      <c r="F18280" s="53"/>
    </row>
    <row r="18281" spans="5:6" ht="15" customHeight="1" x14ac:dyDescent="0.3">
      <c r="E18281" s="48"/>
      <c r="F18281" s="53"/>
    </row>
    <row r="18282" spans="5:6" ht="15" customHeight="1" x14ac:dyDescent="0.3">
      <c r="E18282" s="48"/>
      <c r="F18282" s="53"/>
    </row>
    <row r="18283" spans="5:6" ht="15" customHeight="1" x14ac:dyDescent="0.3">
      <c r="E18283" s="48"/>
      <c r="F18283" s="53"/>
    </row>
    <row r="18284" spans="5:6" ht="15" customHeight="1" x14ac:dyDescent="0.3">
      <c r="E18284" s="48"/>
      <c r="F18284" s="53"/>
    </row>
    <row r="18285" spans="5:6" ht="15" customHeight="1" x14ac:dyDescent="0.3">
      <c r="E18285" s="48"/>
      <c r="F18285" s="53"/>
    </row>
    <row r="18286" spans="5:6" ht="15" customHeight="1" x14ac:dyDescent="0.3">
      <c r="E18286" s="48"/>
      <c r="F18286" s="53"/>
    </row>
    <row r="18287" spans="5:6" ht="15" customHeight="1" x14ac:dyDescent="0.3">
      <c r="E18287" s="48"/>
      <c r="F18287" s="53"/>
    </row>
    <row r="18288" spans="5:6" ht="15" customHeight="1" x14ac:dyDescent="0.3">
      <c r="E18288" s="48"/>
      <c r="F18288" s="53"/>
    </row>
    <row r="18289" spans="5:6" ht="15" customHeight="1" x14ac:dyDescent="0.3">
      <c r="E18289" s="48"/>
      <c r="F18289" s="53"/>
    </row>
    <row r="18290" spans="5:6" ht="15" customHeight="1" x14ac:dyDescent="0.3">
      <c r="E18290" s="48"/>
      <c r="F18290" s="53"/>
    </row>
    <row r="18291" spans="5:6" ht="15" customHeight="1" x14ac:dyDescent="0.3">
      <c r="E18291" s="48"/>
      <c r="F18291" s="53"/>
    </row>
    <row r="18292" spans="5:6" ht="15" customHeight="1" x14ac:dyDescent="0.3">
      <c r="E18292" s="48"/>
      <c r="F18292" s="53"/>
    </row>
    <row r="18293" spans="5:6" ht="15" customHeight="1" x14ac:dyDescent="0.3">
      <c r="E18293" s="48"/>
      <c r="F18293" s="53"/>
    </row>
    <row r="18294" spans="5:6" ht="15" customHeight="1" x14ac:dyDescent="0.3">
      <c r="E18294" s="48"/>
      <c r="F18294" s="53"/>
    </row>
    <row r="18295" spans="5:6" ht="15" customHeight="1" x14ac:dyDescent="0.3">
      <c r="E18295" s="48"/>
      <c r="F18295" s="53"/>
    </row>
    <row r="18296" spans="5:6" ht="15" customHeight="1" x14ac:dyDescent="0.3">
      <c r="E18296" s="48"/>
      <c r="F18296" s="53"/>
    </row>
    <row r="18297" spans="5:6" ht="15" customHeight="1" x14ac:dyDescent="0.3">
      <c r="E18297" s="48"/>
      <c r="F18297" s="53"/>
    </row>
    <row r="18298" spans="5:6" ht="15" customHeight="1" x14ac:dyDescent="0.3">
      <c r="E18298" s="48"/>
      <c r="F18298" s="53"/>
    </row>
    <row r="18299" spans="5:6" ht="15" customHeight="1" x14ac:dyDescent="0.3">
      <c r="E18299" s="48"/>
      <c r="F18299" s="53"/>
    </row>
    <row r="18300" spans="5:6" ht="15" customHeight="1" x14ac:dyDescent="0.3">
      <c r="E18300" s="48"/>
      <c r="F18300" s="53"/>
    </row>
    <row r="18301" spans="5:6" ht="15" customHeight="1" x14ac:dyDescent="0.3">
      <c r="E18301" s="48"/>
      <c r="F18301" s="53"/>
    </row>
    <row r="18302" spans="5:6" ht="15" customHeight="1" x14ac:dyDescent="0.3">
      <c r="E18302" s="48"/>
      <c r="F18302" s="53"/>
    </row>
    <row r="18303" spans="5:6" ht="15" customHeight="1" x14ac:dyDescent="0.3">
      <c r="E18303" s="48"/>
      <c r="F18303" s="53"/>
    </row>
    <row r="18304" spans="5:6" ht="15" customHeight="1" x14ac:dyDescent="0.3">
      <c r="E18304" s="48"/>
      <c r="F18304" s="53"/>
    </row>
    <row r="18305" spans="5:6" ht="15" customHeight="1" x14ac:dyDescent="0.3">
      <c r="E18305" s="48"/>
      <c r="F18305" s="53"/>
    </row>
    <row r="18306" spans="5:6" ht="15" customHeight="1" x14ac:dyDescent="0.3">
      <c r="E18306" s="48"/>
      <c r="F18306" s="53"/>
    </row>
    <row r="18307" spans="5:6" ht="15" customHeight="1" x14ac:dyDescent="0.3">
      <c r="E18307" s="48"/>
      <c r="F18307" s="53"/>
    </row>
    <row r="18308" spans="5:6" ht="15" customHeight="1" x14ac:dyDescent="0.3">
      <c r="E18308" s="48"/>
      <c r="F18308" s="53"/>
    </row>
    <row r="18309" spans="5:6" ht="15" customHeight="1" x14ac:dyDescent="0.3">
      <c r="E18309" s="48"/>
      <c r="F18309" s="53"/>
    </row>
    <row r="18310" spans="5:6" ht="15" customHeight="1" x14ac:dyDescent="0.3">
      <c r="E18310" s="48"/>
      <c r="F18310" s="53"/>
    </row>
    <row r="18311" spans="5:6" ht="15" customHeight="1" x14ac:dyDescent="0.3">
      <c r="E18311" s="48"/>
      <c r="F18311" s="53"/>
    </row>
    <row r="18312" spans="5:6" ht="15" customHeight="1" x14ac:dyDescent="0.3">
      <c r="E18312" s="48"/>
      <c r="F18312" s="53"/>
    </row>
    <row r="18313" spans="5:6" ht="15" customHeight="1" x14ac:dyDescent="0.3">
      <c r="E18313" s="48"/>
      <c r="F18313" s="53"/>
    </row>
    <row r="18314" spans="5:6" ht="15" customHeight="1" x14ac:dyDescent="0.3">
      <c r="E18314" s="48"/>
      <c r="F18314" s="53"/>
    </row>
    <row r="18315" spans="5:6" ht="15" customHeight="1" x14ac:dyDescent="0.3">
      <c r="E18315" s="48"/>
      <c r="F18315" s="53"/>
    </row>
    <row r="18316" spans="5:6" ht="15" customHeight="1" x14ac:dyDescent="0.3">
      <c r="E18316" s="48"/>
      <c r="F18316" s="53"/>
    </row>
    <row r="18317" spans="5:6" ht="15" customHeight="1" x14ac:dyDescent="0.3">
      <c r="E18317" s="48"/>
      <c r="F18317" s="53"/>
    </row>
    <row r="18318" spans="5:6" ht="15" customHeight="1" x14ac:dyDescent="0.3">
      <c r="E18318" s="48"/>
      <c r="F18318" s="53"/>
    </row>
    <row r="18319" spans="5:6" ht="15" customHeight="1" x14ac:dyDescent="0.3">
      <c r="E18319" s="48"/>
      <c r="F18319" s="53"/>
    </row>
    <row r="18320" spans="5:6" ht="15" customHeight="1" x14ac:dyDescent="0.3">
      <c r="E18320" s="48"/>
      <c r="F18320" s="53"/>
    </row>
    <row r="18321" spans="5:6" ht="15" customHeight="1" x14ac:dyDescent="0.3">
      <c r="E18321" s="48"/>
      <c r="F18321" s="53"/>
    </row>
    <row r="18322" spans="5:6" ht="15" customHeight="1" x14ac:dyDescent="0.3">
      <c r="E18322" s="48"/>
      <c r="F18322" s="53"/>
    </row>
    <row r="18323" spans="5:6" ht="15" customHeight="1" x14ac:dyDescent="0.3">
      <c r="E18323" s="48"/>
      <c r="F18323" s="53"/>
    </row>
    <row r="18324" spans="5:6" ht="15" customHeight="1" x14ac:dyDescent="0.3">
      <c r="E18324" s="48"/>
      <c r="F18324" s="53"/>
    </row>
    <row r="18325" spans="5:6" ht="15" customHeight="1" x14ac:dyDescent="0.3">
      <c r="E18325" s="48"/>
      <c r="F18325" s="53"/>
    </row>
    <row r="18326" spans="5:6" ht="15" customHeight="1" x14ac:dyDescent="0.3">
      <c r="E18326" s="48"/>
      <c r="F18326" s="53"/>
    </row>
    <row r="18327" spans="5:6" ht="15" customHeight="1" x14ac:dyDescent="0.3">
      <c r="E18327" s="48"/>
      <c r="F18327" s="53"/>
    </row>
    <row r="18328" spans="5:6" ht="15" customHeight="1" x14ac:dyDescent="0.3">
      <c r="E18328" s="48"/>
      <c r="F18328" s="53"/>
    </row>
    <row r="18329" spans="5:6" ht="15" customHeight="1" x14ac:dyDescent="0.3">
      <c r="E18329" s="48"/>
      <c r="F18329" s="53"/>
    </row>
    <row r="18330" spans="5:6" ht="15" customHeight="1" x14ac:dyDescent="0.3">
      <c r="E18330" s="48"/>
      <c r="F18330" s="53"/>
    </row>
    <row r="18331" spans="5:6" ht="15" customHeight="1" x14ac:dyDescent="0.3">
      <c r="E18331" s="48"/>
      <c r="F18331" s="53"/>
    </row>
    <row r="18332" spans="5:6" ht="15" customHeight="1" x14ac:dyDescent="0.3">
      <c r="E18332" s="48"/>
      <c r="F18332" s="53"/>
    </row>
    <row r="18333" spans="5:6" ht="15" customHeight="1" x14ac:dyDescent="0.3">
      <c r="E18333" s="48"/>
      <c r="F18333" s="53"/>
    </row>
    <row r="18334" spans="5:6" ht="15" customHeight="1" x14ac:dyDescent="0.3">
      <c r="E18334" s="48"/>
      <c r="F18334" s="53"/>
    </row>
    <row r="18335" spans="5:6" ht="15" customHeight="1" x14ac:dyDescent="0.3">
      <c r="E18335" s="48"/>
      <c r="F18335" s="53"/>
    </row>
    <row r="18336" spans="5:6" ht="15" customHeight="1" x14ac:dyDescent="0.3">
      <c r="E18336" s="48"/>
      <c r="F18336" s="53"/>
    </row>
    <row r="18337" spans="5:6" ht="15" customHeight="1" x14ac:dyDescent="0.3">
      <c r="E18337" s="48"/>
      <c r="F18337" s="53"/>
    </row>
    <row r="32846" spans="4:4" ht="15" customHeight="1" x14ac:dyDescent="0.3">
      <c r="D32846" s="48"/>
    </row>
    <row r="32847" spans="4:4" ht="15" customHeight="1" x14ac:dyDescent="0.3">
      <c r="D32847" s="48"/>
    </row>
    <row r="32848" spans="4:4" ht="15" customHeight="1" x14ac:dyDescent="0.3">
      <c r="D32848" s="48"/>
    </row>
    <row r="32849" spans="4:4" ht="15" customHeight="1" x14ac:dyDescent="0.3">
      <c r="D32849" s="48"/>
    </row>
    <row r="32850" spans="4:4" ht="15" customHeight="1" x14ac:dyDescent="0.3">
      <c r="D32850" s="48"/>
    </row>
    <row r="32851" spans="4:4" ht="15" customHeight="1" x14ac:dyDescent="0.3">
      <c r="D32851" s="48"/>
    </row>
    <row r="32852" spans="4:4" ht="15" customHeight="1" x14ac:dyDescent="0.3">
      <c r="D32852" s="48"/>
    </row>
    <row r="32853" spans="4:4" ht="15" customHeight="1" x14ac:dyDescent="0.3">
      <c r="D32853" s="48"/>
    </row>
    <row r="32854" spans="4:4" ht="15" customHeight="1" x14ac:dyDescent="0.3">
      <c r="D32854" s="48"/>
    </row>
    <row r="32855" spans="4:4" ht="15" customHeight="1" x14ac:dyDescent="0.3">
      <c r="D32855" s="48"/>
    </row>
    <row r="32856" spans="4:4" ht="15" customHeight="1" x14ac:dyDescent="0.3">
      <c r="D32856" s="48"/>
    </row>
    <row r="32857" spans="4:4" ht="15" customHeight="1" x14ac:dyDescent="0.3">
      <c r="D32857" s="48"/>
    </row>
    <row r="32858" spans="4:4" ht="15" customHeight="1" x14ac:dyDescent="0.3">
      <c r="D32858" s="48"/>
    </row>
    <row r="32859" spans="4:4" ht="15" customHeight="1" x14ac:dyDescent="0.3">
      <c r="D32859" s="48"/>
    </row>
    <row r="32860" spans="4:4" ht="15" customHeight="1" x14ac:dyDescent="0.3">
      <c r="D32860" s="48"/>
    </row>
    <row r="32861" spans="4:4" ht="15" customHeight="1" x14ac:dyDescent="0.3">
      <c r="D32861" s="48"/>
    </row>
    <row r="32862" spans="4:4" ht="15" customHeight="1" x14ac:dyDescent="0.3">
      <c r="D32862" s="48"/>
    </row>
    <row r="32863" spans="4:4" ht="15" customHeight="1" x14ac:dyDescent="0.3">
      <c r="D32863" s="48"/>
    </row>
    <row r="32864" spans="4:4" ht="15" customHeight="1" x14ac:dyDescent="0.3">
      <c r="D32864" s="48"/>
    </row>
    <row r="32865" spans="4:4" ht="15" customHeight="1" x14ac:dyDescent="0.3">
      <c r="D32865" s="48"/>
    </row>
    <row r="32866" spans="4:4" ht="15" customHeight="1" x14ac:dyDescent="0.3">
      <c r="D32866" s="48"/>
    </row>
    <row r="32867" spans="4:4" ht="15" customHeight="1" x14ac:dyDescent="0.3">
      <c r="D32867" s="48"/>
    </row>
    <row r="32868" spans="4:4" ht="15" customHeight="1" x14ac:dyDescent="0.3">
      <c r="D32868" s="48"/>
    </row>
    <row r="32869" spans="4:4" ht="15" customHeight="1" x14ac:dyDescent="0.3">
      <c r="D32869" s="48"/>
    </row>
    <row r="32870" spans="4:4" ht="15" customHeight="1" x14ac:dyDescent="0.3">
      <c r="D32870" s="48"/>
    </row>
    <row r="32871" spans="4:4" ht="15" customHeight="1" x14ac:dyDescent="0.3">
      <c r="D32871" s="48"/>
    </row>
    <row r="32872" spans="4:4" ht="15" customHeight="1" x14ac:dyDescent="0.3">
      <c r="D32872" s="48"/>
    </row>
    <row r="32873" spans="4:4" ht="15" customHeight="1" x14ac:dyDescent="0.3">
      <c r="D32873" s="48"/>
    </row>
    <row r="32874" spans="4:4" ht="15" customHeight="1" x14ac:dyDescent="0.3">
      <c r="D32874" s="48"/>
    </row>
    <row r="32875" spans="4:4" ht="15" customHeight="1" x14ac:dyDescent="0.3">
      <c r="D32875" s="48"/>
    </row>
    <row r="32876" spans="4:4" ht="15" customHeight="1" x14ac:dyDescent="0.3">
      <c r="D32876" s="48"/>
    </row>
    <row r="32877" spans="4:4" ht="15" customHeight="1" x14ac:dyDescent="0.3">
      <c r="D32877" s="48"/>
    </row>
    <row r="32878" spans="4:4" ht="15" customHeight="1" x14ac:dyDescent="0.3">
      <c r="D32878" s="48"/>
    </row>
    <row r="32879" spans="4:4" ht="15" customHeight="1" x14ac:dyDescent="0.3">
      <c r="D32879" s="48"/>
    </row>
    <row r="32880" spans="4:4" ht="15" customHeight="1" x14ac:dyDescent="0.3">
      <c r="D32880" s="48"/>
    </row>
    <row r="32881" spans="4:4" ht="15" customHeight="1" x14ac:dyDescent="0.3">
      <c r="D32881" s="48"/>
    </row>
    <row r="32882" spans="4:4" ht="15" customHeight="1" x14ac:dyDescent="0.3">
      <c r="D32882" s="48"/>
    </row>
    <row r="32883" spans="4:4" ht="15" customHeight="1" x14ac:dyDescent="0.3">
      <c r="D32883" s="48"/>
    </row>
    <row r="32884" spans="4:4" ht="15" customHeight="1" x14ac:dyDescent="0.3">
      <c r="D32884" s="48"/>
    </row>
    <row r="32885" spans="4:4" ht="15" customHeight="1" x14ac:dyDescent="0.3">
      <c r="D32885" s="48"/>
    </row>
    <row r="32886" spans="4:4" ht="15" customHeight="1" x14ac:dyDescent="0.3">
      <c r="D32886" s="48"/>
    </row>
    <row r="32887" spans="4:4" ht="15" customHeight="1" x14ac:dyDescent="0.3">
      <c r="D32887" s="48"/>
    </row>
    <row r="32888" spans="4:4" ht="15" customHeight="1" x14ac:dyDescent="0.3">
      <c r="D32888" s="48"/>
    </row>
    <row r="32889" spans="4:4" ht="15" customHeight="1" x14ac:dyDescent="0.3">
      <c r="D32889" s="48"/>
    </row>
    <row r="32890" spans="4:4" ht="15" customHeight="1" x14ac:dyDescent="0.3">
      <c r="D32890" s="48"/>
    </row>
    <row r="32891" spans="4:4" ht="15" customHeight="1" x14ac:dyDescent="0.3">
      <c r="D32891" s="48"/>
    </row>
    <row r="32892" spans="4:4" ht="15" customHeight="1" x14ac:dyDescent="0.3">
      <c r="D32892" s="48"/>
    </row>
    <row r="32893" spans="4:4" ht="15" customHeight="1" x14ac:dyDescent="0.3">
      <c r="D32893" s="48"/>
    </row>
    <row r="32894" spans="4:4" ht="15" customHeight="1" x14ac:dyDescent="0.3">
      <c r="D32894" s="48"/>
    </row>
    <row r="32895" spans="4:4" ht="15" customHeight="1" x14ac:dyDescent="0.3">
      <c r="D32895" s="48"/>
    </row>
    <row r="32896" spans="4:4" ht="15" customHeight="1" x14ac:dyDescent="0.3">
      <c r="D32896" s="48"/>
    </row>
    <row r="32897" spans="4:4" ht="15" customHeight="1" x14ac:dyDescent="0.3">
      <c r="D32897" s="48"/>
    </row>
    <row r="32898" spans="4:4" ht="15" customHeight="1" x14ac:dyDescent="0.3">
      <c r="D32898" s="48"/>
    </row>
    <row r="32899" spans="4:4" ht="15" customHeight="1" x14ac:dyDescent="0.3">
      <c r="D32899" s="48"/>
    </row>
    <row r="32900" spans="4:4" ht="15" customHeight="1" x14ac:dyDescent="0.3">
      <c r="D32900" s="48"/>
    </row>
    <row r="32901" spans="4:4" ht="15" customHeight="1" x14ac:dyDescent="0.3">
      <c r="D32901" s="48"/>
    </row>
    <row r="32902" spans="4:4" ht="15" customHeight="1" x14ac:dyDescent="0.3">
      <c r="D32902" s="48"/>
    </row>
    <row r="32903" spans="4:4" ht="15" customHeight="1" x14ac:dyDescent="0.3">
      <c r="D32903" s="48"/>
    </row>
    <row r="32904" spans="4:4" ht="15" customHeight="1" x14ac:dyDescent="0.3">
      <c r="D32904" s="48"/>
    </row>
    <row r="32905" spans="4:4" ht="15" customHeight="1" x14ac:dyDescent="0.3">
      <c r="D32905" s="48"/>
    </row>
    <row r="32906" spans="4:4" ht="15" customHeight="1" x14ac:dyDescent="0.3">
      <c r="D32906" s="48"/>
    </row>
    <row r="32907" spans="4:4" ht="15" customHeight="1" x14ac:dyDescent="0.3">
      <c r="D32907" s="48"/>
    </row>
    <row r="32908" spans="4:4" ht="15" customHeight="1" x14ac:dyDescent="0.3">
      <c r="D32908" s="48"/>
    </row>
    <row r="32909" spans="4:4" ht="15" customHeight="1" x14ac:dyDescent="0.3">
      <c r="D32909" s="48"/>
    </row>
    <row r="32910" spans="4:4" ht="15" customHeight="1" x14ac:dyDescent="0.3">
      <c r="D32910" s="48"/>
    </row>
    <row r="32911" spans="4:4" ht="15" customHeight="1" x14ac:dyDescent="0.3">
      <c r="D32911" s="48"/>
    </row>
    <row r="32912" spans="4:4" ht="15" customHeight="1" x14ac:dyDescent="0.3">
      <c r="D32912" s="48"/>
    </row>
    <row r="32913" spans="4:4" ht="15" customHeight="1" x14ac:dyDescent="0.3">
      <c r="D32913" s="48"/>
    </row>
    <row r="32914" spans="4:4" ht="15" customHeight="1" x14ac:dyDescent="0.3">
      <c r="D32914" s="48"/>
    </row>
    <row r="32915" spans="4:4" ht="15" customHeight="1" x14ac:dyDescent="0.3">
      <c r="D32915" s="48"/>
    </row>
    <row r="32916" spans="4:4" ht="15" customHeight="1" x14ac:dyDescent="0.3">
      <c r="D32916" s="48"/>
    </row>
    <row r="32917" spans="4:4" ht="15" customHeight="1" x14ac:dyDescent="0.3">
      <c r="D32917" s="48"/>
    </row>
    <row r="32918" spans="4:4" ht="15" customHeight="1" x14ac:dyDescent="0.3">
      <c r="D32918" s="48"/>
    </row>
    <row r="32919" spans="4:4" ht="15" customHeight="1" x14ac:dyDescent="0.3">
      <c r="D32919" s="48"/>
    </row>
    <row r="32920" spans="4:4" ht="15" customHeight="1" x14ac:dyDescent="0.3">
      <c r="D32920" s="48"/>
    </row>
    <row r="32921" spans="4:4" ht="15" customHeight="1" x14ac:dyDescent="0.3">
      <c r="D32921" s="48"/>
    </row>
    <row r="32922" spans="4:4" ht="15" customHeight="1" x14ac:dyDescent="0.3">
      <c r="D32922" s="48"/>
    </row>
    <row r="32923" spans="4:4" ht="15" customHeight="1" x14ac:dyDescent="0.3">
      <c r="D32923" s="48"/>
    </row>
    <row r="32924" spans="4:4" ht="15" customHeight="1" x14ac:dyDescent="0.3">
      <c r="D32924" s="48"/>
    </row>
    <row r="32925" spans="4:4" ht="15" customHeight="1" x14ac:dyDescent="0.3">
      <c r="D32925" s="48"/>
    </row>
    <row r="32926" spans="4:4" ht="15" customHeight="1" x14ac:dyDescent="0.3">
      <c r="D32926" s="48"/>
    </row>
    <row r="32927" spans="4:4" ht="15" customHeight="1" x14ac:dyDescent="0.3">
      <c r="D32927" s="48"/>
    </row>
    <row r="32928" spans="4:4" ht="15" customHeight="1" x14ac:dyDescent="0.3">
      <c r="D32928" s="48"/>
    </row>
    <row r="32929" spans="4:4" ht="15" customHeight="1" x14ac:dyDescent="0.3">
      <c r="D32929" s="48"/>
    </row>
    <row r="34274" spans="4:4" ht="15" customHeight="1" x14ac:dyDescent="0.3">
      <c r="D34274" s="48"/>
    </row>
    <row r="34275" spans="4:4" ht="15" customHeight="1" x14ac:dyDescent="0.3">
      <c r="D34275" s="48"/>
    </row>
    <row r="34276" spans="4:4" ht="15" customHeight="1" x14ac:dyDescent="0.3">
      <c r="D34276" s="48"/>
    </row>
    <row r="34277" spans="4:4" ht="15" customHeight="1" x14ac:dyDescent="0.3">
      <c r="D34277" s="48"/>
    </row>
    <row r="34278" spans="4:4" ht="15" customHeight="1" x14ac:dyDescent="0.3">
      <c r="D34278" s="48"/>
    </row>
    <row r="34279" spans="4:4" ht="15" customHeight="1" x14ac:dyDescent="0.3">
      <c r="D34279" s="48"/>
    </row>
    <row r="34280" spans="4:4" ht="15" customHeight="1" x14ac:dyDescent="0.3">
      <c r="D34280" s="48"/>
    </row>
    <row r="34281" spans="4:4" ht="15" customHeight="1" x14ac:dyDescent="0.3">
      <c r="D34281" s="48"/>
    </row>
    <row r="34282" spans="4:4" ht="15" customHeight="1" x14ac:dyDescent="0.3">
      <c r="D34282" s="48"/>
    </row>
    <row r="34283" spans="4:4" ht="15" customHeight="1" x14ac:dyDescent="0.3">
      <c r="D34283" s="48"/>
    </row>
    <row r="34284" spans="4:4" ht="15" customHeight="1" x14ac:dyDescent="0.3">
      <c r="D34284" s="48"/>
    </row>
    <row r="34285" spans="4:4" ht="15" customHeight="1" x14ac:dyDescent="0.3">
      <c r="D34285" s="48"/>
    </row>
    <row r="34286" spans="4:4" ht="15" customHeight="1" x14ac:dyDescent="0.3">
      <c r="D34286" s="48"/>
    </row>
    <row r="34287" spans="4:4" ht="15" customHeight="1" x14ac:dyDescent="0.3">
      <c r="D34287" s="48"/>
    </row>
    <row r="34288" spans="4:4" ht="15" customHeight="1" x14ac:dyDescent="0.3">
      <c r="D34288" s="48"/>
    </row>
    <row r="34289" spans="4:4" ht="15" customHeight="1" x14ac:dyDescent="0.3">
      <c r="D34289" s="48"/>
    </row>
    <row r="34290" spans="4:4" ht="15" customHeight="1" x14ac:dyDescent="0.3">
      <c r="D34290" s="48"/>
    </row>
    <row r="34291" spans="4:4" ht="15" customHeight="1" x14ac:dyDescent="0.3">
      <c r="D34291" s="48"/>
    </row>
    <row r="34292" spans="4:4" ht="15" customHeight="1" x14ac:dyDescent="0.3">
      <c r="D34292" s="48"/>
    </row>
    <row r="34293" spans="4:4" ht="15" customHeight="1" x14ac:dyDescent="0.3">
      <c r="D34293" s="48"/>
    </row>
    <row r="34294" spans="4:4" ht="15" customHeight="1" x14ac:dyDescent="0.3">
      <c r="D34294" s="48"/>
    </row>
    <row r="34295" spans="4:4" ht="15" customHeight="1" x14ac:dyDescent="0.3">
      <c r="D34295" s="48"/>
    </row>
    <row r="34296" spans="4:4" ht="15" customHeight="1" x14ac:dyDescent="0.3">
      <c r="D34296" s="48"/>
    </row>
    <row r="34297" spans="4:4" ht="15" customHeight="1" x14ac:dyDescent="0.3">
      <c r="D34297" s="48"/>
    </row>
    <row r="34298" spans="4:4" ht="15" customHeight="1" x14ac:dyDescent="0.3">
      <c r="D34298" s="48"/>
    </row>
    <row r="34299" spans="4:4" ht="15" customHeight="1" x14ac:dyDescent="0.3">
      <c r="D34299" s="48"/>
    </row>
    <row r="34300" spans="4:4" ht="15" customHeight="1" x14ac:dyDescent="0.3">
      <c r="D34300" s="48"/>
    </row>
    <row r="34301" spans="4:4" ht="15" customHeight="1" x14ac:dyDescent="0.3">
      <c r="D34301" s="48"/>
    </row>
    <row r="34302" spans="4:4" ht="15" customHeight="1" x14ac:dyDescent="0.3">
      <c r="D34302" s="48"/>
    </row>
    <row r="34303" spans="4:4" ht="15" customHeight="1" x14ac:dyDescent="0.3">
      <c r="D34303" s="48"/>
    </row>
    <row r="34304" spans="4:4" ht="15" customHeight="1" x14ac:dyDescent="0.3">
      <c r="D34304" s="48"/>
    </row>
    <row r="34305" spans="4:4" ht="15" customHeight="1" x14ac:dyDescent="0.3">
      <c r="D34305" s="48"/>
    </row>
    <row r="34306" spans="4:4" ht="15" customHeight="1" x14ac:dyDescent="0.3">
      <c r="D34306" s="48"/>
    </row>
    <row r="34307" spans="4:4" ht="15" customHeight="1" x14ac:dyDescent="0.3">
      <c r="D34307" s="48"/>
    </row>
    <row r="34308" spans="4:4" ht="15" customHeight="1" x14ac:dyDescent="0.3">
      <c r="D34308" s="48"/>
    </row>
    <row r="34309" spans="4:4" ht="15" customHeight="1" x14ac:dyDescent="0.3">
      <c r="D34309" s="48"/>
    </row>
    <row r="34310" spans="4:4" ht="15" customHeight="1" x14ac:dyDescent="0.3">
      <c r="D34310" s="48"/>
    </row>
    <row r="34311" spans="4:4" ht="15" customHeight="1" x14ac:dyDescent="0.3">
      <c r="D34311" s="48"/>
    </row>
    <row r="34312" spans="4:4" ht="15" customHeight="1" x14ac:dyDescent="0.3">
      <c r="D34312" s="48"/>
    </row>
    <row r="34313" spans="4:4" ht="15" customHeight="1" x14ac:dyDescent="0.3">
      <c r="D34313" s="48"/>
    </row>
    <row r="34314" spans="4:4" ht="15" customHeight="1" x14ac:dyDescent="0.3">
      <c r="D34314" s="48"/>
    </row>
    <row r="34315" spans="4:4" ht="15" customHeight="1" x14ac:dyDescent="0.3">
      <c r="D34315" s="48"/>
    </row>
    <row r="34316" spans="4:4" ht="15" customHeight="1" x14ac:dyDescent="0.3">
      <c r="D34316" s="48"/>
    </row>
    <row r="34317" spans="4:4" ht="15" customHeight="1" x14ac:dyDescent="0.3">
      <c r="D34317" s="48"/>
    </row>
    <row r="34318" spans="4:4" ht="15" customHeight="1" x14ac:dyDescent="0.3">
      <c r="D34318" s="48"/>
    </row>
    <row r="34319" spans="4:4" ht="15" customHeight="1" x14ac:dyDescent="0.3">
      <c r="D34319" s="48"/>
    </row>
    <row r="34320" spans="4:4" ht="15" customHeight="1" x14ac:dyDescent="0.3">
      <c r="D34320" s="48"/>
    </row>
    <row r="34321" spans="4:4" ht="15" customHeight="1" x14ac:dyDescent="0.3">
      <c r="D34321" s="48"/>
    </row>
    <row r="34322" spans="4:4" ht="15" customHeight="1" x14ac:dyDescent="0.3">
      <c r="D34322" s="48"/>
    </row>
    <row r="34323" spans="4:4" ht="15" customHeight="1" x14ac:dyDescent="0.3">
      <c r="D34323" s="48"/>
    </row>
    <row r="34324" spans="4:4" ht="15" customHeight="1" x14ac:dyDescent="0.3">
      <c r="D34324" s="48"/>
    </row>
    <row r="34325" spans="4:4" ht="15" customHeight="1" x14ac:dyDescent="0.3">
      <c r="D34325" s="48"/>
    </row>
    <row r="34326" spans="4:4" ht="15" customHeight="1" x14ac:dyDescent="0.3">
      <c r="D34326" s="48"/>
    </row>
    <row r="34327" spans="4:4" ht="15" customHeight="1" x14ac:dyDescent="0.3">
      <c r="D34327" s="48"/>
    </row>
    <row r="34328" spans="4:4" ht="15" customHeight="1" x14ac:dyDescent="0.3">
      <c r="D34328" s="48"/>
    </row>
    <row r="34329" spans="4:4" ht="15" customHeight="1" x14ac:dyDescent="0.3">
      <c r="D34329" s="48"/>
    </row>
    <row r="34330" spans="4:4" ht="15" customHeight="1" x14ac:dyDescent="0.3">
      <c r="D34330" s="48"/>
    </row>
    <row r="34331" spans="4:4" ht="15" customHeight="1" x14ac:dyDescent="0.3">
      <c r="D34331" s="48"/>
    </row>
    <row r="34332" spans="4:4" ht="15" customHeight="1" x14ac:dyDescent="0.3">
      <c r="D34332" s="48"/>
    </row>
    <row r="34333" spans="4:4" ht="15" customHeight="1" x14ac:dyDescent="0.3">
      <c r="D34333" s="48"/>
    </row>
    <row r="34334" spans="4:4" ht="15" customHeight="1" x14ac:dyDescent="0.3">
      <c r="D34334" s="48"/>
    </row>
    <row r="34335" spans="4:4" ht="15" customHeight="1" x14ac:dyDescent="0.3">
      <c r="D34335" s="48"/>
    </row>
    <row r="34336" spans="4:4" ht="15" customHeight="1" x14ac:dyDescent="0.3">
      <c r="D34336" s="48"/>
    </row>
    <row r="34337" spans="4:4" ht="15" customHeight="1" x14ac:dyDescent="0.3">
      <c r="D34337" s="48"/>
    </row>
    <row r="34338" spans="4:4" ht="15" customHeight="1" x14ac:dyDescent="0.3">
      <c r="D34338" s="48"/>
    </row>
    <row r="34339" spans="4:4" ht="15" customHeight="1" x14ac:dyDescent="0.3">
      <c r="D34339" s="48"/>
    </row>
    <row r="34340" spans="4:4" ht="15" customHeight="1" x14ac:dyDescent="0.3">
      <c r="D34340" s="48"/>
    </row>
    <row r="34341" spans="4:4" ht="15" customHeight="1" x14ac:dyDescent="0.3">
      <c r="D34341" s="48"/>
    </row>
    <row r="34342" spans="4:4" ht="15" customHeight="1" x14ac:dyDescent="0.3">
      <c r="D34342" s="48"/>
    </row>
    <row r="34343" spans="4:4" ht="15" customHeight="1" x14ac:dyDescent="0.3">
      <c r="D34343" s="48"/>
    </row>
    <row r="34344" spans="4:4" ht="15" customHeight="1" x14ac:dyDescent="0.3">
      <c r="D34344" s="48"/>
    </row>
    <row r="34345" spans="4:4" ht="15" customHeight="1" x14ac:dyDescent="0.3">
      <c r="D34345" s="48"/>
    </row>
    <row r="34346" spans="4:4" ht="15" customHeight="1" x14ac:dyDescent="0.3">
      <c r="D34346" s="48"/>
    </row>
    <row r="34347" spans="4:4" ht="15" customHeight="1" x14ac:dyDescent="0.3">
      <c r="D34347" s="48"/>
    </row>
    <row r="34348" spans="4:4" ht="15" customHeight="1" x14ac:dyDescent="0.3">
      <c r="D34348" s="48"/>
    </row>
    <row r="34349" spans="4:4" ht="15" customHeight="1" x14ac:dyDescent="0.3">
      <c r="D34349" s="48"/>
    </row>
    <row r="34350" spans="4:4" ht="15" customHeight="1" x14ac:dyDescent="0.3">
      <c r="D34350" s="48"/>
    </row>
    <row r="34351" spans="4:4" ht="15" customHeight="1" x14ac:dyDescent="0.3">
      <c r="D34351" s="48"/>
    </row>
    <row r="34352" spans="4:4" ht="15" customHeight="1" x14ac:dyDescent="0.3">
      <c r="D34352" s="48"/>
    </row>
    <row r="34353" spans="4:4" ht="15" customHeight="1" x14ac:dyDescent="0.3">
      <c r="D34353" s="48"/>
    </row>
    <row r="34354" spans="4:4" ht="15" customHeight="1" x14ac:dyDescent="0.3">
      <c r="D34354" s="48"/>
    </row>
    <row r="34355" spans="4:4" ht="15" customHeight="1" x14ac:dyDescent="0.3">
      <c r="D34355" s="48"/>
    </row>
    <row r="34356" spans="4:4" ht="15" customHeight="1" x14ac:dyDescent="0.3">
      <c r="D34356" s="48"/>
    </row>
    <row r="34357" spans="4:4" ht="15" customHeight="1" x14ac:dyDescent="0.3">
      <c r="D34357" s="48"/>
    </row>
    <row r="34946" spans="4:4" ht="15" customHeight="1" x14ac:dyDescent="0.3">
      <c r="D34946" s="48"/>
    </row>
    <row r="34947" spans="4:4" ht="15" customHeight="1" x14ac:dyDescent="0.3">
      <c r="D34947" s="48"/>
    </row>
    <row r="34948" spans="4:4" ht="15" customHeight="1" x14ac:dyDescent="0.3">
      <c r="D34948" s="48"/>
    </row>
    <row r="34949" spans="4:4" ht="15" customHeight="1" x14ac:dyDescent="0.3">
      <c r="D34949" s="48"/>
    </row>
    <row r="34950" spans="4:4" ht="15" customHeight="1" x14ac:dyDescent="0.3">
      <c r="D34950" s="48"/>
    </row>
    <row r="34951" spans="4:4" ht="15" customHeight="1" x14ac:dyDescent="0.3">
      <c r="D34951" s="48"/>
    </row>
    <row r="34952" spans="4:4" ht="15" customHeight="1" x14ac:dyDescent="0.3">
      <c r="D34952" s="48"/>
    </row>
    <row r="34953" spans="4:4" ht="15" customHeight="1" x14ac:dyDescent="0.3">
      <c r="D34953" s="48"/>
    </row>
    <row r="34954" spans="4:4" ht="15" customHeight="1" x14ac:dyDescent="0.3">
      <c r="D34954" s="48"/>
    </row>
    <row r="34955" spans="4:4" ht="15" customHeight="1" x14ac:dyDescent="0.3">
      <c r="D34955" s="48"/>
    </row>
    <row r="34956" spans="4:4" ht="15" customHeight="1" x14ac:dyDescent="0.3">
      <c r="D34956" s="48"/>
    </row>
    <row r="34957" spans="4:4" ht="15" customHeight="1" x14ac:dyDescent="0.3">
      <c r="D34957" s="48"/>
    </row>
    <row r="34958" spans="4:4" ht="15" customHeight="1" x14ac:dyDescent="0.3">
      <c r="D34958" s="48"/>
    </row>
    <row r="34959" spans="4:4" ht="15" customHeight="1" x14ac:dyDescent="0.3">
      <c r="D34959" s="48"/>
    </row>
    <row r="34960" spans="4:4" ht="15" customHeight="1" x14ac:dyDescent="0.3">
      <c r="D34960" s="48"/>
    </row>
    <row r="34961" spans="4:4" ht="15" customHeight="1" x14ac:dyDescent="0.3">
      <c r="D34961" s="48"/>
    </row>
    <row r="34962" spans="4:4" ht="15" customHeight="1" x14ac:dyDescent="0.3">
      <c r="D34962" s="48"/>
    </row>
    <row r="34963" spans="4:4" ht="15" customHeight="1" x14ac:dyDescent="0.3">
      <c r="D34963" s="48"/>
    </row>
    <row r="34964" spans="4:4" ht="15" customHeight="1" x14ac:dyDescent="0.3">
      <c r="D34964" s="48"/>
    </row>
    <row r="34965" spans="4:4" ht="15" customHeight="1" x14ac:dyDescent="0.3">
      <c r="D34965" s="48"/>
    </row>
    <row r="34966" spans="4:4" ht="15" customHeight="1" x14ac:dyDescent="0.3">
      <c r="D34966" s="48"/>
    </row>
    <row r="34967" spans="4:4" ht="15" customHeight="1" x14ac:dyDescent="0.3">
      <c r="D34967" s="48"/>
    </row>
    <row r="34968" spans="4:4" ht="15" customHeight="1" x14ac:dyDescent="0.3">
      <c r="D34968" s="48"/>
    </row>
    <row r="34969" spans="4:4" ht="15" customHeight="1" x14ac:dyDescent="0.3">
      <c r="D34969" s="48"/>
    </row>
    <row r="34970" spans="4:4" ht="15" customHeight="1" x14ac:dyDescent="0.3">
      <c r="D34970" s="48"/>
    </row>
    <row r="34971" spans="4:4" ht="15" customHeight="1" x14ac:dyDescent="0.3">
      <c r="D34971" s="48"/>
    </row>
    <row r="34972" spans="4:4" ht="15" customHeight="1" x14ac:dyDescent="0.3">
      <c r="D34972" s="48"/>
    </row>
    <row r="34973" spans="4:4" ht="15" customHeight="1" x14ac:dyDescent="0.3">
      <c r="D34973" s="48"/>
    </row>
    <row r="34974" spans="4:4" ht="15" customHeight="1" x14ac:dyDescent="0.3">
      <c r="D34974" s="48"/>
    </row>
    <row r="34975" spans="4:4" ht="15" customHeight="1" x14ac:dyDescent="0.3">
      <c r="D34975" s="48"/>
    </row>
    <row r="34976" spans="4:4" ht="15" customHeight="1" x14ac:dyDescent="0.3">
      <c r="D34976" s="48"/>
    </row>
    <row r="34977" spans="4:4" ht="15" customHeight="1" x14ac:dyDescent="0.3">
      <c r="D34977" s="48"/>
    </row>
    <row r="34978" spans="4:4" ht="15" customHeight="1" x14ac:dyDescent="0.3">
      <c r="D34978" s="48"/>
    </row>
    <row r="34979" spans="4:4" ht="15" customHeight="1" x14ac:dyDescent="0.3">
      <c r="D34979" s="48"/>
    </row>
    <row r="34980" spans="4:4" ht="15" customHeight="1" x14ac:dyDescent="0.3">
      <c r="D34980" s="48"/>
    </row>
    <row r="34981" spans="4:4" ht="15" customHeight="1" x14ac:dyDescent="0.3">
      <c r="D34981" s="48"/>
    </row>
    <row r="34982" spans="4:4" ht="15" customHeight="1" x14ac:dyDescent="0.3">
      <c r="D34982" s="48"/>
    </row>
    <row r="34983" spans="4:4" ht="15" customHeight="1" x14ac:dyDescent="0.3">
      <c r="D34983" s="48"/>
    </row>
    <row r="34984" spans="4:4" ht="15" customHeight="1" x14ac:dyDescent="0.3">
      <c r="D34984" s="48"/>
    </row>
    <row r="34985" spans="4:4" ht="15" customHeight="1" x14ac:dyDescent="0.3">
      <c r="D34985" s="48"/>
    </row>
    <row r="34986" spans="4:4" ht="15" customHeight="1" x14ac:dyDescent="0.3">
      <c r="D34986" s="48"/>
    </row>
    <row r="34987" spans="4:4" ht="15" customHeight="1" x14ac:dyDescent="0.3">
      <c r="D34987" s="48"/>
    </row>
    <row r="34988" spans="4:4" ht="15" customHeight="1" x14ac:dyDescent="0.3">
      <c r="D34988" s="48"/>
    </row>
    <row r="34989" spans="4:4" ht="15" customHeight="1" x14ac:dyDescent="0.3">
      <c r="D34989" s="48"/>
    </row>
    <row r="34990" spans="4:4" ht="15" customHeight="1" x14ac:dyDescent="0.3">
      <c r="D34990" s="48"/>
    </row>
    <row r="34991" spans="4:4" ht="15" customHeight="1" x14ac:dyDescent="0.3">
      <c r="D34991" s="48"/>
    </row>
    <row r="34992" spans="4:4" ht="15" customHeight="1" x14ac:dyDescent="0.3">
      <c r="D34992" s="48"/>
    </row>
    <row r="34993" spans="4:4" ht="15" customHeight="1" x14ac:dyDescent="0.3">
      <c r="D34993" s="48"/>
    </row>
    <row r="34994" spans="4:4" ht="15" customHeight="1" x14ac:dyDescent="0.3">
      <c r="D34994" s="48"/>
    </row>
    <row r="34995" spans="4:4" ht="15" customHeight="1" x14ac:dyDescent="0.3">
      <c r="D34995" s="48"/>
    </row>
    <row r="34996" spans="4:4" ht="15" customHeight="1" x14ac:dyDescent="0.3">
      <c r="D34996" s="48"/>
    </row>
    <row r="34997" spans="4:4" ht="15" customHeight="1" x14ac:dyDescent="0.3">
      <c r="D34997" s="48"/>
    </row>
    <row r="34998" spans="4:4" ht="15" customHeight="1" x14ac:dyDescent="0.3">
      <c r="D34998" s="48"/>
    </row>
    <row r="34999" spans="4:4" ht="15" customHeight="1" x14ac:dyDescent="0.3">
      <c r="D34999" s="48"/>
    </row>
    <row r="35000" spans="4:4" ht="15" customHeight="1" x14ac:dyDescent="0.3">
      <c r="D35000" s="48"/>
    </row>
    <row r="35001" spans="4:4" ht="15" customHeight="1" x14ac:dyDescent="0.3">
      <c r="D35001" s="48"/>
    </row>
    <row r="35002" spans="4:4" ht="15" customHeight="1" x14ac:dyDescent="0.3">
      <c r="D35002" s="48"/>
    </row>
    <row r="35003" spans="4:4" ht="15" customHeight="1" x14ac:dyDescent="0.3">
      <c r="D35003" s="48"/>
    </row>
    <row r="35004" spans="4:4" ht="15" customHeight="1" x14ac:dyDescent="0.3">
      <c r="D35004" s="48"/>
    </row>
    <row r="35005" spans="4:4" ht="15" customHeight="1" x14ac:dyDescent="0.3">
      <c r="D35005" s="48"/>
    </row>
    <row r="35006" spans="4:4" ht="15" customHeight="1" x14ac:dyDescent="0.3">
      <c r="D35006" s="48"/>
    </row>
    <row r="35007" spans="4:4" ht="15" customHeight="1" x14ac:dyDescent="0.3">
      <c r="D35007" s="48"/>
    </row>
    <row r="35008" spans="4:4" ht="15" customHeight="1" x14ac:dyDescent="0.3">
      <c r="D35008" s="48"/>
    </row>
    <row r="35009" spans="4:4" ht="15" customHeight="1" x14ac:dyDescent="0.3">
      <c r="D35009" s="48"/>
    </row>
    <row r="35010" spans="4:4" ht="15" customHeight="1" x14ac:dyDescent="0.3">
      <c r="D35010" s="48"/>
    </row>
    <row r="35011" spans="4:4" ht="15" customHeight="1" x14ac:dyDescent="0.3">
      <c r="D35011" s="48"/>
    </row>
    <row r="35012" spans="4:4" ht="15" customHeight="1" x14ac:dyDescent="0.3">
      <c r="D35012" s="48"/>
    </row>
    <row r="35013" spans="4:4" ht="15" customHeight="1" x14ac:dyDescent="0.3">
      <c r="D35013" s="48"/>
    </row>
    <row r="35014" spans="4:4" ht="15" customHeight="1" x14ac:dyDescent="0.3">
      <c r="D35014" s="48"/>
    </row>
    <row r="35015" spans="4:4" ht="15" customHeight="1" x14ac:dyDescent="0.3">
      <c r="D35015" s="48"/>
    </row>
    <row r="35016" spans="4:4" ht="15" customHeight="1" x14ac:dyDescent="0.3">
      <c r="D35016" s="48"/>
    </row>
    <row r="35017" spans="4:4" ht="15" customHeight="1" x14ac:dyDescent="0.3">
      <c r="D35017" s="48"/>
    </row>
    <row r="35018" spans="4:4" ht="15" customHeight="1" x14ac:dyDescent="0.3">
      <c r="D35018" s="48"/>
    </row>
    <row r="35019" spans="4:4" ht="15" customHeight="1" x14ac:dyDescent="0.3">
      <c r="D35019" s="48"/>
    </row>
    <row r="35020" spans="4:4" ht="15" customHeight="1" x14ac:dyDescent="0.3">
      <c r="D35020" s="48"/>
    </row>
    <row r="35021" spans="4:4" ht="15" customHeight="1" x14ac:dyDescent="0.3">
      <c r="D35021" s="48"/>
    </row>
    <row r="35022" spans="4:4" ht="15" customHeight="1" x14ac:dyDescent="0.3">
      <c r="D35022" s="48"/>
    </row>
    <row r="35023" spans="4:4" ht="15" customHeight="1" x14ac:dyDescent="0.3">
      <c r="D35023" s="48"/>
    </row>
    <row r="35024" spans="4:4" ht="15" customHeight="1" x14ac:dyDescent="0.3">
      <c r="D35024" s="48"/>
    </row>
    <row r="35025" spans="4:4" ht="15" customHeight="1" x14ac:dyDescent="0.3">
      <c r="D35025" s="48"/>
    </row>
    <row r="35026" spans="4:4" ht="15" customHeight="1" x14ac:dyDescent="0.3">
      <c r="D35026" s="48"/>
    </row>
    <row r="35027" spans="4:4" ht="15" customHeight="1" x14ac:dyDescent="0.3">
      <c r="D35027" s="48"/>
    </row>
    <row r="35028" spans="4:4" ht="15" customHeight="1" x14ac:dyDescent="0.3">
      <c r="D35028" s="48"/>
    </row>
    <row r="35029" spans="4:4" ht="15" customHeight="1" x14ac:dyDescent="0.3">
      <c r="D35029" s="48"/>
    </row>
    <row r="35702" spans="4:4" ht="15" customHeight="1" x14ac:dyDescent="0.3">
      <c r="D35702" s="48"/>
    </row>
    <row r="35703" spans="4:4" ht="15" customHeight="1" x14ac:dyDescent="0.3">
      <c r="D35703" s="48"/>
    </row>
    <row r="35704" spans="4:4" ht="15" customHeight="1" x14ac:dyDescent="0.3">
      <c r="D35704" s="48"/>
    </row>
    <row r="35705" spans="4:4" ht="15" customHeight="1" x14ac:dyDescent="0.3">
      <c r="D35705" s="48"/>
    </row>
    <row r="35706" spans="4:4" ht="15" customHeight="1" x14ac:dyDescent="0.3">
      <c r="D35706" s="48"/>
    </row>
    <row r="35707" spans="4:4" ht="15" customHeight="1" x14ac:dyDescent="0.3">
      <c r="D35707" s="48"/>
    </row>
    <row r="35708" spans="4:4" ht="15" customHeight="1" x14ac:dyDescent="0.3">
      <c r="D35708" s="48"/>
    </row>
    <row r="35709" spans="4:4" ht="15" customHeight="1" x14ac:dyDescent="0.3">
      <c r="D35709" s="48"/>
    </row>
    <row r="35710" spans="4:4" ht="15" customHeight="1" x14ac:dyDescent="0.3">
      <c r="D35710" s="48"/>
    </row>
    <row r="35711" spans="4:4" ht="15" customHeight="1" x14ac:dyDescent="0.3">
      <c r="D35711" s="48"/>
    </row>
    <row r="35712" spans="4:4" ht="15" customHeight="1" x14ac:dyDescent="0.3">
      <c r="D35712" s="48"/>
    </row>
    <row r="35713" spans="4:4" ht="15" customHeight="1" x14ac:dyDescent="0.3">
      <c r="D35713" s="48"/>
    </row>
    <row r="35714" spans="4:4" ht="15" customHeight="1" x14ac:dyDescent="0.3">
      <c r="D35714" s="48"/>
    </row>
    <row r="35715" spans="4:4" ht="15" customHeight="1" x14ac:dyDescent="0.3">
      <c r="D35715" s="48"/>
    </row>
    <row r="35716" spans="4:4" ht="15" customHeight="1" x14ac:dyDescent="0.3">
      <c r="D35716" s="48"/>
    </row>
    <row r="35717" spans="4:4" ht="15" customHeight="1" x14ac:dyDescent="0.3">
      <c r="D35717" s="48"/>
    </row>
    <row r="35718" spans="4:4" ht="15" customHeight="1" x14ac:dyDescent="0.3">
      <c r="D35718" s="48"/>
    </row>
    <row r="35719" spans="4:4" ht="15" customHeight="1" x14ac:dyDescent="0.3">
      <c r="D35719" s="48"/>
    </row>
    <row r="35720" spans="4:4" ht="15" customHeight="1" x14ac:dyDescent="0.3">
      <c r="D35720" s="48"/>
    </row>
    <row r="35721" spans="4:4" ht="15" customHeight="1" x14ac:dyDescent="0.3">
      <c r="D35721" s="48"/>
    </row>
    <row r="35722" spans="4:4" ht="15" customHeight="1" x14ac:dyDescent="0.3">
      <c r="D35722" s="48"/>
    </row>
    <row r="35723" spans="4:4" ht="15" customHeight="1" x14ac:dyDescent="0.3">
      <c r="D35723" s="48"/>
    </row>
    <row r="35724" spans="4:4" ht="15" customHeight="1" x14ac:dyDescent="0.3">
      <c r="D35724" s="48"/>
    </row>
    <row r="35725" spans="4:4" ht="15" customHeight="1" x14ac:dyDescent="0.3">
      <c r="D35725" s="48"/>
    </row>
    <row r="35726" spans="4:4" ht="15" customHeight="1" x14ac:dyDescent="0.3">
      <c r="D35726" s="48"/>
    </row>
    <row r="35727" spans="4:4" ht="15" customHeight="1" x14ac:dyDescent="0.3">
      <c r="D35727" s="48"/>
    </row>
    <row r="35728" spans="4:4" ht="15" customHeight="1" x14ac:dyDescent="0.3">
      <c r="D35728" s="48"/>
    </row>
    <row r="35729" spans="4:4" ht="15" customHeight="1" x14ac:dyDescent="0.3">
      <c r="D35729" s="48"/>
    </row>
    <row r="35730" spans="4:4" ht="15" customHeight="1" x14ac:dyDescent="0.3">
      <c r="D35730" s="48"/>
    </row>
    <row r="35731" spans="4:4" ht="15" customHeight="1" x14ac:dyDescent="0.3">
      <c r="D35731" s="48"/>
    </row>
    <row r="35732" spans="4:4" ht="15" customHeight="1" x14ac:dyDescent="0.3">
      <c r="D35732" s="48"/>
    </row>
    <row r="35733" spans="4:4" ht="15" customHeight="1" x14ac:dyDescent="0.3">
      <c r="D35733" s="48"/>
    </row>
    <row r="35734" spans="4:4" ht="15" customHeight="1" x14ac:dyDescent="0.3">
      <c r="D35734" s="48"/>
    </row>
    <row r="35735" spans="4:4" ht="15" customHeight="1" x14ac:dyDescent="0.3">
      <c r="D35735" s="48"/>
    </row>
    <row r="35736" spans="4:4" ht="15" customHeight="1" x14ac:dyDescent="0.3">
      <c r="D35736" s="48"/>
    </row>
    <row r="35737" spans="4:4" ht="15" customHeight="1" x14ac:dyDescent="0.3">
      <c r="D35737" s="48"/>
    </row>
    <row r="35738" spans="4:4" ht="15" customHeight="1" x14ac:dyDescent="0.3">
      <c r="D35738" s="48"/>
    </row>
    <row r="35739" spans="4:4" ht="15" customHeight="1" x14ac:dyDescent="0.3">
      <c r="D35739" s="48"/>
    </row>
    <row r="35740" spans="4:4" ht="15" customHeight="1" x14ac:dyDescent="0.3">
      <c r="D35740" s="48"/>
    </row>
    <row r="35741" spans="4:4" ht="15" customHeight="1" x14ac:dyDescent="0.3">
      <c r="D35741" s="48"/>
    </row>
    <row r="35742" spans="4:4" ht="15" customHeight="1" x14ac:dyDescent="0.3">
      <c r="D35742" s="48"/>
    </row>
    <row r="35743" spans="4:4" ht="15" customHeight="1" x14ac:dyDescent="0.3">
      <c r="D35743" s="48"/>
    </row>
    <row r="35744" spans="4:4" ht="15" customHeight="1" x14ac:dyDescent="0.3">
      <c r="D35744" s="48"/>
    </row>
    <row r="35745" spans="4:4" ht="15" customHeight="1" x14ac:dyDescent="0.3">
      <c r="D35745" s="48"/>
    </row>
    <row r="35746" spans="4:4" ht="15" customHeight="1" x14ac:dyDescent="0.3">
      <c r="D35746" s="48"/>
    </row>
    <row r="35747" spans="4:4" ht="15" customHeight="1" x14ac:dyDescent="0.3">
      <c r="D35747" s="48"/>
    </row>
    <row r="35748" spans="4:4" ht="15" customHeight="1" x14ac:dyDescent="0.3">
      <c r="D35748" s="48"/>
    </row>
    <row r="35749" spans="4:4" ht="15" customHeight="1" x14ac:dyDescent="0.3">
      <c r="D35749" s="48"/>
    </row>
    <row r="35750" spans="4:4" ht="15" customHeight="1" x14ac:dyDescent="0.3">
      <c r="D35750" s="48"/>
    </row>
    <row r="35751" spans="4:4" ht="15" customHeight="1" x14ac:dyDescent="0.3">
      <c r="D35751" s="48"/>
    </row>
    <row r="35752" spans="4:4" ht="15" customHeight="1" x14ac:dyDescent="0.3">
      <c r="D35752" s="48"/>
    </row>
    <row r="35753" spans="4:4" ht="15" customHeight="1" x14ac:dyDescent="0.3">
      <c r="D35753" s="48"/>
    </row>
    <row r="35754" spans="4:4" ht="15" customHeight="1" x14ac:dyDescent="0.3">
      <c r="D35754" s="48"/>
    </row>
    <row r="35755" spans="4:4" ht="15" customHeight="1" x14ac:dyDescent="0.3">
      <c r="D35755" s="48"/>
    </row>
    <row r="35756" spans="4:4" ht="15" customHeight="1" x14ac:dyDescent="0.3">
      <c r="D35756" s="48"/>
    </row>
    <row r="35757" spans="4:4" ht="15" customHeight="1" x14ac:dyDescent="0.3">
      <c r="D35757" s="48"/>
    </row>
    <row r="35758" spans="4:4" ht="15" customHeight="1" x14ac:dyDescent="0.3">
      <c r="D35758" s="48"/>
    </row>
    <row r="35759" spans="4:4" ht="15" customHeight="1" x14ac:dyDescent="0.3">
      <c r="D35759" s="48"/>
    </row>
    <row r="35760" spans="4:4" ht="15" customHeight="1" x14ac:dyDescent="0.3">
      <c r="D35760" s="48"/>
    </row>
    <row r="35761" spans="4:4" ht="15" customHeight="1" x14ac:dyDescent="0.3">
      <c r="D35761" s="48"/>
    </row>
    <row r="35762" spans="4:4" ht="15" customHeight="1" x14ac:dyDescent="0.3">
      <c r="D35762" s="48"/>
    </row>
    <row r="35763" spans="4:4" ht="15" customHeight="1" x14ac:dyDescent="0.3">
      <c r="D35763" s="48"/>
    </row>
    <row r="35764" spans="4:4" ht="15" customHeight="1" x14ac:dyDescent="0.3">
      <c r="D35764" s="48"/>
    </row>
    <row r="35765" spans="4:4" ht="15" customHeight="1" x14ac:dyDescent="0.3">
      <c r="D35765" s="48"/>
    </row>
    <row r="35766" spans="4:4" ht="15" customHeight="1" x14ac:dyDescent="0.3">
      <c r="D35766" s="48"/>
    </row>
    <row r="35767" spans="4:4" ht="15" customHeight="1" x14ac:dyDescent="0.3">
      <c r="D35767" s="48"/>
    </row>
    <row r="35768" spans="4:4" ht="15" customHeight="1" x14ac:dyDescent="0.3">
      <c r="D35768" s="48"/>
    </row>
    <row r="35769" spans="4:4" ht="15" customHeight="1" x14ac:dyDescent="0.3">
      <c r="D35769" s="48"/>
    </row>
    <row r="35770" spans="4:4" ht="15" customHeight="1" x14ac:dyDescent="0.3">
      <c r="D35770" s="48"/>
    </row>
    <row r="35771" spans="4:4" ht="15" customHeight="1" x14ac:dyDescent="0.3">
      <c r="D35771" s="48"/>
    </row>
    <row r="35772" spans="4:4" ht="15" customHeight="1" x14ac:dyDescent="0.3">
      <c r="D35772" s="48"/>
    </row>
    <row r="35773" spans="4:4" ht="15" customHeight="1" x14ac:dyDescent="0.3">
      <c r="D35773" s="48"/>
    </row>
    <row r="35774" spans="4:4" ht="15" customHeight="1" x14ac:dyDescent="0.3">
      <c r="D35774" s="48"/>
    </row>
    <row r="35775" spans="4:4" ht="15" customHeight="1" x14ac:dyDescent="0.3">
      <c r="D35775" s="48"/>
    </row>
    <row r="35776" spans="4:4" ht="15" customHeight="1" x14ac:dyDescent="0.3">
      <c r="D35776" s="48"/>
    </row>
    <row r="35777" spans="4:4" ht="15" customHeight="1" x14ac:dyDescent="0.3">
      <c r="D35777" s="48"/>
    </row>
    <row r="35778" spans="4:4" ht="15" customHeight="1" x14ac:dyDescent="0.3">
      <c r="D35778" s="48"/>
    </row>
    <row r="35779" spans="4:4" ht="15" customHeight="1" x14ac:dyDescent="0.3">
      <c r="D35779" s="48"/>
    </row>
    <row r="35780" spans="4:4" ht="15" customHeight="1" x14ac:dyDescent="0.3">
      <c r="D35780" s="48"/>
    </row>
    <row r="35781" spans="4:4" ht="15" customHeight="1" x14ac:dyDescent="0.3">
      <c r="D35781" s="48"/>
    </row>
    <row r="35782" spans="4:4" ht="15" customHeight="1" x14ac:dyDescent="0.3">
      <c r="D35782" s="48"/>
    </row>
    <row r="35783" spans="4:4" ht="15" customHeight="1" x14ac:dyDescent="0.3">
      <c r="D35783" s="48"/>
    </row>
    <row r="35784" spans="4:4" ht="15" customHeight="1" x14ac:dyDescent="0.3">
      <c r="D35784" s="48"/>
    </row>
    <row r="35785" spans="4:4" ht="15" customHeight="1" x14ac:dyDescent="0.3">
      <c r="D35785" s="48"/>
    </row>
    <row r="36122" spans="4:4" ht="15" customHeight="1" x14ac:dyDescent="0.3">
      <c r="D36122" s="48"/>
    </row>
    <row r="36123" spans="4:4" ht="15" customHeight="1" x14ac:dyDescent="0.3">
      <c r="D36123" s="48"/>
    </row>
    <row r="36124" spans="4:4" ht="15" customHeight="1" x14ac:dyDescent="0.3">
      <c r="D36124" s="48"/>
    </row>
    <row r="36125" spans="4:4" ht="15" customHeight="1" x14ac:dyDescent="0.3">
      <c r="D36125" s="48"/>
    </row>
    <row r="36126" spans="4:4" ht="15" customHeight="1" x14ac:dyDescent="0.3">
      <c r="D36126" s="48"/>
    </row>
    <row r="36127" spans="4:4" ht="15" customHeight="1" x14ac:dyDescent="0.3">
      <c r="D36127" s="48"/>
    </row>
    <row r="36128" spans="4:4" ht="15" customHeight="1" x14ac:dyDescent="0.3">
      <c r="D36128" s="48"/>
    </row>
    <row r="36129" spans="4:4" ht="15" customHeight="1" x14ac:dyDescent="0.3">
      <c r="D36129" s="48"/>
    </row>
    <row r="36130" spans="4:4" ht="15" customHeight="1" x14ac:dyDescent="0.3">
      <c r="D36130" s="48"/>
    </row>
    <row r="36131" spans="4:4" ht="15" customHeight="1" x14ac:dyDescent="0.3">
      <c r="D36131" s="48"/>
    </row>
    <row r="36132" spans="4:4" ht="15" customHeight="1" x14ac:dyDescent="0.3">
      <c r="D36132" s="48"/>
    </row>
    <row r="36133" spans="4:4" ht="15" customHeight="1" x14ac:dyDescent="0.3">
      <c r="D36133" s="48"/>
    </row>
    <row r="36134" spans="4:4" ht="15" customHeight="1" x14ac:dyDescent="0.3">
      <c r="D36134" s="48"/>
    </row>
    <row r="36135" spans="4:4" ht="15" customHeight="1" x14ac:dyDescent="0.3">
      <c r="D36135" s="48"/>
    </row>
    <row r="36136" spans="4:4" ht="15" customHeight="1" x14ac:dyDescent="0.3">
      <c r="D36136" s="48"/>
    </row>
    <row r="36137" spans="4:4" ht="15" customHeight="1" x14ac:dyDescent="0.3">
      <c r="D36137" s="48"/>
    </row>
    <row r="36138" spans="4:4" ht="15" customHeight="1" x14ac:dyDescent="0.3">
      <c r="D36138" s="48"/>
    </row>
    <row r="36139" spans="4:4" ht="15" customHeight="1" x14ac:dyDescent="0.3">
      <c r="D36139" s="48"/>
    </row>
    <row r="36140" spans="4:4" ht="15" customHeight="1" x14ac:dyDescent="0.3">
      <c r="D36140" s="48"/>
    </row>
    <row r="36141" spans="4:4" ht="15" customHeight="1" x14ac:dyDescent="0.3">
      <c r="D36141" s="48"/>
    </row>
    <row r="36142" spans="4:4" ht="15" customHeight="1" x14ac:dyDescent="0.3">
      <c r="D36142" s="48"/>
    </row>
    <row r="36143" spans="4:4" ht="15" customHeight="1" x14ac:dyDescent="0.3">
      <c r="D36143" s="48"/>
    </row>
    <row r="36144" spans="4:4" ht="15" customHeight="1" x14ac:dyDescent="0.3">
      <c r="D36144" s="48"/>
    </row>
    <row r="36145" spans="4:4" ht="15" customHeight="1" x14ac:dyDescent="0.3">
      <c r="D36145" s="48"/>
    </row>
    <row r="36146" spans="4:4" ht="15" customHeight="1" x14ac:dyDescent="0.3">
      <c r="D36146" s="48"/>
    </row>
    <row r="36147" spans="4:4" ht="15" customHeight="1" x14ac:dyDescent="0.3">
      <c r="D36147" s="48"/>
    </row>
    <row r="36148" spans="4:4" ht="15" customHeight="1" x14ac:dyDescent="0.3">
      <c r="D36148" s="48"/>
    </row>
    <row r="36149" spans="4:4" ht="15" customHeight="1" x14ac:dyDescent="0.3">
      <c r="D36149" s="48"/>
    </row>
    <row r="36150" spans="4:4" ht="15" customHeight="1" x14ac:dyDescent="0.3">
      <c r="D36150" s="48"/>
    </row>
    <row r="36151" spans="4:4" ht="15" customHeight="1" x14ac:dyDescent="0.3">
      <c r="D36151" s="48"/>
    </row>
    <row r="36152" spans="4:4" ht="15" customHeight="1" x14ac:dyDescent="0.3">
      <c r="D36152" s="48"/>
    </row>
    <row r="36153" spans="4:4" ht="15" customHeight="1" x14ac:dyDescent="0.3">
      <c r="D36153" s="48"/>
    </row>
    <row r="36154" spans="4:4" ht="15" customHeight="1" x14ac:dyDescent="0.3">
      <c r="D36154" s="48"/>
    </row>
    <row r="36155" spans="4:4" ht="15" customHeight="1" x14ac:dyDescent="0.3">
      <c r="D36155" s="48"/>
    </row>
    <row r="36156" spans="4:4" ht="15" customHeight="1" x14ac:dyDescent="0.3">
      <c r="D36156" s="48"/>
    </row>
    <row r="36157" spans="4:4" ht="15" customHeight="1" x14ac:dyDescent="0.3">
      <c r="D36157" s="48"/>
    </row>
    <row r="36158" spans="4:4" ht="15" customHeight="1" x14ac:dyDescent="0.3">
      <c r="D36158" s="48"/>
    </row>
    <row r="36159" spans="4:4" ht="15" customHeight="1" x14ac:dyDescent="0.3">
      <c r="D36159" s="48"/>
    </row>
    <row r="36160" spans="4:4" ht="15" customHeight="1" x14ac:dyDescent="0.3">
      <c r="D36160" s="48"/>
    </row>
    <row r="36161" spans="4:4" ht="15" customHeight="1" x14ac:dyDescent="0.3">
      <c r="D36161" s="48"/>
    </row>
    <row r="36162" spans="4:4" ht="15" customHeight="1" x14ac:dyDescent="0.3">
      <c r="D36162" s="48"/>
    </row>
    <row r="36163" spans="4:4" ht="15" customHeight="1" x14ac:dyDescent="0.3">
      <c r="D36163" s="48"/>
    </row>
    <row r="36164" spans="4:4" ht="15" customHeight="1" x14ac:dyDescent="0.3">
      <c r="D36164" s="48"/>
    </row>
    <row r="36165" spans="4:4" ht="15" customHeight="1" x14ac:dyDescent="0.3">
      <c r="D36165" s="48"/>
    </row>
    <row r="36166" spans="4:4" ht="15" customHeight="1" x14ac:dyDescent="0.3">
      <c r="D36166" s="48"/>
    </row>
    <row r="36167" spans="4:4" ht="15" customHeight="1" x14ac:dyDescent="0.3">
      <c r="D36167" s="48"/>
    </row>
    <row r="36168" spans="4:4" ht="15" customHeight="1" x14ac:dyDescent="0.3">
      <c r="D36168" s="48"/>
    </row>
    <row r="36169" spans="4:4" ht="15" customHeight="1" x14ac:dyDescent="0.3">
      <c r="D36169" s="48"/>
    </row>
    <row r="36170" spans="4:4" ht="15" customHeight="1" x14ac:dyDescent="0.3">
      <c r="D36170" s="48"/>
    </row>
    <row r="36171" spans="4:4" ht="15" customHeight="1" x14ac:dyDescent="0.3">
      <c r="D36171" s="48"/>
    </row>
    <row r="36172" spans="4:4" ht="15" customHeight="1" x14ac:dyDescent="0.3">
      <c r="D36172" s="48"/>
    </row>
    <row r="36173" spans="4:4" ht="15" customHeight="1" x14ac:dyDescent="0.3">
      <c r="D36173" s="48"/>
    </row>
    <row r="36174" spans="4:4" ht="15" customHeight="1" x14ac:dyDescent="0.3">
      <c r="D36174" s="48"/>
    </row>
    <row r="36175" spans="4:4" ht="15" customHeight="1" x14ac:dyDescent="0.3">
      <c r="D36175" s="48"/>
    </row>
    <row r="36176" spans="4:4" ht="15" customHeight="1" x14ac:dyDescent="0.3">
      <c r="D36176" s="48"/>
    </row>
    <row r="36177" spans="4:4" ht="15" customHeight="1" x14ac:dyDescent="0.3">
      <c r="D36177" s="48"/>
    </row>
    <row r="36178" spans="4:4" ht="15" customHeight="1" x14ac:dyDescent="0.3">
      <c r="D36178" s="48"/>
    </row>
    <row r="36179" spans="4:4" ht="15" customHeight="1" x14ac:dyDescent="0.3">
      <c r="D36179" s="48"/>
    </row>
    <row r="36180" spans="4:4" ht="15" customHeight="1" x14ac:dyDescent="0.3">
      <c r="D36180" s="48"/>
    </row>
    <row r="36181" spans="4:4" ht="15" customHeight="1" x14ac:dyDescent="0.3">
      <c r="D36181" s="48"/>
    </row>
    <row r="36182" spans="4:4" ht="15" customHeight="1" x14ac:dyDescent="0.3">
      <c r="D36182" s="48"/>
    </row>
    <row r="36183" spans="4:4" ht="15" customHeight="1" x14ac:dyDescent="0.3">
      <c r="D36183" s="48"/>
    </row>
    <row r="36184" spans="4:4" ht="15" customHeight="1" x14ac:dyDescent="0.3">
      <c r="D36184" s="48"/>
    </row>
    <row r="36185" spans="4:4" ht="15" customHeight="1" x14ac:dyDescent="0.3">
      <c r="D36185" s="48"/>
    </row>
    <row r="36186" spans="4:4" ht="15" customHeight="1" x14ac:dyDescent="0.3">
      <c r="D36186" s="48"/>
    </row>
    <row r="36187" spans="4:4" ht="15" customHeight="1" x14ac:dyDescent="0.3">
      <c r="D36187" s="48"/>
    </row>
    <row r="36188" spans="4:4" ht="15" customHeight="1" x14ac:dyDescent="0.3">
      <c r="D36188" s="48"/>
    </row>
    <row r="36189" spans="4:4" ht="15" customHeight="1" x14ac:dyDescent="0.3">
      <c r="D36189" s="48"/>
    </row>
    <row r="36190" spans="4:4" ht="15" customHeight="1" x14ac:dyDescent="0.3">
      <c r="D36190" s="48"/>
    </row>
    <row r="36191" spans="4:4" ht="15" customHeight="1" x14ac:dyDescent="0.3">
      <c r="D36191" s="48"/>
    </row>
    <row r="36192" spans="4:4" ht="15" customHeight="1" x14ac:dyDescent="0.3">
      <c r="D36192" s="48"/>
    </row>
    <row r="36193" spans="4:4" ht="15" customHeight="1" x14ac:dyDescent="0.3">
      <c r="D36193" s="48"/>
    </row>
    <row r="36194" spans="4:4" ht="15" customHeight="1" x14ac:dyDescent="0.3">
      <c r="D36194" s="48"/>
    </row>
    <row r="36195" spans="4:4" ht="15" customHeight="1" x14ac:dyDescent="0.3">
      <c r="D36195" s="48"/>
    </row>
    <row r="36196" spans="4:4" ht="15" customHeight="1" x14ac:dyDescent="0.3">
      <c r="D36196" s="48"/>
    </row>
    <row r="36197" spans="4:4" ht="15" customHeight="1" x14ac:dyDescent="0.3">
      <c r="D36197" s="48"/>
    </row>
    <row r="36198" spans="4:4" ht="15" customHeight="1" x14ac:dyDescent="0.3">
      <c r="D36198" s="48"/>
    </row>
    <row r="36199" spans="4:4" ht="15" customHeight="1" x14ac:dyDescent="0.3">
      <c r="D36199" s="48"/>
    </row>
    <row r="36200" spans="4:4" ht="15" customHeight="1" x14ac:dyDescent="0.3">
      <c r="D36200" s="48"/>
    </row>
    <row r="36201" spans="4:4" ht="15" customHeight="1" x14ac:dyDescent="0.3">
      <c r="D36201" s="48"/>
    </row>
    <row r="36202" spans="4:4" ht="15" customHeight="1" x14ac:dyDescent="0.3">
      <c r="D36202" s="48"/>
    </row>
    <row r="36203" spans="4:4" ht="15" customHeight="1" x14ac:dyDescent="0.3">
      <c r="D36203" s="48"/>
    </row>
    <row r="36204" spans="4:4" ht="15" customHeight="1" x14ac:dyDescent="0.3">
      <c r="D36204" s="48"/>
    </row>
    <row r="36205" spans="4:4" ht="15" customHeight="1" x14ac:dyDescent="0.3">
      <c r="D36205" s="48"/>
    </row>
    <row r="36878" spans="4:4" ht="15" customHeight="1" x14ac:dyDescent="0.3">
      <c r="D36878" s="48"/>
    </row>
    <row r="36879" spans="4:4" ht="15" customHeight="1" x14ac:dyDescent="0.3">
      <c r="D36879" s="48"/>
    </row>
    <row r="36880" spans="4:4" ht="15" customHeight="1" x14ac:dyDescent="0.3">
      <c r="D36880" s="48"/>
    </row>
    <row r="36881" spans="4:4" ht="15" customHeight="1" x14ac:dyDescent="0.3">
      <c r="D36881" s="48"/>
    </row>
    <row r="36882" spans="4:4" ht="15" customHeight="1" x14ac:dyDescent="0.3">
      <c r="D36882" s="48"/>
    </row>
    <row r="36883" spans="4:4" ht="15" customHeight="1" x14ac:dyDescent="0.3">
      <c r="D36883" s="48"/>
    </row>
    <row r="36884" spans="4:4" ht="15" customHeight="1" x14ac:dyDescent="0.3">
      <c r="D36884" s="48"/>
    </row>
    <row r="36885" spans="4:4" ht="15" customHeight="1" x14ac:dyDescent="0.3">
      <c r="D36885" s="48"/>
    </row>
    <row r="36886" spans="4:4" ht="15" customHeight="1" x14ac:dyDescent="0.3">
      <c r="D36886" s="48"/>
    </row>
    <row r="36887" spans="4:4" ht="15" customHeight="1" x14ac:dyDescent="0.3">
      <c r="D36887" s="48"/>
    </row>
    <row r="36888" spans="4:4" ht="15" customHeight="1" x14ac:dyDescent="0.3">
      <c r="D36888" s="48"/>
    </row>
    <row r="36889" spans="4:4" ht="15" customHeight="1" x14ac:dyDescent="0.3">
      <c r="D36889" s="48"/>
    </row>
    <row r="36890" spans="4:4" ht="15" customHeight="1" x14ac:dyDescent="0.3">
      <c r="D36890" s="48"/>
    </row>
    <row r="36891" spans="4:4" ht="15" customHeight="1" x14ac:dyDescent="0.3">
      <c r="D36891" s="48"/>
    </row>
    <row r="36892" spans="4:4" ht="15" customHeight="1" x14ac:dyDescent="0.3">
      <c r="D36892" s="48"/>
    </row>
    <row r="36893" spans="4:4" ht="15" customHeight="1" x14ac:dyDescent="0.3">
      <c r="D36893" s="48"/>
    </row>
    <row r="36894" spans="4:4" ht="15" customHeight="1" x14ac:dyDescent="0.3">
      <c r="D36894" s="48"/>
    </row>
    <row r="36895" spans="4:4" ht="15" customHeight="1" x14ac:dyDescent="0.3">
      <c r="D36895" s="48"/>
    </row>
    <row r="36896" spans="4:4" ht="15" customHeight="1" x14ac:dyDescent="0.3">
      <c r="D36896" s="48"/>
    </row>
    <row r="36897" spans="4:4" ht="15" customHeight="1" x14ac:dyDescent="0.3">
      <c r="D36897" s="48"/>
    </row>
    <row r="36898" spans="4:4" ht="15" customHeight="1" x14ac:dyDescent="0.3">
      <c r="D36898" s="48"/>
    </row>
    <row r="36899" spans="4:4" ht="15" customHeight="1" x14ac:dyDescent="0.3">
      <c r="D36899" s="48"/>
    </row>
    <row r="36900" spans="4:4" ht="15" customHeight="1" x14ac:dyDescent="0.3">
      <c r="D36900" s="48"/>
    </row>
    <row r="36901" spans="4:4" ht="15" customHeight="1" x14ac:dyDescent="0.3">
      <c r="D36901" s="48"/>
    </row>
    <row r="36902" spans="4:4" ht="15" customHeight="1" x14ac:dyDescent="0.3">
      <c r="D36902" s="48"/>
    </row>
    <row r="36903" spans="4:4" ht="15" customHeight="1" x14ac:dyDescent="0.3">
      <c r="D36903" s="48"/>
    </row>
    <row r="36904" spans="4:4" ht="15" customHeight="1" x14ac:dyDescent="0.3">
      <c r="D36904" s="48"/>
    </row>
    <row r="36905" spans="4:4" ht="15" customHeight="1" x14ac:dyDescent="0.3">
      <c r="D36905" s="48"/>
    </row>
    <row r="36906" spans="4:4" ht="15" customHeight="1" x14ac:dyDescent="0.3">
      <c r="D36906" s="48"/>
    </row>
    <row r="36907" spans="4:4" ht="15" customHeight="1" x14ac:dyDescent="0.3">
      <c r="D36907" s="48"/>
    </row>
    <row r="36908" spans="4:4" ht="15" customHeight="1" x14ac:dyDescent="0.3">
      <c r="D36908" s="48"/>
    </row>
    <row r="36909" spans="4:4" ht="15" customHeight="1" x14ac:dyDescent="0.3">
      <c r="D36909" s="48"/>
    </row>
    <row r="36910" spans="4:4" ht="15" customHeight="1" x14ac:dyDescent="0.3">
      <c r="D36910" s="48"/>
    </row>
    <row r="36911" spans="4:4" ht="15" customHeight="1" x14ac:dyDescent="0.3">
      <c r="D36911" s="48"/>
    </row>
    <row r="36912" spans="4:4" ht="15" customHeight="1" x14ac:dyDescent="0.3">
      <c r="D36912" s="48"/>
    </row>
    <row r="36913" spans="4:4" ht="15" customHeight="1" x14ac:dyDescent="0.3">
      <c r="D36913" s="48"/>
    </row>
    <row r="36914" spans="4:4" ht="15" customHeight="1" x14ac:dyDescent="0.3">
      <c r="D36914" s="48"/>
    </row>
    <row r="36915" spans="4:4" ht="15" customHeight="1" x14ac:dyDescent="0.3">
      <c r="D36915" s="48"/>
    </row>
    <row r="36916" spans="4:4" ht="15" customHeight="1" x14ac:dyDescent="0.3">
      <c r="D36916" s="48"/>
    </row>
    <row r="36917" spans="4:4" ht="15" customHeight="1" x14ac:dyDescent="0.3">
      <c r="D36917" s="48"/>
    </row>
    <row r="36918" spans="4:4" ht="15" customHeight="1" x14ac:dyDescent="0.3">
      <c r="D36918" s="48"/>
    </row>
    <row r="36919" spans="4:4" ht="15" customHeight="1" x14ac:dyDescent="0.3">
      <c r="D36919" s="48"/>
    </row>
    <row r="36920" spans="4:4" ht="15" customHeight="1" x14ac:dyDescent="0.3">
      <c r="D36920" s="48"/>
    </row>
    <row r="36921" spans="4:4" ht="15" customHeight="1" x14ac:dyDescent="0.3">
      <c r="D36921" s="48"/>
    </row>
    <row r="36922" spans="4:4" ht="15" customHeight="1" x14ac:dyDescent="0.3">
      <c r="D36922" s="48"/>
    </row>
    <row r="36923" spans="4:4" ht="15" customHeight="1" x14ac:dyDescent="0.3">
      <c r="D36923" s="48"/>
    </row>
    <row r="36924" spans="4:4" ht="15" customHeight="1" x14ac:dyDescent="0.3">
      <c r="D36924" s="48"/>
    </row>
    <row r="36925" spans="4:4" ht="15" customHeight="1" x14ac:dyDescent="0.3">
      <c r="D36925" s="48"/>
    </row>
    <row r="36926" spans="4:4" ht="15" customHeight="1" x14ac:dyDescent="0.3">
      <c r="D36926" s="48"/>
    </row>
    <row r="36927" spans="4:4" ht="15" customHeight="1" x14ac:dyDescent="0.3">
      <c r="D36927" s="48"/>
    </row>
    <row r="36928" spans="4:4" ht="15" customHeight="1" x14ac:dyDescent="0.3">
      <c r="D36928" s="48"/>
    </row>
    <row r="36929" spans="4:4" ht="15" customHeight="1" x14ac:dyDescent="0.3">
      <c r="D36929" s="48"/>
    </row>
    <row r="36930" spans="4:4" ht="15" customHeight="1" x14ac:dyDescent="0.3">
      <c r="D36930" s="48"/>
    </row>
    <row r="36931" spans="4:4" ht="15" customHeight="1" x14ac:dyDescent="0.3">
      <c r="D36931" s="48"/>
    </row>
    <row r="36932" spans="4:4" ht="15" customHeight="1" x14ac:dyDescent="0.3">
      <c r="D36932" s="48"/>
    </row>
    <row r="36933" spans="4:4" ht="15" customHeight="1" x14ac:dyDescent="0.3">
      <c r="D36933" s="48"/>
    </row>
    <row r="36934" spans="4:4" ht="15" customHeight="1" x14ac:dyDescent="0.3">
      <c r="D36934" s="48"/>
    </row>
    <row r="36935" spans="4:4" ht="15" customHeight="1" x14ac:dyDescent="0.3">
      <c r="D36935" s="48"/>
    </row>
    <row r="36936" spans="4:4" ht="15" customHeight="1" x14ac:dyDescent="0.3">
      <c r="D36936" s="48"/>
    </row>
    <row r="36937" spans="4:4" ht="15" customHeight="1" x14ac:dyDescent="0.3">
      <c r="D36937" s="48"/>
    </row>
    <row r="36938" spans="4:4" ht="15" customHeight="1" x14ac:dyDescent="0.3">
      <c r="D36938" s="48"/>
    </row>
    <row r="36939" spans="4:4" ht="15" customHeight="1" x14ac:dyDescent="0.3">
      <c r="D36939" s="48"/>
    </row>
    <row r="36940" spans="4:4" ht="15" customHeight="1" x14ac:dyDescent="0.3">
      <c r="D36940" s="48"/>
    </row>
    <row r="36941" spans="4:4" ht="15" customHeight="1" x14ac:dyDescent="0.3">
      <c r="D36941" s="48"/>
    </row>
    <row r="36942" spans="4:4" ht="15" customHeight="1" x14ac:dyDescent="0.3">
      <c r="D36942" s="48"/>
    </row>
    <row r="36943" spans="4:4" ht="15" customHeight="1" x14ac:dyDescent="0.3">
      <c r="D36943" s="48"/>
    </row>
    <row r="36944" spans="4:4" ht="15" customHeight="1" x14ac:dyDescent="0.3">
      <c r="D36944" s="48"/>
    </row>
    <row r="36945" spans="4:4" ht="15" customHeight="1" x14ac:dyDescent="0.3">
      <c r="D36945" s="48"/>
    </row>
    <row r="36946" spans="4:4" ht="15" customHeight="1" x14ac:dyDescent="0.3">
      <c r="D36946" s="48"/>
    </row>
    <row r="36947" spans="4:4" ht="15" customHeight="1" x14ac:dyDescent="0.3">
      <c r="D36947" s="48"/>
    </row>
    <row r="36948" spans="4:4" ht="15" customHeight="1" x14ac:dyDescent="0.3">
      <c r="D36948" s="48"/>
    </row>
    <row r="36949" spans="4:4" ht="15" customHeight="1" x14ac:dyDescent="0.3">
      <c r="D36949" s="48"/>
    </row>
    <row r="36950" spans="4:4" ht="15" customHeight="1" x14ac:dyDescent="0.3">
      <c r="D36950" s="48"/>
    </row>
    <row r="36951" spans="4:4" ht="15" customHeight="1" x14ac:dyDescent="0.3">
      <c r="D36951" s="48"/>
    </row>
    <row r="36952" spans="4:4" ht="15" customHeight="1" x14ac:dyDescent="0.3">
      <c r="D36952" s="48"/>
    </row>
    <row r="36953" spans="4:4" ht="15" customHeight="1" x14ac:dyDescent="0.3">
      <c r="D36953" s="48"/>
    </row>
    <row r="36954" spans="4:4" ht="15" customHeight="1" x14ac:dyDescent="0.3">
      <c r="D36954" s="48"/>
    </row>
    <row r="36955" spans="4:4" ht="15" customHeight="1" x14ac:dyDescent="0.3">
      <c r="D36955" s="48"/>
    </row>
    <row r="36956" spans="4:4" ht="15" customHeight="1" x14ac:dyDescent="0.3">
      <c r="D36956" s="48"/>
    </row>
    <row r="36957" spans="4:4" ht="15" customHeight="1" x14ac:dyDescent="0.3">
      <c r="D36957" s="48"/>
    </row>
    <row r="36958" spans="4:4" ht="15" customHeight="1" x14ac:dyDescent="0.3">
      <c r="D36958" s="48"/>
    </row>
    <row r="36959" spans="4:4" ht="15" customHeight="1" x14ac:dyDescent="0.3">
      <c r="D36959" s="48"/>
    </row>
    <row r="36960" spans="4:4" ht="15" customHeight="1" x14ac:dyDescent="0.3">
      <c r="D36960" s="48"/>
    </row>
    <row r="36961" spans="4:4" ht="15" customHeight="1" x14ac:dyDescent="0.3">
      <c r="D36961" s="48"/>
    </row>
    <row r="37382" spans="4:4" ht="15" customHeight="1" x14ac:dyDescent="0.3">
      <c r="D37382" s="48"/>
    </row>
    <row r="37383" spans="4:4" ht="15" customHeight="1" x14ac:dyDescent="0.3">
      <c r="D37383" s="48"/>
    </row>
    <row r="37384" spans="4:4" ht="15" customHeight="1" x14ac:dyDescent="0.3">
      <c r="D37384" s="48"/>
    </row>
    <row r="37385" spans="4:4" ht="15" customHeight="1" x14ac:dyDescent="0.3">
      <c r="D37385" s="48"/>
    </row>
    <row r="37386" spans="4:4" ht="15" customHeight="1" x14ac:dyDescent="0.3">
      <c r="D37386" s="48"/>
    </row>
    <row r="37387" spans="4:4" ht="15" customHeight="1" x14ac:dyDescent="0.3">
      <c r="D37387" s="48"/>
    </row>
    <row r="37388" spans="4:4" ht="15" customHeight="1" x14ac:dyDescent="0.3">
      <c r="D37388" s="48"/>
    </row>
    <row r="37389" spans="4:4" ht="15" customHeight="1" x14ac:dyDescent="0.3">
      <c r="D37389" s="48"/>
    </row>
    <row r="37390" spans="4:4" ht="15" customHeight="1" x14ac:dyDescent="0.3">
      <c r="D37390" s="48"/>
    </row>
    <row r="37391" spans="4:4" ht="15" customHeight="1" x14ac:dyDescent="0.3">
      <c r="D37391" s="48"/>
    </row>
    <row r="37392" spans="4:4" ht="15" customHeight="1" x14ac:dyDescent="0.3">
      <c r="D37392" s="48"/>
    </row>
    <row r="37393" spans="4:4" ht="15" customHeight="1" x14ac:dyDescent="0.3">
      <c r="D37393" s="48"/>
    </row>
    <row r="37394" spans="4:4" ht="15" customHeight="1" x14ac:dyDescent="0.3">
      <c r="D37394" s="48"/>
    </row>
    <row r="37395" spans="4:4" ht="15" customHeight="1" x14ac:dyDescent="0.3">
      <c r="D37395" s="48"/>
    </row>
    <row r="37396" spans="4:4" ht="15" customHeight="1" x14ac:dyDescent="0.3">
      <c r="D37396" s="48"/>
    </row>
    <row r="37397" spans="4:4" ht="15" customHeight="1" x14ac:dyDescent="0.3">
      <c r="D37397" s="48"/>
    </row>
    <row r="37398" spans="4:4" ht="15" customHeight="1" x14ac:dyDescent="0.3">
      <c r="D37398" s="48"/>
    </row>
    <row r="37399" spans="4:4" ht="15" customHeight="1" x14ac:dyDescent="0.3">
      <c r="D37399" s="48"/>
    </row>
    <row r="37400" spans="4:4" ht="15" customHeight="1" x14ac:dyDescent="0.3">
      <c r="D37400" s="48"/>
    </row>
    <row r="37401" spans="4:4" ht="15" customHeight="1" x14ac:dyDescent="0.3">
      <c r="D37401" s="48"/>
    </row>
    <row r="37402" spans="4:4" ht="15" customHeight="1" x14ac:dyDescent="0.3">
      <c r="D37402" s="48"/>
    </row>
    <row r="37403" spans="4:4" ht="15" customHeight="1" x14ac:dyDescent="0.3">
      <c r="D37403" s="48"/>
    </row>
    <row r="37404" spans="4:4" ht="15" customHeight="1" x14ac:dyDescent="0.3">
      <c r="D37404" s="48"/>
    </row>
    <row r="37405" spans="4:4" ht="15" customHeight="1" x14ac:dyDescent="0.3">
      <c r="D37405" s="48"/>
    </row>
    <row r="37406" spans="4:4" ht="15" customHeight="1" x14ac:dyDescent="0.3">
      <c r="D37406" s="48"/>
    </row>
    <row r="37407" spans="4:4" ht="15" customHeight="1" x14ac:dyDescent="0.3">
      <c r="D37407" s="48"/>
    </row>
    <row r="37408" spans="4:4" ht="15" customHeight="1" x14ac:dyDescent="0.3">
      <c r="D37408" s="48"/>
    </row>
    <row r="37409" spans="4:4" ht="15" customHeight="1" x14ac:dyDescent="0.3">
      <c r="D37409" s="48"/>
    </row>
    <row r="37410" spans="4:4" ht="15" customHeight="1" x14ac:dyDescent="0.3">
      <c r="D37410" s="48"/>
    </row>
    <row r="37411" spans="4:4" ht="15" customHeight="1" x14ac:dyDescent="0.3">
      <c r="D37411" s="48"/>
    </row>
    <row r="37412" spans="4:4" ht="15" customHeight="1" x14ac:dyDescent="0.3">
      <c r="D37412" s="48"/>
    </row>
    <row r="37413" spans="4:4" ht="15" customHeight="1" x14ac:dyDescent="0.3">
      <c r="D37413" s="48"/>
    </row>
    <row r="37414" spans="4:4" ht="15" customHeight="1" x14ac:dyDescent="0.3">
      <c r="D37414" s="48"/>
    </row>
    <row r="37415" spans="4:4" ht="15" customHeight="1" x14ac:dyDescent="0.3">
      <c r="D37415" s="48"/>
    </row>
    <row r="37416" spans="4:4" ht="15" customHeight="1" x14ac:dyDescent="0.3">
      <c r="D37416" s="48"/>
    </row>
    <row r="37417" spans="4:4" ht="15" customHeight="1" x14ac:dyDescent="0.3">
      <c r="D37417" s="48"/>
    </row>
    <row r="37418" spans="4:4" ht="15" customHeight="1" x14ac:dyDescent="0.3">
      <c r="D37418" s="48"/>
    </row>
    <row r="37419" spans="4:4" ht="15" customHeight="1" x14ac:dyDescent="0.3">
      <c r="D37419" s="48"/>
    </row>
    <row r="37420" spans="4:4" ht="15" customHeight="1" x14ac:dyDescent="0.3">
      <c r="D37420" s="48"/>
    </row>
    <row r="37421" spans="4:4" ht="15" customHeight="1" x14ac:dyDescent="0.3">
      <c r="D37421" s="48"/>
    </row>
    <row r="37422" spans="4:4" ht="15" customHeight="1" x14ac:dyDescent="0.3">
      <c r="D37422" s="48"/>
    </row>
    <row r="37423" spans="4:4" ht="15" customHeight="1" x14ac:dyDescent="0.3">
      <c r="D37423" s="48"/>
    </row>
    <row r="37424" spans="4:4" ht="15" customHeight="1" x14ac:dyDescent="0.3">
      <c r="D37424" s="48"/>
    </row>
    <row r="37425" spans="4:4" ht="15" customHeight="1" x14ac:dyDescent="0.3">
      <c r="D37425" s="48"/>
    </row>
    <row r="37426" spans="4:4" ht="15" customHeight="1" x14ac:dyDescent="0.3">
      <c r="D37426" s="48"/>
    </row>
    <row r="37427" spans="4:4" ht="15" customHeight="1" x14ac:dyDescent="0.3">
      <c r="D37427" s="48"/>
    </row>
    <row r="37428" spans="4:4" ht="15" customHeight="1" x14ac:dyDescent="0.3">
      <c r="D37428" s="48"/>
    </row>
    <row r="37429" spans="4:4" ht="15" customHeight="1" x14ac:dyDescent="0.3">
      <c r="D37429" s="48"/>
    </row>
    <row r="37430" spans="4:4" ht="15" customHeight="1" x14ac:dyDescent="0.3">
      <c r="D37430" s="48"/>
    </row>
    <row r="37431" spans="4:4" ht="15" customHeight="1" x14ac:dyDescent="0.3">
      <c r="D37431" s="48"/>
    </row>
    <row r="37432" spans="4:4" ht="15" customHeight="1" x14ac:dyDescent="0.3">
      <c r="D37432" s="48"/>
    </row>
    <row r="37433" spans="4:4" ht="15" customHeight="1" x14ac:dyDescent="0.3">
      <c r="D37433" s="48"/>
    </row>
    <row r="37434" spans="4:4" ht="15" customHeight="1" x14ac:dyDescent="0.3">
      <c r="D37434" s="48"/>
    </row>
    <row r="37435" spans="4:4" ht="15" customHeight="1" x14ac:dyDescent="0.3">
      <c r="D37435" s="48"/>
    </row>
    <row r="37436" spans="4:4" ht="15" customHeight="1" x14ac:dyDescent="0.3">
      <c r="D37436" s="48"/>
    </row>
    <row r="37437" spans="4:4" ht="15" customHeight="1" x14ac:dyDescent="0.3">
      <c r="D37437" s="48"/>
    </row>
    <row r="37438" spans="4:4" ht="15" customHeight="1" x14ac:dyDescent="0.3">
      <c r="D37438" s="48"/>
    </row>
    <row r="37439" spans="4:4" ht="15" customHeight="1" x14ac:dyDescent="0.3">
      <c r="D37439" s="48"/>
    </row>
    <row r="37440" spans="4:4" ht="15" customHeight="1" x14ac:dyDescent="0.3">
      <c r="D37440" s="48"/>
    </row>
    <row r="37441" spans="4:4" ht="15" customHeight="1" x14ac:dyDescent="0.3">
      <c r="D37441" s="48"/>
    </row>
    <row r="37442" spans="4:4" ht="15" customHeight="1" x14ac:dyDescent="0.3">
      <c r="D37442" s="48"/>
    </row>
    <row r="37443" spans="4:4" ht="15" customHeight="1" x14ac:dyDescent="0.3">
      <c r="D37443" s="48"/>
    </row>
    <row r="37444" spans="4:4" ht="15" customHeight="1" x14ac:dyDescent="0.3">
      <c r="D37444" s="48"/>
    </row>
    <row r="37445" spans="4:4" ht="15" customHeight="1" x14ac:dyDescent="0.3">
      <c r="D37445" s="48"/>
    </row>
    <row r="37446" spans="4:4" ht="15" customHeight="1" x14ac:dyDescent="0.3">
      <c r="D37446" s="48"/>
    </row>
    <row r="37447" spans="4:4" ht="15" customHeight="1" x14ac:dyDescent="0.3">
      <c r="D37447" s="48"/>
    </row>
    <row r="37448" spans="4:4" ht="15" customHeight="1" x14ac:dyDescent="0.3">
      <c r="D37448" s="48"/>
    </row>
    <row r="37449" spans="4:4" ht="15" customHeight="1" x14ac:dyDescent="0.3">
      <c r="D37449" s="48"/>
    </row>
    <row r="37450" spans="4:4" ht="15" customHeight="1" x14ac:dyDescent="0.3">
      <c r="D37450" s="48"/>
    </row>
    <row r="37451" spans="4:4" ht="15" customHeight="1" x14ac:dyDescent="0.3">
      <c r="D37451" s="48"/>
    </row>
    <row r="37452" spans="4:4" ht="15" customHeight="1" x14ac:dyDescent="0.3">
      <c r="D37452" s="48"/>
    </row>
    <row r="37453" spans="4:4" ht="15" customHeight="1" x14ac:dyDescent="0.3">
      <c r="D37453" s="48"/>
    </row>
    <row r="37454" spans="4:4" ht="15" customHeight="1" x14ac:dyDescent="0.3">
      <c r="D37454" s="48"/>
    </row>
    <row r="37455" spans="4:4" ht="15" customHeight="1" x14ac:dyDescent="0.3">
      <c r="D37455" s="48"/>
    </row>
    <row r="37456" spans="4:4" ht="15" customHeight="1" x14ac:dyDescent="0.3">
      <c r="D37456" s="48"/>
    </row>
    <row r="37457" spans="4:4" ht="15" customHeight="1" x14ac:dyDescent="0.3">
      <c r="D37457" s="48"/>
    </row>
    <row r="37458" spans="4:4" ht="15" customHeight="1" x14ac:dyDescent="0.3">
      <c r="D37458" s="48"/>
    </row>
    <row r="37459" spans="4:4" ht="15" customHeight="1" x14ac:dyDescent="0.3">
      <c r="D37459" s="48"/>
    </row>
    <row r="37460" spans="4:4" ht="15" customHeight="1" x14ac:dyDescent="0.3">
      <c r="D37460" s="48"/>
    </row>
    <row r="37461" spans="4:4" ht="15" customHeight="1" x14ac:dyDescent="0.3">
      <c r="D37461" s="48"/>
    </row>
    <row r="37462" spans="4:4" ht="15" customHeight="1" x14ac:dyDescent="0.3">
      <c r="D37462" s="48"/>
    </row>
    <row r="37463" spans="4:4" ht="15" customHeight="1" x14ac:dyDescent="0.3">
      <c r="D37463" s="48"/>
    </row>
    <row r="37464" spans="4:4" ht="15" customHeight="1" x14ac:dyDescent="0.3">
      <c r="D37464" s="48"/>
    </row>
    <row r="37465" spans="4:4" ht="15" customHeight="1" x14ac:dyDescent="0.3">
      <c r="D37465" s="48"/>
    </row>
    <row r="37718" spans="4:4" ht="15" customHeight="1" x14ac:dyDescent="0.3">
      <c r="D37718" s="48"/>
    </row>
    <row r="37719" spans="4:4" ht="15" customHeight="1" x14ac:dyDescent="0.3">
      <c r="D37719" s="48"/>
    </row>
    <row r="37720" spans="4:4" ht="15" customHeight="1" x14ac:dyDescent="0.3">
      <c r="D37720" s="48"/>
    </row>
    <row r="37721" spans="4:4" ht="15" customHeight="1" x14ac:dyDescent="0.3">
      <c r="D37721" s="48"/>
    </row>
    <row r="37722" spans="4:4" ht="15" customHeight="1" x14ac:dyDescent="0.3">
      <c r="D37722" s="48"/>
    </row>
    <row r="37723" spans="4:4" ht="15" customHeight="1" x14ac:dyDescent="0.3">
      <c r="D37723" s="48"/>
    </row>
    <row r="37724" spans="4:4" ht="15" customHeight="1" x14ac:dyDescent="0.3">
      <c r="D37724" s="48"/>
    </row>
    <row r="37725" spans="4:4" ht="15" customHeight="1" x14ac:dyDescent="0.3">
      <c r="D37725" s="48"/>
    </row>
    <row r="37726" spans="4:4" ht="15" customHeight="1" x14ac:dyDescent="0.3">
      <c r="D37726" s="48"/>
    </row>
    <row r="37727" spans="4:4" ht="15" customHeight="1" x14ac:dyDescent="0.3">
      <c r="D37727" s="48"/>
    </row>
    <row r="37728" spans="4:4" ht="15" customHeight="1" x14ac:dyDescent="0.3">
      <c r="D37728" s="48"/>
    </row>
    <row r="37729" spans="4:4" ht="15" customHeight="1" x14ac:dyDescent="0.3">
      <c r="D37729" s="48"/>
    </row>
    <row r="37730" spans="4:4" ht="15" customHeight="1" x14ac:dyDescent="0.3">
      <c r="D37730" s="48"/>
    </row>
    <row r="37731" spans="4:4" ht="15" customHeight="1" x14ac:dyDescent="0.3">
      <c r="D37731" s="48"/>
    </row>
    <row r="37732" spans="4:4" ht="15" customHeight="1" x14ac:dyDescent="0.3">
      <c r="D37732" s="48"/>
    </row>
    <row r="37733" spans="4:4" ht="15" customHeight="1" x14ac:dyDescent="0.3">
      <c r="D37733" s="48"/>
    </row>
    <row r="37734" spans="4:4" ht="15" customHeight="1" x14ac:dyDescent="0.3">
      <c r="D37734" s="48"/>
    </row>
    <row r="37735" spans="4:4" ht="15" customHeight="1" x14ac:dyDescent="0.3">
      <c r="D37735" s="48"/>
    </row>
    <row r="37736" spans="4:4" ht="15" customHeight="1" x14ac:dyDescent="0.3">
      <c r="D37736" s="48"/>
    </row>
    <row r="37737" spans="4:4" ht="15" customHeight="1" x14ac:dyDescent="0.3">
      <c r="D37737" s="48"/>
    </row>
    <row r="37738" spans="4:4" ht="15" customHeight="1" x14ac:dyDescent="0.3">
      <c r="D37738" s="48"/>
    </row>
    <row r="37739" spans="4:4" ht="15" customHeight="1" x14ac:dyDescent="0.3">
      <c r="D37739" s="48"/>
    </row>
    <row r="37740" spans="4:4" ht="15" customHeight="1" x14ac:dyDescent="0.3">
      <c r="D37740" s="48"/>
    </row>
    <row r="37741" spans="4:4" ht="15" customHeight="1" x14ac:dyDescent="0.3">
      <c r="D37741" s="48"/>
    </row>
    <row r="37742" spans="4:4" ht="15" customHeight="1" x14ac:dyDescent="0.3">
      <c r="D37742" s="48"/>
    </row>
    <row r="37743" spans="4:4" ht="15" customHeight="1" x14ac:dyDescent="0.3">
      <c r="D37743" s="48"/>
    </row>
    <row r="37744" spans="4:4" ht="15" customHeight="1" x14ac:dyDescent="0.3">
      <c r="D37744" s="48"/>
    </row>
    <row r="37745" spans="4:4" ht="15" customHeight="1" x14ac:dyDescent="0.3">
      <c r="D37745" s="48"/>
    </row>
    <row r="37746" spans="4:4" ht="15" customHeight="1" x14ac:dyDescent="0.3">
      <c r="D37746" s="48"/>
    </row>
    <row r="37747" spans="4:4" ht="15" customHeight="1" x14ac:dyDescent="0.3">
      <c r="D37747" s="48"/>
    </row>
    <row r="37748" spans="4:4" ht="15" customHeight="1" x14ac:dyDescent="0.3">
      <c r="D37748" s="48"/>
    </row>
    <row r="37749" spans="4:4" ht="15" customHeight="1" x14ac:dyDescent="0.3">
      <c r="D37749" s="48"/>
    </row>
    <row r="37750" spans="4:4" ht="15" customHeight="1" x14ac:dyDescent="0.3">
      <c r="D37750" s="48"/>
    </row>
    <row r="37751" spans="4:4" ht="15" customHeight="1" x14ac:dyDescent="0.3">
      <c r="D37751" s="48"/>
    </row>
    <row r="37752" spans="4:4" ht="15" customHeight="1" x14ac:dyDescent="0.3">
      <c r="D37752" s="48"/>
    </row>
    <row r="37753" spans="4:4" ht="15" customHeight="1" x14ac:dyDescent="0.3">
      <c r="D37753" s="48"/>
    </row>
    <row r="37754" spans="4:4" ht="15" customHeight="1" x14ac:dyDescent="0.3">
      <c r="D37754" s="48"/>
    </row>
    <row r="37755" spans="4:4" ht="15" customHeight="1" x14ac:dyDescent="0.3">
      <c r="D37755" s="48"/>
    </row>
    <row r="37756" spans="4:4" ht="15" customHeight="1" x14ac:dyDescent="0.3">
      <c r="D37756" s="48"/>
    </row>
    <row r="37757" spans="4:4" ht="15" customHeight="1" x14ac:dyDescent="0.3">
      <c r="D37757" s="48"/>
    </row>
    <row r="37758" spans="4:4" ht="15" customHeight="1" x14ac:dyDescent="0.3">
      <c r="D37758" s="48"/>
    </row>
    <row r="37759" spans="4:4" ht="15" customHeight="1" x14ac:dyDescent="0.3">
      <c r="D37759" s="48"/>
    </row>
    <row r="37760" spans="4:4" ht="15" customHeight="1" x14ac:dyDescent="0.3">
      <c r="D37760" s="48"/>
    </row>
    <row r="37761" spans="4:4" ht="15" customHeight="1" x14ac:dyDescent="0.3">
      <c r="D37761" s="48"/>
    </row>
    <row r="37762" spans="4:4" ht="15" customHeight="1" x14ac:dyDescent="0.3">
      <c r="D37762" s="48"/>
    </row>
    <row r="37763" spans="4:4" ht="15" customHeight="1" x14ac:dyDescent="0.3">
      <c r="D37763" s="48"/>
    </row>
    <row r="37764" spans="4:4" ht="15" customHeight="1" x14ac:dyDescent="0.3">
      <c r="D37764" s="48"/>
    </row>
    <row r="37765" spans="4:4" ht="15" customHeight="1" x14ac:dyDescent="0.3">
      <c r="D37765" s="48"/>
    </row>
    <row r="37766" spans="4:4" ht="15" customHeight="1" x14ac:dyDescent="0.3">
      <c r="D37766" s="48"/>
    </row>
    <row r="37767" spans="4:4" ht="15" customHeight="1" x14ac:dyDescent="0.3">
      <c r="D37767" s="48"/>
    </row>
    <row r="37768" spans="4:4" ht="15" customHeight="1" x14ac:dyDescent="0.3">
      <c r="D37768" s="48"/>
    </row>
    <row r="37769" spans="4:4" ht="15" customHeight="1" x14ac:dyDescent="0.3">
      <c r="D37769" s="48"/>
    </row>
    <row r="37770" spans="4:4" ht="15" customHeight="1" x14ac:dyDescent="0.3">
      <c r="D37770" s="48"/>
    </row>
    <row r="37771" spans="4:4" ht="15" customHeight="1" x14ac:dyDescent="0.3">
      <c r="D37771" s="48"/>
    </row>
    <row r="37772" spans="4:4" ht="15" customHeight="1" x14ac:dyDescent="0.3">
      <c r="D37772" s="48"/>
    </row>
    <row r="37773" spans="4:4" ht="15" customHeight="1" x14ac:dyDescent="0.3">
      <c r="D37773" s="48"/>
    </row>
    <row r="37774" spans="4:4" ht="15" customHeight="1" x14ac:dyDescent="0.3">
      <c r="D37774" s="48"/>
    </row>
    <row r="37775" spans="4:4" ht="15" customHeight="1" x14ac:dyDescent="0.3">
      <c r="D37775" s="48"/>
    </row>
    <row r="37776" spans="4:4" ht="15" customHeight="1" x14ac:dyDescent="0.3">
      <c r="D37776" s="48"/>
    </row>
    <row r="37777" spans="4:4" ht="15" customHeight="1" x14ac:dyDescent="0.3">
      <c r="D37777" s="48"/>
    </row>
    <row r="37778" spans="4:4" ht="15" customHeight="1" x14ac:dyDescent="0.3">
      <c r="D37778" s="48"/>
    </row>
    <row r="37779" spans="4:4" ht="15" customHeight="1" x14ac:dyDescent="0.3">
      <c r="D37779" s="48"/>
    </row>
    <row r="37780" spans="4:4" ht="15" customHeight="1" x14ac:dyDescent="0.3">
      <c r="D37780" s="48"/>
    </row>
    <row r="37781" spans="4:4" ht="15" customHeight="1" x14ac:dyDescent="0.3">
      <c r="D37781" s="48"/>
    </row>
    <row r="37782" spans="4:4" ht="15" customHeight="1" x14ac:dyDescent="0.3">
      <c r="D37782" s="48"/>
    </row>
    <row r="37783" spans="4:4" ht="15" customHeight="1" x14ac:dyDescent="0.3">
      <c r="D37783" s="48"/>
    </row>
    <row r="37784" spans="4:4" ht="15" customHeight="1" x14ac:dyDescent="0.3">
      <c r="D37784" s="48"/>
    </row>
    <row r="37785" spans="4:4" ht="15" customHeight="1" x14ac:dyDescent="0.3">
      <c r="D37785" s="48"/>
    </row>
    <row r="37786" spans="4:4" ht="15" customHeight="1" x14ac:dyDescent="0.3">
      <c r="D37786" s="48"/>
    </row>
    <row r="37787" spans="4:4" ht="15" customHeight="1" x14ac:dyDescent="0.3">
      <c r="D37787" s="48"/>
    </row>
    <row r="37788" spans="4:4" ht="15" customHeight="1" x14ac:dyDescent="0.3">
      <c r="D37788" s="48"/>
    </row>
    <row r="37789" spans="4:4" ht="15" customHeight="1" x14ac:dyDescent="0.3">
      <c r="D37789" s="48"/>
    </row>
    <row r="37790" spans="4:4" ht="15" customHeight="1" x14ac:dyDescent="0.3">
      <c r="D37790" s="48"/>
    </row>
    <row r="37791" spans="4:4" ht="15" customHeight="1" x14ac:dyDescent="0.3">
      <c r="D37791" s="48"/>
    </row>
    <row r="37792" spans="4:4" ht="15" customHeight="1" x14ac:dyDescent="0.3">
      <c r="D37792" s="48"/>
    </row>
    <row r="37793" spans="4:4" ht="15" customHeight="1" x14ac:dyDescent="0.3">
      <c r="D37793" s="48"/>
    </row>
    <row r="37794" spans="4:4" ht="15" customHeight="1" x14ac:dyDescent="0.3">
      <c r="D37794" s="48"/>
    </row>
    <row r="37795" spans="4:4" ht="15" customHeight="1" x14ac:dyDescent="0.3">
      <c r="D37795" s="48"/>
    </row>
    <row r="37796" spans="4:4" ht="15" customHeight="1" x14ac:dyDescent="0.3">
      <c r="D37796" s="48"/>
    </row>
    <row r="37797" spans="4:4" ht="15" customHeight="1" x14ac:dyDescent="0.3">
      <c r="D37797" s="48"/>
    </row>
    <row r="37798" spans="4:4" ht="15" customHeight="1" x14ac:dyDescent="0.3">
      <c r="D37798" s="48"/>
    </row>
    <row r="37799" spans="4:4" ht="15" customHeight="1" x14ac:dyDescent="0.3">
      <c r="D37799" s="48"/>
    </row>
    <row r="37800" spans="4:4" ht="15" customHeight="1" x14ac:dyDescent="0.3">
      <c r="D37800" s="48"/>
    </row>
    <row r="37801" spans="4:4" ht="15" customHeight="1" x14ac:dyDescent="0.3">
      <c r="D37801" s="48"/>
    </row>
    <row r="38306" spans="4:4" ht="15" customHeight="1" x14ac:dyDescent="0.3">
      <c r="D38306" s="48"/>
    </row>
    <row r="38307" spans="4:4" ht="15" customHeight="1" x14ac:dyDescent="0.3">
      <c r="D38307" s="48"/>
    </row>
    <row r="38308" spans="4:4" ht="15" customHeight="1" x14ac:dyDescent="0.3">
      <c r="D38308" s="48"/>
    </row>
    <row r="38309" spans="4:4" ht="15" customHeight="1" x14ac:dyDescent="0.3">
      <c r="D38309" s="48"/>
    </row>
    <row r="38310" spans="4:4" ht="15" customHeight="1" x14ac:dyDescent="0.3">
      <c r="D38310" s="48"/>
    </row>
    <row r="38311" spans="4:4" ht="15" customHeight="1" x14ac:dyDescent="0.3">
      <c r="D38311" s="48"/>
    </row>
    <row r="38312" spans="4:4" ht="15" customHeight="1" x14ac:dyDescent="0.3">
      <c r="D38312" s="48"/>
    </row>
    <row r="38313" spans="4:4" ht="15" customHeight="1" x14ac:dyDescent="0.3">
      <c r="D38313" s="48"/>
    </row>
    <row r="38314" spans="4:4" ht="15" customHeight="1" x14ac:dyDescent="0.3">
      <c r="D38314" s="48"/>
    </row>
    <row r="38315" spans="4:4" ht="15" customHeight="1" x14ac:dyDescent="0.3">
      <c r="D38315" s="48"/>
    </row>
    <row r="38316" spans="4:4" ht="15" customHeight="1" x14ac:dyDescent="0.3">
      <c r="D38316" s="48"/>
    </row>
    <row r="38317" spans="4:4" ht="15" customHeight="1" x14ac:dyDescent="0.3">
      <c r="D38317" s="48"/>
    </row>
    <row r="38318" spans="4:4" ht="15" customHeight="1" x14ac:dyDescent="0.3">
      <c r="D38318" s="48"/>
    </row>
    <row r="38319" spans="4:4" ht="15" customHeight="1" x14ac:dyDescent="0.3">
      <c r="D38319" s="48"/>
    </row>
    <row r="38320" spans="4:4" ht="15" customHeight="1" x14ac:dyDescent="0.3">
      <c r="D38320" s="48"/>
    </row>
    <row r="38321" spans="4:4" ht="15" customHeight="1" x14ac:dyDescent="0.3">
      <c r="D38321" s="48"/>
    </row>
    <row r="38322" spans="4:4" ht="15" customHeight="1" x14ac:dyDescent="0.3">
      <c r="D38322" s="48"/>
    </row>
    <row r="38323" spans="4:4" ht="15" customHeight="1" x14ac:dyDescent="0.3">
      <c r="D38323" s="48"/>
    </row>
    <row r="38324" spans="4:4" ht="15" customHeight="1" x14ac:dyDescent="0.3">
      <c r="D38324" s="48"/>
    </row>
    <row r="38325" spans="4:4" ht="15" customHeight="1" x14ac:dyDescent="0.3">
      <c r="D38325" s="48"/>
    </row>
    <row r="38326" spans="4:4" ht="15" customHeight="1" x14ac:dyDescent="0.3">
      <c r="D38326" s="48"/>
    </row>
    <row r="38327" spans="4:4" ht="15" customHeight="1" x14ac:dyDescent="0.3">
      <c r="D38327" s="48"/>
    </row>
    <row r="38328" spans="4:4" ht="15" customHeight="1" x14ac:dyDescent="0.3">
      <c r="D38328" s="48"/>
    </row>
    <row r="38329" spans="4:4" ht="15" customHeight="1" x14ac:dyDescent="0.3">
      <c r="D38329" s="48"/>
    </row>
    <row r="38330" spans="4:4" ht="15" customHeight="1" x14ac:dyDescent="0.3">
      <c r="D38330" s="48"/>
    </row>
    <row r="38331" spans="4:4" ht="15" customHeight="1" x14ac:dyDescent="0.3">
      <c r="D38331" s="48"/>
    </row>
    <row r="38332" spans="4:4" ht="15" customHeight="1" x14ac:dyDescent="0.3">
      <c r="D38332" s="48"/>
    </row>
    <row r="38333" spans="4:4" ht="15" customHeight="1" x14ac:dyDescent="0.3">
      <c r="D38333" s="48"/>
    </row>
    <row r="38334" spans="4:4" ht="15" customHeight="1" x14ac:dyDescent="0.3">
      <c r="D38334" s="48"/>
    </row>
    <row r="38335" spans="4:4" ht="15" customHeight="1" x14ac:dyDescent="0.3">
      <c r="D38335" s="48"/>
    </row>
    <row r="38336" spans="4:4" ht="15" customHeight="1" x14ac:dyDescent="0.3">
      <c r="D38336" s="48"/>
    </row>
    <row r="38337" spans="4:4" ht="15" customHeight="1" x14ac:dyDescent="0.3">
      <c r="D38337" s="48"/>
    </row>
    <row r="38338" spans="4:4" ht="15" customHeight="1" x14ac:dyDescent="0.3">
      <c r="D38338" s="48"/>
    </row>
    <row r="38339" spans="4:4" ht="15" customHeight="1" x14ac:dyDescent="0.3">
      <c r="D38339" s="48"/>
    </row>
    <row r="38340" spans="4:4" ht="15" customHeight="1" x14ac:dyDescent="0.3">
      <c r="D38340" s="48"/>
    </row>
    <row r="38341" spans="4:4" ht="15" customHeight="1" x14ac:dyDescent="0.3">
      <c r="D38341" s="48"/>
    </row>
    <row r="38342" spans="4:4" ht="15" customHeight="1" x14ac:dyDescent="0.3">
      <c r="D38342" s="48"/>
    </row>
    <row r="38343" spans="4:4" ht="15" customHeight="1" x14ac:dyDescent="0.3">
      <c r="D38343" s="48"/>
    </row>
    <row r="38344" spans="4:4" ht="15" customHeight="1" x14ac:dyDescent="0.3">
      <c r="D38344" s="48"/>
    </row>
    <row r="38345" spans="4:4" ht="15" customHeight="1" x14ac:dyDescent="0.3">
      <c r="D38345" s="48"/>
    </row>
    <row r="38346" spans="4:4" ht="15" customHeight="1" x14ac:dyDescent="0.3">
      <c r="D38346" s="48"/>
    </row>
    <row r="38347" spans="4:4" ht="15" customHeight="1" x14ac:dyDescent="0.3">
      <c r="D38347" s="48"/>
    </row>
    <row r="38348" spans="4:4" ht="15" customHeight="1" x14ac:dyDescent="0.3">
      <c r="D38348" s="48"/>
    </row>
    <row r="38349" spans="4:4" ht="15" customHeight="1" x14ac:dyDescent="0.3">
      <c r="D38349" s="48"/>
    </row>
    <row r="38350" spans="4:4" ht="15" customHeight="1" x14ac:dyDescent="0.3">
      <c r="D38350" s="48"/>
    </row>
    <row r="38351" spans="4:4" ht="15" customHeight="1" x14ac:dyDescent="0.3">
      <c r="D38351" s="48"/>
    </row>
    <row r="38352" spans="4:4" ht="15" customHeight="1" x14ac:dyDescent="0.3">
      <c r="D38352" s="48"/>
    </row>
    <row r="38353" spans="4:4" ht="15" customHeight="1" x14ac:dyDescent="0.3">
      <c r="D38353" s="48"/>
    </row>
    <row r="38354" spans="4:4" ht="15" customHeight="1" x14ac:dyDescent="0.3">
      <c r="D38354" s="48"/>
    </row>
    <row r="38355" spans="4:4" ht="15" customHeight="1" x14ac:dyDescent="0.3">
      <c r="D38355" s="48"/>
    </row>
    <row r="38356" spans="4:4" ht="15" customHeight="1" x14ac:dyDescent="0.3">
      <c r="D38356" s="48"/>
    </row>
    <row r="38357" spans="4:4" ht="15" customHeight="1" x14ac:dyDescent="0.3">
      <c r="D38357" s="48"/>
    </row>
    <row r="38358" spans="4:4" ht="15" customHeight="1" x14ac:dyDescent="0.3">
      <c r="D38358" s="48"/>
    </row>
    <row r="38359" spans="4:4" ht="15" customHeight="1" x14ac:dyDescent="0.3">
      <c r="D38359" s="48"/>
    </row>
    <row r="38360" spans="4:4" ht="15" customHeight="1" x14ac:dyDescent="0.3">
      <c r="D38360" s="48"/>
    </row>
    <row r="38361" spans="4:4" ht="15" customHeight="1" x14ac:dyDescent="0.3">
      <c r="D38361" s="48"/>
    </row>
    <row r="38362" spans="4:4" ht="15" customHeight="1" x14ac:dyDescent="0.3">
      <c r="D38362" s="48"/>
    </row>
    <row r="38363" spans="4:4" ht="15" customHeight="1" x14ac:dyDescent="0.3">
      <c r="D38363" s="48"/>
    </row>
    <row r="38364" spans="4:4" ht="15" customHeight="1" x14ac:dyDescent="0.3">
      <c r="D38364" s="48"/>
    </row>
    <row r="38365" spans="4:4" ht="15" customHeight="1" x14ac:dyDescent="0.3">
      <c r="D38365" s="48"/>
    </row>
    <row r="38366" spans="4:4" ht="15" customHeight="1" x14ac:dyDescent="0.3">
      <c r="D38366" s="48"/>
    </row>
    <row r="38367" spans="4:4" ht="15" customHeight="1" x14ac:dyDescent="0.3">
      <c r="D38367" s="48"/>
    </row>
    <row r="38368" spans="4:4" ht="15" customHeight="1" x14ac:dyDescent="0.3">
      <c r="D38368" s="48"/>
    </row>
    <row r="38369" spans="4:4" ht="15" customHeight="1" x14ac:dyDescent="0.3">
      <c r="D38369" s="48"/>
    </row>
    <row r="38370" spans="4:4" ht="15" customHeight="1" x14ac:dyDescent="0.3">
      <c r="D38370" s="48"/>
    </row>
    <row r="38371" spans="4:4" ht="15" customHeight="1" x14ac:dyDescent="0.3">
      <c r="D38371" s="48"/>
    </row>
    <row r="38372" spans="4:4" ht="15" customHeight="1" x14ac:dyDescent="0.3">
      <c r="D38372" s="48"/>
    </row>
    <row r="38373" spans="4:4" ht="15" customHeight="1" x14ac:dyDescent="0.3">
      <c r="D38373" s="48"/>
    </row>
    <row r="38374" spans="4:4" ht="15" customHeight="1" x14ac:dyDescent="0.3">
      <c r="D38374" s="48"/>
    </row>
    <row r="38375" spans="4:4" ht="15" customHeight="1" x14ac:dyDescent="0.3">
      <c r="D38375" s="48"/>
    </row>
    <row r="38376" spans="4:4" ht="15" customHeight="1" x14ac:dyDescent="0.3">
      <c r="D38376" s="48"/>
    </row>
    <row r="38377" spans="4:4" ht="15" customHeight="1" x14ac:dyDescent="0.3">
      <c r="D38377" s="48"/>
    </row>
    <row r="38378" spans="4:4" ht="15" customHeight="1" x14ac:dyDescent="0.3">
      <c r="D38378" s="48"/>
    </row>
    <row r="38379" spans="4:4" ht="15" customHeight="1" x14ac:dyDescent="0.3">
      <c r="D38379" s="48"/>
    </row>
    <row r="38380" spans="4:4" ht="15" customHeight="1" x14ac:dyDescent="0.3">
      <c r="D38380" s="48"/>
    </row>
    <row r="38381" spans="4:4" ht="15" customHeight="1" x14ac:dyDescent="0.3">
      <c r="D38381" s="48"/>
    </row>
    <row r="38382" spans="4:4" ht="15" customHeight="1" x14ac:dyDescent="0.3">
      <c r="D38382" s="48"/>
    </row>
    <row r="38383" spans="4:4" ht="15" customHeight="1" x14ac:dyDescent="0.3">
      <c r="D38383" s="48"/>
    </row>
    <row r="38384" spans="4:4" ht="15" customHeight="1" x14ac:dyDescent="0.3">
      <c r="D38384" s="48"/>
    </row>
    <row r="38385" spans="4:4" ht="15" customHeight="1" x14ac:dyDescent="0.3">
      <c r="D38385" s="48"/>
    </row>
    <row r="38386" spans="4:4" ht="15" customHeight="1" x14ac:dyDescent="0.3">
      <c r="D38386" s="48"/>
    </row>
    <row r="38387" spans="4:4" ht="15" customHeight="1" x14ac:dyDescent="0.3">
      <c r="D38387" s="48"/>
    </row>
    <row r="38388" spans="4:4" ht="15" customHeight="1" x14ac:dyDescent="0.3">
      <c r="D38388" s="48"/>
    </row>
    <row r="38389" spans="4:4" ht="15" customHeight="1" x14ac:dyDescent="0.3">
      <c r="D38389" s="48"/>
    </row>
    <row r="39818" spans="4:4" ht="15" customHeight="1" x14ac:dyDescent="0.3">
      <c r="D39818" s="48"/>
    </row>
    <row r="39819" spans="4:4" ht="15" customHeight="1" x14ac:dyDescent="0.3">
      <c r="D39819" s="48"/>
    </row>
    <row r="39820" spans="4:4" ht="15" customHeight="1" x14ac:dyDescent="0.3">
      <c r="D39820" s="48"/>
    </row>
    <row r="39821" spans="4:4" ht="15" customHeight="1" x14ac:dyDescent="0.3">
      <c r="D39821" s="48"/>
    </row>
    <row r="39822" spans="4:4" ht="15" customHeight="1" x14ac:dyDescent="0.3">
      <c r="D39822" s="48"/>
    </row>
    <row r="39823" spans="4:4" ht="15" customHeight="1" x14ac:dyDescent="0.3">
      <c r="D39823" s="48"/>
    </row>
    <row r="39824" spans="4:4" ht="15" customHeight="1" x14ac:dyDescent="0.3">
      <c r="D39824" s="48"/>
    </row>
    <row r="39825" spans="4:4" ht="15" customHeight="1" x14ac:dyDescent="0.3">
      <c r="D39825" s="48"/>
    </row>
    <row r="39826" spans="4:4" ht="15" customHeight="1" x14ac:dyDescent="0.3">
      <c r="D39826" s="48"/>
    </row>
    <row r="39827" spans="4:4" ht="15" customHeight="1" x14ac:dyDescent="0.3">
      <c r="D39827" s="48"/>
    </row>
    <row r="39828" spans="4:4" ht="15" customHeight="1" x14ac:dyDescent="0.3">
      <c r="D39828" s="48"/>
    </row>
    <row r="39829" spans="4:4" ht="15" customHeight="1" x14ac:dyDescent="0.3">
      <c r="D39829" s="48"/>
    </row>
    <row r="39830" spans="4:4" ht="15" customHeight="1" x14ac:dyDescent="0.3">
      <c r="D39830" s="48"/>
    </row>
    <row r="39831" spans="4:4" ht="15" customHeight="1" x14ac:dyDescent="0.3">
      <c r="D39831" s="48"/>
    </row>
    <row r="39832" spans="4:4" ht="15" customHeight="1" x14ac:dyDescent="0.3">
      <c r="D39832" s="48"/>
    </row>
    <row r="39833" spans="4:4" ht="15" customHeight="1" x14ac:dyDescent="0.3">
      <c r="D39833" s="48"/>
    </row>
    <row r="39834" spans="4:4" ht="15" customHeight="1" x14ac:dyDescent="0.3">
      <c r="D39834" s="48"/>
    </row>
    <row r="39835" spans="4:4" ht="15" customHeight="1" x14ac:dyDescent="0.3">
      <c r="D39835" s="48"/>
    </row>
    <row r="39836" spans="4:4" ht="15" customHeight="1" x14ac:dyDescent="0.3">
      <c r="D39836" s="48"/>
    </row>
    <row r="39837" spans="4:4" ht="15" customHeight="1" x14ac:dyDescent="0.3">
      <c r="D39837" s="48"/>
    </row>
    <row r="39838" spans="4:4" ht="15" customHeight="1" x14ac:dyDescent="0.3">
      <c r="D39838" s="48"/>
    </row>
    <row r="39839" spans="4:4" ht="15" customHeight="1" x14ac:dyDescent="0.3">
      <c r="D39839" s="48"/>
    </row>
    <row r="39840" spans="4:4" ht="15" customHeight="1" x14ac:dyDescent="0.3">
      <c r="D39840" s="48"/>
    </row>
    <row r="39841" spans="4:4" ht="15" customHeight="1" x14ac:dyDescent="0.3">
      <c r="D39841" s="48"/>
    </row>
    <row r="39842" spans="4:4" ht="15" customHeight="1" x14ac:dyDescent="0.3">
      <c r="D39842" s="48"/>
    </row>
    <row r="39843" spans="4:4" ht="15" customHeight="1" x14ac:dyDescent="0.3">
      <c r="D39843" s="48"/>
    </row>
    <row r="39844" spans="4:4" ht="15" customHeight="1" x14ac:dyDescent="0.3">
      <c r="D39844" s="48"/>
    </row>
    <row r="39845" spans="4:4" ht="15" customHeight="1" x14ac:dyDescent="0.3">
      <c r="D39845" s="48"/>
    </row>
    <row r="39846" spans="4:4" ht="15" customHeight="1" x14ac:dyDescent="0.3">
      <c r="D39846" s="48"/>
    </row>
    <row r="39847" spans="4:4" ht="15" customHeight="1" x14ac:dyDescent="0.3">
      <c r="D39847" s="48"/>
    </row>
    <row r="39848" spans="4:4" ht="15" customHeight="1" x14ac:dyDescent="0.3">
      <c r="D39848" s="48"/>
    </row>
    <row r="39849" spans="4:4" ht="15" customHeight="1" x14ac:dyDescent="0.3">
      <c r="D39849" s="48"/>
    </row>
    <row r="39850" spans="4:4" ht="15" customHeight="1" x14ac:dyDescent="0.3">
      <c r="D39850" s="48"/>
    </row>
    <row r="39851" spans="4:4" ht="15" customHeight="1" x14ac:dyDescent="0.3">
      <c r="D39851" s="48"/>
    </row>
    <row r="39852" spans="4:4" ht="15" customHeight="1" x14ac:dyDescent="0.3">
      <c r="D39852" s="48"/>
    </row>
    <row r="39853" spans="4:4" ht="15" customHeight="1" x14ac:dyDescent="0.3">
      <c r="D39853" s="48"/>
    </row>
    <row r="39854" spans="4:4" ht="15" customHeight="1" x14ac:dyDescent="0.3">
      <c r="D39854" s="48"/>
    </row>
    <row r="39855" spans="4:4" ht="15" customHeight="1" x14ac:dyDescent="0.3">
      <c r="D39855" s="48"/>
    </row>
    <row r="39856" spans="4:4" ht="15" customHeight="1" x14ac:dyDescent="0.3">
      <c r="D39856" s="48"/>
    </row>
    <row r="39857" spans="4:4" ht="15" customHeight="1" x14ac:dyDescent="0.3">
      <c r="D39857" s="48"/>
    </row>
    <row r="39858" spans="4:4" ht="15" customHeight="1" x14ac:dyDescent="0.3">
      <c r="D39858" s="48"/>
    </row>
    <row r="39859" spans="4:4" ht="15" customHeight="1" x14ac:dyDescent="0.3">
      <c r="D39859" s="48"/>
    </row>
    <row r="39860" spans="4:4" ht="15" customHeight="1" x14ac:dyDescent="0.3">
      <c r="D39860" s="48"/>
    </row>
    <row r="39861" spans="4:4" ht="15" customHeight="1" x14ac:dyDescent="0.3">
      <c r="D39861" s="48"/>
    </row>
    <row r="39862" spans="4:4" ht="15" customHeight="1" x14ac:dyDescent="0.3">
      <c r="D39862" s="48"/>
    </row>
    <row r="39863" spans="4:4" ht="15" customHeight="1" x14ac:dyDescent="0.3">
      <c r="D39863" s="48"/>
    </row>
    <row r="39864" spans="4:4" ht="15" customHeight="1" x14ac:dyDescent="0.3">
      <c r="D39864" s="48"/>
    </row>
    <row r="39865" spans="4:4" ht="15" customHeight="1" x14ac:dyDescent="0.3">
      <c r="D39865" s="48"/>
    </row>
    <row r="39866" spans="4:4" ht="15" customHeight="1" x14ac:dyDescent="0.3">
      <c r="D39866" s="48"/>
    </row>
    <row r="39867" spans="4:4" ht="15" customHeight="1" x14ac:dyDescent="0.3">
      <c r="D39867" s="48"/>
    </row>
    <row r="39868" spans="4:4" ht="15" customHeight="1" x14ac:dyDescent="0.3">
      <c r="D39868" s="48"/>
    </row>
    <row r="39869" spans="4:4" ht="15" customHeight="1" x14ac:dyDescent="0.3">
      <c r="D39869" s="48"/>
    </row>
    <row r="39870" spans="4:4" ht="15" customHeight="1" x14ac:dyDescent="0.3">
      <c r="D39870" s="48"/>
    </row>
    <row r="39871" spans="4:4" ht="15" customHeight="1" x14ac:dyDescent="0.3">
      <c r="D39871" s="48"/>
    </row>
    <row r="39872" spans="4:4" ht="15" customHeight="1" x14ac:dyDescent="0.3">
      <c r="D39872" s="48"/>
    </row>
    <row r="39873" spans="4:4" ht="15" customHeight="1" x14ac:dyDescent="0.3">
      <c r="D39873" s="48"/>
    </row>
    <row r="39874" spans="4:4" ht="15" customHeight="1" x14ac:dyDescent="0.3">
      <c r="D39874" s="48"/>
    </row>
    <row r="39875" spans="4:4" ht="15" customHeight="1" x14ac:dyDescent="0.3">
      <c r="D39875" s="48"/>
    </row>
    <row r="39876" spans="4:4" ht="15" customHeight="1" x14ac:dyDescent="0.3">
      <c r="D39876" s="48"/>
    </row>
    <row r="39877" spans="4:4" ht="15" customHeight="1" x14ac:dyDescent="0.3">
      <c r="D39877" s="48"/>
    </row>
    <row r="39878" spans="4:4" ht="15" customHeight="1" x14ac:dyDescent="0.3">
      <c r="D39878" s="48"/>
    </row>
    <row r="39879" spans="4:4" ht="15" customHeight="1" x14ac:dyDescent="0.3">
      <c r="D39879" s="48"/>
    </row>
    <row r="39880" spans="4:4" ht="15" customHeight="1" x14ac:dyDescent="0.3">
      <c r="D39880" s="48"/>
    </row>
    <row r="39881" spans="4:4" ht="15" customHeight="1" x14ac:dyDescent="0.3">
      <c r="D39881" s="48"/>
    </row>
    <row r="39882" spans="4:4" ht="15" customHeight="1" x14ac:dyDescent="0.3">
      <c r="D39882" s="48"/>
    </row>
    <row r="39883" spans="4:4" ht="15" customHeight="1" x14ac:dyDescent="0.3">
      <c r="D39883" s="48"/>
    </row>
    <row r="39884" spans="4:4" ht="15" customHeight="1" x14ac:dyDescent="0.3">
      <c r="D39884" s="48"/>
    </row>
    <row r="39885" spans="4:4" ht="15" customHeight="1" x14ac:dyDescent="0.3">
      <c r="D39885" s="48"/>
    </row>
    <row r="39886" spans="4:4" ht="15" customHeight="1" x14ac:dyDescent="0.3">
      <c r="D39886" s="48"/>
    </row>
    <row r="39887" spans="4:4" ht="15" customHeight="1" x14ac:dyDescent="0.3">
      <c r="D39887" s="48"/>
    </row>
    <row r="39888" spans="4:4" ht="15" customHeight="1" x14ac:dyDescent="0.3">
      <c r="D39888" s="48"/>
    </row>
    <row r="39889" spans="4:4" ht="15" customHeight="1" x14ac:dyDescent="0.3">
      <c r="D39889" s="48"/>
    </row>
    <row r="39890" spans="4:4" ht="15" customHeight="1" x14ac:dyDescent="0.3">
      <c r="D39890" s="48"/>
    </row>
    <row r="39891" spans="4:4" ht="15" customHeight="1" x14ac:dyDescent="0.3">
      <c r="D39891" s="48"/>
    </row>
    <row r="39892" spans="4:4" ht="15" customHeight="1" x14ac:dyDescent="0.3">
      <c r="D39892" s="48"/>
    </row>
    <row r="39893" spans="4:4" ht="15" customHeight="1" x14ac:dyDescent="0.3">
      <c r="D39893" s="48"/>
    </row>
    <row r="39894" spans="4:4" ht="15" customHeight="1" x14ac:dyDescent="0.3">
      <c r="D39894" s="48"/>
    </row>
    <row r="39895" spans="4:4" ht="15" customHeight="1" x14ac:dyDescent="0.3">
      <c r="D39895" s="48"/>
    </row>
    <row r="39896" spans="4:4" ht="15" customHeight="1" x14ac:dyDescent="0.3">
      <c r="D39896" s="48"/>
    </row>
    <row r="39897" spans="4:4" ht="15" customHeight="1" x14ac:dyDescent="0.3">
      <c r="D39897" s="48"/>
    </row>
    <row r="39898" spans="4:4" ht="15" customHeight="1" x14ac:dyDescent="0.3">
      <c r="D39898" s="48"/>
    </row>
    <row r="39899" spans="4:4" ht="15" customHeight="1" x14ac:dyDescent="0.3">
      <c r="D39899" s="48"/>
    </row>
    <row r="39900" spans="4:4" ht="15" customHeight="1" x14ac:dyDescent="0.3">
      <c r="D39900" s="48"/>
    </row>
    <row r="39901" spans="4:4" ht="15" customHeight="1" x14ac:dyDescent="0.3">
      <c r="D39901" s="48"/>
    </row>
    <row r="40574" spans="4:4" ht="15" customHeight="1" x14ac:dyDescent="0.3">
      <c r="D40574" s="48"/>
    </row>
    <row r="40575" spans="4:4" ht="15" customHeight="1" x14ac:dyDescent="0.3">
      <c r="D40575" s="48"/>
    </row>
    <row r="40576" spans="4:4" ht="15" customHeight="1" x14ac:dyDescent="0.3">
      <c r="D40576" s="48"/>
    </row>
    <row r="40577" spans="4:4" ht="15" customHeight="1" x14ac:dyDescent="0.3">
      <c r="D40577" s="48"/>
    </row>
    <row r="40578" spans="4:4" ht="15" customHeight="1" x14ac:dyDescent="0.3">
      <c r="D40578" s="48"/>
    </row>
    <row r="40579" spans="4:4" ht="15" customHeight="1" x14ac:dyDescent="0.3">
      <c r="D40579" s="48"/>
    </row>
    <row r="40580" spans="4:4" ht="15" customHeight="1" x14ac:dyDescent="0.3">
      <c r="D40580" s="48"/>
    </row>
    <row r="40581" spans="4:4" ht="15" customHeight="1" x14ac:dyDescent="0.3">
      <c r="D40581" s="48"/>
    </row>
    <row r="40582" spans="4:4" ht="15" customHeight="1" x14ac:dyDescent="0.3">
      <c r="D40582" s="48"/>
    </row>
    <row r="40583" spans="4:4" ht="15" customHeight="1" x14ac:dyDescent="0.3">
      <c r="D40583" s="48"/>
    </row>
    <row r="40584" spans="4:4" ht="15" customHeight="1" x14ac:dyDescent="0.3">
      <c r="D40584" s="48"/>
    </row>
    <row r="40585" spans="4:4" ht="15" customHeight="1" x14ac:dyDescent="0.3">
      <c r="D40585" s="48"/>
    </row>
    <row r="40586" spans="4:4" ht="15" customHeight="1" x14ac:dyDescent="0.3">
      <c r="D40586" s="48"/>
    </row>
    <row r="40587" spans="4:4" ht="15" customHeight="1" x14ac:dyDescent="0.3">
      <c r="D40587" s="48"/>
    </row>
    <row r="40588" spans="4:4" ht="15" customHeight="1" x14ac:dyDescent="0.3">
      <c r="D40588" s="48"/>
    </row>
    <row r="40589" spans="4:4" ht="15" customHeight="1" x14ac:dyDescent="0.3">
      <c r="D40589" s="48"/>
    </row>
    <row r="40590" spans="4:4" ht="15" customHeight="1" x14ac:dyDescent="0.3">
      <c r="D40590" s="48"/>
    </row>
    <row r="40591" spans="4:4" ht="15" customHeight="1" x14ac:dyDescent="0.3">
      <c r="D40591" s="48"/>
    </row>
    <row r="40592" spans="4:4" ht="15" customHeight="1" x14ac:dyDescent="0.3">
      <c r="D40592" s="48"/>
    </row>
    <row r="40593" spans="4:4" ht="15" customHeight="1" x14ac:dyDescent="0.3">
      <c r="D40593" s="48"/>
    </row>
    <row r="40594" spans="4:4" ht="15" customHeight="1" x14ac:dyDescent="0.3">
      <c r="D40594" s="48"/>
    </row>
    <row r="40595" spans="4:4" ht="15" customHeight="1" x14ac:dyDescent="0.3">
      <c r="D40595" s="48"/>
    </row>
    <row r="40596" spans="4:4" ht="15" customHeight="1" x14ac:dyDescent="0.3">
      <c r="D40596" s="48"/>
    </row>
    <row r="40597" spans="4:4" ht="15" customHeight="1" x14ac:dyDescent="0.3">
      <c r="D40597" s="48"/>
    </row>
    <row r="40598" spans="4:4" ht="15" customHeight="1" x14ac:dyDescent="0.3">
      <c r="D40598" s="48"/>
    </row>
    <row r="40599" spans="4:4" ht="15" customHeight="1" x14ac:dyDescent="0.3">
      <c r="D40599" s="48"/>
    </row>
    <row r="40600" spans="4:4" ht="15" customHeight="1" x14ac:dyDescent="0.3">
      <c r="D40600" s="48"/>
    </row>
    <row r="40601" spans="4:4" ht="15" customHeight="1" x14ac:dyDescent="0.3">
      <c r="D40601" s="48"/>
    </row>
    <row r="40602" spans="4:4" ht="15" customHeight="1" x14ac:dyDescent="0.3">
      <c r="D40602" s="48"/>
    </row>
    <row r="40603" spans="4:4" ht="15" customHeight="1" x14ac:dyDescent="0.3">
      <c r="D40603" s="48"/>
    </row>
    <row r="40604" spans="4:4" ht="15" customHeight="1" x14ac:dyDescent="0.3">
      <c r="D40604" s="48"/>
    </row>
    <row r="40605" spans="4:4" ht="15" customHeight="1" x14ac:dyDescent="0.3">
      <c r="D40605" s="48"/>
    </row>
    <row r="40606" spans="4:4" ht="15" customHeight="1" x14ac:dyDescent="0.3">
      <c r="D40606" s="48"/>
    </row>
    <row r="40607" spans="4:4" ht="15" customHeight="1" x14ac:dyDescent="0.3">
      <c r="D40607" s="48"/>
    </row>
    <row r="40608" spans="4:4" ht="15" customHeight="1" x14ac:dyDescent="0.3">
      <c r="D40608" s="48"/>
    </row>
    <row r="40609" spans="4:4" ht="15" customHeight="1" x14ac:dyDescent="0.3">
      <c r="D40609" s="48"/>
    </row>
    <row r="40610" spans="4:4" ht="15" customHeight="1" x14ac:dyDescent="0.3">
      <c r="D40610" s="48"/>
    </row>
    <row r="40611" spans="4:4" ht="15" customHeight="1" x14ac:dyDescent="0.3">
      <c r="D40611" s="48"/>
    </row>
    <row r="40612" spans="4:4" ht="15" customHeight="1" x14ac:dyDescent="0.3">
      <c r="D40612" s="48"/>
    </row>
    <row r="40613" spans="4:4" ht="15" customHeight="1" x14ac:dyDescent="0.3">
      <c r="D40613" s="48"/>
    </row>
    <row r="40614" spans="4:4" ht="15" customHeight="1" x14ac:dyDescent="0.3">
      <c r="D40614" s="48"/>
    </row>
    <row r="40615" spans="4:4" ht="15" customHeight="1" x14ac:dyDescent="0.3">
      <c r="D40615" s="48"/>
    </row>
    <row r="40616" spans="4:4" ht="15" customHeight="1" x14ac:dyDescent="0.3">
      <c r="D40616" s="48"/>
    </row>
    <row r="40617" spans="4:4" ht="15" customHeight="1" x14ac:dyDescent="0.3">
      <c r="D40617" s="48"/>
    </row>
    <row r="40618" spans="4:4" ht="15" customHeight="1" x14ac:dyDescent="0.3">
      <c r="D40618" s="48"/>
    </row>
    <row r="40619" spans="4:4" ht="15" customHeight="1" x14ac:dyDescent="0.3">
      <c r="D40619" s="48"/>
    </row>
    <row r="40620" spans="4:4" ht="15" customHeight="1" x14ac:dyDescent="0.3">
      <c r="D40620" s="48"/>
    </row>
    <row r="40621" spans="4:4" ht="15" customHeight="1" x14ac:dyDescent="0.3">
      <c r="D40621" s="48"/>
    </row>
    <row r="40622" spans="4:4" ht="15" customHeight="1" x14ac:dyDescent="0.3">
      <c r="D40622" s="48"/>
    </row>
    <row r="40623" spans="4:4" ht="15" customHeight="1" x14ac:dyDescent="0.3">
      <c r="D40623" s="48"/>
    </row>
    <row r="40624" spans="4:4" ht="15" customHeight="1" x14ac:dyDescent="0.3">
      <c r="D40624" s="48"/>
    </row>
    <row r="40625" spans="4:4" ht="15" customHeight="1" x14ac:dyDescent="0.3">
      <c r="D40625" s="48"/>
    </row>
    <row r="40626" spans="4:4" ht="15" customHeight="1" x14ac:dyDescent="0.3">
      <c r="D40626" s="48"/>
    </row>
    <row r="40627" spans="4:4" ht="15" customHeight="1" x14ac:dyDescent="0.3">
      <c r="D40627" s="48"/>
    </row>
    <row r="40628" spans="4:4" ht="15" customHeight="1" x14ac:dyDescent="0.3">
      <c r="D40628" s="48"/>
    </row>
    <row r="40629" spans="4:4" ht="15" customHeight="1" x14ac:dyDescent="0.3">
      <c r="D40629" s="48"/>
    </row>
    <row r="40630" spans="4:4" ht="15" customHeight="1" x14ac:dyDescent="0.3">
      <c r="D40630" s="48"/>
    </row>
    <row r="40631" spans="4:4" ht="15" customHeight="1" x14ac:dyDescent="0.3">
      <c r="D40631" s="48"/>
    </row>
    <row r="40632" spans="4:4" ht="15" customHeight="1" x14ac:dyDescent="0.3">
      <c r="D40632" s="48"/>
    </row>
    <row r="40633" spans="4:4" ht="15" customHeight="1" x14ac:dyDescent="0.3">
      <c r="D40633" s="48"/>
    </row>
    <row r="40634" spans="4:4" ht="15" customHeight="1" x14ac:dyDescent="0.3">
      <c r="D40634" s="48"/>
    </row>
    <row r="40635" spans="4:4" ht="15" customHeight="1" x14ac:dyDescent="0.3">
      <c r="D40635" s="48"/>
    </row>
    <row r="40636" spans="4:4" ht="15" customHeight="1" x14ac:dyDescent="0.3">
      <c r="D40636" s="48"/>
    </row>
    <row r="40637" spans="4:4" ht="15" customHeight="1" x14ac:dyDescent="0.3">
      <c r="D40637" s="48"/>
    </row>
    <row r="40638" spans="4:4" ht="15" customHeight="1" x14ac:dyDescent="0.3">
      <c r="D40638" s="48"/>
    </row>
    <row r="40639" spans="4:4" ht="15" customHeight="1" x14ac:dyDescent="0.3">
      <c r="D40639" s="48"/>
    </row>
    <row r="40640" spans="4:4" ht="15" customHeight="1" x14ac:dyDescent="0.3">
      <c r="D40640" s="48"/>
    </row>
    <row r="40641" spans="4:4" ht="15" customHeight="1" x14ac:dyDescent="0.3">
      <c r="D40641" s="48"/>
    </row>
    <row r="40642" spans="4:4" ht="15" customHeight="1" x14ac:dyDescent="0.3">
      <c r="D40642" s="48"/>
    </row>
    <row r="40643" spans="4:4" ht="15" customHeight="1" x14ac:dyDescent="0.3">
      <c r="D40643" s="48"/>
    </row>
    <row r="40644" spans="4:4" ht="15" customHeight="1" x14ac:dyDescent="0.3">
      <c r="D40644" s="48"/>
    </row>
    <row r="40645" spans="4:4" ht="15" customHeight="1" x14ac:dyDescent="0.3">
      <c r="D40645" s="48"/>
    </row>
    <row r="40646" spans="4:4" ht="15" customHeight="1" x14ac:dyDescent="0.3">
      <c r="D40646" s="48"/>
    </row>
    <row r="40647" spans="4:4" ht="15" customHeight="1" x14ac:dyDescent="0.3">
      <c r="D40647" s="48"/>
    </row>
    <row r="40648" spans="4:4" ht="15" customHeight="1" x14ac:dyDescent="0.3">
      <c r="D40648" s="48"/>
    </row>
    <row r="40649" spans="4:4" ht="15" customHeight="1" x14ac:dyDescent="0.3">
      <c r="D40649" s="48"/>
    </row>
    <row r="40650" spans="4:4" ht="15" customHeight="1" x14ac:dyDescent="0.3">
      <c r="D40650" s="48"/>
    </row>
    <row r="40651" spans="4:4" ht="15" customHeight="1" x14ac:dyDescent="0.3">
      <c r="D40651" s="48"/>
    </row>
    <row r="40652" spans="4:4" ht="15" customHeight="1" x14ac:dyDescent="0.3">
      <c r="D40652" s="48"/>
    </row>
    <row r="40653" spans="4:4" ht="15" customHeight="1" x14ac:dyDescent="0.3">
      <c r="D40653" s="48"/>
    </row>
    <row r="40654" spans="4:4" ht="15" customHeight="1" x14ac:dyDescent="0.3">
      <c r="D40654" s="48"/>
    </row>
    <row r="40655" spans="4:4" ht="15" customHeight="1" x14ac:dyDescent="0.3">
      <c r="D40655" s="48"/>
    </row>
    <row r="40656" spans="4:4" ht="15" customHeight="1" x14ac:dyDescent="0.3">
      <c r="D40656" s="48"/>
    </row>
    <row r="40657" spans="4:4" ht="15" customHeight="1" x14ac:dyDescent="0.3">
      <c r="D40657" s="48"/>
    </row>
    <row r="44606" spans="4:4" ht="15" customHeight="1" x14ac:dyDescent="0.3">
      <c r="D44606" s="48"/>
    </row>
    <row r="44607" spans="4:4" ht="15" customHeight="1" x14ac:dyDescent="0.3">
      <c r="D44607" s="48"/>
    </row>
    <row r="44608" spans="4:4" ht="15" customHeight="1" x14ac:dyDescent="0.3">
      <c r="D44608" s="48"/>
    </row>
    <row r="44609" spans="4:4" ht="15" customHeight="1" x14ac:dyDescent="0.3">
      <c r="D44609" s="48"/>
    </row>
    <row r="44610" spans="4:4" ht="15" customHeight="1" x14ac:dyDescent="0.3">
      <c r="D44610" s="48"/>
    </row>
    <row r="44611" spans="4:4" ht="15" customHeight="1" x14ac:dyDescent="0.3">
      <c r="D44611" s="48"/>
    </row>
    <row r="44612" spans="4:4" ht="15" customHeight="1" x14ac:dyDescent="0.3">
      <c r="D44612" s="48"/>
    </row>
    <row r="44613" spans="4:4" ht="15" customHeight="1" x14ac:dyDescent="0.3">
      <c r="D44613" s="48"/>
    </row>
    <row r="44614" spans="4:4" ht="15" customHeight="1" x14ac:dyDescent="0.3">
      <c r="D44614" s="48"/>
    </row>
    <row r="44615" spans="4:4" ht="15" customHeight="1" x14ac:dyDescent="0.3">
      <c r="D44615" s="48"/>
    </row>
    <row r="44616" spans="4:4" ht="15" customHeight="1" x14ac:dyDescent="0.3">
      <c r="D44616" s="48"/>
    </row>
    <row r="44617" spans="4:4" ht="15" customHeight="1" x14ac:dyDescent="0.3">
      <c r="D44617" s="48"/>
    </row>
    <row r="44618" spans="4:4" ht="15" customHeight="1" x14ac:dyDescent="0.3">
      <c r="D44618" s="48"/>
    </row>
    <row r="44619" spans="4:4" ht="15" customHeight="1" x14ac:dyDescent="0.3">
      <c r="D44619" s="48"/>
    </row>
    <row r="44620" spans="4:4" ht="15" customHeight="1" x14ac:dyDescent="0.3">
      <c r="D44620" s="48"/>
    </row>
    <row r="44621" spans="4:4" ht="15" customHeight="1" x14ac:dyDescent="0.3">
      <c r="D44621" s="48"/>
    </row>
    <row r="44622" spans="4:4" ht="15" customHeight="1" x14ac:dyDescent="0.3">
      <c r="D44622" s="48"/>
    </row>
    <row r="44623" spans="4:4" ht="15" customHeight="1" x14ac:dyDescent="0.3">
      <c r="D44623" s="48"/>
    </row>
    <row r="44624" spans="4:4" ht="15" customHeight="1" x14ac:dyDescent="0.3">
      <c r="D44624" s="48"/>
    </row>
    <row r="44625" spans="4:4" ht="15" customHeight="1" x14ac:dyDescent="0.3">
      <c r="D44625" s="48"/>
    </row>
    <row r="44626" spans="4:4" ht="15" customHeight="1" x14ac:dyDescent="0.3">
      <c r="D44626" s="48"/>
    </row>
    <row r="44627" spans="4:4" ht="15" customHeight="1" x14ac:dyDescent="0.3">
      <c r="D44627" s="48"/>
    </row>
    <row r="44628" spans="4:4" ht="15" customHeight="1" x14ac:dyDescent="0.3">
      <c r="D44628" s="48"/>
    </row>
    <row r="44629" spans="4:4" ht="15" customHeight="1" x14ac:dyDescent="0.3">
      <c r="D44629" s="48"/>
    </row>
    <row r="44630" spans="4:4" ht="15" customHeight="1" x14ac:dyDescent="0.3">
      <c r="D44630" s="48"/>
    </row>
    <row r="44631" spans="4:4" ht="15" customHeight="1" x14ac:dyDescent="0.3">
      <c r="D44631" s="48"/>
    </row>
    <row r="44632" spans="4:4" ht="15" customHeight="1" x14ac:dyDescent="0.3">
      <c r="D44632" s="48"/>
    </row>
    <row r="44633" spans="4:4" ht="15" customHeight="1" x14ac:dyDescent="0.3">
      <c r="D44633" s="48"/>
    </row>
    <row r="44634" spans="4:4" ht="15" customHeight="1" x14ac:dyDescent="0.3">
      <c r="D44634" s="48"/>
    </row>
    <row r="44635" spans="4:4" ht="15" customHeight="1" x14ac:dyDescent="0.3">
      <c r="D44635" s="48"/>
    </row>
    <row r="44636" spans="4:4" ht="15" customHeight="1" x14ac:dyDescent="0.3">
      <c r="D44636" s="48"/>
    </row>
    <row r="44637" spans="4:4" ht="15" customHeight="1" x14ac:dyDescent="0.3">
      <c r="D44637" s="48"/>
    </row>
    <row r="44638" spans="4:4" ht="15" customHeight="1" x14ac:dyDescent="0.3">
      <c r="D44638" s="48"/>
    </row>
    <row r="44639" spans="4:4" ht="15" customHeight="1" x14ac:dyDescent="0.3">
      <c r="D44639" s="48"/>
    </row>
    <row r="44640" spans="4:4" ht="15" customHeight="1" x14ac:dyDescent="0.3">
      <c r="D44640" s="48"/>
    </row>
    <row r="44641" spans="4:4" ht="15" customHeight="1" x14ac:dyDescent="0.3">
      <c r="D44641" s="48"/>
    </row>
    <row r="44642" spans="4:4" ht="15" customHeight="1" x14ac:dyDescent="0.3">
      <c r="D44642" s="48"/>
    </row>
    <row r="44643" spans="4:4" ht="15" customHeight="1" x14ac:dyDescent="0.3">
      <c r="D44643" s="48"/>
    </row>
    <row r="44644" spans="4:4" ht="15" customHeight="1" x14ac:dyDescent="0.3">
      <c r="D44644" s="48"/>
    </row>
    <row r="44645" spans="4:4" ht="15" customHeight="1" x14ac:dyDescent="0.3">
      <c r="D44645" s="48"/>
    </row>
    <row r="44646" spans="4:4" ht="15" customHeight="1" x14ac:dyDescent="0.3">
      <c r="D44646" s="48"/>
    </row>
    <row r="44647" spans="4:4" ht="15" customHeight="1" x14ac:dyDescent="0.3">
      <c r="D44647" s="48"/>
    </row>
    <row r="44648" spans="4:4" ht="15" customHeight="1" x14ac:dyDescent="0.3">
      <c r="D44648" s="48"/>
    </row>
    <row r="44649" spans="4:4" ht="15" customHeight="1" x14ac:dyDescent="0.3">
      <c r="D44649" s="48"/>
    </row>
    <row r="44650" spans="4:4" ht="15" customHeight="1" x14ac:dyDescent="0.3">
      <c r="D44650" s="48"/>
    </row>
    <row r="44651" spans="4:4" ht="15" customHeight="1" x14ac:dyDescent="0.3">
      <c r="D44651" s="48"/>
    </row>
    <row r="44652" spans="4:4" ht="15" customHeight="1" x14ac:dyDescent="0.3">
      <c r="D44652" s="48"/>
    </row>
    <row r="44653" spans="4:4" ht="15" customHeight="1" x14ac:dyDescent="0.3">
      <c r="D44653" s="48"/>
    </row>
    <row r="44654" spans="4:4" ht="15" customHeight="1" x14ac:dyDescent="0.3">
      <c r="D44654" s="48"/>
    </row>
    <row r="44655" spans="4:4" ht="15" customHeight="1" x14ac:dyDescent="0.3">
      <c r="D44655" s="48"/>
    </row>
    <row r="44656" spans="4:4" ht="15" customHeight="1" x14ac:dyDescent="0.3">
      <c r="D44656" s="48"/>
    </row>
    <row r="44657" spans="4:4" ht="15" customHeight="1" x14ac:dyDescent="0.3">
      <c r="D44657" s="48"/>
    </row>
    <row r="44658" spans="4:4" ht="15" customHeight="1" x14ac:dyDescent="0.3">
      <c r="D44658" s="48"/>
    </row>
    <row r="44659" spans="4:4" ht="15" customHeight="1" x14ac:dyDescent="0.3">
      <c r="D44659" s="48"/>
    </row>
    <row r="44660" spans="4:4" ht="15" customHeight="1" x14ac:dyDescent="0.3">
      <c r="D44660" s="48"/>
    </row>
    <row r="44661" spans="4:4" ht="15" customHeight="1" x14ac:dyDescent="0.3">
      <c r="D44661" s="48"/>
    </row>
    <row r="44662" spans="4:4" ht="15" customHeight="1" x14ac:dyDescent="0.3">
      <c r="D44662" s="48"/>
    </row>
    <row r="44663" spans="4:4" ht="15" customHeight="1" x14ac:dyDescent="0.3">
      <c r="D44663" s="48"/>
    </row>
    <row r="44664" spans="4:4" ht="15" customHeight="1" x14ac:dyDescent="0.3">
      <c r="D44664" s="48"/>
    </row>
    <row r="44665" spans="4:4" ht="15" customHeight="1" x14ac:dyDescent="0.3">
      <c r="D44665" s="48"/>
    </row>
    <row r="44666" spans="4:4" ht="15" customHeight="1" x14ac:dyDescent="0.3">
      <c r="D44666" s="48"/>
    </row>
    <row r="44667" spans="4:4" ht="15" customHeight="1" x14ac:dyDescent="0.3">
      <c r="D44667" s="48"/>
    </row>
    <row r="44668" spans="4:4" ht="15" customHeight="1" x14ac:dyDescent="0.3">
      <c r="D44668" s="48"/>
    </row>
    <row r="44669" spans="4:4" ht="15" customHeight="1" x14ac:dyDescent="0.3">
      <c r="D44669" s="48"/>
    </row>
    <row r="44670" spans="4:4" ht="15" customHeight="1" x14ac:dyDescent="0.3">
      <c r="D44670" s="48"/>
    </row>
    <row r="44671" spans="4:4" ht="15" customHeight="1" x14ac:dyDescent="0.3">
      <c r="D44671" s="48"/>
    </row>
    <row r="44672" spans="4:4" ht="15" customHeight="1" x14ac:dyDescent="0.3">
      <c r="D44672" s="48"/>
    </row>
    <row r="44673" spans="4:4" ht="15" customHeight="1" x14ac:dyDescent="0.3">
      <c r="D44673" s="48"/>
    </row>
    <row r="44674" spans="4:4" ht="15" customHeight="1" x14ac:dyDescent="0.3">
      <c r="D44674" s="48"/>
    </row>
    <row r="44675" spans="4:4" ht="15" customHeight="1" x14ac:dyDescent="0.3">
      <c r="D44675" s="48"/>
    </row>
    <row r="44676" spans="4:4" ht="15" customHeight="1" x14ac:dyDescent="0.3">
      <c r="D44676" s="48"/>
    </row>
    <row r="44677" spans="4:4" ht="15" customHeight="1" x14ac:dyDescent="0.3">
      <c r="D44677" s="48"/>
    </row>
    <row r="44678" spans="4:4" ht="15" customHeight="1" x14ac:dyDescent="0.3">
      <c r="D44678" s="48"/>
    </row>
    <row r="44679" spans="4:4" ht="15" customHeight="1" x14ac:dyDescent="0.3">
      <c r="D44679" s="48"/>
    </row>
    <row r="44680" spans="4:4" ht="15" customHeight="1" x14ac:dyDescent="0.3">
      <c r="D44680" s="48"/>
    </row>
    <row r="44681" spans="4:4" ht="15" customHeight="1" x14ac:dyDescent="0.3">
      <c r="D44681" s="48"/>
    </row>
    <row r="44682" spans="4:4" ht="15" customHeight="1" x14ac:dyDescent="0.3">
      <c r="D44682" s="48"/>
    </row>
    <row r="44683" spans="4:4" ht="15" customHeight="1" x14ac:dyDescent="0.3">
      <c r="D44683" s="48"/>
    </row>
    <row r="44684" spans="4:4" ht="15" customHeight="1" x14ac:dyDescent="0.3">
      <c r="D44684" s="48"/>
    </row>
    <row r="44685" spans="4:4" ht="15" customHeight="1" x14ac:dyDescent="0.3">
      <c r="D44685" s="48"/>
    </row>
    <row r="44686" spans="4:4" ht="15" customHeight="1" x14ac:dyDescent="0.3">
      <c r="D44686" s="48"/>
    </row>
    <row r="44687" spans="4:4" ht="15" customHeight="1" x14ac:dyDescent="0.3">
      <c r="D44687" s="48"/>
    </row>
    <row r="44688" spans="4:4" ht="15" customHeight="1" x14ac:dyDescent="0.3">
      <c r="D44688" s="48"/>
    </row>
    <row r="44689" spans="4:4" ht="15" customHeight="1" x14ac:dyDescent="0.3">
      <c r="D44689" s="48"/>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386"/>
  <sheetViews>
    <sheetView zoomScale="120" zoomScaleNormal="120" workbookViewId="0">
      <selection sqref="A1:A2"/>
    </sheetView>
  </sheetViews>
  <sheetFormatPr defaultColWidth="6.58203125" defaultRowHeight="15" customHeight="1" x14ac:dyDescent="0.3"/>
  <cols>
    <col min="1" max="1" width="12.58203125" style="55" customWidth="1"/>
    <col min="2" max="2" width="6.58203125" style="72" customWidth="1"/>
    <col min="3" max="14" width="9.58203125" style="55" customWidth="1"/>
    <col min="15" max="16" width="6.58203125" style="55" customWidth="1"/>
    <col min="17" max="16384" width="6.58203125" style="55"/>
  </cols>
  <sheetData>
    <row r="1" spans="1:16" s="45" customFormat="1" ht="15" customHeight="1" x14ac:dyDescent="0.3">
      <c r="A1" s="151" t="s">
        <v>9</v>
      </c>
      <c r="B1" s="151" t="s">
        <v>28</v>
      </c>
      <c r="C1" s="142" t="str">
        <f>Results!C2</f>
        <v>Test Group</v>
      </c>
      <c r="D1" s="156"/>
      <c r="E1" s="156"/>
      <c r="F1" s="156"/>
      <c r="G1" s="156"/>
      <c r="H1" s="156"/>
      <c r="I1" s="156"/>
      <c r="J1" s="156"/>
      <c r="K1" s="156"/>
      <c r="L1" s="156"/>
      <c r="M1" s="156"/>
      <c r="N1" s="156"/>
      <c r="O1" s="156"/>
      <c r="P1" s="143"/>
    </row>
    <row r="2" spans="1:16" ht="15" customHeight="1" x14ac:dyDescent="0.3">
      <c r="A2" s="151"/>
      <c r="B2" s="151"/>
      <c r="C2" s="63" t="s">
        <v>32245</v>
      </c>
      <c r="D2" s="63" t="s">
        <v>32246</v>
      </c>
      <c r="E2" s="63" t="s">
        <v>32247</v>
      </c>
      <c r="F2" s="63" t="s">
        <v>32248</v>
      </c>
      <c r="G2" s="63" t="s">
        <v>32249</v>
      </c>
      <c r="H2" s="63" t="s">
        <v>32250</v>
      </c>
      <c r="I2" s="63" t="s">
        <v>32251</v>
      </c>
      <c r="J2" s="63" t="s">
        <v>32252</v>
      </c>
      <c r="K2" s="63" t="s">
        <v>32253</v>
      </c>
      <c r="L2" s="63" t="s">
        <v>32254</v>
      </c>
      <c r="M2" s="81" t="s">
        <v>32284</v>
      </c>
      <c r="N2" s="81" t="s">
        <v>32285</v>
      </c>
      <c r="O2" s="63" t="s">
        <v>362</v>
      </c>
      <c r="P2" s="63" t="s">
        <v>363</v>
      </c>
    </row>
    <row r="3" spans="1:16" ht="15" customHeight="1" x14ac:dyDescent="0.3">
      <c r="A3" s="66" t="str">
        <f>'Gene Table'!D3</f>
        <v>AMFR</v>
      </c>
      <c r="B3" s="18" t="s">
        <v>11</v>
      </c>
      <c r="C3" s="67">
        <v>29.89</v>
      </c>
      <c r="D3" s="67">
        <v>29.56</v>
      </c>
      <c r="E3" s="67">
        <v>29.6</v>
      </c>
      <c r="F3" s="68"/>
      <c r="G3" s="68"/>
      <c r="H3" s="68"/>
      <c r="I3" s="68"/>
      <c r="J3" s="68"/>
      <c r="K3" s="68"/>
      <c r="L3" s="68"/>
      <c r="M3" s="68"/>
      <c r="N3" s="68"/>
      <c r="O3" s="70">
        <f>IF(ISERROR(AVERAGE(Calculations!C4:N4)),"",AVERAGE(Calculations!C4:N4))</f>
        <v>29.683333333333337</v>
      </c>
      <c r="P3" s="70">
        <f>IF(ISERROR(STDEV(Calculations!C4:N4)),"",IF(COUNT(Calculations!C4:N4)&lt;3,"N/A",STDEV(Calculations!C4:N4)))</f>
        <v>0.18009256878986843</v>
      </c>
    </row>
    <row r="4" spans="1:16" ht="15" customHeight="1" x14ac:dyDescent="0.3">
      <c r="A4" s="66" t="str">
        <f>'Gene Table'!D4</f>
        <v>ANAPC10</v>
      </c>
      <c r="B4" s="18" t="s">
        <v>15</v>
      </c>
      <c r="C4" s="67">
        <v>31.15</v>
      </c>
      <c r="D4" s="67">
        <v>31.27</v>
      </c>
      <c r="E4" s="67">
        <v>30.75</v>
      </c>
      <c r="F4" s="68"/>
      <c r="G4" s="68"/>
      <c r="H4" s="68"/>
      <c r="I4" s="68"/>
      <c r="J4" s="68"/>
      <c r="K4" s="68"/>
      <c r="L4" s="68"/>
      <c r="M4" s="68"/>
      <c r="N4" s="68"/>
      <c r="O4" s="70">
        <f>IF(ISERROR(AVERAGE(Calculations!C5:N5)),"",AVERAGE(Calculations!C5:N5))</f>
        <v>31.056666666666668</v>
      </c>
      <c r="P4" s="70">
        <f>IF(ISERROR(STDEV(Calculations!C5:N5)),"",IF(COUNT(Calculations!C5:N5)&lt;3,"N/A",STDEV(Calculations!C5:N5)))</f>
        <v>0.27227437142216143</v>
      </c>
    </row>
    <row r="5" spans="1:16" ht="15" customHeight="1" x14ac:dyDescent="0.3">
      <c r="A5" s="66" t="str">
        <f>'Gene Table'!D5</f>
        <v>ANAPC11</v>
      </c>
      <c r="B5" s="18" t="s">
        <v>16</v>
      </c>
      <c r="C5" s="67">
        <v>31.57</v>
      </c>
      <c r="D5" s="67">
        <v>31.24</v>
      </c>
      <c r="E5" s="67">
        <v>31.54</v>
      </c>
      <c r="F5" s="68"/>
      <c r="G5" s="68"/>
      <c r="H5" s="68"/>
      <c r="I5" s="68"/>
      <c r="J5" s="68"/>
      <c r="K5" s="68"/>
      <c r="L5" s="68"/>
      <c r="M5" s="68"/>
      <c r="N5" s="68"/>
      <c r="O5" s="70">
        <f>IF(ISERROR(AVERAGE(Calculations!C6:N6)),"",AVERAGE(Calculations!C6:N6))</f>
        <v>31.45</v>
      </c>
      <c r="P5" s="70">
        <f>IF(ISERROR(STDEV(Calculations!C6:N6)),"",IF(COUNT(Calculations!C6:N6)&lt;3,"N/A",STDEV(Calculations!C6:N6)))</f>
        <v>0.18248287590894738</v>
      </c>
    </row>
    <row r="6" spans="1:16" ht="15" customHeight="1" x14ac:dyDescent="0.3">
      <c r="A6" s="66" t="str">
        <f>'Gene Table'!D6</f>
        <v>ANAPC13</v>
      </c>
      <c r="B6" s="18" t="s">
        <v>272</v>
      </c>
      <c r="C6" s="67">
        <v>31.3</v>
      </c>
      <c r="D6" s="67">
        <v>32.24</v>
      </c>
      <c r="E6" s="67">
        <v>32.799999999999997</v>
      </c>
      <c r="F6" s="68"/>
      <c r="G6" s="68"/>
      <c r="H6" s="68"/>
      <c r="I6" s="68"/>
      <c r="J6" s="68"/>
      <c r="K6" s="68"/>
      <c r="L6" s="68"/>
      <c r="M6" s="68"/>
      <c r="N6" s="68"/>
      <c r="O6" s="70">
        <f>IF(ISERROR(AVERAGE(Calculations!C7:N7)),"",AVERAGE(Calculations!C7:N7))</f>
        <v>32.113333333333337</v>
      </c>
      <c r="P6" s="70">
        <f>IF(ISERROR(STDEV(Calculations!C7:N7)),"",IF(COUNT(Calculations!C7:N7)&lt;3,"N/A",STDEV(Calculations!C7:N7)))</f>
        <v>0.75797977105812731</v>
      </c>
    </row>
    <row r="7" spans="1:16" ht="15" customHeight="1" x14ac:dyDescent="0.3">
      <c r="A7" s="66" t="str">
        <f>'Gene Table'!D7</f>
        <v>ANAPC2</v>
      </c>
      <c r="B7" s="18" t="s">
        <v>273</v>
      </c>
      <c r="C7" s="67" t="s">
        <v>364</v>
      </c>
      <c r="D7" s="67" t="s">
        <v>364</v>
      </c>
      <c r="E7" s="67" t="s">
        <v>364</v>
      </c>
      <c r="F7" s="68"/>
      <c r="G7" s="68"/>
      <c r="H7" s="68"/>
      <c r="I7" s="68"/>
      <c r="J7" s="68"/>
      <c r="K7" s="68"/>
      <c r="L7" s="68"/>
      <c r="M7" s="68"/>
      <c r="N7" s="68"/>
      <c r="O7" s="70">
        <f>IF(ISERROR(AVERAGE(Calculations!C8:N8)),"",AVERAGE(Calculations!C8:N8))</f>
        <v>35</v>
      </c>
      <c r="P7" s="70">
        <f>IF(ISERROR(STDEV(Calculations!C8:N8)),"",IF(COUNT(Calculations!C8:N8)&lt;3,"N/A",STDEV(Calculations!C8:N8)))</f>
        <v>0</v>
      </c>
    </row>
    <row r="8" spans="1:16" ht="15" customHeight="1" x14ac:dyDescent="0.3">
      <c r="A8" s="66" t="str">
        <f>'Gene Table'!D8</f>
        <v>ANAPC4</v>
      </c>
      <c r="B8" s="18" t="s">
        <v>274</v>
      </c>
      <c r="C8" s="67">
        <v>26.67</v>
      </c>
      <c r="D8" s="67">
        <v>26.27</v>
      </c>
      <c r="E8" s="67">
        <v>26.16</v>
      </c>
      <c r="F8" s="68"/>
      <c r="G8" s="68"/>
      <c r="H8" s="68"/>
      <c r="I8" s="68"/>
      <c r="J8" s="68"/>
      <c r="K8" s="68"/>
      <c r="L8" s="68"/>
      <c r="M8" s="68"/>
      <c r="N8" s="68"/>
      <c r="O8" s="70">
        <f>IF(ISERROR(AVERAGE(Calculations!C9:N9)),"",AVERAGE(Calculations!C9:N9))</f>
        <v>26.366666666666664</v>
      </c>
      <c r="P8" s="70">
        <f>IF(ISERROR(STDEV(Calculations!C9:N9)),"",IF(COUNT(Calculations!C9:N9)&lt;3,"N/A",STDEV(Calculations!C9:N9)))</f>
        <v>0.26839026311200981</v>
      </c>
    </row>
    <row r="9" spans="1:16" ht="15" customHeight="1" x14ac:dyDescent="0.3">
      <c r="A9" s="66" t="str">
        <f>'Gene Table'!D9</f>
        <v>ANAPC5</v>
      </c>
      <c r="B9" s="18" t="s">
        <v>275</v>
      </c>
      <c r="C9" s="67">
        <v>37.28</v>
      </c>
      <c r="D9" s="67">
        <v>35.35</v>
      </c>
      <c r="E9" s="67">
        <v>35.369999999999997</v>
      </c>
      <c r="F9" s="68"/>
      <c r="G9" s="68"/>
      <c r="H9" s="68"/>
      <c r="I9" s="68"/>
      <c r="J9" s="68"/>
      <c r="K9" s="68"/>
      <c r="L9" s="68"/>
      <c r="M9" s="68"/>
      <c r="N9" s="68"/>
      <c r="O9" s="70">
        <f>IF(ISERROR(AVERAGE(Calculations!C10:N10)),"",AVERAGE(Calculations!C10:N10))</f>
        <v>35</v>
      </c>
      <c r="P9" s="70">
        <f>IF(ISERROR(STDEV(Calculations!C10:N10)),"",IF(COUNT(Calculations!C10:N10)&lt;3,"N/A",STDEV(Calculations!C10:N10)))</f>
        <v>0</v>
      </c>
    </row>
    <row r="10" spans="1:16" ht="15" customHeight="1" x14ac:dyDescent="0.3">
      <c r="A10" s="66" t="str">
        <f>'Gene Table'!D10</f>
        <v>ANAPC7</v>
      </c>
      <c r="B10" s="18" t="s">
        <v>276</v>
      </c>
      <c r="C10" s="67">
        <v>29.54</v>
      </c>
      <c r="D10" s="67">
        <v>29.45</v>
      </c>
      <c r="E10" s="67">
        <v>29.08</v>
      </c>
      <c r="F10" s="68"/>
      <c r="G10" s="68"/>
      <c r="H10" s="68"/>
      <c r="I10" s="68"/>
      <c r="J10" s="68"/>
      <c r="K10" s="68"/>
      <c r="L10" s="68"/>
      <c r="M10" s="68"/>
      <c r="N10" s="68"/>
      <c r="O10" s="70">
        <f>IF(ISERROR(AVERAGE(Calculations!C11:N11)),"",AVERAGE(Calculations!C11:N11))</f>
        <v>29.356666666666666</v>
      </c>
      <c r="P10" s="70">
        <f>IF(ISERROR(STDEV(Calculations!C11:N11)),"",IF(COUNT(Calculations!C11:N11)&lt;3,"N/A",STDEV(Calculations!C11:N11)))</f>
        <v>0.24378952670968781</v>
      </c>
    </row>
    <row r="11" spans="1:16" ht="15" customHeight="1" x14ac:dyDescent="0.3">
      <c r="A11" s="66" t="str">
        <f>'Gene Table'!D11</f>
        <v>ANKIB1</v>
      </c>
      <c r="B11" s="18" t="s">
        <v>277</v>
      </c>
      <c r="C11" s="67">
        <v>21.26</v>
      </c>
      <c r="D11" s="67">
        <v>21.29</v>
      </c>
      <c r="E11" s="67">
        <v>21.26</v>
      </c>
      <c r="F11" s="68"/>
      <c r="G11" s="68"/>
      <c r="H11" s="68"/>
      <c r="I11" s="68"/>
      <c r="J11" s="68"/>
      <c r="K11" s="68"/>
      <c r="L11" s="68"/>
      <c r="M11" s="68"/>
      <c r="N11" s="68"/>
      <c r="O11" s="70">
        <f>IF(ISERROR(AVERAGE(Calculations!C12:N12)),"",AVERAGE(Calculations!C12:N12))</f>
        <v>21.27</v>
      </c>
      <c r="P11" s="70">
        <f>IF(ISERROR(STDEV(Calculations!C12:N12)),"",IF(COUNT(Calculations!C12:N12)&lt;3,"N/A",STDEV(Calculations!C12:N12)))</f>
        <v>1.7320508075687378E-2</v>
      </c>
    </row>
    <row r="12" spans="1:16" ht="15" customHeight="1" x14ac:dyDescent="0.3">
      <c r="A12" s="66" t="str">
        <f>'Gene Table'!D12</f>
        <v>APC2</v>
      </c>
      <c r="B12" s="18" t="s">
        <v>278</v>
      </c>
      <c r="C12" s="67">
        <v>16.77</v>
      </c>
      <c r="D12" s="67">
        <v>16.86</v>
      </c>
      <c r="E12" s="67">
        <v>16.77</v>
      </c>
      <c r="F12" s="68"/>
      <c r="G12" s="68"/>
      <c r="H12" s="68"/>
      <c r="I12" s="68"/>
      <c r="J12" s="68"/>
      <c r="K12" s="68"/>
      <c r="L12" s="68"/>
      <c r="M12" s="68"/>
      <c r="N12" s="68"/>
      <c r="O12" s="70">
        <f>IF(ISERROR(AVERAGE(Calculations!C13:N13)),"",AVERAGE(Calculations!C13:N13))</f>
        <v>16.799999999999997</v>
      </c>
      <c r="P12" s="70">
        <f>IF(ISERROR(STDEV(Calculations!C13:N13)),"",IF(COUNT(Calculations!C13:N13)&lt;3,"N/A",STDEV(Calculations!C13:N13)))</f>
        <v>5.1961524227066236E-2</v>
      </c>
    </row>
    <row r="13" spans="1:16" ht="15" customHeight="1" x14ac:dyDescent="0.3">
      <c r="A13" s="66" t="str">
        <f>'Gene Table'!D13</f>
        <v>ARIH1</v>
      </c>
      <c r="B13" s="18" t="s">
        <v>279</v>
      </c>
      <c r="C13" s="67">
        <v>33.49</v>
      </c>
      <c r="D13" s="67">
        <v>36.020000000000003</v>
      </c>
      <c r="E13" s="67">
        <v>33.520000000000003</v>
      </c>
      <c r="F13" s="68"/>
      <c r="G13" s="68"/>
      <c r="H13" s="68"/>
      <c r="I13" s="68"/>
      <c r="J13" s="68"/>
      <c r="K13" s="68"/>
      <c r="L13" s="68"/>
      <c r="M13" s="68"/>
      <c r="N13" s="68"/>
      <c r="O13" s="70">
        <f>IF(ISERROR(AVERAGE(Calculations!C14:N14)),"",AVERAGE(Calculations!C14:N14))</f>
        <v>34.003333333333337</v>
      </c>
      <c r="P13" s="70">
        <f>IF(ISERROR(STDEV(Calculations!C14:N14)),"",IF(COUNT(Calculations!C14:N14)&lt;3,"N/A",STDEV(Calculations!C14:N14)))</f>
        <v>0.86326898087058057</v>
      </c>
    </row>
    <row r="14" spans="1:16" ht="15" customHeight="1" x14ac:dyDescent="0.3">
      <c r="A14" s="66" t="str">
        <f>'Gene Table'!D14</f>
        <v>ARIH2</v>
      </c>
      <c r="B14" s="18" t="s">
        <v>280</v>
      </c>
      <c r="C14" s="67">
        <v>21</v>
      </c>
      <c r="D14" s="67">
        <v>20.94</v>
      </c>
      <c r="E14" s="67">
        <v>20.77</v>
      </c>
      <c r="F14" s="68"/>
      <c r="G14" s="68"/>
      <c r="H14" s="68"/>
      <c r="I14" s="68"/>
      <c r="J14" s="68"/>
      <c r="K14" s="68"/>
      <c r="L14" s="68"/>
      <c r="M14" s="68"/>
      <c r="N14" s="68"/>
      <c r="O14" s="70">
        <f>IF(ISERROR(AVERAGE(Calculations!C15:N15)),"",AVERAGE(Calculations!C15:N15))</f>
        <v>20.903333333333332</v>
      </c>
      <c r="P14" s="70">
        <f>IF(ISERROR(STDEV(Calculations!C15:N15)),"",IF(COUNT(Calculations!C15:N15)&lt;3,"N/A",STDEV(Calculations!C15:N15)))</f>
        <v>0.11930353445448898</v>
      </c>
    </row>
    <row r="15" spans="1:16" ht="15" customHeight="1" x14ac:dyDescent="0.3">
      <c r="A15" s="66" t="str">
        <f>'Gene Table'!D15</f>
        <v>ASB1</v>
      </c>
      <c r="B15" s="18" t="s">
        <v>365</v>
      </c>
      <c r="C15" s="67">
        <v>35.17</v>
      </c>
      <c r="D15" s="67">
        <v>35.06</v>
      </c>
      <c r="E15" s="67">
        <v>34.44</v>
      </c>
      <c r="F15" s="68"/>
      <c r="G15" s="68"/>
      <c r="H15" s="68"/>
      <c r="I15" s="68"/>
      <c r="J15" s="68"/>
      <c r="K15" s="68"/>
      <c r="L15" s="68"/>
      <c r="M15" s="68"/>
      <c r="N15" s="68"/>
      <c r="O15" s="70">
        <f>IF(ISERROR(AVERAGE(Calculations!C16:N16)),"",AVERAGE(Calculations!C16:N16))</f>
        <v>34.813333333333333</v>
      </c>
      <c r="P15" s="70">
        <f>IF(ISERROR(STDEV(Calculations!C16:N16)),"",IF(COUNT(Calculations!C16:N16)&lt;3,"N/A",STDEV(Calculations!C16:N16)))</f>
        <v>0.32331615074619174</v>
      </c>
    </row>
    <row r="16" spans="1:16" ht="15" customHeight="1" x14ac:dyDescent="0.3">
      <c r="A16" s="66" t="str">
        <f>'Gene Table'!D16</f>
        <v>ASB18</v>
      </c>
      <c r="B16" s="18" t="s">
        <v>366</v>
      </c>
      <c r="C16" s="67">
        <v>33.1</v>
      </c>
      <c r="D16" s="67">
        <v>33.11</v>
      </c>
      <c r="E16" s="67">
        <v>33.130000000000003</v>
      </c>
      <c r="F16" s="68"/>
      <c r="G16" s="68"/>
      <c r="H16" s="68"/>
      <c r="I16" s="68"/>
      <c r="J16" s="68"/>
      <c r="K16" s="68"/>
      <c r="L16" s="68"/>
      <c r="M16" s="68"/>
      <c r="N16" s="68"/>
      <c r="O16" s="70">
        <f>IF(ISERROR(AVERAGE(Calculations!C17:N17)),"",AVERAGE(Calculations!C17:N17))</f>
        <v>33.113333333333337</v>
      </c>
      <c r="P16" s="70">
        <f>IF(ISERROR(STDEV(Calculations!C17:N17)),"",IF(COUNT(Calculations!C17:N17)&lt;3,"N/A",STDEV(Calculations!C17:N17)))</f>
        <v>1.5275252316520303E-2</v>
      </c>
    </row>
    <row r="17" spans="1:16" ht="15" customHeight="1" x14ac:dyDescent="0.3">
      <c r="A17" s="66" t="str">
        <f>'Gene Table'!D17</f>
        <v>ASB2</v>
      </c>
      <c r="B17" s="18" t="s">
        <v>367</v>
      </c>
      <c r="C17" s="67">
        <v>25.02</v>
      </c>
      <c r="D17" s="67">
        <v>25</v>
      </c>
      <c r="E17" s="67">
        <v>24.89</v>
      </c>
      <c r="F17" s="68"/>
      <c r="G17" s="68"/>
      <c r="H17" s="68"/>
      <c r="I17" s="68"/>
      <c r="J17" s="68"/>
      <c r="K17" s="68"/>
      <c r="L17" s="68"/>
      <c r="M17" s="68"/>
      <c r="N17" s="68"/>
      <c r="O17" s="70">
        <f>IF(ISERROR(AVERAGE(Calculations!C18:N18)),"",AVERAGE(Calculations!C18:N18))</f>
        <v>24.97</v>
      </c>
      <c r="P17" s="70">
        <f>IF(ISERROR(STDEV(Calculations!C18:N18)),"",IF(COUNT(Calculations!C18:N18)&lt;3,"N/A",STDEV(Calculations!C18:N18)))</f>
        <v>6.9999999999999521E-2</v>
      </c>
    </row>
    <row r="18" spans="1:16" ht="15" customHeight="1" x14ac:dyDescent="0.3">
      <c r="A18" s="66" t="str">
        <f>'Gene Table'!D18</f>
        <v>ASB3</v>
      </c>
      <c r="B18" s="18" t="s">
        <v>368</v>
      </c>
      <c r="C18" s="67" t="s">
        <v>364</v>
      </c>
      <c r="D18" s="67" t="s">
        <v>364</v>
      </c>
      <c r="E18" s="67">
        <v>36.380000000000003</v>
      </c>
      <c r="F18" s="68"/>
      <c r="G18" s="68"/>
      <c r="H18" s="68"/>
      <c r="I18" s="68"/>
      <c r="J18" s="68"/>
      <c r="K18" s="68"/>
      <c r="L18" s="68"/>
      <c r="M18" s="68"/>
      <c r="N18" s="68"/>
      <c r="O18" s="70">
        <f>IF(ISERROR(AVERAGE(Calculations!C19:N19)),"",AVERAGE(Calculations!C19:N19))</f>
        <v>35</v>
      </c>
      <c r="P18" s="70">
        <f>IF(ISERROR(STDEV(Calculations!C19:N19)),"",IF(COUNT(Calculations!C19:N19)&lt;3,"N/A",STDEV(Calculations!C19:N19)))</f>
        <v>0</v>
      </c>
    </row>
    <row r="19" spans="1:16" ht="15" customHeight="1" x14ac:dyDescent="0.3">
      <c r="A19" s="66" t="str">
        <f>'Gene Table'!D19</f>
        <v>ASB9</v>
      </c>
      <c r="B19" s="18" t="s">
        <v>369</v>
      </c>
      <c r="C19" s="67" t="s">
        <v>364</v>
      </c>
      <c r="D19" s="67" t="s">
        <v>364</v>
      </c>
      <c r="E19" s="67" t="s">
        <v>364</v>
      </c>
      <c r="F19" s="68"/>
      <c r="G19" s="68"/>
      <c r="H19" s="68"/>
      <c r="I19" s="68"/>
      <c r="J19" s="68"/>
      <c r="K19" s="68"/>
      <c r="L19" s="68"/>
      <c r="M19" s="68"/>
      <c r="N19" s="68"/>
      <c r="O19" s="70">
        <f>IF(ISERROR(AVERAGE(Calculations!C20:N20)),"",AVERAGE(Calculations!C20:N20))</f>
        <v>35</v>
      </c>
      <c r="P19" s="70">
        <f>IF(ISERROR(STDEV(Calculations!C20:N20)),"",IF(COUNT(Calculations!C20:N20)&lt;3,"N/A",STDEV(Calculations!C20:N20)))</f>
        <v>0</v>
      </c>
    </row>
    <row r="20" spans="1:16" ht="15" customHeight="1" x14ac:dyDescent="0.3">
      <c r="A20" s="66" t="str">
        <f>'Gene Table'!D20</f>
        <v>ATRX</v>
      </c>
      <c r="B20" s="18" t="s">
        <v>370</v>
      </c>
      <c r="C20" s="67" t="s">
        <v>364</v>
      </c>
      <c r="D20" s="67" t="s">
        <v>364</v>
      </c>
      <c r="E20" s="67">
        <v>35.93</v>
      </c>
      <c r="F20" s="68"/>
      <c r="G20" s="68"/>
      <c r="H20" s="68"/>
      <c r="I20" s="68"/>
      <c r="J20" s="68"/>
      <c r="K20" s="68"/>
      <c r="L20" s="68"/>
      <c r="M20" s="68"/>
      <c r="N20" s="68"/>
      <c r="O20" s="70">
        <f>IF(ISERROR(AVERAGE(Calculations!C21:N21)),"",AVERAGE(Calculations!C21:N21))</f>
        <v>35</v>
      </c>
      <c r="P20" s="70">
        <f>IF(ISERROR(STDEV(Calculations!C21:N21)),"",IF(COUNT(Calculations!C21:N21)&lt;3,"N/A",STDEV(Calculations!C21:N21)))</f>
        <v>0</v>
      </c>
    </row>
    <row r="21" spans="1:16" ht="15" customHeight="1" x14ac:dyDescent="0.3">
      <c r="A21" s="66" t="str">
        <f>'Gene Table'!D21</f>
        <v>BARD1</v>
      </c>
      <c r="B21" s="18" t="s">
        <v>371</v>
      </c>
      <c r="C21" s="67" t="s">
        <v>364</v>
      </c>
      <c r="D21" s="67">
        <v>35.880000000000003</v>
      </c>
      <c r="E21" s="67">
        <v>37.31</v>
      </c>
      <c r="F21" s="68"/>
      <c r="G21" s="68"/>
      <c r="H21" s="68"/>
      <c r="I21" s="68"/>
      <c r="J21" s="68"/>
      <c r="K21" s="68"/>
      <c r="L21" s="68"/>
      <c r="M21" s="68"/>
      <c r="N21" s="68"/>
      <c r="O21" s="70">
        <f>IF(ISERROR(AVERAGE(Calculations!C22:N22)),"",AVERAGE(Calculations!C22:N22))</f>
        <v>35</v>
      </c>
      <c r="P21" s="70">
        <f>IF(ISERROR(STDEV(Calculations!C22:N22)),"",IF(COUNT(Calculations!C22:N22)&lt;3,"N/A",STDEV(Calculations!C22:N22)))</f>
        <v>0</v>
      </c>
    </row>
    <row r="22" spans="1:16" ht="15" customHeight="1" x14ac:dyDescent="0.3">
      <c r="A22" s="66" t="str">
        <f>'Gene Table'!D22</f>
        <v>BCOR</v>
      </c>
      <c r="B22" s="18" t="s">
        <v>372</v>
      </c>
      <c r="C22" s="67">
        <v>31.74</v>
      </c>
      <c r="D22" s="67">
        <v>31.72</v>
      </c>
      <c r="E22" s="67">
        <v>32.22</v>
      </c>
      <c r="F22" s="68"/>
      <c r="G22" s="68"/>
      <c r="H22" s="68"/>
      <c r="I22" s="68"/>
      <c r="J22" s="68"/>
      <c r="K22" s="68"/>
      <c r="L22" s="68"/>
      <c r="M22" s="68"/>
      <c r="N22" s="68"/>
      <c r="O22" s="70">
        <f>IF(ISERROR(AVERAGE(Calculations!C23:N23)),"",AVERAGE(Calculations!C23:N23))</f>
        <v>31.893333333333331</v>
      </c>
      <c r="P22" s="70">
        <f>IF(ISERROR(STDEV(Calculations!C23:N23)),"",IF(COUNT(Calculations!C23:N23)&lt;3,"N/A",STDEV(Calculations!C23:N23)))</f>
        <v>0.28307831660749538</v>
      </c>
    </row>
    <row r="23" spans="1:16" ht="15" customHeight="1" x14ac:dyDescent="0.3">
      <c r="A23" s="66" t="str">
        <f>'Gene Table'!D23</f>
        <v>BFAR</v>
      </c>
      <c r="B23" s="18" t="s">
        <v>374</v>
      </c>
      <c r="C23" s="67">
        <v>35.93</v>
      </c>
      <c r="D23" s="67">
        <v>35.75</v>
      </c>
      <c r="E23" s="67">
        <v>34.06</v>
      </c>
      <c r="F23" s="68"/>
      <c r="G23" s="68"/>
      <c r="H23" s="68"/>
      <c r="I23" s="68"/>
      <c r="J23" s="68"/>
      <c r="K23" s="68"/>
      <c r="L23" s="68"/>
      <c r="M23" s="68"/>
      <c r="N23" s="68"/>
      <c r="O23" s="70">
        <f>IF(ISERROR(AVERAGE(Calculations!C24:N24)),"",AVERAGE(Calculations!C24:N24))</f>
        <v>34.686666666666667</v>
      </c>
      <c r="P23" s="70">
        <f>IF(ISERROR(STDEV(Calculations!C24:N24)),"",IF(COUNT(Calculations!C24:N24)&lt;3,"N/A",STDEV(Calculations!C24:N24)))</f>
        <v>0.54270925303824691</v>
      </c>
    </row>
    <row r="24" spans="1:16" ht="15" customHeight="1" x14ac:dyDescent="0.3">
      <c r="A24" s="66" t="str">
        <f>'Gene Table'!D24</f>
        <v>BIRC2</v>
      </c>
      <c r="B24" s="18" t="s">
        <v>376</v>
      </c>
      <c r="C24" s="67">
        <v>39.28</v>
      </c>
      <c r="D24" s="67">
        <v>35.81</v>
      </c>
      <c r="E24" s="67">
        <v>33.549999999999997</v>
      </c>
      <c r="F24" s="68"/>
      <c r="G24" s="68"/>
      <c r="H24" s="68"/>
      <c r="I24" s="68"/>
      <c r="J24" s="68"/>
      <c r="K24" s="68"/>
      <c r="L24" s="68"/>
      <c r="M24" s="68"/>
      <c r="N24" s="68"/>
      <c r="O24" s="70">
        <f>IF(ISERROR(AVERAGE(Calculations!C25:N25)),"",AVERAGE(Calculations!C25:N25))</f>
        <v>34.516666666666666</v>
      </c>
      <c r="P24" s="70">
        <f>IF(ISERROR(STDEV(Calculations!C25:N25)),"",IF(COUNT(Calculations!C25:N25)&lt;3,"N/A",STDEV(Calculations!C25:N25)))</f>
        <v>0.83715789032495902</v>
      </c>
    </row>
    <row r="25" spans="1:16" ht="15" customHeight="1" x14ac:dyDescent="0.3">
      <c r="A25" s="66" t="str">
        <f>'Gene Table'!D25</f>
        <v>BIRC3</v>
      </c>
      <c r="B25" s="18" t="s">
        <v>377</v>
      </c>
      <c r="C25" s="67">
        <v>39.700000000000003</v>
      </c>
      <c r="D25" s="67">
        <v>35.1</v>
      </c>
      <c r="E25" s="67">
        <v>34.4</v>
      </c>
      <c r="F25" s="68"/>
      <c r="G25" s="68"/>
      <c r="H25" s="68"/>
      <c r="I25" s="68"/>
      <c r="J25" s="68"/>
      <c r="K25" s="68"/>
      <c r="L25" s="68"/>
      <c r="M25" s="68"/>
      <c r="N25" s="68"/>
      <c r="O25" s="70">
        <f>IF(ISERROR(AVERAGE(Calculations!C26:N26)),"",AVERAGE(Calculations!C26:N26))</f>
        <v>34.800000000000004</v>
      </c>
      <c r="P25" s="70">
        <f>IF(ISERROR(STDEV(Calculations!C26:N26)),"",IF(COUNT(Calculations!C26:N26)&lt;3,"N/A",STDEV(Calculations!C26:N26)))</f>
        <v>0.34641016151377629</v>
      </c>
    </row>
    <row r="26" spans="1:16" ht="15" customHeight="1" x14ac:dyDescent="0.3">
      <c r="A26" s="66" t="str">
        <f>'Gene Table'!D26</f>
        <v>BIRC7</v>
      </c>
      <c r="B26" s="18" t="s">
        <v>378</v>
      </c>
      <c r="C26" s="67">
        <v>34.03</v>
      </c>
      <c r="D26" s="67">
        <v>33.92</v>
      </c>
      <c r="E26" s="67">
        <v>32.64</v>
      </c>
      <c r="F26" s="68"/>
      <c r="G26" s="68"/>
      <c r="H26" s="68"/>
      <c r="I26" s="68"/>
      <c r="J26" s="68"/>
      <c r="K26" s="68"/>
      <c r="L26" s="68"/>
      <c r="M26" s="68"/>
      <c r="N26" s="68"/>
      <c r="O26" s="70">
        <f>IF(ISERROR(AVERAGE(Calculations!C27:N27)),"",AVERAGE(Calculations!C27:N27))</f>
        <v>33.53</v>
      </c>
      <c r="P26" s="70">
        <f>IF(ISERROR(STDEV(Calculations!C27:N27)),"",IF(COUNT(Calculations!C27:N27)&lt;3,"N/A",STDEV(Calculations!C27:N27)))</f>
        <v>0.77272245987806043</v>
      </c>
    </row>
    <row r="27" spans="1:16" ht="15" customHeight="1" x14ac:dyDescent="0.3">
      <c r="A27" s="66" t="str">
        <f>'Gene Table'!D27</f>
        <v>BMI1</v>
      </c>
      <c r="B27" s="18" t="s">
        <v>281</v>
      </c>
      <c r="C27" s="67" t="s">
        <v>364</v>
      </c>
      <c r="D27" s="67" t="s">
        <v>364</v>
      </c>
      <c r="E27" s="67">
        <v>35.770000000000003</v>
      </c>
      <c r="F27" s="68"/>
      <c r="G27" s="68"/>
      <c r="H27" s="68"/>
      <c r="I27" s="68"/>
      <c r="J27" s="68"/>
      <c r="K27" s="68"/>
      <c r="L27" s="68"/>
      <c r="M27" s="68"/>
      <c r="N27" s="68"/>
      <c r="O27" s="70">
        <f>IF(ISERROR(AVERAGE(Calculations!C28:N28)),"",AVERAGE(Calculations!C28:N28))</f>
        <v>35</v>
      </c>
      <c r="P27" s="70">
        <f>IF(ISERROR(STDEV(Calculations!C28:N28)),"",IF(COUNT(Calculations!C28:N28)&lt;3,"N/A",STDEV(Calculations!C28:N28)))</f>
        <v>0</v>
      </c>
    </row>
    <row r="28" spans="1:16" ht="15" customHeight="1" x14ac:dyDescent="0.3">
      <c r="A28" s="66" t="str">
        <f>'Gene Table'!D28</f>
        <v>BRAP</v>
      </c>
      <c r="B28" s="18" t="s">
        <v>282</v>
      </c>
      <c r="C28" s="67">
        <v>31.18</v>
      </c>
      <c r="D28" s="67">
        <v>30.82</v>
      </c>
      <c r="E28" s="67">
        <v>31.32</v>
      </c>
      <c r="F28" s="68"/>
      <c r="G28" s="68"/>
      <c r="H28" s="68"/>
      <c r="I28" s="68"/>
      <c r="J28" s="68"/>
      <c r="K28" s="68"/>
      <c r="L28" s="68"/>
      <c r="M28" s="68"/>
      <c r="N28" s="68"/>
      <c r="O28" s="70">
        <f>IF(ISERROR(AVERAGE(Calculations!C29:N29)),"",AVERAGE(Calculations!C29:N29))</f>
        <v>31.106666666666666</v>
      </c>
      <c r="P28" s="70">
        <f>IF(ISERROR(STDEV(Calculations!C29:N29)),"",IF(COUNT(Calculations!C29:N29)&lt;3,"N/A",STDEV(Calculations!C29:N29)))</f>
        <v>0.25794056162870799</v>
      </c>
    </row>
    <row r="29" spans="1:16" ht="15" customHeight="1" x14ac:dyDescent="0.3">
      <c r="A29" s="66" t="str">
        <f>'Gene Table'!D29</f>
        <v>BRCA1</v>
      </c>
      <c r="B29" s="18" t="s">
        <v>283</v>
      </c>
      <c r="C29" s="67">
        <v>13.53</v>
      </c>
      <c r="D29" s="67">
        <v>13.59</v>
      </c>
      <c r="E29" s="67">
        <v>13.59</v>
      </c>
      <c r="F29" s="68"/>
      <c r="G29" s="68"/>
      <c r="H29" s="68"/>
      <c r="I29" s="68"/>
      <c r="J29" s="68"/>
      <c r="K29" s="68"/>
      <c r="L29" s="68"/>
      <c r="M29" s="68"/>
      <c r="N29" s="68"/>
      <c r="O29" s="70">
        <f>IF(ISERROR(AVERAGE(Calculations!C30:N30)),"",AVERAGE(Calculations!C30:N30))</f>
        <v>13.569999999999999</v>
      </c>
      <c r="P29" s="70">
        <f>IF(ISERROR(STDEV(Calculations!C30:N30)),"",IF(COUNT(Calculations!C30:N30)&lt;3,"N/A",STDEV(Calculations!C30:N30)))</f>
        <v>3.4641016151377831E-2</v>
      </c>
    </row>
    <row r="30" spans="1:16" ht="15" customHeight="1" x14ac:dyDescent="0.3">
      <c r="A30" s="66" t="str">
        <f>'Gene Table'!D30</f>
        <v>BRCA2</v>
      </c>
      <c r="B30" s="18" t="s">
        <v>284</v>
      </c>
      <c r="C30" s="67">
        <v>29.52</v>
      </c>
      <c r="D30" s="67">
        <v>29.17</v>
      </c>
      <c r="E30" s="67">
        <v>29.13</v>
      </c>
      <c r="F30" s="68"/>
      <c r="G30" s="68"/>
      <c r="H30" s="68"/>
      <c r="I30" s="68"/>
      <c r="J30" s="68"/>
      <c r="K30" s="68"/>
      <c r="L30" s="68"/>
      <c r="M30" s="68"/>
      <c r="N30" s="68"/>
      <c r="O30" s="70">
        <f>IF(ISERROR(AVERAGE(Calculations!C31:N31)),"",AVERAGE(Calculations!C31:N31))</f>
        <v>29.27333333333333</v>
      </c>
      <c r="P30" s="70">
        <f>IF(ISERROR(STDEV(Calculations!C31:N31)),"",IF(COUNT(Calculations!C31:N31)&lt;3,"N/A",STDEV(Calculations!C31:N31)))</f>
        <v>0.21455380055672096</v>
      </c>
    </row>
    <row r="31" spans="1:16" ht="15" customHeight="1" x14ac:dyDescent="0.3">
      <c r="A31" s="66" t="str">
        <f>'Gene Table'!D31</f>
        <v>BRCC3</v>
      </c>
      <c r="B31" s="18" t="s">
        <v>285</v>
      </c>
      <c r="C31" s="67">
        <v>21.51</v>
      </c>
      <c r="D31" s="67">
        <v>21.46</v>
      </c>
      <c r="E31" s="67">
        <v>21.32</v>
      </c>
      <c r="F31" s="68"/>
      <c r="G31" s="68"/>
      <c r="H31" s="68"/>
      <c r="I31" s="68"/>
      <c r="J31" s="68"/>
      <c r="K31" s="68"/>
      <c r="L31" s="68"/>
      <c r="M31" s="68"/>
      <c r="N31" s="68"/>
      <c r="O31" s="70">
        <f>IF(ISERROR(AVERAGE(Calculations!C32:N32)),"",AVERAGE(Calculations!C32:N32))</f>
        <v>21.429999999999996</v>
      </c>
      <c r="P31" s="70">
        <f>IF(ISERROR(STDEV(Calculations!C32:N32)),"",IF(COUNT(Calculations!C32:N32)&lt;3,"N/A",STDEV(Calculations!C32:N32)))</f>
        <v>9.8488578017961653E-2</v>
      </c>
    </row>
    <row r="32" spans="1:16" ht="15" customHeight="1" x14ac:dyDescent="0.3">
      <c r="A32" s="66" t="str">
        <f>'Gene Table'!D32</f>
        <v>BTBD1</v>
      </c>
      <c r="B32" s="18" t="s">
        <v>286</v>
      </c>
      <c r="C32" s="67">
        <v>24.15</v>
      </c>
      <c r="D32" s="67">
        <v>24.33</v>
      </c>
      <c r="E32" s="67">
        <v>24.19</v>
      </c>
      <c r="F32" s="68"/>
      <c r="G32" s="68"/>
      <c r="H32" s="68"/>
      <c r="I32" s="68"/>
      <c r="J32" s="68"/>
      <c r="K32" s="68"/>
      <c r="L32" s="68"/>
      <c r="M32" s="68"/>
      <c r="N32" s="68"/>
      <c r="O32" s="70">
        <f>IF(ISERROR(AVERAGE(Calculations!C33:N33)),"",AVERAGE(Calculations!C33:N33))</f>
        <v>24.223333333333333</v>
      </c>
      <c r="P32" s="70">
        <f>IF(ISERROR(STDEV(Calculations!C33:N33)),"",IF(COUNT(Calculations!C33:N33)&lt;3,"N/A",STDEV(Calculations!C33:N33)))</f>
        <v>9.4516312525051535E-2</v>
      </c>
    </row>
    <row r="33" spans="1:16" ht="15" customHeight="1" x14ac:dyDescent="0.3">
      <c r="A33" s="66" t="str">
        <f>'Gene Table'!D33</f>
        <v>BTBD2</v>
      </c>
      <c r="B33" s="18" t="s">
        <v>287</v>
      </c>
      <c r="C33" s="67">
        <v>27.2</v>
      </c>
      <c r="D33" s="67">
        <v>27.24</v>
      </c>
      <c r="E33" s="67">
        <v>27.14</v>
      </c>
      <c r="F33" s="68"/>
      <c r="G33" s="68"/>
      <c r="H33" s="68"/>
      <c r="I33" s="68"/>
      <c r="J33" s="68"/>
      <c r="K33" s="68"/>
      <c r="L33" s="68"/>
      <c r="M33" s="68"/>
      <c r="N33" s="68"/>
      <c r="O33" s="70">
        <f>IF(ISERROR(AVERAGE(Calculations!C34:N34)),"",AVERAGE(Calculations!C34:N34))</f>
        <v>27.193333333333332</v>
      </c>
      <c r="P33" s="70">
        <f>IF(ISERROR(STDEV(Calculations!C34:N34)),"",IF(COUNT(Calculations!C34:N34)&lt;3,"N/A",STDEV(Calculations!C34:N34)))</f>
        <v>5.0332229568470589E-2</v>
      </c>
    </row>
    <row r="34" spans="1:16" ht="15" customHeight="1" x14ac:dyDescent="0.3">
      <c r="A34" s="66" t="str">
        <f>'Gene Table'!D34</f>
        <v>BTRC</v>
      </c>
      <c r="B34" s="18" t="s">
        <v>288</v>
      </c>
      <c r="C34" s="67">
        <v>35.229999999999997</v>
      </c>
      <c r="D34" s="67">
        <v>35.58</v>
      </c>
      <c r="E34" s="67">
        <v>36.04</v>
      </c>
      <c r="F34" s="68"/>
      <c r="G34" s="68"/>
      <c r="H34" s="68"/>
      <c r="I34" s="68"/>
      <c r="J34" s="68"/>
      <c r="K34" s="68"/>
      <c r="L34" s="68"/>
      <c r="M34" s="68"/>
      <c r="N34" s="68"/>
      <c r="O34" s="70">
        <f>IF(ISERROR(AVERAGE(Calculations!C35:N35)),"",AVERAGE(Calculations!C35:N35))</f>
        <v>35</v>
      </c>
      <c r="P34" s="70">
        <f>IF(ISERROR(STDEV(Calculations!C35:N35)),"",IF(COUNT(Calculations!C35:N35)&lt;3,"N/A",STDEV(Calculations!C35:N35)))</f>
        <v>0</v>
      </c>
    </row>
    <row r="35" spans="1:16" ht="15" customHeight="1" x14ac:dyDescent="0.3">
      <c r="A35" s="66" t="str">
        <f>'Gene Table'!D35</f>
        <v>CBL</v>
      </c>
      <c r="B35" s="18" t="s">
        <v>289</v>
      </c>
      <c r="C35" s="67">
        <v>21.07</v>
      </c>
      <c r="D35" s="67">
        <v>21.02</v>
      </c>
      <c r="E35" s="67">
        <v>21.05</v>
      </c>
      <c r="F35" s="68"/>
      <c r="G35" s="68"/>
      <c r="H35" s="68"/>
      <c r="I35" s="68"/>
      <c r="J35" s="68"/>
      <c r="K35" s="68"/>
      <c r="L35" s="68"/>
      <c r="M35" s="68"/>
      <c r="N35" s="68"/>
      <c r="O35" s="70">
        <f>IF(ISERROR(AVERAGE(Calculations!C36:N36)),"",AVERAGE(Calculations!C36:N36))</f>
        <v>21.046666666666667</v>
      </c>
      <c r="P35" s="70">
        <f>IF(ISERROR(STDEV(Calculations!C36:N36)),"",IF(COUNT(Calculations!C36:N36)&lt;3,"N/A",STDEV(Calculations!C36:N36)))</f>
        <v>2.5166114784236235E-2</v>
      </c>
    </row>
    <row r="36" spans="1:16" ht="15" customHeight="1" x14ac:dyDescent="0.3">
      <c r="A36" s="66" t="str">
        <f>'Gene Table'!D36</f>
        <v>CBLB</v>
      </c>
      <c r="B36" s="18" t="s">
        <v>290</v>
      </c>
      <c r="C36" s="67">
        <v>23.55</v>
      </c>
      <c r="D36" s="67">
        <v>23.62</v>
      </c>
      <c r="E36" s="67">
        <v>23.57</v>
      </c>
      <c r="F36" s="68"/>
      <c r="G36" s="68"/>
      <c r="H36" s="68"/>
      <c r="I36" s="68"/>
      <c r="J36" s="68"/>
      <c r="K36" s="68"/>
      <c r="L36" s="68"/>
      <c r="M36" s="68"/>
      <c r="N36" s="68"/>
      <c r="O36" s="70">
        <f>IF(ISERROR(AVERAGE(Calculations!C37:N37)),"",AVERAGE(Calculations!C37:N37))</f>
        <v>23.580000000000002</v>
      </c>
      <c r="P36" s="70">
        <f>IF(ISERROR(STDEV(Calculations!C37:N37)),"",IF(COUNT(Calculations!C37:N37)&lt;3,"N/A",STDEV(Calculations!C37:N37)))</f>
        <v>3.6055512754640105E-2</v>
      </c>
    </row>
    <row r="37" spans="1:16" ht="15" customHeight="1" x14ac:dyDescent="0.3">
      <c r="A37" s="66" t="str">
        <f>'Gene Table'!D37</f>
        <v>CBLC</v>
      </c>
      <c r="B37" s="18" t="s">
        <v>291</v>
      </c>
      <c r="C37" s="67">
        <v>29.38</v>
      </c>
      <c r="D37" s="67">
        <v>29.68</v>
      </c>
      <c r="E37" s="67">
        <v>29.32</v>
      </c>
      <c r="F37" s="68"/>
      <c r="G37" s="68"/>
      <c r="H37" s="68"/>
      <c r="I37" s="68"/>
      <c r="J37" s="68"/>
      <c r="K37" s="68"/>
      <c r="L37" s="68"/>
      <c r="M37" s="68"/>
      <c r="N37" s="68"/>
      <c r="O37" s="70">
        <f>IF(ISERROR(AVERAGE(Calculations!C38:N38)),"",AVERAGE(Calculations!C38:N38))</f>
        <v>29.459999999999997</v>
      </c>
      <c r="P37" s="70">
        <f>IF(ISERROR(STDEV(Calculations!C38:N38)),"",IF(COUNT(Calculations!C38:N38)&lt;3,"N/A",STDEV(Calculations!C38:N38)))</f>
        <v>0.19287301521985903</v>
      </c>
    </row>
    <row r="38" spans="1:16" ht="15" customHeight="1" x14ac:dyDescent="0.3">
      <c r="A38" s="66" t="str">
        <f>'Gene Table'!D38</f>
        <v>CBLL1</v>
      </c>
      <c r="B38" s="18" t="s">
        <v>292</v>
      </c>
      <c r="C38" s="67">
        <v>23.53</v>
      </c>
      <c r="D38" s="67">
        <v>23.58</v>
      </c>
      <c r="E38" s="67">
        <v>23.46</v>
      </c>
      <c r="F38" s="68"/>
      <c r="G38" s="68"/>
      <c r="H38" s="68"/>
      <c r="I38" s="68"/>
      <c r="J38" s="68"/>
      <c r="K38" s="68"/>
      <c r="L38" s="68"/>
      <c r="M38" s="68"/>
      <c r="N38" s="68"/>
      <c r="O38" s="70">
        <f>IF(ISERROR(AVERAGE(Calculations!C39:N39)),"",AVERAGE(Calculations!C39:N39))</f>
        <v>23.52333333333333</v>
      </c>
      <c r="P38" s="70">
        <f>IF(ISERROR(STDEV(Calculations!C39:N39)),"",IF(COUNT(Calculations!C39:N39)&lt;3,"N/A",STDEV(Calculations!C39:N39)))</f>
        <v>6.0277137733415892E-2</v>
      </c>
    </row>
    <row r="39" spans="1:16" ht="15" customHeight="1" x14ac:dyDescent="0.3">
      <c r="A39" s="66" t="str">
        <f>'Gene Table'!D39</f>
        <v>CCNB1IP1</v>
      </c>
      <c r="B39" s="18" t="s">
        <v>26892</v>
      </c>
      <c r="C39" s="67">
        <v>21.52</v>
      </c>
      <c r="D39" s="67">
        <v>21.64</v>
      </c>
      <c r="E39" s="67">
        <v>21.37</v>
      </c>
      <c r="F39" s="68"/>
      <c r="G39" s="68"/>
      <c r="H39" s="68"/>
      <c r="I39" s="68"/>
      <c r="J39" s="68"/>
      <c r="K39" s="68"/>
      <c r="L39" s="68"/>
      <c r="M39" s="68"/>
      <c r="N39" s="68"/>
      <c r="O39" s="70">
        <f>IF(ISERROR(AVERAGE(Calculations!C40:N40)),"",AVERAGE(Calculations!C40:N40))</f>
        <v>21.51</v>
      </c>
      <c r="P39" s="70">
        <f>IF(ISERROR(STDEV(Calculations!C40:N40)),"",IF(COUNT(Calculations!C40:N40)&lt;3,"N/A",STDEV(Calculations!C40:N40)))</f>
        <v>0.13527749258468658</v>
      </c>
    </row>
    <row r="40" spans="1:16" ht="15" customHeight="1" x14ac:dyDescent="0.3">
      <c r="A40" s="66" t="str">
        <f>'Gene Table'!D40</f>
        <v>CCNF</v>
      </c>
      <c r="B40" s="18" t="s">
        <v>26893</v>
      </c>
      <c r="C40" s="67">
        <v>38.340000000000003</v>
      </c>
      <c r="D40" s="67">
        <v>38.72</v>
      </c>
      <c r="E40" s="67">
        <v>37.28</v>
      </c>
      <c r="F40" s="68"/>
      <c r="G40" s="68"/>
      <c r="H40" s="68"/>
      <c r="I40" s="68"/>
      <c r="J40" s="68"/>
      <c r="K40" s="68"/>
      <c r="L40" s="68"/>
      <c r="M40" s="68"/>
      <c r="N40" s="68"/>
      <c r="O40" s="70">
        <f>IF(ISERROR(AVERAGE(Calculations!C41:N41)),"",AVERAGE(Calculations!C41:N41))</f>
        <v>35</v>
      </c>
      <c r="P40" s="70">
        <f>IF(ISERROR(STDEV(Calculations!C41:N41)),"",IF(COUNT(Calculations!C41:N41)&lt;3,"N/A",STDEV(Calculations!C41:N41)))</f>
        <v>0</v>
      </c>
    </row>
    <row r="41" spans="1:16" ht="15" customHeight="1" x14ac:dyDescent="0.3">
      <c r="A41" s="66" t="str">
        <f>'Gene Table'!D41</f>
        <v>CDC16</v>
      </c>
      <c r="B41" s="18" t="s">
        <v>26894</v>
      </c>
      <c r="C41" s="67">
        <v>29.12</v>
      </c>
      <c r="D41" s="67">
        <v>28.55</v>
      </c>
      <c r="E41" s="67">
        <v>28.68</v>
      </c>
      <c r="F41" s="68"/>
      <c r="G41" s="68"/>
      <c r="H41" s="68"/>
      <c r="I41" s="68"/>
      <c r="J41" s="68"/>
      <c r="K41" s="68"/>
      <c r="L41" s="68"/>
      <c r="M41" s="68"/>
      <c r="N41" s="68"/>
      <c r="O41" s="70">
        <f>IF(ISERROR(AVERAGE(Calculations!C42:N42)),"",AVERAGE(Calculations!C42:N42))</f>
        <v>28.783333333333331</v>
      </c>
      <c r="P41" s="70">
        <f>IF(ISERROR(STDEV(Calculations!C42:N42)),"",IF(COUNT(Calculations!C42:N42)&lt;3,"N/A",STDEV(Calculations!C42:N42)))</f>
        <v>0.29871948937646087</v>
      </c>
    </row>
    <row r="42" spans="1:16" ht="15" customHeight="1" x14ac:dyDescent="0.3">
      <c r="A42" s="66" t="str">
        <f>'Gene Table'!D42</f>
        <v>CDC20</v>
      </c>
      <c r="B42" s="18" t="s">
        <v>26895</v>
      </c>
      <c r="C42" s="67" t="s">
        <v>364</v>
      </c>
      <c r="D42" s="67" t="s">
        <v>364</v>
      </c>
      <c r="E42" s="67" t="s">
        <v>364</v>
      </c>
      <c r="F42" s="68"/>
      <c r="G42" s="68"/>
      <c r="H42" s="68"/>
      <c r="I42" s="68"/>
      <c r="J42" s="68"/>
      <c r="K42" s="68"/>
      <c r="L42" s="68"/>
      <c r="M42" s="68"/>
      <c r="N42" s="68"/>
      <c r="O42" s="70">
        <f>IF(ISERROR(AVERAGE(Calculations!C43:N43)),"",AVERAGE(Calculations!C43:N43))</f>
        <v>35</v>
      </c>
      <c r="P42" s="70">
        <f>IF(ISERROR(STDEV(Calculations!C43:N43)),"",IF(COUNT(Calculations!C43:N43)&lt;3,"N/A",STDEV(Calculations!C43:N43)))</f>
        <v>0</v>
      </c>
    </row>
    <row r="43" spans="1:16" ht="15" customHeight="1" x14ac:dyDescent="0.3">
      <c r="A43" s="66" t="str">
        <f>'Gene Table'!D43</f>
        <v>CDC23</v>
      </c>
      <c r="B43" s="18" t="s">
        <v>26896</v>
      </c>
      <c r="C43" s="67">
        <v>29.09</v>
      </c>
      <c r="D43" s="67">
        <v>29.17</v>
      </c>
      <c r="E43" s="67">
        <v>29.15</v>
      </c>
      <c r="F43" s="68"/>
      <c r="G43" s="68"/>
      <c r="H43" s="68"/>
      <c r="I43" s="68"/>
      <c r="J43" s="68"/>
      <c r="K43" s="68"/>
      <c r="L43" s="68"/>
      <c r="M43" s="68"/>
      <c r="N43" s="68"/>
      <c r="O43" s="70">
        <f>IF(ISERROR(AVERAGE(Calculations!C44:N44)),"",AVERAGE(Calculations!C44:N44))</f>
        <v>29.136666666666667</v>
      </c>
      <c r="P43" s="70">
        <f>IF(ISERROR(STDEV(Calculations!C44:N44)),"",IF(COUNT(Calculations!C44:N44)&lt;3,"N/A",STDEV(Calculations!C44:N44)))</f>
        <v>4.1633319989323188E-2</v>
      </c>
    </row>
    <row r="44" spans="1:16" ht="15" customHeight="1" x14ac:dyDescent="0.3">
      <c r="A44" s="66" t="str">
        <f>'Gene Table'!D44</f>
        <v>CDC27</v>
      </c>
      <c r="B44" s="18" t="s">
        <v>26897</v>
      </c>
      <c r="C44" s="67">
        <v>34.299999999999997</v>
      </c>
      <c r="D44" s="67">
        <v>34.29</v>
      </c>
      <c r="E44" s="67">
        <v>35.32</v>
      </c>
      <c r="F44" s="68"/>
      <c r="G44" s="68"/>
      <c r="H44" s="68"/>
      <c r="I44" s="68"/>
      <c r="J44" s="68"/>
      <c r="K44" s="68"/>
      <c r="L44" s="68"/>
      <c r="M44" s="68"/>
      <c r="N44" s="68"/>
      <c r="O44" s="70">
        <f>IF(ISERROR(AVERAGE(Calculations!C45:N45)),"",AVERAGE(Calculations!C45:N45))</f>
        <v>34.53</v>
      </c>
      <c r="P44" s="70">
        <f>IF(ISERROR(STDEV(Calculations!C45:N45)),"",IF(COUNT(Calculations!C45:N45)&lt;3,"N/A",STDEV(Calculations!C45:N45)))</f>
        <v>0.40706264874095344</v>
      </c>
    </row>
    <row r="45" spans="1:16" ht="15" customHeight="1" x14ac:dyDescent="0.3">
      <c r="A45" s="66" t="str">
        <f>'Gene Table'!D45</f>
        <v>CDC34</v>
      </c>
      <c r="B45" s="18" t="s">
        <v>26898</v>
      </c>
      <c r="C45" s="67">
        <v>24.3</v>
      </c>
      <c r="D45" s="67">
        <v>24.33</v>
      </c>
      <c r="E45" s="67">
        <v>24.17</v>
      </c>
      <c r="F45" s="68"/>
      <c r="G45" s="68"/>
      <c r="H45" s="68"/>
      <c r="I45" s="68"/>
      <c r="J45" s="68"/>
      <c r="K45" s="68"/>
      <c r="L45" s="68"/>
      <c r="M45" s="68"/>
      <c r="N45" s="68"/>
      <c r="O45" s="70">
        <f>IF(ISERROR(AVERAGE(Calculations!C46:N46)),"",AVERAGE(Calculations!C46:N46))</f>
        <v>24.266666666666666</v>
      </c>
      <c r="P45" s="70">
        <f>IF(ISERROR(STDEV(Calculations!C46:N46)),"",IF(COUNT(Calculations!C46:N46)&lt;3,"N/A",STDEV(Calculations!C46:N46)))</f>
        <v>8.5049005481152365E-2</v>
      </c>
    </row>
    <row r="46" spans="1:16" ht="15" customHeight="1" x14ac:dyDescent="0.3">
      <c r="A46" s="66" t="str">
        <f>'Gene Table'!D46</f>
        <v>CDH1</v>
      </c>
      <c r="B46" s="18" t="s">
        <v>26899</v>
      </c>
      <c r="C46" s="67">
        <v>18.739999999999998</v>
      </c>
      <c r="D46" s="67">
        <v>18.62</v>
      </c>
      <c r="E46" s="67">
        <v>18.63</v>
      </c>
      <c r="F46" s="68"/>
      <c r="G46" s="68"/>
      <c r="H46" s="68"/>
      <c r="I46" s="68"/>
      <c r="J46" s="68"/>
      <c r="K46" s="68"/>
      <c r="L46" s="68"/>
      <c r="M46" s="68"/>
      <c r="N46" s="68"/>
      <c r="O46" s="70">
        <f>IF(ISERROR(AVERAGE(Calculations!C47:N47)),"",AVERAGE(Calculations!C47:N47))</f>
        <v>18.66333333333333</v>
      </c>
      <c r="P46" s="70">
        <f>IF(ISERROR(STDEV(Calculations!C47:N47)),"",IF(COUNT(Calculations!C47:N47)&lt;3,"N/A",STDEV(Calculations!C47:N47)))</f>
        <v>6.6583281184792953E-2</v>
      </c>
    </row>
    <row r="47" spans="1:16" ht="15" customHeight="1" x14ac:dyDescent="0.3">
      <c r="A47" s="66" t="str">
        <f>'Gene Table'!D47</f>
        <v>CGRRF1</v>
      </c>
      <c r="B47" s="18" t="s">
        <v>26900</v>
      </c>
      <c r="C47" s="67">
        <v>37.049999999999997</v>
      </c>
      <c r="D47" s="67">
        <v>35.229999999999997</v>
      </c>
      <c r="E47" s="67">
        <v>36.61</v>
      </c>
      <c r="F47" s="68"/>
      <c r="G47" s="68"/>
      <c r="H47" s="68"/>
      <c r="I47" s="68"/>
      <c r="J47" s="68"/>
      <c r="K47" s="68"/>
      <c r="L47" s="68"/>
      <c r="M47" s="68"/>
      <c r="N47" s="68"/>
      <c r="O47" s="70">
        <f>IF(ISERROR(AVERAGE(Calculations!C48:N48)),"",AVERAGE(Calculations!C48:N48))</f>
        <v>35</v>
      </c>
      <c r="P47" s="70">
        <f>IF(ISERROR(STDEV(Calculations!C48:N48)),"",IF(COUNT(Calculations!C48:N48)&lt;3,"N/A",STDEV(Calculations!C48:N48)))</f>
        <v>0</v>
      </c>
    </row>
    <row r="48" spans="1:16" ht="15" customHeight="1" x14ac:dyDescent="0.3">
      <c r="A48" s="66" t="str">
        <f>'Gene Table'!D48</f>
        <v>CHFR</v>
      </c>
      <c r="B48" s="18" t="s">
        <v>26901</v>
      </c>
      <c r="C48" s="67">
        <v>27.76</v>
      </c>
      <c r="D48" s="67">
        <v>28.03</v>
      </c>
      <c r="E48" s="67">
        <v>27.73</v>
      </c>
      <c r="F48" s="68"/>
      <c r="G48" s="68"/>
      <c r="H48" s="68"/>
      <c r="I48" s="68"/>
      <c r="J48" s="68"/>
      <c r="K48" s="68"/>
      <c r="L48" s="68"/>
      <c r="M48" s="68"/>
      <c r="N48" s="68"/>
      <c r="O48" s="70">
        <f>IF(ISERROR(AVERAGE(Calculations!C49:N49)),"",AVERAGE(Calculations!C49:N49))</f>
        <v>27.840000000000003</v>
      </c>
      <c r="P48" s="70">
        <f>IF(ISERROR(STDEV(Calculations!C49:N49)),"",IF(COUNT(Calculations!C49:N49)&lt;3,"N/A",STDEV(Calculations!C49:N49)))</f>
        <v>0.1652271164185832</v>
      </c>
    </row>
    <row r="49" spans="1:16" ht="15" customHeight="1" x14ac:dyDescent="0.3">
      <c r="A49" s="66" t="str">
        <f>'Gene Table'!D49</f>
        <v>CISH</v>
      </c>
      <c r="B49" s="18" t="s">
        <v>26902</v>
      </c>
      <c r="C49" s="67">
        <v>30.64</v>
      </c>
      <c r="D49" s="67">
        <v>30.07</v>
      </c>
      <c r="E49" s="67">
        <v>30.14</v>
      </c>
      <c r="F49" s="68"/>
      <c r="G49" s="68"/>
      <c r="H49" s="68"/>
      <c r="I49" s="68"/>
      <c r="J49" s="68"/>
      <c r="K49" s="68"/>
      <c r="L49" s="68"/>
      <c r="M49" s="68"/>
      <c r="N49" s="68"/>
      <c r="O49" s="70">
        <f>IF(ISERROR(AVERAGE(Calculations!C50:N50)),"",AVERAGE(Calculations!C50:N50))</f>
        <v>30.283333333333331</v>
      </c>
      <c r="P49" s="70">
        <f>IF(ISERROR(STDEV(Calculations!C50:N50)),"",IF(COUNT(Calculations!C50:N50)&lt;3,"N/A",STDEV(Calculations!C50:N50)))</f>
        <v>0.31085902485424705</v>
      </c>
    </row>
    <row r="50" spans="1:16" ht="15" customHeight="1" x14ac:dyDescent="0.3">
      <c r="A50" s="66" t="str">
        <f>'Gene Table'!D50</f>
        <v>CNOT4</v>
      </c>
      <c r="B50" s="18" t="s">
        <v>26903</v>
      </c>
      <c r="C50" s="67">
        <v>34.08</v>
      </c>
      <c r="D50" s="67">
        <v>35.86</v>
      </c>
      <c r="E50" s="67">
        <v>34.479999999999997</v>
      </c>
      <c r="F50" s="68"/>
      <c r="G50" s="68"/>
      <c r="H50" s="68"/>
      <c r="I50" s="68"/>
      <c r="J50" s="68"/>
      <c r="K50" s="68"/>
      <c r="L50" s="68"/>
      <c r="M50" s="68"/>
      <c r="N50" s="68"/>
      <c r="O50" s="70">
        <f>IF(ISERROR(AVERAGE(Calculations!C51:N51)),"",AVERAGE(Calculations!C51:N51))</f>
        <v>34.520000000000003</v>
      </c>
      <c r="P50" s="70">
        <f>IF(ISERROR(STDEV(Calculations!C51:N51)),"",IF(COUNT(Calculations!C51:N51)&lt;3,"N/A",STDEV(Calculations!C51:N51)))</f>
        <v>0.4613025037868328</v>
      </c>
    </row>
    <row r="51" spans="1:16" ht="15" customHeight="1" x14ac:dyDescent="0.3">
      <c r="A51" s="66" t="str">
        <f>'Gene Table'!D51</f>
        <v>CRBN</v>
      </c>
      <c r="B51" s="18" t="s">
        <v>293</v>
      </c>
      <c r="C51" s="67">
        <v>33.35</v>
      </c>
      <c r="D51" s="67">
        <v>32.33</v>
      </c>
      <c r="E51" s="67">
        <v>33.56</v>
      </c>
      <c r="F51" s="68"/>
      <c r="G51" s="68"/>
      <c r="H51" s="68"/>
      <c r="I51" s="68"/>
      <c r="J51" s="68"/>
      <c r="K51" s="68"/>
      <c r="L51" s="68"/>
      <c r="M51" s="68"/>
      <c r="N51" s="68"/>
      <c r="O51" s="70">
        <f>IF(ISERROR(AVERAGE(Calculations!C52:N52)),"",AVERAGE(Calculations!C52:N52))</f>
        <v>33.080000000000005</v>
      </c>
      <c r="P51" s="70">
        <f>IF(ISERROR(STDEV(Calculations!C52:N52)),"",IF(COUNT(Calculations!C52:N52)&lt;3,"N/A",STDEV(Calculations!C52:N52)))</f>
        <v>0.6579513659838413</v>
      </c>
    </row>
    <row r="52" spans="1:16" ht="15" customHeight="1" x14ac:dyDescent="0.3">
      <c r="A52" s="66" t="str">
        <f>'Gene Table'!D52</f>
        <v>CUL1</v>
      </c>
      <c r="B52" s="18" t="s">
        <v>294</v>
      </c>
      <c r="C52" s="67">
        <v>29.61</v>
      </c>
      <c r="D52" s="67">
        <v>30.04</v>
      </c>
      <c r="E52" s="67">
        <v>29.42</v>
      </c>
      <c r="F52" s="68"/>
      <c r="G52" s="68"/>
      <c r="H52" s="68"/>
      <c r="I52" s="68"/>
      <c r="J52" s="68"/>
      <c r="K52" s="68"/>
      <c r="L52" s="68"/>
      <c r="M52" s="68"/>
      <c r="N52" s="68"/>
      <c r="O52" s="70">
        <f>IF(ISERROR(AVERAGE(Calculations!C53:N53)),"",AVERAGE(Calculations!C53:N53))</f>
        <v>29.689999999999998</v>
      </c>
      <c r="P52" s="70">
        <f>IF(ISERROR(STDEV(Calculations!C53:N53)),"",IF(COUNT(Calculations!C53:N53)&lt;3,"N/A",STDEV(Calculations!C53:N53)))</f>
        <v>0.31764760348537069</v>
      </c>
    </row>
    <row r="53" spans="1:16" ht="15" customHeight="1" x14ac:dyDescent="0.3">
      <c r="A53" s="66" t="str">
        <f>'Gene Table'!D53</f>
        <v>CUL2</v>
      </c>
      <c r="B53" s="18" t="s">
        <v>295</v>
      </c>
      <c r="C53" s="67">
        <v>14.54</v>
      </c>
      <c r="D53" s="67">
        <v>14.7</v>
      </c>
      <c r="E53" s="67">
        <v>14.68</v>
      </c>
      <c r="F53" s="68"/>
      <c r="G53" s="68"/>
      <c r="H53" s="68"/>
      <c r="I53" s="68"/>
      <c r="J53" s="68"/>
      <c r="K53" s="68"/>
      <c r="L53" s="68"/>
      <c r="M53" s="68"/>
      <c r="N53" s="68"/>
      <c r="O53" s="70">
        <f>IF(ISERROR(AVERAGE(Calculations!C54:N54)),"",AVERAGE(Calculations!C54:N54))</f>
        <v>14.64</v>
      </c>
      <c r="P53" s="70">
        <f>IF(ISERROR(STDEV(Calculations!C54:N54)),"",IF(COUNT(Calculations!C54:N54)&lt;3,"N/A",STDEV(Calculations!C54:N54)))</f>
        <v>8.7177978870813647E-2</v>
      </c>
    </row>
    <row r="54" spans="1:16" ht="15" customHeight="1" x14ac:dyDescent="0.3">
      <c r="A54" s="66" t="str">
        <f>'Gene Table'!D54</f>
        <v>CUL3</v>
      </c>
      <c r="B54" s="18" t="s">
        <v>296</v>
      </c>
      <c r="C54" s="67">
        <v>32.15</v>
      </c>
      <c r="D54" s="67">
        <v>31.35</v>
      </c>
      <c r="E54" s="67">
        <v>31.75</v>
      </c>
      <c r="F54" s="68"/>
      <c r="G54" s="68"/>
      <c r="H54" s="68"/>
      <c r="I54" s="68"/>
      <c r="J54" s="68"/>
      <c r="K54" s="68"/>
      <c r="L54" s="68"/>
      <c r="M54" s="68"/>
      <c r="N54" s="68"/>
      <c r="O54" s="70">
        <f>IF(ISERROR(AVERAGE(Calculations!C55:N55)),"",AVERAGE(Calculations!C55:N55))</f>
        <v>31.75</v>
      </c>
      <c r="P54" s="70">
        <f>IF(ISERROR(STDEV(Calculations!C55:N55)),"",IF(COUNT(Calculations!C55:N55)&lt;3,"N/A",STDEV(Calculations!C55:N55)))</f>
        <v>0.39999999999999858</v>
      </c>
    </row>
    <row r="55" spans="1:16" ht="15" customHeight="1" x14ac:dyDescent="0.3">
      <c r="A55" s="66" t="str">
        <f>'Gene Table'!D55</f>
        <v>CUL4A</v>
      </c>
      <c r="B55" s="18" t="s">
        <v>297</v>
      </c>
      <c r="C55" s="67">
        <v>19.64</v>
      </c>
      <c r="D55" s="67">
        <v>19.850000000000001</v>
      </c>
      <c r="E55" s="67">
        <v>19.78</v>
      </c>
      <c r="F55" s="68"/>
      <c r="G55" s="68"/>
      <c r="H55" s="68"/>
      <c r="I55" s="68"/>
      <c r="J55" s="68"/>
      <c r="K55" s="68"/>
      <c r="L55" s="68"/>
      <c r="M55" s="68"/>
      <c r="N55" s="68"/>
      <c r="O55" s="70">
        <f>IF(ISERROR(AVERAGE(Calculations!C56:N56)),"",AVERAGE(Calculations!C56:N56))</f>
        <v>19.756666666666668</v>
      </c>
      <c r="P55" s="70">
        <f>IF(ISERROR(STDEV(Calculations!C56:N56)),"",IF(COUNT(Calculations!C56:N56)&lt;3,"N/A",STDEV(Calculations!C56:N56)))</f>
        <v>0.1069267662156367</v>
      </c>
    </row>
    <row r="56" spans="1:16" ht="15" customHeight="1" x14ac:dyDescent="0.3">
      <c r="A56" s="66" t="str">
        <f>'Gene Table'!D56</f>
        <v>CUL4B</v>
      </c>
      <c r="B56" s="18" t="s">
        <v>298</v>
      </c>
      <c r="C56" s="67">
        <v>21.06</v>
      </c>
      <c r="D56" s="67">
        <v>21.1</v>
      </c>
      <c r="E56" s="67">
        <v>21.07</v>
      </c>
      <c r="F56" s="68"/>
      <c r="G56" s="68"/>
      <c r="H56" s="68"/>
      <c r="I56" s="68"/>
      <c r="J56" s="68"/>
      <c r="K56" s="68"/>
      <c r="L56" s="68"/>
      <c r="M56" s="68"/>
      <c r="N56" s="68"/>
      <c r="O56" s="70">
        <f>IF(ISERROR(AVERAGE(Calculations!C57:N57)),"",AVERAGE(Calculations!C57:N57))</f>
        <v>21.076666666666664</v>
      </c>
      <c r="P56" s="70">
        <f>IF(ISERROR(STDEV(Calculations!C57:N57)),"",IF(COUNT(Calculations!C57:N57)&lt;3,"N/A",STDEV(Calculations!C57:N57)))</f>
        <v>2.081665999466259E-2</v>
      </c>
    </row>
    <row r="57" spans="1:16" ht="15" customHeight="1" x14ac:dyDescent="0.3">
      <c r="A57" s="66" t="str">
        <f>'Gene Table'!D57</f>
        <v>CUL5</v>
      </c>
      <c r="B57" s="18" t="s">
        <v>299</v>
      </c>
      <c r="C57" s="67">
        <v>24.96</v>
      </c>
      <c r="D57" s="67">
        <v>25.11</v>
      </c>
      <c r="E57" s="67">
        <v>24.83</v>
      </c>
      <c r="F57" s="68"/>
      <c r="G57" s="68"/>
      <c r="H57" s="68"/>
      <c r="I57" s="68"/>
      <c r="J57" s="68"/>
      <c r="K57" s="68"/>
      <c r="L57" s="68"/>
      <c r="M57" s="68"/>
      <c r="N57" s="68"/>
      <c r="O57" s="70">
        <f>IF(ISERROR(AVERAGE(Calculations!C58:N58)),"",AVERAGE(Calculations!C58:N58))</f>
        <v>24.966666666666669</v>
      </c>
      <c r="P57" s="70">
        <f>IF(ISERROR(STDEV(Calculations!C58:N58)),"",IF(COUNT(Calculations!C58:N58)&lt;3,"N/A",STDEV(Calculations!C58:N58)))</f>
        <v>0.14011899704655853</v>
      </c>
    </row>
    <row r="58" spans="1:16" ht="15" customHeight="1" x14ac:dyDescent="0.3">
      <c r="A58" s="66" t="str">
        <f>'Gene Table'!D58</f>
        <v>CUL7</v>
      </c>
      <c r="B58" s="18" t="s">
        <v>300</v>
      </c>
      <c r="C58" s="67">
        <v>19.45</v>
      </c>
      <c r="D58" s="67">
        <v>19.559999999999999</v>
      </c>
      <c r="E58" s="67">
        <v>19.579999999999998</v>
      </c>
      <c r="F58" s="68"/>
      <c r="G58" s="68"/>
      <c r="H58" s="68"/>
      <c r="I58" s="68"/>
      <c r="J58" s="68"/>
      <c r="K58" s="68"/>
      <c r="L58" s="68"/>
      <c r="M58" s="68"/>
      <c r="N58" s="68"/>
      <c r="O58" s="70">
        <f>IF(ISERROR(AVERAGE(Calculations!C59:N59)),"",AVERAGE(Calculations!C59:N59))</f>
        <v>19.529999999999998</v>
      </c>
      <c r="P58" s="70">
        <f>IF(ISERROR(STDEV(Calculations!C59:N59)),"",IF(COUNT(Calculations!C59:N59)&lt;3,"N/A",STDEV(Calculations!C59:N59)))</f>
        <v>6.9999999999999521E-2</v>
      </c>
    </row>
    <row r="59" spans="1:16" ht="15" customHeight="1" x14ac:dyDescent="0.3">
      <c r="A59" s="66" t="str">
        <f>'Gene Table'!D59</f>
        <v>DCST1</v>
      </c>
      <c r="B59" s="18" t="s">
        <v>301</v>
      </c>
      <c r="C59" s="67">
        <v>32.04</v>
      </c>
      <c r="D59" s="67">
        <v>32.61</v>
      </c>
      <c r="E59" s="67">
        <v>31.34</v>
      </c>
      <c r="F59" s="68"/>
      <c r="G59" s="68"/>
      <c r="H59" s="68"/>
      <c r="I59" s="68"/>
      <c r="J59" s="68"/>
      <c r="K59" s="68"/>
      <c r="L59" s="68"/>
      <c r="M59" s="68"/>
      <c r="N59" s="68"/>
      <c r="O59" s="70">
        <f>IF(ISERROR(AVERAGE(Calculations!C60:N60)),"",AVERAGE(Calculations!C60:N60))</f>
        <v>31.99666666666667</v>
      </c>
      <c r="P59" s="70">
        <f>IF(ISERROR(STDEV(Calculations!C60:N60)),"",IF(COUNT(Calculations!C60:N60)&lt;3,"N/A",STDEV(Calculations!C60:N60)))</f>
        <v>0.6361079572944619</v>
      </c>
    </row>
    <row r="60" spans="1:16" ht="15" customHeight="1" x14ac:dyDescent="0.3">
      <c r="A60" s="66" t="str">
        <f>'Gene Table'!D60</f>
        <v>DDA1</v>
      </c>
      <c r="B60" s="18" t="s">
        <v>302</v>
      </c>
      <c r="C60" s="67">
        <v>21.76</v>
      </c>
      <c r="D60" s="67">
        <v>22.03</v>
      </c>
      <c r="E60" s="67">
        <v>21.87</v>
      </c>
      <c r="F60" s="68"/>
      <c r="G60" s="68"/>
      <c r="H60" s="68"/>
      <c r="I60" s="68"/>
      <c r="J60" s="68"/>
      <c r="K60" s="68"/>
      <c r="L60" s="68"/>
      <c r="M60" s="68"/>
      <c r="N60" s="68"/>
      <c r="O60" s="70">
        <f>IF(ISERROR(AVERAGE(Calculations!C61:N61)),"",AVERAGE(Calculations!C61:N61))</f>
        <v>21.88666666666667</v>
      </c>
      <c r="P60" s="70">
        <f>IF(ISERROR(STDEV(Calculations!C61:N61)),"",IF(COUNT(Calculations!C61:N61)&lt;3,"N/A",STDEV(Calculations!C61:N61)))</f>
        <v>0.13576941236277515</v>
      </c>
    </row>
    <row r="61" spans="1:16" ht="15" customHeight="1" x14ac:dyDescent="0.3">
      <c r="A61" s="66" t="str">
        <f>'Gene Table'!D61</f>
        <v>DDB1</v>
      </c>
      <c r="B61" s="18" t="s">
        <v>303</v>
      </c>
      <c r="C61" s="67">
        <v>18.64</v>
      </c>
      <c r="D61" s="67">
        <v>18.88</v>
      </c>
      <c r="E61" s="67">
        <v>18.79</v>
      </c>
      <c r="F61" s="68"/>
      <c r="G61" s="68"/>
      <c r="H61" s="68"/>
      <c r="I61" s="68"/>
      <c r="J61" s="68"/>
      <c r="K61" s="68"/>
      <c r="L61" s="68"/>
      <c r="M61" s="68"/>
      <c r="N61" s="68"/>
      <c r="O61" s="70">
        <f>IF(ISERROR(AVERAGE(Calculations!C62:N62)),"",AVERAGE(Calculations!C62:N62))</f>
        <v>18.77</v>
      </c>
      <c r="P61" s="70">
        <f>IF(ISERROR(STDEV(Calculations!C62:N62)),"",IF(COUNT(Calculations!C62:N62)&lt;3,"N/A",STDEV(Calculations!C62:N62)))</f>
        <v>0.12124355652982059</v>
      </c>
    </row>
    <row r="62" spans="1:16" ht="15" customHeight="1" x14ac:dyDescent="0.3">
      <c r="A62" s="66" t="str">
        <f>'Gene Table'!D62</f>
        <v>DDB2</v>
      </c>
      <c r="B62" s="18" t="s">
        <v>304</v>
      </c>
      <c r="C62" s="67">
        <v>24.04</v>
      </c>
      <c r="D62" s="67">
        <v>23.96</v>
      </c>
      <c r="E62" s="67">
        <v>23.84</v>
      </c>
      <c r="F62" s="68"/>
      <c r="G62" s="68"/>
      <c r="H62" s="68"/>
      <c r="I62" s="68"/>
      <c r="J62" s="68"/>
      <c r="K62" s="68"/>
      <c r="L62" s="68"/>
      <c r="M62" s="68"/>
      <c r="N62" s="68"/>
      <c r="O62" s="70">
        <f>IF(ISERROR(AVERAGE(Calculations!C63:N63)),"",AVERAGE(Calculations!C63:N63))</f>
        <v>23.946666666666669</v>
      </c>
      <c r="P62" s="70">
        <f>IF(ISERROR(STDEV(Calculations!C63:N63)),"",IF(COUNT(Calculations!C63:N63)&lt;3,"N/A",STDEV(Calculations!C63:N63)))</f>
        <v>0.10066445913694307</v>
      </c>
    </row>
    <row r="63" spans="1:16" ht="15" customHeight="1" x14ac:dyDescent="0.3">
      <c r="A63" s="66" t="str">
        <f>'Gene Table'!D63</f>
        <v>DET1</v>
      </c>
      <c r="B63" s="18" t="s">
        <v>26904</v>
      </c>
      <c r="C63" s="67">
        <v>14.68</v>
      </c>
      <c r="D63" s="67">
        <v>14.86</v>
      </c>
      <c r="E63" s="67">
        <v>14.85</v>
      </c>
      <c r="F63" s="68"/>
      <c r="G63" s="68"/>
      <c r="H63" s="68"/>
      <c r="I63" s="68"/>
      <c r="J63" s="68"/>
      <c r="K63" s="68"/>
      <c r="L63" s="68"/>
      <c r="M63" s="68"/>
      <c r="N63" s="68"/>
      <c r="O63" s="70">
        <f>IF(ISERROR(AVERAGE(Calculations!C64:N64)),"",AVERAGE(Calculations!C64:N64))</f>
        <v>14.796666666666667</v>
      </c>
      <c r="P63" s="70">
        <f>IF(ISERROR(STDEV(Calculations!C64:N64)),"",IF(COUNT(Calculations!C64:N64)&lt;3,"N/A",STDEV(Calculations!C64:N64)))</f>
        <v>0.10115993936995668</v>
      </c>
    </row>
    <row r="64" spans="1:16" ht="15" customHeight="1" x14ac:dyDescent="0.3">
      <c r="A64" s="66" t="str">
        <f>'Gene Table'!D64</f>
        <v>DIABLO</v>
      </c>
      <c r="B64" s="18" t="s">
        <v>26905</v>
      </c>
      <c r="C64" s="67">
        <v>23.48</v>
      </c>
      <c r="D64" s="67">
        <v>23.48</v>
      </c>
      <c r="E64" s="67">
        <v>23.51</v>
      </c>
      <c r="F64" s="68"/>
      <c r="G64" s="68"/>
      <c r="H64" s="68"/>
      <c r="I64" s="68"/>
      <c r="J64" s="68"/>
      <c r="K64" s="68"/>
      <c r="L64" s="68"/>
      <c r="M64" s="68"/>
      <c r="N64" s="68"/>
      <c r="O64" s="70">
        <f>IF(ISERROR(AVERAGE(Calculations!C65:N65)),"",AVERAGE(Calculations!C65:N65))</f>
        <v>23.49</v>
      </c>
      <c r="P64" s="70">
        <f>IF(ISERROR(STDEV(Calculations!C65:N65)),"",IF(COUNT(Calculations!C65:N65)&lt;3,"N/A",STDEV(Calculations!C65:N65)))</f>
        <v>1.7320508075689429E-2</v>
      </c>
    </row>
    <row r="65" spans="1:16" ht="15" customHeight="1" x14ac:dyDescent="0.3">
      <c r="A65" s="66" t="str">
        <f>'Gene Table'!D65</f>
        <v>DTL</v>
      </c>
      <c r="B65" s="18" t="s">
        <v>26906</v>
      </c>
      <c r="C65" s="67" t="s">
        <v>364</v>
      </c>
      <c r="D65" s="67" t="s">
        <v>364</v>
      </c>
      <c r="E65" s="67" t="s">
        <v>364</v>
      </c>
      <c r="F65" s="68"/>
      <c r="G65" s="68"/>
      <c r="H65" s="68"/>
      <c r="I65" s="68"/>
      <c r="J65" s="68"/>
      <c r="K65" s="68"/>
      <c r="L65" s="68"/>
      <c r="M65" s="68"/>
      <c r="N65" s="68"/>
      <c r="O65" s="70">
        <f>IF(ISERROR(AVERAGE(Calculations!C66:N66)),"",AVERAGE(Calculations!C66:N66))</f>
        <v>35</v>
      </c>
      <c r="P65" s="70">
        <f>IF(ISERROR(STDEV(Calculations!C66:N66)),"",IF(COUNT(Calculations!C66:N66)&lt;3,"N/A",STDEV(Calculations!C66:N66)))</f>
        <v>0</v>
      </c>
    </row>
    <row r="66" spans="1:16" ht="15" customHeight="1" x14ac:dyDescent="0.3">
      <c r="A66" s="66" t="str">
        <f>'Gene Table'!D66</f>
        <v>DTX3</v>
      </c>
      <c r="B66" s="18" t="s">
        <v>26907</v>
      </c>
      <c r="C66" s="67">
        <v>21.61</v>
      </c>
      <c r="D66" s="67">
        <v>21.64</v>
      </c>
      <c r="E66" s="67">
        <v>21.59</v>
      </c>
      <c r="F66" s="68"/>
      <c r="G66" s="68"/>
      <c r="H66" s="68"/>
      <c r="I66" s="68"/>
      <c r="J66" s="68"/>
      <c r="K66" s="68"/>
      <c r="L66" s="68"/>
      <c r="M66" s="68"/>
      <c r="N66" s="68"/>
      <c r="O66" s="70">
        <f>IF(ISERROR(AVERAGE(Calculations!C67:N67)),"",AVERAGE(Calculations!C67:N67))</f>
        <v>21.613333333333333</v>
      </c>
      <c r="P66" s="70">
        <f>IF(ISERROR(STDEV(Calculations!C67:N67)),"",IF(COUNT(Calculations!C67:N67)&lt;3,"N/A",STDEV(Calculations!C67:N67)))</f>
        <v>2.5166114784236238E-2</v>
      </c>
    </row>
    <row r="67" spans="1:16" ht="15" customHeight="1" x14ac:dyDescent="0.3">
      <c r="A67" s="66" t="str">
        <f>'Gene Table'!D67</f>
        <v>DTX4</v>
      </c>
      <c r="B67" s="18" t="s">
        <v>26908</v>
      </c>
      <c r="C67" s="67" t="s">
        <v>364</v>
      </c>
      <c r="D67" s="67">
        <v>39.200000000000003</v>
      </c>
      <c r="E67" s="67">
        <v>38.5</v>
      </c>
      <c r="F67" s="68"/>
      <c r="G67" s="68"/>
      <c r="H67" s="68"/>
      <c r="I67" s="68"/>
      <c r="J67" s="68"/>
      <c r="K67" s="68"/>
      <c r="L67" s="68"/>
      <c r="M67" s="68"/>
      <c r="N67" s="68"/>
      <c r="O67" s="70">
        <f>IF(ISERROR(AVERAGE(Calculations!C68:N68)),"",AVERAGE(Calculations!C68:N68))</f>
        <v>35</v>
      </c>
      <c r="P67" s="70">
        <f>IF(ISERROR(STDEV(Calculations!C68:N68)),"",IF(COUNT(Calculations!C68:N68)&lt;3,"N/A",STDEV(Calculations!C68:N68)))</f>
        <v>0</v>
      </c>
    </row>
    <row r="68" spans="1:16" ht="15" customHeight="1" x14ac:dyDescent="0.3">
      <c r="A68" s="66" t="str">
        <f>'Gene Table'!D68</f>
        <v>DZIP3</v>
      </c>
      <c r="B68" s="18" t="s">
        <v>26909</v>
      </c>
      <c r="C68" s="67">
        <v>22.27</v>
      </c>
      <c r="D68" s="67">
        <v>22.15</v>
      </c>
      <c r="E68" s="67">
        <v>22.14</v>
      </c>
      <c r="F68" s="68"/>
      <c r="G68" s="68"/>
      <c r="H68" s="68"/>
      <c r="I68" s="68"/>
      <c r="J68" s="68"/>
      <c r="K68" s="68"/>
      <c r="L68" s="68"/>
      <c r="M68" s="68"/>
      <c r="N68" s="68"/>
      <c r="O68" s="70">
        <f>IF(ISERROR(AVERAGE(Calculations!C69:N69)),"",AVERAGE(Calculations!C69:N69))</f>
        <v>22.186666666666667</v>
      </c>
      <c r="P68" s="70">
        <f>IF(ISERROR(STDEV(Calculations!C69:N69)),"",IF(COUNT(Calculations!C69:N69)&lt;3,"N/A",STDEV(Calculations!C69:N69)))</f>
        <v>7.2341781380702283E-2</v>
      </c>
    </row>
    <row r="69" spans="1:16" ht="15" customHeight="1" x14ac:dyDescent="0.3">
      <c r="A69" s="66" t="str">
        <f>'Gene Table'!D69</f>
        <v>ENC1</v>
      </c>
      <c r="B69" s="18" t="s">
        <v>26910</v>
      </c>
      <c r="C69" s="67">
        <v>22.15</v>
      </c>
      <c r="D69" s="67">
        <v>22.28</v>
      </c>
      <c r="E69" s="67">
        <v>22.24</v>
      </c>
      <c r="F69" s="68"/>
      <c r="G69" s="68"/>
      <c r="H69" s="68"/>
      <c r="I69" s="68"/>
      <c r="J69" s="68"/>
      <c r="K69" s="68"/>
      <c r="L69" s="68"/>
      <c r="M69" s="68"/>
      <c r="N69" s="68"/>
      <c r="O69" s="70">
        <f>IF(ISERROR(AVERAGE(Calculations!C70:N70)),"",AVERAGE(Calculations!C70:N70))</f>
        <v>22.223333333333333</v>
      </c>
      <c r="P69" s="70">
        <f>IF(ISERROR(STDEV(Calculations!C70:N70)),"",IF(COUNT(Calculations!C70:N70)&lt;3,"N/A",STDEV(Calculations!C70:N70)))</f>
        <v>6.6583281184795007E-2</v>
      </c>
    </row>
    <row r="70" spans="1:16" ht="15" customHeight="1" x14ac:dyDescent="0.3">
      <c r="A70" s="66" t="str">
        <f>'Gene Table'!D70</f>
        <v>FANCL</v>
      </c>
      <c r="B70" s="18" t="s">
        <v>26911</v>
      </c>
      <c r="C70" s="67" t="s">
        <v>364</v>
      </c>
      <c r="D70" s="67" t="s">
        <v>364</v>
      </c>
      <c r="E70" s="67" t="s">
        <v>364</v>
      </c>
      <c r="F70" s="68"/>
      <c r="G70" s="68"/>
      <c r="H70" s="68"/>
      <c r="I70" s="68"/>
      <c r="J70" s="68"/>
      <c r="K70" s="68"/>
      <c r="L70" s="68"/>
      <c r="M70" s="68"/>
      <c r="N70" s="68"/>
      <c r="O70" s="70">
        <f>IF(ISERROR(AVERAGE(Calculations!C71:N71)),"",AVERAGE(Calculations!C71:N71))</f>
        <v>35</v>
      </c>
      <c r="P70" s="70">
        <f>IF(ISERROR(STDEV(Calculations!C71:N71)),"",IF(COUNT(Calculations!C71:N71)&lt;3,"N/A",STDEV(Calculations!C71:N71)))</f>
        <v>0</v>
      </c>
    </row>
    <row r="71" spans="1:16" ht="15" customHeight="1" x14ac:dyDescent="0.3">
      <c r="A71" s="66" t="str">
        <f>'Gene Table'!D71</f>
        <v>FBXL12</v>
      </c>
      <c r="B71" s="18" t="s">
        <v>26912</v>
      </c>
      <c r="C71" s="67">
        <v>24.12</v>
      </c>
      <c r="D71" s="67">
        <v>24.24</v>
      </c>
      <c r="E71" s="67">
        <v>24.15</v>
      </c>
      <c r="F71" s="68"/>
      <c r="G71" s="68"/>
      <c r="H71" s="68"/>
      <c r="I71" s="68"/>
      <c r="J71" s="68"/>
      <c r="K71" s="68"/>
      <c r="L71" s="68"/>
      <c r="M71" s="68"/>
      <c r="N71" s="68"/>
      <c r="O71" s="70">
        <f>IF(ISERROR(AVERAGE(Calculations!C72:N72)),"",AVERAGE(Calculations!C72:N72))</f>
        <v>24.169999999999998</v>
      </c>
      <c r="P71" s="70">
        <f>IF(ISERROR(STDEV(Calculations!C72:N72)),"",IF(COUNT(Calculations!C72:N72)&lt;3,"N/A",STDEV(Calculations!C72:N72)))</f>
        <v>6.2449979983982933E-2</v>
      </c>
    </row>
    <row r="72" spans="1:16" ht="15" customHeight="1" x14ac:dyDescent="0.3">
      <c r="A72" s="66" t="str">
        <f>'Gene Table'!D72</f>
        <v>FBXL14</v>
      </c>
      <c r="B72" s="18" t="s">
        <v>26913</v>
      </c>
      <c r="C72" s="67">
        <v>29.33</v>
      </c>
      <c r="D72" s="67">
        <v>29.46</v>
      </c>
      <c r="E72" s="67">
        <v>29.07</v>
      </c>
      <c r="F72" s="68"/>
      <c r="G72" s="68"/>
      <c r="H72" s="68"/>
      <c r="I72" s="68"/>
      <c r="J72" s="68"/>
      <c r="K72" s="68"/>
      <c r="L72" s="68"/>
      <c r="M72" s="68"/>
      <c r="N72" s="68"/>
      <c r="O72" s="70">
        <f>IF(ISERROR(AVERAGE(Calculations!C73:N73)),"",AVERAGE(Calculations!C73:N73))</f>
        <v>29.286666666666665</v>
      </c>
      <c r="P72" s="70">
        <f>IF(ISERROR(STDEV(Calculations!C73:N73)),"",IF(COUNT(Calculations!C73:N73)&lt;3,"N/A",STDEV(Calculations!C73:N73)))</f>
        <v>0.19857828011475309</v>
      </c>
    </row>
    <row r="73" spans="1:16" ht="15" customHeight="1" x14ac:dyDescent="0.3">
      <c r="A73" s="66" t="str">
        <f>'Gene Table'!D73</f>
        <v>FBXL15</v>
      </c>
      <c r="B73" s="18" t="s">
        <v>26914</v>
      </c>
      <c r="C73" s="67">
        <v>18.23</v>
      </c>
      <c r="D73" s="67">
        <v>18.260000000000002</v>
      </c>
      <c r="E73" s="67">
        <v>18.21</v>
      </c>
      <c r="F73" s="68"/>
      <c r="G73" s="68"/>
      <c r="H73" s="68"/>
      <c r="I73" s="68"/>
      <c r="J73" s="68"/>
      <c r="K73" s="68"/>
      <c r="L73" s="68"/>
      <c r="M73" s="68"/>
      <c r="N73" s="68"/>
      <c r="O73" s="70">
        <f>IF(ISERROR(AVERAGE(Calculations!C74:N74)),"",AVERAGE(Calculations!C74:N74))</f>
        <v>18.233333333333334</v>
      </c>
      <c r="P73" s="70">
        <f>IF(ISERROR(STDEV(Calculations!C74:N74)),"",IF(COUNT(Calculations!C74:N74)&lt;3,"N/A",STDEV(Calculations!C74:N74)))</f>
        <v>2.5166114784236238E-2</v>
      </c>
    </row>
    <row r="74" spans="1:16" ht="15" customHeight="1" x14ac:dyDescent="0.3">
      <c r="A74" s="66" t="str">
        <f>'Gene Table'!D74</f>
        <v>FBXL18</v>
      </c>
      <c r="B74" s="18" t="s">
        <v>26915</v>
      </c>
      <c r="C74" s="67">
        <v>28.88</v>
      </c>
      <c r="D74" s="67">
        <v>29.09</v>
      </c>
      <c r="E74" s="67">
        <v>28.98</v>
      </c>
      <c r="F74" s="68"/>
      <c r="G74" s="68"/>
      <c r="H74" s="68"/>
      <c r="I74" s="68"/>
      <c r="J74" s="68"/>
      <c r="K74" s="68"/>
      <c r="L74" s="68"/>
      <c r="M74" s="68"/>
      <c r="N74" s="68"/>
      <c r="O74" s="70">
        <f>IF(ISERROR(AVERAGE(Calculations!C75:N75)),"",AVERAGE(Calculations!C75:N75))</f>
        <v>28.983333333333334</v>
      </c>
      <c r="P74" s="70">
        <f>IF(ISERROR(STDEV(Calculations!C75:N75)),"",IF(COUNT(Calculations!C75:N75)&lt;3,"N/A",STDEV(Calculations!C75:N75)))</f>
        <v>0.10503967504392528</v>
      </c>
    </row>
    <row r="75" spans="1:16" ht="15" customHeight="1" x14ac:dyDescent="0.3">
      <c r="A75" s="66" t="str">
        <f>'Gene Table'!D75</f>
        <v>FBXL2</v>
      </c>
      <c r="B75" s="18" t="s">
        <v>305</v>
      </c>
      <c r="C75" s="67">
        <v>28.56</v>
      </c>
      <c r="D75" s="67">
        <v>28.4</v>
      </c>
      <c r="E75" s="67">
        <v>28.45</v>
      </c>
      <c r="F75" s="68"/>
      <c r="G75" s="68"/>
      <c r="H75" s="68"/>
      <c r="I75" s="68"/>
      <c r="J75" s="68"/>
      <c r="K75" s="68"/>
      <c r="L75" s="68"/>
      <c r="M75" s="68"/>
      <c r="N75" s="68"/>
      <c r="O75" s="70">
        <f>IF(ISERROR(AVERAGE(Calculations!C76:N76)),"",AVERAGE(Calculations!C76:N76))</f>
        <v>28.47</v>
      </c>
      <c r="P75" s="70">
        <f>IF(ISERROR(STDEV(Calculations!C76:N76)),"",IF(COUNT(Calculations!C76:N76)&lt;3,"N/A",STDEV(Calculations!C76:N76)))</f>
        <v>8.1853527718724492E-2</v>
      </c>
    </row>
    <row r="76" spans="1:16" ht="15" customHeight="1" x14ac:dyDescent="0.3">
      <c r="A76" s="66" t="str">
        <f>'Gene Table'!D76</f>
        <v>FBXL20</v>
      </c>
      <c r="B76" s="18" t="s">
        <v>306</v>
      </c>
      <c r="C76" s="67">
        <v>17.89</v>
      </c>
      <c r="D76" s="67">
        <v>18.02</v>
      </c>
      <c r="E76" s="67">
        <v>17.82</v>
      </c>
      <c r="F76" s="68"/>
      <c r="G76" s="68"/>
      <c r="H76" s="68"/>
      <c r="I76" s="68"/>
      <c r="J76" s="68"/>
      <c r="K76" s="68"/>
      <c r="L76" s="68"/>
      <c r="M76" s="68"/>
      <c r="N76" s="68"/>
      <c r="O76" s="70">
        <f>IF(ISERROR(AVERAGE(Calculations!C77:N77)),"",AVERAGE(Calculations!C77:N77))</f>
        <v>17.91</v>
      </c>
      <c r="P76" s="70">
        <f>IF(ISERROR(STDEV(Calculations!C77:N77)),"",IF(COUNT(Calculations!C77:N77)&lt;3,"N/A",STDEV(Calculations!C77:N77)))</f>
        <v>0.10148891565092179</v>
      </c>
    </row>
    <row r="77" spans="1:16" ht="15" customHeight="1" x14ac:dyDescent="0.3">
      <c r="A77" s="66" t="str">
        <f>'Gene Table'!D77</f>
        <v>FBXL3</v>
      </c>
      <c r="B77" s="18" t="s">
        <v>307</v>
      </c>
      <c r="C77" s="67">
        <v>30.63</v>
      </c>
      <c r="D77" s="67">
        <v>30.45</v>
      </c>
      <c r="E77" s="67">
        <v>30.09</v>
      </c>
      <c r="F77" s="68"/>
      <c r="G77" s="68"/>
      <c r="H77" s="68"/>
      <c r="I77" s="68"/>
      <c r="J77" s="68"/>
      <c r="K77" s="68"/>
      <c r="L77" s="68"/>
      <c r="M77" s="68"/>
      <c r="N77" s="68"/>
      <c r="O77" s="70">
        <f>IF(ISERROR(AVERAGE(Calculations!C78:N78)),"",AVERAGE(Calculations!C78:N78))</f>
        <v>30.39</v>
      </c>
      <c r="P77" s="70">
        <f>IF(ISERROR(STDEV(Calculations!C78:N78)),"",IF(COUNT(Calculations!C78:N78)&lt;3,"N/A",STDEV(Calculations!C78:N78)))</f>
        <v>0.27495454169734995</v>
      </c>
    </row>
    <row r="78" spans="1:16" ht="15" customHeight="1" x14ac:dyDescent="0.3">
      <c r="A78" s="66" t="str">
        <f>'Gene Table'!D78</f>
        <v>FBXL4</v>
      </c>
      <c r="B78" s="18" t="s">
        <v>308</v>
      </c>
      <c r="C78" s="67">
        <v>26.31</v>
      </c>
      <c r="D78" s="67">
        <v>26.14</v>
      </c>
      <c r="E78" s="67">
        <v>26.02</v>
      </c>
      <c r="F78" s="68"/>
      <c r="G78" s="68"/>
      <c r="H78" s="68"/>
      <c r="I78" s="68"/>
      <c r="J78" s="68"/>
      <c r="K78" s="68"/>
      <c r="L78" s="68"/>
      <c r="M78" s="68"/>
      <c r="N78" s="68"/>
      <c r="O78" s="70">
        <f>IF(ISERROR(AVERAGE(Calculations!C79:N79)),"",AVERAGE(Calculations!C79:N79))</f>
        <v>26.156666666666666</v>
      </c>
      <c r="P78" s="70">
        <f>IF(ISERROR(STDEV(Calculations!C79:N79)),"",IF(COUNT(Calculations!C79:N79)&lt;3,"N/A",STDEV(Calculations!C79:N79)))</f>
        <v>0.14571661996262877</v>
      </c>
    </row>
    <row r="79" spans="1:16" ht="15" customHeight="1" x14ac:dyDescent="0.3">
      <c r="A79" s="66" t="str">
        <f>'Gene Table'!D79</f>
        <v>FBXL5</v>
      </c>
      <c r="B79" s="18" t="s">
        <v>309</v>
      </c>
      <c r="C79" s="67">
        <v>26.92</v>
      </c>
      <c r="D79" s="67">
        <v>26.46</v>
      </c>
      <c r="E79" s="67">
        <v>26.46</v>
      </c>
      <c r="F79" s="68"/>
      <c r="G79" s="68"/>
      <c r="H79" s="68"/>
      <c r="I79" s="68"/>
      <c r="J79" s="68"/>
      <c r="K79" s="68"/>
      <c r="L79" s="68"/>
      <c r="M79" s="68"/>
      <c r="N79" s="68"/>
      <c r="O79" s="70">
        <f>IF(ISERROR(AVERAGE(Calculations!C80:N80)),"",AVERAGE(Calculations!C80:N80))</f>
        <v>26.613333333333333</v>
      </c>
      <c r="P79" s="70">
        <f>IF(ISERROR(STDEV(Calculations!C80:N80)),"",IF(COUNT(Calculations!C80:N80)&lt;3,"N/A",STDEV(Calculations!C80:N80)))</f>
        <v>0.26558112382722832</v>
      </c>
    </row>
    <row r="80" spans="1:16" ht="15" customHeight="1" x14ac:dyDescent="0.3">
      <c r="A80" s="66" t="str">
        <f>'Gene Table'!D80</f>
        <v>FBXO11</v>
      </c>
      <c r="B80" s="18" t="s">
        <v>310</v>
      </c>
      <c r="C80" s="67">
        <v>26.03</v>
      </c>
      <c r="D80" s="67">
        <v>26.09</v>
      </c>
      <c r="E80" s="67">
        <v>26.02</v>
      </c>
      <c r="F80" s="68"/>
      <c r="G80" s="68"/>
      <c r="H80" s="68"/>
      <c r="I80" s="68"/>
      <c r="J80" s="68"/>
      <c r="K80" s="68"/>
      <c r="L80" s="68"/>
      <c r="M80" s="68"/>
      <c r="N80" s="68"/>
      <c r="O80" s="70">
        <f>IF(ISERROR(AVERAGE(Calculations!C81:N81)),"",AVERAGE(Calculations!C81:N81))</f>
        <v>26.046666666666667</v>
      </c>
      <c r="P80" s="70">
        <f>IF(ISERROR(STDEV(Calculations!C81:N81)),"",IF(COUNT(Calculations!C81:N81)&lt;3,"N/A",STDEV(Calculations!C81:N81)))</f>
        <v>3.7859388972001647E-2</v>
      </c>
    </row>
    <row r="81" spans="1:16" ht="15" customHeight="1" x14ac:dyDescent="0.3">
      <c r="A81" s="66" t="str">
        <f>'Gene Table'!D81</f>
        <v>FBXO18</v>
      </c>
      <c r="B81" s="18" t="s">
        <v>311</v>
      </c>
      <c r="C81" s="67">
        <v>29.15</v>
      </c>
      <c r="D81" s="67">
        <v>29.29</v>
      </c>
      <c r="E81" s="67">
        <v>29.16</v>
      </c>
      <c r="F81" s="68"/>
      <c r="G81" s="68"/>
      <c r="H81" s="68"/>
      <c r="I81" s="68"/>
      <c r="J81" s="68"/>
      <c r="K81" s="68"/>
      <c r="L81" s="68"/>
      <c r="M81" s="68"/>
      <c r="N81" s="68"/>
      <c r="O81" s="70">
        <f>IF(ISERROR(AVERAGE(Calculations!C82:N82)),"",AVERAGE(Calculations!C82:N82))</f>
        <v>29.2</v>
      </c>
      <c r="P81" s="70">
        <f>IF(ISERROR(STDEV(Calculations!C82:N82)),"",IF(COUNT(Calculations!C82:N82)&lt;3,"N/A",STDEV(Calculations!C82:N82)))</f>
        <v>7.810249675906647E-2</v>
      </c>
    </row>
    <row r="82" spans="1:16" ht="15" customHeight="1" x14ac:dyDescent="0.3">
      <c r="A82" s="66" t="str">
        <f>'Gene Table'!D82</f>
        <v>FBXO2</v>
      </c>
      <c r="B82" s="18" t="s">
        <v>312</v>
      </c>
      <c r="C82" s="67">
        <v>30.05</v>
      </c>
      <c r="D82" s="67">
        <v>29.82</v>
      </c>
      <c r="E82" s="67">
        <v>29.16</v>
      </c>
      <c r="F82" s="68"/>
      <c r="G82" s="68"/>
      <c r="H82" s="68"/>
      <c r="I82" s="68"/>
      <c r="J82" s="68"/>
      <c r="K82" s="68"/>
      <c r="L82" s="68"/>
      <c r="M82" s="68"/>
      <c r="N82" s="68"/>
      <c r="O82" s="70">
        <f>IF(ISERROR(AVERAGE(Calculations!C83:N83)),"",AVERAGE(Calculations!C83:N83))</f>
        <v>29.676666666666666</v>
      </c>
      <c r="P82" s="70">
        <f>IF(ISERROR(STDEV(Calculations!C83:N83)),"",IF(COUNT(Calculations!C83:N83)&lt;3,"N/A",STDEV(Calculations!C83:N83)))</f>
        <v>0.46198845584422732</v>
      </c>
    </row>
    <row r="83" spans="1:16" ht="15" customHeight="1" x14ac:dyDescent="0.3">
      <c r="A83" s="66" t="str">
        <f>'Gene Table'!D83</f>
        <v>FBXO21</v>
      </c>
      <c r="B83" s="18" t="s">
        <v>313</v>
      </c>
      <c r="C83" s="67">
        <v>33.11</v>
      </c>
      <c r="D83" s="67">
        <v>32.26</v>
      </c>
      <c r="E83" s="67">
        <v>32.94</v>
      </c>
      <c r="F83" s="68"/>
      <c r="G83" s="68"/>
      <c r="H83" s="68"/>
      <c r="I83" s="68"/>
      <c r="J83" s="68"/>
      <c r="K83" s="68"/>
      <c r="L83" s="68"/>
      <c r="M83" s="68"/>
      <c r="N83" s="68"/>
      <c r="O83" s="70">
        <f>IF(ISERROR(AVERAGE(Calculations!C84:N84)),"",AVERAGE(Calculations!C84:N84))</f>
        <v>32.770000000000003</v>
      </c>
      <c r="P83" s="70">
        <f>IF(ISERROR(STDEV(Calculations!C84:N84)),"",IF(COUNT(Calculations!C84:N84)&lt;3,"N/A",STDEV(Calculations!C84:N84)))</f>
        <v>0.44977772288098089</v>
      </c>
    </row>
    <row r="84" spans="1:16" ht="15" customHeight="1" x14ac:dyDescent="0.3">
      <c r="A84" s="66" t="str">
        <f>'Gene Table'!D84</f>
        <v>FBXO25</v>
      </c>
      <c r="B84" s="18" t="s">
        <v>314</v>
      </c>
      <c r="C84" s="67">
        <v>28.33</v>
      </c>
      <c r="D84" s="67">
        <v>28.56</v>
      </c>
      <c r="E84" s="67">
        <v>28.39</v>
      </c>
      <c r="F84" s="68"/>
      <c r="G84" s="68"/>
      <c r="H84" s="68"/>
      <c r="I84" s="68"/>
      <c r="J84" s="68"/>
      <c r="K84" s="68"/>
      <c r="L84" s="68"/>
      <c r="M84" s="68"/>
      <c r="N84" s="68"/>
      <c r="O84" s="70">
        <f>IF(ISERROR(AVERAGE(Calculations!C85:N85)),"",AVERAGE(Calculations!C85:N85))</f>
        <v>28.426666666666666</v>
      </c>
      <c r="P84" s="70">
        <f>IF(ISERROR(STDEV(Calculations!C85:N85)),"",IF(COUNT(Calculations!C85:N85)&lt;3,"N/A",STDEV(Calculations!C85:N85)))</f>
        <v>0.11930353445448842</v>
      </c>
    </row>
    <row r="85" spans="1:16" ht="15" customHeight="1" x14ac:dyDescent="0.3">
      <c r="A85" s="66" t="str">
        <f>'Gene Table'!D85</f>
        <v>FBXO3</v>
      </c>
      <c r="B85" s="18" t="s">
        <v>315</v>
      </c>
      <c r="C85" s="67">
        <v>26.64</v>
      </c>
      <c r="D85" s="67">
        <v>26.73</v>
      </c>
      <c r="E85" s="67">
        <v>26.7</v>
      </c>
      <c r="F85" s="68"/>
      <c r="G85" s="68"/>
      <c r="H85" s="68"/>
      <c r="I85" s="68"/>
      <c r="J85" s="68"/>
      <c r="K85" s="68"/>
      <c r="L85" s="68"/>
      <c r="M85" s="68"/>
      <c r="N85" s="68"/>
      <c r="O85" s="70">
        <f>IF(ISERROR(AVERAGE(Calculations!C86:N86)),"",AVERAGE(Calculations!C86:N86))</f>
        <v>26.69</v>
      </c>
      <c r="P85" s="70">
        <f>IF(ISERROR(STDEV(Calculations!C86:N86)),"",IF(COUNT(Calculations!C86:N86)&lt;3,"N/A",STDEV(Calculations!C86:N86)))</f>
        <v>4.5825756949558198E-2</v>
      </c>
    </row>
    <row r="86" spans="1:16" ht="15" customHeight="1" x14ac:dyDescent="0.3">
      <c r="A86" s="66" t="str">
        <f>'Gene Table'!D86</f>
        <v>FBXO30</v>
      </c>
      <c r="B86" s="18" t="s">
        <v>316</v>
      </c>
      <c r="C86" s="67">
        <v>20.18</v>
      </c>
      <c r="D86" s="67">
        <v>20.2</v>
      </c>
      <c r="E86" s="67">
        <v>20.11</v>
      </c>
      <c r="F86" s="68"/>
      <c r="G86" s="68"/>
      <c r="H86" s="68"/>
      <c r="I86" s="68"/>
      <c r="J86" s="68"/>
      <c r="K86" s="68"/>
      <c r="L86" s="68"/>
      <c r="M86" s="68"/>
      <c r="N86" s="68"/>
      <c r="O86" s="70">
        <f>IF(ISERROR(AVERAGE(Calculations!C87:N87)),"",AVERAGE(Calculations!C87:N87))</f>
        <v>20.16333333333333</v>
      </c>
      <c r="P86" s="70">
        <f>IF(ISERROR(STDEV(Calculations!C87:N87)),"",IF(COUNT(Calculations!C87:N87)&lt;3,"N/A",STDEV(Calculations!C87:N87)))</f>
        <v>4.725815626252608E-2</v>
      </c>
    </row>
    <row r="87" spans="1:16" ht="15" customHeight="1" x14ac:dyDescent="0.3">
      <c r="A87" s="66" t="str">
        <f>'Gene Table'!D87</f>
        <v>FBXO31</v>
      </c>
      <c r="B87" s="18" t="s">
        <v>26916</v>
      </c>
      <c r="C87" s="67">
        <v>14.21</v>
      </c>
      <c r="D87" s="67">
        <v>14.67</v>
      </c>
      <c r="E87" s="67">
        <v>14.65</v>
      </c>
      <c r="F87" s="68"/>
      <c r="G87" s="68"/>
      <c r="H87" s="68"/>
      <c r="I87" s="68"/>
      <c r="J87" s="68"/>
      <c r="K87" s="68"/>
      <c r="L87" s="68"/>
      <c r="M87" s="68"/>
      <c r="N87" s="68"/>
      <c r="O87" s="70">
        <f>IF(ISERROR(AVERAGE(Calculations!C88:N88)),"",AVERAGE(Calculations!C88:N88))</f>
        <v>14.51</v>
      </c>
      <c r="P87" s="70">
        <f>IF(ISERROR(STDEV(Calculations!C88:N88)),"",IF(COUNT(Calculations!C88:N88)&lt;3,"N/A",STDEV(Calculations!C88:N88)))</f>
        <v>0.25999999999999956</v>
      </c>
    </row>
    <row r="88" spans="1:16" ht="15" customHeight="1" x14ac:dyDescent="0.3">
      <c r="A88" s="66" t="str">
        <f>'Gene Table'!D88</f>
        <v>FBXO32</v>
      </c>
      <c r="B88" s="18" t="s">
        <v>26917</v>
      </c>
      <c r="C88" s="67">
        <v>25.01</v>
      </c>
      <c r="D88" s="67">
        <v>24.19</v>
      </c>
      <c r="E88" s="67">
        <v>24.09</v>
      </c>
      <c r="F88" s="68"/>
      <c r="G88" s="68"/>
      <c r="H88" s="68"/>
      <c r="I88" s="68"/>
      <c r="J88" s="68"/>
      <c r="K88" s="68"/>
      <c r="L88" s="68"/>
      <c r="M88" s="68"/>
      <c r="N88" s="68"/>
      <c r="O88" s="70">
        <f>IF(ISERROR(AVERAGE(Calculations!C89:N89)),"",AVERAGE(Calculations!C89:N89))</f>
        <v>24.430000000000003</v>
      </c>
      <c r="P88" s="70">
        <f>IF(ISERROR(STDEV(Calculations!C89:N89)),"",IF(COUNT(Calculations!C89:N89)&lt;3,"N/A",STDEV(Calculations!C89:N89)))</f>
        <v>0.50477717856495918</v>
      </c>
    </row>
    <row r="89" spans="1:16" ht="15" customHeight="1" x14ac:dyDescent="0.3">
      <c r="A89" s="66" t="str">
        <f>'Gene Table'!D89</f>
        <v>FBXO33</v>
      </c>
      <c r="B89" s="18" t="s">
        <v>26918</v>
      </c>
      <c r="C89" s="67">
        <v>18.920000000000002</v>
      </c>
      <c r="D89" s="67">
        <v>18.96</v>
      </c>
      <c r="E89" s="67">
        <v>18.850000000000001</v>
      </c>
      <c r="F89" s="68"/>
      <c r="G89" s="68"/>
      <c r="H89" s="68"/>
      <c r="I89" s="68"/>
      <c r="J89" s="68"/>
      <c r="K89" s="68"/>
      <c r="L89" s="68"/>
      <c r="M89" s="68"/>
      <c r="N89" s="68"/>
      <c r="O89" s="70">
        <f>IF(ISERROR(AVERAGE(Calculations!C90:N90)),"",AVERAGE(Calculations!C90:N90))</f>
        <v>18.91</v>
      </c>
      <c r="P89" s="70">
        <f>IF(ISERROR(STDEV(Calculations!C90:N90)),"",IF(COUNT(Calculations!C90:N90)&lt;3,"N/A",STDEV(Calculations!C90:N90)))</f>
        <v>5.5677643628299987E-2</v>
      </c>
    </row>
    <row r="90" spans="1:16" ht="15" customHeight="1" x14ac:dyDescent="0.3">
      <c r="A90" s="66" t="str">
        <f>'Gene Table'!D90</f>
        <v>FBXO4</v>
      </c>
      <c r="B90" s="18" t="s">
        <v>26919</v>
      </c>
      <c r="C90" s="67">
        <v>18.2</v>
      </c>
      <c r="D90" s="67">
        <v>18.309999999999999</v>
      </c>
      <c r="E90" s="67">
        <v>18.2</v>
      </c>
      <c r="F90" s="68"/>
      <c r="G90" s="68"/>
      <c r="H90" s="68"/>
      <c r="I90" s="68"/>
      <c r="J90" s="68"/>
      <c r="K90" s="68"/>
      <c r="L90" s="68"/>
      <c r="M90" s="68"/>
      <c r="N90" s="68"/>
      <c r="O90" s="70">
        <f>IF(ISERROR(AVERAGE(Calculations!C91:N91)),"",AVERAGE(Calculations!C91:N91))</f>
        <v>18.236666666666665</v>
      </c>
      <c r="P90" s="70">
        <f>IF(ISERROR(STDEV(Calculations!C91:N91)),"",IF(COUNT(Calculations!C91:N91)&lt;3,"N/A",STDEV(Calculations!C91:N91)))</f>
        <v>6.3508529610858511E-2</v>
      </c>
    </row>
    <row r="91" spans="1:16" ht="15" customHeight="1" x14ac:dyDescent="0.3">
      <c r="A91" s="66" t="str">
        <f>'Gene Table'!D91</f>
        <v>FBXO43</v>
      </c>
      <c r="B91" s="18" t="s">
        <v>26920</v>
      </c>
      <c r="C91" s="67">
        <v>17.2</v>
      </c>
      <c r="D91" s="67">
        <v>17.29</v>
      </c>
      <c r="E91" s="67">
        <v>17.12</v>
      </c>
      <c r="F91" s="68"/>
      <c r="G91" s="68"/>
      <c r="H91" s="68"/>
      <c r="I91" s="68"/>
      <c r="J91" s="68"/>
      <c r="K91" s="68"/>
      <c r="L91" s="68"/>
      <c r="M91" s="68"/>
      <c r="N91" s="68"/>
      <c r="O91" s="70">
        <f>IF(ISERROR(AVERAGE(Calculations!C92:N92)),"",AVERAGE(Calculations!C92:N92))</f>
        <v>17.203333333333333</v>
      </c>
      <c r="P91" s="70">
        <f>IF(ISERROR(STDEV(Calculations!C92:N92)),"",IF(COUNT(Calculations!C92:N92)&lt;3,"N/A",STDEV(Calculations!C92:N92)))</f>
        <v>8.504900548115292E-2</v>
      </c>
    </row>
    <row r="92" spans="1:16" ht="15" customHeight="1" x14ac:dyDescent="0.3">
      <c r="A92" s="66" t="str">
        <f>'Gene Table'!D92</f>
        <v>FBXO44</v>
      </c>
      <c r="B92" s="18" t="s">
        <v>26921</v>
      </c>
      <c r="C92" s="67">
        <v>37.76</v>
      </c>
      <c r="D92" s="67">
        <v>38.64</v>
      </c>
      <c r="E92" s="67">
        <v>40.19</v>
      </c>
      <c r="F92" s="68"/>
      <c r="G92" s="68"/>
      <c r="H92" s="68"/>
      <c r="I92" s="68"/>
      <c r="J92" s="68"/>
      <c r="K92" s="68"/>
      <c r="L92" s="68"/>
      <c r="M92" s="68"/>
      <c r="N92" s="68"/>
      <c r="O92" s="70">
        <f>IF(ISERROR(AVERAGE(Calculations!C93:N93)),"",AVERAGE(Calculations!C93:N93))</f>
        <v>35</v>
      </c>
      <c r="P92" s="70">
        <f>IF(ISERROR(STDEV(Calculations!C93:N93)),"",IF(COUNT(Calculations!C93:N93)&lt;3,"N/A",STDEV(Calculations!C93:N93)))</f>
        <v>0</v>
      </c>
    </row>
    <row r="93" spans="1:16" ht="15" customHeight="1" x14ac:dyDescent="0.3">
      <c r="A93" s="66" t="str">
        <f>'Gene Table'!D93</f>
        <v>FBXO5</v>
      </c>
      <c r="B93" s="18" t="s">
        <v>26922</v>
      </c>
      <c r="C93" s="67">
        <v>20.03</v>
      </c>
      <c r="D93" s="67">
        <v>20.28</v>
      </c>
      <c r="E93" s="67">
        <v>20.43</v>
      </c>
      <c r="F93" s="68"/>
      <c r="G93" s="68"/>
      <c r="H93" s="68"/>
      <c r="I93" s="68"/>
      <c r="J93" s="68"/>
      <c r="K93" s="68"/>
      <c r="L93" s="68"/>
      <c r="M93" s="68"/>
      <c r="N93" s="68"/>
      <c r="O93" s="70">
        <f>IF(ISERROR(AVERAGE(Calculations!C94:N94)),"",AVERAGE(Calculations!C94:N94))</f>
        <v>20.246666666666666</v>
      </c>
      <c r="P93" s="70">
        <f>IF(ISERROR(STDEV(Calculations!C94:N94)),"",IF(COUNT(Calculations!C94:N94)&lt;3,"N/A",STDEV(Calculations!C94:N94)))</f>
        <v>0.20207259421636836</v>
      </c>
    </row>
    <row r="94" spans="1:16" ht="15" customHeight="1" x14ac:dyDescent="0.3">
      <c r="A94" s="66" t="str">
        <f>'Gene Table'!D94</f>
        <v>FBXO6</v>
      </c>
      <c r="B94" s="18" t="s">
        <v>26923</v>
      </c>
      <c r="C94" s="67">
        <v>19.98</v>
      </c>
      <c r="D94" s="67">
        <v>20.23</v>
      </c>
      <c r="E94" s="67">
        <v>20.09</v>
      </c>
      <c r="F94" s="68"/>
      <c r="G94" s="68"/>
      <c r="H94" s="68"/>
      <c r="I94" s="68"/>
      <c r="J94" s="68"/>
      <c r="K94" s="68"/>
      <c r="L94" s="68"/>
      <c r="M94" s="68"/>
      <c r="N94" s="68"/>
      <c r="O94" s="70">
        <f>IF(ISERROR(AVERAGE(Calculations!C95:N95)),"",AVERAGE(Calculations!C95:N95))</f>
        <v>20.099999999999998</v>
      </c>
      <c r="P94" s="70">
        <f>IF(ISERROR(STDEV(Calculations!C95:N95)),"",IF(COUNT(Calculations!C95:N95)&lt;3,"N/A",STDEV(Calculations!C95:N95)))</f>
        <v>0.12529964086141671</v>
      </c>
    </row>
    <row r="95" spans="1:16" ht="15" customHeight="1" x14ac:dyDescent="0.3">
      <c r="A95" s="66" t="str">
        <f>'Gene Table'!D95</f>
        <v>FBXO7</v>
      </c>
      <c r="B95" s="18" t="s">
        <v>26924</v>
      </c>
      <c r="C95" s="67">
        <v>20.07</v>
      </c>
      <c r="D95" s="67">
        <v>20.21</v>
      </c>
      <c r="E95" s="67">
        <v>20.16</v>
      </c>
      <c r="F95" s="68"/>
      <c r="G95" s="68"/>
      <c r="H95" s="68"/>
      <c r="I95" s="68"/>
      <c r="J95" s="68"/>
      <c r="K95" s="68"/>
      <c r="L95" s="68"/>
      <c r="M95" s="68"/>
      <c r="N95" s="68"/>
      <c r="O95" s="70">
        <f>IF(ISERROR(AVERAGE(Calculations!C96:N96)),"",AVERAGE(Calculations!C96:N96))</f>
        <v>20.146666666666665</v>
      </c>
      <c r="P95" s="70">
        <f>IF(ISERROR(STDEV(Calculations!C96:N96)),"",IF(COUNT(Calculations!C96:N96)&lt;3,"N/A",STDEV(Calculations!C96:N96)))</f>
        <v>7.0945988845976124E-2</v>
      </c>
    </row>
    <row r="96" spans="1:16" ht="15" customHeight="1" x14ac:dyDescent="0.3">
      <c r="A96" s="66" t="str">
        <f>'Gene Table'!D96</f>
        <v>FBXO9</v>
      </c>
      <c r="B96" s="18" t="s">
        <v>26925</v>
      </c>
      <c r="C96" s="67">
        <v>18.350000000000001</v>
      </c>
      <c r="D96" s="67">
        <v>18.11</v>
      </c>
      <c r="E96" s="67">
        <v>18.100000000000001</v>
      </c>
      <c r="F96" s="68"/>
      <c r="G96" s="68"/>
      <c r="H96" s="68"/>
      <c r="I96" s="68"/>
      <c r="J96" s="68"/>
      <c r="K96" s="68"/>
      <c r="L96" s="68"/>
      <c r="M96" s="68"/>
      <c r="N96" s="68"/>
      <c r="O96" s="70">
        <f>IF(ISERROR(AVERAGE(Calculations!C97:N97)),"",AVERAGE(Calculations!C97:N97))</f>
        <v>18.186666666666667</v>
      </c>
      <c r="P96" s="70">
        <f>IF(ISERROR(STDEV(Calculations!C97:N97)),"",IF(COUNT(Calculations!C97:N97)&lt;3,"N/A",STDEV(Calculations!C97:N97)))</f>
        <v>0.14153915830374816</v>
      </c>
    </row>
    <row r="97" spans="1:16" ht="15" customHeight="1" x14ac:dyDescent="0.3">
      <c r="A97" s="66" t="str">
        <f>'Gene Table'!D97</f>
        <v>FBXW10</v>
      </c>
      <c r="B97" s="18" t="s">
        <v>26926</v>
      </c>
      <c r="C97" s="67">
        <v>18.190000000000001</v>
      </c>
      <c r="D97" s="67">
        <v>18.12</v>
      </c>
      <c r="E97" s="67">
        <v>18.09</v>
      </c>
      <c r="F97" s="71"/>
      <c r="G97" s="71"/>
      <c r="H97" s="71"/>
      <c r="I97" s="71"/>
      <c r="J97" s="71"/>
      <c r="K97" s="71"/>
      <c r="L97" s="71"/>
      <c r="M97" s="71"/>
      <c r="N97" s="71"/>
      <c r="O97" s="70">
        <f>IF(ISERROR(AVERAGE(Calculations!C98:N98)),"",AVERAGE(Calculations!C98:N98))</f>
        <v>18.133333333333336</v>
      </c>
      <c r="P97" s="70">
        <f>IF(ISERROR(STDEV(Calculations!C98:N98)),"",IF(COUNT(Calculations!C98:N98)&lt;3,"N/A",STDEV(Calculations!C98:N98)))</f>
        <v>5.1316014394469478E-2</v>
      </c>
    </row>
    <row r="98" spans="1:16" ht="15" customHeight="1" x14ac:dyDescent="0.3">
      <c r="A98" s="66" t="str">
        <f>'Gene Table'!D98</f>
        <v>FBXW11</v>
      </c>
      <c r="B98" s="18" t="s">
        <v>26927</v>
      </c>
      <c r="C98" s="67">
        <v>18.649999999999999</v>
      </c>
      <c r="D98" s="67">
        <v>18.149999999999999</v>
      </c>
      <c r="E98" s="67">
        <v>18.239999999999998</v>
      </c>
      <c r="F98" s="71"/>
      <c r="G98" s="71"/>
      <c r="H98" s="71"/>
      <c r="I98" s="71"/>
      <c r="J98" s="71"/>
      <c r="K98" s="71"/>
      <c r="L98" s="71"/>
      <c r="M98" s="71"/>
      <c r="N98" s="71"/>
      <c r="O98" s="70">
        <f>IF(ISERROR(AVERAGE(Calculations!C99:N99)),"",AVERAGE(Calculations!C99:N99))</f>
        <v>18.346666666666664</v>
      </c>
      <c r="P98" s="70">
        <f>IF(ISERROR(STDEV(Calculations!C99:N99)),"",IF(COUNT(Calculations!C99:N99)&lt;3,"N/A",STDEV(Calculations!C99:N99)))</f>
        <v>0.26652079343520901</v>
      </c>
    </row>
    <row r="99" spans="1:16" ht="15" customHeight="1" x14ac:dyDescent="0.3">
      <c r="A99" s="66" t="str">
        <f>'Gene Table'!D99</f>
        <v>FBXW12</v>
      </c>
      <c r="B99" s="18" t="s">
        <v>317</v>
      </c>
      <c r="C99" s="67">
        <v>29.89</v>
      </c>
      <c r="D99" s="67">
        <v>29.56</v>
      </c>
      <c r="E99" s="67">
        <v>29.6</v>
      </c>
      <c r="F99" s="68"/>
      <c r="G99" s="68"/>
      <c r="H99" s="68"/>
      <c r="I99" s="68"/>
      <c r="J99" s="68"/>
      <c r="K99" s="68"/>
      <c r="L99" s="68"/>
      <c r="M99" s="68"/>
      <c r="N99" s="68"/>
      <c r="O99" s="70">
        <f>IF(ISERROR(AVERAGE(Calculations!C100:N100)),"",AVERAGE(Calculations!C100:N100))</f>
        <v>29.683333333333337</v>
      </c>
      <c r="P99" s="70">
        <f>IF(ISERROR(STDEV(Calculations!C100:N100)),"",IF(COUNT(Calculations!C100:N100)&lt;3,"N/A",STDEV(Calculations!C100:N100)))</f>
        <v>0.18009256878986843</v>
      </c>
    </row>
    <row r="100" spans="1:16" ht="15" customHeight="1" x14ac:dyDescent="0.3">
      <c r="A100" s="66" t="str">
        <f>'Gene Table'!D100</f>
        <v>FBXW2</v>
      </c>
      <c r="B100" s="18" t="s">
        <v>318</v>
      </c>
      <c r="C100" s="67">
        <v>31.15</v>
      </c>
      <c r="D100" s="67">
        <v>31.27</v>
      </c>
      <c r="E100" s="67">
        <v>30.75</v>
      </c>
      <c r="F100" s="68"/>
      <c r="G100" s="68"/>
      <c r="H100" s="68"/>
      <c r="I100" s="68"/>
      <c r="J100" s="68"/>
      <c r="K100" s="68"/>
      <c r="L100" s="68"/>
      <c r="M100" s="68"/>
      <c r="N100" s="68"/>
      <c r="O100" s="70">
        <f>IF(ISERROR(AVERAGE(Calculations!C101:N101)),"",AVERAGE(Calculations!C101:N101))</f>
        <v>31.056666666666668</v>
      </c>
      <c r="P100" s="70">
        <f>IF(ISERROR(STDEV(Calculations!C101:N101)),"",IF(COUNT(Calculations!C101:N101)&lt;3,"N/A",STDEV(Calculations!C101:N101)))</f>
        <v>0.27227437142216143</v>
      </c>
    </row>
    <row r="101" spans="1:16" ht="15" customHeight="1" x14ac:dyDescent="0.3">
      <c r="A101" s="66" t="str">
        <f>'Gene Table'!D101</f>
        <v>FBXW4</v>
      </c>
      <c r="B101" s="18" t="s">
        <v>319</v>
      </c>
      <c r="C101" s="67">
        <v>31.57</v>
      </c>
      <c r="D101" s="67">
        <v>31.24</v>
      </c>
      <c r="E101" s="67">
        <v>31.54</v>
      </c>
      <c r="F101" s="68"/>
      <c r="G101" s="68"/>
      <c r="H101" s="68"/>
      <c r="I101" s="68"/>
      <c r="J101" s="68"/>
      <c r="K101" s="68"/>
      <c r="L101" s="68"/>
      <c r="M101" s="68"/>
      <c r="N101" s="68"/>
      <c r="O101" s="70">
        <f>IF(ISERROR(AVERAGE(Calculations!C102:N102)),"",AVERAGE(Calculations!C102:N102))</f>
        <v>31.45</v>
      </c>
      <c r="P101" s="70">
        <f>IF(ISERROR(STDEV(Calculations!C102:N102)),"",IF(COUNT(Calculations!C102:N102)&lt;3,"N/A",STDEV(Calculations!C102:N102)))</f>
        <v>0.18248287590894738</v>
      </c>
    </row>
    <row r="102" spans="1:16" ht="15" customHeight="1" x14ac:dyDescent="0.3">
      <c r="A102" s="66" t="str">
        <f>'Gene Table'!D102</f>
        <v>FBXW5</v>
      </c>
      <c r="B102" s="18" t="s">
        <v>320</v>
      </c>
      <c r="C102" s="67">
        <v>31.3</v>
      </c>
      <c r="D102" s="67">
        <v>32.24</v>
      </c>
      <c r="E102" s="67">
        <v>32.799999999999997</v>
      </c>
      <c r="F102" s="68"/>
      <c r="G102" s="68"/>
      <c r="H102" s="68"/>
      <c r="I102" s="68"/>
      <c r="J102" s="68"/>
      <c r="K102" s="68"/>
      <c r="L102" s="68"/>
      <c r="M102" s="68"/>
      <c r="N102" s="68"/>
      <c r="O102" s="70">
        <f>IF(ISERROR(AVERAGE(Calculations!C103:N103)),"",AVERAGE(Calculations!C103:N103))</f>
        <v>32.113333333333337</v>
      </c>
      <c r="P102" s="70">
        <f>IF(ISERROR(STDEV(Calculations!C103:N103)),"",IF(COUNT(Calculations!C103:N103)&lt;3,"N/A",STDEV(Calculations!C103:N103)))</f>
        <v>0.75797977105812731</v>
      </c>
    </row>
    <row r="103" spans="1:16" ht="15" customHeight="1" x14ac:dyDescent="0.3">
      <c r="A103" s="66" t="str">
        <f>'Gene Table'!D103</f>
        <v>FBXW7</v>
      </c>
      <c r="B103" s="18" t="s">
        <v>321</v>
      </c>
      <c r="C103" s="67" t="s">
        <v>364</v>
      </c>
      <c r="D103" s="67" t="s">
        <v>364</v>
      </c>
      <c r="E103" s="67" t="s">
        <v>364</v>
      </c>
      <c r="F103" s="68"/>
      <c r="G103" s="68"/>
      <c r="H103" s="68"/>
      <c r="I103" s="68"/>
      <c r="J103" s="68"/>
      <c r="K103" s="68"/>
      <c r="L103" s="68"/>
      <c r="M103" s="68"/>
      <c r="N103" s="68"/>
      <c r="O103" s="70">
        <f>IF(ISERROR(AVERAGE(Calculations!C104:N104)),"",AVERAGE(Calculations!C104:N104))</f>
        <v>35</v>
      </c>
      <c r="P103" s="70">
        <f>IF(ISERROR(STDEV(Calculations!C104:N104)),"",IF(COUNT(Calculations!C104:N104)&lt;3,"N/A",STDEV(Calculations!C104:N104)))</f>
        <v>0</v>
      </c>
    </row>
    <row r="104" spans="1:16" ht="15" customHeight="1" x14ac:dyDescent="0.3">
      <c r="A104" s="66" t="str">
        <f>'Gene Table'!D104</f>
        <v>FEM1B</v>
      </c>
      <c r="B104" s="18" t="s">
        <v>322</v>
      </c>
      <c r="C104" s="67">
        <v>26.67</v>
      </c>
      <c r="D104" s="67">
        <v>26.27</v>
      </c>
      <c r="E104" s="67">
        <v>26.16</v>
      </c>
      <c r="F104" s="68"/>
      <c r="G104" s="68"/>
      <c r="H104" s="68"/>
      <c r="I104" s="68"/>
      <c r="J104" s="68"/>
      <c r="K104" s="68"/>
      <c r="L104" s="68"/>
      <c r="M104" s="68"/>
      <c r="N104" s="68"/>
      <c r="O104" s="70">
        <f>IF(ISERROR(AVERAGE(Calculations!C105:N105)),"",AVERAGE(Calculations!C105:N105))</f>
        <v>26.366666666666664</v>
      </c>
      <c r="P104" s="70">
        <f>IF(ISERROR(STDEV(Calculations!C105:N105)),"",IF(COUNT(Calculations!C105:N105)&lt;3,"N/A",STDEV(Calculations!C105:N105)))</f>
        <v>0.26839026311200981</v>
      </c>
    </row>
    <row r="105" spans="1:16" ht="15" customHeight="1" x14ac:dyDescent="0.3">
      <c r="A105" s="66" t="str">
        <f>'Gene Table'!D105</f>
        <v>GAN</v>
      </c>
      <c r="B105" s="18" t="s">
        <v>323</v>
      </c>
      <c r="C105" s="67">
        <v>37.28</v>
      </c>
      <c r="D105" s="67">
        <v>35.35</v>
      </c>
      <c r="E105" s="67">
        <v>35.369999999999997</v>
      </c>
      <c r="F105" s="68"/>
      <c r="G105" s="68"/>
      <c r="H105" s="68"/>
      <c r="I105" s="68"/>
      <c r="J105" s="68"/>
      <c r="K105" s="68"/>
      <c r="L105" s="68"/>
      <c r="M105" s="68"/>
      <c r="N105" s="68"/>
      <c r="O105" s="70">
        <f>IF(ISERROR(AVERAGE(Calculations!C106:N106)),"",AVERAGE(Calculations!C106:N106))</f>
        <v>35</v>
      </c>
      <c r="P105" s="70">
        <f>IF(ISERROR(STDEV(Calculations!C106:N106)),"",IF(COUNT(Calculations!C106:N106)&lt;3,"N/A",STDEV(Calculations!C106:N106)))</f>
        <v>0</v>
      </c>
    </row>
    <row r="106" spans="1:16" ht="15" customHeight="1" x14ac:dyDescent="0.3">
      <c r="A106" s="66" t="str">
        <f>'Gene Table'!D106</f>
        <v>HACE1</v>
      </c>
      <c r="B106" s="18" t="s">
        <v>324</v>
      </c>
      <c r="C106" s="67">
        <v>29.54</v>
      </c>
      <c r="D106" s="67">
        <v>29.45</v>
      </c>
      <c r="E106" s="67">
        <v>29.08</v>
      </c>
      <c r="F106" s="68"/>
      <c r="G106" s="68"/>
      <c r="H106" s="68"/>
      <c r="I106" s="68"/>
      <c r="J106" s="68"/>
      <c r="K106" s="68"/>
      <c r="L106" s="68"/>
      <c r="M106" s="68"/>
      <c r="N106" s="68"/>
      <c r="O106" s="70">
        <f>IF(ISERROR(AVERAGE(Calculations!C107:N107)),"",AVERAGE(Calculations!C107:N107))</f>
        <v>29.356666666666666</v>
      </c>
      <c r="P106" s="70">
        <f>IF(ISERROR(STDEV(Calculations!C107:N107)),"",IF(COUNT(Calculations!C107:N107)&lt;3,"N/A",STDEV(Calculations!C107:N107)))</f>
        <v>0.24378952670968781</v>
      </c>
    </row>
    <row r="107" spans="1:16" ht="15" customHeight="1" x14ac:dyDescent="0.3">
      <c r="A107" s="66" t="str">
        <f>'Gene Table'!D107</f>
        <v>HECTD1</v>
      </c>
      <c r="B107" s="18" t="s">
        <v>325</v>
      </c>
      <c r="C107" s="67">
        <v>21.26</v>
      </c>
      <c r="D107" s="67">
        <v>21.29</v>
      </c>
      <c r="E107" s="67">
        <v>21.26</v>
      </c>
      <c r="F107" s="68"/>
      <c r="G107" s="68"/>
      <c r="H107" s="68"/>
      <c r="I107" s="68"/>
      <c r="J107" s="68"/>
      <c r="K107" s="68"/>
      <c r="L107" s="68"/>
      <c r="M107" s="68"/>
      <c r="N107" s="68"/>
      <c r="O107" s="70">
        <f>IF(ISERROR(AVERAGE(Calculations!C108:N108)),"",AVERAGE(Calculations!C108:N108))</f>
        <v>21.27</v>
      </c>
      <c r="P107" s="70">
        <f>IF(ISERROR(STDEV(Calculations!C108:N108)),"",IF(COUNT(Calculations!C108:N108)&lt;3,"N/A",STDEV(Calculations!C108:N108)))</f>
        <v>1.7320508075687378E-2</v>
      </c>
    </row>
    <row r="108" spans="1:16" ht="15" customHeight="1" x14ac:dyDescent="0.3">
      <c r="A108" s="66" t="str">
        <f>'Gene Table'!D108</f>
        <v>HECTD3</v>
      </c>
      <c r="B108" s="18" t="s">
        <v>326</v>
      </c>
      <c r="C108" s="67">
        <v>16.77</v>
      </c>
      <c r="D108" s="67">
        <v>16.86</v>
      </c>
      <c r="E108" s="67">
        <v>16.77</v>
      </c>
      <c r="F108" s="68"/>
      <c r="G108" s="68"/>
      <c r="H108" s="68"/>
      <c r="I108" s="68"/>
      <c r="J108" s="68"/>
      <c r="K108" s="68"/>
      <c r="L108" s="68"/>
      <c r="M108" s="68"/>
      <c r="N108" s="68"/>
      <c r="O108" s="70">
        <f>IF(ISERROR(AVERAGE(Calculations!C109:N109)),"",AVERAGE(Calculations!C109:N109))</f>
        <v>16.799999999999997</v>
      </c>
      <c r="P108" s="70">
        <f>IF(ISERROR(STDEV(Calculations!C109:N109)),"",IF(COUNT(Calculations!C109:N109)&lt;3,"N/A",STDEV(Calculations!C109:N109)))</f>
        <v>5.1961524227066236E-2</v>
      </c>
    </row>
    <row r="109" spans="1:16" ht="15" customHeight="1" x14ac:dyDescent="0.3">
      <c r="A109" s="66" t="str">
        <f>'Gene Table'!D109</f>
        <v>HECW1</v>
      </c>
      <c r="B109" s="18" t="s">
        <v>327</v>
      </c>
      <c r="C109" s="67">
        <v>33.49</v>
      </c>
      <c r="D109" s="67">
        <v>36.020000000000003</v>
      </c>
      <c r="E109" s="67">
        <v>33.520000000000003</v>
      </c>
      <c r="F109" s="68"/>
      <c r="G109" s="68"/>
      <c r="H109" s="68"/>
      <c r="I109" s="68"/>
      <c r="J109" s="68"/>
      <c r="K109" s="68"/>
      <c r="L109" s="68"/>
      <c r="M109" s="68"/>
      <c r="N109" s="68"/>
      <c r="O109" s="70">
        <f>IF(ISERROR(AVERAGE(Calculations!C110:N110)),"",AVERAGE(Calculations!C110:N110))</f>
        <v>34.003333333333337</v>
      </c>
      <c r="P109" s="70">
        <f>IF(ISERROR(STDEV(Calculations!C110:N110)),"",IF(COUNT(Calculations!C110:N110)&lt;3,"N/A",STDEV(Calculations!C110:N110)))</f>
        <v>0.86326898087058057</v>
      </c>
    </row>
    <row r="110" spans="1:16" ht="15" customHeight="1" x14ac:dyDescent="0.3">
      <c r="A110" s="66" t="str">
        <f>'Gene Table'!D110</f>
        <v>HERC1</v>
      </c>
      <c r="B110" s="18" t="s">
        <v>328</v>
      </c>
      <c r="C110" s="67">
        <v>21</v>
      </c>
      <c r="D110" s="67">
        <v>20.94</v>
      </c>
      <c r="E110" s="67">
        <v>20.77</v>
      </c>
      <c r="F110" s="68"/>
      <c r="G110" s="68"/>
      <c r="H110" s="68"/>
      <c r="I110" s="68"/>
      <c r="J110" s="68"/>
      <c r="K110" s="68"/>
      <c r="L110" s="68"/>
      <c r="M110" s="68"/>
      <c r="N110" s="68"/>
      <c r="O110" s="70">
        <f>IF(ISERROR(AVERAGE(Calculations!C111:N111)),"",AVERAGE(Calculations!C111:N111))</f>
        <v>20.903333333333332</v>
      </c>
      <c r="P110" s="70">
        <f>IF(ISERROR(STDEV(Calculations!C111:N111)),"",IF(COUNT(Calculations!C111:N111)&lt;3,"N/A",STDEV(Calculations!C111:N111)))</f>
        <v>0.11930353445448898</v>
      </c>
    </row>
    <row r="111" spans="1:16" ht="15" customHeight="1" x14ac:dyDescent="0.3">
      <c r="A111" s="66" t="str">
        <f>'Gene Table'!D111</f>
        <v>HERC2</v>
      </c>
      <c r="B111" s="18" t="s">
        <v>26928</v>
      </c>
      <c r="C111" s="67">
        <v>35.17</v>
      </c>
      <c r="D111" s="67">
        <v>35.06</v>
      </c>
      <c r="E111" s="67">
        <v>34.44</v>
      </c>
      <c r="F111" s="68"/>
      <c r="G111" s="68"/>
      <c r="H111" s="68"/>
      <c r="I111" s="68"/>
      <c r="J111" s="68"/>
      <c r="K111" s="68"/>
      <c r="L111" s="68"/>
      <c r="M111" s="68"/>
      <c r="N111" s="68"/>
      <c r="O111" s="70">
        <f>IF(ISERROR(AVERAGE(Calculations!C112:N112)),"",AVERAGE(Calculations!C112:N112))</f>
        <v>34.813333333333333</v>
      </c>
      <c r="P111" s="70">
        <f>IF(ISERROR(STDEV(Calculations!C112:N112)),"",IF(COUNT(Calculations!C112:N112)&lt;3,"N/A",STDEV(Calculations!C112:N112)))</f>
        <v>0.32331615074619174</v>
      </c>
    </row>
    <row r="112" spans="1:16" ht="15" customHeight="1" x14ac:dyDescent="0.3">
      <c r="A112" s="66" t="str">
        <f>'Gene Table'!D112</f>
        <v>HERC3</v>
      </c>
      <c r="B112" s="18" t="s">
        <v>26929</v>
      </c>
      <c r="C112" s="67">
        <v>33.1</v>
      </c>
      <c r="D112" s="67">
        <v>33.11</v>
      </c>
      <c r="E112" s="67">
        <v>33.130000000000003</v>
      </c>
      <c r="F112" s="68"/>
      <c r="G112" s="68"/>
      <c r="H112" s="68"/>
      <c r="I112" s="68"/>
      <c r="J112" s="68"/>
      <c r="K112" s="68"/>
      <c r="L112" s="68"/>
      <c r="M112" s="68"/>
      <c r="N112" s="68"/>
      <c r="O112" s="70">
        <f>IF(ISERROR(AVERAGE(Calculations!C113:N113)),"",AVERAGE(Calculations!C113:N113))</f>
        <v>33.113333333333337</v>
      </c>
      <c r="P112" s="70">
        <f>IF(ISERROR(STDEV(Calculations!C113:N113)),"",IF(COUNT(Calculations!C113:N113)&lt;3,"N/A",STDEV(Calculations!C113:N113)))</f>
        <v>1.5275252316520303E-2</v>
      </c>
    </row>
    <row r="113" spans="1:16" ht="15" customHeight="1" x14ac:dyDescent="0.3">
      <c r="A113" s="66" t="str">
        <f>'Gene Table'!D113</f>
        <v>HERC4</v>
      </c>
      <c r="B113" s="18" t="s">
        <v>26930</v>
      </c>
      <c r="C113" s="67">
        <v>25.02</v>
      </c>
      <c r="D113" s="67">
        <v>25</v>
      </c>
      <c r="E113" s="67">
        <v>24.89</v>
      </c>
      <c r="F113" s="68"/>
      <c r="G113" s="68"/>
      <c r="H113" s="68"/>
      <c r="I113" s="68"/>
      <c r="J113" s="68"/>
      <c r="K113" s="68"/>
      <c r="L113" s="68"/>
      <c r="M113" s="68"/>
      <c r="N113" s="68"/>
      <c r="O113" s="70">
        <f>IF(ISERROR(AVERAGE(Calculations!C114:N114)),"",AVERAGE(Calculations!C114:N114))</f>
        <v>24.97</v>
      </c>
      <c r="P113" s="70">
        <f>IF(ISERROR(STDEV(Calculations!C114:N114)),"",IF(COUNT(Calculations!C114:N114)&lt;3,"N/A",STDEV(Calculations!C114:N114)))</f>
        <v>6.9999999999999521E-2</v>
      </c>
    </row>
    <row r="114" spans="1:16" ht="15" customHeight="1" x14ac:dyDescent="0.3">
      <c r="A114" s="66" t="str">
        <f>'Gene Table'!D114</f>
        <v>HERC5</v>
      </c>
      <c r="B114" s="18" t="s">
        <v>26931</v>
      </c>
      <c r="C114" s="67" t="s">
        <v>364</v>
      </c>
      <c r="D114" s="67" t="s">
        <v>364</v>
      </c>
      <c r="E114" s="67">
        <v>36.380000000000003</v>
      </c>
      <c r="F114" s="68"/>
      <c r="G114" s="68"/>
      <c r="H114" s="68"/>
      <c r="I114" s="68"/>
      <c r="J114" s="68"/>
      <c r="K114" s="68"/>
      <c r="L114" s="68"/>
      <c r="M114" s="68"/>
      <c r="N114" s="68"/>
      <c r="O114" s="70">
        <f>IF(ISERROR(AVERAGE(Calculations!C115:N115)),"",AVERAGE(Calculations!C115:N115))</f>
        <v>35</v>
      </c>
      <c r="P114" s="70">
        <f>IF(ISERROR(STDEV(Calculations!C115:N115)),"",IF(COUNT(Calculations!C115:N115)&lt;3,"N/A",STDEV(Calculations!C115:N115)))</f>
        <v>0</v>
      </c>
    </row>
    <row r="115" spans="1:16" ht="15" customHeight="1" x14ac:dyDescent="0.3">
      <c r="A115" s="66" t="str">
        <f>'Gene Table'!D115</f>
        <v>HERC6</v>
      </c>
      <c r="B115" s="18" t="s">
        <v>26932</v>
      </c>
      <c r="C115" s="67" t="s">
        <v>364</v>
      </c>
      <c r="D115" s="67" t="s">
        <v>364</v>
      </c>
      <c r="E115" s="67" t="s">
        <v>364</v>
      </c>
      <c r="F115" s="68"/>
      <c r="G115" s="68"/>
      <c r="H115" s="68"/>
      <c r="I115" s="68"/>
      <c r="J115" s="68"/>
      <c r="K115" s="68"/>
      <c r="L115" s="68"/>
      <c r="M115" s="68"/>
      <c r="N115" s="68"/>
      <c r="O115" s="70">
        <f>IF(ISERROR(AVERAGE(Calculations!C116:N116)),"",AVERAGE(Calculations!C116:N116))</f>
        <v>35</v>
      </c>
      <c r="P115" s="70">
        <f>IF(ISERROR(STDEV(Calculations!C116:N116)),"",IF(COUNT(Calculations!C116:N116)&lt;3,"N/A",STDEV(Calculations!C116:N116)))</f>
        <v>0</v>
      </c>
    </row>
    <row r="116" spans="1:16" ht="15" customHeight="1" x14ac:dyDescent="0.3">
      <c r="A116" s="66" t="str">
        <f>'Gene Table'!D116</f>
        <v>HLTF</v>
      </c>
      <c r="B116" s="18" t="s">
        <v>26933</v>
      </c>
      <c r="C116" s="67" t="s">
        <v>364</v>
      </c>
      <c r="D116" s="67" t="s">
        <v>364</v>
      </c>
      <c r="E116" s="67">
        <v>35.93</v>
      </c>
      <c r="F116" s="68"/>
      <c r="G116" s="68"/>
      <c r="H116" s="68"/>
      <c r="I116" s="68"/>
      <c r="J116" s="68"/>
      <c r="K116" s="68"/>
      <c r="L116" s="68"/>
      <c r="M116" s="68"/>
      <c r="N116" s="68"/>
      <c r="O116" s="70">
        <f>IF(ISERROR(AVERAGE(Calculations!C117:N117)),"",AVERAGE(Calculations!C117:N117))</f>
        <v>35</v>
      </c>
      <c r="P116" s="70">
        <f>IF(ISERROR(STDEV(Calculations!C117:N117)),"",IF(COUNT(Calculations!C117:N117)&lt;3,"N/A",STDEV(Calculations!C117:N117)))</f>
        <v>0</v>
      </c>
    </row>
    <row r="117" spans="1:16" ht="15" customHeight="1" x14ac:dyDescent="0.3">
      <c r="A117" s="66" t="str">
        <f>'Gene Table'!D117</f>
        <v>HUWE1</v>
      </c>
      <c r="B117" s="18" t="s">
        <v>26934</v>
      </c>
      <c r="C117" s="67" t="s">
        <v>364</v>
      </c>
      <c r="D117" s="67">
        <v>35.880000000000003</v>
      </c>
      <c r="E117" s="67">
        <v>37.31</v>
      </c>
      <c r="F117" s="68"/>
      <c r="G117" s="68"/>
      <c r="H117" s="68"/>
      <c r="I117" s="68"/>
      <c r="J117" s="68"/>
      <c r="K117" s="68"/>
      <c r="L117" s="68"/>
      <c r="M117" s="68"/>
      <c r="N117" s="68"/>
      <c r="O117" s="70">
        <f>IF(ISERROR(AVERAGE(Calculations!C118:N118)),"",AVERAGE(Calculations!C118:N118))</f>
        <v>35</v>
      </c>
      <c r="P117" s="70">
        <f>IF(ISERROR(STDEV(Calculations!C118:N118)),"",IF(COUNT(Calculations!C118:N118)&lt;3,"N/A",STDEV(Calculations!C118:N118)))</f>
        <v>0</v>
      </c>
    </row>
    <row r="118" spans="1:16" ht="15" customHeight="1" x14ac:dyDescent="0.3">
      <c r="A118" s="66" t="str">
        <f>'Gene Table'!D118</f>
        <v>IRAK1</v>
      </c>
      <c r="B118" s="18" t="s">
        <v>26935</v>
      </c>
      <c r="C118" s="67">
        <v>31.74</v>
      </c>
      <c r="D118" s="67">
        <v>31.72</v>
      </c>
      <c r="E118" s="67">
        <v>32.22</v>
      </c>
      <c r="F118" s="68"/>
      <c r="G118" s="68"/>
      <c r="H118" s="68"/>
      <c r="I118" s="68"/>
      <c r="J118" s="68"/>
      <c r="K118" s="68"/>
      <c r="L118" s="68"/>
      <c r="M118" s="68"/>
      <c r="N118" s="68"/>
      <c r="O118" s="70">
        <f>IF(ISERROR(AVERAGE(Calculations!C119:N119)),"",AVERAGE(Calculations!C119:N119))</f>
        <v>31.893333333333331</v>
      </c>
      <c r="P118" s="70">
        <f>IF(ISERROR(STDEV(Calculations!C119:N119)),"",IF(COUNT(Calculations!C119:N119)&lt;3,"N/A",STDEV(Calculations!C119:N119)))</f>
        <v>0.28307831660749538</v>
      </c>
    </row>
    <row r="119" spans="1:16" ht="15" customHeight="1" x14ac:dyDescent="0.3">
      <c r="A119" s="66" t="str">
        <f>'Gene Table'!D119</f>
        <v>IRF2BPL</v>
      </c>
      <c r="B119" s="18" t="s">
        <v>26936</v>
      </c>
      <c r="C119" s="67">
        <v>35.93</v>
      </c>
      <c r="D119" s="67">
        <v>35.75</v>
      </c>
      <c r="E119" s="67">
        <v>34.06</v>
      </c>
      <c r="F119" s="68"/>
      <c r="G119" s="68"/>
      <c r="H119" s="68"/>
      <c r="I119" s="68"/>
      <c r="J119" s="68"/>
      <c r="K119" s="68"/>
      <c r="L119" s="68"/>
      <c r="M119" s="68"/>
      <c r="N119" s="68"/>
      <c r="O119" s="70">
        <f>IF(ISERROR(AVERAGE(Calculations!C120:N120)),"",AVERAGE(Calculations!C120:N120))</f>
        <v>34.686666666666667</v>
      </c>
      <c r="P119" s="70">
        <f>IF(ISERROR(STDEV(Calculations!C120:N120)),"",IF(COUNT(Calculations!C120:N120)&lt;3,"N/A",STDEV(Calculations!C120:N120)))</f>
        <v>0.54270925303824691</v>
      </c>
    </row>
    <row r="120" spans="1:16" ht="15" customHeight="1" x14ac:dyDescent="0.3">
      <c r="A120" s="66" t="str">
        <f>'Gene Table'!D120</f>
        <v>ITCH</v>
      </c>
      <c r="B120" s="18" t="s">
        <v>26937</v>
      </c>
      <c r="C120" s="67">
        <v>39.28</v>
      </c>
      <c r="D120" s="67">
        <v>35.81</v>
      </c>
      <c r="E120" s="67">
        <v>33.549999999999997</v>
      </c>
      <c r="F120" s="68"/>
      <c r="G120" s="68"/>
      <c r="H120" s="68"/>
      <c r="I120" s="68"/>
      <c r="J120" s="68"/>
      <c r="K120" s="68"/>
      <c r="L120" s="68"/>
      <c r="M120" s="68"/>
      <c r="N120" s="68"/>
      <c r="O120" s="70">
        <f>IF(ISERROR(AVERAGE(Calculations!C121:N121)),"",AVERAGE(Calculations!C121:N121))</f>
        <v>34.516666666666666</v>
      </c>
      <c r="P120" s="70">
        <f>IF(ISERROR(STDEV(Calculations!C121:N121)),"",IF(COUNT(Calculations!C121:N121)&lt;3,"N/A",STDEV(Calculations!C121:N121)))</f>
        <v>0.83715789032495902</v>
      </c>
    </row>
    <row r="121" spans="1:16" ht="15" customHeight="1" x14ac:dyDescent="0.3">
      <c r="A121" s="66" t="str">
        <f>'Gene Table'!D121</f>
        <v>KLHL41</v>
      </c>
      <c r="B121" s="18" t="s">
        <v>26938</v>
      </c>
      <c r="C121" s="67">
        <v>39.700000000000003</v>
      </c>
      <c r="D121" s="67">
        <v>35.1</v>
      </c>
      <c r="E121" s="67">
        <v>34.4</v>
      </c>
      <c r="F121" s="68"/>
      <c r="G121" s="68"/>
      <c r="H121" s="68"/>
      <c r="I121" s="68"/>
      <c r="J121" s="68"/>
      <c r="K121" s="68"/>
      <c r="L121" s="68"/>
      <c r="M121" s="68"/>
      <c r="N121" s="68"/>
      <c r="O121" s="70">
        <f>IF(ISERROR(AVERAGE(Calculations!C122:N122)),"",AVERAGE(Calculations!C122:N122))</f>
        <v>34.800000000000004</v>
      </c>
      <c r="P121" s="70">
        <f>IF(ISERROR(STDEV(Calculations!C122:N122)),"",IF(COUNT(Calculations!C122:N122)&lt;3,"N/A",STDEV(Calculations!C122:N122)))</f>
        <v>0.34641016151377629</v>
      </c>
    </row>
    <row r="122" spans="1:16" ht="15" customHeight="1" x14ac:dyDescent="0.3">
      <c r="A122" s="66" t="str">
        <f>'Gene Table'!D122</f>
        <v>KBTBD7</v>
      </c>
      <c r="B122" s="18" t="s">
        <v>26939</v>
      </c>
      <c r="C122" s="67">
        <v>34.03</v>
      </c>
      <c r="D122" s="67">
        <v>33.92</v>
      </c>
      <c r="E122" s="67">
        <v>32.64</v>
      </c>
      <c r="F122" s="68"/>
      <c r="G122" s="68"/>
      <c r="H122" s="68"/>
      <c r="I122" s="68"/>
      <c r="J122" s="68"/>
      <c r="K122" s="68"/>
      <c r="L122" s="68"/>
      <c r="M122" s="68"/>
      <c r="N122" s="68"/>
      <c r="O122" s="70">
        <f>IF(ISERROR(AVERAGE(Calculations!C123:N123)),"",AVERAGE(Calculations!C123:N123))</f>
        <v>33.53</v>
      </c>
      <c r="P122" s="70">
        <f>IF(ISERROR(STDEV(Calculations!C123:N123)),"",IF(COUNT(Calculations!C123:N123)&lt;3,"N/A",STDEV(Calculations!C123:N123)))</f>
        <v>0.77272245987806043</v>
      </c>
    </row>
    <row r="123" spans="1:16" ht="15" customHeight="1" x14ac:dyDescent="0.3">
      <c r="A123" s="66" t="str">
        <f>'Gene Table'!D123</f>
        <v>KCTD10</v>
      </c>
      <c r="B123" s="18" t="s">
        <v>329</v>
      </c>
      <c r="C123" s="67" t="s">
        <v>364</v>
      </c>
      <c r="D123" s="67" t="s">
        <v>364</v>
      </c>
      <c r="E123" s="67">
        <v>35.770000000000003</v>
      </c>
      <c r="F123" s="68"/>
      <c r="G123" s="68"/>
      <c r="H123" s="68"/>
      <c r="I123" s="68"/>
      <c r="J123" s="68"/>
      <c r="K123" s="68"/>
      <c r="L123" s="68"/>
      <c r="M123" s="68"/>
      <c r="N123" s="68"/>
      <c r="O123" s="70">
        <f>IF(ISERROR(AVERAGE(Calculations!C124:N124)),"",AVERAGE(Calculations!C124:N124))</f>
        <v>35</v>
      </c>
      <c r="P123" s="70">
        <f>IF(ISERROR(STDEV(Calculations!C124:N124)),"",IF(COUNT(Calculations!C124:N124)&lt;3,"N/A",STDEV(Calculations!C124:N124)))</f>
        <v>0</v>
      </c>
    </row>
    <row r="124" spans="1:16" ht="15" customHeight="1" x14ac:dyDescent="0.3">
      <c r="A124" s="66" t="str">
        <f>'Gene Table'!D124</f>
        <v>KEAP1</v>
      </c>
      <c r="B124" s="18" t="s">
        <v>330</v>
      </c>
      <c r="C124" s="67">
        <v>31.18</v>
      </c>
      <c r="D124" s="67">
        <v>30.82</v>
      </c>
      <c r="E124" s="67">
        <v>31.32</v>
      </c>
      <c r="F124" s="68"/>
      <c r="G124" s="68"/>
      <c r="H124" s="68"/>
      <c r="I124" s="68"/>
      <c r="J124" s="68"/>
      <c r="K124" s="68"/>
      <c r="L124" s="68"/>
      <c r="M124" s="68"/>
      <c r="N124" s="68"/>
      <c r="O124" s="70">
        <f>IF(ISERROR(AVERAGE(Calculations!C125:N125)),"",AVERAGE(Calculations!C125:N125))</f>
        <v>31.106666666666666</v>
      </c>
      <c r="P124" s="70">
        <f>IF(ISERROR(STDEV(Calculations!C125:N125)),"",IF(COUNT(Calculations!C125:N125)&lt;3,"N/A",STDEV(Calculations!C125:N125)))</f>
        <v>0.25794056162870799</v>
      </c>
    </row>
    <row r="125" spans="1:16" ht="15" customHeight="1" x14ac:dyDescent="0.3">
      <c r="A125" s="66" t="str">
        <f>'Gene Table'!D125</f>
        <v>KLHL13</v>
      </c>
      <c r="B125" s="18" t="s">
        <v>331</v>
      </c>
      <c r="C125" s="67">
        <v>13.53</v>
      </c>
      <c r="D125" s="67">
        <v>13.59</v>
      </c>
      <c r="E125" s="67">
        <v>13.59</v>
      </c>
      <c r="F125" s="68"/>
      <c r="G125" s="68"/>
      <c r="H125" s="68"/>
      <c r="I125" s="68"/>
      <c r="J125" s="68"/>
      <c r="K125" s="68"/>
      <c r="L125" s="68"/>
      <c r="M125" s="68"/>
      <c r="N125" s="68"/>
      <c r="O125" s="70">
        <f>IF(ISERROR(AVERAGE(Calculations!C126:N126)),"",AVERAGE(Calculations!C126:N126))</f>
        <v>13.569999999999999</v>
      </c>
      <c r="P125" s="70">
        <f>IF(ISERROR(STDEV(Calculations!C126:N126)),"",IF(COUNT(Calculations!C126:N126)&lt;3,"N/A",STDEV(Calculations!C126:N126)))</f>
        <v>3.4641016151377831E-2</v>
      </c>
    </row>
    <row r="126" spans="1:16" ht="15" customHeight="1" x14ac:dyDescent="0.3">
      <c r="A126" s="66" t="str">
        <f>'Gene Table'!D126</f>
        <v>KLHL2</v>
      </c>
      <c r="B126" s="18" t="s">
        <v>332</v>
      </c>
      <c r="C126" s="67">
        <v>29.52</v>
      </c>
      <c r="D126" s="67">
        <v>29.17</v>
      </c>
      <c r="E126" s="67">
        <v>29.13</v>
      </c>
      <c r="F126" s="68"/>
      <c r="G126" s="68"/>
      <c r="H126" s="68"/>
      <c r="I126" s="68"/>
      <c r="J126" s="68"/>
      <c r="K126" s="68"/>
      <c r="L126" s="68"/>
      <c r="M126" s="68"/>
      <c r="N126" s="68"/>
      <c r="O126" s="70">
        <f>IF(ISERROR(AVERAGE(Calculations!C127:N127)),"",AVERAGE(Calculations!C127:N127))</f>
        <v>29.27333333333333</v>
      </c>
      <c r="P126" s="70">
        <f>IF(ISERROR(STDEV(Calculations!C127:N127)),"",IF(COUNT(Calculations!C127:N127)&lt;3,"N/A",STDEV(Calculations!C127:N127)))</f>
        <v>0.21455380055672096</v>
      </c>
    </row>
    <row r="127" spans="1:16" ht="15" customHeight="1" x14ac:dyDescent="0.3">
      <c r="A127" s="66" t="str">
        <f>'Gene Table'!D127</f>
        <v>KLHL20</v>
      </c>
      <c r="B127" s="18" t="s">
        <v>333</v>
      </c>
      <c r="C127" s="67">
        <v>21.51</v>
      </c>
      <c r="D127" s="67">
        <v>21.46</v>
      </c>
      <c r="E127" s="67">
        <v>21.32</v>
      </c>
      <c r="F127" s="68"/>
      <c r="G127" s="68"/>
      <c r="H127" s="68"/>
      <c r="I127" s="68"/>
      <c r="J127" s="68"/>
      <c r="K127" s="68"/>
      <c r="L127" s="68"/>
      <c r="M127" s="68"/>
      <c r="N127" s="68"/>
      <c r="O127" s="70">
        <f>IF(ISERROR(AVERAGE(Calculations!C128:N128)),"",AVERAGE(Calculations!C128:N128))</f>
        <v>21.429999999999996</v>
      </c>
      <c r="P127" s="70">
        <f>IF(ISERROR(STDEV(Calculations!C128:N128)),"",IF(COUNT(Calculations!C128:N128)&lt;3,"N/A",STDEV(Calculations!C128:N128)))</f>
        <v>9.8488578017961653E-2</v>
      </c>
    </row>
    <row r="128" spans="1:16" ht="15" customHeight="1" x14ac:dyDescent="0.3">
      <c r="A128" s="66" t="str">
        <f>'Gene Table'!D128</f>
        <v>KLHL21</v>
      </c>
      <c r="B128" s="18" t="s">
        <v>334</v>
      </c>
      <c r="C128" s="67">
        <v>24.15</v>
      </c>
      <c r="D128" s="67">
        <v>24.33</v>
      </c>
      <c r="E128" s="67">
        <v>24.19</v>
      </c>
      <c r="F128" s="68"/>
      <c r="G128" s="68"/>
      <c r="H128" s="68"/>
      <c r="I128" s="68"/>
      <c r="J128" s="68"/>
      <c r="K128" s="68"/>
      <c r="L128" s="68"/>
      <c r="M128" s="68"/>
      <c r="N128" s="68"/>
      <c r="O128" s="70">
        <f>IF(ISERROR(AVERAGE(Calculations!C129:N129)),"",AVERAGE(Calculations!C129:N129))</f>
        <v>24.223333333333333</v>
      </c>
      <c r="P128" s="70">
        <f>IF(ISERROR(STDEV(Calculations!C129:N129)),"",IF(COUNT(Calculations!C129:N129)&lt;3,"N/A",STDEV(Calculations!C129:N129)))</f>
        <v>9.4516312525051535E-2</v>
      </c>
    </row>
    <row r="129" spans="1:16" ht="15" customHeight="1" x14ac:dyDescent="0.3">
      <c r="A129" s="66" t="str">
        <f>'Gene Table'!D129</f>
        <v>KLHL22</v>
      </c>
      <c r="B129" s="18" t="s">
        <v>335</v>
      </c>
      <c r="C129" s="67">
        <v>27.2</v>
      </c>
      <c r="D129" s="67">
        <v>27.24</v>
      </c>
      <c r="E129" s="67">
        <v>27.14</v>
      </c>
      <c r="F129" s="68"/>
      <c r="G129" s="68"/>
      <c r="H129" s="68"/>
      <c r="I129" s="68"/>
      <c r="J129" s="68"/>
      <c r="K129" s="68"/>
      <c r="L129" s="68"/>
      <c r="M129" s="68"/>
      <c r="N129" s="68"/>
      <c r="O129" s="70">
        <f>IF(ISERROR(AVERAGE(Calculations!C130:N130)),"",AVERAGE(Calculations!C130:N130))</f>
        <v>27.193333333333332</v>
      </c>
      <c r="P129" s="70">
        <f>IF(ISERROR(STDEV(Calculations!C130:N130)),"",IF(COUNT(Calculations!C130:N130)&lt;3,"N/A",STDEV(Calculations!C130:N130)))</f>
        <v>5.0332229568470589E-2</v>
      </c>
    </row>
    <row r="130" spans="1:16" ht="15" customHeight="1" x14ac:dyDescent="0.3">
      <c r="A130" s="66" t="str">
        <f>'Gene Table'!D130</f>
        <v>KLHL24</v>
      </c>
      <c r="B130" s="18" t="s">
        <v>336</v>
      </c>
      <c r="C130" s="67">
        <v>35.229999999999997</v>
      </c>
      <c r="D130" s="67">
        <v>35.58</v>
      </c>
      <c r="E130" s="67">
        <v>36.04</v>
      </c>
      <c r="F130" s="68"/>
      <c r="G130" s="68"/>
      <c r="H130" s="68"/>
      <c r="I130" s="68"/>
      <c r="J130" s="68"/>
      <c r="K130" s="68"/>
      <c r="L130" s="68"/>
      <c r="M130" s="68"/>
      <c r="N130" s="68"/>
      <c r="O130" s="70">
        <f>IF(ISERROR(AVERAGE(Calculations!C131:N131)),"",AVERAGE(Calculations!C131:N131))</f>
        <v>35</v>
      </c>
      <c r="P130" s="70">
        <f>IF(ISERROR(STDEV(Calculations!C131:N131)),"",IF(COUNT(Calculations!C131:N131)&lt;3,"N/A",STDEV(Calculations!C131:N131)))</f>
        <v>0</v>
      </c>
    </row>
    <row r="131" spans="1:16" ht="15" customHeight="1" x14ac:dyDescent="0.3">
      <c r="A131" s="66" t="str">
        <f>'Gene Table'!D131</f>
        <v>KLHL7</v>
      </c>
      <c r="B131" s="18" t="s">
        <v>337</v>
      </c>
      <c r="C131" s="67">
        <v>21.07</v>
      </c>
      <c r="D131" s="67">
        <v>21.02</v>
      </c>
      <c r="E131" s="67">
        <v>21.05</v>
      </c>
      <c r="F131" s="68"/>
      <c r="G131" s="68"/>
      <c r="H131" s="68"/>
      <c r="I131" s="68"/>
      <c r="J131" s="68"/>
      <c r="K131" s="68"/>
      <c r="L131" s="68"/>
      <c r="M131" s="68"/>
      <c r="N131" s="68"/>
      <c r="O131" s="70">
        <f>IF(ISERROR(AVERAGE(Calculations!C132:N132)),"",AVERAGE(Calculations!C132:N132))</f>
        <v>21.046666666666667</v>
      </c>
      <c r="P131" s="70">
        <f>IF(ISERROR(STDEV(Calculations!C132:N132)),"",IF(COUNT(Calculations!C132:N132)&lt;3,"N/A",STDEV(Calculations!C132:N132)))</f>
        <v>2.5166114784236235E-2</v>
      </c>
    </row>
    <row r="132" spans="1:16" ht="15" customHeight="1" x14ac:dyDescent="0.3">
      <c r="A132" s="66" t="str">
        <f>'Gene Table'!D132</f>
        <v>KLHL9</v>
      </c>
      <c r="B132" s="18" t="s">
        <v>338</v>
      </c>
      <c r="C132" s="67">
        <v>23.55</v>
      </c>
      <c r="D132" s="67">
        <v>23.62</v>
      </c>
      <c r="E132" s="67">
        <v>23.57</v>
      </c>
      <c r="F132" s="68"/>
      <c r="G132" s="68"/>
      <c r="H132" s="68"/>
      <c r="I132" s="68"/>
      <c r="J132" s="68"/>
      <c r="K132" s="68"/>
      <c r="L132" s="68"/>
      <c r="M132" s="68"/>
      <c r="N132" s="68"/>
      <c r="O132" s="70">
        <f>IF(ISERROR(AVERAGE(Calculations!C133:N133)),"",AVERAGE(Calculations!C133:N133))</f>
        <v>23.580000000000002</v>
      </c>
      <c r="P132" s="70">
        <f>IF(ISERROR(STDEV(Calculations!C133:N133)),"",IF(COUNT(Calculations!C133:N133)&lt;3,"N/A",STDEV(Calculations!C133:N133)))</f>
        <v>3.6055512754640105E-2</v>
      </c>
    </row>
    <row r="133" spans="1:16" ht="15" customHeight="1" x14ac:dyDescent="0.3">
      <c r="A133" s="66" t="str">
        <f>'Gene Table'!D133</f>
        <v>LMO7</v>
      </c>
      <c r="B133" s="18" t="s">
        <v>339</v>
      </c>
      <c r="C133" s="67">
        <v>29.38</v>
      </c>
      <c r="D133" s="67">
        <v>29.68</v>
      </c>
      <c r="E133" s="67">
        <v>29.32</v>
      </c>
      <c r="F133" s="68"/>
      <c r="G133" s="68"/>
      <c r="H133" s="68"/>
      <c r="I133" s="68"/>
      <c r="J133" s="68"/>
      <c r="K133" s="68"/>
      <c r="L133" s="68"/>
      <c r="M133" s="68"/>
      <c r="N133" s="68"/>
      <c r="O133" s="70">
        <f>IF(ISERROR(AVERAGE(Calculations!C134:N134)),"",AVERAGE(Calculations!C134:N134))</f>
        <v>29.459999999999997</v>
      </c>
      <c r="P133" s="70">
        <f>IF(ISERROR(STDEV(Calculations!C134:N134)),"",IF(COUNT(Calculations!C134:N134)&lt;3,"N/A",STDEV(Calculations!C134:N134)))</f>
        <v>0.19287301521985903</v>
      </c>
    </row>
    <row r="134" spans="1:16" ht="15" customHeight="1" x14ac:dyDescent="0.3">
      <c r="A134" s="66" t="str">
        <f>'Gene Table'!D134</f>
        <v>LNX1</v>
      </c>
      <c r="B134" s="18" t="s">
        <v>340</v>
      </c>
      <c r="C134" s="67">
        <v>23.53</v>
      </c>
      <c r="D134" s="67">
        <v>23.58</v>
      </c>
      <c r="E134" s="67">
        <v>23.46</v>
      </c>
      <c r="F134" s="68"/>
      <c r="G134" s="68"/>
      <c r="H134" s="68"/>
      <c r="I134" s="68"/>
      <c r="J134" s="68"/>
      <c r="K134" s="68"/>
      <c r="L134" s="68"/>
      <c r="M134" s="68"/>
      <c r="N134" s="68"/>
      <c r="O134" s="70">
        <f>IF(ISERROR(AVERAGE(Calculations!C135:N135)),"",AVERAGE(Calculations!C135:N135))</f>
        <v>23.52333333333333</v>
      </c>
      <c r="P134" s="70">
        <f>IF(ISERROR(STDEV(Calculations!C135:N135)),"",IF(COUNT(Calculations!C135:N135)&lt;3,"N/A",STDEV(Calculations!C135:N135)))</f>
        <v>6.0277137733415892E-2</v>
      </c>
    </row>
    <row r="135" spans="1:16" ht="15" customHeight="1" x14ac:dyDescent="0.3">
      <c r="A135" s="66" t="str">
        <f>'Gene Table'!D135</f>
        <v>LONRF1</v>
      </c>
      <c r="B135" s="18" t="s">
        <v>26940</v>
      </c>
      <c r="C135" s="67">
        <v>21.52</v>
      </c>
      <c r="D135" s="67">
        <v>21.64</v>
      </c>
      <c r="E135" s="67">
        <v>21.37</v>
      </c>
      <c r="F135" s="68"/>
      <c r="G135" s="68"/>
      <c r="H135" s="68"/>
      <c r="I135" s="68"/>
      <c r="J135" s="68"/>
      <c r="K135" s="68"/>
      <c r="L135" s="68"/>
      <c r="M135" s="68"/>
      <c r="N135" s="68"/>
      <c r="O135" s="70">
        <f>IF(ISERROR(AVERAGE(Calculations!C136:N136)),"",AVERAGE(Calculations!C136:N136))</f>
        <v>21.51</v>
      </c>
      <c r="P135" s="70">
        <f>IF(ISERROR(STDEV(Calculations!C136:N136)),"",IF(COUNT(Calculations!C136:N136)&lt;3,"N/A",STDEV(Calculations!C136:N136)))</f>
        <v>0.13527749258468658</v>
      </c>
    </row>
    <row r="136" spans="1:16" ht="15" customHeight="1" x14ac:dyDescent="0.3">
      <c r="A136" s="66" t="str">
        <f>'Gene Table'!D136</f>
        <v>LRRC41</v>
      </c>
      <c r="B136" s="18" t="s">
        <v>26941</v>
      </c>
      <c r="C136" s="67">
        <v>38.340000000000003</v>
      </c>
      <c r="D136" s="67">
        <v>38.72</v>
      </c>
      <c r="E136" s="67">
        <v>37.28</v>
      </c>
      <c r="F136" s="68"/>
      <c r="G136" s="68"/>
      <c r="H136" s="68"/>
      <c r="I136" s="68"/>
      <c r="J136" s="68"/>
      <c r="K136" s="68"/>
      <c r="L136" s="68"/>
      <c r="M136" s="68"/>
      <c r="N136" s="68"/>
      <c r="O136" s="70">
        <f>IF(ISERROR(AVERAGE(Calculations!C137:N137)),"",AVERAGE(Calculations!C137:N137))</f>
        <v>35</v>
      </c>
      <c r="P136" s="70">
        <f>IF(ISERROR(STDEV(Calculations!C137:N137)),"",IF(COUNT(Calculations!C137:N137)&lt;3,"N/A",STDEV(Calculations!C137:N137)))</f>
        <v>0</v>
      </c>
    </row>
    <row r="137" spans="1:16" ht="15" customHeight="1" x14ac:dyDescent="0.3">
      <c r="A137" s="66" t="str">
        <f>'Gene Table'!D137</f>
        <v>LRSAM1</v>
      </c>
      <c r="B137" s="18" t="s">
        <v>26942</v>
      </c>
      <c r="C137" s="67">
        <v>29.12</v>
      </c>
      <c r="D137" s="67">
        <v>28.55</v>
      </c>
      <c r="E137" s="67">
        <v>28.68</v>
      </c>
      <c r="F137" s="68"/>
      <c r="G137" s="68"/>
      <c r="H137" s="68"/>
      <c r="I137" s="68"/>
      <c r="J137" s="68"/>
      <c r="K137" s="68"/>
      <c r="L137" s="68"/>
      <c r="M137" s="68"/>
      <c r="N137" s="68"/>
      <c r="O137" s="70">
        <f>IF(ISERROR(AVERAGE(Calculations!C138:N138)),"",AVERAGE(Calculations!C138:N138))</f>
        <v>28.783333333333331</v>
      </c>
      <c r="P137" s="70">
        <f>IF(ISERROR(STDEV(Calculations!C138:N138)),"",IF(COUNT(Calculations!C138:N138)&lt;3,"N/A",STDEV(Calculations!C138:N138)))</f>
        <v>0.29871948937646087</v>
      </c>
    </row>
    <row r="138" spans="1:16" ht="15" customHeight="1" x14ac:dyDescent="0.3">
      <c r="A138" s="66" t="str">
        <f>'Gene Table'!D138</f>
        <v>LTN1</v>
      </c>
      <c r="B138" s="18" t="s">
        <v>26943</v>
      </c>
      <c r="C138" s="67" t="s">
        <v>364</v>
      </c>
      <c r="D138" s="67" t="s">
        <v>364</v>
      </c>
      <c r="E138" s="67" t="s">
        <v>364</v>
      </c>
      <c r="F138" s="68"/>
      <c r="G138" s="68"/>
      <c r="H138" s="68"/>
      <c r="I138" s="68"/>
      <c r="J138" s="68"/>
      <c r="K138" s="68"/>
      <c r="L138" s="68"/>
      <c r="M138" s="68"/>
      <c r="N138" s="68"/>
      <c r="O138" s="70">
        <f>IF(ISERROR(AVERAGE(Calculations!C139:N139)),"",AVERAGE(Calculations!C139:N139))</f>
        <v>35</v>
      </c>
      <c r="P138" s="70">
        <f>IF(ISERROR(STDEV(Calculations!C139:N139)),"",IF(COUNT(Calculations!C139:N139)&lt;3,"N/A",STDEV(Calculations!C139:N139)))</f>
        <v>0</v>
      </c>
    </row>
    <row r="139" spans="1:16" ht="15" customHeight="1" x14ac:dyDescent="0.3">
      <c r="A139" s="66" t="str">
        <f>'Gene Table'!D139</f>
        <v>MALT1</v>
      </c>
      <c r="B139" s="18" t="s">
        <v>26944</v>
      </c>
      <c r="C139" s="67">
        <v>29.09</v>
      </c>
      <c r="D139" s="67">
        <v>29.17</v>
      </c>
      <c r="E139" s="67">
        <v>29.15</v>
      </c>
      <c r="F139" s="68"/>
      <c r="G139" s="68"/>
      <c r="H139" s="68"/>
      <c r="I139" s="68"/>
      <c r="J139" s="68"/>
      <c r="K139" s="68"/>
      <c r="L139" s="68"/>
      <c r="M139" s="68"/>
      <c r="N139" s="68"/>
      <c r="O139" s="70">
        <f>IF(ISERROR(AVERAGE(Calculations!C140:N140)),"",AVERAGE(Calculations!C140:N140))</f>
        <v>29.136666666666667</v>
      </c>
      <c r="P139" s="70">
        <f>IF(ISERROR(STDEV(Calculations!C140:N140)),"",IF(COUNT(Calculations!C140:N140)&lt;3,"N/A",STDEV(Calculations!C140:N140)))</f>
        <v>4.1633319989323188E-2</v>
      </c>
    </row>
    <row r="140" spans="1:16" ht="15" customHeight="1" x14ac:dyDescent="0.3">
      <c r="A140" s="66" t="str">
        <f>'Gene Table'!D140</f>
        <v>MAP3K1</v>
      </c>
      <c r="B140" s="18" t="s">
        <v>26945</v>
      </c>
      <c r="C140" s="67">
        <v>34.299999999999997</v>
      </c>
      <c r="D140" s="67">
        <v>34.29</v>
      </c>
      <c r="E140" s="67">
        <v>35.32</v>
      </c>
      <c r="F140" s="68"/>
      <c r="G140" s="68"/>
      <c r="H140" s="68"/>
      <c r="I140" s="68"/>
      <c r="J140" s="68"/>
      <c r="K140" s="68"/>
      <c r="L140" s="68"/>
      <c r="M140" s="68"/>
      <c r="N140" s="68"/>
      <c r="O140" s="70">
        <f>IF(ISERROR(AVERAGE(Calculations!C141:N141)),"",AVERAGE(Calculations!C141:N141))</f>
        <v>34.53</v>
      </c>
      <c r="P140" s="70">
        <f>IF(ISERROR(STDEV(Calculations!C141:N141)),"",IF(COUNT(Calculations!C141:N141)&lt;3,"N/A",STDEV(Calculations!C141:N141)))</f>
        <v>0.40706264874095344</v>
      </c>
    </row>
    <row r="141" spans="1:16" ht="15" customHeight="1" x14ac:dyDescent="0.3">
      <c r="A141" s="66" t="str">
        <f>'Gene Table'!D141</f>
        <v>MARCH1</v>
      </c>
      <c r="B141" s="18" t="s">
        <v>26946</v>
      </c>
      <c r="C141" s="67">
        <v>24.3</v>
      </c>
      <c r="D141" s="67">
        <v>24.33</v>
      </c>
      <c r="E141" s="67">
        <v>24.17</v>
      </c>
      <c r="F141" s="68"/>
      <c r="G141" s="68"/>
      <c r="H141" s="68"/>
      <c r="I141" s="68"/>
      <c r="J141" s="68"/>
      <c r="K141" s="68"/>
      <c r="L141" s="68"/>
      <c r="M141" s="68"/>
      <c r="N141" s="68"/>
      <c r="O141" s="70">
        <f>IF(ISERROR(AVERAGE(Calculations!C142:N142)),"",AVERAGE(Calculations!C142:N142))</f>
        <v>24.266666666666666</v>
      </c>
      <c r="P141" s="70">
        <f>IF(ISERROR(STDEV(Calculations!C142:N142)),"",IF(COUNT(Calculations!C142:N142)&lt;3,"N/A",STDEV(Calculations!C142:N142)))</f>
        <v>8.5049005481152365E-2</v>
      </c>
    </row>
    <row r="142" spans="1:16" ht="15" customHeight="1" x14ac:dyDescent="0.3">
      <c r="A142" s="66" t="str">
        <f>'Gene Table'!D142</f>
        <v>MARCH11</v>
      </c>
      <c r="B142" s="18" t="s">
        <v>26947</v>
      </c>
      <c r="C142" s="67">
        <v>18.739999999999998</v>
      </c>
      <c r="D142" s="67">
        <v>18.62</v>
      </c>
      <c r="E142" s="67">
        <v>18.63</v>
      </c>
      <c r="F142" s="68"/>
      <c r="G142" s="68"/>
      <c r="H142" s="68"/>
      <c r="I142" s="68"/>
      <c r="J142" s="68"/>
      <c r="K142" s="68"/>
      <c r="L142" s="68"/>
      <c r="M142" s="68"/>
      <c r="N142" s="68"/>
      <c r="O142" s="70">
        <f>IF(ISERROR(AVERAGE(Calculations!C143:N143)),"",AVERAGE(Calculations!C143:N143))</f>
        <v>18.66333333333333</v>
      </c>
      <c r="P142" s="70">
        <f>IF(ISERROR(STDEV(Calculations!C143:N143)),"",IF(COUNT(Calculations!C143:N143)&lt;3,"N/A",STDEV(Calculations!C143:N143)))</f>
        <v>6.6583281184792953E-2</v>
      </c>
    </row>
    <row r="143" spans="1:16" ht="15" customHeight="1" x14ac:dyDescent="0.3">
      <c r="A143" s="66" t="str">
        <f>'Gene Table'!D143</f>
        <v>MARCH2</v>
      </c>
      <c r="B143" s="18" t="s">
        <v>26948</v>
      </c>
      <c r="C143" s="67">
        <v>37.049999999999997</v>
      </c>
      <c r="D143" s="67">
        <v>35.229999999999997</v>
      </c>
      <c r="E143" s="67">
        <v>36.61</v>
      </c>
      <c r="F143" s="68"/>
      <c r="G143" s="68"/>
      <c r="H143" s="68"/>
      <c r="I143" s="68"/>
      <c r="J143" s="68"/>
      <c r="K143" s="68"/>
      <c r="L143" s="68"/>
      <c r="M143" s="68"/>
      <c r="N143" s="68"/>
      <c r="O143" s="70">
        <f>IF(ISERROR(AVERAGE(Calculations!C144:N144)),"",AVERAGE(Calculations!C144:N144))</f>
        <v>35</v>
      </c>
      <c r="P143" s="70">
        <f>IF(ISERROR(STDEV(Calculations!C144:N144)),"",IF(COUNT(Calculations!C144:N144)&lt;3,"N/A",STDEV(Calculations!C144:N144)))</f>
        <v>0</v>
      </c>
    </row>
    <row r="144" spans="1:16" ht="15" customHeight="1" x14ac:dyDescent="0.3">
      <c r="A144" s="66" t="str">
        <f>'Gene Table'!D144</f>
        <v>MARCH3</v>
      </c>
      <c r="B144" s="18" t="s">
        <v>26949</v>
      </c>
      <c r="C144" s="67">
        <v>27.76</v>
      </c>
      <c r="D144" s="67">
        <v>28.03</v>
      </c>
      <c r="E144" s="67">
        <v>27.73</v>
      </c>
      <c r="F144" s="68"/>
      <c r="G144" s="68"/>
      <c r="H144" s="68"/>
      <c r="I144" s="68"/>
      <c r="J144" s="68"/>
      <c r="K144" s="68"/>
      <c r="L144" s="68"/>
      <c r="M144" s="68"/>
      <c r="N144" s="68"/>
      <c r="O144" s="70">
        <f>IF(ISERROR(AVERAGE(Calculations!C145:N145)),"",AVERAGE(Calculations!C145:N145))</f>
        <v>27.840000000000003</v>
      </c>
      <c r="P144" s="70">
        <f>IF(ISERROR(STDEV(Calculations!C145:N145)),"",IF(COUNT(Calculations!C145:N145)&lt;3,"N/A",STDEV(Calculations!C145:N145)))</f>
        <v>0.1652271164185832</v>
      </c>
    </row>
    <row r="145" spans="1:16" ht="15" customHeight="1" x14ac:dyDescent="0.3">
      <c r="A145" s="66" t="str">
        <f>'Gene Table'!D145</f>
        <v>MARCH5</v>
      </c>
      <c r="B145" s="18" t="s">
        <v>26950</v>
      </c>
      <c r="C145" s="67">
        <v>30.64</v>
      </c>
      <c r="D145" s="67">
        <v>30.07</v>
      </c>
      <c r="E145" s="67">
        <v>30.14</v>
      </c>
      <c r="F145" s="68"/>
      <c r="G145" s="68"/>
      <c r="H145" s="68"/>
      <c r="I145" s="68"/>
      <c r="J145" s="68"/>
      <c r="K145" s="68"/>
      <c r="L145" s="68"/>
      <c r="M145" s="68"/>
      <c r="N145" s="68"/>
      <c r="O145" s="70">
        <f>IF(ISERROR(AVERAGE(Calculations!C146:N146)),"",AVERAGE(Calculations!C146:N146))</f>
        <v>30.283333333333331</v>
      </c>
      <c r="P145" s="70">
        <f>IF(ISERROR(STDEV(Calculations!C146:N146)),"",IF(COUNT(Calculations!C146:N146)&lt;3,"N/A",STDEV(Calculations!C146:N146)))</f>
        <v>0.31085902485424705</v>
      </c>
    </row>
    <row r="146" spans="1:16" ht="15" customHeight="1" x14ac:dyDescent="0.3">
      <c r="A146" s="66" t="str">
        <f>'Gene Table'!D146</f>
        <v>MARCH6</v>
      </c>
      <c r="B146" s="18" t="s">
        <v>26951</v>
      </c>
      <c r="C146" s="67">
        <v>34.08</v>
      </c>
      <c r="D146" s="67">
        <v>35.86</v>
      </c>
      <c r="E146" s="67">
        <v>34.479999999999997</v>
      </c>
      <c r="F146" s="68"/>
      <c r="G146" s="68"/>
      <c r="H146" s="68"/>
      <c r="I146" s="68"/>
      <c r="J146" s="68"/>
      <c r="K146" s="68"/>
      <c r="L146" s="68"/>
      <c r="M146" s="68"/>
      <c r="N146" s="68"/>
      <c r="O146" s="70">
        <f>IF(ISERROR(AVERAGE(Calculations!C147:N147)),"",AVERAGE(Calculations!C147:N147))</f>
        <v>34.520000000000003</v>
      </c>
      <c r="P146" s="70">
        <f>IF(ISERROR(STDEV(Calculations!C147:N147)),"",IF(COUNT(Calculations!C147:N147)&lt;3,"N/A",STDEV(Calculations!C147:N147)))</f>
        <v>0.4613025037868328</v>
      </c>
    </row>
    <row r="147" spans="1:16" ht="15" customHeight="1" x14ac:dyDescent="0.3">
      <c r="A147" s="66" t="str">
        <f>'Gene Table'!D147</f>
        <v>MARCH7</v>
      </c>
      <c r="B147" s="18" t="s">
        <v>341</v>
      </c>
      <c r="C147" s="67">
        <v>33.35</v>
      </c>
      <c r="D147" s="67">
        <v>32.33</v>
      </c>
      <c r="E147" s="67">
        <v>33.56</v>
      </c>
      <c r="F147" s="68"/>
      <c r="G147" s="68"/>
      <c r="H147" s="68"/>
      <c r="I147" s="68"/>
      <c r="J147" s="68"/>
      <c r="K147" s="68"/>
      <c r="L147" s="68"/>
      <c r="M147" s="68"/>
      <c r="N147" s="68"/>
      <c r="O147" s="70">
        <f>IF(ISERROR(AVERAGE(Calculations!C148:N148)),"",AVERAGE(Calculations!C148:N148))</f>
        <v>33.080000000000005</v>
      </c>
      <c r="P147" s="70">
        <f>IF(ISERROR(STDEV(Calculations!C148:N148)),"",IF(COUNT(Calculations!C148:N148)&lt;3,"N/A",STDEV(Calculations!C148:N148)))</f>
        <v>0.6579513659838413</v>
      </c>
    </row>
    <row r="148" spans="1:16" ht="15" customHeight="1" x14ac:dyDescent="0.3">
      <c r="A148" s="66" t="str">
        <f>'Gene Table'!D148</f>
        <v>MARCH8</v>
      </c>
      <c r="B148" s="18" t="s">
        <v>342</v>
      </c>
      <c r="C148" s="67">
        <v>29.61</v>
      </c>
      <c r="D148" s="67">
        <v>30.04</v>
      </c>
      <c r="E148" s="67">
        <v>29.42</v>
      </c>
      <c r="F148" s="68"/>
      <c r="G148" s="68"/>
      <c r="H148" s="68"/>
      <c r="I148" s="68"/>
      <c r="J148" s="68"/>
      <c r="K148" s="68"/>
      <c r="L148" s="68"/>
      <c r="M148" s="68"/>
      <c r="N148" s="68"/>
      <c r="O148" s="70">
        <f>IF(ISERROR(AVERAGE(Calculations!C149:N149)),"",AVERAGE(Calculations!C149:N149))</f>
        <v>29.689999999999998</v>
      </c>
      <c r="P148" s="70">
        <f>IF(ISERROR(STDEV(Calculations!C149:N149)),"",IF(COUNT(Calculations!C149:N149)&lt;3,"N/A",STDEV(Calculations!C149:N149)))</f>
        <v>0.31764760348537069</v>
      </c>
    </row>
    <row r="149" spans="1:16" ht="15" customHeight="1" x14ac:dyDescent="0.3">
      <c r="A149" s="66" t="str">
        <f>'Gene Table'!D149</f>
        <v>MDM2</v>
      </c>
      <c r="B149" s="18" t="s">
        <v>343</v>
      </c>
      <c r="C149" s="67">
        <v>14.54</v>
      </c>
      <c r="D149" s="67">
        <v>14.7</v>
      </c>
      <c r="E149" s="67">
        <v>14.68</v>
      </c>
      <c r="F149" s="68"/>
      <c r="G149" s="68"/>
      <c r="H149" s="68"/>
      <c r="I149" s="68"/>
      <c r="J149" s="68"/>
      <c r="K149" s="68"/>
      <c r="L149" s="68"/>
      <c r="M149" s="68"/>
      <c r="N149" s="68"/>
      <c r="O149" s="70">
        <f>IF(ISERROR(AVERAGE(Calculations!C150:N150)),"",AVERAGE(Calculations!C150:N150))</f>
        <v>14.64</v>
      </c>
      <c r="P149" s="70">
        <f>IF(ISERROR(STDEV(Calculations!C150:N150)),"",IF(COUNT(Calculations!C150:N150)&lt;3,"N/A",STDEV(Calculations!C150:N150)))</f>
        <v>8.7177978870813647E-2</v>
      </c>
    </row>
    <row r="150" spans="1:16" ht="15" customHeight="1" x14ac:dyDescent="0.3">
      <c r="A150" s="66" t="str">
        <f>'Gene Table'!D150</f>
        <v>MDM4</v>
      </c>
      <c r="B150" s="18" t="s">
        <v>344</v>
      </c>
      <c r="C150" s="67">
        <v>32.15</v>
      </c>
      <c r="D150" s="67">
        <v>31.35</v>
      </c>
      <c r="E150" s="67">
        <v>31.75</v>
      </c>
      <c r="F150" s="68"/>
      <c r="G150" s="68"/>
      <c r="H150" s="68"/>
      <c r="I150" s="68"/>
      <c r="J150" s="68"/>
      <c r="K150" s="68"/>
      <c r="L150" s="68"/>
      <c r="M150" s="68"/>
      <c r="N150" s="68"/>
      <c r="O150" s="70">
        <f>IF(ISERROR(AVERAGE(Calculations!C151:N151)),"",AVERAGE(Calculations!C151:N151))</f>
        <v>31.75</v>
      </c>
      <c r="P150" s="70">
        <f>IF(ISERROR(STDEV(Calculations!C151:N151)),"",IF(COUNT(Calculations!C151:N151)&lt;3,"N/A",STDEV(Calculations!C151:N151)))</f>
        <v>0.39999999999999858</v>
      </c>
    </row>
    <row r="151" spans="1:16" ht="15" customHeight="1" x14ac:dyDescent="0.3">
      <c r="A151" s="66" t="str">
        <f>'Gene Table'!D151</f>
        <v>MEX3A</v>
      </c>
      <c r="B151" s="18" t="s">
        <v>345</v>
      </c>
      <c r="C151" s="67">
        <v>19.64</v>
      </c>
      <c r="D151" s="67">
        <v>19.850000000000001</v>
      </c>
      <c r="E151" s="67">
        <v>19.78</v>
      </c>
      <c r="F151" s="68"/>
      <c r="G151" s="68"/>
      <c r="H151" s="68"/>
      <c r="I151" s="68"/>
      <c r="J151" s="68"/>
      <c r="K151" s="68"/>
      <c r="L151" s="68"/>
      <c r="M151" s="68"/>
      <c r="N151" s="68"/>
      <c r="O151" s="70">
        <f>IF(ISERROR(AVERAGE(Calculations!C152:N152)),"",AVERAGE(Calculations!C152:N152))</f>
        <v>19.756666666666668</v>
      </c>
      <c r="P151" s="70">
        <f>IF(ISERROR(STDEV(Calculations!C152:N152)),"",IF(COUNT(Calculations!C152:N152)&lt;3,"N/A",STDEV(Calculations!C152:N152)))</f>
        <v>0.1069267662156367</v>
      </c>
    </row>
    <row r="152" spans="1:16" ht="15" customHeight="1" x14ac:dyDescent="0.3">
      <c r="A152" s="66" t="str">
        <f>'Gene Table'!D152</f>
        <v>MEX3C</v>
      </c>
      <c r="B152" s="18" t="s">
        <v>346</v>
      </c>
      <c r="C152" s="67">
        <v>21.06</v>
      </c>
      <c r="D152" s="67">
        <v>21.1</v>
      </c>
      <c r="E152" s="67">
        <v>21.07</v>
      </c>
      <c r="F152" s="68"/>
      <c r="G152" s="68"/>
      <c r="H152" s="68"/>
      <c r="I152" s="68"/>
      <c r="J152" s="68"/>
      <c r="K152" s="68"/>
      <c r="L152" s="68"/>
      <c r="M152" s="68"/>
      <c r="N152" s="68"/>
      <c r="O152" s="70">
        <f>IF(ISERROR(AVERAGE(Calculations!C153:N153)),"",AVERAGE(Calculations!C153:N153))</f>
        <v>21.076666666666664</v>
      </c>
      <c r="P152" s="70">
        <f>IF(ISERROR(STDEV(Calculations!C153:N153)),"",IF(COUNT(Calculations!C153:N153)&lt;3,"N/A",STDEV(Calculations!C153:N153)))</f>
        <v>2.081665999466259E-2</v>
      </c>
    </row>
    <row r="153" spans="1:16" ht="15" customHeight="1" x14ac:dyDescent="0.3">
      <c r="A153" s="66" t="str">
        <f>'Gene Table'!D153</f>
        <v>MEX3D</v>
      </c>
      <c r="B153" s="18" t="s">
        <v>347</v>
      </c>
      <c r="C153" s="67">
        <v>24.96</v>
      </c>
      <c r="D153" s="67">
        <v>25.11</v>
      </c>
      <c r="E153" s="67">
        <v>24.83</v>
      </c>
      <c r="F153" s="68"/>
      <c r="G153" s="68"/>
      <c r="H153" s="68"/>
      <c r="I153" s="68"/>
      <c r="J153" s="68"/>
      <c r="K153" s="68"/>
      <c r="L153" s="68"/>
      <c r="M153" s="68"/>
      <c r="N153" s="68"/>
      <c r="O153" s="70">
        <f>IF(ISERROR(AVERAGE(Calculations!C154:N154)),"",AVERAGE(Calculations!C154:N154))</f>
        <v>24.966666666666669</v>
      </c>
      <c r="P153" s="70">
        <f>IF(ISERROR(STDEV(Calculations!C154:N154)),"",IF(COUNT(Calculations!C154:N154)&lt;3,"N/A",STDEV(Calculations!C154:N154)))</f>
        <v>0.14011899704655853</v>
      </c>
    </row>
    <row r="154" spans="1:16" ht="15" customHeight="1" x14ac:dyDescent="0.3">
      <c r="A154" s="66" t="str">
        <f>'Gene Table'!D154</f>
        <v>MGRN1</v>
      </c>
      <c r="B154" s="18" t="s">
        <v>348</v>
      </c>
      <c r="C154" s="67">
        <v>19.45</v>
      </c>
      <c r="D154" s="67">
        <v>19.559999999999999</v>
      </c>
      <c r="E154" s="67">
        <v>19.579999999999998</v>
      </c>
      <c r="F154" s="68"/>
      <c r="G154" s="68"/>
      <c r="H154" s="68"/>
      <c r="I154" s="68"/>
      <c r="J154" s="68"/>
      <c r="K154" s="68"/>
      <c r="L154" s="68"/>
      <c r="M154" s="68"/>
      <c r="N154" s="68"/>
      <c r="O154" s="70">
        <f>IF(ISERROR(AVERAGE(Calculations!C155:N155)),"",AVERAGE(Calculations!C155:N155))</f>
        <v>19.529999999999998</v>
      </c>
      <c r="P154" s="70">
        <f>IF(ISERROR(STDEV(Calculations!C155:N155)),"",IF(COUNT(Calculations!C155:N155)&lt;3,"N/A",STDEV(Calculations!C155:N155)))</f>
        <v>6.9999999999999521E-2</v>
      </c>
    </row>
    <row r="155" spans="1:16" ht="15" customHeight="1" x14ac:dyDescent="0.3">
      <c r="A155" s="66" t="str">
        <f>'Gene Table'!D155</f>
        <v>MIB1</v>
      </c>
      <c r="B155" s="18" t="s">
        <v>349</v>
      </c>
      <c r="C155" s="67">
        <v>32.04</v>
      </c>
      <c r="D155" s="67">
        <v>32.61</v>
      </c>
      <c r="E155" s="67">
        <v>31.34</v>
      </c>
      <c r="F155" s="68"/>
      <c r="G155" s="68"/>
      <c r="H155" s="68"/>
      <c r="I155" s="68"/>
      <c r="J155" s="68"/>
      <c r="K155" s="68"/>
      <c r="L155" s="68"/>
      <c r="M155" s="68"/>
      <c r="N155" s="68"/>
      <c r="O155" s="70">
        <f>IF(ISERROR(AVERAGE(Calculations!C156:N156)),"",AVERAGE(Calculations!C156:N156))</f>
        <v>31.99666666666667</v>
      </c>
      <c r="P155" s="70">
        <f>IF(ISERROR(STDEV(Calculations!C156:N156)),"",IF(COUNT(Calculations!C156:N156)&lt;3,"N/A",STDEV(Calculations!C156:N156)))</f>
        <v>0.6361079572944619</v>
      </c>
    </row>
    <row r="156" spans="1:16" ht="15" customHeight="1" x14ac:dyDescent="0.3">
      <c r="A156" s="66" t="str">
        <f>'Gene Table'!D156</f>
        <v>MIB2</v>
      </c>
      <c r="B156" s="18" t="s">
        <v>350</v>
      </c>
      <c r="C156" s="67">
        <v>21.76</v>
      </c>
      <c r="D156" s="67">
        <v>22.03</v>
      </c>
      <c r="E156" s="67">
        <v>21.87</v>
      </c>
      <c r="F156" s="68"/>
      <c r="G156" s="68"/>
      <c r="H156" s="68"/>
      <c r="I156" s="68"/>
      <c r="J156" s="68"/>
      <c r="K156" s="68"/>
      <c r="L156" s="68"/>
      <c r="M156" s="68"/>
      <c r="N156" s="68"/>
      <c r="O156" s="70">
        <f>IF(ISERROR(AVERAGE(Calculations!C157:N157)),"",AVERAGE(Calculations!C157:N157))</f>
        <v>21.88666666666667</v>
      </c>
      <c r="P156" s="70">
        <f>IF(ISERROR(STDEV(Calculations!C157:N157)),"",IF(COUNT(Calculations!C157:N157)&lt;3,"N/A",STDEV(Calculations!C157:N157)))</f>
        <v>0.13576941236277515</v>
      </c>
    </row>
    <row r="157" spans="1:16" ht="15" customHeight="1" x14ac:dyDescent="0.3">
      <c r="A157" s="66" t="str">
        <f>'Gene Table'!D157</f>
        <v>MID1</v>
      </c>
      <c r="B157" s="18" t="s">
        <v>351</v>
      </c>
      <c r="C157" s="67">
        <v>18.64</v>
      </c>
      <c r="D157" s="67">
        <v>18.88</v>
      </c>
      <c r="E157" s="67">
        <v>18.79</v>
      </c>
      <c r="F157" s="68"/>
      <c r="G157" s="68"/>
      <c r="H157" s="68"/>
      <c r="I157" s="68"/>
      <c r="J157" s="68"/>
      <c r="K157" s="68"/>
      <c r="L157" s="68"/>
      <c r="M157" s="68"/>
      <c r="N157" s="68"/>
      <c r="O157" s="70">
        <f>IF(ISERROR(AVERAGE(Calculations!C158:N158)),"",AVERAGE(Calculations!C158:N158))</f>
        <v>18.77</v>
      </c>
      <c r="P157" s="70">
        <f>IF(ISERROR(STDEV(Calculations!C158:N158)),"",IF(COUNT(Calculations!C158:N158)&lt;3,"N/A",STDEV(Calculations!C158:N158)))</f>
        <v>0.12124355652982059</v>
      </c>
    </row>
    <row r="158" spans="1:16" ht="15" customHeight="1" x14ac:dyDescent="0.3">
      <c r="A158" s="66" t="str">
        <f>'Gene Table'!D158</f>
        <v>MID2</v>
      </c>
      <c r="B158" s="18" t="s">
        <v>352</v>
      </c>
      <c r="C158" s="67">
        <v>24.04</v>
      </c>
      <c r="D158" s="67">
        <v>23.96</v>
      </c>
      <c r="E158" s="67">
        <v>23.84</v>
      </c>
      <c r="F158" s="68"/>
      <c r="G158" s="68"/>
      <c r="H158" s="68"/>
      <c r="I158" s="68"/>
      <c r="J158" s="68"/>
      <c r="K158" s="68"/>
      <c r="L158" s="68"/>
      <c r="M158" s="68"/>
      <c r="N158" s="68"/>
      <c r="O158" s="70">
        <f>IF(ISERROR(AVERAGE(Calculations!C159:N159)),"",AVERAGE(Calculations!C159:N159))</f>
        <v>23.946666666666669</v>
      </c>
      <c r="P158" s="70">
        <f>IF(ISERROR(STDEV(Calculations!C159:N159)),"",IF(COUNT(Calculations!C159:N159)&lt;3,"N/A",STDEV(Calculations!C159:N159)))</f>
        <v>0.10066445913694307</v>
      </c>
    </row>
    <row r="159" spans="1:16" ht="15" customHeight="1" x14ac:dyDescent="0.3">
      <c r="A159" s="66" t="str">
        <f>'Gene Table'!D159</f>
        <v>MKRN1</v>
      </c>
      <c r="B159" s="18" t="s">
        <v>26952</v>
      </c>
      <c r="C159" s="67">
        <v>14.68</v>
      </c>
      <c r="D159" s="67">
        <v>14.86</v>
      </c>
      <c r="E159" s="67">
        <v>14.85</v>
      </c>
      <c r="F159" s="68"/>
      <c r="G159" s="68"/>
      <c r="H159" s="68"/>
      <c r="I159" s="68"/>
      <c r="J159" s="68"/>
      <c r="K159" s="68"/>
      <c r="L159" s="68"/>
      <c r="M159" s="68"/>
      <c r="N159" s="68"/>
      <c r="O159" s="70">
        <f>IF(ISERROR(AVERAGE(Calculations!C160:N160)),"",AVERAGE(Calculations!C160:N160))</f>
        <v>14.796666666666667</v>
      </c>
      <c r="P159" s="70">
        <f>IF(ISERROR(STDEV(Calculations!C160:N160)),"",IF(COUNT(Calculations!C160:N160)&lt;3,"N/A",STDEV(Calculations!C160:N160)))</f>
        <v>0.10115993936995668</v>
      </c>
    </row>
    <row r="160" spans="1:16" ht="15" customHeight="1" x14ac:dyDescent="0.3">
      <c r="A160" s="66" t="str">
        <f>'Gene Table'!D160</f>
        <v>MKRN2</v>
      </c>
      <c r="B160" s="18" t="s">
        <v>26953</v>
      </c>
      <c r="C160" s="67">
        <v>23.48</v>
      </c>
      <c r="D160" s="67">
        <v>23.48</v>
      </c>
      <c r="E160" s="67">
        <v>23.51</v>
      </c>
      <c r="F160" s="68"/>
      <c r="G160" s="68"/>
      <c r="H160" s="68"/>
      <c r="I160" s="68"/>
      <c r="J160" s="68"/>
      <c r="K160" s="68"/>
      <c r="L160" s="68"/>
      <c r="M160" s="68"/>
      <c r="N160" s="68"/>
      <c r="O160" s="70">
        <f>IF(ISERROR(AVERAGE(Calculations!C161:N161)),"",AVERAGE(Calculations!C161:N161))</f>
        <v>23.49</v>
      </c>
      <c r="P160" s="70">
        <f>IF(ISERROR(STDEV(Calculations!C161:N161)),"",IF(COUNT(Calculations!C161:N161)&lt;3,"N/A",STDEV(Calculations!C161:N161)))</f>
        <v>1.7320508075689429E-2</v>
      </c>
    </row>
    <row r="161" spans="1:16" ht="15" customHeight="1" x14ac:dyDescent="0.3">
      <c r="A161" s="66" t="str">
        <f>'Gene Table'!D161</f>
        <v>MNAT1</v>
      </c>
      <c r="B161" s="18" t="s">
        <v>26954</v>
      </c>
      <c r="C161" s="67" t="s">
        <v>364</v>
      </c>
      <c r="D161" s="67" t="s">
        <v>364</v>
      </c>
      <c r="E161" s="67" t="s">
        <v>364</v>
      </c>
      <c r="F161" s="68"/>
      <c r="G161" s="68"/>
      <c r="H161" s="68"/>
      <c r="I161" s="68"/>
      <c r="J161" s="68"/>
      <c r="K161" s="68"/>
      <c r="L161" s="68"/>
      <c r="M161" s="68"/>
      <c r="N161" s="68"/>
      <c r="O161" s="70">
        <f>IF(ISERROR(AVERAGE(Calculations!C162:N162)),"",AVERAGE(Calculations!C162:N162))</f>
        <v>35</v>
      </c>
      <c r="P161" s="70">
        <f>IF(ISERROR(STDEV(Calculations!C162:N162)),"",IF(COUNT(Calculations!C162:N162)&lt;3,"N/A",STDEV(Calculations!C162:N162)))</f>
        <v>0</v>
      </c>
    </row>
    <row r="162" spans="1:16" ht="15" customHeight="1" x14ac:dyDescent="0.3">
      <c r="A162" s="66" t="str">
        <f>'Gene Table'!D162</f>
        <v>MSL2</v>
      </c>
      <c r="B162" s="18" t="s">
        <v>26955</v>
      </c>
      <c r="C162" s="67">
        <v>21.61</v>
      </c>
      <c r="D162" s="67">
        <v>21.64</v>
      </c>
      <c r="E162" s="67">
        <v>21.59</v>
      </c>
      <c r="F162" s="68"/>
      <c r="G162" s="68"/>
      <c r="H162" s="68"/>
      <c r="I162" s="68"/>
      <c r="J162" s="68"/>
      <c r="K162" s="68"/>
      <c r="L162" s="68"/>
      <c r="M162" s="68"/>
      <c r="N162" s="68"/>
      <c r="O162" s="70">
        <f>IF(ISERROR(AVERAGE(Calculations!C163:N163)),"",AVERAGE(Calculations!C163:N163))</f>
        <v>21.613333333333333</v>
      </c>
      <c r="P162" s="70">
        <f>IF(ISERROR(STDEV(Calculations!C163:N163)),"",IF(COUNT(Calculations!C163:N163)&lt;3,"N/A",STDEV(Calculations!C163:N163)))</f>
        <v>2.5166114784236238E-2</v>
      </c>
    </row>
    <row r="163" spans="1:16" ht="15" customHeight="1" x14ac:dyDescent="0.3">
      <c r="A163" s="66" t="str">
        <f>'Gene Table'!D163</f>
        <v>MYCBP2</v>
      </c>
      <c r="B163" s="18" t="s">
        <v>26956</v>
      </c>
      <c r="C163" s="67" t="s">
        <v>364</v>
      </c>
      <c r="D163" s="67">
        <v>39.200000000000003</v>
      </c>
      <c r="E163" s="67">
        <v>38.5</v>
      </c>
      <c r="F163" s="68"/>
      <c r="G163" s="68"/>
      <c r="H163" s="68"/>
      <c r="I163" s="68"/>
      <c r="J163" s="68"/>
      <c r="K163" s="68"/>
      <c r="L163" s="68"/>
      <c r="M163" s="68"/>
      <c r="N163" s="68"/>
      <c r="O163" s="70">
        <f>IF(ISERROR(AVERAGE(Calculations!C164:N164)),"",AVERAGE(Calculations!C164:N164))</f>
        <v>35</v>
      </c>
      <c r="P163" s="70">
        <f>IF(ISERROR(STDEV(Calculations!C164:N164)),"",IF(COUNT(Calculations!C164:N164)&lt;3,"N/A",STDEV(Calculations!C164:N164)))</f>
        <v>0</v>
      </c>
    </row>
    <row r="164" spans="1:16" ht="15" customHeight="1" x14ac:dyDescent="0.3">
      <c r="A164" s="66" t="str">
        <f>'Gene Table'!D164</f>
        <v>MYLIP</v>
      </c>
      <c r="B164" s="18" t="s">
        <v>26957</v>
      </c>
      <c r="C164" s="67">
        <v>22.27</v>
      </c>
      <c r="D164" s="67">
        <v>22.15</v>
      </c>
      <c r="E164" s="67">
        <v>22.14</v>
      </c>
      <c r="F164" s="68"/>
      <c r="G164" s="68"/>
      <c r="H164" s="68"/>
      <c r="I164" s="68"/>
      <c r="J164" s="68"/>
      <c r="K164" s="68"/>
      <c r="L164" s="68"/>
      <c r="M164" s="68"/>
      <c r="N164" s="68"/>
      <c r="O164" s="70">
        <f>IF(ISERROR(AVERAGE(Calculations!C165:N165)),"",AVERAGE(Calculations!C165:N165))</f>
        <v>22.186666666666667</v>
      </c>
      <c r="P164" s="70">
        <f>IF(ISERROR(STDEV(Calculations!C165:N165)),"",IF(COUNT(Calculations!C165:N165)&lt;3,"N/A",STDEV(Calculations!C165:N165)))</f>
        <v>7.2341781380702283E-2</v>
      </c>
    </row>
    <row r="165" spans="1:16" ht="15" customHeight="1" x14ac:dyDescent="0.3">
      <c r="A165" s="66" t="str">
        <f>'Gene Table'!D165</f>
        <v>NEDD4</v>
      </c>
      <c r="B165" s="18" t="s">
        <v>26958</v>
      </c>
      <c r="C165" s="67">
        <v>22.15</v>
      </c>
      <c r="D165" s="67">
        <v>22.28</v>
      </c>
      <c r="E165" s="67">
        <v>22.24</v>
      </c>
      <c r="F165" s="68"/>
      <c r="G165" s="68"/>
      <c r="H165" s="68"/>
      <c r="I165" s="68"/>
      <c r="J165" s="68"/>
      <c r="K165" s="68"/>
      <c r="L165" s="68"/>
      <c r="M165" s="68"/>
      <c r="N165" s="68"/>
      <c r="O165" s="70">
        <f>IF(ISERROR(AVERAGE(Calculations!C166:N166)),"",AVERAGE(Calculations!C166:N166))</f>
        <v>22.223333333333333</v>
      </c>
      <c r="P165" s="70">
        <f>IF(ISERROR(STDEV(Calculations!C166:N166)),"",IF(COUNT(Calculations!C166:N166)&lt;3,"N/A",STDEV(Calculations!C166:N166)))</f>
        <v>6.6583281184795007E-2</v>
      </c>
    </row>
    <row r="166" spans="1:16" ht="15" customHeight="1" x14ac:dyDescent="0.3">
      <c r="A166" s="66" t="str">
        <f>'Gene Table'!D166</f>
        <v>NEDD4L</v>
      </c>
      <c r="B166" s="18" t="s">
        <v>26959</v>
      </c>
      <c r="C166" s="67" t="s">
        <v>364</v>
      </c>
      <c r="D166" s="67" t="s">
        <v>364</v>
      </c>
      <c r="E166" s="67" t="s">
        <v>364</v>
      </c>
      <c r="F166" s="68"/>
      <c r="G166" s="68"/>
      <c r="H166" s="68"/>
      <c r="I166" s="68"/>
      <c r="J166" s="68"/>
      <c r="K166" s="68"/>
      <c r="L166" s="68"/>
      <c r="M166" s="68"/>
      <c r="N166" s="68"/>
      <c r="O166" s="70">
        <f>IF(ISERROR(AVERAGE(Calculations!C167:N167)),"",AVERAGE(Calculations!C167:N167))</f>
        <v>35</v>
      </c>
      <c r="P166" s="70">
        <f>IF(ISERROR(STDEV(Calculations!C167:N167)),"",IF(COUNT(Calculations!C167:N167)&lt;3,"N/A",STDEV(Calculations!C167:N167)))</f>
        <v>0</v>
      </c>
    </row>
    <row r="167" spans="1:16" ht="15" customHeight="1" x14ac:dyDescent="0.3">
      <c r="A167" s="66" t="str">
        <f>'Gene Table'!D167</f>
        <v>NEURL1</v>
      </c>
      <c r="B167" s="18" t="s">
        <v>26960</v>
      </c>
      <c r="C167" s="67">
        <v>24.12</v>
      </c>
      <c r="D167" s="67">
        <v>24.24</v>
      </c>
      <c r="E167" s="67">
        <v>24.15</v>
      </c>
      <c r="F167" s="68"/>
      <c r="G167" s="68"/>
      <c r="H167" s="68"/>
      <c r="I167" s="68"/>
      <c r="J167" s="68"/>
      <c r="K167" s="68"/>
      <c r="L167" s="68"/>
      <c r="M167" s="68"/>
      <c r="N167" s="68"/>
      <c r="O167" s="70">
        <f>IF(ISERROR(AVERAGE(Calculations!C168:N168)),"",AVERAGE(Calculations!C168:N168))</f>
        <v>24.169999999999998</v>
      </c>
      <c r="P167" s="70">
        <f>IF(ISERROR(STDEV(Calculations!C168:N168)),"",IF(COUNT(Calculations!C168:N168)&lt;3,"N/A",STDEV(Calculations!C168:N168)))</f>
        <v>6.2449979983982933E-2</v>
      </c>
    </row>
    <row r="168" spans="1:16" ht="15" customHeight="1" x14ac:dyDescent="0.3">
      <c r="A168" s="66" t="str">
        <f>'Gene Table'!D168</f>
        <v>NFX1</v>
      </c>
      <c r="B168" s="18" t="s">
        <v>26961</v>
      </c>
      <c r="C168" s="67">
        <v>29.33</v>
      </c>
      <c r="D168" s="67">
        <v>29.46</v>
      </c>
      <c r="E168" s="67">
        <v>29.07</v>
      </c>
      <c r="F168" s="68"/>
      <c r="G168" s="68"/>
      <c r="H168" s="68"/>
      <c r="I168" s="68"/>
      <c r="J168" s="68"/>
      <c r="K168" s="68"/>
      <c r="L168" s="68"/>
      <c r="M168" s="68"/>
      <c r="N168" s="68"/>
      <c r="O168" s="70">
        <f>IF(ISERROR(AVERAGE(Calculations!C169:N169)),"",AVERAGE(Calculations!C169:N169))</f>
        <v>29.286666666666665</v>
      </c>
      <c r="P168" s="70">
        <f>IF(ISERROR(STDEV(Calculations!C169:N169)),"",IF(COUNT(Calculations!C169:N169)&lt;3,"N/A",STDEV(Calculations!C169:N169)))</f>
        <v>0.19857828011475309</v>
      </c>
    </row>
    <row r="169" spans="1:16" ht="15" customHeight="1" x14ac:dyDescent="0.3">
      <c r="A169" s="66" t="str">
        <f>'Gene Table'!D169</f>
        <v>NFXL1</v>
      </c>
      <c r="B169" s="18" t="s">
        <v>26962</v>
      </c>
      <c r="C169" s="67">
        <v>18.23</v>
      </c>
      <c r="D169" s="67">
        <v>18.260000000000002</v>
      </c>
      <c r="E169" s="67">
        <v>18.21</v>
      </c>
      <c r="F169" s="68"/>
      <c r="G169" s="68"/>
      <c r="H169" s="68"/>
      <c r="I169" s="68"/>
      <c r="J169" s="68"/>
      <c r="K169" s="68"/>
      <c r="L169" s="68"/>
      <c r="M169" s="68"/>
      <c r="N169" s="68"/>
      <c r="O169" s="70">
        <f>IF(ISERROR(AVERAGE(Calculations!C170:N170)),"",AVERAGE(Calculations!C170:N170))</f>
        <v>18.233333333333334</v>
      </c>
      <c r="P169" s="70">
        <f>IF(ISERROR(STDEV(Calculations!C170:N170)),"",IF(COUNT(Calculations!C170:N170)&lt;3,"N/A",STDEV(Calculations!C170:N170)))</f>
        <v>2.5166114784236238E-2</v>
      </c>
    </row>
    <row r="170" spans="1:16" ht="15" customHeight="1" x14ac:dyDescent="0.3">
      <c r="A170" s="66" t="str">
        <f>'Gene Table'!D170</f>
        <v>NHLRC1</v>
      </c>
      <c r="B170" s="18" t="s">
        <v>26963</v>
      </c>
      <c r="C170" s="67">
        <v>28.88</v>
      </c>
      <c r="D170" s="67">
        <v>29.09</v>
      </c>
      <c r="E170" s="67">
        <v>28.98</v>
      </c>
      <c r="F170" s="68"/>
      <c r="G170" s="68"/>
      <c r="H170" s="68"/>
      <c r="I170" s="68"/>
      <c r="J170" s="68"/>
      <c r="K170" s="68"/>
      <c r="L170" s="68"/>
      <c r="M170" s="68"/>
      <c r="N170" s="68"/>
      <c r="O170" s="70">
        <f>IF(ISERROR(AVERAGE(Calculations!C171:N171)),"",AVERAGE(Calculations!C171:N171))</f>
        <v>28.983333333333334</v>
      </c>
      <c r="P170" s="70">
        <f>IF(ISERROR(STDEV(Calculations!C171:N171)),"",IF(COUNT(Calculations!C171:N171)&lt;3,"N/A",STDEV(Calculations!C171:N171)))</f>
        <v>0.10503967504392528</v>
      </c>
    </row>
    <row r="171" spans="1:16" ht="15" customHeight="1" x14ac:dyDescent="0.3">
      <c r="A171" s="66" t="str">
        <f>'Gene Table'!D171</f>
        <v>NOSIP</v>
      </c>
      <c r="B171" s="18" t="s">
        <v>35</v>
      </c>
      <c r="C171" s="67">
        <v>28.56</v>
      </c>
      <c r="D171" s="67">
        <v>28.4</v>
      </c>
      <c r="E171" s="67">
        <v>28.45</v>
      </c>
      <c r="F171" s="68"/>
      <c r="G171" s="68"/>
      <c r="H171" s="68"/>
      <c r="I171" s="68"/>
      <c r="J171" s="68"/>
      <c r="K171" s="68"/>
      <c r="L171" s="68"/>
      <c r="M171" s="68"/>
      <c r="N171" s="68"/>
      <c r="O171" s="70">
        <f>IF(ISERROR(AVERAGE(Calculations!C172:N172)),"",AVERAGE(Calculations!C172:N172))</f>
        <v>28.47</v>
      </c>
      <c r="P171" s="70">
        <f>IF(ISERROR(STDEV(Calculations!C172:N172)),"",IF(COUNT(Calculations!C172:N172)&lt;3,"N/A",STDEV(Calculations!C172:N172)))</f>
        <v>8.1853527718724492E-2</v>
      </c>
    </row>
    <row r="172" spans="1:16" ht="15" customHeight="1" x14ac:dyDescent="0.3">
      <c r="A172" s="66" t="str">
        <f>'Gene Table'!D172</f>
        <v>OSTM1</v>
      </c>
      <c r="B172" s="18" t="s">
        <v>37</v>
      </c>
      <c r="C172" s="67">
        <v>17.89</v>
      </c>
      <c r="D172" s="67">
        <v>18.02</v>
      </c>
      <c r="E172" s="67">
        <v>17.82</v>
      </c>
      <c r="F172" s="68"/>
      <c r="G172" s="68"/>
      <c r="H172" s="68"/>
      <c r="I172" s="68"/>
      <c r="J172" s="68"/>
      <c r="K172" s="68"/>
      <c r="L172" s="68"/>
      <c r="M172" s="68"/>
      <c r="N172" s="68"/>
      <c r="O172" s="70">
        <f>IF(ISERROR(AVERAGE(Calculations!C173:N173)),"",AVERAGE(Calculations!C173:N173))</f>
        <v>17.91</v>
      </c>
      <c r="P172" s="70">
        <f>IF(ISERROR(STDEV(Calculations!C173:N173)),"",IF(COUNT(Calculations!C173:N173)&lt;3,"N/A",STDEV(Calculations!C173:N173)))</f>
        <v>0.10148891565092179</v>
      </c>
    </row>
    <row r="173" spans="1:16" ht="15" customHeight="1" x14ac:dyDescent="0.3">
      <c r="A173" s="66" t="str">
        <f>'Gene Table'!D173</f>
        <v>PARK2</v>
      </c>
      <c r="B173" s="18" t="s">
        <v>39</v>
      </c>
      <c r="C173" s="67">
        <v>30.63</v>
      </c>
      <c r="D173" s="67">
        <v>30.45</v>
      </c>
      <c r="E173" s="67">
        <v>30.09</v>
      </c>
      <c r="F173" s="68"/>
      <c r="G173" s="68"/>
      <c r="H173" s="68"/>
      <c r="I173" s="68"/>
      <c r="J173" s="68"/>
      <c r="K173" s="68"/>
      <c r="L173" s="68"/>
      <c r="M173" s="68"/>
      <c r="N173" s="68"/>
      <c r="O173" s="70">
        <f>IF(ISERROR(AVERAGE(Calculations!C174:N174)),"",AVERAGE(Calculations!C174:N174))</f>
        <v>30.39</v>
      </c>
      <c r="P173" s="70">
        <f>IF(ISERROR(STDEV(Calculations!C174:N174)),"",IF(COUNT(Calculations!C174:N174)&lt;3,"N/A",STDEV(Calculations!C174:N174)))</f>
        <v>0.27495454169734995</v>
      </c>
    </row>
    <row r="174" spans="1:16" ht="15" customHeight="1" x14ac:dyDescent="0.3">
      <c r="A174" s="66" t="str">
        <f>'Gene Table'!D174</f>
        <v>PAX6</v>
      </c>
      <c r="B174" s="18" t="s">
        <v>41</v>
      </c>
      <c r="C174" s="67">
        <v>26.31</v>
      </c>
      <c r="D174" s="67">
        <v>26.14</v>
      </c>
      <c r="E174" s="67">
        <v>26.02</v>
      </c>
      <c r="F174" s="68"/>
      <c r="G174" s="68"/>
      <c r="H174" s="68"/>
      <c r="I174" s="68"/>
      <c r="J174" s="68"/>
      <c r="K174" s="68"/>
      <c r="L174" s="68"/>
      <c r="M174" s="68"/>
      <c r="N174" s="68"/>
      <c r="O174" s="70">
        <f>IF(ISERROR(AVERAGE(Calculations!C175:N175)),"",AVERAGE(Calculations!C175:N175))</f>
        <v>26.156666666666666</v>
      </c>
      <c r="P174" s="70">
        <f>IF(ISERROR(STDEV(Calculations!C175:N175)),"",IF(COUNT(Calculations!C175:N175)&lt;3,"N/A",STDEV(Calculations!C175:N175)))</f>
        <v>0.14571661996262877</v>
      </c>
    </row>
    <row r="175" spans="1:16" ht="15" customHeight="1" x14ac:dyDescent="0.3">
      <c r="A175" s="66" t="str">
        <f>'Gene Table'!D175</f>
        <v>PCGF2</v>
      </c>
      <c r="B175" s="18" t="s">
        <v>42</v>
      </c>
      <c r="C175" s="67">
        <v>26.92</v>
      </c>
      <c r="D175" s="67">
        <v>26.46</v>
      </c>
      <c r="E175" s="67">
        <v>26.46</v>
      </c>
      <c r="F175" s="68"/>
      <c r="G175" s="68"/>
      <c r="H175" s="68"/>
      <c r="I175" s="68"/>
      <c r="J175" s="68"/>
      <c r="K175" s="68"/>
      <c r="L175" s="68"/>
      <c r="M175" s="68"/>
      <c r="N175" s="68"/>
      <c r="O175" s="70">
        <f>IF(ISERROR(AVERAGE(Calculations!C176:N176)),"",AVERAGE(Calculations!C176:N176))</f>
        <v>26.613333333333333</v>
      </c>
      <c r="P175" s="70">
        <f>IF(ISERROR(STDEV(Calculations!C176:N176)),"",IF(COUNT(Calculations!C176:N176)&lt;3,"N/A",STDEV(Calculations!C176:N176)))</f>
        <v>0.26558112382722832</v>
      </c>
    </row>
    <row r="176" spans="1:16" ht="15" customHeight="1" x14ac:dyDescent="0.3">
      <c r="A176" s="66" t="str">
        <f>'Gene Table'!D176</f>
        <v>PCGF3</v>
      </c>
      <c r="B176" s="18" t="s">
        <v>353</v>
      </c>
      <c r="C176" s="67">
        <v>26.03</v>
      </c>
      <c r="D176" s="67">
        <v>26.09</v>
      </c>
      <c r="E176" s="67">
        <v>26.02</v>
      </c>
      <c r="F176" s="68"/>
      <c r="G176" s="68"/>
      <c r="H176" s="68"/>
      <c r="I176" s="68"/>
      <c r="J176" s="68"/>
      <c r="K176" s="68"/>
      <c r="L176" s="68"/>
      <c r="M176" s="68"/>
      <c r="N176" s="68"/>
      <c r="O176" s="70">
        <f>IF(ISERROR(AVERAGE(Calculations!C177:N177)),"",AVERAGE(Calculations!C177:N177))</f>
        <v>26.046666666666667</v>
      </c>
      <c r="P176" s="70">
        <f>IF(ISERROR(STDEV(Calculations!C177:N177)),"",IF(COUNT(Calculations!C177:N177)&lt;3,"N/A",STDEV(Calculations!C177:N177)))</f>
        <v>3.7859388972001647E-2</v>
      </c>
    </row>
    <row r="177" spans="1:16" ht="15" customHeight="1" x14ac:dyDescent="0.3">
      <c r="A177" s="66" t="str">
        <f>'Gene Table'!D177</f>
        <v>PCGF5</v>
      </c>
      <c r="B177" s="18" t="s">
        <v>354</v>
      </c>
      <c r="C177" s="67">
        <v>29.15</v>
      </c>
      <c r="D177" s="67">
        <v>29.29</v>
      </c>
      <c r="E177" s="67">
        <v>29.16</v>
      </c>
      <c r="F177" s="68"/>
      <c r="G177" s="68"/>
      <c r="H177" s="68"/>
      <c r="I177" s="68"/>
      <c r="J177" s="68"/>
      <c r="K177" s="68"/>
      <c r="L177" s="68"/>
      <c r="M177" s="68"/>
      <c r="N177" s="68"/>
      <c r="O177" s="70">
        <f>IF(ISERROR(AVERAGE(Calculations!C178:N178)),"",AVERAGE(Calculations!C178:N178))</f>
        <v>29.2</v>
      </c>
      <c r="P177" s="70">
        <f>IF(ISERROR(STDEV(Calculations!C178:N178)),"",IF(COUNT(Calculations!C178:N178)&lt;3,"N/A",STDEV(Calculations!C178:N178)))</f>
        <v>7.810249675906647E-2</v>
      </c>
    </row>
    <row r="178" spans="1:16" ht="15" customHeight="1" x14ac:dyDescent="0.3">
      <c r="A178" s="66" t="str">
        <f>'Gene Table'!D178</f>
        <v>PDZRN3</v>
      </c>
      <c r="B178" s="18" t="s">
        <v>355</v>
      </c>
      <c r="C178" s="67">
        <v>30.05</v>
      </c>
      <c r="D178" s="67">
        <v>29.82</v>
      </c>
      <c r="E178" s="67">
        <v>29.16</v>
      </c>
      <c r="F178" s="68"/>
      <c r="G178" s="68"/>
      <c r="H178" s="68"/>
      <c r="I178" s="68"/>
      <c r="J178" s="68"/>
      <c r="K178" s="68"/>
      <c r="L178" s="68"/>
      <c r="M178" s="68"/>
      <c r="N178" s="68"/>
      <c r="O178" s="70">
        <f>IF(ISERROR(AVERAGE(Calculations!C179:N179)),"",AVERAGE(Calculations!C179:N179))</f>
        <v>29.676666666666666</v>
      </c>
      <c r="P178" s="70">
        <f>IF(ISERROR(STDEV(Calculations!C179:N179)),"",IF(COUNT(Calculations!C179:N179)&lt;3,"N/A",STDEV(Calculations!C179:N179)))</f>
        <v>0.46198845584422732</v>
      </c>
    </row>
    <row r="179" spans="1:16" ht="15" customHeight="1" x14ac:dyDescent="0.3">
      <c r="A179" s="66" t="str">
        <f>'Gene Table'!D179</f>
        <v>PDZRN4</v>
      </c>
      <c r="B179" s="18" t="s">
        <v>356</v>
      </c>
      <c r="C179" s="67">
        <v>33.11</v>
      </c>
      <c r="D179" s="67">
        <v>32.26</v>
      </c>
      <c r="E179" s="67">
        <v>32.94</v>
      </c>
      <c r="F179" s="68"/>
      <c r="G179" s="68"/>
      <c r="H179" s="68"/>
      <c r="I179" s="68"/>
      <c r="J179" s="68"/>
      <c r="K179" s="68"/>
      <c r="L179" s="68"/>
      <c r="M179" s="68"/>
      <c r="N179" s="68"/>
      <c r="O179" s="70">
        <f>IF(ISERROR(AVERAGE(Calculations!C180:N180)),"",AVERAGE(Calculations!C180:N180))</f>
        <v>32.770000000000003</v>
      </c>
      <c r="P179" s="70">
        <f>IF(ISERROR(STDEV(Calculations!C180:N180)),"",IF(COUNT(Calculations!C180:N180)&lt;3,"N/A",STDEV(Calculations!C180:N180)))</f>
        <v>0.44977772288098089</v>
      </c>
    </row>
    <row r="180" spans="1:16" ht="15" customHeight="1" x14ac:dyDescent="0.3">
      <c r="A180" s="66" t="str">
        <f>'Gene Table'!D180</f>
        <v>PELI1</v>
      </c>
      <c r="B180" s="18" t="s">
        <v>357</v>
      </c>
      <c r="C180" s="67">
        <v>28.33</v>
      </c>
      <c r="D180" s="67">
        <v>28.56</v>
      </c>
      <c r="E180" s="67">
        <v>28.39</v>
      </c>
      <c r="F180" s="68"/>
      <c r="G180" s="68"/>
      <c r="H180" s="68"/>
      <c r="I180" s="68"/>
      <c r="J180" s="68"/>
      <c r="K180" s="68"/>
      <c r="L180" s="68"/>
      <c r="M180" s="68"/>
      <c r="N180" s="68"/>
      <c r="O180" s="70">
        <f>IF(ISERROR(AVERAGE(Calculations!C181:N181)),"",AVERAGE(Calculations!C181:N181))</f>
        <v>28.426666666666666</v>
      </c>
      <c r="P180" s="70">
        <f>IF(ISERROR(STDEV(Calculations!C181:N181)),"",IF(COUNT(Calculations!C181:N181)&lt;3,"N/A",STDEV(Calculations!C181:N181)))</f>
        <v>0.11930353445448842</v>
      </c>
    </row>
    <row r="181" spans="1:16" ht="15" customHeight="1" x14ac:dyDescent="0.3">
      <c r="A181" s="66" t="str">
        <f>'Gene Table'!D181</f>
        <v>PELI2</v>
      </c>
      <c r="B181" s="18" t="s">
        <v>358</v>
      </c>
      <c r="C181" s="67">
        <v>26.64</v>
      </c>
      <c r="D181" s="67">
        <v>26.73</v>
      </c>
      <c r="E181" s="67">
        <v>26.7</v>
      </c>
      <c r="F181" s="68"/>
      <c r="G181" s="68"/>
      <c r="H181" s="68"/>
      <c r="I181" s="68"/>
      <c r="J181" s="68"/>
      <c r="K181" s="68"/>
      <c r="L181" s="68"/>
      <c r="M181" s="68"/>
      <c r="N181" s="68"/>
      <c r="O181" s="70">
        <f>IF(ISERROR(AVERAGE(Calculations!C182:N182)),"",AVERAGE(Calculations!C182:N182))</f>
        <v>26.69</v>
      </c>
      <c r="P181" s="70">
        <f>IF(ISERROR(STDEV(Calculations!C182:N182)),"",IF(COUNT(Calculations!C182:N182)&lt;3,"N/A",STDEV(Calculations!C182:N182)))</f>
        <v>4.5825756949558198E-2</v>
      </c>
    </row>
    <row r="182" spans="1:16" ht="15" customHeight="1" x14ac:dyDescent="0.3">
      <c r="A182" s="66" t="str">
        <f>'Gene Table'!D182</f>
        <v>PEX12</v>
      </c>
      <c r="B182" s="18" t="s">
        <v>18</v>
      </c>
      <c r="C182" s="67">
        <v>20.18</v>
      </c>
      <c r="D182" s="67">
        <v>20.2</v>
      </c>
      <c r="E182" s="67">
        <v>20.11</v>
      </c>
      <c r="F182" s="68"/>
      <c r="G182" s="68"/>
      <c r="H182" s="68"/>
      <c r="I182" s="68"/>
      <c r="J182" s="68"/>
      <c r="K182" s="68"/>
      <c r="L182" s="68"/>
      <c r="M182" s="68"/>
      <c r="N182" s="68"/>
      <c r="O182" s="70">
        <f>IF(ISERROR(AVERAGE(Calculations!C183:N183)),"",AVERAGE(Calculations!C183:N183))</f>
        <v>20.16333333333333</v>
      </c>
      <c r="P182" s="70">
        <f>IF(ISERROR(STDEV(Calculations!C183:N183)),"",IF(COUNT(Calculations!C183:N183)&lt;3,"N/A",STDEV(Calculations!C183:N183)))</f>
        <v>4.725815626252608E-2</v>
      </c>
    </row>
    <row r="183" spans="1:16" ht="15" customHeight="1" x14ac:dyDescent="0.3">
      <c r="A183" s="66" t="str">
        <f>'Gene Table'!D183</f>
        <v>PEX2</v>
      </c>
      <c r="B183" s="18" t="s">
        <v>26964</v>
      </c>
      <c r="C183" s="67">
        <v>14.21</v>
      </c>
      <c r="D183" s="67">
        <v>14.67</v>
      </c>
      <c r="E183" s="67">
        <v>14.65</v>
      </c>
      <c r="F183" s="68"/>
      <c r="G183" s="68"/>
      <c r="H183" s="68"/>
      <c r="I183" s="68"/>
      <c r="J183" s="68"/>
      <c r="K183" s="68"/>
      <c r="L183" s="68"/>
      <c r="M183" s="68"/>
      <c r="N183" s="68"/>
      <c r="O183" s="70">
        <f>IF(ISERROR(AVERAGE(Calculations!C184:N184)),"",AVERAGE(Calculations!C184:N184))</f>
        <v>14.51</v>
      </c>
      <c r="P183" s="70">
        <f>IF(ISERROR(STDEV(Calculations!C184:N184)),"",IF(COUNT(Calculations!C184:N184)&lt;3,"N/A",STDEV(Calculations!C184:N184)))</f>
        <v>0.25999999999999956</v>
      </c>
    </row>
    <row r="184" spans="1:16" ht="15" customHeight="1" x14ac:dyDescent="0.3">
      <c r="A184" s="66" t="str">
        <f>'Gene Table'!D184</f>
        <v>PHIP</v>
      </c>
      <c r="B184" s="18" t="s">
        <v>26965</v>
      </c>
      <c r="C184" s="67">
        <v>25.01</v>
      </c>
      <c r="D184" s="67">
        <v>24.19</v>
      </c>
      <c r="E184" s="67">
        <v>24.09</v>
      </c>
      <c r="F184" s="68"/>
      <c r="G184" s="68"/>
      <c r="H184" s="68"/>
      <c r="I184" s="68"/>
      <c r="J184" s="68"/>
      <c r="K184" s="68"/>
      <c r="L184" s="68"/>
      <c r="M184" s="68"/>
      <c r="N184" s="68"/>
      <c r="O184" s="70">
        <f>IF(ISERROR(AVERAGE(Calculations!C185:N185)),"",AVERAGE(Calculations!C185:N185))</f>
        <v>24.430000000000003</v>
      </c>
      <c r="P184" s="70">
        <f>IF(ISERROR(STDEV(Calculations!C185:N185)),"",IF(COUNT(Calculations!C185:N185)&lt;3,"N/A",STDEV(Calculations!C185:N185)))</f>
        <v>0.50477717856495918</v>
      </c>
    </row>
    <row r="185" spans="1:16" ht="15" customHeight="1" x14ac:dyDescent="0.3">
      <c r="A185" s="66" t="str">
        <f>'Gene Table'!D185</f>
        <v>PHRF1</v>
      </c>
      <c r="B185" s="18" t="s">
        <v>26966</v>
      </c>
      <c r="C185" s="67">
        <v>18.920000000000002</v>
      </c>
      <c r="D185" s="67">
        <v>18.96</v>
      </c>
      <c r="E185" s="67">
        <v>18.850000000000001</v>
      </c>
      <c r="F185" s="68"/>
      <c r="G185" s="68"/>
      <c r="H185" s="68"/>
      <c r="I185" s="68"/>
      <c r="J185" s="68"/>
      <c r="K185" s="68"/>
      <c r="L185" s="68"/>
      <c r="M185" s="68"/>
      <c r="N185" s="68"/>
      <c r="O185" s="70">
        <f>IF(ISERROR(AVERAGE(Calculations!C186:N186)),"",AVERAGE(Calculations!C186:N186))</f>
        <v>18.91</v>
      </c>
      <c r="P185" s="70">
        <f>IF(ISERROR(STDEV(Calculations!C186:N186)),"",IF(COUNT(Calculations!C186:N186)&lt;3,"N/A",STDEV(Calculations!C186:N186)))</f>
        <v>5.5677643628299987E-2</v>
      </c>
    </row>
    <row r="186" spans="1:16" ht="15" customHeight="1" x14ac:dyDescent="0.3">
      <c r="A186" s="66" t="str">
        <f>'Gene Table'!D186</f>
        <v>PIAS1</v>
      </c>
      <c r="B186" s="18" t="s">
        <v>26967</v>
      </c>
      <c r="C186" s="67">
        <v>18.2</v>
      </c>
      <c r="D186" s="67">
        <v>18.309999999999999</v>
      </c>
      <c r="E186" s="67">
        <v>18.2</v>
      </c>
      <c r="F186" s="68"/>
      <c r="G186" s="68"/>
      <c r="H186" s="68"/>
      <c r="I186" s="68"/>
      <c r="J186" s="68"/>
      <c r="K186" s="68"/>
      <c r="L186" s="68"/>
      <c r="M186" s="68"/>
      <c r="N186" s="68"/>
      <c r="O186" s="70">
        <f>IF(ISERROR(AVERAGE(Calculations!C187:N187)),"",AVERAGE(Calculations!C187:N187))</f>
        <v>18.236666666666665</v>
      </c>
      <c r="P186" s="70">
        <f>IF(ISERROR(STDEV(Calculations!C187:N187)),"",IF(COUNT(Calculations!C187:N187)&lt;3,"N/A",STDEV(Calculations!C187:N187)))</f>
        <v>6.3508529610858511E-2</v>
      </c>
    </row>
    <row r="187" spans="1:16" ht="15" customHeight="1" x14ac:dyDescent="0.3">
      <c r="A187" s="66" t="str">
        <f>'Gene Table'!D187</f>
        <v>PIAS2</v>
      </c>
      <c r="B187" s="18" t="s">
        <v>26968</v>
      </c>
      <c r="C187" s="67">
        <v>17.2</v>
      </c>
      <c r="D187" s="67">
        <v>17.29</v>
      </c>
      <c r="E187" s="67">
        <v>17.12</v>
      </c>
      <c r="F187" s="68"/>
      <c r="G187" s="68"/>
      <c r="H187" s="68"/>
      <c r="I187" s="68"/>
      <c r="J187" s="68"/>
      <c r="K187" s="68"/>
      <c r="L187" s="68"/>
      <c r="M187" s="68"/>
      <c r="N187" s="68"/>
      <c r="O187" s="70">
        <f>IF(ISERROR(AVERAGE(Calculations!C188:N188)),"",AVERAGE(Calculations!C188:N188))</f>
        <v>17.203333333333333</v>
      </c>
      <c r="P187" s="70">
        <f>IF(ISERROR(STDEV(Calculations!C188:N188)),"",IF(COUNT(Calculations!C188:N188)&lt;3,"N/A",STDEV(Calculations!C188:N188)))</f>
        <v>8.504900548115292E-2</v>
      </c>
    </row>
    <row r="188" spans="1:16" ht="15" customHeight="1" x14ac:dyDescent="0.3">
      <c r="A188" s="66" t="str">
        <f>'Gene Table'!D188</f>
        <v>PIAS4</v>
      </c>
      <c r="B188" s="18" t="s">
        <v>26969</v>
      </c>
      <c r="C188" s="67">
        <v>37.76</v>
      </c>
      <c r="D188" s="67">
        <v>38.64</v>
      </c>
      <c r="E188" s="67">
        <v>40.19</v>
      </c>
      <c r="F188" s="68"/>
      <c r="G188" s="68"/>
      <c r="H188" s="68"/>
      <c r="I188" s="68"/>
      <c r="J188" s="68"/>
      <c r="K188" s="68"/>
      <c r="L188" s="68"/>
      <c r="M188" s="68"/>
      <c r="N188" s="68"/>
      <c r="O188" s="70">
        <f>IF(ISERROR(AVERAGE(Calculations!C189:N189)),"",AVERAGE(Calculations!C189:N189))</f>
        <v>35</v>
      </c>
      <c r="P188" s="70">
        <f>IF(ISERROR(STDEV(Calculations!C189:N189)),"",IF(COUNT(Calculations!C189:N189)&lt;3,"N/A",STDEV(Calculations!C189:N189)))</f>
        <v>0</v>
      </c>
    </row>
    <row r="189" spans="1:16" ht="15" customHeight="1" x14ac:dyDescent="0.3">
      <c r="A189" s="66" t="str">
        <f>'Gene Table'!D189</f>
        <v>PJA1</v>
      </c>
      <c r="B189" s="18" t="s">
        <v>26970</v>
      </c>
      <c r="C189" s="67">
        <v>20.03</v>
      </c>
      <c r="D189" s="67">
        <v>20.28</v>
      </c>
      <c r="E189" s="67">
        <v>20.43</v>
      </c>
      <c r="F189" s="68"/>
      <c r="G189" s="68"/>
      <c r="H189" s="68"/>
      <c r="I189" s="68"/>
      <c r="J189" s="68"/>
      <c r="K189" s="68"/>
      <c r="L189" s="68"/>
      <c r="M189" s="68"/>
      <c r="N189" s="68"/>
      <c r="O189" s="70">
        <f>IF(ISERROR(AVERAGE(Calculations!C190:N190)),"",AVERAGE(Calculations!C190:N190))</f>
        <v>20.246666666666666</v>
      </c>
      <c r="P189" s="70">
        <f>IF(ISERROR(STDEV(Calculations!C190:N190)),"",IF(COUNT(Calculations!C190:N190)&lt;3,"N/A",STDEV(Calculations!C190:N190)))</f>
        <v>0.20207259421636836</v>
      </c>
    </row>
    <row r="190" spans="1:16" ht="15" customHeight="1" x14ac:dyDescent="0.3">
      <c r="A190" s="66" t="str">
        <f>'Gene Table'!D190</f>
        <v>PJA2</v>
      </c>
      <c r="B190" s="18" t="s">
        <v>26971</v>
      </c>
      <c r="C190" s="67">
        <v>19.98</v>
      </c>
      <c r="D190" s="67">
        <v>20.23</v>
      </c>
      <c r="E190" s="67">
        <v>20.09</v>
      </c>
      <c r="F190" s="68"/>
      <c r="G190" s="68"/>
      <c r="H190" s="68"/>
      <c r="I190" s="68"/>
      <c r="J190" s="68"/>
      <c r="K190" s="68"/>
      <c r="L190" s="68"/>
      <c r="M190" s="68"/>
      <c r="N190" s="68"/>
      <c r="O190" s="70">
        <f>IF(ISERROR(AVERAGE(Calculations!C191:N191)),"",AVERAGE(Calculations!C191:N191))</f>
        <v>20.099999999999998</v>
      </c>
      <c r="P190" s="70">
        <f>IF(ISERROR(STDEV(Calculations!C191:N191)),"",IF(COUNT(Calculations!C191:N191)&lt;3,"N/A",STDEV(Calculations!C191:N191)))</f>
        <v>0.12529964086141671</v>
      </c>
    </row>
    <row r="191" spans="1:16" ht="15" customHeight="1" x14ac:dyDescent="0.3">
      <c r="A191" s="66" t="str">
        <f>'Gene Table'!D191</f>
        <v>PML</v>
      </c>
      <c r="B191" s="18" t="s">
        <v>26972</v>
      </c>
      <c r="C191" s="67">
        <v>20.07</v>
      </c>
      <c r="D191" s="67">
        <v>20.21</v>
      </c>
      <c r="E191" s="67">
        <v>20.16</v>
      </c>
      <c r="F191" s="68"/>
      <c r="G191" s="68"/>
      <c r="H191" s="68"/>
      <c r="I191" s="68"/>
      <c r="J191" s="68"/>
      <c r="K191" s="68"/>
      <c r="L191" s="68"/>
      <c r="M191" s="68"/>
      <c r="N191" s="68"/>
      <c r="O191" s="70">
        <f>IF(ISERROR(AVERAGE(Calculations!C192:N192)),"",AVERAGE(Calculations!C192:N192))</f>
        <v>20.146666666666665</v>
      </c>
      <c r="P191" s="70">
        <f>IF(ISERROR(STDEV(Calculations!C192:N192)),"",IF(COUNT(Calculations!C192:N192)&lt;3,"N/A",STDEV(Calculations!C192:N192)))</f>
        <v>7.0945988845976124E-2</v>
      </c>
    </row>
    <row r="192" spans="1:16" ht="15" customHeight="1" x14ac:dyDescent="0.3">
      <c r="A192" s="66" t="str">
        <f>'Gene Table'!D192</f>
        <v>RAD18</v>
      </c>
      <c r="B192" s="18" t="s">
        <v>26973</v>
      </c>
      <c r="C192" s="67">
        <v>18.350000000000001</v>
      </c>
      <c r="D192" s="67">
        <v>18.11</v>
      </c>
      <c r="E192" s="67">
        <v>18.100000000000001</v>
      </c>
      <c r="F192" s="68"/>
      <c r="G192" s="68"/>
      <c r="H192" s="68"/>
      <c r="I192" s="68"/>
      <c r="J192" s="68"/>
      <c r="K192" s="68"/>
      <c r="L192" s="68"/>
      <c r="M192" s="68"/>
      <c r="N192" s="68"/>
      <c r="O192" s="70">
        <f>IF(ISERROR(AVERAGE(Calculations!C193:N193)),"",AVERAGE(Calculations!C193:N193))</f>
        <v>18.186666666666667</v>
      </c>
      <c r="P192" s="70">
        <f>IF(ISERROR(STDEV(Calculations!C193:N193)),"",IF(COUNT(Calculations!C193:N193)&lt;3,"N/A",STDEV(Calculations!C193:N193)))</f>
        <v>0.14153915830374816</v>
      </c>
    </row>
    <row r="193" spans="1:16" ht="15" customHeight="1" x14ac:dyDescent="0.3">
      <c r="A193" s="66" t="str">
        <f>'Gene Table'!D193</f>
        <v>RAD51</v>
      </c>
      <c r="B193" s="18" t="s">
        <v>26974</v>
      </c>
      <c r="C193" s="67">
        <v>18.190000000000001</v>
      </c>
      <c r="D193" s="67">
        <v>18.12</v>
      </c>
      <c r="E193" s="67">
        <v>18.09</v>
      </c>
      <c r="F193" s="68"/>
      <c r="G193" s="68"/>
      <c r="H193" s="68"/>
      <c r="I193" s="68"/>
      <c r="J193" s="68"/>
      <c r="K193" s="68"/>
      <c r="L193" s="68"/>
      <c r="M193" s="68"/>
      <c r="N193" s="68"/>
      <c r="O193" s="70">
        <f>IF(ISERROR(AVERAGE(Calculations!C194:N194)),"",AVERAGE(Calculations!C194:N194))</f>
        <v>18.133333333333336</v>
      </c>
      <c r="P193" s="70">
        <f>IF(ISERROR(STDEV(Calculations!C194:N194)),"",IF(COUNT(Calculations!C194:N194)&lt;3,"N/A",STDEV(Calculations!C194:N194)))</f>
        <v>5.1316014394469478E-2</v>
      </c>
    </row>
    <row r="194" spans="1:16" ht="15" customHeight="1" x14ac:dyDescent="0.3">
      <c r="A194" s="66" t="str">
        <f>'Gene Table'!D194</f>
        <v>RANBP2</v>
      </c>
      <c r="B194" s="18" t="s">
        <v>26975</v>
      </c>
      <c r="C194" s="67">
        <v>18.649999999999999</v>
      </c>
      <c r="D194" s="67">
        <v>18.149999999999999</v>
      </c>
      <c r="E194" s="67">
        <v>18.239999999999998</v>
      </c>
      <c r="F194" s="68"/>
      <c r="G194" s="68"/>
      <c r="H194" s="68"/>
      <c r="I194" s="68"/>
      <c r="J194" s="68"/>
      <c r="K194" s="68"/>
      <c r="L194" s="68"/>
      <c r="M194" s="68"/>
      <c r="N194" s="68"/>
      <c r="O194" s="70">
        <f>IF(ISERROR(AVERAGE(Calculations!C195:N195)),"",AVERAGE(Calculations!C195:N195))</f>
        <v>18.346666666666664</v>
      </c>
      <c r="P194" s="70">
        <f>IF(ISERROR(STDEV(Calculations!C195:N195)),"",IF(COUNT(Calculations!C195:N195)&lt;3,"N/A",STDEV(Calculations!C195:N195)))</f>
        <v>0.26652079343520901</v>
      </c>
    </row>
    <row r="195" spans="1:16" ht="15" customHeight="1" x14ac:dyDescent="0.3">
      <c r="A195" s="66" t="str">
        <f>'Gene Table'!D195</f>
        <v>RBBP6</v>
      </c>
      <c r="B195" s="18" t="s">
        <v>26976</v>
      </c>
      <c r="C195" s="67">
        <v>29.89</v>
      </c>
      <c r="D195" s="67">
        <v>29.56</v>
      </c>
      <c r="E195" s="67">
        <v>29.6</v>
      </c>
      <c r="F195" s="68"/>
      <c r="G195" s="68"/>
      <c r="H195" s="68"/>
      <c r="I195" s="68"/>
      <c r="J195" s="68"/>
      <c r="K195" s="68"/>
      <c r="L195" s="68"/>
      <c r="M195" s="68"/>
      <c r="N195" s="68"/>
      <c r="O195" s="70">
        <f>IF(ISERROR(AVERAGE(Calculations!C196:N196)),"",AVERAGE(Calculations!C196:N196))</f>
        <v>29.683333333333337</v>
      </c>
      <c r="P195" s="70">
        <f>IF(ISERROR(STDEV(Calculations!C196:N196)),"",IF(COUNT(Calculations!C196:N196)&lt;3,"N/A",STDEV(Calculations!C196:N196)))</f>
        <v>0.18009256878986843</v>
      </c>
    </row>
    <row r="196" spans="1:16" ht="15" customHeight="1" x14ac:dyDescent="0.3">
      <c r="A196" s="66" t="str">
        <f>'Gene Table'!D196</f>
        <v>RBCK1</v>
      </c>
      <c r="B196" s="18" t="s">
        <v>26977</v>
      </c>
      <c r="C196" s="67">
        <v>31.15</v>
      </c>
      <c r="D196" s="67">
        <v>31.27</v>
      </c>
      <c r="E196" s="67">
        <v>30.75</v>
      </c>
      <c r="F196" s="68"/>
      <c r="G196" s="68"/>
      <c r="H196" s="68"/>
      <c r="I196" s="68"/>
      <c r="J196" s="68"/>
      <c r="K196" s="68"/>
      <c r="L196" s="68"/>
      <c r="M196" s="68"/>
      <c r="N196" s="68"/>
      <c r="O196" s="70">
        <f>IF(ISERROR(AVERAGE(Calculations!C197:N197)),"",AVERAGE(Calculations!C197:N197))</f>
        <v>31.056666666666668</v>
      </c>
      <c r="P196" s="70">
        <f>IF(ISERROR(STDEV(Calculations!C197:N197)),"",IF(COUNT(Calculations!C197:N197)&lt;3,"N/A",STDEV(Calculations!C197:N197)))</f>
        <v>0.27227437142216143</v>
      </c>
    </row>
    <row r="197" spans="1:16" ht="15" customHeight="1" x14ac:dyDescent="0.3">
      <c r="A197" s="66" t="str">
        <f>'Gene Table'!D197</f>
        <v>RBX1</v>
      </c>
      <c r="B197" s="18" t="s">
        <v>26978</v>
      </c>
      <c r="C197" s="67">
        <v>31.57</v>
      </c>
      <c r="D197" s="67">
        <v>31.24</v>
      </c>
      <c r="E197" s="67">
        <v>31.54</v>
      </c>
      <c r="F197" s="68"/>
      <c r="G197" s="68"/>
      <c r="H197" s="68"/>
      <c r="I197" s="68"/>
      <c r="J197" s="68"/>
      <c r="K197" s="68"/>
      <c r="L197" s="68"/>
      <c r="M197" s="68"/>
      <c r="N197" s="68"/>
      <c r="O197" s="70">
        <f>IF(ISERROR(AVERAGE(Calculations!C198:N198)),"",AVERAGE(Calculations!C198:N198))</f>
        <v>31.45</v>
      </c>
      <c r="P197" s="70">
        <f>IF(ISERROR(STDEV(Calculations!C198:N198)),"",IF(COUNT(Calculations!C198:N198)&lt;3,"N/A",STDEV(Calculations!C198:N198)))</f>
        <v>0.18248287590894738</v>
      </c>
    </row>
    <row r="198" spans="1:16" ht="15" customHeight="1" x14ac:dyDescent="0.3">
      <c r="A198" s="66" t="str">
        <f>'Gene Table'!D198</f>
        <v>RC3H1</v>
      </c>
      <c r="B198" s="18" t="s">
        <v>26979</v>
      </c>
      <c r="C198" s="67">
        <v>31.3</v>
      </c>
      <c r="D198" s="67">
        <v>32.24</v>
      </c>
      <c r="E198" s="67">
        <v>32.799999999999997</v>
      </c>
      <c r="F198" s="68"/>
      <c r="G198" s="68"/>
      <c r="H198" s="68"/>
      <c r="I198" s="68"/>
      <c r="J198" s="68"/>
      <c r="K198" s="68"/>
      <c r="L198" s="68"/>
      <c r="M198" s="68"/>
      <c r="N198" s="68"/>
      <c r="O198" s="70">
        <f>IF(ISERROR(AVERAGE(Calculations!C199:N199)),"",AVERAGE(Calculations!C199:N199))</f>
        <v>32.113333333333337</v>
      </c>
      <c r="P198" s="70">
        <f>IF(ISERROR(STDEV(Calculations!C199:N199)),"",IF(COUNT(Calculations!C199:N199)&lt;3,"N/A",STDEV(Calculations!C199:N199)))</f>
        <v>0.75797977105812731</v>
      </c>
    </row>
    <row r="199" spans="1:16" ht="15" customHeight="1" x14ac:dyDescent="0.3">
      <c r="A199" s="66" t="str">
        <f>'Gene Table'!D199</f>
        <v>RC3H2</v>
      </c>
      <c r="B199" s="18" t="s">
        <v>26980</v>
      </c>
      <c r="C199" s="67" t="s">
        <v>364</v>
      </c>
      <c r="D199" s="67" t="s">
        <v>364</v>
      </c>
      <c r="E199" s="67" t="s">
        <v>364</v>
      </c>
      <c r="F199" s="68"/>
      <c r="G199" s="68"/>
      <c r="H199" s="68"/>
      <c r="I199" s="68"/>
      <c r="J199" s="68"/>
      <c r="K199" s="68"/>
      <c r="L199" s="68"/>
      <c r="M199" s="68"/>
      <c r="N199" s="68"/>
      <c r="O199" s="70">
        <f>IF(ISERROR(AVERAGE(Calculations!C200:N200)),"",AVERAGE(Calculations!C200:N200))</f>
        <v>35</v>
      </c>
      <c r="P199" s="70">
        <f>IF(ISERROR(STDEV(Calculations!C200:N200)),"",IF(COUNT(Calculations!C200:N200)&lt;3,"N/A",STDEV(Calculations!C200:N200)))</f>
        <v>0</v>
      </c>
    </row>
    <row r="200" spans="1:16" ht="15" customHeight="1" x14ac:dyDescent="0.3">
      <c r="A200" s="66" t="str">
        <f>'Gene Table'!D200</f>
        <v>RCHY1</v>
      </c>
      <c r="B200" s="18" t="s">
        <v>26981</v>
      </c>
      <c r="C200" s="67">
        <v>26.67</v>
      </c>
      <c r="D200" s="67">
        <v>26.27</v>
      </c>
      <c r="E200" s="67">
        <v>26.16</v>
      </c>
      <c r="F200" s="68"/>
      <c r="G200" s="68"/>
      <c r="H200" s="68"/>
      <c r="I200" s="68"/>
      <c r="J200" s="68"/>
      <c r="K200" s="68"/>
      <c r="L200" s="68"/>
      <c r="M200" s="68"/>
      <c r="N200" s="68"/>
      <c r="O200" s="70">
        <f>IF(ISERROR(AVERAGE(Calculations!C201:N201)),"",AVERAGE(Calculations!C201:N201))</f>
        <v>26.366666666666664</v>
      </c>
      <c r="P200" s="70">
        <f>IF(ISERROR(STDEV(Calculations!C201:N201)),"",IF(COUNT(Calculations!C201:N201)&lt;3,"N/A",STDEV(Calculations!C201:N201)))</f>
        <v>0.26839026311200981</v>
      </c>
    </row>
    <row r="201" spans="1:16" ht="15" customHeight="1" x14ac:dyDescent="0.3">
      <c r="A201" s="66" t="str">
        <f>'Gene Table'!D201</f>
        <v>RFPL3</v>
      </c>
      <c r="B201" s="18" t="s">
        <v>26982</v>
      </c>
      <c r="C201" s="67">
        <v>37.28</v>
      </c>
      <c r="D201" s="67">
        <v>35.35</v>
      </c>
      <c r="E201" s="67">
        <v>35.369999999999997</v>
      </c>
      <c r="F201" s="68"/>
      <c r="G201" s="68"/>
      <c r="H201" s="68"/>
      <c r="I201" s="68"/>
      <c r="J201" s="68"/>
      <c r="K201" s="68"/>
      <c r="L201" s="68"/>
      <c r="M201" s="68"/>
      <c r="N201" s="68"/>
      <c r="O201" s="70">
        <f>IF(ISERROR(AVERAGE(Calculations!C202:N202)),"",AVERAGE(Calculations!C202:N202))</f>
        <v>35</v>
      </c>
      <c r="P201" s="70">
        <f>IF(ISERROR(STDEV(Calculations!C202:N202)),"",IF(COUNT(Calculations!C202:N202)&lt;3,"N/A",STDEV(Calculations!C202:N202)))</f>
        <v>0</v>
      </c>
    </row>
    <row r="202" spans="1:16" ht="15" customHeight="1" x14ac:dyDescent="0.3">
      <c r="A202" s="66" t="str">
        <f>'Gene Table'!D202</f>
        <v>RFWD2</v>
      </c>
      <c r="B202" s="18" t="s">
        <v>26983</v>
      </c>
      <c r="C202" s="67">
        <v>29.54</v>
      </c>
      <c r="D202" s="67">
        <v>29.45</v>
      </c>
      <c r="E202" s="67">
        <v>29.08</v>
      </c>
      <c r="F202" s="68"/>
      <c r="G202" s="68"/>
      <c r="H202" s="68"/>
      <c r="I202" s="68"/>
      <c r="J202" s="68"/>
      <c r="K202" s="68"/>
      <c r="L202" s="68"/>
      <c r="M202" s="68"/>
      <c r="N202" s="68"/>
      <c r="O202" s="70">
        <f>IF(ISERROR(AVERAGE(Calculations!C203:N203)),"",AVERAGE(Calculations!C203:N203))</f>
        <v>29.356666666666666</v>
      </c>
      <c r="P202" s="70">
        <f>IF(ISERROR(STDEV(Calculations!C203:N203)),"",IF(COUNT(Calculations!C203:N203)&lt;3,"N/A",STDEV(Calculations!C203:N203)))</f>
        <v>0.24378952670968781</v>
      </c>
    </row>
    <row r="203" spans="1:16" ht="15" customHeight="1" x14ac:dyDescent="0.3">
      <c r="A203" s="66" t="str">
        <f>'Gene Table'!D203</f>
        <v>RHOBTB1</v>
      </c>
      <c r="B203" s="18" t="s">
        <v>26984</v>
      </c>
      <c r="C203" s="67">
        <v>21.26</v>
      </c>
      <c r="D203" s="67">
        <v>21.29</v>
      </c>
      <c r="E203" s="67">
        <v>21.26</v>
      </c>
      <c r="F203" s="68"/>
      <c r="G203" s="68"/>
      <c r="H203" s="68"/>
      <c r="I203" s="68"/>
      <c r="J203" s="68"/>
      <c r="K203" s="68"/>
      <c r="L203" s="68"/>
      <c r="M203" s="68"/>
      <c r="N203" s="68"/>
      <c r="O203" s="70">
        <f>IF(ISERROR(AVERAGE(Calculations!C204:N204)),"",AVERAGE(Calculations!C204:N204))</f>
        <v>21.27</v>
      </c>
      <c r="P203" s="70">
        <f>IF(ISERROR(STDEV(Calculations!C204:N204)),"",IF(COUNT(Calculations!C204:N204)&lt;3,"N/A",STDEV(Calculations!C204:N204)))</f>
        <v>1.7320508075687378E-2</v>
      </c>
    </row>
    <row r="204" spans="1:16" ht="15" customHeight="1" x14ac:dyDescent="0.3">
      <c r="A204" s="66" t="str">
        <f>'Gene Table'!D204</f>
        <v>RHOBTB3</v>
      </c>
      <c r="B204" s="18" t="s">
        <v>26985</v>
      </c>
      <c r="C204" s="67">
        <v>16.77</v>
      </c>
      <c r="D204" s="67">
        <v>16.86</v>
      </c>
      <c r="E204" s="67">
        <v>16.77</v>
      </c>
      <c r="F204" s="68"/>
      <c r="G204" s="68"/>
      <c r="H204" s="68"/>
      <c r="I204" s="68"/>
      <c r="J204" s="68"/>
      <c r="K204" s="68"/>
      <c r="L204" s="68"/>
      <c r="M204" s="68"/>
      <c r="N204" s="68"/>
      <c r="O204" s="70">
        <f>IF(ISERROR(AVERAGE(Calculations!C205:N205)),"",AVERAGE(Calculations!C205:N205))</f>
        <v>16.799999999999997</v>
      </c>
      <c r="P204" s="70">
        <f>IF(ISERROR(STDEV(Calculations!C205:N205)),"",IF(COUNT(Calculations!C205:N205)&lt;3,"N/A",STDEV(Calculations!C205:N205)))</f>
        <v>5.1961524227066236E-2</v>
      </c>
    </row>
    <row r="205" spans="1:16" ht="15" customHeight="1" x14ac:dyDescent="0.3">
      <c r="A205" s="66" t="str">
        <f>'Gene Table'!D205</f>
        <v>RING1</v>
      </c>
      <c r="B205" s="18" t="s">
        <v>26986</v>
      </c>
      <c r="C205" s="67">
        <v>33.49</v>
      </c>
      <c r="D205" s="67">
        <v>36.020000000000003</v>
      </c>
      <c r="E205" s="67">
        <v>33.520000000000003</v>
      </c>
      <c r="F205" s="68"/>
      <c r="G205" s="68"/>
      <c r="H205" s="68"/>
      <c r="I205" s="68"/>
      <c r="J205" s="68"/>
      <c r="K205" s="68"/>
      <c r="L205" s="68"/>
      <c r="M205" s="68"/>
      <c r="N205" s="68"/>
      <c r="O205" s="70">
        <f>IF(ISERROR(AVERAGE(Calculations!C206:N206)),"",AVERAGE(Calculations!C206:N206))</f>
        <v>34.003333333333337</v>
      </c>
      <c r="P205" s="70">
        <f>IF(ISERROR(STDEV(Calculations!C206:N206)),"",IF(COUNT(Calculations!C206:N206)&lt;3,"N/A",STDEV(Calculations!C206:N206)))</f>
        <v>0.86326898087058057</v>
      </c>
    </row>
    <row r="206" spans="1:16" ht="15" customHeight="1" x14ac:dyDescent="0.3">
      <c r="A206" s="66" t="str">
        <f>'Gene Table'!D206</f>
        <v>RNF10</v>
      </c>
      <c r="B206" s="18" t="s">
        <v>26987</v>
      </c>
      <c r="C206" s="67">
        <v>21</v>
      </c>
      <c r="D206" s="67">
        <v>20.94</v>
      </c>
      <c r="E206" s="67">
        <v>20.77</v>
      </c>
      <c r="F206" s="68"/>
      <c r="G206" s="68"/>
      <c r="H206" s="68"/>
      <c r="I206" s="68"/>
      <c r="J206" s="68"/>
      <c r="K206" s="68"/>
      <c r="L206" s="68"/>
      <c r="M206" s="68"/>
      <c r="N206" s="68"/>
      <c r="O206" s="70">
        <f>IF(ISERROR(AVERAGE(Calculations!C207:N207)),"",AVERAGE(Calculations!C207:N207))</f>
        <v>20.903333333333332</v>
      </c>
      <c r="P206" s="70">
        <f>IF(ISERROR(STDEV(Calculations!C207:N207)),"",IF(COUNT(Calculations!C207:N207)&lt;3,"N/A",STDEV(Calculations!C207:N207)))</f>
        <v>0.11930353445448898</v>
      </c>
    </row>
    <row r="207" spans="1:16" ht="15" customHeight="1" x14ac:dyDescent="0.3">
      <c r="A207" s="66" t="str">
        <f>'Gene Table'!D207</f>
        <v>RNF103</v>
      </c>
      <c r="B207" s="18" t="s">
        <v>26988</v>
      </c>
      <c r="C207" s="67">
        <v>35.17</v>
      </c>
      <c r="D207" s="67">
        <v>35.06</v>
      </c>
      <c r="E207" s="67">
        <v>34.44</v>
      </c>
      <c r="F207" s="68"/>
      <c r="G207" s="68"/>
      <c r="H207" s="68"/>
      <c r="I207" s="68"/>
      <c r="J207" s="68"/>
      <c r="K207" s="68"/>
      <c r="L207" s="68"/>
      <c r="M207" s="68"/>
      <c r="N207" s="68"/>
      <c r="O207" s="70">
        <f>IF(ISERROR(AVERAGE(Calculations!C208:N208)),"",AVERAGE(Calculations!C208:N208))</f>
        <v>34.813333333333333</v>
      </c>
      <c r="P207" s="70">
        <f>IF(ISERROR(STDEV(Calculations!C208:N208)),"",IF(COUNT(Calculations!C208:N208)&lt;3,"N/A",STDEV(Calculations!C208:N208)))</f>
        <v>0.32331615074619174</v>
      </c>
    </row>
    <row r="208" spans="1:16" ht="15" customHeight="1" x14ac:dyDescent="0.3">
      <c r="A208" s="66" t="str">
        <f>'Gene Table'!D208</f>
        <v>RNF11</v>
      </c>
      <c r="B208" s="18" t="s">
        <v>26989</v>
      </c>
      <c r="C208" s="67">
        <v>33.1</v>
      </c>
      <c r="D208" s="67">
        <v>33.11</v>
      </c>
      <c r="E208" s="67">
        <v>33.130000000000003</v>
      </c>
      <c r="F208" s="68"/>
      <c r="G208" s="68"/>
      <c r="H208" s="68"/>
      <c r="I208" s="68"/>
      <c r="J208" s="68"/>
      <c r="K208" s="68"/>
      <c r="L208" s="68"/>
      <c r="M208" s="68"/>
      <c r="N208" s="68"/>
      <c r="O208" s="70">
        <f>IF(ISERROR(AVERAGE(Calculations!C209:N209)),"",AVERAGE(Calculations!C209:N209))</f>
        <v>33.113333333333337</v>
      </c>
      <c r="P208" s="70">
        <f>IF(ISERROR(STDEV(Calculations!C209:N209)),"",IF(COUNT(Calculations!C209:N209)&lt;3,"N/A",STDEV(Calculations!C209:N209)))</f>
        <v>1.5275252316520303E-2</v>
      </c>
    </row>
    <row r="209" spans="1:16" ht="15" customHeight="1" x14ac:dyDescent="0.3">
      <c r="A209" s="66" t="str">
        <f>'Gene Table'!D209</f>
        <v>RNF111</v>
      </c>
      <c r="B209" s="18" t="s">
        <v>26990</v>
      </c>
      <c r="C209" s="67">
        <v>25.02</v>
      </c>
      <c r="D209" s="67">
        <v>25</v>
      </c>
      <c r="E209" s="67">
        <v>24.89</v>
      </c>
      <c r="F209" s="68"/>
      <c r="G209" s="68"/>
      <c r="H209" s="68"/>
      <c r="I209" s="68"/>
      <c r="J209" s="68"/>
      <c r="K209" s="68"/>
      <c r="L209" s="68"/>
      <c r="M209" s="68"/>
      <c r="N209" s="68"/>
      <c r="O209" s="70">
        <f>IF(ISERROR(AVERAGE(Calculations!C210:N210)),"",AVERAGE(Calculations!C210:N210))</f>
        <v>24.97</v>
      </c>
      <c r="P209" s="70">
        <f>IF(ISERROR(STDEV(Calculations!C210:N210)),"",IF(COUNT(Calculations!C210:N210)&lt;3,"N/A",STDEV(Calculations!C210:N210)))</f>
        <v>6.9999999999999521E-2</v>
      </c>
    </row>
    <row r="210" spans="1:16" ht="15" customHeight="1" x14ac:dyDescent="0.3">
      <c r="A210" s="66" t="str">
        <f>'Gene Table'!D210</f>
        <v>RNF113A</v>
      </c>
      <c r="B210" s="18" t="s">
        <v>26991</v>
      </c>
      <c r="C210" s="67" t="s">
        <v>364</v>
      </c>
      <c r="D210" s="67" t="s">
        <v>364</v>
      </c>
      <c r="E210" s="67">
        <v>36.380000000000003</v>
      </c>
      <c r="F210" s="68"/>
      <c r="G210" s="68"/>
      <c r="H210" s="68"/>
      <c r="I210" s="68"/>
      <c r="J210" s="68"/>
      <c r="K210" s="68"/>
      <c r="L210" s="68"/>
      <c r="M210" s="68"/>
      <c r="N210" s="68"/>
      <c r="O210" s="70">
        <f>IF(ISERROR(AVERAGE(Calculations!C211:N211)),"",AVERAGE(Calculations!C211:N211))</f>
        <v>35</v>
      </c>
      <c r="P210" s="70">
        <f>IF(ISERROR(STDEV(Calculations!C211:N211)),"",IF(COUNT(Calculations!C211:N211)&lt;3,"N/A",STDEV(Calculations!C211:N211)))</f>
        <v>0</v>
      </c>
    </row>
    <row r="211" spans="1:16" ht="15" customHeight="1" x14ac:dyDescent="0.3">
      <c r="A211" s="66" t="str">
        <f>'Gene Table'!D211</f>
        <v>RNF114</v>
      </c>
      <c r="B211" s="18" t="s">
        <v>26992</v>
      </c>
      <c r="C211" s="67" t="s">
        <v>364</v>
      </c>
      <c r="D211" s="67" t="s">
        <v>364</v>
      </c>
      <c r="E211" s="67" t="s">
        <v>364</v>
      </c>
      <c r="F211" s="68"/>
      <c r="G211" s="68"/>
      <c r="H211" s="68"/>
      <c r="I211" s="68"/>
      <c r="J211" s="68"/>
      <c r="K211" s="68"/>
      <c r="L211" s="68"/>
      <c r="M211" s="68"/>
      <c r="N211" s="68"/>
      <c r="O211" s="70">
        <f>IF(ISERROR(AVERAGE(Calculations!C212:N212)),"",AVERAGE(Calculations!C212:N212))</f>
        <v>35</v>
      </c>
      <c r="P211" s="70">
        <f>IF(ISERROR(STDEV(Calculations!C212:N212)),"",IF(COUNT(Calculations!C212:N212)&lt;3,"N/A",STDEV(Calculations!C212:N212)))</f>
        <v>0</v>
      </c>
    </row>
    <row r="212" spans="1:16" ht="15" customHeight="1" x14ac:dyDescent="0.3">
      <c r="A212" s="66" t="str">
        <f>'Gene Table'!D212</f>
        <v>RNF115</v>
      </c>
      <c r="B212" s="18" t="s">
        <v>26993</v>
      </c>
      <c r="C212" s="67" t="s">
        <v>364</v>
      </c>
      <c r="D212" s="67" t="s">
        <v>364</v>
      </c>
      <c r="E212" s="67">
        <v>35.93</v>
      </c>
      <c r="F212" s="68"/>
      <c r="G212" s="68"/>
      <c r="H212" s="68"/>
      <c r="I212" s="68"/>
      <c r="J212" s="68"/>
      <c r="K212" s="68"/>
      <c r="L212" s="68"/>
      <c r="M212" s="68"/>
      <c r="N212" s="68"/>
      <c r="O212" s="70">
        <f>IF(ISERROR(AVERAGE(Calculations!C213:N213)),"",AVERAGE(Calculations!C213:N213))</f>
        <v>35</v>
      </c>
      <c r="P212" s="70">
        <f>IF(ISERROR(STDEV(Calculations!C213:N213)),"",IF(COUNT(Calculations!C213:N213)&lt;3,"N/A",STDEV(Calculations!C213:N213)))</f>
        <v>0</v>
      </c>
    </row>
    <row r="213" spans="1:16" ht="15" customHeight="1" x14ac:dyDescent="0.3">
      <c r="A213" s="66" t="str">
        <f>'Gene Table'!D213</f>
        <v>RNF121</v>
      </c>
      <c r="B213" s="18" t="s">
        <v>26994</v>
      </c>
      <c r="C213" s="67" t="s">
        <v>364</v>
      </c>
      <c r="D213" s="67">
        <v>35.880000000000003</v>
      </c>
      <c r="E213" s="67">
        <v>37.31</v>
      </c>
      <c r="F213" s="68"/>
      <c r="G213" s="68"/>
      <c r="H213" s="68"/>
      <c r="I213" s="68"/>
      <c r="J213" s="68"/>
      <c r="K213" s="68"/>
      <c r="L213" s="68"/>
      <c r="M213" s="68"/>
      <c r="N213" s="68"/>
      <c r="O213" s="70">
        <f>IF(ISERROR(AVERAGE(Calculations!C214:N214)),"",AVERAGE(Calculations!C214:N214))</f>
        <v>35</v>
      </c>
      <c r="P213" s="70">
        <f>IF(ISERROR(STDEV(Calculations!C214:N214)),"",IF(COUNT(Calculations!C214:N214)&lt;3,"N/A",STDEV(Calculations!C214:N214)))</f>
        <v>0</v>
      </c>
    </row>
    <row r="214" spans="1:16" ht="15" customHeight="1" x14ac:dyDescent="0.3">
      <c r="A214" s="66" t="str">
        <f>'Gene Table'!D214</f>
        <v>RNF123</v>
      </c>
      <c r="B214" s="18" t="s">
        <v>26995</v>
      </c>
      <c r="C214" s="67">
        <v>31.74</v>
      </c>
      <c r="D214" s="67">
        <v>31.72</v>
      </c>
      <c r="E214" s="67">
        <v>32.22</v>
      </c>
      <c r="F214" s="68"/>
      <c r="G214" s="68"/>
      <c r="H214" s="68"/>
      <c r="I214" s="68"/>
      <c r="J214" s="68"/>
      <c r="K214" s="68"/>
      <c r="L214" s="68"/>
      <c r="M214" s="68"/>
      <c r="N214" s="68"/>
      <c r="O214" s="70">
        <f>IF(ISERROR(AVERAGE(Calculations!C215:N215)),"",AVERAGE(Calculations!C215:N215))</f>
        <v>31.893333333333331</v>
      </c>
      <c r="P214" s="70">
        <f>IF(ISERROR(STDEV(Calculations!C215:N215)),"",IF(COUNT(Calculations!C215:N215)&lt;3,"N/A",STDEV(Calculations!C215:N215)))</f>
        <v>0.28307831660749538</v>
      </c>
    </row>
    <row r="215" spans="1:16" ht="15" customHeight="1" x14ac:dyDescent="0.3">
      <c r="A215" s="66" t="str">
        <f>'Gene Table'!D215</f>
        <v>RNF125</v>
      </c>
      <c r="B215" s="18" t="s">
        <v>26996</v>
      </c>
      <c r="C215" s="67">
        <v>35.93</v>
      </c>
      <c r="D215" s="67">
        <v>35.75</v>
      </c>
      <c r="E215" s="67">
        <v>34.06</v>
      </c>
      <c r="F215" s="68"/>
      <c r="G215" s="68"/>
      <c r="H215" s="68"/>
      <c r="I215" s="68"/>
      <c r="J215" s="68"/>
      <c r="K215" s="68"/>
      <c r="L215" s="68"/>
      <c r="M215" s="68"/>
      <c r="N215" s="68"/>
      <c r="O215" s="70">
        <f>IF(ISERROR(AVERAGE(Calculations!C216:N216)),"",AVERAGE(Calculations!C216:N216))</f>
        <v>34.686666666666667</v>
      </c>
      <c r="P215" s="70">
        <f>IF(ISERROR(STDEV(Calculations!C216:N216)),"",IF(COUNT(Calculations!C216:N216)&lt;3,"N/A",STDEV(Calculations!C216:N216)))</f>
        <v>0.54270925303824691</v>
      </c>
    </row>
    <row r="216" spans="1:16" ht="15" customHeight="1" x14ac:dyDescent="0.3">
      <c r="A216" s="66" t="str">
        <f>'Gene Table'!D216</f>
        <v>RNF126</v>
      </c>
      <c r="B216" s="18" t="s">
        <v>26997</v>
      </c>
      <c r="C216" s="67">
        <v>39.28</v>
      </c>
      <c r="D216" s="67">
        <v>35.81</v>
      </c>
      <c r="E216" s="67">
        <v>33.549999999999997</v>
      </c>
      <c r="F216" s="68"/>
      <c r="G216" s="68"/>
      <c r="H216" s="68"/>
      <c r="I216" s="68"/>
      <c r="J216" s="68"/>
      <c r="K216" s="68"/>
      <c r="L216" s="68"/>
      <c r="M216" s="68"/>
      <c r="N216" s="68"/>
      <c r="O216" s="70">
        <f>IF(ISERROR(AVERAGE(Calculations!C217:N217)),"",AVERAGE(Calculations!C217:N217))</f>
        <v>34.516666666666666</v>
      </c>
      <c r="P216" s="70">
        <f>IF(ISERROR(STDEV(Calculations!C217:N217)),"",IF(COUNT(Calculations!C217:N217)&lt;3,"N/A",STDEV(Calculations!C217:N217)))</f>
        <v>0.83715789032495902</v>
      </c>
    </row>
    <row r="217" spans="1:16" ht="15" customHeight="1" x14ac:dyDescent="0.3">
      <c r="A217" s="66" t="str">
        <f>'Gene Table'!D217</f>
        <v>RNF128</v>
      </c>
      <c r="B217" s="18" t="s">
        <v>26998</v>
      </c>
      <c r="C217" s="67">
        <v>39.700000000000003</v>
      </c>
      <c r="D217" s="67">
        <v>35.1</v>
      </c>
      <c r="E217" s="67">
        <v>34.4</v>
      </c>
      <c r="F217" s="68"/>
      <c r="G217" s="68"/>
      <c r="H217" s="68"/>
      <c r="I217" s="68"/>
      <c r="J217" s="68"/>
      <c r="K217" s="68"/>
      <c r="L217" s="68"/>
      <c r="M217" s="68"/>
      <c r="N217" s="68"/>
      <c r="O217" s="70">
        <f>IF(ISERROR(AVERAGE(Calculations!C218:N218)),"",AVERAGE(Calculations!C218:N218))</f>
        <v>34.800000000000004</v>
      </c>
      <c r="P217" s="70">
        <f>IF(ISERROR(STDEV(Calculations!C218:N218)),"",IF(COUNT(Calculations!C218:N218)&lt;3,"N/A",STDEV(Calculations!C218:N218)))</f>
        <v>0.34641016151377629</v>
      </c>
    </row>
    <row r="218" spans="1:16" ht="15" customHeight="1" x14ac:dyDescent="0.3">
      <c r="A218" s="66" t="str">
        <f>'Gene Table'!D218</f>
        <v>RNF13</v>
      </c>
      <c r="B218" s="18" t="s">
        <v>26999</v>
      </c>
      <c r="C218" s="67">
        <v>34.03</v>
      </c>
      <c r="D218" s="67">
        <v>33.92</v>
      </c>
      <c r="E218" s="67">
        <v>32.64</v>
      </c>
      <c r="F218" s="68"/>
      <c r="G218" s="68"/>
      <c r="H218" s="68"/>
      <c r="I218" s="68"/>
      <c r="J218" s="68"/>
      <c r="K218" s="68"/>
      <c r="L218" s="68"/>
      <c r="M218" s="68"/>
      <c r="N218" s="68"/>
      <c r="O218" s="70">
        <f>IF(ISERROR(AVERAGE(Calculations!C219:N219)),"",AVERAGE(Calculations!C219:N219))</f>
        <v>33.53</v>
      </c>
      <c r="P218" s="70">
        <f>IF(ISERROR(STDEV(Calculations!C219:N219)),"",IF(COUNT(Calculations!C219:N219)&lt;3,"N/A",STDEV(Calculations!C219:N219)))</f>
        <v>0.77272245987806043</v>
      </c>
    </row>
    <row r="219" spans="1:16" ht="15" customHeight="1" x14ac:dyDescent="0.3">
      <c r="A219" s="66" t="str">
        <f>'Gene Table'!D219</f>
        <v>RNF130</v>
      </c>
      <c r="B219" s="18" t="s">
        <v>27000</v>
      </c>
      <c r="C219" s="67" t="s">
        <v>364</v>
      </c>
      <c r="D219" s="67" t="s">
        <v>364</v>
      </c>
      <c r="E219" s="67">
        <v>35.770000000000003</v>
      </c>
      <c r="F219" s="68"/>
      <c r="G219" s="68"/>
      <c r="H219" s="68"/>
      <c r="I219" s="68"/>
      <c r="J219" s="68"/>
      <c r="K219" s="68"/>
      <c r="L219" s="68"/>
      <c r="M219" s="68"/>
      <c r="N219" s="68"/>
      <c r="O219" s="70">
        <f>IF(ISERROR(AVERAGE(Calculations!C220:N220)),"",AVERAGE(Calculations!C220:N220))</f>
        <v>35</v>
      </c>
      <c r="P219" s="70">
        <f>IF(ISERROR(STDEV(Calculations!C220:N220)),"",IF(COUNT(Calculations!C220:N220)&lt;3,"N/A",STDEV(Calculations!C220:N220)))</f>
        <v>0</v>
      </c>
    </row>
    <row r="220" spans="1:16" ht="15" customHeight="1" x14ac:dyDescent="0.3">
      <c r="A220" s="66" t="str">
        <f>'Gene Table'!D220</f>
        <v>RNF135</v>
      </c>
      <c r="B220" s="18" t="s">
        <v>27001</v>
      </c>
      <c r="C220" s="67">
        <v>31.18</v>
      </c>
      <c r="D220" s="67">
        <v>30.82</v>
      </c>
      <c r="E220" s="67">
        <v>31.32</v>
      </c>
      <c r="F220" s="68"/>
      <c r="G220" s="68"/>
      <c r="H220" s="68"/>
      <c r="I220" s="68"/>
      <c r="J220" s="68"/>
      <c r="K220" s="68"/>
      <c r="L220" s="68"/>
      <c r="M220" s="68"/>
      <c r="N220" s="68"/>
      <c r="O220" s="70">
        <f>IF(ISERROR(AVERAGE(Calculations!C221:N221)),"",AVERAGE(Calculations!C221:N221))</f>
        <v>31.106666666666666</v>
      </c>
      <c r="P220" s="70">
        <f>IF(ISERROR(STDEV(Calculations!C221:N221)),"",IF(COUNT(Calculations!C221:N221)&lt;3,"N/A",STDEV(Calculations!C221:N221)))</f>
        <v>0.25794056162870799</v>
      </c>
    </row>
    <row r="221" spans="1:16" ht="15" customHeight="1" x14ac:dyDescent="0.3">
      <c r="A221" s="66" t="str">
        <f>'Gene Table'!D221</f>
        <v>RNF138</v>
      </c>
      <c r="B221" s="18" t="s">
        <v>27002</v>
      </c>
      <c r="C221" s="67">
        <v>13.53</v>
      </c>
      <c r="D221" s="67">
        <v>13.59</v>
      </c>
      <c r="E221" s="67">
        <v>13.59</v>
      </c>
      <c r="F221" s="68"/>
      <c r="G221" s="68"/>
      <c r="H221" s="68"/>
      <c r="I221" s="68"/>
      <c r="J221" s="68"/>
      <c r="K221" s="68"/>
      <c r="L221" s="68"/>
      <c r="M221" s="68"/>
      <c r="N221" s="68"/>
      <c r="O221" s="70">
        <f>IF(ISERROR(AVERAGE(Calculations!C222:N222)),"",AVERAGE(Calculations!C222:N222))</f>
        <v>13.569999999999999</v>
      </c>
      <c r="P221" s="70">
        <f>IF(ISERROR(STDEV(Calculations!C222:N222)),"",IF(COUNT(Calculations!C222:N222)&lt;3,"N/A",STDEV(Calculations!C222:N222)))</f>
        <v>3.4641016151377831E-2</v>
      </c>
    </row>
    <row r="222" spans="1:16" ht="15" customHeight="1" x14ac:dyDescent="0.3">
      <c r="A222" s="66" t="str">
        <f>'Gene Table'!D222</f>
        <v>RNF139</v>
      </c>
      <c r="B222" s="18" t="s">
        <v>27003</v>
      </c>
      <c r="C222" s="67">
        <v>29.52</v>
      </c>
      <c r="D222" s="67">
        <v>29.17</v>
      </c>
      <c r="E222" s="67">
        <v>29.13</v>
      </c>
      <c r="F222" s="68"/>
      <c r="G222" s="68"/>
      <c r="H222" s="68"/>
      <c r="I222" s="68"/>
      <c r="J222" s="68"/>
      <c r="K222" s="68"/>
      <c r="L222" s="68"/>
      <c r="M222" s="68"/>
      <c r="N222" s="68"/>
      <c r="O222" s="70">
        <f>IF(ISERROR(AVERAGE(Calculations!C223:N223)),"",AVERAGE(Calculations!C223:N223))</f>
        <v>29.27333333333333</v>
      </c>
      <c r="P222" s="70">
        <f>IF(ISERROR(STDEV(Calculations!C223:N223)),"",IF(COUNT(Calculations!C223:N223)&lt;3,"N/A",STDEV(Calculations!C223:N223)))</f>
        <v>0.21455380055672096</v>
      </c>
    </row>
    <row r="223" spans="1:16" ht="15" customHeight="1" x14ac:dyDescent="0.3">
      <c r="A223" s="66" t="str">
        <f>'Gene Table'!D223</f>
        <v>RNF14</v>
      </c>
      <c r="B223" s="18" t="s">
        <v>27004</v>
      </c>
      <c r="C223" s="67">
        <v>21.51</v>
      </c>
      <c r="D223" s="67">
        <v>21.46</v>
      </c>
      <c r="E223" s="67">
        <v>21.32</v>
      </c>
      <c r="F223" s="68"/>
      <c r="G223" s="68"/>
      <c r="H223" s="68"/>
      <c r="I223" s="68"/>
      <c r="J223" s="68"/>
      <c r="K223" s="68"/>
      <c r="L223" s="68"/>
      <c r="M223" s="68"/>
      <c r="N223" s="68"/>
      <c r="O223" s="70">
        <f>IF(ISERROR(AVERAGE(Calculations!C224:N224)),"",AVERAGE(Calculations!C224:N224))</f>
        <v>21.429999999999996</v>
      </c>
      <c r="P223" s="70">
        <f>IF(ISERROR(STDEV(Calculations!C224:N224)),"",IF(COUNT(Calculations!C224:N224)&lt;3,"N/A",STDEV(Calculations!C224:N224)))</f>
        <v>9.8488578017961653E-2</v>
      </c>
    </row>
    <row r="224" spans="1:16" ht="15" customHeight="1" x14ac:dyDescent="0.3">
      <c r="A224" s="66" t="str">
        <f>'Gene Table'!D224</f>
        <v>RNF144A</v>
      </c>
      <c r="B224" s="18" t="s">
        <v>27005</v>
      </c>
      <c r="C224" s="67">
        <v>24.15</v>
      </c>
      <c r="D224" s="67">
        <v>24.33</v>
      </c>
      <c r="E224" s="67">
        <v>24.19</v>
      </c>
      <c r="F224" s="68"/>
      <c r="G224" s="68"/>
      <c r="H224" s="68"/>
      <c r="I224" s="68"/>
      <c r="J224" s="68"/>
      <c r="K224" s="68"/>
      <c r="L224" s="68"/>
      <c r="M224" s="68"/>
      <c r="N224" s="68"/>
      <c r="O224" s="70">
        <f>IF(ISERROR(AVERAGE(Calculations!C225:N225)),"",AVERAGE(Calculations!C225:N225))</f>
        <v>24.223333333333333</v>
      </c>
      <c r="P224" s="70">
        <f>IF(ISERROR(STDEV(Calculations!C225:N225)),"",IF(COUNT(Calculations!C225:N225)&lt;3,"N/A",STDEV(Calculations!C225:N225)))</f>
        <v>9.4516312525051535E-2</v>
      </c>
    </row>
    <row r="225" spans="1:16" ht="15" customHeight="1" x14ac:dyDescent="0.3">
      <c r="A225" s="66" t="str">
        <f>'Gene Table'!D225</f>
        <v>RNF144B</v>
      </c>
      <c r="B225" s="18" t="s">
        <v>27006</v>
      </c>
      <c r="C225" s="67">
        <v>27.2</v>
      </c>
      <c r="D225" s="67">
        <v>27.24</v>
      </c>
      <c r="E225" s="67">
        <v>27.14</v>
      </c>
      <c r="F225" s="68"/>
      <c r="G225" s="68"/>
      <c r="H225" s="68"/>
      <c r="I225" s="68"/>
      <c r="J225" s="68"/>
      <c r="K225" s="68"/>
      <c r="L225" s="68"/>
      <c r="M225" s="68"/>
      <c r="N225" s="68"/>
      <c r="O225" s="70">
        <f>IF(ISERROR(AVERAGE(Calculations!C226:N226)),"",AVERAGE(Calculations!C226:N226))</f>
        <v>27.193333333333332</v>
      </c>
      <c r="P225" s="70">
        <f>IF(ISERROR(STDEV(Calculations!C226:N226)),"",IF(COUNT(Calculations!C226:N226)&lt;3,"N/A",STDEV(Calculations!C226:N226)))</f>
        <v>5.0332229568470589E-2</v>
      </c>
    </row>
    <row r="226" spans="1:16" ht="15" customHeight="1" x14ac:dyDescent="0.3">
      <c r="A226" s="66" t="str">
        <f>'Gene Table'!D226</f>
        <v>RNF145</v>
      </c>
      <c r="B226" s="18" t="s">
        <v>27007</v>
      </c>
      <c r="C226" s="67">
        <v>35.229999999999997</v>
      </c>
      <c r="D226" s="67">
        <v>35.58</v>
      </c>
      <c r="E226" s="67">
        <v>36.04</v>
      </c>
      <c r="F226" s="68"/>
      <c r="G226" s="68"/>
      <c r="H226" s="68"/>
      <c r="I226" s="68"/>
      <c r="J226" s="68"/>
      <c r="K226" s="68"/>
      <c r="L226" s="68"/>
      <c r="M226" s="68"/>
      <c r="N226" s="68"/>
      <c r="O226" s="70">
        <f>IF(ISERROR(AVERAGE(Calculations!C227:N227)),"",AVERAGE(Calculations!C227:N227))</f>
        <v>35</v>
      </c>
      <c r="P226" s="70">
        <f>IF(ISERROR(STDEV(Calculations!C227:N227)),"",IF(COUNT(Calculations!C227:N227)&lt;3,"N/A",STDEV(Calculations!C227:N227)))</f>
        <v>0</v>
      </c>
    </row>
    <row r="227" spans="1:16" ht="15" customHeight="1" x14ac:dyDescent="0.3">
      <c r="A227" s="66" t="str">
        <f>'Gene Table'!D227</f>
        <v>RNF146</v>
      </c>
      <c r="B227" s="18" t="s">
        <v>27008</v>
      </c>
      <c r="C227" s="67">
        <v>21.07</v>
      </c>
      <c r="D227" s="67">
        <v>21.02</v>
      </c>
      <c r="E227" s="67">
        <v>21.05</v>
      </c>
      <c r="F227" s="68"/>
      <c r="G227" s="68"/>
      <c r="H227" s="68"/>
      <c r="I227" s="68"/>
      <c r="J227" s="68"/>
      <c r="K227" s="68"/>
      <c r="L227" s="68"/>
      <c r="M227" s="68"/>
      <c r="N227" s="68"/>
      <c r="O227" s="70">
        <f>IF(ISERROR(AVERAGE(Calculations!C228:N228)),"",AVERAGE(Calculations!C228:N228))</f>
        <v>21.046666666666667</v>
      </c>
      <c r="P227" s="70">
        <f>IF(ISERROR(STDEV(Calculations!C228:N228)),"",IF(COUNT(Calculations!C228:N228)&lt;3,"N/A",STDEV(Calculations!C228:N228)))</f>
        <v>2.5166114784236235E-2</v>
      </c>
    </row>
    <row r="228" spans="1:16" ht="15" customHeight="1" x14ac:dyDescent="0.3">
      <c r="A228" s="66" t="str">
        <f>'Gene Table'!D228</f>
        <v>RNF150</v>
      </c>
      <c r="B228" s="18" t="s">
        <v>27009</v>
      </c>
      <c r="C228" s="67">
        <v>23.55</v>
      </c>
      <c r="D228" s="67">
        <v>23.62</v>
      </c>
      <c r="E228" s="67">
        <v>23.57</v>
      </c>
      <c r="F228" s="68"/>
      <c r="G228" s="68"/>
      <c r="H228" s="68"/>
      <c r="I228" s="68"/>
      <c r="J228" s="68"/>
      <c r="K228" s="68"/>
      <c r="L228" s="68"/>
      <c r="M228" s="68"/>
      <c r="N228" s="68"/>
      <c r="O228" s="70">
        <f>IF(ISERROR(AVERAGE(Calculations!C229:N229)),"",AVERAGE(Calculations!C229:N229))</f>
        <v>23.580000000000002</v>
      </c>
      <c r="P228" s="70">
        <f>IF(ISERROR(STDEV(Calculations!C229:N229)),"",IF(COUNT(Calculations!C229:N229)&lt;3,"N/A",STDEV(Calculations!C229:N229)))</f>
        <v>3.6055512754640105E-2</v>
      </c>
    </row>
    <row r="229" spans="1:16" ht="15" customHeight="1" x14ac:dyDescent="0.3">
      <c r="A229" s="66" t="str">
        <f>'Gene Table'!D229</f>
        <v>RNF152</v>
      </c>
      <c r="B229" s="18" t="s">
        <v>27010</v>
      </c>
      <c r="C229" s="67">
        <v>29.38</v>
      </c>
      <c r="D229" s="67">
        <v>29.68</v>
      </c>
      <c r="E229" s="67">
        <v>29.32</v>
      </c>
      <c r="F229" s="68"/>
      <c r="G229" s="68"/>
      <c r="H229" s="68"/>
      <c r="I229" s="68"/>
      <c r="J229" s="68"/>
      <c r="K229" s="68"/>
      <c r="L229" s="68"/>
      <c r="M229" s="68"/>
      <c r="N229" s="68"/>
      <c r="O229" s="70">
        <f>IF(ISERROR(AVERAGE(Calculations!C230:N230)),"",AVERAGE(Calculations!C230:N230))</f>
        <v>29.459999999999997</v>
      </c>
      <c r="P229" s="70">
        <f>IF(ISERROR(STDEV(Calculations!C230:N230)),"",IF(COUNT(Calculations!C230:N230)&lt;3,"N/A",STDEV(Calculations!C230:N230)))</f>
        <v>0.19287301521985903</v>
      </c>
    </row>
    <row r="230" spans="1:16" ht="15" customHeight="1" x14ac:dyDescent="0.3">
      <c r="A230" s="66" t="str">
        <f>'Gene Table'!D230</f>
        <v>RNF166</v>
      </c>
      <c r="B230" s="18" t="s">
        <v>27011</v>
      </c>
      <c r="C230" s="67">
        <v>23.53</v>
      </c>
      <c r="D230" s="67">
        <v>23.58</v>
      </c>
      <c r="E230" s="67">
        <v>23.46</v>
      </c>
      <c r="F230" s="68"/>
      <c r="G230" s="68"/>
      <c r="H230" s="68"/>
      <c r="I230" s="68"/>
      <c r="J230" s="68"/>
      <c r="K230" s="68"/>
      <c r="L230" s="68"/>
      <c r="M230" s="68"/>
      <c r="N230" s="68"/>
      <c r="O230" s="70">
        <f>IF(ISERROR(AVERAGE(Calculations!C231:N231)),"",AVERAGE(Calculations!C231:N231))</f>
        <v>23.52333333333333</v>
      </c>
      <c r="P230" s="70">
        <f>IF(ISERROR(STDEV(Calculations!C231:N231)),"",IF(COUNT(Calculations!C231:N231)&lt;3,"N/A",STDEV(Calculations!C231:N231)))</f>
        <v>6.0277137733415892E-2</v>
      </c>
    </row>
    <row r="231" spans="1:16" ht="15" customHeight="1" x14ac:dyDescent="0.3">
      <c r="A231" s="66" t="str">
        <f>'Gene Table'!D231</f>
        <v>RNF167</v>
      </c>
      <c r="B231" s="18" t="s">
        <v>27012</v>
      </c>
      <c r="C231" s="67">
        <v>21.52</v>
      </c>
      <c r="D231" s="67">
        <v>21.64</v>
      </c>
      <c r="E231" s="67">
        <v>21.37</v>
      </c>
      <c r="F231" s="68"/>
      <c r="G231" s="68"/>
      <c r="H231" s="68"/>
      <c r="I231" s="68"/>
      <c r="J231" s="68"/>
      <c r="K231" s="68"/>
      <c r="L231" s="68"/>
      <c r="M231" s="68"/>
      <c r="N231" s="68"/>
      <c r="O231" s="70">
        <f>IF(ISERROR(AVERAGE(Calculations!C232:N232)),"",AVERAGE(Calculations!C232:N232))</f>
        <v>21.51</v>
      </c>
      <c r="P231" s="70">
        <f>IF(ISERROR(STDEV(Calculations!C232:N232)),"",IF(COUNT(Calculations!C232:N232)&lt;3,"N/A",STDEV(Calculations!C232:N232)))</f>
        <v>0.13527749258468658</v>
      </c>
    </row>
    <row r="232" spans="1:16" ht="15" customHeight="1" x14ac:dyDescent="0.3">
      <c r="A232" s="66" t="str">
        <f>'Gene Table'!D232</f>
        <v>RNF168</v>
      </c>
      <c r="B232" s="18" t="s">
        <v>27013</v>
      </c>
      <c r="C232" s="67">
        <v>38.340000000000003</v>
      </c>
      <c r="D232" s="67">
        <v>38.72</v>
      </c>
      <c r="E232" s="67">
        <v>37.28</v>
      </c>
      <c r="F232" s="68"/>
      <c r="G232" s="68"/>
      <c r="H232" s="68"/>
      <c r="I232" s="68"/>
      <c r="J232" s="68"/>
      <c r="K232" s="68"/>
      <c r="L232" s="68"/>
      <c r="M232" s="68"/>
      <c r="N232" s="68"/>
      <c r="O232" s="70">
        <f>IF(ISERROR(AVERAGE(Calculations!C233:N233)),"",AVERAGE(Calculations!C233:N233))</f>
        <v>35</v>
      </c>
      <c r="P232" s="70">
        <f>IF(ISERROR(STDEV(Calculations!C233:N233)),"",IF(COUNT(Calculations!C233:N233)&lt;3,"N/A",STDEV(Calculations!C233:N233)))</f>
        <v>0</v>
      </c>
    </row>
    <row r="233" spans="1:16" ht="15" customHeight="1" x14ac:dyDescent="0.3">
      <c r="A233" s="66" t="str">
        <f>'Gene Table'!D233</f>
        <v>RNF170</v>
      </c>
      <c r="B233" s="18" t="s">
        <v>27014</v>
      </c>
      <c r="C233" s="67">
        <v>29.12</v>
      </c>
      <c r="D233" s="67">
        <v>28.55</v>
      </c>
      <c r="E233" s="67">
        <v>28.68</v>
      </c>
      <c r="F233" s="68"/>
      <c r="G233" s="68"/>
      <c r="H233" s="68"/>
      <c r="I233" s="68"/>
      <c r="J233" s="68"/>
      <c r="K233" s="68"/>
      <c r="L233" s="68"/>
      <c r="M233" s="68"/>
      <c r="N233" s="68"/>
      <c r="O233" s="70">
        <f>IF(ISERROR(AVERAGE(Calculations!C234:N234)),"",AVERAGE(Calculations!C234:N234))</f>
        <v>28.783333333333331</v>
      </c>
      <c r="P233" s="70">
        <f>IF(ISERROR(STDEV(Calculations!C234:N234)),"",IF(COUNT(Calculations!C234:N234)&lt;3,"N/A",STDEV(Calculations!C234:N234)))</f>
        <v>0.29871948937646087</v>
      </c>
    </row>
    <row r="234" spans="1:16" ht="15" customHeight="1" x14ac:dyDescent="0.3">
      <c r="A234" s="66" t="str">
        <f>'Gene Table'!D234</f>
        <v>RNF175</v>
      </c>
      <c r="B234" s="18" t="s">
        <v>27015</v>
      </c>
      <c r="C234" s="67" t="s">
        <v>364</v>
      </c>
      <c r="D234" s="67" t="s">
        <v>364</v>
      </c>
      <c r="E234" s="67" t="s">
        <v>364</v>
      </c>
      <c r="F234" s="68"/>
      <c r="G234" s="68"/>
      <c r="H234" s="68"/>
      <c r="I234" s="68"/>
      <c r="J234" s="68"/>
      <c r="K234" s="68"/>
      <c r="L234" s="68"/>
      <c r="M234" s="68"/>
      <c r="N234" s="68"/>
      <c r="O234" s="70">
        <f>IF(ISERROR(AVERAGE(Calculations!C235:N235)),"",AVERAGE(Calculations!C235:N235))</f>
        <v>35</v>
      </c>
      <c r="P234" s="70">
        <f>IF(ISERROR(STDEV(Calculations!C235:N235)),"",IF(COUNT(Calculations!C235:N235)&lt;3,"N/A",STDEV(Calculations!C235:N235)))</f>
        <v>0</v>
      </c>
    </row>
    <row r="235" spans="1:16" ht="15" customHeight="1" x14ac:dyDescent="0.3">
      <c r="A235" s="66" t="str">
        <f>'Gene Table'!D235</f>
        <v>RNF181</v>
      </c>
      <c r="B235" s="18" t="s">
        <v>27016</v>
      </c>
      <c r="C235" s="67">
        <v>29.09</v>
      </c>
      <c r="D235" s="67">
        <v>29.17</v>
      </c>
      <c r="E235" s="67">
        <v>29.15</v>
      </c>
      <c r="F235" s="68"/>
      <c r="G235" s="68"/>
      <c r="H235" s="68"/>
      <c r="I235" s="68"/>
      <c r="J235" s="68"/>
      <c r="K235" s="68"/>
      <c r="L235" s="68"/>
      <c r="M235" s="68"/>
      <c r="N235" s="68"/>
      <c r="O235" s="70">
        <f>IF(ISERROR(AVERAGE(Calculations!C236:N236)),"",AVERAGE(Calculations!C236:N236))</f>
        <v>29.136666666666667</v>
      </c>
      <c r="P235" s="70">
        <f>IF(ISERROR(STDEV(Calculations!C236:N236)),"",IF(COUNT(Calculations!C236:N236)&lt;3,"N/A",STDEV(Calculations!C236:N236)))</f>
        <v>4.1633319989323188E-2</v>
      </c>
    </row>
    <row r="236" spans="1:16" ht="15" customHeight="1" x14ac:dyDescent="0.3">
      <c r="A236" s="66" t="str">
        <f>'Gene Table'!D236</f>
        <v>RNF187</v>
      </c>
      <c r="B236" s="18" t="s">
        <v>27017</v>
      </c>
      <c r="C236" s="67">
        <v>34.299999999999997</v>
      </c>
      <c r="D236" s="67">
        <v>34.29</v>
      </c>
      <c r="E236" s="67">
        <v>35.32</v>
      </c>
      <c r="F236" s="68"/>
      <c r="G236" s="68"/>
      <c r="H236" s="68"/>
      <c r="I236" s="68"/>
      <c r="J236" s="68"/>
      <c r="K236" s="68"/>
      <c r="L236" s="68"/>
      <c r="M236" s="68"/>
      <c r="N236" s="68"/>
      <c r="O236" s="70">
        <f>IF(ISERROR(AVERAGE(Calculations!C237:N237)),"",AVERAGE(Calculations!C237:N237))</f>
        <v>34.53</v>
      </c>
      <c r="P236" s="70">
        <f>IF(ISERROR(STDEV(Calculations!C237:N237)),"",IF(COUNT(Calculations!C237:N237)&lt;3,"N/A",STDEV(Calculations!C237:N237)))</f>
        <v>0.40706264874095344</v>
      </c>
    </row>
    <row r="237" spans="1:16" ht="15" customHeight="1" x14ac:dyDescent="0.3">
      <c r="A237" s="66" t="str">
        <f>'Gene Table'!D237</f>
        <v>RNF19A</v>
      </c>
      <c r="B237" s="18" t="s">
        <v>27018</v>
      </c>
      <c r="C237" s="67">
        <v>24.12</v>
      </c>
      <c r="D237" s="67">
        <v>24.33</v>
      </c>
      <c r="E237" s="67">
        <v>24.17</v>
      </c>
      <c r="F237" s="68"/>
      <c r="G237" s="68"/>
      <c r="H237" s="68"/>
      <c r="I237" s="68"/>
      <c r="J237" s="68"/>
      <c r="K237" s="68"/>
      <c r="L237" s="68"/>
      <c r="M237" s="68"/>
      <c r="N237" s="68"/>
      <c r="O237" s="70">
        <f>IF(ISERROR(AVERAGE(Calculations!C238:N238)),"",AVERAGE(Calculations!C238:N238))</f>
        <v>24.206666666666667</v>
      </c>
      <c r="P237" s="70">
        <f>IF(ISERROR(STDEV(Calculations!C238:N238)),"",IF(COUNT(Calculations!C238:N238)&lt;3,"N/A",STDEV(Calculations!C238:N238)))</f>
        <v>0.10969655114602725</v>
      </c>
    </row>
    <row r="238" spans="1:16" ht="15" customHeight="1" x14ac:dyDescent="0.3">
      <c r="A238" s="66" t="str">
        <f>'Gene Table'!D238</f>
        <v>RNF19B</v>
      </c>
      <c r="B238" s="18" t="s">
        <v>27019</v>
      </c>
      <c r="C238" s="67">
        <v>29.33</v>
      </c>
      <c r="D238" s="67">
        <v>18.62</v>
      </c>
      <c r="E238" s="67">
        <v>18.63</v>
      </c>
      <c r="F238" s="68"/>
      <c r="G238" s="68"/>
      <c r="H238" s="68"/>
      <c r="I238" s="68"/>
      <c r="J238" s="68"/>
      <c r="K238" s="68"/>
      <c r="L238" s="68"/>
      <c r="M238" s="68"/>
      <c r="N238" s="68"/>
      <c r="O238" s="70">
        <f>IF(ISERROR(AVERAGE(Calculations!C239:N239)),"",AVERAGE(Calculations!C239:N239))</f>
        <v>22.193333333333332</v>
      </c>
      <c r="P238" s="70">
        <f>IF(ISERROR(STDEV(Calculations!C239:N239)),"",IF(COUNT(Calculations!C239:N239)&lt;3,"N/A",STDEV(Calculations!C239:N239)))</f>
        <v>6.1805366541533688</v>
      </c>
    </row>
    <row r="239" spans="1:16" ht="15" customHeight="1" x14ac:dyDescent="0.3">
      <c r="A239" s="66" t="str">
        <f>'Gene Table'!D239</f>
        <v>RNF2</v>
      </c>
      <c r="B239" s="18" t="s">
        <v>27020</v>
      </c>
      <c r="C239" s="67">
        <v>18.23</v>
      </c>
      <c r="D239" s="67">
        <v>35.229999999999997</v>
      </c>
      <c r="E239" s="67">
        <v>36.61</v>
      </c>
      <c r="F239" s="68"/>
      <c r="G239" s="68"/>
      <c r="H239" s="68"/>
      <c r="I239" s="68"/>
      <c r="J239" s="68"/>
      <c r="K239" s="68"/>
      <c r="L239" s="68"/>
      <c r="M239" s="68"/>
      <c r="N239" s="68"/>
      <c r="O239" s="70">
        <f>IF(ISERROR(AVERAGE(Calculations!C240:N240)),"",AVERAGE(Calculations!C240:N240))</f>
        <v>29.41</v>
      </c>
      <c r="P239" s="70">
        <f>IF(ISERROR(STDEV(Calculations!C240:N240)),"",IF(COUNT(Calculations!C240:N240)&lt;3,"N/A",STDEV(Calculations!C240:N240)))</f>
        <v>9.6821640143100165</v>
      </c>
    </row>
    <row r="240" spans="1:16" ht="15" customHeight="1" x14ac:dyDescent="0.3">
      <c r="A240" s="66" t="str">
        <f>'Gene Table'!D240</f>
        <v>RNF20</v>
      </c>
      <c r="B240" s="18" t="s">
        <v>27021</v>
      </c>
      <c r="C240" s="67">
        <v>28.88</v>
      </c>
      <c r="D240" s="67">
        <v>28.03</v>
      </c>
      <c r="E240" s="67">
        <v>27.73</v>
      </c>
      <c r="F240" s="68"/>
      <c r="G240" s="68"/>
      <c r="H240" s="68"/>
      <c r="I240" s="68"/>
      <c r="J240" s="68"/>
      <c r="K240" s="68"/>
      <c r="L240" s="68"/>
      <c r="M240" s="68"/>
      <c r="N240" s="68"/>
      <c r="O240" s="70">
        <f>IF(ISERROR(AVERAGE(Calculations!C241:N241)),"",AVERAGE(Calculations!C241:N241))</f>
        <v>28.213333333333335</v>
      </c>
      <c r="P240" s="70">
        <f>IF(ISERROR(STDEV(Calculations!C241:N241)),"",IF(COUNT(Calculations!C241:N241)&lt;3,"N/A",STDEV(Calculations!C241:N241)))</f>
        <v>0.59651767227244179</v>
      </c>
    </row>
    <row r="241" spans="1:16" ht="15" customHeight="1" x14ac:dyDescent="0.3">
      <c r="A241" s="66" t="str">
        <f>'Gene Table'!D241</f>
        <v>RNF207</v>
      </c>
      <c r="B241" s="18" t="s">
        <v>27022</v>
      </c>
      <c r="C241" s="67">
        <v>28.56</v>
      </c>
      <c r="D241" s="67">
        <v>30.07</v>
      </c>
      <c r="E241" s="67">
        <v>24.12</v>
      </c>
      <c r="F241" s="68"/>
      <c r="G241" s="68"/>
      <c r="H241" s="68"/>
      <c r="I241" s="68"/>
      <c r="J241" s="68"/>
      <c r="K241" s="68"/>
      <c r="L241" s="68"/>
      <c r="M241" s="68"/>
      <c r="N241" s="68"/>
      <c r="O241" s="70">
        <f>IF(ISERROR(AVERAGE(Calculations!C242:N242)),"",AVERAGE(Calculations!C242:N242))</f>
        <v>27.583333333333332</v>
      </c>
      <c r="P241" s="70">
        <f>IF(ISERROR(STDEV(Calculations!C242:N242)),"",IF(COUNT(Calculations!C242:N242)&lt;3,"N/A",STDEV(Calculations!C242:N242)))</f>
        <v>3.0929004725877181</v>
      </c>
    </row>
    <row r="242" spans="1:16" ht="15" customHeight="1" x14ac:dyDescent="0.3">
      <c r="A242" s="66" t="str">
        <f>'Gene Table'!D242</f>
        <v>RNF208</v>
      </c>
      <c r="B242" s="18" t="s">
        <v>27023</v>
      </c>
      <c r="C242" s="67">
        <v>17.89</v>
      </c>
      <c r="D242" s="67">
        <v>35.86</v>
      </c>
      <c r="E242" s="67">
        <v>29.33</v>
      </c>
      <c r="F242" s="68"/>
      <c r="G242" s="68"/>
      <c r="H242" s="68"/>
      <c r="I242" s="68"/>
      <c r="J242" s="68"/>
      <c r="K242" s="68"/>
      <c r="L242" s="68"/>
      <c r="M242" s="68"/>
      <c r="N242" s="68"/>
      <c r="O242" s="70">
        <f>IF(ISERROR(AVERAGE(Calculations!C243:N243)),"",AVERAGE(Calculations!C243:N243))</f>
        <v>27.406666666666666</v>
      </c>
      <c r="P242" s="70">
        <f>IF(ISERROR(STDEV(Calculations!C243:N243)),"",IF(COUNT(Calculations!C243:N243)&lt;3,"N/A",STDEV(Calculations!C243:N243)))</f>
        <v>8.7156430246616559</v>
      </c>
    </row>
    <row r="243" spans="1:16" ht="15" customHeight="1" x14ac:dyDescent="0.3">
      <c r="A243" s="66" t="str">
        <f>'Gene Table'!D243</f>
        <v>RNF212</v>
      </c>
      <c r="B243" s="18" t="s">
        <v>27024</v>
      </c>
      <c r="C243" s="67">
        <v>30.63</v>
      </c>
      <c r="D243" s="67">
        <v>32.33</v>
      </c>
      <c r="E243" s="67">
        <v>18.23</v>
      </c>
      <c r="F243" s="68"/>
      <c r="G243" s="68"/>
      <c r="H243" s="68"/>
      <c r="I243" s="68"/>
      <c r="J243" s="68"/>
      <c r="K243" s="68"/>
      <c r="L243" s="68"/>
      <c r="M243" s="68"/>
      <c r="N243" s="68"/>
      <c r="O243" s="70">
        <f>IF(ISERROR(AVERAGE(Calculations!C244:N244)),"",AVERAGE(Calculations!C244:N244))</f>
        <v>27.063333333333333</v>
      </c>
      <c r="P243" s="70">
        <f>IF(ISERROR(STDEV(Calculations!C244:N244)),"",IF(COUNT(Calculations!C244:N244)&lt;3,"N/A",STDEV(Calculations!C244:N244)))</f>
        <v>7.6969691004533294</v>
      </c>
    </row>
    <row r="244" spans="1:16" ht="15" customHeight="1" x14ac:dyDescent="0.3">
      <c r="A244" s="66" t="str">
        <f>'Gene Table'!D244</f>
        <v>RNF215</v>
      </c>
      <c r="B244" s="18" t="s">
        <v>27025</v>
      </c>
      <c r="C244" s="67">
        <v>26.31</v>
      </c>
      <c r="D244" s="67">
        <v>30.04</v>
      </c>
      <c r="E244" s="67">
        <v>28.88</v>
      </c>
      <c r="F244" s="68"/>
      <c r="G244" s="68"/>
      <c r="H244" s="68"/>
      <c r="I244" s="68"/>
      <c r="J244" s="68"/>
      <c r="K244" s="68"/>
      <c r="L244" s="68"/>
      <c r="M244" s="68"/>
      <c r="N244" s="68"/>
      <c r="O244" s="70">
        <f>IF(ISERROR(AVERAGE(Calculations!C245:N245)),"",AVERAGE(Calculations!C245:N245))</f>
        <v>28.409999999999997</v>
      </c>
      <c r="P244" s="70">
        <f>IF(ISERROR(STDEV(Calculations!C245:N245)),"",IF(COUNT(Calculations!C245:N245)&lt;3,"N/A",STDEV(Calculations!C245:N245)))</f>
        <v>1.9089002069254435</v>
      </c>
    </row>
    <row r="245" spans="1:16" ht="15" customHeight="1" x14ac:dyDescent="0.3">
      <c r="A245" s="66" t="str">
        <f>'Gene Table'!D245</f>
        <v>RNF216</v>
      </c>
      <c r="B245" s="18" t="s">
        <v>27026</v>
      </c>
      <c r="C245" s="67">
        <v>26.92</v>
      </c>
      <c r="D245" s="67">
        <v>14.7</v>
      </c>
      <c r="E245" s="67">
        <v>28.56</v>
      </c>
      <c r="F245" s="68"/>
      <c r="G245" s="68"/>
      <c r="H245" s="68"/>
      <c r="I245" s="68"/>
      <c r="J245" s="68"/>
      <c r="K245" s="68"/>
      <c r="L245" s="68"/>
      <c r="M245" s="68"/>
      <c r="N245" s="68"/>
      <c r="O245" s="70">
        <f>IF(ISERROR(AVERAGE(Calculations!C246:N246)),"",AVERAGE(Calculations!C246:N246))</f>
        <v>23.393333333333334</v>
      </c>
      <c r="P245" s="70">
        <f>IF(ISERROR(STDEV(Calculations!C246:N246)),"",IF(COUNT(Calculations!C246:N246)&lt;3,"N/A",STDEV(Calculations!C246:N246)))</f>
        <v>7.5731719466372285</v>
      </c>
    </row>
    <row r="246" spans="1:16" ht="15" customHeight="1" x14ac:dyDescent="0.3">
      <c r="A246" s="66" t="str">
        <f>'Gene Table'!D246</f>
        <v>RNF219</v>
      </c>
      <c r="B246" s="18" t="s">
        <v>27027</v>
      </c>
      <c r="C246" s="67">
        <v>26.03</v>
      </c>
      <c r="D246" s="67">
        <v>31.35</v>
      </c>
      <c r="E246" s="67">
        <v>17.89</v>
      </c>
      <c r="F246" s="68"/>
      <c r="G246" s="68"/>
      <c r="H246" s="68"/>
      <c r="I246" s="68"/>
      <c r="J246" s="68"/>
      <c r="K246" s="68"/>
      <c r="L246" s="68"/>
      <c r="M246" s="68"/>
      <c r="N246" s="68"/>
      <c r="O246" s="70">
        <f>IF(ISERROR(AVERAGE(Calculations!C247:N247)),"",AVERAGE(Calculations!C247:N247))</f>
        <v>25.090000000000003</v>
      </c>
      <c r="P246" s="70">
        <f>IF(ISERROR(STDEV(Calculations!C247:N247)),"",IF(COUNT(Calculations!C247:N247)&lt;3,"N/A",STDEV(Calculations!C247:N247)))</f>
        <v>6.7790559814770424</v>
      </c>
    </row>
    <row r="247" spans="1:16" ht="15" customHeight="1" x14ac:dyDescent="0.3">
      <c r="A247" s="66" t="str">
        <f>'Gene Table'!D247</f>
        <v>RNF220</v>
      </c>
      <c r="B247" s="18" t="s">
        <v>27028</v>
      </c>
      <c r="C247" s="67">
        <v>29.15</v>
      </c>
      <c r="D247" s="67">
        <v>19.850000000000001</v>
      </c>
      <c r="E247" s="67">
        <v>30.63</v>
      </c>
      <c r="F247" s="68"/>
      <c r="G247" s="68"/>
      <c r="H247" s="68"/>
      <c r="I247" s="68"/>
      <c r="J247" s="68"/>
      <c r="K247" s="68"/>
      <c r="L247" s="68"/>
      <c r="M247" s="68"/>
      <c r="N247" s="68"/>
      <c r="O247" s="70">
        <f>IF(ISERROR(AVERAGE(Calculations!C248:N248)),"",AVERAGE(Calculations!C248:N248))</f>
        <v>26.543333333333333</v>
      </c>
      <c r="P247" s="70">
        <f>IF(ISERROR(STDEV(Calculations!C248:N248)),"",IF(COUNT(Calculations!C248:N248)&lt;3,"N/A",STDEV(Calculations!C248:N248)))</f>
        <v>5.8436404178673902</v>
      </c>
    </row>
    <row r="248" spans="1:16" ht="15" customHeight="1" x14ac:dyDescent="0.3">
      <c r="A248" s="66" t="str">
        <f>'Gene Table'!D248</f>
        <v>RNF24</v>
      </c>
      <c r="B248" s="18" t="s">
        <v>27029</v>
      </c>
      <c r="C248" s="67">
        <v>30.05</v>
      </c>
      <c r="D248" s="67">
        <v>21.1</v>
      </c>
      <c r="E248" s="67">
        <v>26.31</v>
      </c>
      <c r="F248" s="68"/>
      <c r="G248" s="68"/>
      <c r="H248" s="68"/>
      <c r="I248" s="68"/>
      <c r="J248" s="68"/>
      <c r="K248" s="68"/>
      <c r="L248" s="68"/>
      <c r="M248" s="68"/>
      <c r="N248" s="68"/>
      <c r="O248" s="70">
        <f>IF(ISERROR(AVERAGE(Calculations!C249:N249)),"",AVERAGE(Calculations!C249:N249))</f>
        <v>25.820000000000004</v>
      </c>
      <c r="P248" s="70">
        <f>IF(ISERROR(STDEV(Calculations!C249:N249)),"",IF(COUNT(Calculations!C249:N249)&lt;3,"N/A",STDEV(Calculations!C249:N249)))</f>
        <v>4.4950750827989365</v>
      </c>
    </row>
    <row r="249" spans="1:16" ht="15" customHeight="1" x14ac:dyDescent="0.3">
      <c r="A249" s="66" t="str">
        <f>'Gene Table'!D249</f>
        <v>RNF26</v>
      </c>
      <c r="B249" s="18" t="s">
        <v>27030</v>
      </c>
      <c r="C249" s="67">
        <v>33.11</v>
      </c>
      <c r="D249" s="67">
        <v>25.11</v>
      </c>
      <c r="E249" s="67">
        <v>26.92</v>
      </c>
      <c r="F249" s="68"/>
      <c r="G249" s="68"/>
      <c r="H249" s="68"/>
      <c r="I249" s="68"/>
      <c r="J249" s="68"/>
      <c r="K249" s="68"/>
      <c r="L249" s="68"/>
      <c r="M249" s="68"/>
      <c r="N249" s="68"/>
      <c r="O249" s="70">
        <f>IF(ISERROR(AVERAGE(Calculations!C250:N250)),"",AVERAGE(Calculations!C250:N250))</f>
        <v>28.38</v>
      </c>
      <c r="P249" s="70">
        <f>IF(ISERROR(STDEV(Calculations!C250:N250)),"",IF(COUNT(Calculations!C250:N250)&lt;3,"N/A",STDEV(Calculations!C250:N250)))</f>
        <v>4.1950804521486571</v>
      </c>
    </row>
    <row r="250" spans="1:16" ht="15" customHeight="1" x14ac:dyDescent="0.3">
      <c r="A250" s="66" t="str">
        <f>'Gene Table'!D250</f>
        <v>RNF31</v>
      </c>
      <c r="B250" s="18" t="s">
        <v>27031</v>
      </c>
      <c r="C250" s="67">
        <v>28.33</v>
      </c>
      <c r="D250" s="67">
        <v>19.559999999999999</v>
      </c>
      <c r="E250" s="67">
        <v>26.03</v>
      </c>
      <c r="F250" s="68"/>
      <c r="G250" s="68"/>
      <c r="H250" s="68"/>
      <c r="I250" s="68"/>
      <c r="J250" s="68"/>
      <c r="K250" s="68"/>
      <c r="L250" s="68"/>
      <c r="M250" s="68"/>
      <c r="N250" s="68"/>
      <c r="O250" s="70">
        <f>IF(ISERROR(AVERAGE(Calculations!C251:N251)),"",AVERAGE(Calculations!C251:N251))</f>
        <v>24.64</v>
      </c>
      <c r="P250" s="70">
        <f>IF(ISERROR(STDEV(Calculations!C251:N251)),"",IF(COUNT(Calculations!C251:N251)&lt;3,"N/A",STDEV(Calculations!C251:N251)))</f>
        <v>4.5472299260098943</v>
      </c>
    </row>
    <row r="251" spans="1:16" ht="15" customHeight="1" x14ac:dyDescent="0.3">
      <c r="A251" s="66" t="str">
        <f>'Gene Table'!D251</f>
        <v>RNF34</v>
      </c>
      <c r="B251" s="18" t="s">
        <v>27032</v>
      </c>
      <c r="C251" s="67">
        <v>26.64</v>
      </c>
      <c r="D251" s="67">
        <v>32.61</v>
      </c>
      <c r="E251" s="67">
        <v>29.15</v>
      </c>
      <c r="F251" s="68"/>
      <c r="G251" s="68"/>
      <c r="H251" s="68"/>
      <c r="I251" s="68"/>
      <c r="J251" s="68"/>
      <c r="K251" s="68"/>
      <c r="L251" s="68"/>
      <c r="M251" s="68"/>
      <c r="N251" s="68"/>
      <c r="O251" s="70">
        <f>IF(ISERROR(AVERAGE(Calculations!C252:N252)),"",AVERAGE(Calculations!C252:N252))</f>
        <v>29.466666666666669</v>
      </c>
      <c r="P251" s="70">
        <f>IF(ISERROR(STDEV(Calculations!C252:N252)),"",IF(COUNT(Calculations!C252:N252)&lt;3,"N/A",STDEV(Calculations!C252:N252)))</f>
        <v>2.9975712390756173</v>
      </c>
    </row>
    <row r="252" spans="1:16" ht="15" customHeight="1" x14ac:dyDescent="0.3">
      <c r="A252" s="66" t="str">
        <f>'Gene Table'!D252</f>
        <v>RNF38</v>
      </c>
      <c r="B252" s="18" t="s">
        <v>27033</v>
      </c>
      <c r="C252" s="67">
        <v>20.18</v>
      </c>
      <c r="D252" s="67">
        <v>22.03</v>
      </c>
      <c r="E252" s="67">
        <v>30.05</v>
      </c>
      <c r="F252" s="68"/>
      <c r="G252" s="68"/>
      <c r="H252" s="68"/>
      <c r="I252" s="68"/>
      <c r="J252" s="68"/>
      <c r="K252" s="68"/>
      <c r="L252" s="68"/>
      <c r="M252" s="68"/>
      <c r="N252" s="68"/>
      <c r="O252" s="70">
        <f>IF(ISERROR(AVERAGE(Calculations!C253:N253)),"",AVERAGE(Calculations!C253:N253))</f>
        <v>24.08666666666667</v>
      </c>
      <c r="P252" s="70">
        <f>IF(ISERROR(STDEV(Calculations!C253:N253)),"",IF(COUNT(Calculations!C253:N253)&lt;3,"N/A",STDEV(Calculations!C253:N253)))</f>
        <v>5.2465830150044592</v>
      </c>
    </row>
    <row r="253" spans="1:16" ht="15" customHeight="1" x14ac:dyDescent="0.3">
      <c r="A253" s="66" t="str">
        <f>'Gene Table'!D253</f>
        <v>RNF4</v>
      </c>
      <c r="B253" s="18" t="s">
        <v>27034</v>
      </c>
      <c r="C253" s="67">
        <v>14.21</v>
      </c>
      <c r="D253" s="67">
        <v>18.88</v>
      </c>
      <c r="E253" s="67">
        <v>33.11</v>
      </c>
      <c r="F253" s="68"/>
      <c r="G253" s="68"/>
      <c r="H253" s="68"/>
      <c r="I253" s="68"/>
      <c r="J253" s="68"/>
      <c r="K253" s="68"/>
      <c r="L253" s="68"/>
      <c r="M253" s="68"/>
      <c r="N253" s="68"/>
      <c r="O253" s="70">
        <f>IF(ISERROR(AVERAGE(Calculations!C254:N254)),"",AVERAGE(Calculations!C254:N254))</f>
        <v>22.066666666666666</v>
      </c>
      <c r="P253" s="70">
        <f>IF(ISERROR(STDEV(Calculations!C254:N254)),"",IF(COUNT(Calculations!C254:N254)&lt;3,"N/A",STDEV(Calculations!C254:N254)))</f>
        <v>9.8447261685296876</v>
      </c>
    </row>
    <row r="254" spans="1:16" ht="15" customHeight="1" x14ac:dyDescent="0.3">
      <c r="A254" s="66" t="str">
        <f>'Gene Table'!D254</f>
        <v>RNF40</v>
      </c>
      <c r="B254" s="18" t="s">
        <v>27035</v>
      </c>
      <c r="C254" s="67">
        <v>25.01</v>
      </c>
      <c r="D254" s="67">
        <v>23.96</v>
      </c>
      <c r="E254" s="67">
        <v>28.33</v>
      </c>
      <c r="F254" s="68"/>
      <c r="G254" s="68"/>
      <c r="H254" s="68"/>
      <c r="I254" s="68"/>
      <c r="J254" s="68"/>
      <c r="K254" s="68"/>
      <c r="L254" s="68"/>
      <c r="M254" s="68"/>
      <c r="N254" s="68"/>
      <c r="O254" s="70">
        <f>IF(ISERROR(AVERAGE(Calculations!C255:N255)),"",AVERAGE(Calculations!C255:N255))</f>
        <v>25.766666666666666</v>
      </c>
      <c r="P254" s="70">
        <f>IF(ISERROR(STDEV(Calculations!C255:N255)),"",IF(COUNT(Calculations!C255:N255)&lt;3,"N/A",STDEV(Calculations!C255:N255)))</f>
        <v>2.2811473721207332</v>
      </c>
    </row>
    <row r="255" spans="1:16" ht="15" customHeight="1" x14ac:dyDescent="0.3">
      <c r="A255" s="66" t="str">
        <f>'Gene Table'!D255</f>
        <v>RNF41</v>
      </c>
      <c r="B255" s="18" t="s">
        <v>27036</v>
      </c>
      <c r="C255" s="67">
        <v>18.920000000000002</v>
      </c>
      <c r="D255" s="67">
        <v>14.86</v>
      </c>
      <c r="E255" s="67">
        <v>26.64</v>
      </c>
      <c r="F255" s="68"/>
      <c r="G255" s="68"/>
      <c r="H255" s="68"/>
      <c r="I255" s="68"/>
      <c r="J255" s="68"/>
      <c r="K255" s="68"/>
      <c r="L255" s="68"/>
      <c r="M255" s="68"/>
      <c r="N255" s="68"/>
      <c r="O255" s="70">
        <f>IF(ISERROR(AVERAGE(Calculations!C256:N256)),"",AVERAGE(Calculations!C256:N256))</f>
        <v>20.14</v>
      </c>
      <c r="P255" s="70">
        <f>IF(ISERROR(STDEV(Calculations!C256:N256)),"",IF(COUNT(Calculations!C256:N256)&lt;3,"N/A",STDEV(Calculations!C256:N256)))</f>
        <v>5.9840120320734655</v>
      </c>
    </row>
    <row r="256" spans="1:16" ht="15" customHeight="1" x14ac:dyDescent="0.3">
      <c r="A256" s="66" t="str">
        <f>'Gene Table'!D256</f>
        <v>RNF43</v>
      </c>
      <c r="B256" s="18" t="s">
        <v>27037</v>
      </c>
      <c r="C256" s="67">
        <v>18.2</v>
      </c>
      <c r="D256" s="67">
        <v>23.48</v>
      </c>
      <c r="E256" s="67">
        <v>20.18</v>
      </c>
      <c r="F256" s="68"/>
      <c r="G256" s="68"/>
      <c r="H256" s="68"/>
      <c r="I256" s="68"/>
      <c r="J256" s="68"/>
      <c r="K256" s="68"/>
      <c r="L256" s="68"/>
      <c r="M256" s="68"/>
      <c r="N256" s="68"/>
      <c r="O256" s="70">
        <f>IF(ISERROR(AVERAGE(Calculations!C257:N257)),"",AVERAGE(Calculations!C257:N257))</f>
        <v>20.62</v>
      </c>
      <c r="P256" s="70">
        <f>IF(ISERROR(STDEV(Calculations!C257:N257)),"",IF(COUNT(Calculations!C257:N257)&lt;3,"N/A",STDEV(Calculations!C257:N257)))</f>
        <v>2.6673582436560608</v>
      </c>
    </row>
    <row r="257" spans="1:16" ht="15" customHeight="1" x14ac:dyDescent="0.3">
      <c r="A257" s="66" t="str">
        <f>'Gene Table'!D257</f>
        <v>RNF44</v>
      </c>
      <c r="B257" s="18" t="s">
        <v>27038</v>
      </c>
      <c r="C257" s="67">
        <v>17.2</v>
      </c>
      <c r="D257" s="67" t="s">
        <v>364</v>
      </c>
      <c r="E257" s="67">
        <v>14.21</v>
      </c>
      <c r="F257" s="68"/>
      <c r="G257" s="68"/>
      <c r="H257" s="68"/>
      <c r="I257" s="68"/>
      <c r="J257" s="68"/>
      <c r="K257" s="68"/>
      <c r="L257" s="68"/>
      <c r="M257" s="68"/>
      <c r="N257" s="68"/>
      <c r="O257" s="70">
        <f>IF(ISERROR(AVERAGE(Calculations!C258:N258)),"",AVERAGE(Calculations!C258:N258))</f>
        <v>22.136666666666667</v>
      </c>
      <c r="P257" s="70">
        <f>IF(ISERROR(STDEV(Calculations!C258:N258)),"",IF(COUNT(Calculations!C258:N258)&lt;3,"N/A",STDEV(Calculations!C258:N258)))</f>
        <v>11.239841339330965</v>
      </c>
    </row>
    <row r="258" spans="1:16" ht="15" customHeight="1" x14ac:dyDescent="0.3">
      <c r="A258" s="66" t="str">
        <f>'Gene Table'!D258</f>
        <v>RNF5</v>
      </c>
      <c r="B258" s="18" t="s">
        <v>27039</v>
      </c>
      <c r="C258" s="67">
        <v>37.76</v>
      </c>
      <c r="D258" s="67">
        <v>21.64</v>
      </c>
      <c r="E258" s="67">
        <v>25.01</v>
      </c>
      <c r="F258" s="68"/>
      <c r="G258" s="68"/>
      <c r="H258" s="68"/>
      <c r="I258" s="68"/>
      <c r="J258" s="68"/>
      <c r="K258" s="68"/>
      <c r="L258" s="68"/>
      <c r="M258" s="68"/>
      <c r="N258" s="68"/>
      <c r="O258" s="70">
        <f>IF(ISERROR(AVERAGE(Calculations!C259:N259)),"",AVERAGE(Calculations!C259:N259))</f>
        <v>27.216666666666669</v>
      </c>
      <c r="P258" s="70">
        <f>IF(ISERROR(STDEV(Calculations!C259:N259)),"",IF(COUNT(Calculations!C259:N259)&lt;3,"N/A",STDEV(Calculations!C259:N259)))</f>
        <v>6.9479805219454427</v>
      </c>
    </row>
    <row r="259" spans="1:16" ht="15" customHeight="1" x14ac:dyDescent="0.3">
      <c r="A259" s="66" t="str">
        <f>'Gene Table'!D259</f>
        <v>RNF6</v>
      </c>
      <c r="B259" s="18" t="s">
        <v>27040</v>
      </c>
      <c r="C259" s="67">
        <v>20.03</v>
      </c>
      <c r="D259" s="67">
        <v>39.200000000000003</v>
      </c>
      <c r="E259" s="67">
        <v>18.920000000000002</v>
      </c>
      <c r="F259" s="68"/>
      <c r="G259" s="68"/>
      <c r="H259" s="68"/>
      <c r="I259" s="68"/>
      <c r="J259" s="68"/>
      <c r="K259" s="68"/>
      <c r="L259" s="68"/>
      <c r="M259" s="68"/>
      <c r="N259" s="68"/>
      <c r="O259" s="70">
        <f>IF(ISERROR(AVERAGE(Calculations!C260:N260)),"",AVERAGE(Calculations!C260:N260))</f>
        <v>24.650000000000002</v>
      </c>
      <c r="P259" s="70">
        <f>IF(ISERROR(STDEV(Calculations!C260:N260)),"",IF(COUNT(Calculations!C260:N260)&lt;3,"N/A",STDEV(Calculations!C260:N260)))</f>
        <v>8.9805289376517177</v>
      </c>
    </row>
    <row r="260" spans="1:16" ht="15" customHeight="1" x14ac:dyDescent="0.3">
      <c r="A260" s="66" t="str">
        <f>'Gene Table'!D260</f>
        <v>RNF7</v>
      </c>
      <c r="B260" s="18" t="s">
        <v>27041</v>
      </c>
      <c r="C260" s="67">
        <v>19.98</v>
      </c>
      <c r="D260" s="67">
        <v>22.15</v>
      </c>
      <c r="E260" s="67">
        <v>18.2</v>
      </c>
      <c r="F260" s="68"/>
      <c r="G260" s="68"/>
      <c r="H260" s="68"/>
      <c r="I260" s="68"/>
      <c r="J260" s="68"/>
      <c r="K260" s="68"/>
      <c r="L260" s="68"/>
      <c r="M260" s="68"/>
      <c r="N260" s="68"/>
      <c r="O260" s="70">
        <f>IF(ISERROR(AVERAGE(Calculations!C261:N261)),"",AVERAGE(Calculations!C261:N261))</f>
        <v>20.11</v>
      </c>
      <c r="P260" s="70">
        <f>IF(ISERROR(STDEV(Calculations!C261:N261)),"",IF(COUNT(Calculations!C261:N261)&lt;3,"N/A",STDEV(Calculations!C261:N261)))</f>
        <v>1.9782062582046389</v>
      </c>
    </row>
    <row r="261" spans="1:16" ht="15" customHeight="1" x14ac:dyDescent="0.3">
      <c r="A261" s="66" t="str">
        <f>'Gene Table'!D261</f>
        <v>RNF8</v>
      </c>
      <c r="B261" s="18" t="s">
        <v>27042</v>
      </c>
      <c r="C261" s="67">
        <v>20.07</v>
      </c>
      <c r="D261" s="67">
        <v>22.28</v>
      </c>
      <c r="E261" s="67">
        <v>17.2</v>
      </c>
      <c r="F261" s="68"/>
      <c r="G261" s="68"/>
      <c r="H261" s="68"/>
      <c r="I261" s="68"/>
      <c r="J261" s="68"/>
      <c r="K261" s="68"/>
      <c r="L261" s="68"/>
      <c r="M261" s="68"/>
      <c r="N261" s="68"/>
      <c r="O261" s="70">
        <f>IF(ISERROR(AVERAGE(Calculations!C262:N262)),"",AVERAGE(Calculations!C262:N262))</f>
        <v>19.849999999999998</v>
      </c>
      <c r="P261" s="70">
        <f>IF(ISERROR(STDEV(Calculations!C262:N262)),"",IF(COUNT(Calculations!C262:N262)&lt;3,"N/A",STDEV(Calculations!C262:N262)))</f>
        <v>2.5471356461720056</v>
      </c>
    </row>
    <row r="262" spans="1:16" ht="15" customHeight="1" x14ac:dyDescent="0.3">
      <c r="A262" s="66" t="str">
        <f>'Gene Table'!D262</f>
        <v>RSPRY1</v>
      </c>
      <c r="B262" s="18" t="s">
        <v>27043</v>
      </c>
      <c r="C262" s="67">
        <v>18.350000000000001</v>
      </c>
      <c r="D262" s="67" t="s">
        <v>364</v>
      </c>
      <c r="E262" s="67">
        <v>37.76</v>
      </c>
      <c r="F262" s="68"/>
      <c r="G262" s="68"/>
      <c r="H262" s="68"/>
      <c r="I262" s="68"/>
      <c r="J262" s="68"/>
      <c r="K262" s="68"/>
      <c r="L262" s="68"/>
      <c r="M262" s="68"/>
      <c r="N262" s="68"/>
      <c r="O262" s="70">
        <f>IF(ISERROR(AVERAGE(Calculations!C263:N263)),"",AVERAGE(Calculations!C263:N263))</f>
        <v>29.45</v>
      </c>
      <c r="P262" s="70">
        <f>IF(ISERROR(STDEV(Calculations!C263:N263)),"",IF(COUNT(Calculations!C263:N263)&lt;3,"N/A",STDEV(Calculations!C263:N263)))</f>
        <v>9.61288198200727</v>
      </c>
    </row>
    <row r="263" spans="1:16" ht="15" customHeight="1" x14ac:dyDescent="0.3">
      <c r="A263" s="66" t="str">
        <f>'Gene Table'!D263</f>
        <v>SHPRH</v>
      </c>
      <c r="B263" s="18" t="s">
        <v>27044</v>
      </c>
      <c r="C263" s="67">
        <v>18.190000000000001</v>
      </c>
      <c r="D263" s="67">
        <v>24.24</v>
      </c>
      <c r="E263" s="67">
        <v>20.03</v>
      </c>
      <c r="F263" s="68"/>
      <c r="G263" s="68"/>
      <c r="H263" s="68"/>
      <c r="I263" s="68"/>
      <c r="J263" s="68"/>
      <c r="K263" s="68"/>
      <c r="L263" s="68"/>
      <c r="M263" s="68"/>
      <c r="N263" s="68"/>
      <c r="O263" s="70">
        <f>IF(ISERROR(AVERAGE(Calculations!C264:N264)),"",AVERAGE(Calculations!C264:N264))</f>
        <v>20.82</v>
      </c>
      <c r="P263" s="70">
        <f>IF(ISERROR(STDEV(Calculations!C264:N264)),"",IF(COUNT(Calculations!C264:N264)&lt;3,"N/A",STDEV(Calculations!C264:N264)))</f>
        <v>3.1014029083625991</v>
      </c>
    </row>
    <row r="264" spans="1:16" ht="15" customHeight="1" x14ac:dyDescent="0.3">
      <c r="A264" s="66" t="str">
        <f>'Gene Table'!D264</f>
        <v>SIAH1</v>
      </c>
      <c r="B264" s="18" t="s">
        <v>27045</v>
      </c>
      <c r="C264" s="67">
        <v>18.649999999999999</v>
      </c>
      <c r="D264" s="67">
        <v>29.46</v>
      </c>
      <c r="E264" s="67">
        <v>19.98</v>
      </c>
      <c r="F264" s="68"/>
      <c r="G264" s="68"/>
      <c r="H264" s="68"/>
      <c r="I264" s="68"/>
      <c r="J264" s="68"/>
      <c r="K264" s="68"/>
      <c r="L264" s="68"/>
      <c r="M264" s="68"/>
      <c r="N264" s="68"/>
      <c r="O264" s="70">
        <f>IF(ISERROR(AVERAGE(Calculations!C265:N265)),"",AVERAGE(Calculations!C265:N265))</f>
        <v>22.696666666666669</v>
      </c>
      <c r="P264" s="70">
        <f>IF(ISERROR(STDEV(Calculations!C265:N265)),"",IF(COUNT(Calculations!C265:N265)&lt;3,"N/A",STDEV(Calculations!C265:N265)))</f>
        <v>5.8948480330991666</v>
      </c>
    </row>
    <row r="265" spans="1:16" ht="15" customHeight="1" x14ac:dyDescent="0.3">
      <c r="A265" s="66" t="str">
        <f>'Gene Table'!D265</f>
        <v>SIAH2</v>
      </c>
      <c r="B265" s="18" t="s">
        <v>27046</v>
      </c>
      <c r="C265" s="67">
        <v>29.89</v>
      </c>
      <c r="D265" s="67">
        <v>18.260000000000002</v>
      </c>
      <c r="E265" s="67">
        <v>20.07</v>
      </c>
      <c r="F265" s="68"/>
      <c r="G265" s="68"/>
      <c r="H265" s="68"/>
      <c r="I265" s="68"/>
      <c r="J265" s="68"/>
      <c r="K265" s="68"/>
      <c r="L265" s="68"/>
      <c r="M265" s="68"/>
      <c r="N265" s="68"/>
      <c r="O265" s="70">
        <f>IF(ISERROR(AVERAGE(Calculations!C266:N266)),"",AVERAGE(Calculations!C266:N266))</f>
        <v>22.74</v>
      </c>
      <c r="P265" s="70">
        <f>IF(ISERROR(STDEV(Calculations!C266:N266)),"",IF(COUNT(Calculations!C266:N266)&lt;3,"N/A",STDEV(Calculations!C266:N266)))</f>
        <v>6.2578670487635071</v>
      </c>
    </row>
    <row r="266" spans="1:16" ht="15" customHeight="1" x14ac:dyDescent="0.3">
      <c r="A266" s="66" t="str">
        <f>'Gene Table'!D266</f>
        <v>SKP1</v>
      </c>
      <c r="B266" s="18" t="s">
        <v>27047</v>
      </c>
      <c r="C266" s="67">
        <v>31.15</v>
      </c>
      <c r="D266" s="67">
        <v>29.09</v>
      </c>
      <c r="E266" s="67">
        <v>18.350000000000001</v>
      </c>
      <c r="F266" s="68"/>
      <c r="G266" s="68"/>
      <c r="H266" s="68"/>
      <c r="I266" s="68"/>
      <c r="J266" s="68"/>
      <c r="K266" s="68"/>
      <c r="L266" s="68"/>
      <c r="M266" s="68"/>
      <c r="N266" s="68"/>
      <c r="O266" s="70">
        <f>IF(ISERROR(AVERAGE(Calculations!C267:N267)),"",AVERAGE(Calculations!C267:N267))</f>
        <v>26.196666666666669</v>
      </c>
      <c r="P266" s="70">
        <f>IF(ISERROR(STDEV(Calculations!C267:N267)),"",IF(COUNT(Calculations!C267:N267)&lt;3,"N/A",STDEV(Calculations!C267:N267)))</f>
        <v>6.8730294145546313</v>
      </c>
    </row>
    <row r="267" spans="1:16" ht="15" customHeight="1" x14ac:dyDescent="0.3">
      <c r="A267" s="66" t="str">
        <f>'Gene Table'!D267</f>
        <v>SKP2</v>
      </c>
      <c r="B267" s="18" t="s">
        <v>27048</v>
      </c>
      <c r="C267" s="67">
        <v>31.57</v>
      </c>
      <c r="D267" s="67">
        <v>28.4</v>
      </c>
      <c r="E267" s="67">
        <v>18.190000000000001</v>
      </c>
      <c r="F267" s="68"/>
      <c r="G267" s="68"/>
      <c r="H267" s="68"/>
      <c r="I267" s="68"/>
      <c r="J267" s="68"/>
      <c r="K267" s="68"/>
      <c r="L267" s="68"/>
      <c r="M267" s="68"/>
      <c r="N267" s="68"/>
      <c r="O267" s="70">
        <f>IF(ISERROR(AVERAGE(Calculations!C268:N268)),"",AVERAGE(Calculations!C268:N268))</f>
        <v>26.053333333333331</v>
      </c>
      <c r="P267" s="70">
        <f>IF(ISERROR(STDEV(Calculations!C268:N268)),"",IF(COUNT(Calculations!C268:N268)&lt;3,"N/A",STDEV(Calculations!C268:N268)))</f>
        <v>6.991869087256533</v>
      </c>
    </row>
    <row r="268" spans="1:16" ht="15" customHeight="1" x14ac:dyDescent="0.3">
      <c r="A268" s="66" t="str">
        <f>'Gene Table'!D268</f>
        <v>SMURF1</v>
      </c>
      <c r="B268" s="18" t="s">
        <v>27049</v>
      </c>
      <c r="C268" s="67">
        <v>31.3</v>
      </c>
      <c r="D268" s="67">
        <v>18.02</v>
      </c>
      <c r="E268" s="67">
        <v>18.649999999999999</v>
      </c>
      <c r="F268" s="68"/>
      <c r="G268" s="68"/>
      <c r="H268" s="68"/>
      <c r="I268" s="68"/>
      <c r="J268" s="68"/>
      <c r="K268" s="68"/>
      <c r="L268" s="68"/>
      <c r="M268" s="68"/>
      <c r="N268" s="68"/>
      <c r="O268" s="70">
        <f>IF(ISERROR(AVERAGE(Calculations!C269:N269)),"",AVERAGE(Calculations!C269:N269))</f>
        <v>22.656666666666666</v>
      </c>
      <c r="P268" s="70">
        <f>IF(ISERROR(STDEV(Calculations!C269:N269)),"",IF(COUNT(Calculations!C269:N269)&lt;3,"N/A",STDEV(Calculations!C269:N269)))</f>
        <v>7.4919712581758713</v>
      </c>
    </row>
    <row r="269" spans="1:16" ht="15" customHeight="1" x14ac:dyDescent="0.3">
      <c r="A269" s="66" t="str">
        <f>'Gene Table'!D269</f>
        <v>SMURF2</v>
      </c>
      <c r="B269" s="18" t="s">
        <v>27050</v>
      </c>
      <c r="C269" s="67" t="s">
        <v>364</v>
      </c>
      <c r="D269" s="67">
        <v>30.45</v>
      </c>
      <c r="E269" s="67">
        <v>29.89</v>
      </c>
      <c r="F269" s="68"/>
      <c r="G269" s="68"/>
      <c r="H269" s="68"/>
      <c r="I269" s="68"/>
      <c r="J269" s="68"/>
      <c r="K269" s="68"/>
      <c r="L269" s="68"/>
      <c r="M269" s="68"/>
      <c r="N269" s="68"/>
      <c r="O269" s="70">
        <f>IF(ISERROR(AVERAGE(Calculations!C270:N270)),"",AVERAGE(Calculations!C270:N270))</f>
        <v>31.78</v>
      </c>
      <c r="P269" s="70">
        <f>IF(ISERROR(STDEV(Calculations!C270:N270)),"",IF(COUNT(Calculations!C270:N270)&lt;3,"N/A",STDEV(Calculations!C270:N270)))</f>
        <v>2.8026237706834642</v>
      </c>
    </row>
    <row r="270" spans="1:16" ht="15" customHeight="1" x14ac:dyDescent="0.3">
      <c r="A270" s="66" t="str">
        <f>'Gene Table'!D270</f>
        <v>SOCS1</v>
      </c>
      <c r="B270" s="18" t="s">
        <v>27051</v>
      </c>
      <c r="C270" s="67">
        <v>26.67</v>
      </c>
      <c r="D270" s="67">
        <v>26.14</v>
      </c>
      <c r="E270" s="67">
        <v>31.15</v>
      </c>
      <c r="F270" s="68"/>
      <c r="G270" s="68"/>
      <c r="H270" s="68"/>
      <c r="I270" s="68"/>
      <c r="J270" s="68"/>
      <c r="K270" s="68"/>
      <c r="L270" s="68"/>
      <c r="M270" s="68"/>
      <c r="N270" s="68"/>
      <c r="O270" s="70">
        <f>IF(ISERROR(AVERAGE(Calculations!C271:N271)),"",AVERAGE(Calculations!C271:N271))</f>
        <v>27.986666666666668</v>
      </c>
      <c r="P270" s="70">
        <f>IF(ISERROR(STDEV(Calculations!C271:N271)),"",IF(COUNT(Calculations!C271:N271)&lt;3,"N/A",STDEV(Calculations!C271:N271)))</f>
        <v>2.7523141778026226</v>
      </c>
    </row>
    <row r="271" spans="1:16" ht="15" customHeight="1" x14ac:dyDescent="0.3">
      <c r="A271" s="66" t="str">
        <f>'Gene Table'!D271</f>
        <v>SOCS2</v>
      </c>
      <c r="B271" s="18" t="s">
        <v>27052</v>
      </c>
      <c r="C271" s="67">
        <v>37.28</v>
      </c>
      <c r="D271" s="67">
        <v>26.46</v>
      </c>
      <c r="E271" s="67">
        <v>31.57</v>
      </c>
      <c r="F271" s="68"/>
      <c r="G271" s="68"/>
      <c r="H271" s="68"/>
      <c r="I271" s="68"/>
      <c r="J271" s="68"/>
      <c r="K271" s="68"/>
      <c r="L271" s="68"/>
      <c r="M271" s="68"/>
      <c r="N271" s="68"/>
      <c r="O271" s="70">
        <f>IF(ISERROR(AVERAGE(Calculations!C272:N272)),"",AVERAGE(Calculations!C272:N272))</f>
        <v>31.01</v>
      </c>
      <c r="P271" s="70">
        <f>IF(ISERROR(STDEV(Calculations!C272:N272)),"",IF(COUNT(Calculations!C272:N272)&lt;3,"N/A",STDEV(Calculations!C272:N272)))</f>
        <v>4.2974527338878374</v>
      </c>
    </row>
    <row r="272" spans="1:16" ht="15" customHeight="1" x14ac:dyDescent="0.3">
      <c r="A272" s="66" t="str">
        <f>'Gene Table'!D272</f>
        <v>SOCS3</v>
      </c>
      <c r="B272" s="18" t="s">
        <v>27053</v>
      </c>
      <c r="C272" s="67">
        <v>29.54</v>
      </c>
      <c r="D272" s="67">
        <v>26.09</v>
      </c>
      <c r="E272" s="67">
        <v>31.3</v>
      </c>
      <c r="F272" s="68"/>
      <c r="G272" s="68"/>
      <c r="H272" s="68"/>
      <c r="I272" s="68"/>
      <c r="J272" s="68"/>
      <c r="K272" s="68"/>
      <c r="L272" s="68"/>
      <c r="M272" s="68"/>
      <c r="N272" s="68"/>
      <c r="O272" s="70">
        <f>IF(ISERROR(AVERAGE(Calculations!C273:N273)),"",AVERAGE(Calculations!C273:N273))</f>
        <v>28.976666666666663</v>
      </c>
      <c r="P272" s="70">
        <f>IF(ISERROR(STDEV(Calculations!C273:N273)),"",IF(COUNT(Calculations!C273:N273)&lt;3,"N/A",STDEV(Calculations!C273:N273)))</f>
        <v>2.6502892923855192</v>
      </c>
    </row>
    <row r="273" spans="1:16" ht="15" customHeight="1" x14ac:dyDescent="0.3">
      <c r="A273" s="66" t="str">
        <f>'Gene Table'!D273</f>
        <v>SOCS4</v>
      </c>
      <c r="B273" s="18" t="s">
        <v>27054</v>
      </c>
      <c r="C273" s="67">
        <v>21.26</v>
      </c>
      <c r="D273" s="67">
        <v>29.29</v>
      </c>
      <c r="E273" s="67" t="s">
        <v>364</v>
      </c>
      <c r="F273" s="68"/>
      <c r="G273" s="68"/>
      <c r="H273" s="68"/>
      <c r="I273" s="68"/>
      <c r="J273" s="68"/>
      <c r="K273" s="68"/>
      <c r="L273" s="68"/>
      <c r="M273" s="68"/>
      <c r="N273" s="68"/>
      <c r="O273" s="70">
        <f>IF(ISERROR(AVERAGE(Calculations!C274:N274)),"",AVERAGE(Calculations!C274:N274))</f>
        <v>28.516666666666666</v>
      </c>
      <c r="P273" s="70">
        <f>IF(ISERROR(STDEV(Calculations!C274:N274)),"",IF(COUNT(Calculations!C274:N274)&lt;3,"N/A",STDEV(Calculations!C274:N274)))</f>
        <v>6.9025671552932648</v>
      </c>
    </row>
    <row r="274" spans="1:16" ht="15" customHeight="1" x14ac:dyDescent="0.3">
      <c r="A274" s="66" t="str">
        <f>'Gene Table'!D274</f>
        <v>SOCS5</v>
      </c>
      <c r="B274" s="18" t="s">
        <v>27055</v>
      </c>
      <c r="C274" s="67">
        <v>16.77</v>
      </c>
      <c r="D274" s="67">
        <v>29.82</v>
      </c>
      <c r="E274" s="67">
        <v>26.67</v>
      </c>
      <c r="F274" s="68"/>
      <c r="G274" s="68"/>
      <c r="H274" s="68"/>
      <c r="I274" s="68"/>
      <c r="J274" s="68"/>
      <c r="K274" s="68"/>
      <c r="L274" s="68"/>
      <c r="M274" s="68"/>
      <c r="N274" s="68"/>
      <c r="O274" s="70">
        <f>IF(ISERROR(AVERAGE(Calculations!C275:N275)),"",AVERAGE(Calculations!C275:N275))</f>
        <v>24.42</v>
      </c>
      <c r="P274" s="70">
        <f>IF(ISERROR(STDEV(Calculations!C275:N275)),"",IF(COUNT(Calculations!C275:N275)&lt;3,"N/A",STDEV(Calculations!C275:N275)))</f>
        <v>6.8097356776896882</v>
      </c>
    </row>
    <row r="275" spans="1:16" ht="15" customHeight="1" x14ac:dyDescent="0.3">
      <c r="A275" s="66" t="str">
        <f>'Gene Table'!D275</f>
        <v>SOCS6</v>
      </c>
      <c r="B275" s="18" t="s">
        <v>27056</v>
      </c>
      <c r="C275" s="67">
        <v>33.49</v>
      </c>
      <c r="D275" s="67">
        <v>32.26</v>
      </c>
      <c r="E275" s="67">
        <v>37.28</v>
      </c>
      <c r="F275" s="68"/>
      <c r="G275" s="68"/>
      <c r="H275" s="68"/>
      <c r="I275" s="68"/>
      <c r="J275" s="68"/>
      <c r="K275" s="68"/>
      <c r="L275" s="68"/>
      <c r="M275" s="68"/>
      <c r="N275" s="68"/>
      <c r="O275" s="70">
        <f>IF(ISERROR(AVERAGE(Calculations!C276:N276)),"",AVERAGE(Calculations!C276:N276))</f>
        <v>33.583333333333336</v>
      </c>
      <c r="P275" s="70">
        <f>IF(ISERROR(STDEV(Calculations!C276:N276)),"",IF(COUNT(Calculations!C276:N276)&lt;3,"N/A",STDEV(Calculations!C276:N276)))</f>
        <v>1.3723823568282039</v>
      </c>
    </row>
    <row r="276" spans="1:16" ht="15" customHeight="1" x14ac:dyDescent="0.3">
      <c r="A276" s="66" t="str">
        <f>'Gene Table'!D276</f>
        <v>SPOP</v>
      </c>
      <c r="B276" s="18" t="s">
        <v>27057</v>
      </c>
      <c r="C276" s="67">
        <v>21</v>
      </c>
      <c r="D276" s="67">
        <v>28.56</v>
      </c>
      <c r="E276" s="67">
        <v>29.54</v>
      </c>
      <c r="F276" s="68"/>
      <c r="G276" s="68"/>
      <c r="H276" s="68"/>
      <c r="I276" s="68"/>
      <c r="J276" s="68"/>
      <c r="K276" s="68"/>
      <c r="L276" s="68"/>
      <c r="M276" s="68"/>
      <c r="N276" s="68"/>
      <c r="O276" s="70">
        <f>IF(ISERROR(AVERAGE(Calculations!C277:N277)),"",AVERAGE(Calculations!C277:N277))</f>
        <v>26.366666666666664</v>
      </c>
      <c r="P276" s="70">
        <f>IF(ISERROR(STDEV(Calculations!C277:N277)),"",IF(COUNT(Calculations!C277:N277)&lt;3,"N/A",STDEV(Calculations!C277:N277)))</f>
        <v>4.6734284346006225</v>
      </c>
    </row>
    <row r="277" spans="1:16" ht="15" customHeight="1" x14ac:dyDescent="0.3">
      <c r="A277" s="66" t="str">
        <f>'Gene Table'!D277</f>
        <v>SPSB1</v>
      </c>
      <c r="B277" s="18" t="s">
        <v>27058</v>
      </c>
      <c r="C277" s="67">
        <v>35.17</v>
      </c>
      <c r="D277" s="67">
        <v>26.73</v>
      </c>
      <c r="E277" s="67">
        <v>21.26</v>
      </c>
      <c r="F277" s="68"/>
      <c r="G277" s="68"/>
      <c r="H277" s="68"/>
      <c r="I277" s="68"/>
      <c r="J277" s="68"/>
      <c r="K277" s="68"/>
      <c r="L277" s="68"/>
      <c r="M277" s="68"/>
      <c r="N277" s="68"/>
      <c r="O277" s="70">
        <f>IF(ISERROR(AVERAGE(Calculations!C278:N278)),"",AVERAGE(Calculations!C278:N278))</f>
        <v>27.663333333333338</v>
      </c>
      <c r="P277" s="70">
        <f>IF(ISERROR(STDEV(Calculations!C278:N278)),"",IF(COUNT(Calculations!C278:N278)&lt;3,"N/A",STDEV(Calculations!C278:N278)))</f>
        <v>6.9173863079441436</v>
      </c>
    </row>
    <row r="278" spans="1:16" ht="15" customHeight="1" x14ac:dyDescent="0.3">
      <c r="A278" s="66" t="str">
        <f>'Gene Table'!D278</f>
        <v>SPSB2</v>
      </c>
      <c r="B278" s="18" t="s">
        <v>27059</v>
      </c>
      <c r="C278" s="67">
        <v>33.1</v>
      </c>
      <c r="D278" s="67">
        <v>20.2</v>
      </c>
      <c r="E278" s="67">
        <v>16.77</v>
      </c>
      <c r="F278" s="68"/>
      <c r="G278" s="68"/>
      <c r="H278" s="68"/>
      <c r="I278" s="68"/>
      <c r="J278" s="68"/>
      <c r="K278" s="68"/>
      <c r="L278" s="68"/>
      <c r="M278" s="68"/>
      <c r="N278" s="68"/>
      <c r="O278" s="70">
        <f>IF(ISERROR(AVERAGE(Calculations!C279:N279)),"",AVERAGE(Calculations!C279:N279))</f>
        <v>23.356666666666666</v>
      </c>
      <c r="P278" s="70">
        <f>IF(ISERROR(STDEV(Calculations!C279:N279)),"",IF(COUNT(Calculations!C279:N279)&lt;3,"N/A",STDEV(Calculations!C279:N279)))</f>
        <v>8.6104955335528484</v>
      </c>
    </row>
    <row r="279" spans="1:16" ht="15" customHeight="1" x14ac:dyDescent="0.3">
      <c r="A279" s="66" t="str">
        <f>'Gene Table'!D279</f>
        <v>SPSB4</v>
      </c>
      <c r="B279" s="18" t="s">
        <v>27060</v>
      </c>
      <c r="C279" s="67">
        <v>25.02</v>
      </c>
      <c r="D279" s="67">
        <v>14.67</v>
      </c>
      <c r="E279" s="67">
        <v>33.49</v>
      </c>
      <c r="F279" s="68"/>
      <c r="G279" s="68"/>
      <c r="H279" s="68"/>
      <c r="I279" s="68"/>
      <c r="J279" s="68"/>
      <c r="K279" s="68"/>
      <c r="L279" s="68"/>
      <c r="M279" s="68"/>
      <c r="N279" s="68"/>
      <c r="O279" s="70">
        <f>IF(ISERROR(AVERAGE(Calculations!C280:N280)),"",AVERAGE(Calculations!C280:N280))</f>
        <v>24.393333333333334</v>
      </c>
      <c r="P279" s="70">
        <f>IF(ISERROR(STDEV(Calculations!C280:N280)),"",IF(COUNT(Calculations!C280:N280)&lt;3,"N/A",STDEV(Calculations!C280:N280)))</f>
        <v>9.4256370253332644</v>
      </c>
    </row>
    <row r="280" spans="1:16" ht="15" customHeight="1" x14ac:dyDescent="0.3">
      <c r="A280" s="66" t="str">
        <f>'Gene Table'!D280</f>
        <v>STUB1</v>
      </c>
      <c r="B280" s="18" t="s">
        <v>27061</v>
      </c>
      <c r="C280" s="67" t="s">
        <v>364</v>
      </c>
      <c r="D280" s="67">
        <v>24.19</v>
      </c>
      <c r="E280" s="67">
        <v>21</v>
      </c>
      <c r="F280" s="68"/>
      <c r="G280" s="68"/>
      <c r="H280" s="68"/>
      <c r="I280" s="68"/>
      <c r="J280" s="68"/>
      <c r="K280" s="68"/>
      <c r="L280" s="68"/>
      <c r="M280" s="68"/>
      <c r="N280" s="68"/>
      <c r="O280" s="70">
        <f>IF(ISERROR(AVERAGE(Calculations!C281:N281)),"",AVERAGE(Calculations!C281:N281))</f>
        <v>26.73</v>
      </c>
      <c r="P280" s="70">
        <f>IF(ISERROR(STDEV(Calculations!C281:N281)),"",IF(COUNT(Calculations!C281:N281)&lt;3,"N/A",STDEV(Calculations!C281:N281)))</f>
        <v>7.3374859454720607</v>
      </c>
    </row>
    <row r="281" spans="1:16" ht="15" customHeight="1" x14ac:dyDescent="0.3">
      <c r="A281" s="66" t="str">
        <f>'Gene Table'!D281</f>
        <v>SYVN1</v>
      </c>
      <c r="B281" s="18" t="s">
        <v>27062</v>
      </c>
      <c r="C281" s="67" t="s">
        <v>364</v>
      </c>
      <c r="D281" s="67">
        <v>18.96</v>
      </c>
      <c r="E281" s="67">
        <v>35.17</v>
      </c>
      <c r="F281" s="68"/>
      <c r="G281" s="68"/>
      <c r="H281" s="68"/>
      <c r="I281" s="68"/>
      <c r="J281" s="68"/>
      <c r="K281" s="68"/>
      <c r="L281" s="68"/>
      <c r="M281" s="68"/>
      <c r="N281" s="68"/>
      <c r="O281" s="70">
        <f>IF(ISERROR(AVERAGE(Calculations!C282:N282)),"",AVERAGE(Calculations!C282:N282))</f>
        <v>29.653333333333336</v>
      </c>
      <c r="P281" s="70">
        <f>IF(ISERROR(STDEV(Calculations!C282:N282)),"",IF(COUNT(Calculations!C282:N282)&lt;3,"N/A",STDEV(Calculations!C282:N282)))</f>
        <v>9.2606983178015856</v>
      </c>
    </row>
    <row r="282" spans="1:16" ht="15" customHeight="1" x14ac:dyDescent="0.3">
      <c r="A282" s="66" t="str">
        <f>'Gene Table'!D282</f>
        <v>TCEB1</v>
      </c>
      <c r="B282" s="18" t="s">
        <v>27063</v>
      </c>
      <c r="C282" s="67" t="s">
        <v>364</v>
      </c>
      <c r="D282" s="67">
        <v>18.309999999999999</v>
      </c>
      <c r="E282" s="67">
        <v>33.1</v>
      </c>
      <c r="F282" s="68"/>
      <c r="G282" s="68"/>
      <c r="H282" s="68"/>
      <c r="I282" s="68"/>
      <c r="J282" s="68"/>
      <c r="K282" s="68"/>
      <c r="L282" s="68"/>
      <c r="M282" s="68"/>
      <c r="N282" s="68"/>
      <c r="O282" s="70">
        <f>IF(ISERROR(AVERAGE(Calculations!C283:N283)),"",AVERAGE(Calculations!C283:N283))</f>
        <v>28.803333333333331</v>
      </c>
      <c r="P282" s="70">
        <f>IF(ISERROR(STDEV(Calculations!C283:N283)),"",IF(COUNT(Calculations!C283:N283)&lt;3,"N/A",STDEV(Calculations!C283:N283)))</f>
        <v>9.1370144649843699</v>
      </c>
    </row>
    <row r="283" spans="1:16" ht="15" customHeight="1" x14ac:dyDescent="0.3">
      <c r="A283" s="66" t="str">
        <f>'Gene Table'!D283</f>
        <v>TCEB2</v>
      </c>
      <c r="B283" s="18" t="s">
        <v>27064</v>
      </c>
      <c r="C283" s="67" t="s">
        <v>364</v>
      </c>
      <c r="D283" s="67">
        <v>17.29</v>
      </c>
      <c r="E283" s="67">
        <v>25.02</v>
      </c>
      <c r="F283" s="68"/>
      <c r="G283" s="68"/>
      <c r="H283" s="68"/>
      <c r="I283" s="68"/>
      <c r="J283" s="68"/>
      <c r="K283" s="68"/>
      <c r="L283" s="68"/>
      <c r="M283" s="68"/>
      <c r="N283" s="68"/>
      <c r="O283" s="70">
        <f>IF(ISERROR(AVERAGE(Calculations!C284:N284)),"",AVERAGE(Calculations!C284:N284))</f>
        <v>25.77</v>
      </c>
      <c r="P283" s="70">
        <f>IF(ISERROR(STDEV(Calculations!C284:N284)),"",IF(COUNT(Calculations!C284:N284)&lt;3,"N/A",STDEV(Calculations!C284:N284)))</f>
        <v>8.8787893318852884</v>
      </c>
    </row>
    <row r="284" spans="1:16" ht="15" customHeight="1" x14ac:dyDescent="0.3">
      <c r="A284" s="66" t="str">
        <f>'Gene Table'!D284</f>
        <v>TNFAIP1</v>
      </c>
      <c r="B284" s="18" t="s">
        <v>27065</v>
      </c>
      <c r="C284" s="67">
        <v>31.74</v>
      </c>
      <c r="D284" s="67">
        <v>38.64</v>
      </c>
      <c r="E284" s="67" t="s">
        <v>364</v>
      </c>
      <c r="F284" s="68"/>
      <c r="G284" s="68"/>
      <c r="H284" s="68"/>
      <c r="I284" s="68"/>
      <c r="J284" s="68"/>
      <c r="K284" s="68"/>
      <c r="L284" s="68"/>
      <c r="M284" s="68"/>
      <c r="N284" s="68"/>
      <c r="O284" s="70">
        <f>IF(ISERROR(AVERAGE(Calculations!C285:N285)),"",AVERAGE(Calculations!C285:N285))</f>
        <v>33.913333333333334</v>
      </c>
      <c r="P284" s="70">
        <f>IF(ISERROR(STDEV(Calculations!C285:N285)),"",IF(COUNT(Calculations!C285:N285)&lt;3,"N/A",STDEV(Calculations!C285:N285)))</f>
        <v>1.8821618775581808</v>
      </c>
    </row>
    <row r="285" spans="1:16" ht="15" customHeight="1" x14ac:dyDescent="0.3">
      <c r="A285" s="66" t="str">
        <f>'Gene Table'!D285</f>
        <v>TNFAIP3</v>
      </c>
      <c r="B285" s="18" t="s">
        <v>27066</v>
      </c>
      <c r="C285" s="67">
        <v>35.93</v>
      </c>
      <c r="D285" s="67">
        <v>20.28</v>
      </c>
      <c r="E285" s="67" t="s">
        <v>364</v>
      </c>
      <c r="F285" s="68"/>
      <c r="G285" s="68"/>
      <c r="H285" s="68"/>
      <c r="I285" s="68"/>
      <c r="J285" s="68"/>
      <c r="K285" s="68"/>
      <c r="L285" s="68"/>
      <c r="M285" s="68"/>
      <c r="N285" s="68"/>
      <c r="O285" s="70">
        <f>IF(ISERROR(AVERAGE(Calculations!C286:N286)),"",AVERAGE(Calculations!C286:N286))</f>
        <v>30.093333333333334</v>
      </c>
      <c r="P285" s="70">
        <f>IF(ISERROR(STDEV(Calculations!C286:N286)),"",IF(COUNT(Calculations!C286:N286)&lt;3,"N/A",STDEV(Calculations!C286:N286)))</f>
        <v>8.4985959624712919</v>
      </c>
    </row>
    <row r="286" spans="1:16" ht="15" customHeight="1" x14ac:dyDescent="0.3">
      <c r="A286" s="66" t="str">
        <f>'Gene Table'!D286</f>
        <v>TOPORS</v>
      </c>
      <c r="B286" s="18" t="s">
        <v>27067</v>
      </c>
      <c r="C286" s="67">
        <v>39.28</v>
      </c>
      <c r="D286" s="67">
        <v>20.23</v>
      </c>
      <c r="E286" s="67" t="s">
        <v>364</v>
      </c>
      <c r="F286" s="68"/>
      <c r="G286" s="68"/>
      <c r="H286" s="68"/>
      <c r="I286" s="68"/>
      <c r="J286" s="68"/>
      <c r="K286" s="68"/>
      <c r="L286" s="68"/>
      <c r="M286" s="68"/>
      <c r="N286" s="68"/>
      <c r="O286" s="70">
        <f>IF(ISERROR(AVERAGE(Calculations!C287:N287)),"",AVERAGE(Calculations!C287:N287))</f>
        <v>30.076666666666668</v>
      </c>
      <c r="P286" s="70">
        <f>IF(ISERROR(STDEV(Calculations!C287:N287)),"",IF(COUNT(Calculations!C287:N287)&lt;3,"N/A",STDEV(Calculations!C287:N287)))</f>
        <v>8.5274634759307641</v>
      </c>
    </row>
    <row r="287" spans="1:16" ht="15" customHeight="1" x14ac:dyDescent="0.3">
      <c r="A287" s="66" t="str">
        <f>'Gene Table'!D287</f>
        <v>TRAF2</v>
      </c>
      <c r="B287" s="18" t="s">
        <v>27068</v>
      </c>
      <c r="C287" s="67">
        <v>39.700000000000003</v>
      </c>
      <c r="D287" s="67">
        <v>20.21</v>
      </c>
      <c r="E287" s="67" t="s">
        <v>364</v>
      </c>
      <c r="F287" s="68"/>
      <c r="G287" s="68"/>
      <c r="H287" s="68"/>
      <c r="I287" s="68"/>
      <c r="J287" s="68"/>
      <c r="K287" s="68"/>
      <c r="L287" s="68"/>
      <c r="M287" s="68"/>
      <c r="N287" s="68"/>
      <c r="O287" s="70">
        <f>IF(ISERROR(AVERAGE(Calculations!C288:N288)),"",AVERAGE(Calculations!C288:N288))</f>
        <v>30.070000000000004</v>
      </c>
      <c r="P287" s="70">
        <f>IF(ISERROR(STDEV(Calculations!C288:N288)),"",IF(COUNT(Calculations!C288:N288)&lt;3,"N/A",STDEV(Calculations!C288:N288)))</f>
        <v>8.5390104813145538</v>
      </c>
    </row>
    <row r="288" spans="1:16" ht="15" customHeight="1" x14ac:dyDescent="0.3">
      <c r="A288" s="66" t="str">
        <f>'Gene Table'!D288</f>
        <v>TRAF3</v>
      </c>
      <c r="B288" s="18" t="s">
        <v>27069</v>
      </c>
      <c r="C288" s="67">
        <v>34.03</v>
      </c>
      <c r="D288" s="67">
        <v>18.11</v>
      </c>
      <c r="E288" s="67">
        <v>31.74</v>
      </c>
      <c r="F288" s="68"/>
      <c r="G288" s="68"/>
      <c r="H288" s="68"/>
      <c r="I288" s="68"/>
      <c r="J288" s="68"/>
      <c r="K288" s="68"/>
      <c r="L288" s="68"/>
      <c r="M288" s="68"/>
      <c r="N288" s="68"/>
      <c r="O288" s="70">
        <f>IF(ISERROR(AVERAGE(Calculations!C289:N289)),"",AVERAGE(Calculations!C289:N289))</f>
        <v>27.959999999999997</v>
      </c>
      <c r="P288" s="70">
        <f>IF(ISERROR(STDEV(Calculations!C289:N289)),"",IF(COUNT(Calculations!C289:N289)&lt;3,"N/A",STDEV(Calculations!C289:N289)))</f>
        <v>8.6068519215796897</v>
      </c>
    </row>
    <row r="289" spans="1:16" ht="15" customHeight="1" x14ac:dyDescent="0.3">
      <c r="A289" s="66" t="str">
        <f>'Gene Table'!D289</f>
        <v>TRAF4</v>
      </c>
      <c r="B289" s="18" t="s">
        <v>27070</v>
      </c>
      <c r="C289" s="67" t="s">
        <v>364</v>
      </c>
      <c r="D289" s="67">
        <v>18.12</v>
      </c>
      <c r="E289" s="67">
        <v>35.93</v>
      </c>
      <c r="F289" s="68"/>
      <c r="G289" s="68"/>
      <c r="H289" s="68"/>
      <c r="I289" s="68"/>
      <c r="J289" s="68"/>
      <c r="K289" s="68"/>
      <c r="L289" s="68"/>
      <c r="M289" s="68"/>
      <c r="N289" s="68"/>
      <c r="O289" s="70">
        <f>IF(ISERROR(AVERAGE(Calculations!C290:N290)),"",AVERAGE(Calculations!C290:N290))</f>
        <v>29.373333333333335</v>
      </c>
      <c r="P289" s="70">
        <f>IF(ISERROR(STDEV(Calculations!C290:N290)),"",IF(COUNT(Calculations!C290:N290)&lt;3,"N/A",STDEV(Calculations!C290:N290)))</f>
        <v>9.7456725439208682</v>
      </c>
    </row>
    <row r="290" spans="1:16" ht="15" customHeight="1" x14ac:dyDescent="0.3">
      <c r="A290" s="66" t="str">
        <f>'Gene Table'!D290</f>
        <v>TRAF5</v>
      </c>
      <c r="B290" s="18" t="s">
        <v>27071</v>
      </c>
      <c r="C290" s="67">
        <v>31.18</v>
      </c>
      <c r="D290" s="67">
        <v>18.149999999999999</v>
      </c>
      <c r="E290" s="67">
        <v>39.28</v>
      </c>
      <c r="F290" s="68"/>
      <c r="G290" s="68"/>
      <c r="H290" s="68"/>
      <c r="I290" s="68"/>
      <c r="J290" s="68"/>
      <c r="K290" s="68"/>
      <c r="L290" s="68"/>
      <c r="M290" s="68"/>
      <c r="N290" s="68"/>
      <c r="O290" s="70">
        <f>IF(ISERROR(AVERAGE(Calculations!C291:N291)),"",AVERAGE(Calculations!C291:N291))</f>
        <v>28.11</v>
      </c>
      <c r="P290" s="70">
        <f>IF(ISERROR(STDEV(Calculations!C291:N291)),"",IF(COUNT(Calculations!C291:N291)&lt;3,"N/A",STDEV(Calculations!C291:N291)))</f>
        <v>8.8345514883326217</v>
      </c>
    </row>
    <row r="291" spans="1:16" ht="15" customHeight="1" x14ac:dyDescent="0.3">
      <c r="A291" s="66" t="str">
        <f>'Gene Table'!D291</f>
        <v>TRAF6</v>
      </c>
      <c r="B291" s="18" t="s">
        <v>27072</v>
      </c>
      <c r="C291" s="67">
        <v>13.53</v>
      </c>
      <c r="D291" s="67">
        <v>29.56</v>
      </c>
      <c r="E291" s="67">
        <v>39.700000000000003</v>
      </c>
      <c r="F291" s="68"/>
      <c r="G291" s="68"/>
      <c r="H291" s="68"/>
      <c r="I291" s="68"/>
      <c r="J291" s="68"/>
      <c r="K291" s="68"/>
      <c r="L291" s="68"/>
      <c r="M291" s="68"/>
      <c r="N291" s="68"/>
      <c r="O291" s="70">
        <f>IF(ISERROR(AVERAGE(Calculations!C292:N292)),"",AVERAGE(Calculations!C292:N292))</f>
        <v>26.03</v>
      </c>
      <c r="P291" s="70">
        <f>IF(ISERROR(STDEV(Calculations!C292:N292)),"",IF(COUNT(Calculations!C292:N292)&lt;3,"N/A",STDEV(Calculations!C292:N292)))</f>
        <v>11.161805409520442</v>
      </c>
    </row>
    <row r="292" spans="1:16" ht="15" customHeight="1" x14ac:dyDescent="0.3">
      <c r="A292" s="66" t="str">
        <f>'Gene Table'!D292</f>
        <v>TRAF7</v>
      </c>
      <c r="B292" s="18" t="s">
        <v>27073</v>
      </c>
      <c r="C292" s="67">
        <v>29.52</v>
      </c>
      <c r="D292" s="67">
        <v>31.27</v>
      </c>
      <c r="E292" s="67">
        <v>34.03</v>
      </c>
      <c r="F292" s="68"/>
      <c r="G292" s="68"/>
      <c r="H292" s="68"/>
      <c r="I292" s="68"/>
      <c r="J292" s="68"/>
      <c r="K292" s="68"/>
      <c r="L292" s="68"/>
      <c r="M292" s="68"/>
      <c r="N292" s="68"/>
      <c r="O292" s="70">
        <f>IF(ISERROR(AVERAGE(Calculations!C293:N293)),"",AVERAGE(Calculations!C293:N293))</f>
        <v>31.606666666666666</v>
      </c>
      <c r="P292" s="70">
        <f>IF(ISERROR(STDEV(Calculations!C293:N293)),"",IF(COUNT(Calculations!C293:N293)&lt;3,"N/A",STDEV(Calculations!C293:N293)))</f>
        <v>2.2737707301602192</v>
      </c>
    </row>
    <row r="293" spans="1:16" ht="15" customHeight="1" x14ac:dyDescent="0.3">
      <c r="A293" s="66" t="str">
        <f>'Gene Table'!D293</f>
        <v>TRAIP</v>
      </c>
      <c r="B293" s="18" t="s">
        <v>27074</v>
      </c>
      <c r="C293" s="67">
        <v>21.51</v>
      </c>
      <c r="D293" s="67">
        <v>31.24</v>
      </c>
      <c r="E293" s="67" t="s">
        <v>364</v>
      </c>
      <c r="F293" s="68"/>
      <c r="G293" s="68"/>
      <c r="H293" s="68"/>
      <c r="I293" s="68"/>
      <c r="J293" s="68"/>
      <c r="K293" s="68"/>
      <c r="L293" s="68"/>
      <c r="M293" s="68"/>
      <c r="N293" s="68"/>
      <c r="O293" s="70">
        <f>IF(ISERROR(AVERAGE(Calculations!C294:N294)),"",AVERAGE(Calculations!C294:N294))</f>
        <v>29.25</v>
      </c>
      <c r="P293" s="70">
        <f>IF(ISERROR(STDEV(Calculations!C294:N294)),"",IF(COUNT(Calculations!C294:N294)&lt;3,"N/A",STDEV(Calculations!C294:N294)))</f>
        <v>6.9616880136932231</v>
      </c>
    </row>
    <row r="294" spans="1:16" ht="15" customHeight="1" x14ac:dyDescent="0.3">
      <c r="A294" s="66" t="str">
        <f>'Gene Table'!D294</f>
        <v>TRIM10</v>
      </c>
      <c r="B294" s="18" t="s">
        <v>27075</v>
      </c>
      <c r="C294" s="67">
        <v>24.15</v>
      </c>
      <c r="D294" s="67">
        <v>32.24</v>
      </c>
      <c r="E294" s="67">
        <v>31.18</v>
      </c>
      <c r="F294" s="68"/>
      <c r="G294" s="68"/>
      <c r="H294" s="68"/>
      <c r="I294" s="68"/>
      <c r="J294" s="68"/>
      <c r="K294" s="68"/>
      <c r="L294" s="68"/>
      <c r="M294" s="68"/>
      <c r="N294" s="68"/>
      <c r="O294" s="70">
        <f>IF(ISERROR(AVERAGE(Calculations!C295:N295)),"",AVERAGE(Calculations!C295:N295))</f>
        <v>29.189999999999998</v>
      </c>
      <c r="P294" s="70">
        <f>IF(ISERROR(STDEV(Calculations!C295:N295)),"",IF(COUNT(Calculations!C295:N295)&lt;3,"N/A",STDEV(Calculations!C295:N295)))</f>
        <v>4.3968284023827993</v>
      </c>
    </row>
    <row r="295" spans="1:16" ht="15" customHeight="1" x14ac:dyDescent="0.3">
      <c r="A295" s="66" t="str">
        <f>'Gene Table'!D295</f>
        <v>TRIM11</v>
      </c>
      <c r="B295" s="18" t="s">
        <v>27076</v>
      </c>
      <c r="C295" s="67">
        <v>27.2</v>
      </c>
      <c r="D295" s="67" t="s">
        <v>364</v>
      </c>
      <c r="E295" s="67">
        <v>13.53</v>
      </c>
      <c r="F295" s="68"/>
      <c r="G295" s="68"/>
      <c r="H295" s="68"/>
      <c r="I295" s="68"/>
      <c r="J295" s="68"/>
      <c r="K295" s="68"/>
      <c r="L295" s="68"/>
      <c r="M295" s="68"/>
      <c r="N295" s="68"/>
      <c r="O295" s="70">
        <f>IF(ISERROR(AVERAGE(Calculations!C296:N296)),"",AVERAGE(Calculations!C296:N296))</f>
        <v>25.243333333333336</v>
      </c>
      <c r="P295" s="70">
        <f>IF(ISERROR(STDEV(Calculations!C296:N296)),"",IF(COUNT(Calculations!C296:N296)&lt;3,"N/A",STDEV(Calculations!C296:N296)))</f>
        <v>10.867917617158005</v>
      </c>
    </row>
    <row r="296" spans="1:16" ht="15" customHeight="1" x14ac:dyDescent="0.3">
      <c r="A296" s="66" t="str">
        <f>'Gene Table'!D296</f>
        <v>TRIM13</v>
      </c>
      <c r="B296" s="18" t="s">
        <v>27077</v>
      </c>
      <c r="C296" s="67">
        <v>35.229999999999997</v>
      </c>
      <c r="D296" s="67">
        <v>26.27</v>
      </c>
      <c r="E296" s="67">
        <v>29.52</v>
      </c>
      <c r="F296" s="68"/>
      <c r="G296" s="68"/>
      <c r="H296" s="68"/>
      <c r="I296" s="68"/>
      <c r="J296" s="68"/>
      <c r="K296" s="68"/>
      <c r="L296" s="68"/>
      <c r="M296" s="68"/>
      <c r="N296" s="68"/>
      <c r="O296" s="70">
        <f>IF(ISERROR(AVERAGE(Calculations!C297:N297)),"",AVERAGE(Calculations!C297:N297))</f>
        <v>30.263333333333332</v>
      </c>
      <c r="P296" s="70">
        <f>IF(ISERROR(STDEV(Calculations!C297:N297)),"",IF(COUNT(Calculations!C297:N297)&lt;3,"N/A",STDEV(Calculations!C297:N297)))</f>
        <v>4.4122141078299766</v>
      </c>
    </row>
    <row r="297" spans="1:16" ht="15" customHeight="1" x14ac:dyDescent="0.3">
      <c r="A297" s="66" t="str">
        <f>'Gene Table'!D297</f>
        <v>TRIM17</v>
      </c>
      <c r="B297" s="18" t="s">
        <v>27078</v>
      </c>
      <c r="C297" s="67">
        <v>21.07</v>
      </c>
      <c r="D297" s="67">
        <v>35.35</v>
      </c>
      <c r="E297" s="67">
        <v>21.51</v>
      </c>
      <c r="F297" s="68"/>
      <c r="G297" s="68"/>
      <c r="H297" s="68"/>
      <c r="I297" s="68"/>
      <c r="J297" s="68"/>
      <c r="K297" s="68"/>
      <c r="L297" s="68"/>
      <c r="M297" s="68"/>
      <c r="N297" s="68"/>
      <c r="O297" s="70">
        <f>IF(ISERROR(AVERAGE(Calculations!C298:N298)),"",AVERAGE(Calculations!C298:N298))</f>
        <v>25.86</v>
      </c>
      <c r="P297" s="70">
        <f>IF(ISERROR(STDEV(Calculations!C298:N298)),"",IF(COUNT(Calculations!C298:N298)&lt;3,"N/A",STDEV(Calculations!C298:N298)))</f>
        <v>7.9185289037800493</v>
      </c>
    </row>
    <row r="298" spans="1:16" ht="15" customHeight="1" x14ac:dyDescent="0.3">
      <c r="A298" s="66" t="str">
        <f>'Gene Table'!D298</f>
        <v>TRIM2</v>
      </c>
      <c r="B298" s="18" t="s">
        <v>27079</v>
      </c>
      <c r="C298" s="67">
        <v>23.55</v>
      </c>
      <c r="D298" s="67">
        <v>29.45</v>
      </c>
      <c r="E298" s="67">
        <v>24.15</v>
      </c>
      <c r="F298" s="68"/>
      <c r="G298" s="68"/>
      <c r="H298" s="68"/>
      <c r="I298" s="68"/>
      <c r="J298" s="68"/>
      <c r="K298" s="68"/>
      <c r="L298" s="68"/>
      <c r="M298" s="68"/>
      <c r="N298" s="68"/>
      <c r="O298" s="70">
        <f>IF(ISERROR(AVERAGE(Calculations!C299:N299)),"",AVERAGE(Calculations!C299:N299))</f>
        <v>25.716666666666669</v>
      </c>
      <c r="P298" s="70">
        <f>IF(ISERROR(STDEV(Calculations!C299:N299)),"",IF(COUNT(Calculations!C299:N299)&lt;3,"N/A",STDEV(Calculations!C299:N299)))</f>
        <v>3.2470499431535051</v>
      </c>
    </row>
    <row r="299" spans="1:16" ht="15" customHeight="1" x14ac:dyDescent="0.3">
      <c r="A299" s="66" t="str">
        <f>'Gene Table'!D299</f>
        <v>TRIM22</v>
      </c>
      <c r="B299" s="18" t="s">
        <v>27080</v>
      </c>
      <c r="C299" s="67">
        <v>29.38</v>
      </c>
      <c r="D299" s="67">
        <v>21.29</v>
      </c>
      <c r="E299" s="67">
        <v>27.2</v>
      </c>
      <c r="F299" s="68"/>
      <c r="G299" s="68"/>
      <c r="H299" s="68"/>
      <c r="I299" s="68"/>
      <c r="J299" s="68"/>
      <c r="K299" s="68"/>
      <c r="L299" s="68"/>
      <c r="M299" s="68"/>
      <c r="N299" s="68"/>
      <c r="O299" s="70">
        <f>IF(ISERROR(AVERAGE(Calculations!C300:N300)),"",AVERAGE(Calculations!C300:N300))</f>
        <v>25.956666666666667</v>
      </c>
      <c r="P299" s="70">
        <f>IF(ISERROR(STDEV(Calculations!C300:N300)),"",IF(COUNT(Calculations!C300:N300)&lt;3,"N/A",STDEV(Calculations!C300:N300)))</f>
        <v>4.1858611220790634</v>
      </c>
    </row>
    <row r="300" spans="1:16" ht="15" customHeight="1" x14ac:dyDescent="0.3">
      <c r="A300" s="66" t="str">
        <f>'Gene Table'!D300</f>
        <v>TRIM23</v>
      </c>
      <c r="B300" s="18" t="s">
        <v>27081</v>
      </c>
      <c r="C300" s="67">
        <v>23.53</v>
      </c>
      <c r="D300" s="67">
        <v>16.86</v>
      </c>
      <c r="E300" s="67">
        <v>35.229999999999997</v>
      </c>
      <c r="F300" s="68"/>
      <c r="G300" s="68"/>
      <c r="H300" s="68"/>
      <c r="I300" s="68"/>
      <c r="J300" s="68"/>
      <c r="K300" s="68"/>
      <c r="L300" s="68"/>
      <c r="M300" s="68"/>
      <c r="N300" s="68"/>
      <c r="O300" s="70">
        <f>IF(ISERROR(AVERAGE(Calculations!C301:N301)),"",AVERAGE(Calculations!C301:N301))</f>
        <v>25.13</v>
      </c>
      <c r="P300" s="70">
        <f>IF(ISERROR(STDEV(Calculations!C301:N301)),"",IF(COUNT(Calculations!C301:N301)&lt;3,"N/A",STDEV(Calculations!C301:N301)))</f>
        <v>9.1752329670695598</v>
      </c>
    </row>
    <row r="301" spans="1:16" ht="15" customHeight="1" x14ac:dyDescent="0.3">
      <c r="A301" s="66" t="str">
        <f>'Gene Table'!D301</f>
        <v>TRIM24</v>
      </c>
      <c r="B301" s="18" t="s">
        <v>27082</v>
      </c>
      <c r="C301" s="67">
        <v>21.52</v>
      </c>
      <c r="D301" s="67">
        <v>36.020000000000003</v>
      </c>
      <c r="E301" s="67">
        <v>21.07</v>
      </c>
      <c r="F301" s="68"/>
      <c r="G301" s="68"/>
      <c r="H301" s="68"/>
      <c r="I301" s="68"/>
      <c r="J301" s="68"/>
      <c r="K301" s="68"/>
      <c r="L301" s="68"/>
      <c r="M301" s="68"/>
      <c r="N301" s="68"/>
      <c r="O301" s="70">
        <f>IF(ISERROR(AVERAGE(Calculations!C302:N302)),"",AVERAGE(Calculations!C302:N302))</f>
        <v>25.863333333333333</v>
      </c>
      <c r="P301" s="70">
        <f>IF(ISERROR(STDEV(Calculations!C302:N302)),"",IF(COUNT(Calculations!C302:N302)&lt;3,"N/A",STDEV(Calculations!C302:N302)))</f>
        <v>7.9157838104216314</v>
      </c>
    </row>
    <row r="302" spans="1:16" ht="15" customHeight="1" x14ac:dyDescent="0.3">
      <c r="A302" s="66" t="str">
        <f>'Gene Table'!D302</f>
        <v>TRIM25</v>
      </c>
      <c r="B302" s="18" t="s">
        <v>27083</v>
      </c>
      <c r="C302" s="67">
        <v>38.340000000000003</v>
      </c>
      <c r="D302" s="67">
        <v>20.94</v>
      </c>
      <c r="E302" s="67">
        <v>23.55</v>
      </c>
      <c r="F302" s="68"/>
      <c r="G302" s="68"/>
      <c r="H302" s="68"/>
      <c r="I302" s="68"/>
      <c r="J302" s="68"/>
      <c r="K302" s="68"/>
      <c r="L302" s="68"/>
      <c r="M302" s="68"/>
      <c r="N302" s="68"/>
      <c r="O302" s="70">
        <f>IF(ISERROR(AVERAGE(Calculations!C303:N303)),"",AVERAGE(Calculations!C303:N303))</f>
        <v>26.496666666666666</v>
      </c>
      <c r="P302" s="70">
        <f>IF(ISERROR(STDEV(Calculations!C303:N303)),"",IF(COUNT(Calculations!C303:N303)&lt;3,"N/A",STDEV(Calculations!C303:N303)))</f>
        <v>7.4788390364637127</v>
      </c>
    </row>
    <row r="303" spans="1:16" ht="15" customHeight="1" x14ac:dyDescent="0.3">
      <c r="A303" s="66" t="str">
        <f>'Gene Table'!D303</f>
        <v>TRIM26</v>
      </c>
      <c r="B303" s="18" t="s">
        <v>27084</v>
      </c>
      <c r="C303" s="67">
        <v>29.12</v>
      </c>
      <c r="D303" s="67">
        <v>35.06</v>
      </c>
      <c r="E303" s="67">
        <v>29.38</v>
      </c>
      <c r="F303" s="68"/>
      <c r="G303" s="68"/>
      <c r="H303" s="68"/>
      <c r="I303" s="68"/>
      <c r="J303" s="68"/>
      <c r="K303" s="68"/>
      <c r="L303" s="68"/>
      <c r="M303" s="68"/>
      <c r="N303" s="68"/>
      <c r="O303" s="70">
        <f>IF(ISERROR(AVERAGE(Calculations!C304:N304)),"",AVERAGE(Calculations!C304:N304))</f>
        <v>31.166666666666668</v>
      </c>
      <c r="P303" s="70">
        <f>IF(ISERROR(STDEV(Calculations!C304:N304)),"",IF(COUNT(Calculations!C304:N304)&lt;3,"N/A",STDEV(Calculations!C304:N304)))</f>
        <v>3.3223084344072169</v>
      </c>
    </row>
    <row r="304" spans="1:16" ht="15" customHeight="1" x14ac:dyDescent="0.3">
      <c r="A304" s="66" t="str">
        <f>'Gene Table'!D304</f>
        <v>TRIM27</v>
      </c>
      <c r="B304" s="18" t="s">
        <v>27085</v>
      </c>
      <c r="C304" s="67" t="s">
        <v>364</v>
      </c>
      <c r="D304" s="67">
        <v>33.11</v>
      </c>
      <c r="E304" s="67">
        <v>23.53</v>
      </c>
      <c r="F304" s="68"/>
      <c r="G304" s="68"/>
      <c r="H304" s="68"/>
      <c r="I304" s="68"/>
      <c r="J304" s="68"/>
      <c r="K304" s="68"/>
      <c r="L304" s="68"/>
      <c r="M304" s="68"/>
      <c r="N304" s="68"/>
      <c r="O304" s="70">
        <f>IF(ISERROR(AVERAGE(Calculations!C305:N305)),"",AVERAGE(Calculations!C305:N305))</f>
        <v>30.546666666666667</v>
      </c>
      <c r="P304" s="70">
        <f>IF(ISERROR(STDEV(Calculations!C305:N305)),"",IF(COUNT(Calculations!C305:N305)&lt;3,"N/A",STDEV(Calculations!C305:N305)))</f>
        <v>6.1496531067478255</v>
      </c>
    </row>
    <row r="305" spans="1:16" ht="15" customHeight="1" x14ac:dyDescent="0.3">
      <c r="A305" s="66" t="str">
        <f>'Gene Table'!D305</f>
        <v>TRIM28</v>
      </c>
      <c r="B305" s="18" t="s">
        <v>27086</v>
      </c>
      <c r="C305" s="67">
        <v>29.09</v>
      </c>
      <c r="D305" s="67">
        <v>25</v>
      </c>
      <c r="E305" s="67">
        <v>21.52</v>
      </c>
      <c r="F305" s="68"/>
      <c r="G305" s="68"/>
      <c r="H305" s="68"/>
      <c r="I305" s="68"/>
      <c r="J305" s="68"/>
      <c r="K305" s="68"/>
      <c r="L305" s="68"/>
      <c r="M305" s="68"/>
      <c r="N305" s="68"/>
      <c r="O305" s="70">
        <f>IF(ISERROR(AVERAGE(Calculations!C306:N306)),"",AVERAGE(Calculations!C306:N306))</f>
        <v>25.203333333333333</v>
      </c>
      <c r="P305" s="70">
        <f>IF(ISERROR(STDEV(Calculations!C306:N306)),"",IF(COUNT(Calculations!C306:N306)&lt;3,"N/A",STDEV(Calculations!C306:N306)))</f>
        <v>3.7890939990099741</v>
      </c>
    </row>
    <row r="306" spans="1:16" ht="15" customHeight="1" x14ac:dyDescent="0.3">
      <c r="A306" s="66" t="str">
        <f>'Gene Table'!D306</f>
        <v>TRIM3</v>
      </c>
      <c r="B306" s="18" t="s">
        <v>27087</v>
      </c>
      <c r="C306" s="67">
        <v>34.299999999999997</v>
      </c>
      <c r="D306" s="67" t="s">
        <v>364</v>
      </c>
      <c r="E306" s="67">
        <v>38.340000000000003</v>
      </c>
      <c r="F306" s="68"/>
      <c r="G306" s="68"/>
      <c r="H306" s="68"/>
      <c r="I306" s="68"/>
      <c r="J306" s="68"/>
      <c r="K306" s="68"/>
      <c r="L306" s="68"/>
      <c r="M306" s="68"/>
      <c r="N306" s="68"/>
      <c r="O306" s="70">
        <f>IF(ISERROR(AVERAGE(Calculations!C307:N307)),"",AVERAGE(Calculations!C307:N307))</f>
        <v>34.766666666666666</v>
      </c>
      <c r="P306" s="70">
        <f>IF(ISERROR(STDEV(Calculations!C307:N307)),"",IF(COUNT(Calculations!C307:N307)&lt;3,"N/A",STDEV(Calculations!C307:N307)))</f>
        <v>0.40414518843273967</v>
      </c>
    </row>
    <row r="307" spans="1:16" ht="15" customHeight="1" x14ac:dyDescent="0.3">
      <c r="A307" s="66" t="str">
        <f>'Gene Table'!D307</f>
        <v>TRIM31</v>
      </c>
      <c r="B307" s="18" t="s">
        <v>27088</v>
      </c>
      <c r="C307" s="67" t="s">
        <v>364</v>
      </c>
      <c r="D307" s="67" t="s">
        <v>364</v>
      </c>
      <c r="E307" s="67">
        <v>29.12</v>
      </c>
      <c r="F307" s="68"/>
      <c r="G307" s="68"/>
      <c r="H307" s="68"/>
      <c r="I307" s="68"/>
      <c r="J307" s="68"/>
      <c r="K307" s="68"/>
      <c r="L307" s="68"/>
      <c r="M307" s="68"/>
      <c r="N307" s="68"/>
      <c r="O307" s="70">
        <f>IF(ISERROR(AVERAGE(Calculations!C308:N308)),"",AVERAGE(Calculations!C308:N308))</f>
        <v>33.04</v>
      </c>
      <c r="P307" s="70">
        <f>IF(ISERROR(STDEV(Calculations!C308:N308)),"",IF(COUNT(Calculations!C308:N308)&lt;3,"N/A",STDEV(Calculations!C308:N308)))</f>
        <v>3.394819582834999</v>
      </c>
    </row>
    <row r="308" spans="1:16" ht="15" customHeight="1" x14ac:dyDescent="0.3">
      <c r="A308" s="66" t="str">
        <f>'Gene Table'!D308</f>
        <v>TRIM32</v>
      </c>
      <c r="B308" s="18" t="s">
        <v>27089</v>
      </c>
      <c r="C308" s="67" t="s">
        <v>364</v>
      </c>
      <c r="D308" s="67" t="s">
        <v>364</v>
      </c>
      <c r="E308" s="67" t="s">
        <v>364</v>
      </c>
      <c r="F308" s="68"/>
      <c r="G308" s="68"/>
      <c r="H308" s="68"/>
      <c r="I308" s="68"/>
      <c r="J308" s="68"/>
      <c r="K308" s="68"/>
      <c r="L308" s="68"/>
      <c r="M308" s="68"/>
      <c r="N308" s="68"/>
      <c r="O308" s="70">
        <f>IF(ISERROR(AVERAGE(Calculations!C309:N309)),"",AVERAGE(Calculations!C309:N309))</f>
        <v>35</v>
      </c>
      <c r="P308" s="70">
        <f>IF(ISERROR(STDEV(Calculations!C309:N309)),"",IF(COUNT(Calculations!C309:N309)&lt;3,"N/A",STDEV(Calculations!C309:N309)))</f>
        <v>0</v>
      </c>
    </row>
    <row r="309" spans="1:16" ht="15" customHeight="1" x14ac:dyDescent="0.3">
      <c r="A309" s="66" t="str">
        <f>'Gene Table'!D309</f>
        <v>TRIM33</v>
      </c>
      <c r="B309" s="18" t="s">
        <v>27090</v>
      </c>
      <c r="C309" s="67" t="s">
        <v>364</v>
      </c>
      <c r="D309" s="67">
        <v>35.880000000000003</v>
      </c>
      <c r="E309" s="67">
        <v>29.09</v>
      </c>
      <c r="F309" s="68"/>
      <c r="G309" s="68"/>
      <c r="H309" s="68"/>
      <c r="I309" s="68"/>
      <c r="J309" s="68"/>
      <c r="K309" s="68"/>
      <c r="L309" s="68"/>
      <c r="M309" s="68"/>
      <c r="N309" s="68"/>
      <c r="O309" s="70">
        <f>IF(ISERROR(AVERAGE(Calculations!C310:N310)),"",AVERAGE(Calculations!C310:N310))</f>
        <v>33.03</v>
      </c>
      <c r="P309" s="70">
        <f>IF(ISERROR(STDEV(Calculations!C310:N310)),"",IF(COUNT(Calculations!C310:N310)&lt;3,"N/A",STDEV(Calculations!C310:N310)))</f>
        <v>3.4121400909106883</v>
      </c>
    </row>
    <row r="310" spans="1:16" ht="15" customHeight="1" x14ac:dyDescent="0.3">
      <c r="A310" s="66" t="str">
        <f>'Gene Table'!D310</f>
        <v>TRIM36</v>
      </c>
      <c r="B310" s="18" t="s">
        <v>27091</v>
      </c>
      <c r="C310" s="67">
        <v>31.74</v>
      </c>
      <c r="D310" s="67">
        <v>31.72</v>
      </c>
      <c r="E310" s="67">
        <v>34.299999999999997</v>
      </c>
      <c r="F310" s="68"/>
      <c r="G310" s="68"/>
      <c r="H310" s="68"/>
      <c r="I310" s="68"/>
      <c r="J310" s="68"/>
      <c r="K310" s="68"/>
      <c r="L310" s="68"/>
      <c r="M310" s="68"/>
      <c r="N310" s="68"/>
      <c r="O310" s="70">
        <f>IF(ISERROR(AVERAGE(Calculations!C311:N311)),"",AVERAGE(Calculations!C311:N311))</f>
        <v>32.586666666666666</v>
      </c>
      <c r="P310" s="70">
        <f>IF(ISERROR(STDEV(Calculations!C311:N311)),"",IF(COUNT(Calculations!C311:N311)&lt;3,"N/A",STDEV(Calculations!C311:N311)))</f>
        <v>1.4838238889212327</v>
      </c>
    </row>
    <row r="311" spans="1:16" ht="15" customHeight="1" x14ac:dyDescent="0.3">
      <c r="A311" s="66" t="str">
        <f>'Gene Table'!D311</f>
        <v>TRIM37</v>
      </c>
      <c r="B311" s="18" t="s">
        <v>27092</v>
      </c>
      <c r="C311" s="67">
        <v>35.93</v>
      </c>
      <c r="D311" s="67">
        <v>35.75</v>
      </c>
      <c r="E311" s="67">
        <v>34.06</v>
      </c>
      <c r="F311" s="68"/>
      <c r="G311" s="68"/>
      <c r="H311" s="68"/>
      <c r="I311" s="68"/>
      <c r="J311" s="68"/>
      <c r="K311" s="68"/>
      <c r="L311" s="68"/>
      <c r="M311" s="68"/>
      <c r="N311" s="68"/>
      <c r="O311" s="70">
        <f>IF(ISERROR(AVERAGE(Calculations!C312:N312)),"",AVERAGE(Calculations!C312:N312))</f>
        <v>34.686666666666667</v>
      </c>
      <c r="P311" s="70">
        <f>IF(ISERROR(STDEV(Calculations!C312:N312)),"",IF(COUNT(Calculations!C312:N312)&lt;3,"N/A",STDEV(Calculations!C312:N312)))</f>
        <v>0.54270925303824691</v>
      </c>
    </row>
    <row r="312" spans="1:16" ht="15" customHeight="1" x14ac:dyDescent="0.3">
      <c r="A312" s="66" t="str">
        <f>'Gene Table'!D312</f>
        <v>TRIM38</v>
      </c>
      <c r="B312" s="18" t="s">
        <v>27093</v>
      </c>
      <c r="C312" s="67">
        <v>39.28</v>
      </c>
      <c r="D312" s="67">
        <v>35.81</v>
      </c>
      <c r="E312" s="67">
        <v>33.549999999999997</v>
      </c>
      <c r="F312" s="68"/>
      <c r="G312" s="68"/>
      <c r="H312" s="68"/>
      <c r="I312" s="68"/>
      <c r="J312" s="68"/>
      <c r="K312" s="68"/>
      <c r="L312" s="68"/>
      <c r="M312" s="68"/>
      <c r="N312" s="68"/>
      <c r="O312" s="70">
        <f>IF(ISERROR(AVERAGE(Calculations!C313:N313)),"",AVERAGE(Calculations!C313:N313))</f>
        <v>34.516666666666666</v>
      </c>
      <c r="P312" s="70">
        <f>IF(ISERROR(STDEV(Calculations!C313:N313)),"",IF(COUNT(Calculations!C313:N313)&lt;3,"N/A",STDEV(Calculations!C313:N313)))</f>
        <v>0.83715789032495902</v>
      </c>
    </row>
    <row r="313" spans="1:16" ht="15" customHeight="1" x14ac:dyDescent="0.3">
      <c r="A313" s="66" t="str">
        <f>'Gene Table'!D313</f>
        <v>TRIM39</v>
      </c>
      <c r="B313" s="18" t="s">
        <v>27094</v>
      </c>
      <c r="C313" s="67">
        <v>39.700000000000003</v>
      </c>
      <c r="D313" s="67">
        <v>35.1</v>
      </c>
      <c r="E313" s="67">
        <v>34.4</v>
      </c>
      <c r="F313" s="68"/>
      <c r="G313" s="68"/>
      <c r="H313" s="68"/>
      <c r="I313" s="68"/>
      <c r="J313" s="68"/>
      <c r="K313" s="68"/>
      <c r="L313" s="68"/>
      <c r="M313" s="68"/>
      <c r="N313" s="68"/>
      <c r="O313" s="70">
        <f>IF(ISERROR(AVERAGE(Calculations!C314:N314)),"",AVERAGE(Calculations!C314:N314))</f>
        <v>34.800000000000004</v>
      </c>
      <c r="P313" s="70">
        <f>IF(ISERROR(STDEV(Calculations!C314:N314)),"",IF(COUNT(Calculations!C314:N314)&lt;3,"N/A",STDEV(Calculations!C314:N314)))</f>
        <v>0.34641016151377629</v>
      </c>
    </row>
    <row r="314" spans="1:16" ht="15" customHeight="1" x14ac:dyDescent="0.3">
      <c r="A314" s="66" t="str">
        <f>'Gene Table'!D314</f>
        <v>TRIM4</v>
      </c>
      <c r="B314" s="18" t="s">
        <v>27095</v>
      </c>
      <c r="C314" s="67">
        <v>34.03</v>
      </c>
      <c r="D314" s="67">
        <v>33.92</v>
      </c>
      <c r="E314" s="67">
        <v>32.64</v>
      </c>
      <c r="F314" s="68"/>
      <c r="G314" s="68"/>
      <c r="H314" s="68"/>
      <c r="I314" s="68"/>
      <c r="J314" s="68"/>
      <c r="K314" s="68"/>
      <c r="L314" s="68"/>
      <c r="M314" s="68"/>
      <c r="N314" s="68"/>
      <c r="O314" s="70">
        <f>IF(ISERROR(AVERAGE(Calculations!C315:N315)),"",AVERAGE(Calculations!C315:N315))</f>
        <v>33.53</v>
      </c>
      <c r="P314" s="70">
        <f>IF(ISERROR(STDEV(Calculations!C315:N315)),"",IF(COUNT(Calculations!C315:N315)&lt;3,"N/A",STDEV(Calculations!C315:N315)))</f>
        <v>0.77272245987806043</v>
      </c>
    </row>
    <row r="315" spans="1:16" ht="15" customHeight="1" x14ac:dyDescent="0.3">
      <c r="A315" s="66" t="str">
        <f>'Gene Table'!D315</f>
        <v>TRIM40</v>
      </c>
      <c r="B315" s="18" t="s">
        <v>27096</v>
      </c>
      <c r="C315" s="67" t="s">
        <v>364</v>
      </c>
      <c r="D315" s="67" t="s">
        <v>364</v>
      </c>
      <c r="E315" s="67">
        <v>35.770000000000003</v>
      </c>
      <c r="F315" s="68"/>
      <c r="G315" s="68"/>
      <c r="H315" s="68"/>
      <c r="I315" s="68"/>
      <c r="J315" s="68"/>
      <c r="K315" s="68"/>
      <c r="L315" s="68"/>
      <c r="M315" s="68"/>
      <c r="N315" s="68"/>
      <c r="O315" s="70">
        <f>IF(ISERROR(AVERAGE(Calculations!C316:N316)),"",AVERAGE(Calculations!C316:N316))</f>
        <v>35</v>
      </c>
      <c r="P315" s="70">
        <f>IF(ISERROR(STDEV(Calculations!C316:N316)),"",IF(COUNT(Calculations!C316:N316)&lt;3,"N/A",STDEV(Calculations!C316:N316)))</f>
        <v>0</v>
      </c>
    </row>
    <row r="316" spans="1:16" ht="15" customHeight="1" x14ac:dyDescent="0.3">
      <c r="A316" s="66" t="str">
        <f>'Gene Table'!D316</f>
        <v>TRIM41</v>
      </c>
      <c r="B316" s="18" t="s">
        <v>27097</v>
      </c>
      <c r="C316" s="67">
        <v>31.18</v>
      </c>
      <c r="D316" s="67">
        <v>30.82</v>
      </c>
      <c r="E316" s="67">
        <v>31.32</v>
      </c>
      <c r="F316" s="68"/>
      <c r="G316" s="68"/>
      <c r="H316" s="68"/>
      <c r="I316" s="68"/>
      <c r="J316" s="68"/>
      <c r="K316" s="68"/>
      <c r="L316" s="68"/>
      <c r="M316" s="68"/>
      <c r="N316" s="68"/>
      <c r="O316" s="70">
        <f>IF(ISERROR(AVERAGE(Calculations!C317:N317)),"",AVERAGE(Calculations!C317:N317))</f>
        <v>31.106666666666666</v>
      </c>
      <c r="P316" s="70">
        <f>IF(ISERROR(STDEV(Calculations!C317:N317)),"",IF(COUNT(Calculations!C317:N317)&lt;3,"N/A",STDEV(Calculations!C317:N317)))</f>
        <v>0.25794056162870799</v>
      </c>
    </row>
    <row r="317" spans="1:16" ht="15" customHeight="1" x14ac:dyDescent="0.3">
      <c r="A317" s="66" t="str">
        <f>'Gene Table'!D317</f>
        <v>TRIM44</v>
      </c>
      <c r="B317" s="18" t="s">
        <v>27098</v>
      </c>
      <c r="C317" s="67">
        <v>13.53</v>
      </c>
      <c r="D317" s="67">
        <v>13.59</v>
      </c>
      <c r="E317" s="67">
        <v>13.59</v>
      </c>
      <c r="F317" s="68"/>
      <c r="G317" s="68"/>
      <c r="H317" s="68"/>
      <c r="I317" s="68"/>
      <c r="J317" s="68"/>
      <c r="K317" s="68"/>
      <c r="L317" s="68"/>
      <c r="M317" s="68"/>
      <c r="N317" s="68"/>
      <c r="O317" s="70">
        <f>IF(ISERROR(AVERAGE(Calculations!C318:N318)),"",AVERAGE(Calculations!C318:N318))</f>
        <v>13.569999999999999</v>
      </c>
      <c r="P317" s="70">
        <f>IF(ISERROR(STDEV(Calculations!C318:N318)),"",IF(COUNT(Calculations!C318:N318)&lt;3,"N/A",STDEV(Calculations!C318:N318)))</f>
        <v>3.4641016151377831E-2</v>
      </c>
    </row>
    <row r="318" spans="1:16" ht="15" customHeight="1" x14ac:dyDescent="0.3">
      <c r="A318" s="66" t="str">
        <f>'Gene Table'!D318</f>
        <v>TRIM45</v>
      </c>
      <c r="B318" s="18" t="s">
        <v>27099</v>
      </c>
      <c r="C318" s="67">
        <v>29.52</v>
      </c>
      <c r="D318" s="67">
        <v>29.17</v>
      </c>
      <c r="E318" s="67">
        <v>29.13</v>
      </c>
      <c r="F318" s="68"/>
      <c r="G318" s="68"/>
      <c r="H318" s="68"/>
      <c r="I318" s="68"/>
      <c r="J318" s="68"/>
      <c r="K318" s="68"/>
      <c r="L318" s="68"/>
      <c r="M318" s="68"/>
      <c r="N318" s="68"/>
      <c r="O318" s="70">
        <f>IF(ISERROR(AVERAGE(Calculations!C319:N319)),"",AVERAGE(Calculations!C319:N319))</f>
        <v>29.27333333333333</v>
      </c>
      <c r="P318" s="70">
        <f>IF(ISERROR(STDEV(Calculations!C319:N319)),"",IF(COUNT(Calculations!C319:N319)&lt;3,"N/A",STDEV(Calculations!C319:N319)))</f>
        <v>0.21455380055672096</v>
      </c>
    </row>
    <row r="319" spans="1:16" ht="15" customHeight="1" x14ac:dyDescent="0.3">
      <c r="A319" s="66" t="str">
        <f>'Gene Table'!D319</f>
        <v>TRIM48</v>
      </c>
      <c r="B319" s="18" t="s">
        <v>27100</v>
      </c>
      <c r="C319" s="67">
        <v>21.51</v>
      </c>
      <c r="D319" s="67">
        <v>21.46</v>
      </c>
      <c r="E319" s="67">
        <v>21.32</v>
      </c>
      <c r="F319" s="68"/>
      <c r="G319" s="68"/>
      <c r="H319" s="68"/>
      <c r="I319" s="68"/>
      <c r="J319" s="68"/>
      <c r="K319" s="68"/>
      <c r="L319" s="68"/>
      <c r="M319" s="68"/>
      <c r="N319" s="68"/>
      <c r="O319" s="70">
        <f>IF(ISERROR(AVERAGE(Calculations!C320:N320)),"",AVERAGE(Calculations!C320:N320))</f>
        <v>21.429999999999996</v>
      </c>
      <c r="P319" s="70">
        <f>IF(ISERROR(STDEV(Calculations!C320:N320)),"",IF(COUNT(Calculations!C320:N320)&lt;3,"N/A",STDEV(Calculations!C320:N320)))</f>
        <v>9.8488578017961653E-2</v>
      </c>
    </row>
    <row r="320" spans="1:16" ht="15" customHeight="1" x14ac:dyDescent="0.3">
      <c r="A320" s="66" t="str">
        <f>'Gene Table'!D320</f>
        <v>TRIM5</v>
      </c>
      <c r="B320" s="18" t="s">
        <v>27101</v>
      </c>
      <c r="C320" s="67">
        <v>24.15</v>
      </c>
      <c r="D320" s="67">
        <v>24.33</v>
      </c>
      <c r="E320" s="67">
        <v>24.19</v>
      </c>
      <c r="F320" s="68"/>
      <c r="G320" s="68"/>
      <c r="H320" s="68"/>
      <c r="I320" s="68"/>
      <c r="J320" s="68"/>
      <c r="K320" s="68"/>
      <c r="L320" s="68"/>
      <c r="M320" s="68"/>
      <c r="N320" s="68"/>
      <c r="O320" s="70">
        <f>IF(ISERROR(AVERAGE(Calculations!C321:N321)),"",AVERAGE(Calculations!C321:N321))</f>
        <v>24.223333333333333</v>
      </c>
      <c r="P320" s="70">
        <f>IF(ISERROR(STDEV(Calculations!C321:N321)),"",IF(COUNT(Calculations!C321:N321)&lt;3,"N/A",STDEV(Calculations!C321:N321)))</f>
        <v>9.4516312525051535E-2</v>
      </c>
    </row>
    <row r="321" spans="1:16" ht="15" customHeight="1" x14ac:dyDescent="0.3">
      <c r="A321" s="66" t="str">
        <f>'Gene Table'!D321</f>
        <v>TRIM52</v>
      </c>
      <c r="B321" s="18" t="s">
        <v>27102</v>
      </c>
      <c r="C321" s="67">
        <v>27.2</v>
      </c>
      <c r="D321" s="67">
        <v>27.24</v>
      </c>
      <c r="E321" s="67">
        <v>27.14</v>
      </c>
      <c r="F321" s="68"/>
      <c r="G321" s="68"/>
      <c r="H321" s="68"/>
      <c r="I321" s="68"/>
      <c r="J321" s="68"/>
      <c r="K321" s="68"/>
      <c r="L321" s="68"/>
      <c r="M321" s="68"/>
      <c r="N321" s="68"/>
      <c r="O321" s="70">
        <f>IF(ISERROR(AVERAGE(Calculations!C322:N322)),"",AVERAGE(Calculations!C322:N322))</f>
        <v>27.193333333333332</v>
      </c>
      <c r="P321" s="70">
        <f>IF(ISERROR(STDEV(Calculations!C322:N322)),"",IF(COUNT(Calculations!C322:N322)&lt;3,"N/A",STDEV(Calculations!C322:N322)))</f>
        <v>5.0332229568470589E-2</v>
      </c>
    </row>
    <row r="322" spans="1:16" ht="15" customHeight="1" x14ac:dyDescent="0.3">
      <c r="A322" s="66" t="str">
        <f>'Gene Table'!D322</f>
        <v>TRIM54</v>
      </c>
      <c r="B322" s="18" t="s">
        <v>27103</v>
      </c>
      <c r="C322" s="67">
        <v>35.229999999999997</v>
      </c>
      <c r="D322" s="67">
        <v>35.58</v>
      </c>
      <c r="E322" s="67">
        <v>36.04</v>
      </c>
      <c r="F322" s="68"/>
      <c r="G322" s="68"/>
      <c r="H322" s="68"/>
      <c r="I322" s="68"/>
      <c r="J322" s="68"/>
      <c r="K322" s="68"/>
      <c r="L322" s="68"/>
      <c r="M322" s="68"/>
      <c r="N322" s="68"/>
      <c r="O322" s="70">
        <f>IF(ISERROR(AVERAGE(Calculations!C323:N323)),"",AVERAGE(Calculations!C323:N323))</f>
        <v>35</v>
      </c>
      <c r="P322" s="70">
        <f>IF(ISERROR(STDEV(Calculations!C323:N323)),"",IF(COUNT(Calculations!C323:N323)&lt;3,"N/A",STDEV(Calculations!C323:N323)))</f>
        <v>0</v>
      </c>
    </row>
    <row r="323" spans="1:16" ht="15" customHeight="1" x14ac:dyDescent="0.3">
      <c r="A323" s="66" t="str">
        <f>'Gene Table'!D323</f>
        <v>TRIM56</v>
      </c>
      <c r="B323" s="18" t="s">
        <v>27104</v>
      </c>
      <c r="C323" s="67">
        <v>21.07</v>
      </c>
      <c r="D323" s="67">
        <v>21.02</v>
      </c>
      <c r="E323" s="67">
        <v>21.05</v>
      </c>
      <c r="F323" s="68"/>
      <c r="G323" s="68"/>
      <c r="H323" s="68"/>
      <c r="I323" s="68"/>
      <c r="J323" s="68"/>
      <c r="K323" s="68"/>
      <c r="L323" s="68"/>
      <c r="M323" s="68"/>
      <c r="N323" s="68"/>
      <c r="O323" s="70">
        <f>IF(ISERROR(AVERAGE(Calculations!C324:N324)),"",AVERAGE(Calculations!C324:N324))</f>
        <v>21.046666666666667</v>
      </c>
      <c r="P323" s="70">
        <f>IF(ISERROR(STDEV(Calculations!C324:N324)),"",IF(COUNT(Calculations!C324:N324)&lt;3,"N/A",STDEV(Calculations!C324:N324)))</f>
        <v>2.5166114784236235E-2</v>
      </c>
    </row>
    <row r="324" spans="1:16" ht="15" customHeight="1" x14ac:dyDescent="0.3">
      <c r="A324" s="66" t="str">
        <f>'Gene Table'!D324</f>
        <v>TRIM61</v>
      </c>
      <c r="B324" s="18" t="s">
        <v>27105</v>
      </c>
      <c r="C324" s="67">
        <v>23.55</v>
      </c>
      <c r="D324" s="67">
        <v>23.62</v>
      </c>
      <c r="E324" s="67">
        <v>23.57</v>
      </c>
      <c r="F324" s="68"/>
      <c r="G324" s="68"/>
      <c r="H324" s="68"/>
      <c r="I324" s="68"/>
      <c r="J324" s="68"/>
      <c r="K324" s="68"/>
      <c r="L324" s="68"/>
      <c r="M324" s="68"/>
      <c r="N324" s="68"/>
      <c r="O324" s="70">
        <f>IF(ISERROR(AVERAGE(Calculations!C325:N325)),"",AVERAGE(Calculations!C325:N325))</f>
        <v>23.580000000000002</v>
      </c>
      <c r="P324" s="70">
        <f>IF(ISERROR(STDEV(Calculations!C325:N325)),"",IF(COUNT(Calculations!C325:N325)&lt;3,"N/A",STDEV(Calculations!C325:N325)))</f>
        <v>3.6055512754640105E-2</v>
      </c>
    </row>
    <row r="325" spans="1:16" ht="15" customHeight="1" x14ac:dyDescent="0.3">
      <c r="A325" s="66" t="str">
        <f>'Gene Table'!D325</f>
        <v>TRIM62</v>
      </c>
      <c r="B325" s="18" t="s">
        <v>27106</v>
      </c>
      <c r="C325" s="67">
        <v>29.38</v>
      </c>
      <c r="D325" s="67">
        <v>29.68</v>
      </c>
      <c r="E325" s="67">
        <v>29.32</v>
      </c>
      <c r="F325" s="68"/>
      <c r="G325" s="68"/>
      <c r="H325" s="68"/>
      <c r="I325" s="68"/>
      <c r="J325" s="68"/>
      <c r="K325" s="68"/>
      <c r="L325" s="68"/>
      <c r="M325" s="68"/>
      <c r="N325" s="68"/>
      <c r="O325" s="70">
        <f>IF(ISERROR(AVERAGE(Calculations!C326:N326)),"",AVERAGE(Calculations!C326:N326))</f>
        <v>29.459999999999997</v>
      </c>
      <c r="P325" s="70">
        <f>IF(ISERROR(STDEV(Calculations!C326:N326)),"",IF(COUNT(Calculations!C326:N326)&lt;3,"N/A",STDEV(Calculations!C326:N326)))</f>
        <v>0.19287301521985903</v>
      </c>
    </row>
    <row r="326" spans="1:16" ht="15" customHeight="1" x14ac:dyDescent="0.3">
      <c r="A326" s="66" t="str">
        <f>'Gene Table'!D326</f>
        <v>TRIM63</v>
      </c>
      <c r="B326" s="18" t="s">
        <v>27107</v>
      </c>
      <c r="C326" s="67">
        <v>23.53</v>
      </c>
      <c r="D326" s="67">
        <v>23.58</v>
      </c>
      <c r="E326" s="67">
        <v>23.46</v>
      </c>
      <c r="F326" s="68"/>
      <c r="G326" s="68"/>
      <c r="H326" s="68"/>
      <c r="I326" s="68"/>
      <c r="J326" s="68"/>
      <c r="K326" s="68"/>
      <c r="L326" s="68"/>
      <c r="M326" s="68"/>
      <c r="N326" s="68"/>
      <c r="O326" s="70">
        <f>IF(ISERROR(AVERAGE(Calculations!C327:N327)),"",AVERAGE(Calculations!C327:N327))</f>
        <v>23.52333333333333</v>
      </c>
      <c r="P326" s="70">
        <f>IF(ISERROR(STDEV(Calculations!C327:N327)),"",IF(COUNT(Calculations!C327:N327)&lt;3,"N/A",STDEV(Calculations!C327:N327)))</f>
        <v>6.0277137733415892E-2</v>
      </c>
    </row>
    <row r="327" spans="1:16" ht="15" customHeight="1" x14ac:dyDescent="0.3">
      <c r="A327" s="66" t="str">
        <f>'Gene Table'!D327</f>
        <v>TRIM64</v>
      </c>
      <c r="B327" s="18" t="s">
        <v>27108</v>
      </c>
      <c r="C327" s="67">
        <v>21.52</v>
      </c>
      <c r="D327" s="67">
        <v>21.64</v>
      </c>
      <c r="E327" s="67">
        <v>21.37</v>
      </c>
      <c r="F327" s="68"/>
      <c r="G327" s="68"/>
      <c r="H327" s="68"/>
      <c r="I327" s="68"/>
      <c r="J327" s="68"/>
      <c r="K327" s="68"/>
      <c r="L327" s="68"/>
      <c r="M327" s="68"/>
      <c r="N327" s="68"/>
      <c r="O327" s="70">
        <f>IF(ISERROR(AVERAGE(Calculations!C328:N328)),"",AVERAGE(Calculations!C328:N328))</f>
        <v>21.51</v>
      </c>
      <c r="P327" s="70">
        <f>IF(ISERROR(STDEV(Calculations!C328:N328)),"",IF(COUNT(Calculations!C328:N328)&lt;3,"N/A",STDEV(Calculations!C328:N328)))</f>
        <v>0.13527749258468658</v>
      </c>
    </row>
    <row r="328" spans="1:16" ht="15" customHeight="1" x14ac:dyDescent="0.3">
      <c r="A328" s="66" t="str">
        <f>'Gene Table'!D328</f>
        <v>TRIM67</v>
      </c>
      <c r="B328" s="18" t="s">
        <v>27109</v>
      </c>
      <c r="C328" s="67">
        <v>38.340000000000003</v>
      </c>
      <c r="D328" s="67">
        <v>38.72</v>
      </c>
      <c r="E328" s="67">
        <v>37.28</v>
      </c>
      <c r="F328" s="68"/>
      <c r="G328" s="68"/>
      <c r="H328" s="68"/>
      <c r="I328" s="68"/>
      <c r="J328" s="68"/>
      <c r="K328" s="68"/>
      <c r="L328" s="68"/>
      <c r="M328" s="68"/>
      <c r="N328" s="68"/>
      <c r="O328" s="70">
        <f>IF(ISERROR(AVERAGE(Calculations!C329:N329)),"",AVERAGE(Calculations!C329:N329))</f>
        <v>35</v>
      </c>
      <c r="P328" s="70">
        <f>IF(ISERROR(STDEV(Calculations!C329:N329)),"",IF(COUNT(Calculations!C329:N329)&lt;3,"N/A",STDEV(Calculations!C329:N329)))</f>
        <v>0</v>
      </c>
    </row>
    <row r="329" spans="1:16" ht="15" customHeight="1" x14ac:dyDescent="0.3">
      <c r="A329" s="66" t="str">
        <f>'Gene Table'!D329</f>
        <v>TRIM68</v>
      </c>
      <c r="B329" s="18" t="s">
        <v>27110</v>
      </c>
      <c r="C329" s="67">
        <v>29.12</v>
      </c>
      <c r="D329" s="67">
        <v>28.55</v>
      </c>
      <c r="E329" s="67">
        <v>28.68</v>
      </c>
      <c r="F329" s="68"/>
      <c r="G329" s="68"/>
      <c r="H329" s="68"/>
      <c r="I329" s="68"/>
      <c r="J329" s="68"/>
      <c r="K329" s="68"/>
      <c r="L329" s="68"/>
      <c r="M329" s="68"/>
      <c r="N329" s="68"/>
      <c r="O329" s="70">
        <f>IF(ISERROR(AVERAGE(Calculations!C330:N330)),"",AVERAGE(Calculations!C330:N330))</f>
        <v>28.783333333333331</v>
      </c>
      <c r="P329" s="70">
        <f>IF(ISERROR(STDEV(Calculations!C330:N330)),"",IF(COUNT(Calculations!C330:N330)&lt;3,"N/A",STDEV(Calculations!C330:N330)))</f>
        <v>0.29871948937646087</v>
      </c>
    </row>
    <row r="330" spans="1:16" ht="15" customHeight="1" x14ac:dyDescent="0.3">
      <c r="A330" s="66" t="str">
        <f>'Gene Table'!D330</f>
        <v>TRIM71</v>
      </c>
      <c r="B330" s="18" t="s">
        <v>27111</v>
      </c>
      <c r="C330" s="67" t="s">
        <v>364</v>
      </c>
      <c r="D330" s="67" t="s">
        <v>364</v>
      </c>
      <c r="E330" s="67" t="s">
        <v>364</v>
      </c>
      <c r="F330" s="68"/>
      <c r="G330" s="68"/>
      <c r="H330" s="68"/>
      <c r="I330" s="68"/>
      <c r="J330" s="68"/>
      <c r="K330" s="68"/>
      <c r="L330" s="68"/>
      <c r="M330" s="68"/>
      <c r="N330" s="68"/>
      <c r="O330" s="70">
        <f>IF(ISERROR(AVERAGE(Calculations!C331:N331)),"",AVERAGE(Calculations!C331:N331))</f>
        <v>35</v>
      </c>
      <c r="P330" s="70">
        <f>IF(ISERROR(STDEV(Calculations!C331:N331)),"",IF(COUNT(Calculations!C331:N331)&lt;3,"N/A",STDEV(Calculations!C331:N331)))</f>
        <v>0</v>
      </c>
    </row>
    <row r="331" spans="1:16" ht="15" customHeight="1" x14ac:dyDescent="0.3">
      <c r="A331" s="66" t="str">
        <f>'Gene Table'!D331</f>
        <v>TRIM72</v>
      </c>
      <c r="B331" s="18" t="s">
        <v>27112</v>
      </c>
      <c r="C331" s="67">
        <v>29.09</v>
      </c>
      <c r="D331" s="67">
        <v>29.17</v>
      </c>
      <c r="E331" s="67">
        <v>29.15</v>
      </c>
      <c r="F331" s="68"/>
      <c r="G331" s="68"/>
      <c r="H331" s="68"/>
      <c r="I331" s="68"/>
      <c r="J331" s="68"/>
      <c r="K331" s="68"/>
      <c r="L331" s="68"/>
      <c r="M331" s="68"/>
      <c r="N331" s="68"/>
      <c r="O331" s="70">
        <f>IF(ISERROR(AVERAGE(Calculations!C332:N332)),"",AVERAGE(Calculations!C332:N332))</f>
        <v>29.136666666666667</v>
      </c>
      <c r="P331" s="70">
        <f>IF(ISERROR(STDEV(Calculations!C332:N332)),"",IF(COUNT(Calculations!C332:N332)&lt;3,"N/A",STDEV(Calculations!C332:N332)))</f>
        <v>4.1633319989323188E-2</v>
      </c>
    </row>
    <row r="332" spans="1:16" ht="15" customHeight="1" x14ac:dyDescent="0.3">
      <c r="A332" s="66" t="str">
        <f>'Gene Table'!D332</f>
        <v>TRIM73</v>
      </c>
      <c r="B332" s="18" t="s">
        <v>27113</v>
      </c>
      <c r="C332" s="67">
        <v>34.299999999999997</v>
      </c>
      <c r="D332" s="67">
        <v>34.29</v>
      </c>
      <c r="E332" s="67">
        <v>35.32</v>
      </c>
      <c r="F332" s="68"/>
      <c r="G332" s="68"/>
      <c r="H332" s="68"/>
      <c r="I332" s="68"/>
      <c r="J332" s="68"/>
      <c r="K332" s="68"/>
      <c r="L332" s="68"/>
      <c r="M332" s="68"/>
      <c r="N332" s="68"/>
      <c r="O332" s="70">
        <f>IF(ISERROR(AVERAGE(Calculations!C333:N333)),"",AVERAGE(Calculations!C333:N333))</f>
        <v>34.53</v>
      </c>
      <c r="P332" s="70">
        <f>IF(ISERROR(STDEV(Calculations!C333:N333)),"",IF(COUNT(Calculations!C333:N333)&lt;3,"N/A",STDEV(Calculations!C333:N333)))</f>
        <v>0.40706264874095344</v>
      </c>
    </row>
    <row r="333" spans="1:16" ht="15" customHeight="1" x14ac:dyDescent="0.3">
      <c r="A333" s="66" t="str">
        <f>'Gene Table'!D333</f>
        <v>TRIM74</v>
      </c>
      <c r="B333" s="18" t="s">
        <v>27114</v>
      </c>
      <c r="C333" s="67">
        <v>24.3</v>
      </c>
      <c r="D333" s="67">
        <v>24.33</v>
      </c>
      <c r="E333" s="67">
        <v>24.17</v>
      </c>
      <c r="F333" s="68"/>
      <c r="G333" s="68"/>
      <c r="H333" s="68"/>
      <c r="I333" s="68"/>
      <c r="J333" s="68"/>
      <c r="K333" s="68"/>
      <c r="L333" s="68"/>
      <c r="M333" s="68"/>
      <c r="N333" s="68"/>
      <c r="O333" s="70">
        <f>IF(ISERROR(AVERAGE(Calculations!C334:N334)),"",AVERAGE(Calculations!C334:N334))</f>
        <v>24.266666666666666</v>
      </c>
      <c r="P333" s="70">
        <f>IF(ISERROR(STDEV(Calculations!C334:N334)),"",IF(COUNT(Calculations!C334:N334)&lt;3,"N/A",STDEV(Calculations!C334:N334)))</f>
        <v>8.5049005481152365E-2</v>
      </c>
    </row>
    <row r="334" spans="1:16" ht="15" customHeight="1" x14ac:dyDescent="0.3">
      <c r="A334" s="66" t="str">
        <f>'Gene Table'!D334</f>
        <v>TRIM75P</v>
      </c>
      <c r="B334" s="18" t="s">
        <v>27115</v>
      </c>
      <c r="C334" s="67">
        <v>18.739999999999998</v>
      </c>
      <c r="D334" s="67">
        <v>18.62</v>
      </c>
      <c r="E334" s="67">
        <v>18.63</v>
      </c>
      <c r="F334" s="68"/>
      <c r="G334" s="68"/>
      <c r="H334" s="68"/>
      <c r="I334" s="68"/>
      <c r="J334" s="68"/>
      <c r="K334" s="68"/>
      <c r="L334" s="68"/>
      <c r="M334" s="68"/>
      <c r="N334" s="68"/>
      <c r="O334" s="70">
        <f>IF(ISERROR(AVERAGE(Calculations!C335:N335)),"",AVERAGE(Calculations!C335:N335))</f>
        <v>18.66333333333333</v>
      </c>
      <c r="P334" s="70">
        <f>IF(ISERROR(STDEV(Calculations!C335:N335)),"",IF(COUNT(Calculations!C335:N335)&lt;3,"N/A",STDEV(Calculations!C335:N335)))</f>
        <v>6.6583281184792953E-2</v>
      </c>
    </row>
    <row r="335" spans="1:16" ht="15" customHeight="1" x14ac:dyDescent="0.3">
      <c r="A335" s="66" t="str">
        <f>'Gene Table'!D335</f>
        <v>TRIM8</v>
      </c>
      <c r="B335" s="18" t="s">
        <v>27116</v>
      </c>
      <c r="C335" s="67">
        <v>37.049999999999997</v>
      </c>
      <c r="D335" s="67">
        <v>35.229999999999997</v>
      </c>
      <c r="E335" s="67">
        <v>36.61</v>
      </c>
      <c r="F335" s="68"/>
      <c r="G335" s="68"/>
      <c r="H335" s="68"/>
      <c r="I335" s="68"/>
      <c r="J335" s="68"/>
      <c r="K335" s="68"/>
      <c r="L335" s="68"/>
      <c r="M335" s="68"/>
      <c r="N335" s="68"/>
      <c r="O335" s="70">
        <f>IF(ISERROR(AVERAGE(Calculations!C336:N336)),"",AVERAGE(Calculations!C336:N336))</f>
        <v>35</v>
      </c>
      <c r="P335" s="70">
        <f>IF(ISERROR(STDEV(Calculations!C336:N336)),"",IF(COUNT(Calculations!C336:N336)&lt;3,"N/A",STDEV(Calculations!C336:N336)))</f>
        <v>0</v>
      </c>
    </row>
    <row r="336" spans="1:16" ht="15" customHeight="1" x14ac:dyDescent="0.3">
      <c r="A336" s="66" t="str">
        <f>'Gene Table'!D336</f>
        <v>TRIM9</v>
      </c>
      <c r="B336" s="18" t="s">
        <v>27117</v>
      </c>
      <c r="C336" s="67">
        <v>27.76</v>
      </c>
      <c r="D336" s="67">
        <v>28.03</v>
      </c>
      <c r="E336" s="67">
        <v>27.73</v>
      </c>
      <c r="F336" s="68"/>
      <c r="G336" s="68"/>
      <c r="H336" s="68"/>
      <c r="I336" s="68"/>
      <c r="J336" s="68"/>
      <c r="K336" s="68"/>
      <c r="L336" s="68"/>
      <c r="M336" s="68"/>
      <c r="N336" s="68"/>
      <c r="O336" s="70">
        <f>IF(ISERROR(AVERAGE(Calculations!C337:N337)),"",AVERAGE(Calculations!C337:N337))</f>
        <v>27.840000000000003</v>
      </c>
      <c r="P336" s="70">
        <f>IF(ISERROR(STDEV(Calculations!C337:N337)),"",IF(COUNT(Calculations!C337:N337)&lt;3,"N/A",STDEV(Calculations!C337:N337)))</f>
        <v>0.1652271164185832</v>
      </c>
    </row>
    <row r="337" spans="1:16" ht="15" customHeight="1" x14ac:dyDescent="0.3">
      <c r="A337" s="66" t="str">
        <f>'Gene Table'!D337</f>
        <v>TRIML1</v>
      </c>
      <c r="B337" s="18" t="s">
        <v>27118</v>
      </c>
      <c r="C337" s="67">
        <v>30.64</v>
      </c>
      <c r="D337" s="67">
        <v>30.07</v>
      </c>
      <c r="E337" s="67">
        <v>30.14</v>
      </c>
      <c r="F337" s="68"/>
      <c r="G337" s="68"/>
      <c r="H337" s="68"/>
      <c r="I337" s="68"/>
      <c r="J337" s="68"/>
      <c r="K337" s="68"/>
      <c r="L337" s="68"/>
      <c r="M337" s="68"/>
      <c r="N337" s="68"/>
      <c r="O337" s="70">
        <f>IF(ISERROR(AVERAGE(Calculations!C338:N338)),"",AVERAGE(Calculations!C338:N338))</f>
        <v>30.283333333333331</v>
      </c>
      <c r="P337" s="70">
        <f>IF(ISERROR(STDEV(Calculations!C338:N338)),"",IF(COUNT(Calculations!C338:N338)&lt;3,"N/A",STDEV(Calculations!C338:N338)))</f>
        <v>0.31085902485424705</v>
      </c>
    </row>
    <row r="338" spans="1:16" ht="15" customHeight="1" x14ac:dyDescent="0.3">
      <c r="A338" s="66" t="str">
        <f>'Gene Table'!D338</f>
        <v>TRIP12</v>
      </c>
      <c r="B338" s="18" t="s">
        <v>27119</v>
      </c>
      <c r="C338" s="67">
        <v>34.08</v>
      </c>
      <c r="D338" s="67">
        <v>35.86</v>
      </c>
      <c r="E338" s="67">
        <v>34.479999999999997</v>
      </c>
      <c r="F338" s="68"/>
      <c r="G338" s="68"/>
      <c r="H338" s="68"/>
      <c r="I338" s="68"/>
      <c r="J338" s="68"/>
      <c r="K338" s="68"/>
      <c r="L338" s="68"/>
      <c r="M338" s="68"/>
      <c r="N338" s="68"/>
      <c r="O338" s="70">
        <f>IF(ISERROR(AVERAGE(Calculations!C339:N339)),"",AVERAGE(Calculations!C339:N339))</f>
        <v>34.520000000000003</v>
      </c>
      <c r="P338" s="70">
        <f>IF(ISERROR(STDEV(Calculations!C339:N339)),"",IF(COUNT(Calculations!C339:N339)&lt;3,"N/A",STDEV(Calculations!C339:N339)))</f>
        <v>0.4613025037868328</v>
      </c>
    </row>
    <row r="339" spans="1:16" ht="15" customHeight="1" x14ac:dyDescent="0.3">
      <c r="A339" s="66" t="str">
        <f>'Gene Table'!D339</f>
        <v>TSPAN17</v>
      </c>
      <c r="B339" s="18" t="s">
        <v>27120</v>
      </c>
      <c r="C339" s="67">
        <v>33.35</v>
      </c>
      <c r="D339" s="67">
        <v>32.33</v>
      </c>
      <c r="E339" s="67">
        <v>33.56</v>
      </c>
      <c r="F339" s="68"/>
      <c r="G339" s="68"/>
      <c r="H339" s="68"/>
      <c r="I339" s="68"/>
      <c r="J339" s="68"/>
      <c r="K339" s="68"/>
      <c r="L339" s="68"/>
      <c r="M339" s="68"/>
      <c r="N339" s="68"/>
      <c r="O339" s="70">
        <f>IF(ISERROR(AVERAGE(Calculations!C340:N340)),"",AVERAGE(Calculations!C340:N340))</f>
        <v>33.080000000000005</v>
      </c>
      <c r="P339" s="70">
        <f>IF(ISERROR(STDEV(Calculations!C340:N340)),"",IF(COUNT(Calculations!C340:N340)&lt;3,"N/A",STDEV(Calculations!C340:N340)))</f>
        <v>0.6579513659838413</v>
      </c>
    </row>
    <row r="340" spans="1:16" ht="15" customHeight="1" x14ac:dyDescent="0.3">
      <c r="A340" s="66" t="str">
        <f>'Gene Table'!D340</f>
        <v>TTC3</v>
      </c>
      <c r="B340" s="18" t="s">
        <v>27121</v>
      </c>
      <c r="C340" s="67">
        <v>29.61</v>
      </c>
      <c r="D340" s="67">
        <v>30.04</v>
      </c>
      <c r="E340" s="67">
        <v>29.42</v>
      </c>
      <c r="F340" s="68"/>
      <c r="G340" s="68"/>
      <c r="H340" s="68"/>
      <c r="I340" s="68"/>
      <c r="J340" s="68"/>
      <c r="K340" s="68"/>
      <c r="L340" s="68"/>
      <c r="M340" s="68"/>
      <c r="N340" s="68"/>
      <c r="O340" s="70">
        <f>IF(ISERROR(AVERAGE(Calculations!C341:N341)),"",AVERAGE(Calculations!C341:N341))</f>
        <v>29.689999999999998</v>
      </c>
      <c r="P340" s="70">
        <f>IF(ISERROR(STDEV(Calculations!C341:N341)),"",IF(COUNT(Calculations!C341:N341)&lt;3,"N/A",STDEV(Calculations!C341:N341)))</f>
        <v>0.31764760348537069</v>
      </c>
    </row>
    <row r="341" spans="1:16" ht="15" customHeight="1" x14ac:dyDescent="0.3">
      <c r="A341" s="66" t="str">
        <f>'Gene Table'!D341</f>
        <v>UBB</v>
      </c>
      <c r="B341" s="18" t="s">
        <v>27122</v>
      </c>
      <c r="C341" s="67">
        <v>14.54</v>
      </c>
      <c r="D341" s="67">
        <v>14.7</v>
      </c>
      <c r="E341" s="67">
        <v>14.68</v>
      </c>
      <c r="F341" s="68"/>
      <c r="G341" s="68"/>
      <c r="H341" s="68"/>
      <c r="I341" s="68"/>
      <c r="J341" s="68"/>
      <c r="K341" s="68"/>
      <c r="L341" s="68"/>
      <c r="M341" s="68"/>
      <c r="N341" s="68"/>
      <c r="O341" s="70">
        <f>IF(ISERROR(AVERAGE(Calculations!C342:N342)),"",AVERAGE(Calculations!C342:N342))</f>
        <v>14.64</v>
      </c>
      <c r="P341" s="70">
        <f>IF(ISERROR(STDEV(Calculations!C342:N342)),"",IF(COUNT(Calculations!C342:N342)&lt;3,"N/A",STDEV(Calculations!C342:N342)))</f>
        <v>8.7177978870813647E-2</v>
      </c>
    </row>
    <row r="342" spans="1:16" ht="15" customHeight="1" x14ac:dyDescent="0.3">
      <c r="A342" s="66" t="str">
        <f>'Gene Table'!D342</f>
        <v>UBC</v>
      </c>
      <c r="B342" s="18" t="s">
        <v>27123</v>
      </c>
      <c r="C342" s="67">
        <v>32.15</v>
      </c>
      <c r="D342" s="67">
        <v>31.35</v>
      </c>
      <c r="E342" s="67">
        <v>31.75</v>
      </c>
      <c r="F342" s="68"/>
      <c r="G342" s="68"/>
      <c r="H342" s="68"/>
      <c r="I342" s="68"/>
      <c r="J342" s="68"/>
      <c r="K342" s="68"/>
      <c r="L342" s="68"/>
      <c r="M342" s="68"/>
      <c r="N342" s="68"/>
      <c r="O342" s="70">
        <f>IF(ISERROR(AVERAGE(Calculations!C343:N343)),"",AVERAGE(Calculations!C343:N343))</f>
        <v>31.75</v>
      </c>
      <c r="P342" s="70">
        <f>IF(ISERROR(STDEV(Calculations!C343:N343)),"",IF(COUNT(Calculations!C343:N343)&lt;3,"N/A",STDEV(Calculations!C343:N343)))</f>
        <v>0.39999999999999858</v>
      </c>
    </row>
    <row r="343" spans="1:16" ht="15" customHeight="1" x14ac:dyDescent="0.3">
      <c r="A343" s="66" t="str">
        <f>'Gene Table'!D343</f>
        <v>UBE3A</v>
      </c>
      <c r="B343" s="18" t="s">
        <v>27124</v>
      </c>
      <c r="C343" s="67">
        <v>19.64</v>
      </c>
      <c r="D343" s="67">
        <v>19.850000000000001</v>
      </c>
      <c r="E343" s="67">
        <v>19.78</v>
      </c>
      <c r="F343" s="68"/>
      <c r="G343" s="68"/>
      <c r="H343" s="68"/>
      <c r="I343" s="68"/>
      <c r="J343" s="68"/>
      <c r="K343" s="68"/>
      <c r="L343" s="68"/>
      <c r="M343" s="68"/>
      <c r="N343" s="68"/>
      <c r="O343" s="70">
        <f>IF(ISERROR(AVERAGE(Calculations!C344:N344)),"",AVERAGE(Calculations!C344:N344))</f>
        <v>19.756666666666668</v>
      </c>
      <c r="P343" s="70">
        <f>IF(ISERROR(STDEV(Calculations!C344:N344)),"",IF(COUNT(Calculations!C344:N344)&lt;3,"N/A",STDEV(Calculations!C344:N344)))</f>
        <v>0.1069267662156367</v>
      </c>
    </row>
    <row r="344" spans="1:16" ht="15" customHeight="1" x14ac:dyDescent="0.3">
      <c r="A344" s="66" t="str">
        <f>'Gene Table'!D344</f>
        <v>UBE3B</v>
      </c>
      <c r="B344" s="18" t="s">
        <v>27125</v>
      </c>
      <c r="C344" s="67">
        <v>21.06</v>
      </c>
      <c r="D344" s="67">
        <v>21.1</v>
      </c>
      <c r="E344" s="67">
        <v>21.07</v>
      </c>
      <c r="F344" s="68"/>
      <c r="G344" s="68"/>
      <c r="H344" s="68"/>
      <c r="I344" s="68"/>
      <c r="J344" s="68"/>
      <c r="K344" s="68"/>
      <c r="L344" s="68"/>
      <c r="M344" s="68"/>
      <c r="N344" s="68"/>
      <c r="O344" s="70">
        <f>IF(ISERROR(AVERAGE(Calculations!C345:N345)),"",AVERAGE(Calculations!C345:N345))</f>
        <v>21.076666666666664</v>
      </c>
      <c r="P344" s="70">
        <f>IF(ISERROR(STDEV(Calculations!C345:N345)),"",IF(COUNT(Calculations!C345:N345)&lt;3,"N/A",STDEV(Calculations!C345:N345)))</f>
        <v>2.081665999466259E-2</v>
      </c>
    </row>
    <row r="345" spans="1:16" ht="15" customHeight="1" x14ac:dyDescent="0.3">
      <c r="A345" s="66" t="str">
        <f>'Gene Table'!D345</f>
        <v>UBE3C</v>
      </c>
      <c r="B345" s="18" t="s">
        <v>27126</v>
      </c>
      <c r="C345" s="67">
        <v>24.96</v>
      </c>
      <c r="D345" s="67">
        <v>25.11</v>
      </c>
      <c r="E345" s="67">
        <v>24.83</v>
      </c>
      <c r="F345" s="68"/>
      <c r="G345" s="68"/>
      <c r="H345" s="68"/>
      <c r="I345" s="68"/>
      <c r="J345" s="68"/>
      <c r="K345" s="68"/>
      <c r="L345" s="68"/>
      <c r="M345" s="68"/>
      <c r="N345" s="68"/>
      <c r="O345" s="70">
        <f>IF(ISERROR(AVERAGE(Calculations!C346:N346)),"",AVERAGE(Calculations!C346:N346))</f>
        <v>24.966666666666669</v>
      </c>
      <c r="P345" s="70">
        <f>IF(ISERROR(STDEV(Calculations!C346:N346)),"",IF(COUNT(Calculations!C346:N346)&lt;3,"N/A",STDEV(Calculations!C346:N346)))</f>
        <v>0.14011899704655853</v>
      </c>
    </row>
    <row r="346" spans="1:16" ht="15" customHeight="1" x14ac:dyDescent="0.3">
      <c r="A346" s="66" t="str">
        <f>'Gene Table'!D346</f>
        <v>UBE4A</v>
      </c>
      <c r="B346" s="18" t="s">
        <v>27127</v>
      </c>
      <c r="C346" s="67">
        <v>19.45</v>
      </c>
      <c r="D346" s="67">
        <v>19.559999999999999</v>
      </c>
      <c r="E346" s="67">
        <v>19.579999999999998</v>
      </c>
      <c r="F346" s="68"/>
      <c r="G346" s="68"/>
      <c r="H346" s="68"/>
      <c r="I346" s="68"/>
      <c r="J346" s="68"/>
      <c r="K346" s="68"/>
      <c r="L346" s="68"/>
      <c r="M346" s="68"/>
      <c r="N346" s="68"/>
      <c r="O346" s="70">
        <f>IF(ISERROR(AVERAGE(Calculations!C347:N347)),"",AVERAGE(Calculations!C347:N347))</f>
        <v>19.529999999999998</v>
      </c>
      <c r="P346" s="70">
        <f>IF(ISERROR(STDEV(Calculations!C347:N347)),"",IF(COUNT(Calculations!C347:N347)&lt;3,"N/A",STDEV(Calculations!C347:N347)))</f>
        <v>6.9999999999999521E-2</v>
      </c>
    </row>
    <row r="347" spans="1:16" ht="15" customHeight="1" x14ac:dyDescent="0.3">
      <c r="A347" s="66" t="str">
        <f>'Gene Table'!D347</f>
        <v>UBE4B</v>
      </c>
      <c r="B347" s="18" t="s">
        <v>27128</v>
      </c>
      <c r="C347" s="67">
        <v>32.04</v>
      </c>
      <c r="D347" s="67">
        <v>32.61</v>
      </c>
      <c r="E347" s="67">
        <v>31.34</v>
      </c>
      <c r="F347" s="68"/>
      <c r="G347" s="68"/>
      <c r="H347" s="68"/>
      <c r="I347" s="68"/>
      <c r="J347" s="68"/>
      <c r="K347" s="68"/>
      <c r="L347" s="68"/>
      <c r="M347" s="68"/>
      <c r="N347" s="68"/>
      <c r="O347" s="70">
        <f>IF(ISERROR(AVERAGE(Calculations!C348:N348)),"",AVERAGE(Calculations!C348:N348))</f>
        <v>31.99666666666667</v>
      </c>
      <c r="P347" s="70">
        <f>IF(ISERROR(STDEV(Calculations!C348:N348)),"",IF(COUNT(Calculations!C348:N348)&lt;3,"N/A",STDEV(Calculations!C348:N348)))</f>
        <v>0.6361079572944619</v>
      </c>
    </row>
    <row r="348" spans="1:16" ht="15" customHeight="1" x14ac:dyDescent="0.3">
      <c r="A348" s="66" t="str">
        <f>'Gene Table'!D348</f>
        <v>UBR1</v>
      </c>
      <c r="B348" s="18" t="s">
        <v>27129</v>
      </c>
      <c r="C348" s="67">
        <v>21.76</v>
      </c>
      <c r="D348" s="67">
        <v>22.03</v>
      </c>
      <c r="E348" s="67">
        <v>21.87</v>
      </c>
      <c r="F348" s="68"/>
      <c r="G348" s="68"/>
      <c r="H348" s="68"/>
      <c r="I348" s="68"/>
      <c r="J348" s="68"/>
      <c r="K348" s="68"/>
      <c r="L348" s="68"/>
      <c r="M348" s="68"/>
      <c r="N348" s="68"/>
      <c r="O348" s="70">
        <f>IF(ISERROR(AVERAGE(Calculations!C349:N349)),"",AVERAGE(Calculations!C349:N349))</f>
        <v>21.88666666666667</v>
      </c>
      <c r="P348" s="70">
        <f>IF(ISERROR(STDEV(Calculations!C349:N349)),"",IF(COUNT(Calculations!C349:N349)&lt;3,"N/A",STDEV(Calculations!C349:N349)))</f>
        <v>0.13576941236277515</v>
      </c>
    </row>
    <row r="349" spans="1:16" ht="15" customHeight="1" x14ac:dyDescent="0.3">
      <c r="A349" s="66" t="str">
        <f>'Gene Table'!D349</f>
        <v>UBR2</v>
      </c>
      <c r="B349" s="18" t="s">
        <v>27130</v>
      </c>
      <c r="C349" s="67">
        <v>18.64</v>
      </c>
      <c r="D349" s="67">
        <v>18.88</v>
      </c>
      <c r="E349" s="67">
        <v>18.79</v>
      </c>
      <c r="F349" s="68"/>
      <c r="G349" s="68"/>
      <c r="H349" s="68"/>
      <c r="I349" s="68"/>
      <c r="J349" s="68"/>
      <c r="K349" s="68"/>
      <c r="L349" s="68"/>
      <c r="M349" s="68"/>
      <c r="N349" s="68"/>
      <c r="O349" s="70">
        <f>IF(ISERROR(AVERAGE(Calculations!C350:N350)),"",AVERAGE(Calculations!C350:N350))</f>
        <v>18.77</v>
      </c>
      <c r="P349" s="70">
        <f>IF(ISERROR(STDEV(Calculations!C350:N350)),"",IF(COUNT(Calculations!C350:N350)&lt;3,"N/A",STDEV(Calculations!C350:N350)))</f>
        <v>0.12124355652982059</v>
      </c>
    </row>
    <row r="350" spans="1:16" ht="15" customHeight="1" x14ac:dyDescent="0.3">
      <c r="A350" s="66" t="str">
        <f>'Gene Table'!D350</f>
        <v>UBR3</v>
      </c>
      <c r="B350" s="18" t="s">
        <v>27131</v>
      </c>
      <c r="C350" s="67">
        <v>24.04</v>
      </c>
      <c r="D350" s="67">
        <v>23.96</v>
      </c>
      <c r="E350" s="67">
        <v>23.84</v>
      </c>
      <c r="F350" s="68"/>
      <c r="G350" s="68"/>
      <c r="H350" s="68"/>
      <c r="I350" s="68"/>
      <c r="J350" s="68"/>
      <c r="K350" s="68"/>
      <c r="L350" s="68"/>
      <c r="M350" s="68"/>
      <c r="N350" s="68"/>
      <c r="O350" s="70">
        <f>IF(ISERROR(AVERAGE(Calculations!C351:N351)),"",AVERAGE(Calculations!C351:N351))</f>
        <v>23.946666666666669</v>
      </c>
      <c r="P350" s="70">
        <f>IF(ISERROR(STDEV(Calculations!C351:N351)),"",IF(COUNT(Calculations!C351:N351)&lt;3,"N/A",STDEV(Calculations!C351:N351)))</f>
        <v>0.10066445913694307</v>
      </c>
    </row>
    <row r="351" spans="1:16" ht="15" customHeight="1" x14ac:dyDescent="0.3">
      <c r="A351" s="66" t="str">
        <f>'Gene Table'!D351</f>
        <v>UBR4</v>
      </c>
      <c r="B351" s="18" t="s">
        <v>27132</v>
      </c>
      <c r="C351" s="67">
        <v>14.68</v>
      </c>
      <c r="D351" s="67">
        <v>14.86</v>
      </c>
      <c r="E351" s="67">
        <v>14.85</v>
      </c>
      <c r="F351" s="68"/>
      <c r="G351" s="68"/>
      <c r="H351" s="68"/>
      <c r="I351" s="68"/>
      <c r="J351" s="68"/>
      <c r="K351" s="68"/>
      <c r="L351" s="68"/>
      <c r="M351" s="68"/>
      <c r="N351" s="68"/>
      <c r="O351" s="70">
        <f>IF(ISERROR(AVERAGE(Calculations!C352:N352)),"",AVERAGE(Calculations!C352:N352))</f>
        <v>14.796666666666667</v>
      </c>
      <c r="P351" s="70">
        <f>IF(ISERROR(STDEV(Calculations!C352:N352)),"",IF(COUNT(Calculations!C352:N352)&lt;3,"N/A",STDEV(Calculations!C352:N352)))</f>
        <v>0.10115993936995668</v>
      </c>
    </row>
    <row r="352" spans="1:16" ht="15" customHeight="1" x14ac:dyDescent="0.3">
      <c r="A352" s="66" t="str">
        <f>'Gene Table'!D352</f>
        <v>UBR5</v>
      </c>
      <c r="B352" s="18" t="s">
        <v>27133</v>
      </c>
      <c r="C352" s="67">
        <v>23.48</v>
      </c>
      <c r="D352" s="67">
        <v>23.48</v>
      </c>
      <c r="E352" s="67">
        <v>23.51</v>
      </c>
      <c r="F352" s="68"/>
      <c r="G352" s="68"/>
      <c r="H352" s="68"/>
      <c r="I352" s="68"/>
      <c r="J352" s="68"/>
      <c r="K352" s="68"/>
      <c r="L352" s="68"/>
      <c r="M352" s="68"/>
      <c r="N352" s="68"/>
      <c r="O352" s="70">
        <f>IF(ISERROR(AVERAGE(Calculations!C353:N353)),"",AVERAGE(Calculations!C353:N353))</f>
        <v>23.49</v>
      </c>
      <c r="P352" s="70">
        <f>IF(ISERROR(STDEV(Calculations!C353:N353)),"",IF(COUNT(Calculations!C353:N353)&lt;3,"N/A",STDEV(Calculations!C353:N353)))</f>
        <v>1.7320508075689429E-2</v>
      </c>
    </row>
    <row r="353" spans="1:16" ht="15" customHeight="1" x14ac:dyDescent="0.3">
      <c r="A353" s="66" t="str">
        <f>'Gene Table'!D353</f>
        <v>UBR7</v>
      </c>
      <c r="B353" s="18" t="s">
        <v>27134</v>
      </c>
      <c r="C353" s="67" t="s">
        <v>364</v>
      </c>
      <c r="D353" s="67" t="s">
        <v>364</v>
      </c>
      <c r="E353" s="67" t="s">
        <v>364</v>
      </c>
      <c r="F353" s="68"/>
      <c r="G353" s="68"/>
      <c r="H353" s="68"/>
      <c r="I353" s="68"/>
      <c r="J353" s="68"/>
      <c r="K353" s="68"/>
      <c r="L353" s="68"/>
      <c r="M353" s="68"/>
      <c r="N353" s="68"/>
      <c r="O353" s="70">
        <f>IF(ISERROR(AVERAGE(Calculations!C354:N354)),"",AVERAGE(Calculations!C354:N354))</f>
        <v>35</v>
      </c>
      <c r="P353" s="70">
        <f>IF(ISERROR(STDEV(Calculations!C354:N354)),"",IF(COUNT(Calculations!C354:N354)&lt;3,"N/A",STDEV(Calculations!C354:N354)))</f>
        <v>0</v>
      </c>
    </row>
    <row r="354" spans="1:16" ht="15" customHeight="1" x14ac:dyDescent="0.3">
      <c r="A354" s="66" t="str">
        <f>'Gene Table'!D354</f>
        <v>UHRF2</v>
      </c>
      <c r="B354" s="18" t="s">
        <v>27135</v>
      </c>
      <c r="C354" s="67">
        <v>21.61</v>
      </c>
      <c r="D354" s="67">
        <v>21.64</v>
      </c>
      <c r="E354" s="67">
        <v>21.59</v>
      </c>
      <c r="F354" s="68"/>
      <c r="G354" s="68"/>
      <c r="H354" s="68"/>
      <c r="I354" s="68"/>
      <c r="J354" s="68"/>
      <c r="K354" s="68"/>
      <c r="L354" s="68"/>
      <c r="M354" s="68"/>
      <c r="N354" s="68"/>
      <c r="O354" s="70">
        <f>IF(ISERROR(AVERAGE(Calculations!C355:N355)),"",AVERAGE(Calculations!C355:N355))</f>
        <v>21.613333333333333</v>
      </c>
      <c r="P354" s="70">
        <f>IF(ISERROR(STDEV(Calculations!C355:N355)),"",IF(COUNT(Calculations!C355:N355)&lt;3,"N/A",STDEV(Calculations!C355:N355)))</f>
        <v>2.5166114784236238E-2</v>
      </c>
    </row>
    <row r="355" spans="1:16" ht="15" customHeight="1" x14ac:dyDescent="0.3">
      <c r="A355" s="66" t="str">
        <f>'Gene Table'!D355</f>
        <v>UNK</v>
      </c>
      <c r="B355" s="18" t="s">
        <v>27136</v>
      </c>
      <c r="C355" s="67" t="s">
        <v>364</v>
      </c>
      <c r="D355" s="67">
        <v>39.200000000000003</v>
      </c>
      <c r="E355" s="67">
        <v>38.5</v>
      </c>
      <c r="F355" s="68"/>
      <c r="G355" s="68"/>
      <c r="H355" s="68"/>
      <c r="I355" s="68"/>
      <c r="J355" s="68"/>
      <c r="K355" s="68"/>
      <c r="L355" s="68"/>
      <c r="M355" s="68"/>
      <c r="N355" s="68"/>
      <c r="O355" s="70">
        <f>IF(ISERROR(AVERAGE(Calculations!C356:N356)),"",AVERAGE(Calculations!C356:N356))</f>
        <v>35</v>
      </c>
      <c r="P355" s="70">
        <f>IF(ISERROR(STDEV(Calculations!C356:N356)),"",IF(COUNT(Calculations!C356:N356)&lt;3,"N/A",STDEV(Calculations!C356:N356)))</f>
        <v>0</v>
      </c>
    </row>
    <row r="356" spans="1:16" ht="15" customHeight="1" x14ac:dyDescent="0.3">
      <c r="A356" s="66" t="str">
        <f>'Gene Table'!D356</f>
        <v>VHL</v>
      </c>
      <c r="B356" s="18" t="s">
        <v>27137</v>
      </c>
      <c r="C356" s="67">
        <v>22.27</v>
      </c>
      <c r="D356" s="67">
        <v>22.15</v>
      </c>
      <c r="E356" s="67">
        <v>22.14</v>
      </c>
      <c r="F356" s="68"/>
      <c r="G356" s="68"/>
      <c r="H356" s="68"/>
      <c r="I356" s="68"/>
      <c r="J356" s="68"/>
      <c r="K356" s="68"/>
      <c r="L356" s="68"/>
      <c r="M356" s="68"/>
      <c r="N356" s="68"/>
      <c r="O356" s="70">
        <f>IF(ISERROR(AVERAGE(Calculations!C357:N357)),"",AVERAGE(Calculations!C357:N357))</f>
        <v>22.186666666666667</v>
      </c>
      <c r="P356" s="70">
        <f>IF(ISERROR(STDEV(Calculations!C357:N357)),"",IF(COUNT(Calculations!C357:N357)&lt;3,"N/A",STDEV(Calculations!C357:N357)))</f>
        <v>7.2341781380702283E-2</v>
      </c>
    </row>
    <row r="357" spans="1:16" ht="15" customHeight="1" x14ac:dyDescent="0.3">
      <c r="A357" s="66" t="str">
        <f>'Gene Table'!D357</f>
        <v>VprBP</v>
      </c>
      <c r="B357" s="18" t="s">
        <v>27138</v>
      </c>
      <c r="C357" s="67">
        <v>22.15</v>
      </c>
      <c r="D357" s="67">
        <v>22.28</v>
      </c>
      <c r="E357" s="67">
        <v>22.24</v>
      </c>
      <c r="F357" s="68"/>
      <c r="G357" s="68"/>
      <c r="H357" s="68"/>
      <c r="I357" s="68"/>
      <c r="J357" s="68"/>
      <c r="K357" s="68"/>
      <c r="L357" s="68"/>
      <c r="M357" s="68"/>
      <c r="N357" s="68"/>
      <c r="O357" s="70">
        <f>IF(ISERROR(AVERAGE(Calculations!C358:N358)),"",AVERAGE(Calculations!C358:N358))</f>
        <v>22.223333333333333</v>
      </c>
      <c r="P357" s="70">
        <f>IF(ISERROR(STDEV(Calculations!C358:N358)),"",IF(COUNT(Calculations!C358:N358)&lt;3,"N/A",STDEV(Calculations!C358:N358)))</f>
        <v>6.6583281184795007E-2</v>
      </c>
    </row>
    <row r="358" spans="1:16" ht="15" customHeight="1" x14ac:dyDescent="0.3">
      <c r="A358" s="66" t="str">
        <f>'Gene Table'!D358</f>
        <v>VPS11</v>
      </c>
      <c r="B358" s="18" t="s">
        <v>27139</v>
      </c>
      <c r="C358" s="67" t="s">
        <v>364</v>
      </c>
      <c r="D358" s="67" t="s">
        <v>364</v>
      </c>
      <c r="E358" s="67" t="s">
        <v>364</v>
      </c>
      <c r="F358" s="68"/>
      <c r="G358" s="68"/>
      <c r="H358" s="68"/>
      <c r="I358" s="68"/>
      <c r="J358" s="68"/>
      <c r="K358" s="68"/>
      <c r="L358" s="68"/>
      <c r="M358" s="68"/>
      <c r="N358" s="68"/>
      <c r="O358" s="70">
        <f>IF(ISERROR(AVERAGE(Calculations!C359:N359)),"",AVERAGE(Calculations!C359:N359))</f>
        <v>35</v>
      </c>
      <c r="P358" s="70">
        <f>IF(ISERROR(STDEV(Calculations!C359:N359)),"",IF(COUNT(Calculations!C359:N359)&lt;3,"N/A",STDEV(Calculations!C359:N359)))</f>
        <v>0</v>
      </c>
    </row>
    <row r="359" spans="1:16" ht="15" customHeight="1" x14ac:dyDescent="0.3">
      <c r="A359" s="66" t="str">
        <f>'Gene Table'!D359</f>
        <v>VPS18</v>
      </c>
      <c r="B359" s="18" t="s">
        <v>27140</v>
      </c>
      <c r="C359" s="67">
        <v>24.12</v>
      </c>
      <c r="D359" s="67">
        <v>24.24</v>
      </c>
      <c r="E359" s="67">
        <v>24.15</v>
      </c>
      <c r="F359" s="68"/>
      <c r="G359" s="68"/>
      <c r="H359" s="68"/>
      <c r="I359" s="68"/>
      <c r="J359" s="68"/>
      <c r="K359" s="68"/>
      <c r="L359" s="68"/>
      <c r="M359" s="68"/>
      <c r="N359" s="68"/>
      <c r="O359" s="70">
        <f>IF(ISERROR(AVERAGE(Calculations!C360:N360)),"",AVERAGE(Calculations!C360:N360))</f>
        <v>24.169999999999998</v>
      </c>
      <c r="P359" s="70">
        <f>IF(ISERROR(STDEV(Calculations!C360:N360)),"",IF(COUNT(Calculations!C360:N360)&lt;3,"N/A",STDEV(Calculations!C360:N360)))</f>
        <v>6.2449979983982933E-2</v>
      </c>
    </row>
    <row r="360" spans="1:16" ht="15" customHeight="1" x14ac:dyDescent="0.3">
      <c r="A360" s="66" t="str">
        <f>'Gene Table'!D360</f>
        <v>VPS41</v>
      </c>
      <c r="B360" s="18" t="s">
        <v>27141</v>
      </c>
      <c r="C360" s="67">
        <v>29.33</v>
      </c>
      <c r="D360" s="67">
        <v>29.46</v>
      </c>
      <c r="E360" s="67">
        <v>29.07</v>
      </c>
      <c r="F360" s="68"/>
      <c r="G360" s="68"/>
      <c r="H360" s="68"/>
      <c r="I360" s="68"/>
      <c r="J360" s="68"/>
      <c r="K360" s="68"/>
      <c r="L360" s="68"/>
      <c r="M360" s="68"/>
      <c r="N360" s="68"/>
      <c r="O360" s="70">
        <f>IF(ISERROR(AVERAGE(Calculations!C361:N361)),"",AVERAGE(Calculations!C361:N361))</f>
        <v>29.286666666666665</v>
      </c>
      <c r="P360" s="70">
        <f>IF(ISERROR(STDEV(Calculations!C361:N361)),"",IF(COUNT(Calculations!C361:N361)&lt;3,"N/A",STDEV(Calculations!C361:N361)))</f>
        <v>0.19857828011475309</v>
      </c>
    </row>
    <row r="361" spans="1:16" ht="15" customHeight="1" x14ac:dyDescent="0.3">
      <c r="A361" s="66" t="str">
        <f>'Gene Table'!D361</f>
        <v>VPS8</v>
      </c>
      <c r="B361" s="18" t="s">
        <v>27142</v>
      </c>
      <c r="C361" s="67">
        <v>18.23</v>
      </c>
      <c r="D361" s="67">
        <v>18.260000000000002</v>
      </c>
      <c r="E361" s="67">
        <v>18.21</v>
      </c>
      <c r="F361" s="68"/>
      <c r="G361" s="68"/>
      <c r="H361" s="68"/>
      <c r="I361" s="68"/>
      <c r="J361" s="68"/>
      <c r="K361" s="68"/>
      <c r="L361" s="68"/>
      <c r="M361" s="68"/>
      <c r="N361" s="68"/>
      <c r="O361" s="70">
        <f>IF(ISERROR(AVERAGE(Calculations!C362:N362)),"",AVERAGE(Calculations!C362:N362))</f>
        <v>18.233333333333334</v>
      </c>
      <c r="P361" s="70">
        <f>IF(ISERROR(STDEV(Calculations!C362:N362)),"",IF(COUNT(Calculations!C362:N362)&lt;3,"N/A",STDEV(Calculations!C362:N362)))</f>
        <v>2.5166114784236238E-2</v>
      </c>
    </row>
    <row r="362" spans="1:16" ht="15" customHeight="1" x14ac:dyDescent="0.3">
      <c r="A362" s="66" t="str">
        <f>'Gene Table'!D362</f>
        <v>WDSUB1</v>
      </c>
      <c r="B362" s="18" t="s">
        <v>27143</v>
      </c>
      <c r="C362" s="67">
        <v>28.88</v>
      </c>
      <c r="D362" s="67">
        <v>29.09</v>
      </c>
      <c r="E362" s="67">
        <v>28.98</v>
      </c>
      <c r="F362" s="68"/>
      <c r="G362" s="68"/>
      <c r="H362" s="68"/>
      <c r="I362" s="68"/>
      <c r="J362" s="68"/>
      <c r="K362" s="68"/>
      <c r="L362" s="68"/>
      <c r="M362" s="68"/>
      <c r="N362" s="68"/>
      <c r="O362" s="70">
        <f>IF(ISERROR(AVERAGE(Calculations!C363:N363)),"",AVERAGE(Calculations!C363:N363))</f>
        <v>28.983333333333334</v>
      </c>
      <c r="P362" s="70">
        <f>IF(ISERROR(STDEV(Calculations!C363:N363)),"",IF(COUNT(Calculations!C363:N363)&lt;3,"N/A",STDEV(Calculations!C363:N363)))</f>
        <v>0.10503967504392528</v>
      </c>
    </row>
    <row r="363" spans="1:16" ht="15" customHeight="1" x14ac:dyDescent="0.3">
      <c r="A363" s="66" t="str">
        <f>'Gene Table'!D363</f>
        <v>WHSC1</v>
      </c>
      <c r="B363" s="18" t="s">
        <v>27144</v>
      </c>
      <c r="C363" s="67">
        <v>28.56</v>
      </c>
      <c r="D363" s="67">
        <v>28.4</v>
      </c>
      <c r="E363" s="67">
        <v>28.45</v>
      </c>
      <c r="F363" s="68"/>
      <c r="G363" s="68"/>
      <c r="H363" s="68"/>
      <c r="I363" s="68"/>
      <c r="J363" s="68"/>
      <c r="K363" s="68"/>
      <c r="L363" s="68"/>
      <c r="M363" s="68"/>
      <c r="N363" s="68"/>
      <c r="O363" s="70">
        <f>IF(ISERROR(AVERAGE(Calculations!C364:N364)),"",AVERAGE(Calculations!C364:N364))</f>
        <v>28.47</v>
      </c>
      <c r="P363" s="70">
        <f>IF(ISERROR(STDEV(Calculations!C364:N364)),"",IF(COUNT(Calculations!C364:N364)&lt;3,"N/A",STDEV(Calculations!C364:N364)))</f>
        <v>8.1853527718724492E-2</v>
      </c>
    </row>
    <row r="364" spans="1:16" ht="15" customHeight="1" x14ac:dyDescent="0.3">
      <c r="A364" s="66" t="str">
        <f>'Gene Table'!D364</f>
        <v>WSB1</v>
      </c>
      <c r="B364" s="18" t="s">
        <v>27145</v>
      </c>
      <c r="C364" s="67">
        <v>17.89</v>
      </c>
      <c r="D364" s="67">
        <v>18.02</v>
      </c>
      <c r="E364" s="67">
        <v>17.82</v>
      </c>
      <c r="F364" s="68"/>
      <c r="G364" s="68"/>
      <c r="H364" s="68"/>
      <c r="I364" s="68"/>
      <c r="J364" s="68"/>
      <c r="K364" s="68"/>
      <c r="L364" s="68"/>
      <c r="M364" s="68"/>
      <c r="N364" s="68"/>
      <c r="O364" s="70">
        <f>IF(ISERROR(AVERAGE(Calculations!C365:N365)),"",AVERAGE(Calculations!C365:N365))</f>
        <v>17.91</v>
      </c>
      <c r="P364" s="70">
        <f>IF(ISERROR(STDEV(Calculations!C365:N365)),"",IF(COUNT(Calculations!C365:N365)&lt;3,"N/A",STDEV(Calculations!C365:N365)))</f>
        <v>0.10148891565092179</v>
      </c>
    </row>
    <row r="365" spans="1:16" ht="15" customHeight="1" x14ac:dyDescent="0.3">
      <c r="A365" s="66" t="str">
        <f>'Gene Table'!D365</f>
        <v>WWP1</v>
      </c>
      <c r="B365" s="18" t="s">
        <v>27146</v>
      </c>
      <c r="C365" s="67">
        <v>30.63</v>
      </c>
      <c r="D365" s="67">
        <v>30.45</v>
      </c>
      <c r="E365" s="67">
        <v>30.09</v>
      </c>
      <c r="F365" s="68"/>
      <c r="G365" s="68"/>
      <c r="H365" s="68"/>
      <c r="I365" s="68"/>
      <c r="J365" s="68"/>
      <c r="K365" s="68"/>
      <c r="L365" s="68"/>
      <c r="M365" s="68"/>
      <c r="N365" s="68"/>
      <c r="O365" s="70">
        <f>IF(ISERROR(AVERAGE(Calculations!C366:N366)),"",AVERAGE(Calculations!C366:N366))</f>
        <v>30.39</v>
      </c>
      <c r="P365" s="70">
        <f>IF(ISERROR(STDEV(Calculations!C366:N366)),"",IF(COUNT(Calculations!C366:N366)&lt;3,"N/A",STDEV(Calculations!C366:N366)))</f>
        <v>0.27495454169734995</v>
      </c>
    </row>
    <row r="366" spans="1:16" ht="15" customHeight="1" x14ac:dyDescent="0.3">
      <c r="A366" s="66" t="str">
        <f>'Gene Table'!D366</f>
        <v>XIAP</v>
      </c>
      <c r="B366" s="18" t="s">
        <v>27147</v>
      </c>
      <c r="C366" s="67">
        <v>26.31</v>
      </c>
      <c r="D366" s="67">
        <v>26.14</v>
      </c>
      <c r="E366" s="67">
        <v>26.02</v>
      </c>
      <c r="F366" s="68"/>
      <c r="G366" s="68"/>
      <c r="H366" s="68"/>
      <c r="I366" s="68"/>
      <c r="J366" s="68"/>
      <c r="K366" s="68"/>
      <c r="L366" s="68"/>
      <c r="M366" s="68"/>
      <c r="N366" s="68"/>
      <c r="O366" s="70">
        <f>IF(ISERROR(AVERAGE(Calculations!C367:N367)),"",AVERAGE(Calculations!C367:N367))</f>
        <v>26.156666666666666</v>
      </c>
      <c r="P366" s="70">
        <f>IF(ISERROR(STDEV(Calculations!C367:N367)),"",IF(COUNT(Calculations!C367:N367)&lt;3,"N/A",STDEV(Calculations!C367:N367)))</f>
        <v>0.14571661996262877</v>
      </c>
    </row>
    <row r="367" spans="1:16" ht="15" customHeight="1" x14ac:dyDescent="0.3">
      <c r="A367" s="66" t="str">
        <f>'Gene Table'!D367</f>
        <v>ZBTB16</v>
      </c>
      <c r="B367" s="18" t="s">
        <v>27148</v>
      </c>
      <c r="C367" s="67">
        <v>26.92</v>
      </c>
      <c r="D367" s="67">
        <v>26.46</v>
      </c>
      <c r="E367" s="67">
        <v>26.46</v>
      </c>
      <c r="F367" s="68"/>
      <c r="G367" s="68"/>
      <c r="H367" s="68"/>
      <c r="I367" s="68"/>
      <c r="J367" s="68"/>
      <c r="K367" s="68"/>
      <c r="L367" s="68"/>
      <c r="M367" s="68"/>
      <c r="N367" s="68"/>
      <c r="O367" s="70">
        <f>IF(ISERROR(AVERAGE(Calculations!C368:N368)),"",AVERAGE(Calculations!C368:N368))</f>
        <v>26.613333333333333</v>
      </c>
      <c r="P367" s="70">
        <f>IF(ISERROR(STDEV(Calculations!C368:N368)),"",IF(COUNT(Calculations!C368:N368)&lt;3,"N/A",STDEV(Calculations!C368:N368)))</f>
        <v>0.26558112382722832</v>
      </c>
    </row>
    <row r="368" spans="1:16" ht="15" customHeight="1" x14ac:dyDescent="0.3">
      <c r="A368" s="66" t="str">
        <f>'Gene Table'!D368</f>
        <v>ZER1</v>
      </c>
      <c r="B368" s="18" t="s">
        <v>27149</v>
      </c>
      <c r="C368" s="67">
        <v>26.03</v>
      </c>
      <c r="D368" s="67">
        <v>26.09</v>
      </c>
      <c r="E368" s="67">
        <v>26.02</v>
      </c>
      <c r="F368" s="68"/>
      <c r="G368" s="68"/>
      <c r="H368" s="68"/>
      <c r="I368" s="68"/>
      <c r="J368" s="68"/>
      <c r="K368" s="68"/>
      <c r="L368" s="68"/>
      <c r="M368" s="68"/>
      <c r="N368" s="68"/>
      <c r="O368" s="70">
        <f>IF(ISERROR(AVERAGE(Calculations!C369:N369)),"",AVERAGE(Calculations!C369:N369))</f>
        <v>26.046666666666667</v>
      </c>
      <c r="P368" s="70">
        <f>IF(ISERROR(STDEV(Calculations!C369:N369)),"",IF(COUNT(Calculations!C369:N369)&lt;3,"N/A",STDEV(Calculations!C369:N369)))</f>
        <v>3.7859388972001647E-2</v>
      </c>
    </row>
    <row r="369" spans="1:16" ht="15" customHeight="1" x14ac:dyDescent="0.3">
      <c r="A369" s="66" t="str">
        <f>'Gene Table'!D369</f>
        <v>ZNF645</v>
      </c>
      <c r="B369" s="18" t="s">
        <v>27150</v>
      </c>
      <c r="C369" s="67">
        <v>29.15</v>
      </c>
      <c r="D369" s="67">
        <v>29.29</v>
      </c>
      <c r="E369" s="67">
        <v>29.16</v>
      </c>
      <c r="F369" s="68"/>
      <c r="G369" s="68"/>
      <c r="H369" s="68"/>
      <c r="I369" s="68"/>
      <c r="J369" s="68"/>
      <c r="K369" s="68"/>
      <c r="L369" s="68"/>
      <c r="M369" s="68"/>
      <c r="N369" s="68"/>
      <c r="O369" s="70">
        <f>IF(ISERROR(AVERAGE(Calculations!C370:N370)),"",AVERAGE(Calculations!C370:N370))</f>
        <v>29.2</v>
      </c>
      <c r="P369" s="70">
        <f>IF(ISERROR(STDEV(Calculations!C370:N370)),"",IF(COUNT(Calculations!C370:N370)&lt;3,"N/A",STDEV(Calculations!C370:N370)))</f>
        <v>7.810249675906647E-2</v>
      </c>
    </row>
    <row r="370" spans="1:16" ht="15" customHeight="1" x14ac:dyDescent="0.3">
      <c r="A370" s="66" t="str">
        <f>'Gene Table'!D370</f>
        <v>ZNRF1</v>
      </c>
      <c r="B370" s="18" t="s">
        <v>27151</v>
      </c>
      <c r="C370" s="67">
        <v>30.05</v>
      </c>
      <c r="D370" s="67">
        <v>29.82</v>
      </c>
      <c r="E370" s="67">
        <v>29.16</v>
      </c>
      <c r="F370" s="68"/>
      <c r="G370" s="68"/>
      <c r="H370" s="68"/>
      <c r="I370" s="68"/>
      <c r="J370" s="68"/>
      <c r="K370" s="68"/>
      <c r="L370" s="68"/>
      <c r="M370" s="68"/>
      <c r="N370" s="68"/>
      <c r="O370" s="70">
        <f>IF(ISERROR(AVERAGE(Calculations!C371:N371)),"",AVERAGE(Calculations!C371:N371))</f>
        <v>29.676666666666666</v>
      </c>
      <c r="P370" s="70">
        <f>IF(ISERROR(STDEV(Calculations!C371:N371)),"",IF(COUNT(Calculations!C371:N371)&lt;3,"N/A",STDEV(Calculations!C371:N371)))</f>
        <v>0.46198845584422732</v>
      </c>
    </row>
    <row r="371" spans="1:16" ht="15" customHeight="1" x14ac:dyDescent="0.3">
      <c r="A371" s="66" t="str">
        <f>'Gene Table'!D371</f>
        <v>ZNRF2</v>
      </c>
      <c r="B371" s="18" t="s">
        <v>27152</v>
      </c>
      <c r="C371" s="67">
        <v>33.11</v>
      </c>
      <c r="D371" s="67">
        <v>32.26</v>
      </c>
      <c r="E371" s="67">
        <v>32.94</v>
      </c>
      <c r="F371" s="68"/>
      <c r="G371" s="68"/>
      <c r="H371" s="68"/>
      <c r="I371" s="68"/>
      <c r="J371" s="68"/>
      <c r="K371" s="68"/>
      <c r="L371" s="68"/>
      <c r="M371" s="68"/>
      <c r="N371" s="68"/>
      <c r="O371" s="70">
        <f>IF(ISERROR(AVERAGE(Calculations!C372:N372)),"",AVERAGE(Calculations!C372:N372))</f>
        <v>32.770000000000003</v>
      </c>
      <c r="P371" s="70">
        <f>IF(ISERROR(STDEV(Calculations!C372:N372)),"",IF(COUNT(Calculations!C372:N372)&lt;3,"N/A",STDEV(Calculations!C372:N372)))</f>
        <v>0.44977772288098089</v>
      </c>
    </row>
    <row r="372" spans="1:16" ht="15" customHeight="1" x14ac:dyDescent="0.3">
      <c r="A372" s="66" t="str">
        <f>'Gene Table'!D372</f>
        <v>ZYG11B</v>
      </c>
      <c r="B372" s="18" t="s">
        <v>27153</v>
      </c>
      <c r="C372" s="67">
        <v>28.33</v>
      </c>
      <c r="D372" s="67">
        <v>28.56</v>
      </c>
      <c r="E372" s="67">
        <v>28.39</v>
      </c>
      <c r="F372" s="68"/>
      <c r="G372" s="68"/>
      <c r="H372" s="68"/>
      <c r="I372" s="68"/>
      <c r="J372" s="68"/>
      <c r="K372" s="68"/>
      <c r="L372" s="68"/>
      <c r="M372" s="68"/>
      <c r="N372" s="68"/>
      <c r="O372" s="70">
        <f>IF(ISERROR(AVERAGE(Calculations!C373:N373)),"",AVERAGE(Calculations!C373:N373))</f>
        <v>28.426666666666666</v>
      </c>
      <c r="P372" s="70">
        <f>IF(ISERROR(STDEV(Calculations!C373:N373)),"",IF(COUNT(Calculations!C373:N373)&lt;3,"N/A",STDEV(Calculations!C373:N373)))</f>
        <v>0.11930353445448842</v>
      </c>
    </row>
    <row r="373" spans="1:16" ht="15" customHeight="1" x14ac:dyDescent="0.3">
      <c r="A373" s="66" t="str">
        <f>'Gene Table'!D373</f>
        <v>ACTB</v>
      </c>
      <c r="B373" s="18" t="s">
        <v>27154</v>
      </c>
      <c r="C373" s="67">
        <v>26.64</v>
      </c>
      <c r="D373" s="67">
        <v>26.73</v>
      </c>
      <c r="E373" s="67">
        <v>26.7</v>
      </c>
      <c r="F373" s="68"/>
      <c r="G373" s="68"/>
      <c r="H373" s="68"/>
      <c r="I373" s="68"/>
      <c r="J373" s="68"/>
      <c r="K373" s="68"/>
      <c r="L373" s="68"/>
      <c r="M373" s="68"/>
      <c r="N373" s="68"/>
      <c r="O373" s="70">
        <f>IF(ISERROR(AVERAGE(Calculations!C374:N374)),"",AVERAGE(Calculations!C374:N374))</f>
        <v>26.69</v>
      </c>
      <c r="P373" s="70">
        <f>IF(ISERROR(STDEV(Calculations!C374:N374)),"",IF(COUNT(Calculations!C374:N374)&lt;3,"N/A",STDEV(Calculations!C374:N374)))</f>
        <v>4.5825756949558198E-2</v>
      </c>
    </row>
    <row r="374" spans="1:16" ht="15" customHeight="1" x14ac:dyDescent="0.3">
      <c r="A374" s="66" t="str">
        <f>'Gene Table'!D374</f>
        <v>B2M</v>
      </c>
      <c r="B374" s="18" t="s">
        <v>27155</v>
      </c>
      <c r="C374" s="67">
        <v>20.18</v>
      </c>
      <c r="D374" s="67">
        <v>20.2</v>
      </c>
      <c r="E374" s="67">
        <v>20.11</v>
      </c>
      <c r="F374" s="68"/>
      <c r="G374" s="68"/>
      <c r="H374" s="68"/>
      <c r="I374" s="68"/>
      <c r="J374" s="68"/>
      <c r="K374" s="68"/>
      <c r="L374" s="68"/>
      <c r="M374" s="68"/>
      <c r="N374" s="68"/>
      <c r="O374" s="70">
        <f>IF(ISERROR(AVERAGE(Calculations!C375:N375)),"",AVERAGE(Calculations!C375:N375))</f>
        <v>20.16333333333333</v>
      </c>
      <c r="P374" s="70">
        <f>IF(ISERROR(STDEV(Calculations!C375:N375)),"",IF(COUNT(Calculations!C375:N375)&lt;3,"N/A",STDEV(Calculations!C375:N375)))</f>
        <v>4.725815626252608E-2</v>
      </c>
    </row>
    <row r="375" spans="1:16" ht="15" customHeight="1" x14ac:dyDescent="0.3">
      <c r="A375" s="66" t="str">
        <f>'Gene Table'!D375</f>
        <v>GAPDH</v>
      </c>
      <c r="B375" s="18" t="s">
        <v>27156</v>
      </c>
      <c r="C375" s="67">
        <v>14.21</v>
      </c>
      <c r="D375" s="67">
        <v>14.67</v>
      </c>
      <c r="E375" s="67">
        <v>14.65</v>
      </c>
      <c r="F375" s="68"/>
      <c r="G375" s="68"/>
      <c r="H375" s="68"/>
      <c r="I375" s="68"/>
      <c r="J375" s="68"/>
      <c r="K375" s="68"/>
      <c r="L375" s="68"/>
      <c r="M375" s="68"/>
      <c r="N375" s="68"/>
      <c r="O375" s="70">
        <f>IF(ISERROR(AVERAGE(Calculations!C376:N376)),"",AVERAGE(Calculations!C376:N376))</f>
        <v>14.51</v>
      </c>
      <c r="P375" s="70">
        <f>IF(ISERROR(STDEV(Calculations!C376:N376)),"",IF(COUNT(Calculations!C376:N376)&lt;3,"N/A",STDEV(Calculations!C376:N376)))</f>
        <v>0.25999999999999956</v>
      </c>
    </row>
    <row r="376" spans="1:16" ht="15" customHeight="1" x14ac:dyDescent="0.3">
      <c r="A376" s="66" t="str">
        <f>'Gene Table'!D376</f>
        <v>HPRT1</v>
      </c>
      <c r="B376" s="18" t="s">
        <v>27157</v>
      </c>
      <c r="C376" s="67">
        <v>25.01</v>
      </c>
      <c r="D376" s="67">
        <v>24.19</v>
      </c>
      <c r="E376" s="67">
        <v>24.09</v>
      </c>
      <c r="F376" s="68"/>
      <c r="G376" s="68"/>
      <c r="H376" s="68"/>
      <c r="I376" s="68"/>
      <c r="J376" s="68"/>
      <c r="K376" s="68"/>
      <c r="L376" s="68"/>
      <c r="M376" s="68"/>
      <c r="N376" s="68"/>
      <c r="O376" s="70">
        <f>IF(ISERROR(AVERAGE(Calculations!C377:N377)),"",AVERAGE(Calculations!C377:N377))</f>
        <v>24.430000000000003</v>
      </c>
      <c r="P376" s="70">
        <f>IF(ISERROR(STDEV(Calculations!C377:N377)),"",IF(COUNT(Calculations!C377:N377)&lt;3,"N/A",STDEV(Calculations!C377:N377)))</f>
        <v>0.50477717856495918</v>
      </c>
    </row>
    <row r="377" spans="1:16" ht="15" customHeight="1" x14ac:dyDescent="0.3">
      <c r="A377" s="66" t="str">
        <f>'Gene Table'!D377</f>
        <v>RPLP0</v>
      </c>
      <c r="B377" s="18" t="s">
        <v>27158</v>
      </c>
      <c r="C377" s="67">
        <v>18.920000000000002</v>
      </c>
      <c r="D377" s="67">
        <v>18.96</v>
      </c>
      <c r="E377" s="67">
        <v>18.850000000000001</v>
      </c>
      <c r="F377" s="68"/>
      <c r="G377" s="68"/>
      <c r="H377" s="68"/>
      <c r="I377" s="68"/>
      <c r="J377" s="68"/>
      <c r="K377" s="68"/>
      <c r="L377" s="68"/>
      <c r="M377" s="68"/>
      <c r="N377" s="68"/>
      <c r="O377" s="70">
        <f>IF(ISERROR(AVERAGE(Calculations!C378:N378)),"",AVERAGE(Calculations!C378:N378))</f>
        <v>18.91</v>
      </c>
      <c r="P377" s="70">
        <f>IF(ISERROR(STDEV(Calculations!C378:N378)),"",IF(COUNT(Calculations!C378:N378)&lt;3,"N/A",STDEV(Calculations!C378:N378)))</f>
        <v>5.5677643628299987E-2</v>
      </c>
    </row>
    <row r="378" spans="1:16" ht="15" customHeight="1" x14ac:dyDescent="0.3">
      <c r="A378" s="66" t="str">
        <f>'Gene Table'!D378</f>
        <v>HGDC</v>
      </c>
      <c r="B378" s="18" t="s">
        <v>27159</v>
      </c>
      <c r="C378" s="67">
        <v>38.64</v>
      </c>
      <c r="D378" s="67">
        <v>40.19</v>
      </c>
      <c r="E378" s="67">
        <v>37.76</v>
      </c>
      <c r="F378" s="68"/>
      <c r="G378" s="68"/>
      <c r="H378" s="68"/>
      <c r="I378" s="68"/>
      <c r="J378" s="68"/>
      <c r="K378" s="68"/>
      <c r="L378" s="68"/>
      <c r="M378" s="68"/>
      <c r="N378" s="68"/>
      <c r="O378" s="70">
        <f>IF(ISERROR(AVERAGE(Calculations!C379:N379)),"",AVERAGE(Calculations!C379:N379))</f>
        <v>35</v>
      </c>
      <c r="P378" s="70">
        <f>IF(ISERROR(STDEV(Calculations!C379:N379)),"",IF(COUNT(Calculations!C379:N379)&lt;3,"N/A",STDEV(Calculations!C379:N379)))</f>
        <v>0</v>
      </c>
    </row>
    <row r="379" spans="1:16" ht="15" customHeight="1" x14ac:dyDescent="0.3">
      <c r="A379" s="66" t="str">
        <f>'Gene Table'!D379</f>
        <v>HGDC</v>
      </c>
      <c r="B379" s="18" t="s">
        <v>27160</v>
      </c>
      <c r="C379" s="67">
        <v>40.19</v>
      </c>
      <c r="D379" s="67">
        <v>37.76</v>
      </c>
      <c r="E379" s="67">
        <v>38.64</v>
      </c>
      <c r="F379" s="68"/>
      <c r="G379" s="68"/>
      <c r="H379" s="68"/>
      <c r="I379" s="68"/>
      <c r="J379" s="68"/>
      <c r="K379" s="68"/>
      <c r="L379" s="68"/>
      <c r="M379" s="68"/>
      <c r="N379" s="68"/>
      <c r="O379" s="70">
        <f>IF(ISERROR(AVERAGE(Calculations!C380:N380)),"",AVERAGE(Calculations!C380:N380))</f>
        <v>35</v>
      </c>
      <c r="P379" s="70">
        <f>IF(ISERROR(STDEV(Calculations!C380:N380)),"",IF(COUNT(Calculations!C380:N380)&lt;3,"N/A",STDEV(Calculations!C380:N380)))</f>
        <v>0</v>
      </c>
    </row>
    <row r="380" spans="1:16" ht="15" customHeight="1" x14ac:dyDescent="0.3">
      <c r="A380" s="66" t="str">
        <f>'Gene Table'!D380</f>
        <v>HGDC</v>
      </c>
      <c r="B380" s="18" t="s">
        <v>27161</v>
      </c>
      <c r="C380" s="67">
        <v>37.76</v>
      </c>
      <c r="D380" s="67">
        <v>38.64</v>
      </c>
      <c r="E380" s="67">
        <v>40.19</v>
      </c>
      <c r="F380" s="68"/>
      <c r="G380" s="68"/>
      <c r="H380" s="68"/>
      <c r="I380" s="68"/>
      <c r="J380" s="68"/>
      <c r="K380" s="68"/>
      <c r="L380" s="68"/>
      <c r="M380" s="68"/>
      <c r="N380" s="68"/>
      <c r="O380" s="70">
        <f>IF(ISERROR(AVERAGE(Calculations!C381:N381)),"",AVERAGE(Calculations!C381:N381))</f>
        <v>35</v>
      </c>
      <c r="P380" s="70">
        <f>IF(ISERROR(STDEV(Calculations!C381:N381)),"",IF(COUNT(Calculations!C381:N381)&lt;3,"N/A",STDEV(Calculations!C381:N381)))</f>
        <v>0</v>
      </c>
    </row>
    <row r="381" spans="1:16" ht="15" customHeight="1" x14ac:dyDescent="0.3">
      <c r="A381" s="66" t="str">
        <f>'Gene Table'!D381</f>
        <v>RTC</v>
      </c>
      <c r="B381" s="18" t="s">
        <v>27162</v>
      </c>
      <c r="C381" s="67">
        <v>20.03</v>
      </c>
      <c r="D381" s="67">
        <v>20.28</v>
      </c>
      <c r="E381" s="67">
        <v>20.43</v>
      </c>
      <c r="F381" s="68"/>
      <c r="G381" s="68"/>
      <c r="H381" s="68"/>
      <c r="I381" s="68"/>
      <c r="J381" s="68"/>
      <c r="K381" s="68"/>
      <c r="L381" s="68"/>
      <c r="M381" s="68"/>
      <c r="N381" s="68"/>
      <c r="O381" s="70">
        <f>IF(ISERROR(AVERAGE(Calculations!C382:N382)),"",AVERAGE(Calculations!C382:N382))</f>
        <v>20.246666666666666</v>
      </c>
      <c r="P381" s="70">
        <f>IF(ISERROR(STDEV(Calculations!C382:N382)),"",IF(COUNT(Calculations!C382:N382)&lt;3,"N/A",STDEV(Calculations!C382:N382)))</f>
        <v>0.20207259421636836</v>
      </c>
    </row>
    <row r="382" spans="1:16" ht="15" customHeight="1" x14ac:dyDescent="0.3">
      <c r="A382" s="66" t="str">
        <f>'Gene Table'!D382</f>
        <v>RTC</v>
      </c>
      <c r="B382" s="18" t="s">
        <v>27163</v>
      </c>
      <c r="C382" s="67">
        <v>19.98</v>
      </c>
      <c r="D382" s="67">
        <v>20.23</v>
      </c>
      <c r="E382" s="67">
        <v>20.09</v>
      </c>
      <c r="F382" s="68"/>
      <c r="G382" s="68"/>
      <c r="H382" s="68"/>
      <c r="I382" s="68"/>
      <c r="J382" s="68"/>
      <c r="K382" s="68"/>
      <c r="L382" s="68"/>
      <c r="M382" s="68"/>
      <c r="N382" s="68"/>
      <c r="O382" s="70">
        <f>IF(ISERROR(AVERAGE(Calculations!C383:N383)),"",AVERAGE(Calculations!C383:N383))</f>
        <v>20.099999999999998</v>
      </c>
      <c r="P382" s="70">
        <f>IF(ISERROR(STDEV(Calculations!C383:N383)),"",IF(COUNT(Calculations!C383:N383)&lt;3,"N/A",STDEV(Calculations!C383:N383)))</f>
        <v>0.12529964086141671</v>
      </c>
    </row>
    <row r="383" spans="1:16" ht="15" customHeight="1" x14ac:dyDescent="0.3">
      <c r="A383" s="66" t="str">
        <f>'Gene Table'!D383</f>
        <v>RTC</v>
      </c>
      <c r="B383" s="18" t="s">
        <v>27164</v>
      </c>
      <c r="C383" s="67">
        <v>20.07</v>
      </c>
      <c r="D383" s="67">
        <v>20.21</v>
      </c>
      <c r="E383" s="67">
        <v>20.16</v>
      </c>
      <c r="F383" s="68"/>
      <c r="G383" s="68"/>
      <c r="H383" s="68"/>
      <c r="I383" s="68"/>
      <c r="J383" s="68"/>
      <c r="K383" s="68"/>
      <c r="L383" s="68"/>
      <c r="M383" s="68"/>
      <c r="N383" s="68"/>
      <c r="O383" s="70">
        <f>IF(ISERROR(AVERAGE(Calculations!C384:N384)),"",AVERAGE(Calculations!C384:N384))</f>
        <v>20.146666666666665</v>
      </c>
      <c r="P383" s="70">
        <f>IF(ISERROR(STDEV(Calculations!C384:N384)),"",IF(COUNT(Calculations!C384:N384)&lt;3,"N/A",STDEV(Calculations!C384:N384)))</f>
        <v>7.0945988845976124E-2</v>
      </c>
    </row>
    <row r="384" spans="1:16" ht="15" customHeight="1" x14ac:dyDescent="0.3">
      <c r="A384" s="66" t="str">
        <f>'Gene Table'!D384</f>
        <v>PPC</v>
      </c>
      <c r="B384" s="18" t="s">
        <v>27165</v>
      </c>
      <c r="C384" s="67">
        <v>18.350000000000001</v>
      </c>
      <c r="D384" s="67">
        <v>18.11</v>
      </c>
      <c r="E384" s="67">
        <v>18.100000000000001</v>
      </c>
      <c r="F384" s="68"/>
      <c r="G384" s="68"/>
      <c r="H384" s="68"/>
      <c r="I384" s="68"/>
      <c r="J384" s="68"/>
      <c r="K384" s="68"/>
      <c r="L384" s="68"/>
      <c r="M384" s="68"/>
      <c r="N384" s="68"/>
      <c r="O384" s="70">
        <f>IF(ISERROR(AVERAGE(Calculations!C385:N385)),"",AVERAGE(Calculations!C385:N385))</f>
        <v>18.186666666666667</v>
      </c>
      <c r="P384" s="70">
        <f>IF(ISERROR(STDEV(Calculations!C385:N385)),"",IF(COUNT(Calculations!C385:N385)&lt;3,"N/A",STDEV(Calculations!C385:N385)))</f>
        <v>0.14153915830374816</v>
      </c>
    </row>
    <row r="385" spans="1:16" ht="15" customHeight="1" x14ac:dyDescent="0.3">
      <c r="A385" s="66" t="str">
        <f>'Gene Table'!D385</f>
        <v>PPC</v>
      </c>
      <c r="B385" s="18" t="s">
        <v>27166</v>
      </c>
      <c r="C385" s="67">
        <v>18.190000000000001</v>
      </c>
      <c r="D385" s="67">
        <v>18.12</v>
      </c>
      <c r="E385" s="67">
        <v>18.09</v>
      </c>
      <c r="F385" s="68"/>
      <c r="G385" s="68"/>
      <c r="H385" s="68"/>
      <c r="I385" s="68"/>
      <c r="J385" s="68"/>
      <c r="K385" s="68"/>
      <c r="L385" s="68"/>
      <c r="M385" s="68"/>
      <c r="N385" s="68"/>
      <c r="O385" s="70">
        <f>IF(ISERROR(AVERAGE(Calculations!C386:N386)),"",AVERAGE(Calculations!C386:N386))</f>
        <v>18.133333333333336</v>
      </c>
      <c r="P385" s="70">
        <f>IF(ISERROR(STDEV(Calculations!C386:N386)),"",IF(COUNT(Calculations!C386:N386)&lt;3,"N/A",STDEV(Calculations!C386:N386)))</f>
        <v>5.1316014394469478E-2</v>
      </c>
    </row>
    <row r="386" spans="1:16" ht="15" customHeight="1" x14ac:dyDescent="0.3">
      <c r="A386" s="66" t="str">
        <f>'Gene Table'!D386</f>
        <v>PPC</v>
      </c>
      <c r="B386" s="18" t="s">
        <v>27167</v>
      </c>
      <c r="C386" s="67">
        <v>18.649999999999999</v>
      </c>
      <c r="D386" s="67">
        <v>18.149999999999999</v>
      </c>
      <c r="E386" s="67">
        <v>18.239999999999998</v>
      </c>
      <c r="F386" s="68"/>
      <c r="G386" s="68"/>
      <c r="H386" s="68"/>
      <c r="I386" s="68"/>
      <c r="J386" s="68"/>
      <c r="K386" s="68"/>
      <c r="L386" s="68"/>
      <c r="M386" s="68"/>
      <c r="N386" s="68"/>
      <c r="O386" s="70">
        <f>IF(ISERROR(AVERAGE(Calculations!C387:N387)),"",AVERAGE(Calculations!C387:N387))</f>
        <v>18.346666666666664</v>
      </c>
      <c r="P386" s="70">
        <f>IF(ISERROR(STDEV(Calculations!C387:N387)),"",IF(COUNT(Calculations!C387:N387)&lt;3,"N/A",STDEV(Calculations!C387:N387)))</f>
        <v>0.26652079343520901</v>
      </c>
    </row>
  </sheetData>
  <mergeCells count="3">
    <mergeCell ref="A1:A2"/>
    <mergeCell ref="B1:B2"/>
    <mergeCell ref="C1:P1"/>
  </mergeCells>
  <conditionalFormatting sqref="C99:N386">
    <cfRule type="cellIs" dxfId="13" priority="1" stopIfTrue="1" operator="greaterThanOrEqual">
      <formula>35</formula>
    </cfRule>
    <cfRule type="cellIs" dxfId="12" priority="2" stopIfTrue="1" operator="equal">
      <formula>0</formula>
    </cfRule>
  </conditionalFormatting>
  <conditionalFormatting sqref="C3:O386">
    <cfRule type="cellIs" dxfId="11" priority="4" stopIfTrue="1" operator="equal">
      <formula>0</formula>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ellIs" priority="3" stopIfTrue="1" operator="greaterThanOrEqual" id="{70B58A19-33B4-4FB7-AD56-5C1835249E2D}">
            <xm:f>Calculations!$C$389</xm:f>
            <x14:dxf>
              <font>
                <b/>
                <i val="0"/>
                <condense val="0"/>
                <extend val="0"/>
                <color indexed="10"/>
              </font>
            </x14:dxf>
          </x14:cfRule>
          <xm:sqref>C3:O386</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386"/>
  <sheetViews>
    <sheetView zoomScale="120" zoomScaleNormal="120" workbookViewId="0">
      <selection sqref="A1:A2"/>
    </sheetView>
  </sheetViews>
  <sheetFormatPr defaultColWidth="6.58203125" defaultRowHeight="15" customHeight="1" x14ac:dyDescent="0.3"/>
  <cols>
    <col min="1" max="1" width="12.58203125" style="55" customWidth="1"/>
    <col min="2" max="2" width="6.58203125" style="72" customWidth="1"/>
    <col min="3" max="14" width="9.58203125" style="55" customWidth="1"/>
    <col min="15" max="16" width="6.58203125" style="55" customWidth="1"/>
    <col min="17" max="16384" width="6.58203125" style="55"/>
  </cols>
  <sheetData>
    <row r="1" spans="1:16" s="45" customFormat="1" ht="15" customHeight="1" x14ac:dyDescent="0.3">
      <c r="A1" s="151" t="s">
        <v>9</v>
      </c>
      <c r="B1" s="151" t="s">
        <v>28</v>
      </c>
      <c r="C1" s="142" t="str">
        <f>Results!D2</f>
        <v>Control Group</v>
      </c>
      <c r="D1" s="156"/>
      <c r="E1" s="156"/>
      <c r="F1" s="156"/>
      <c r="G1" s="156"/>
      <c r="H1" s="156"/>
      <c r="I1" s="156"/>
      <c r="J1" s="156"/>
      <c r="K1" s="156"/>
      <c r="L1" s="156"/>
      <c r="M1" s="156"/>
      <c r="N1" s="156"/>
      <c r="O1" s="156"/>
      <c r="P1" s="143"/>
    </row>
    <row r="2" spans="1:16" ht="15" customHeight="1" x14ac:dyDescent="0.3">
      <c r="A2" s="151"/>
      <c r="B2" s="151"/>
      <c r="C2" s="63" t="s">
        <v>32245</v>
      </c>
      <c r="D2" s="63" t="s">
        <v>32246</v>
      </c>
      <c r="E2" s="63" t="s">
        <v>32247</v>
      </c>
      <c r="F2" s="63" t="s">
        <v>32248</v>
      </c>
      <c r="G2" s="63" t="s">
        <v>32249</v>
      </c>
      <c r="H2" s="63" t="s">
        <v>32250</v>
      </c>
      <c r="I2" s="63" t="s">
        <v>32251</v>
      </c>
      <c r="J2" s="63" t="s">
        <v>32252</v>
      </c>
      <c r="K2" s="63" t="s">
        <v>32253</v>
      </c>
      <c r="L2" s="63" t="s">
        <v>32254</v>
      </c>
      <c r="M2" s="81" t="s">
        <v>32284</v>
      </c>
      <c r="N2" s="81" t="s">
        <v>32285</v>
      </c>
      <c r="O2" s="64" t="s">
        <v>362</v>
      </c>
      <c r="P2" s="63" t="s">
        <v>363</v>
      </c>
    </row>
    <row r="3" spans="1:16" ht="15" customHeight="1" x14ac:dyDescent="0.3">
      <c r="A3" s="66" t="str">
        <f>'Gene Table'!D3</f>
        <v>AMFR</v>
      </c>
      <c r="B3" s="18" t="s">
        <v>11</v>
      </c>
      <c r="C3" s="67">
        <v>29.08</v>
      </c>
      <c r="D3" s="67">
        <v>29.02</v>
      </c>
      <c r="E3" s="67">
        <v>29.27</v>
      </c>
      <c r="F3" s="68"/>
      <c r="G3" s="68"/>
      <c r="H3" s="68"/>
      <c r="I3" s="68"/>
      <c r="J3" s="68"/>
      <c r="K3" s="68"/>
      <c r="L3" s="68"/>
      <c r="M3" s="86"/>
      <c r="N3" s="86"/>
      <c r="O3" s="69">
        <f>IF(ISERROR(AVERAGE(Calculations!Q4:AB4)),"",AVERAGE(Calculations!Q4:AB4))</f>
        <v>29.123333333333331</v>
      </c>
      <c r="P3" s="70">
        <f>IF(ISERROR(STDEV(Calculations!Q4:AB4)),"",IF(COUNT(Calculations!Q4:AB4)&lt;3,"N/A",STDEV(Calculations!Q4:AB4)))</f>
        <v>0.13051181300301284</v>
      </c>
    </row>
    <row r="4" spans="1:16" ht="15" customHeight="1" x14ac:dyDescent="0.3">
      <c r="A4" s="66" t="str">
        <f>'Gene Table'!D4</f>
        <v>ANAPC10</v>
      </c>
      <c r="B4" s="18" t="s">
        <v>15</v>
      </c>
      <c r="C4" s="67">
        <v>32.020000000000003</v>
      </c>
      <c r="D4" s="67">
        <v>32.130000000000003</v>
      </c>
      <c r="E4" s="67">
        <v>31.96</v>
      </c>
      <c r="F4" s="68"/>
      <c r="G4" s="68"/>
      <c r="H4" s="68"/>
      <c r="I4" s="68"/>
      <c r="J4" s="68"/>
      <c r="K4" s="68"/>
      <c r="L4" s="68"/>
      <c r="M4" s="86"/>
      <c r="N4" s="86"/>
      <c r="O4" s="69">
        <f>IF(ISERROR(AVERAGE(Calculations!Q5:AB5)),"",AVERAGE(Calculations!Q5:AB5))</f>
        <v>32.036666666666669</v>
      </c>
      <c r="P4" s="70">
        <f>IF(ISERROR(STDEV(Calculations!Q5:AB5)),"",IF(COUNT(Calculations!Q5:AB5)&lt;3,"N/A",STDEV(Calculations!Q5:AB5)))</f>
        <v>8.6216781042517787E-2</v>
      </c>
    </row>
    <row r="5" spans="1:16" ht="15" customHeight="1" x14ac:dyDescent="0.3">
      <c r="A5" s="66" t="str">
        <f>'Gene Table'!D5</f>
        <v>ANAPC11</v>
      </c>
      <c r="B5" s="18" t="s">
        <v>16</v>
      </c>
      <c r="C5" s="67">
        <v>33.83</v>
      </c>
      <c r="D5" s="67">
        <v>34.22</v>
      </c>
      <c r="E5" s="67">
        <v>33.090000000000003</v>
      </c>
      <c r="F5" s="68"/>
      <c r="G5" s="68"/>
      <c r="H5" s="68"/>
      <c r="I5" s="68"/>
      <c r="J5" s="68"/>
      <c r="K5" s="68"/>
      <c r="L5" s="68"/>
      <c r="M5" s="86"/>
      <c r="N5" s="86"/>
      <c r="O5" s="69">
        <f>IF(ISERROR(AVERAGE(Calculations!Q6:AB6)),"",AVERAGE(Calculations!Q6:AB6))</f>
        <v>33.713333333333331</v>
      </c>
      <c r="P5" s="70">
        <f>IF(ISERROR(STDEV(Calculations!Q6:AB6)),"",IF(COUNT(Calculations!Q6:AB6)&lt;3,"N/A",STDEV(Calculations!Q6:AB6)))</f>
        <v>0.57396283271073434</v>
      </c>
    </row>
    <row r="6" spans="1:16" ht="15" customHeight="1" x14ac:dyDescent="0.3">
      <c r="A6" s="66" t="str">
        <f>'Gene Table'!D6</f>
        <v>ANAPC13</v>
      </c>
      <c r="B6" s="18" t="s">
        <v>272</v>
      </c>
      <c r="C6" s="67">
        <v>33.950000000000003</v>
      </c>
      <c r="D6" s="67">
        <v>33.26</v>
      </c>
      <c r="E6" s="67">
        <v>32.65</v>
      </c>
      <c r="F6" s="68"/>
      <c r="G6" s="68"/>
      <c r="H6" s="68"/>
      <c r="I6" s="68"/>
      <c r="J6" s="68"/>
      <c r="K6" s="68"/>
      <c r="L6" s="68"/>
      <c r="M6" s="86"/>
      <c r="N6" s="86"/>
      <c r="O6" s="69">
        <f>IF(ISERROR(AVERAGE(Calculations!Q7:AB7)),"",AVERAGE(Calculations!Q7:AB7))</f>
        <v>33.286666666666669</v>
      </c>
      <c r="P6" s="70">
        <f>IF(ISERROR(STDEV(Calculations!Q7:AB7)),"",IF(COUNT(Calculations!Q7:AB7)&lt;3,"N/A",STDEV(Calculations!Q7:AB7)))</f>
        <v>0.65041012702243206</v>
      </c>
    </row>
    <row r="7" spans="1:16" ht="15" customHeight="1" x14ac:dyDescent="0.3">
      <c r="A7" s="66" t="str">
        <f>'Gene Table'!D7</f>
        <v>ANAPC2</v>
      </c>
      <c r="B7" s="18" t="s">
        <v>273</v>
      </c>
      <c r="C7" s="67" t="s">
        <v>364</v>
      </c>
      <c r="D7" s="67" t="s">
        <v>364</v>
      </c>
      <c r="E7" s="67" t="s">
        <v>364</v>
      </c>
      <c r="F7" s="68"/>
      <c r="G7" s="68"/>
      <c r="H7" s="68"/>
      <c r="I7" s="68"/>
      <c r="J7" s="68"/>
      <c r="K7" s="68"/>
      <c r="L7" s="68"/>
      <c r="M7" s="86"/>
      <c r="N7" s="86"/>
      <c r="O7" s="69">
        <f>IF(ISERROR(AVERAGE(Calculations!Q8:AB8)),"",AVERAGE(Calculations!Q8:AB8))</f>
        <v>35</v>
      </c>
      <c r="P7" s="70">
        <f>IF(ISERROR(STDEV(Calculations!Q8:AB8)),"",IF(COUNT(Calculations!Q8:AB8)&lt;3,"N/A",STDEV(Calculations!Q8:AB8)))</f>
        <v>0</v>
      </c>
    </row>
    <row r="8" spans="1:16" ht="15" customHeight="1" x14ac:dyDescent="0.3">
      <c r="A8" s="66" t="str">
        <f>'Gene Table'!D8</f>
        <v>ANAPC4</v>
      </c>
      <c r="B8" s="18" t="s">
        <v>274</v>
      </c>
      <c r="C8" s="67">
        <v>29</v>
      </c>
      <c r="D8" s="67">
        <v>28.84</v>
      </c>
      <c r="E8" s="67">
        <v>28.53</v>
      </c>
      <c r="F8" s="68"/>
      <c r="G8" s="68"/>
      <c r="H8" s="68"/>
      <c r="I8" s="68"/>
      <c r="J8" s="68"/>
      <c r="K8" s="68"/>
      <c r="L8" s="68"/>
      <c r="M8" s="86"/>
      <c r="N8" s="86"/>
      <c r="O8" s="69">
        <f>IF(ISERROR(AVERAGE(Calculations!Q9:AB9)),"",AVERAGE(Calculations!Q9:AB9))</f>
        <v>28.790000000000003</v>
      </c>
      <c r="P8" s="70">
        <f>IF(ISERROR(STDEV(Calculations!Q9:AB9)),"",IF(COUNT(Calculations!Q9:AB9)&lt;3,"N/A",STDEV(Calculations!Q9:AB9)))</f>
        <v>0.23895606290696977</v>
      </c>
    </row>
    <row r="9" spans="1:16" ht="15" customHeight="1" x14ac:dyDescent="0.3">
      <c r="A9" s="66" t="str">
        <f>'Gene Table'!D9</f>
        <v>ANAPC5</v>
      </c>
      <c r="B9" s="18" t="s">
        <v>275</v>
      </c>
      <c r="C9" s="67" t="s">
        <v>364</v>
      </c>
      <c r="D9" s="67">
        <v>37.049999999999997</v>
      </c>
      <c r="E9" s="67" t="s">
        <v>364</v>
      </c>
      <c r="F9" s="68"/>
      <c r="G9" s="68"/>
      <c r="H9" s="68"/>
      <c r="I9" s="68"/>
      <c r="J9" s="68"/>
      <c r="K9" s="68"/>
      <c r="L9" s="68"/>
      <c r="M9" s="86"/>
      <c r="N9" s="86"/>
      <c r="O9" s="69">
        <f>IF(ISERROR(AVERAGE(Calculations!Q10:AB10)),"",AVERAGE(Calculations!Q10:AB10))</f>
        <v>35</v>
      </c>
      <c r="P9" s="70">
        <f>IF(ISERROR(STDEV(Calculations!Q10:AB10)),"",IF(COUNT(Calculations!Q10:AB10)&lt;3,"N/A",STDEV(Calculations!Q10:AB10)))</f>
        <v>0</v>
      </c>
    </row>
    <row r="10" spans="1:16" ht="15" customHeight="1" x14ac:dyDescent="0.3">
      <c r="A10" s="66" t="str">
        <f>'Gene Table'!D10</f>
        <v>ANAPC7</v>
      </c>
      <c r="B10" s="18" t="s">
        <v>276</v>
      </c>
      <c r="C10" s="67">
        <v>27.33</v>
      </c>
      <c r="D10" s="67">
        <v>27.11</v>
      </c>
      <c r="E10" s="67">
        <v>27.31</v>
      </c>
      <c r="F10" s="68"/>
      <c r="G10" s="68"/>
      <c r="H10" s="68"/>
      <c r="I10" s="68"/>
      <c r="J10" s="68"/>
      <c r="K10" s="68"/>
      <c r="L10" s="68"/>
      <c r="M10" s="86"/>
      <c r="N10" s="86"/>
      <c r="O10" s="69">
        <f>IF(ISERROR(AVERAGE(Calculations!Q11:AB11)),"",AVERAGE(Calculations!Q11:AB11))</f>
        <v>27.25</v>
      </c>
      <c r="P10" s="70">
        <f>IF(ISERROR(STDEV(Calculations!Q11:AB11)),"",IF(COUNT(Calculations!Q11:AB11)&lt;3,"N/A",STDEV(Calculations!Q11:AB11)))</f>
        <v>0.12165525060596384</v>
      </c>
    </row>
    <row r="11" spans="1:16" ht="15" customHeight="1" x14ac:dyDescent="0.3">
      <c r="A11" s="66" t="str">
        <f>'Gene Table'!D11</f>
        <v>ANKIB1</v>
      </c>
      <c r="B11" s="18" t="s">
        <v>277</v>
      </c>
      <c r="C11" s="67">
        <v>25.52</v>
      </c>
      <c r="D11" s="67">
        <v>25.6</v>
      </c>
      <c r="E11" s="67">
        <v>25.81</v>
      </c>
      <c r="F11" s="68"/>
      <c r="G11" s="68"/>
      <c r="H11" s="68"/>
      <c r="I11" s="68"/>
      <c r="J11" s="68"/>
      <c r="K11" s="68"/>
      <c r="L11" s="68"/>
      <c r="M11" s="86"/>
      <c r="N11" s="86"/>
      <c r="O11" s="69">
        <f>IF(ISERROR(AVERAGE(Calculations!Q12:AB12)),"",AVERAGE(Calculations!Q12:AB12))</f>
        <v>25.643333333333334</v>
      </c>
      <c r="P11" s="70">
        <f>IF(ISERROR(STDEV(Calculations!Q12:AB12)),"",IF(COUNT(Calculations!Q12:AB12)&lt;3,"N/A",STDEV(Calculations!Q12:AB12)))</f>
        <v>0.14977761292440572</v>
      </c>
    </row>
    <row r="12" spans="1:16" ht="15" customHeight="1" x14ac:dyDescent="0.3">
      <c r="A12" s="66" t="str">
        <f>'Gene Table'!D12</f>
        <v>APC2</v>
      </c>
      <c r="B12" s="18" t="s">
        <v>278</v>
      </c>
      <c r="C12" s="67">
        <v>27.12</v>
      </c>
      <c r="D12" s="67">
        <v>27.21</v>
      </c>
      <c r="E12" s="67">
        <v>27.12</v>
      </c>
      <c r="F12" s="68"/>
      <c r="G12" s="68"/>
      <c r="H12" s="68"/>
      <c r="I12" s="68"/>
      <c r="J12" s="68"/>
      <c r="K12" s="68"/>
      <c r="L12" s="68"/>
      <c r="M12" s="86"/>
      <c r="N12" s="86"/>
      <c r="O12" s="69">
        <f>IF(ISERROR(AVERAGE(Calculations!Q13:AB13)),"",AVERAGE(Calculations!Q13:AB13))</f>
        <v>27.150000000000002</v>
      </c>
      <c r="P12" s="70">
        <f>IF(ISERROR(STDEV(Calculations!Q13:AB13)),"",IF(COUNT(Calculations!Q13:AB13)&lt;3,"N/A",STDEV(Calculations!Q13:AB13)))</f>
        <v>5.1961524227066236E-2</v>
      </c>
    </row>
    <row r="13" spans="1:16" ht="15" customHeight="1" x14ac:dyDescent="0.3">
      <c r="A13" s="66" t="str">
        <f>'Gene Table'!D13</f>
        <v>ARIH1</v>
      </c>
      <c r="B13" s="18" t="s">
        <v>279</v>
      </c>
      <c r="C13" s="67">
        <v>35.53</v>
      </c>
      <c r="D13" s="67">
        <v>36.21</v>
      </c>
      <c r="E13" s="67">
        <v>37.659999999999997</v>
      </c>
      <c r="F13" s="68"/>
      <c r="G13" s="68"/>
      <c r="H13" s="68"/>
      <c r="I13" s="68"/>
      <c r="J13" s="68"/>
      <c r="K13" s="68"/>
      <c r="L13" s="68"/>
      <c r="M13" s="86"/>
      <c r="N13" s="86"/>
      <c r="O13" s="69">
        <f>IF(ISERROR(AVERAGE(Calculations!Q14:AB14)),"",AVERAGE(Calculations!Q14:AB14))</f>
        <v>35</v>
      </c>
      <c r="P13" s="70">
        <f>IF(ISERROR(STDEV(Calculations!Q14:AB14)),"",IF(COUNT(Calculations!Q14:AB14)&lt;3,"N/A",STDEV(Calculations!Q14:AB14)))</f>
        <v>0</v>
      </c>
    </row>
    <row r="14" spans="1:16" ht="15" customHeight="1" x14ac:dyDescent="0.3">
      <c r="A14" s="66" t="str">
        <f>'Gene Table'!D14</f>
        <v>ARIH2</v>
      </c>
      <c r="B14" s="18" t="s">
        <v>280</v>
      </c>
      <c r="C14" s="67">
        <v>23.03</v>
      </c>
      <c r="D14" s="67">
        <v>23.28</v>
      </c>
      <c r="E14" s="67">
        <v>23.16</v>
      </c>
      <c r="F14" s="68"/>
      <c r="G14" s="68"/>
      <c r="H14" s="68"/>
      <c r="I14" s="68"/>
      <c r="J14" s="68"/>
      <c r="K14" s="68"/>
      <c r="L14" s="68"/>
      <c r="M14" s="86"/>
      <c r="N14" s="86"/>
      <c r="O14" s="69">
        <f>IF(ISERROR(AVERAGE(Calculations!Q15:AB15)),"",AVERAGE(Calculations!Q15:AB15))</f>
        <v>23.156666666666666</v>
      </c>
      <c r="P14" s="70">
        <f>IF(ISERROR(STDEV(Calculations!Q15:AB15)),"",IF(COUNT(Calculations!Q15:AB15)&lt;3,"N/A",STDEV(Calculations!Q15:AB15)))</f>
        <v>0.12503332889007365</v>
      </c>
    </row>
    <row r="15" spans="1:16" ht="15" customHeight="1" x14ac:dyDescent="0.3">
      <c r="A15" s="66" t="str">
        <f>'Gene Table'!D15</f>
        <v>ASB1</v>
      </c>
      <c r="B15" s="18" t="s">
        <v>365</v>
      </c>
      <c r="C15" s="67">
        <v>34.1</v>
      </c>
      <c r="D15" s="67">
        <v>34.36</v>
      </c>
      <c r="E15" s="67">
        <v>32.92</v>
      </c>
      <c r="F15" s="68"/>
      <c r="G15" s="68"/>
      <c r="H15" s="68"/>
      <c r="I15" s="68"/>
      <c r="J15" s="68"/>
      <c r="K15" s="68"/>
      <c r="L15" s="68"/>
      <c r="M15" s="86"/>
      <c r="N15" s="86"/>
      <c r="O15" s="69">
        <f>IF(ISERROR(AVERAGE(Calculations!Q16:AB16)),"",AVERAGE(Calculations!Q16:AB16))</f>
        <v>33.793333333333337</v>
      </c>
      <c r="P15" s="70">
        <f>IF(ISERROR(STDEV(Calculations!Q16:AB16)),"",IF(COUNT(Calculations!Q16:AB16)&lt;3,"N/A",STDEV(Calculations!Q16:AB16)))</f>
        <v>0.76741991981791302</v>
      </c>
    </row>
    <row r="16" spans="1:16" ht="15" customHeight="1" x14ac:dyDescent="0.3">
      <c r="A16" s="66" t="str">
        <f>'Gene Table'!D16</f>
        <v>ASB18</v>
      </c>
      <c r="B16" s="18" t="s">
        <v>366</v>
      </c>
      <c r="C16" s="67">
        <v>33.130000000000003</v>
      </c>
      <c r="D16" s="67">
        <v>36.08</v>
      </c>
      <c r="E16" s="67">
        <v>34.1</v>
      </c>
      <c r="F16" s="68"/>
      <c r="G16" s="68"/>
      <c r="H16" s="68"/>
      <c r="I16" s="68"/>
      <c r="J16" s="68"/>
      <c r="K16" s="68"/>
      <c r="L16" s="68"/>
      <c r="M16" s="86"/>
      <c r="N16" s="86"/>
      <c r="O16" s="69">
        <f>IF(ISERROR(AVERAGE(Calculations!Q17:AB17)),"",AVERAGE(Calculations!Q17:AB17))</f>
        <v>34.076666666666661</v>
      </c>
      <c r="P16" s="70">
        <f>IF(ISERROR(STDEV(Calculations!Q17:AB17)),"",IF(COUNT(Calculations!Q17:AB17)&lt;3,"N/A",STDEV(Calculations!Q17:AB17)))</f>
        <v>0.93521833457932746</v>
      </c>
    </row>
    <row r="17" spans="1:16" ht="15" customHeight="1" x14ac:dyDescent="0.3">
      <c r="A17" s="66" t="str">
        <f>'Gene Table'!D17</f>
        <v>ASB2</v>
      </c>
      <c r="B17" s="18" t="s">
        <v>367</v>
      </c>
      <c r="C17" s="67">
        <v>25.3</v>
      </c>
      <c r="D17" s="67">
        <v>25.36</v>
      </c>
      <c r="E17" s="67">
        <v>25.3</v>
      </c>
      <c r="F17" s="68"/>
      <c r="G17" s="68"/>
      <c r="H17" s="68"/>
      <c r="I17" s="68"/>
      <c r="J17" s="68"/>
      <c r="K17" s="68"/>
      <c r="L17" s="68"/>
      <c r="M17" s="86"/>
      <c r="N17" s="86"/>
      <c r="O17" s="69">
        <f>IF(ISERROR(AVERAGE(Calculations!Q18:AB18)),"",AVERAGE(Calculations!Q18:AB18))</f>
        <v>25.319999999999997</v>
      </c>
      <c r="P17" s="70">
        <f>IF(ISERROR(STDEV(Calculations!Q18:AB18)),"",IF(COUNT(Calculations!Q18:AB18)&lt;3,"N/A",STDEV(Calculations!Q18:AB18)))</f>
        <v>3.4641016151376811E-2</v>
      </c>
    </row>
    <row r="18" spans="1:16" ht="15" customHeight="1" x14ac:dyDescent="0.3">
      <c r="A18" s="66" t="str">
        <f>'Gene Table'!D18</f>
        <v>ASB3</v>
      </c>
      <c r="B18" s="18" t="s">
        <v>368</v>
      </c>
      <c r="C18" s="67" t="s">
        <v>364</v>
      </c>
      <c r="D18" s="67" t="s">
        <v>364</v>
      </c>
      <c r="E18" s="67" t="s">
        <v>364</v>
      </c>
      <c r="F18" s="68"/>
      <c r="G18" s="68"/>
      <c r="H18" s="68"/>
      <c r="I18" s="68"/>
      <c r="J18" s="68"/>
      <c r="K18" s="68"/>
      <c r="L18" s="68"/>
      <c r="M18" s="86"/>
      <c r="N18" s="86"/>
      <c r="O18" s="69">
        <f>IF(ISERROR(AVERAGE(Calculations!Q19:AB19)),"",AVERAGE(Calculations!Q19:AB19))</f>
        <v>35</v>
      </c>
      <c r="P18" s="70">
        <f>IF(ISERROR(STDEV(Calculations!Q19:AB19)),"",IF(COUNT(Calculations!Q19:AB19)&lt;3,"N/A",STDEV(Calculations!Q19:AB19)))</f>
        <v>0</v>
      </c>
    </row>
    <row r="19" spans="1:16" ht="15" customHeight="1" x14ac:dyDescent="0.3">
      <c r="A19" s="66" t="str">
        <f>'Gene Table'!D19</f>
        <v>ASB9</v>
      </c>
      <c r="B19" s="18" t="s">
        <v>369</v>
      </c>
      <c r="C19" s="67" t="s">
        <v>364</v>
      </c>
      <c r="D19" s="67">
        <v>36.130000000000003</v>
      </c>
      <c r="E19" s="67" t="s">
        <v>364</v>
      </c>
      <c r="F19" s="68"/>
      <c r="G19" s="68"/>
      <c r="H19" s="68"/>
      <c r="I19" s="68"/>
      <c r="J19" s="68"/>
      <c r="K19" s="68"/>
      <c r="L19" s="68"/>
      <c r="M19" s="86"/>
      <c r="N19" s="86"/>
      <c r="O19" s="69">
        <f>IF(ISERROR(AVERAGE(Calculations!Q20:AB20)),"",AVERAGE(Calculations!Q20:AB20))</f>
        <v>35</v>
      </c>
      <c r="P19" s="70">
        <f>IF(ISERROR(STDEV(Calculations!Q20:AB20)),"",IF(COUNT(Calculations!Q20:AB20)&lt;3,"N/A",STDEV(Calculations!Q20:AB20)))</f>
        <v>0</v>
      </c>
    </row>
    <row r="20" spans="1:16" ht="15" customHeight="1" x14ac:dyDescent="0.3">
      <c r="A20" s="66" t="str">
        <f>'Gene Table'!D20</f>
        <v>ATRX</v>
      </c>
      <c r="B20" s="18" t="s">
        <v>370</v>
      </c>
      <c r="C20" s="67" t="s">
        <v>364</v>
      </c>
      <c r="D20" s="67">
        <v>38.61</v>
      </c>
      <c r="E20" s="67">
        <v>37.43</v>
      </c>
      <c r="F20" s="68"/>
      <c r="G20" s="68"/>
      <c r="H20" s="68"/>
      <c r="I20" s="68"/>
      <c r="J20" s="68"/>
      <c r="K20" s="68"/>
      <c r="L20" s="68"/>
      <c r="M20" s="86"/>
      <c r="N20" s="86"/>
      <c r="O20" s="69">
        <f>IF(ISERROR(AVERAGE(Calculations!Q21:AB21)),"",AVERAGE(Calculations!Q21:AB21))</f>
        <v>35</v>
      </c>
      <c r="P20" s="70">
        <f>IF(ISERROR(STDEV(Calculations!Q21:AB21)),"",IF(COUNT(Calculations!Q21:AB21)&lt;3,"N/A",STDEV(Calculations!Q21:AB21)))</f>
        <v>0</v>
      </c>
    </row>
    <row r="21" spans="1:16" ht="15" customHeight="1" x14ac:dyDescent="0.3">
      <c r="A21" s="66" t="str">
        <f>'Gene Table'!D21</f>
        <v>BARD1</v>
      </c>
      <c r="B21" s="18" t="s">
        <v>371</v>
      </c>
      <c r="C21" s="67">
        <v>33.119999999999997</v>
      </c>
      <c r="D21" s="67">
        <v>36.53</v>
      </c>
      <c r="E21" s="67" t="s">
        <v>364</v>
      </c>
      <c r="F21" s="68"/>
      <c r="G21" s="68"/>
      <c r="H21" s="68"/>
      <c r="I21" s="68"/>
      <c r="J21" s="68"/>
      <c r="K21" s="68"/>
      <c r="L21" s="68"/>
      <c r="M21" s="86"/>
      <c r="N21" s="86"/>
      <c r="O21" s="69">
        <f>IF(ISERROR(AVERAGE(Calculations!Q22:AB22)),"",AVERAGE(Calculations!Q22:AB22))</f>
        <v>34.373333333333335</v>
      </c>
      <c r="P21" s="70">
        <f>IF(ISERROR(STDEV(Calculations!Q22:AB22)),"",IF(COUNT(Calculations!Q22:AB22)&lt;3,"N/A",STDEV(Calculations!Q22:AB22)))</f>
        <v>1.085418506076498</v>
      </c>
    </row>
    <row r="22" spans="1:16" ht="15" customHeight="1" x14ac:dyDescent="0.3">
      <c r="A22" s="66" t="str">
        <f>'Gene Table'!D22</f>
        <v>BCOR</v>
      </c>
      <c r="B22" s="18" t="s">
        <v>372</v>
      </c>
      <c r="C22" s="67">
        <v>33.369999999999997</v>
      </c>
      <c r="D22" s="67">
        <v>33.47</v>
      </c>
      <c r="E22" s="67">
        <v>31.59</v>
      </c>
      <c r="F22" s="68"/>
      <c r="G22" s="68"/>
      <c r="H22" s="68"/>
      <c r="I22" s="68"/>
      <c r="J22" s="68"/>
      <c r="K22" s="68"/>
      <c r="L22" s="68"/>
      <c r="M22" s="86"/>
      <c r="N22" s="86"/>
      <c r="O22" s="69">
        <f>IF(ISERROR(AVERAGE(Calculations!Q23:AB23)),"",AVERAGE(Calculations!Q23:AB23))</f>
        <v>32.81</v>
      </c>
      <c r="P22" s="70">
        <f>IF(ISERROR(STDEV(Calculations!Q23:AB23)),"",IF(COUNT(Calculations!Q23:AB23)&lt;3,"N/A",STDEV(Calculations!Q23:AB23)))</f>
        <v>1.0577334257741873</v>
      </c>
    </row>
    <row r="23" spans="1:16" ht="15" customHeight="1" x14ac:dyDescent="0.3">
      <c r="A23" s="66" t="str">
        <f>'Gene Table'!D23</f>
        <v>BFAR</v>
      </c>
      <c r="B23" s="18" t="s">
        <v>374</v>
      </c>
      <c r="C23" s="67" t="s">
        <v>364</v>
      </c>
      <c r="D23" s="67">
        <v>38.270000000000003</v>
      </c>
      <c r="E23" s="67" t="s">
        <v>364</v>
      </c>
      <c r="F23" s="68"/>
      <c r="G23" s="68"/>
      <c r="H23" s="68"/>
      <c r="I23" s="68"/>
      <c r="J23" s="68"/>
      <c r="K23" s="68"/>
      <c r="L23" s="68"/>
      <c r="M23" s="86"/>
      <c r="N23" s="86"/>
      <c r="O23" s="69">
        <f>IF(ISERROR(AVERAGE(Calculations!Q24:AB24)),"",AVERAGE(Calculations!Q24:AB24))</f>
        <v>35</v>
      </c>
      <c r="P23" s="70">
        <f>IF(ISERROR(STDEV(Calculations!Q24:AB24)),"",IF(COUNT(Calculations!Q24:AB24)&lt;3,"N/A",STDEV(Calculations!Q24:AB24)))</f>
        <v>0</v>
      </c>
    </row>
    <row r="24" spans="1:16" ht="15" customHeight="1" x14ac:dyDescent="0.3">
      <c r="A24" s="66" t="str">
        <f>'Gene Table'!D24</f>
        <v>BIRC2</v>
      </c>
      <c r="B24" s="18" t="s">
        <v>376</v>
      </c>
      <c r="C24" s="67">
        <v>38.33</v>
      </c>
      <c r="D24" s="67" t="s">
        <v>364</v>
      </c>
      <c r="E24" s="67" t="s">
        <v>364</v>
      </c>
      <c r="F24" s="68"/>
      <c r="G24" s="68"/>
      <c r="H24" s="68"/>
      <c r="I24" s="68"/>
      <c r="J24" s="68"/>
      <c r="K24" s="68"/>
      <c r="L24" s="68"/>
      <c r="M24" s="86"/>
      <c r="N24" s="86"/>
      <c r="O24" s="69">
        <f>IF(ISERROR(AVERAGE(Calculations!Q25:AB25)),"",AVERAGE(Calculations!Q25:AB25))</f>
        <v>35</v>
      </c>
      <c r="P24" s="70">
        <f>IF(ISERROR(STDEV(Calculations!Q25:AB25)),"",IF(COUNT(Calculations!Q25:AB25)&lt;3,"N/A",STDEV(Calculations!Q25:AB25)))</f>
        <v>0</v>
      </c>
    </row>
    <row r="25" spans="1:16" ht="15" customHeight="1" x14ac:dyDescent="0.3">
      <c r="A25" s="66" t="str">
        <f>'Gene Table'!D25</f>
        <v>BIRC3</v>
      </c>
      <c r="B25" s="18" t="s">
        <v>377</v>
      </c>
      <c r="C25" s="67">
        <v>35.14</v>
      </c>
      <c r="D25" s="67">
        <v>36.71</v>
      </c>
      <c r="E25" s="67">
        <v>34.83</v>
      </c>
      <c r="F25" s="68"/>
      <c r="G25" s="68"/>
      <c r="H25" s="68"/>
      <c r="I25" s="68"/>
      <c r="J25" s="68"/>
      <c r="K25" s="68"/>
      <c r="L25" s="68"/>
      <c r="M25" s="86"/>
      <c r="N25" s="86"/>
      <c r="O25" s="69">
        <f>IF(ISERROR(AVERAGE(Calculations!Q26:AB26)),"",AVERAGE(Calculations!Q26:AB26))</f>
        <v>34.943333333333335</v>
      </c>
      <c r="P25" s="70">
        <f>IF(ISERROR(STDEV(Calculations!Q26:AB26)),"",IF(COUNT(Calculations!Q26:AB26)&lt;3,"N/A",STDEV(Calculations!Q26:AB26)))</f>
        <v>9.8149545762237361E-2</v>
      </c>
    </row>
    <row r="26" spans="1:16" ht="15" customHeight="1" x14ac:dyDescent="0.3">
      <c r="A26" s="66" t="str">
        <f>'Gene Table'!D26</f>
        <v>BIRC7</v>
      </c>
      <c r="B26" s="18" t="s">
        <v>378</v>
      </c>
      <c r="C26" s="67">
        <v>29.4</v>
      </c>
      <c r="D26" s="67">
        <v>29.83</v>
      </c>
      <c r="E26" s="67">
        <v>29.71</v>
      </c>
      <c r="F26" s="68"/>
      <c r="G26" s="68"/>
      <c r="H26" s="68"/>
      <c r="I26" s="68"/>
      <c r="J26" s="68"/>
      <c r="K26" s="68"/>
      <c r="L26" s="68"/>
      <c r="M26" s="86"/>
      <c r="N26" s="86"/>
      <c r="O26" s="69">
        <f>IF(ISERROR(AVERAGE(Calculations!Q27:AB27)),"",AVERAGE(Calculations!Q27:AB27))</f>
        <v>29.646666666666665</v>
      </c>
      <c r="P26" s="70">
        <f>IF(ISERROR(STDEV(Calculations!Q27:AB27)),"",IF(COUNT(Calculations!Q27:AB27)&lt;3,"N/A",STDEV(Calculations!Q27:AB27)))</f>
        <v>0.22188585654190179</v>
      </c>
    </row>
    <row r="27" spans="1:16" ht="15" customHeight="1" x14ac:dyDescent="0.3">
      <c r="A27" s="66" t="str">
        <f>'Gene Table'!D27</f>
        <v>BMI1</v>
      </c>
      <c r="B27" s="18" t="s">
        <v>281</v>
      </c>
      <c r="C27" s="67" t="s">
        <v>364</v>
      </c>
      <c r="D27" s="67">
        <v>39.229999999999997</v>
      </c>
      <c r="E27" s="67" t="s">
        <v>364</v>
      </c>
      <c r="F27" s="68"/>
      <c r="G27" s="68"/>
      <c r="H27" s="68"/>
      <c r="I27" s="68"/>
      <c r="J27" s="68"/>
      <c r="K27" s="68"/>
      <c r="L27" s="68"/>
      <c r="M27" s="86"/>
      <c r="N27" s="86"/>
      <c r="O27" s="69">
        <f>IF(ISERROR(AVERAGE(Calculations!Q28:AB28)),"",AVERAGE(Calculations!Q28:AB28))</f>
        <v>35</v>
      </c>
      <c r="P27" s="70">
        <f>IF(ISERROR(STDEV(Calculations!Q28:AB28)),"",IF(COUNT(Calculations!Q28:AB28)&lt;3,"N/A",STDEV(Calculations!Q28:AB28)))</f>
        <v>0</v>
      </c>
    </row>
    <row r="28" spans="1:16" ht="15" customHeight="1" x14ac:dyDescent="0.3">
      <c r="A28" s="66" t="str">
        <f>'Gene Table'!D28</f>
        <v>BRAP</v>
      </c>
      <c r="B28" s="18" t="s">
        <v>282</v>
      </c>
      <c r="C28" s="67">
        <v>29.25</v>
      </c>
      <c r="D28" s="67">
        <v>29.17</v>
      </c>
      <c r="E28" s="67">
        <v>28.79</v>
      </c>
      <c r="F28" s="68"/>
      <c r="G28" s="68"/>
      <c r="H28" s="68"/>
      <c r="I28" s="68"/>
      <c r="J28" s="68"/>
      <c r="K28" s="68"/>
      <c r="L28" s="68"/>
      <c r="M28" s="86"/>
      <c r="N28" s="86"/>
      <c r="O28" s="69">
        <f>IF(ISERROR(AVERAGE(Calculations!Q29:AB29)),"",AVERAGE(Calculations!Q29:AB29))</f>
        <v>29.070000000000004</v>
      </c>
      <c r="P28" s="70">
        <f>IF(ISERROR(STDEV(Calculations!Q29:AB29)),"",IF(COUNT(Calculations!Q29:AB29)&lt;3,"N/A",STDEV(Calculations!Q29:AB29)))</f>
        <v>0.24576411454889097</v>
      </c>
    </row>
    <row r="29" spans="1:16" ht="15" customHeight="1" x14ac:dyDescent="0.3">
      <c r="A29" s="66" t="str">
        <f>'Gene Table'!D29</f>
        <v>BRCA1</v>
      </c>
      <c r="B29" s="18" t="s">
        <v>283</v>
      </c>
      <c r="C29" s="67">
        <v>22.38</v>
      </c>
      <c r="D29" s="67">
        <v>22.43</v>
      </c>
      <c r="E29" s="67">
        <v>22.43</v>
      </c>
      <c r="F29" s="68"/>
      <c r="G29" s="68"/>
      <c r="H29" s="68"/>
      <c r="I29" s="68"/>
      <c r="J29" s="68"/>
      <c r="K29" s="68"/>
      <c r="L29" s="68"/>
      <c r="M29" s="86"/>
      <c r="N29" s="86"/>
      <c r="O29" s="69">
        <f>IF(ISERROR(AVERAGE(Calculations!Q30:AB30)),"",AVERAGE(Calculations!Q30:AB30))</f>
        <v>22.413333333333338</v>
      </c>
      <c r="P29" s="70">
        <f>IF(ISERROR(STDEV(Calculations!Q30:AB30)),"",IF(COUNT(Calculations!Q30:AB30)&lt;3,"N/A",STDEV(Calculations!Q30:AB30)))</f>
        <v>2.88675134594817E-2</v>
      </c>
    </row>
    <row r="30" spans="1:16" ht="15" customHeight="1" x14ac:dyDescent="0.3">
      <c r="A30" s="66" t="str">
        <f>'Gene Table'!D30</f>
        <v>BRCA2</v>
      </c>
      <c r="B30" s="18" t="s">
        <v>284</v>
      </c>
      <c r="C30" s="67">
        <v>28.7</v>
      </c>
      <c r="D30" s="67">
        <v>28.21</v>
      </c>
      <c r="E30" s="67">
        <v>28.29</v>
      </c>
      <c r="F30" s="68"/>
      <c r="G30" s="68"/>
      <c r="H30" s="68"/>
      <c r="I30" s="68"/>
      <c r="J30" s="68"/>
      <c r="K30" s="68"/>
      <c r="L30" s="68"/>
      <c r="M30" s="86"/>
      <c r="N30" s="86"/>
      <c r="O30" s="69">
        <f>IF(ISERROR(AVERAGE(Calculations!Q31:AB31)),"",AVERAGE(Calculations!Q31:AB31))</f>
        <v>28.399999999999995</v>
      </c>
      <c r="P30" s="70">
        <f>IF(ISERROR(STDEV(Calculations!Q31:AB31)),"",IF(COUNT(Calculations!Q31:AB31)&lt;3,"N/A",STDEV(Calculations!Q31:AB31)))</f>
        <v>0.26286878856189777</v>
      </c>
    </row>
    <row r="31" spans="1:16" ht="15" customHeight="1" x14ac:dyDescent="0.3">
      <c r="A31" s="66" t="str">
        <f>'Gene Table'!D31</f>
        <v>BRCC3</v>
      </c>
      <c r="B31" s="18" t="s">
        <v>285</v>
      </c>
      <c r="C31" s="67">
        <v>27.23</v>
      </c>
      <c r="D31" s="67">
        <v>27.15</v>
      </c>
      <c r="E31" s="67">
        <v>27.24</v>
      </c>
      <c r="F31" s="68"/>
      <c r="G31" s="68"/>
      <c r="H31" s="68"/>
      <c r="I31" s="68"/>
      <c r="J31" s="68"/>
      <c r="K31" s="68"/>
      <c r="L31" s="68"/>
      <c r="M31" s="86"/>
      <c r="N31" s="86"/>
      <c r="O31" s="69">
        <f>IF(ISERROR(AVERAGE(Calculations!Q32:AB32)),"",AVERAGE(Calculations!Q32:AB32))</f>
        <v>27.206666666666663</v>
      </c>
      <c r="P31" s="70">
        <f>IF(ISERROR(STDEV(Calculations!Q32:AB32)),"",IF(COUNT(Calculations!Q32:AB32)&lt;3,"N/A",STDEV(Calculations!Q32:AB32)))</f>
        <v>4.932882862316286E-2</v>
      </c>
    </row>
    <row r="32" spans="1:16" ht="15" customHeight="1" x14ac:dyDescent="0.3">
      <c r="A32" s="66" t="str">
        <f>'Gene Table'!D32</f>
        <v>BTBD1</v>
      </c>
      <c r="B32" s="18" t="s">
        <v>286</v>
      </c>
      <c r="C32" s="67">
        <v>31.06</v>
      </c>
      <c r="D32" s="67">
        <v>31.12</v>
      </c>
      <c r="E32" s="67">
        <v>31.19</v>
      </c>
      <c r="F32" s="68"/>
      <c r="G32" s="68"/>
      <c r="H32" s="68"/>
      <c r="I32" s="68"/>
      <c r="J32" s="68"/>
      <c r="K32" s="68"/>
      <c r="L32" s="68"/>
      <c r="M32" s="86"/>
      <c r="N32" s="86"/>
      <c r="O32" s="69">
        <f>IF(ISERROR(AVERAGE(Calculations!Q33:AB33)),"",AVERAGE(Calculations!Q33:AB33))</f>
        <v>31.123333333333335</v>
      </c>
      <c r="P32" s="70">
        <f>IF(ISERROR(STDEV(Calculations!Q33:AB33)),"",IF(COUNT(Calculations!Q33:AB33)&lt;3,"N/A",STDEV(Calculations!Q33:AB33)))</f>
        <v>6.5064070986478373E-2</v>
      </c>
    </row>
    <row r="33" spans="1:16" ht="15" customHeight="1" x14ac:dyDescent="0.3">
      <c r="A33" s="66" t="str">
        <f>'Gene Table'!D33</f>
        <v>BTBD2</v>
      </c>
      <c r="B33" s="18" t="s">
        <v>287</v>
      </c>
      <c r="C33" s="67">
        <v>27.09</v>
      </c>
      <c r="D33" s="67">
        <v>27.24</v>
      </c>
      <c r="E33" s="67">
        <v>27.24</v>
      </c>
      <c r="F33" s="68"/>
      <c r="G33" s="68"/>
      <c r="H33" s="68"/>
      <c r="I33" s="68"/>
      <c r="J33" s="68"/>
      <c r="K33" s="68"/>
      <c r="L33" s="68"/>
      <c r="M33" s="86"/>
      <c r="N33" s="86"/>
      <c r="O33" s="69">
        <f>IF(ISERROR(AVERAGE(Calculations!Q34:AB34)),"",AVERAGE(Calculations!Q34:AB34))</f>
        <v>27.189999999999998</v>
      </c>
      <c r="P33" s="70">
        <f>IF(ISERROR(STDEV(Calculations!Q34:AB34)),"",IF(COUNT(Calculations!Q34:AB34)&lt;3,"N/A",STDEV(Calculations!Q34:AB34)))</f>
        <v>8.6602540378443046E-2</v>
      </c>
    </row>
    <row r="34" spans="1:16" ht="15" customHeight="1" x14ac:dyDescent="0.3">
      <c r="A34" s="66" t="str">
        <f>'Gene Table'!D34</f>
        <v>BTRC</v>
      </c>
      <c r="B34" s="18" t="s">
        <v>288</v>
      </c>
      <c r="C34" s="67">
        <v>32.53</v>
      </c>
      <c r="D34" s="67">
        <v>31.86</v>
      </c>
      <c r="E34" s="67">
        <v>33.76</v>
      </c>
      <c r="F34" s="68"/>
      <c r="G34" s="68"/>
      <c r="H34" s="68"/>
      <c r="I34" s="68"/>
      <c r="J34" s="68"/>
      <c r="K34" s="68"/>
      <c r="L34" s="68"/>
      <c r="M34" s="86"/>
      <c r="N34" s="86"/>
      <c r="O34" s="69">
        <f>IF(ISERROR(AVERAGE(Calculations!Q35:AB35)),"",AVERAGE(Calculations!Q35:AB35))</f>
        <v>32.716666666666669</v>
      </c>
      <c r="P34" s="70">
        <f>IF(ISERROR(STDEV(Calculations!Q35:AB35)),"",IF(COUNT(Calculations!Q35:AB35)&lt;3,"N/A",STDEV(Calculations!Q35:AB35)))</f>
        <v>0.96365623192782368</v>
      </c>
    </row>
    <row r="35" spans="1:16" ht="15" customHeight="1" x14ac:dyDescent="0.3">
      <c r="A35" s="66" t="str">
        <f>'Gene Table'!D35</f>
        <v>CBL</v>
      </c>
      <c r="B35" s="18" t="s">
        <v>289</v>
      </c>
      <c r="C35" s="67">
        <v>32.409999999999997</v>
      </c>
      <c r="D35" s="67">
        <v>32.950000000000003</v>
      </c>
      <c r="E35" s="67">
        <v>33.049999999999997</v>
      </c>
      <c r="F35" s="68"/>
      <c r="G35" s="68"/>
      <c r="H35" s="68"/>
      <c r="I35" s="68"/>
      <c r="J35" s="68"/>
      <c r="K35" s="68"/>
      <c r="L35" s="68"/>
      <c r="M35" s="86"/>
      <c r="N35" s="86"/>
      <c r="O35" s="69">
        <f>IF(ISERROR(AVERAGE(Calculations!Q36:AB36)),"",AVERAGE(Calculations!Q36:AB36))</f>
        <v>32.803333333333335</v>
      </c>
      <c r="P35" s="70">
        <f>IF(ISERROR(STDEV(Calculations!Q36:AB36)),"",IF(COUNT(Calculations!Q36:AB36)&lt;3,"N/A",STDEV(Calculations!Q36:AB36)))</f>
        <v>0.34428670223134439</v>
      </c>
    </row>
    <row r="36" spans="1:16" ht="15" customHeight="1" x14ac:dyDescent="0.3">
      <c r="A36" s="66" t="str">
        <f>'Gene Table'!D36</f>
        <v>CBLB</v>
      </c>
      <c r="B36" s="18" t="s">
        <v>290</v>
      </c>
      <c r="C36" s="67">
        <v>23.41</v>
      </c>
      <c r="D36" s="67">
        <v>23.44</v>
      </c>
      <c r="E36" s="67">
        <v>23.4</v>
      </c>
      <c r="F36" s="68"/>
      <c r="G36" s="68"/>
      <c r="H36" s="68"/>
      <c r="I36" s="68"/>
      <c r="J36" s="68"/>
      <c r="K36" s="68"/>
      <c r="L36" s="68"/>
      <c r="M36" s="86"/>
      <c r="N36" s="86"/>
      <c r="O36" s="69">
        <f>IF(ISERROR(AVERAGE(Calculations!Q37:AB37)),"",AVERAGE(Calculations!Q37:AB37))</f>
        <v>23.416666666666668</v>
      </c>
      <c r="P36" s="70">
        <f>IF(ISERROR(STDEV(Calculations!Q37:AB37)),"",IF(COUNT(Calculations!Q37:AB37)&lt;3,"N/A",STDEV(Calculations!Q37:AB37)))</f>
        <v>2.081665999466259E-2</v>
      </c>
    </row>
    <row r="37" spans="1:16" ht="15" customHeight="1" x14ac:dyDescent="0.3">
      <c r="A37" s="66" t="str">
        <f>'Gene Table'!D37</f>
        <v>CBLC</v>
      </c>
      <c r="B37" s="18" t="s">
        <v>291</v>
      </c>
      <c r="C37" s="67">
        <v>27.49</v>
      </c>
      <c r="D37" s="67">
        <v>27.72</v>
      </c>
      <c r="E37" s="67">
        <v>27.44</v>
      </c>
      <c r="F37" s="68"/>
      <c r="G37" s="68"/>
      <c r="H37" s="68"/>
      <c r="I37" s="68"/>
      <c r="J37" s="68"/>
      <c r="K37" s="68"/>
      <c r="L37" s="68"/>
      <c r="M37" s="86"/>
      <c r="N37" s="86"/>
      <c r="O37" s="69">
        <f>IF(ISERROR(AVERAGE(Calculations!Q38:AB38)),"",AVERAGE(Calculations!Q38:AB38))</f>
        <v>27.549999999999997</v>
      </c>
      <c r="P37" s="70">
        <f>IF(ISERROR(STDEV(Calculations!Q38:AB38)),"",IF(COUNT(Calculations!Q38:AB38)&lt;3,"N/A",STDEV(Calculations!Q38:AB38)))</f>
        <v>0.14933184523067999</v>
      </c>
    </row>
    <row r="38" spans="1:16" ht="15" customHeight="1" x14ac:dyDescent="0.3">
      <c r="A38" s="66" t="str">
        <f>'Gene Table'!D38</f>
        <v>CBLL1</v>
      </c>
      <c r="B38" s="18" t="s">
        <v>292</v>
      </c>
      <c r="C38" s="67">
        <v>22.3</v>
      </c>
      <c r="D38" s="67">
        <v>22.16</v>
      </c>
      <c r="E38" s="67">
        <v>22.29</v>
      </c>
      <c r="F38" s="68"/>
      <c r="G38" s="68"/>
      <c r="H38" s="68"/>
      <c r="I38" s="68"/>
      <c r="J38" s="68"/>
      <c r="K38" s="68"/>
      <c r="L38" s="68"/>
      <c r="M38" s="86"/>
      <c r="N38" s="86"/>
      <c r="O38" s="69">
        <f>IF(ISERROR(AVERAGE(Calculations!Q39:AB39)),"",AVERAGE(Calculations!Q39:AB39))</f>
        <v>22.25</v>
      </c>
      <c r="P38" s="70">
        <f>IF(ISERROR(STDEV(Calculations!Q39:AB39)),"",IF(COUNT(Calculations!Q39:AB39)&lt;3,"N/A",STDEV(Calculations!Q39:AB39)))</f>
        <v>7.810249675906647E-2</v>
      </c>
    </row>
    <row r="39" spans="1:16" ht="15" customHeight="1" x14ac:dyDescent="0.3">
      <c r="A39" s="66" t="str">
        <f>'Gene Table'!D39</f>
        <v>CCNB1IP1</v>
      </c>
      <c r="B39" s="18" t="s">
        <v>26892</v>
      </c>
      <c r="C39" s="67">
        <v>35.31</v>
      </c>
      <c r="D39" s="67">
        <v>33.270000000000003</v>
      </c>
      <c r="E39" s="67">
        <v>34.35</v>
      </c>
      <c r="F39" s="68"/>
      <c r="G39" s="68"/>
      <c r="H39" s="68"/>
      <c r="I39" s="68"/>
      <c r="J39" s="68"/>
      <c r="K39" s="68"/>
      <c r="L39" s="68"/>
      <c r="M39" s="86"/>
      <c r="N39" s="86"/>
      <c r="O39" s="69">
        <f>IF(ISERROR(AVERAGE(Calculations!Q40:AB40)),"",AVERAGE(Calculations!Q40:AB40))</f>
        <v>34.206666666666671</v>
      </c>
      <c r="P39" s="70">
        <f>IF(ISERROR(STDEV(Calculations!Q40:AB40)),"",IF(COUNT(Calculations!Q40:AB40)&lt;3,"N/A",STDEV(Calculations!Q40:AB40)))</f>
        <v>0.87386116364862598</v>
      </c>
    </row>
    <row r="40" spans="1:16" ht="15" customHeight="1" x14ac:dyDescent="0.3">
      <c r="A40" s="66" t="str">
        <f>'Gene Table'!D40</f>
        <v>CCNF</v>
      </c>
      <c r="B40" s="18" t="s">
        <v>26893</v>
      </c>
      <c r="C40" s="67">
        <v>35.57</v>
      </c>
      <c r="D40" s="67">
        <v>35.43</v>
      </c>
      <c r="E40" s="67">
        <v>36.090000000000003</v>
      </c>
      <c r="F40" s="68"/>
      <c r="G40" s="68"/>
      <c r="H40" s="68"/>
      <c r="I40" s="68"/>
      <c r="J40" s="68"/>
      <c r="K40" s="68"/>
      <c r="L40" s="68"/>
      <c r="M40" s="86"/>
      <c r="N40" s="86"/>
      <c r="O40" s="69">
        <f>IF(ISERROR(AVERAGE(Calculations!Q41:AB41)),"",AVERAGE(Calculations!Q41:AB41))</f>
        <v>35</v>
      </c>
      <c r="P40" s="70">
        <f>IF(ISERROR(STDEV(Calculations!Q41:AB41)),"",IF(COUNT(Calculations!Q41:AB41)&lt;3,"N/A",STDEV(Calculations!Q41:AB41)))</f>
        <v>0</v>
      </c>
    </row>
    <row r="41" spans="1:16" ht="15" customHeight="1" x14ac:dyDescent="0.3">
      <c r="A41" s="66" t="str">
        <f>'Gene Table'!D41</f>
        <v>CDC16</v>
      </c>
      <c r="B41" s="18" t="s">
        <v>26894</v>
      </c>
      <c r="C41" s="67">
        <v>27.91</v>
      </c>
      <c r="D41" s="67">
        <v>27.97</v>
      </c>
      <c r="E41" s="67">
        <v>27.98</v>
      </c>
      <c r="F41" s="68"/>
      <c r="G41" s="68"/>
      <c r="H41" s="68"/>
      <c r="I41" s="68"/>
      <c r="J41" s="68"/>
      <c r="K41" s="68"/>
      <c r="L41" s="68"/>
      <c r="M41" s="86"/>
      <c r="N41" s="86"/>
      <c r="O41" s="69">
        <f>IF(ISERROR(AVERAGE(Calculations!Q42:AB42)),"",AVERAGE(Calculations!Q42:AB42))</f>
        <v>27.953333333333333</v>
      </c>
      <c r="P41" s="70">
        <f>IF(ISERROR(STDEV(Calculations!Q42:AB42)),"",IF(COUNT(Calculations!Q42:AB42)&lt;3,"N/A",STDEV(Calculations!Q42:AB42)))</f>
        <v>3.7859388972001647E-2</v>
      </c>
    </row>
    <row r="42" spans="1:16" ht="15" customHeight="1" x14ac:dyDescent="0.3">
      <c r="A42" s="66" t="str">
        <f>'Gene Table'!D42</f>
        <v>CDC20</v>
      </c>
      <c r="B42" s="18" t="s">
        <v>26895</v>
      </c>
      <c r="C42" s="67">
        <v>37.86</v>
      </c>
      <c r="D42" s="67">
        <v>38.83</v>
      </c>
      <c r="E42" s="67">
        <v>38.61</v>
      </c>
      <c r="F42" s="68"/>
      <c r="G42" s="68"/>
      <c r="H42" s="68"/>
      <c r="I42" s="68"/>
      <c r="J42" s="68"/>
      <c r="K42" s="68"/>
      <c r="L42" s="68"/>
      <c r="M42" s="86"/>
      <c r="N42" s="86"/>
      <c r="O42" s="69">
        <f>IF(ISERROR(AVERAGE(Calculations!Q43:AB43)),"",AVERAGE(Calculations!Q43:AB43))</f>
        <v>35</v>
      </c>
      <c r="P42" s="70">
        <f>IF(ISERROR(STDEV(Calculations!Q43:AB43)),"",IF(COUNT(Calculations!Q43:AB43)&lt;3,"N/A",STDEV(Calculations!Q43:AB43)))</f>
        <v>0</v>
      </c>
    </row>
    <row r="43" spans="1:16" ht="15" customHeight="1" x14ac:dyDescent="0.3">
      <c r="A43" s="66" t="str">
        <f>'Gene Table'!D43</f>
        <v>CDC23</v>
      </c>
      <c r="B43" s="18" t="s">
        <v>26896</v>
      </c>
      <c r="C43" s="67">
        <v>28.65</v>
      </c>
      <c r="D43" s="67">
        <v>28.56</v>
      </c>
      <c r="E43" s="67">
        <v>28.38</v>
      </c>
      <c r="F43" s="68"/>
      <c r="G43" s="68"/>
      <c r="H43" s="68"/>
      <c r="I43" s="68"/>
      <c r="J43" s="68"/>
      <c r="K43" s="68"/>
      <c r="L43" s="68"/>
      <c r="M43" s="86"/>
      <c r="N43" s="86"/>
      <c r="O43" s="69">
        <f>IF(ISERROR(AVERAGE(Calculations!Q44:AB44)),"",AVERAGE(Calculations!Q44:AB44))</f>
        <v>28.529999999999998</v>
      </c>
      <c r="P43" s="70">
        <f>IF(ISERROR(STDEV(Calculations!Q44:AB44)),"",IF(COUNT(Calculations!Q44:AB44)&lt;3,"N/A",STDEV(Calculations!Q44:AB44)))</f>
        <v>0.13747727084867498</v>
      </c>
    </row>
    <row r="44" spans="1:16" ht="15" customHeight="1" x14ac:dyDescent="0.3">
      <c r="A44" s="66" t="str">
        <f>'Gene Table'!D44</f>
        <v>CDC27</v>
      </c>
      <c r="B44" s="18" t="s">
        <v>26897</v>
      </c>
      <c r="C44" s="67">
        <v>31.72</v>
      </c>
      <c r="D44" s="67">
        <v>32.28</v>
      </c>
      <c r="E44" s="67">
        <v>32.53</v>
      </c>
      <c r="F44" s="68"/>
      <c r="G44" s="68"/>
      <c r="H44" s="68"/>
      <c r="I44" s="68"/>
      <c r="J44" s="68"/>
      <c r="K44" s="68"/>
      <c r="L44" s="68"/>
      <c r="M44" s="86"/>
      <c r="N44" s="86"/>
      <c r="O44" s="69">
        <f>IF(ISERROR(AVERAGE(Calculations!Q45:AB45)),"",AVERAGE(Calculations!Q45:AB45))</f>
        <v>32.176666666666669</v>
      </c>
      <c r="P44" s="70">
        <f>IF(ISERROR(STDEV(Calculations!Q45:AB45)),"",IF(COUNT(Calculations!Q45:AB45)&lt;3,"N/A",STDEV(Calculations!Q45:AB45)))</f>
        <v>0.41476901202155203</v>
      </c>
    </row>
    <row r="45" spans="1:16" ht="15" customHeight="1" x14ac:dyDescent="0.3">
      <c r="A45" s="66" t="str">
        <f>'Gene Table'!D45</f>
        <v>CDC34</v>
      </c>
      <c r="B45" s="18" t="s">
        <v>26898</v>
      </c>
      <c r="C45" s="67">
        <v>20</v>
      </c>
      <c r="D45" s="67">
        <v>19.96</v>
      </c>
      <c r="E45" s="67">
        <v>20.09</v>
      </c>
      <c r="F45" s="68"/>
      <c r="G45" s="68"/>
      <c r="H45" s="68"/>
      <c r="I45" s="68"/>
      <c r="J45" s="68"/>
      <c r="K45" s="68"/>
      <c r="L45" s="68"/>
      <c r="M45" s="86"/>
      <c r="N45" s="86"/>
      <c r="O45" s="69">
        <f>IF(ISERROR(AVERAGE(Calculations!Q46:AB46)),"",AVERAGE(Calculations!Q46:AB46))</f>
        <v>20.016666666666666</v>
      </c>
      <c r="P45" s="70">
        <f>IF(ISERROR(STDEV(Calculations!Q46:AB46)),"",IF(COUNT(Calculations!Q46:AB46)&lt;3,"N/A",STDEV(Calculations!Q46:AB46)))</f>
        <v>6.6583281184793494E-2</v>
      </c>
    </row>
    <row r="46" spans="1:16" ht="15" customHeight="1" x14ac:dyDescent="0.3">
      <c r="A46" s="66" t="str">
        <f>'Gene Table'!D46</f>
        <v>CDH1</v>
      </c>
      <c r="B46" s="18" t="s">
        <v>26899</v>
      </c>
      <c r="C46" s="67">
        <v>15.58</v>
      </c>
      <c r="D46" s="67">
        <v>15.57</v>
      </c>
      <c r="E46" s="67">
        <v>15.76</v>
      </c>
      <c r="F46" s="68"/>
      <c r="G46" s="68"/>
      <c r="H46" s="68"/>
      <c r="I46" s="68"/>
      <c r="J46" s="68"/>
      <c r="K46" s="68"/>
      <c r="L46" s="68"/>
      <c r="M46" s="86"/>
      <c r="N46" s="86"/>
      <c r="O46" s="69">
        <f>IF(ISERROR(AVERAGE(Calculations!Q47:AB47)),"",AVERAGE(Calculations!Q47:AB47))</f>
        <v>15.636666666666665</v>
      </c>
      <c r="P46" s="70">
        <f>IF(ISERROR(STDEV(Calculations!Q47:AB47)),"",IF(COUNT(Calculations!Q47:AB47)&lt;3,"N/A",STDEV(Calculations!Q47:AB47)))</f>
        <v>0.10692676621563604</v>
      </c>
    </row>
    <row r="47" spans="1:16" ht="15" customHeight="1" x14ac:dyDescent="0.3">
      <c r="A47" s="66" t="str">
        <f>'Gene Table'!D47</f>
        <v>CGRRF1</v>
      </c>
      <c r="B47" s="18" t="s">
        <v>26900</v>
      </c>
      <c r="C47" s="67" t="s">
        <v>364</v>
      </c>
      <c r="D47" s="67" t="s">
        <v>364</v>
      </c>
      <c r="E47" s="67" t="s">
        <v>364</v>
      </c>
      <c r="F47" s="68"/>
      <c r="G47" s="68"/>
      <c r="H47" s="68"/>
      <c r="I47" s="68"/>
      <c r="J47" s="68"/>
      <c r="K47" s="68"/>
      <c r="L47" s="68"/>
      <c r="M47" s="86"/>
      <c r="N47" s="86"/>
      <c r="O47" s="69">
        <f>IF(ISERROR(AVERAGE(Calculations!Q48:AB48)),"",AVERAGE(Calculations!Q48:AB48))</f>
        <v>35</v>
      </c>
      <c r="P47" s="70">
        <f>IF(ISERROR(STDEV(Calculations!Q48:AB48)),"",IF(COUNT(Calculations!Q48:AB48)&lt;3,"N/A",STDEV(Calculations!Q48:AB48)))</f>
        <v>0</v>
      </c>
    </row>
    <row r="48" spans="1:16" ht="15" customHeight="1" x14ac:dyDescent="0.3">
      <c r="A48" s="66" t="str">
        <f>'Gene Table'!D48</f>
        <v>CHFR</v>
      </c>
      <c r="B48" s="18" t="s">
        <v>26901</v>
      </c>
      <c r="C48" s="67">
        <v>28.59</v>
      </c>
      <c r="D48" s="67">
        <v>29.01</v>
      </c>
      <c r="E48" s="67">
        <v>29.01</v>
      </c>
      <c r="F48" s="68"/>
      <c r="G48" s="68"/>
      <c r="H48" s="68"/>
      <c r="I48" s="68"/>
      <c r="J48" s="68"/>
      <c r="K48" s="68"/>
      <c r="L48" s="68"/>
      <c r="M48" s="86"/>
      <c r="N48" s="86"/>
      <c r="O48" s="69">
        <f>IF(ISERROR(AVERAGE(Calculations!Q49:AB49)),"",AVERAGE(Calculations!Q49:AB49))</f>
        <v>28.87</v>
      </c>
      <c r="P48" s="70">
        <f>IF(ISERROR(STDEV(Calculations!Q49:AB49)),"",IF(COUNT(Calculations!Q49:AB49)&lt;3,"N/A",STDEV(Calculations!Q49:AB49)))</f>
        <v>0.24248711305964379</v>
      </c>
    </row>
    <row r="49" spans="1:16" ht="15" customHeight="1" x14ac:dyDescent="0.3">
      <c r="A49" s="66" t="str">
        <f>'Gene Table'!D49</f>
        <v>CISH</v>
      </c>
      <c r="B49" s="18" t="s">
        <v>26902</v>
      </c>
      <c r="C49" s="67">
        <v>29.41</v>
      </c>
      <c r="D49" s="67">
        <v>29.55</v>
      </c>
      <c r="E49" s="67">
        <v>30.21</v>
      </c>
      <c r="F49" s="68"/>
      <c r="G49" s="68"/>
      <c r="H49" s="68"/>
      <c r="I49" s="68"/>
      <c r="J49" s="68"/>
      <c r="K49" s="68"/>
      <c r="L49" s="68"/>
      <c r="M49" s="86"/>
      <c r="N49" s="86"/>
      <c r="O49" s="69">
        <f>IF(ISERROR(AVERAGE(Calculations!Q50:AB50)),"",AVERAGE(Calculations!Q50:AB50))</f>
        <v>29.723333333333333</v>
      </c>
      <c r="P49" s="70">
        <f>IF(ISERROR(STDEV(Calculations!Q50:AB50)),"",IF(COUNT(Calculations!Q50:AB50)&lt;3,"N/A",STDEV(Calculations!Q50:AB50)))</f>
        <v>0.42723919920032338</v>
      </c>
    </row>
    <row r="50" spans="1:16" ht="15" customHeight="1" x14ac:dyDescent="0.3">
      <c r="A50" s="66" t="str">
        <f>'Gene Table'!D50</f>
        <v>CNOT4</v>
      </c>
      <c r="B50" s="18" t="s">
        <v>26903</v>
      </c>
      <c r="C50" s="67">
        <v>31.5</v>
      </c>
      <c r="D50" s="67">
        <v>30.32</v>
      </c>
      <c r="E50" s="67">
        <v>30.7</v>
      </c>
      <c r="F50" s="68"/>
      <c r="G50" s="68"/>
      <c r="H50" s="68"/>
      <c r="I50" s="68"/>
      <c r="J50" s="68"/>
      <c r="K50" s="68"/>
      <c r="L50" s="68"/>
      <c r="M50" s="86"/>
      <c r="N50" s="86"/>
      <c r="O50" s="69">
        <f>IF(ISERROR(AVERAGE(Calculations!Q51:AB51)),"",AVERAGE(Calculations!Q51:AB51))</f>
        <v>30.84</v>
      </c>
      <c r="P50" s="70">
        <f>IF(ISERROR(STDEV(Calculations!Q51:AB51)),"",IF(COUNT(Calculations!Q51:AB51)&lt;3,"N/A",STDEV(Calculations!Q51:AB51)))</f>
        <v>0.60232881385502379</v>
      </c>
    </row>
    <row r="51" spans="1:16" ht="15" customHeight="1" x14ac:dyDescent="0.3">
      <c r="A51" s="66" t="str">
        <f>'Gene Table'!D51</f>
        <v>CRBN</v>
      </c>
      <c r="B51" s="18" t="s">
        <v>293</v>
      </c>
      <c r="C51" s="67">
        <v>32.74</v>
      </c>
      <c r="D51" s="67">
        <v>37.06</v>
      </c>
      <c r="E51" s="67">
        <v>33.520000000000003</v>
      </c>
      <c r="F51" s="68"/>
      <c r="G51" s="68"/>
      <c r="H51" s="68"/>
      <c r="I51" s="68"/>
      <c r="J51" s="68"/>
      <c r="K51" s="68"/>
      <c r="L51" s="68"/>
      <c r="M51" s="86"/>
      <c r="N51" s="86"/>
      <c r="O51" s="69">
        <f>IF(ISERROR(AVERAGE(Calculations!Q52:AB52)),"",AVERAGE(Calculations!Q52:AB52))</f>
        <v>33.753333333333337</v>
      </c>
      <c r="P51" s="70">
        <f>IF(ISERROR(STDEV(Calculations!Q52:AB52)),"",IF(COUNT(Calculations!Q52:AB52)&lt;3,"N/A",STDEV(Calculations!Q52:AB52)))</f>
        <v>1.1479256654214727</v>
      </c>
    </row>
    <row r="52" spans="1:16" ht="15" customHeight="1" x14ac:dyDescent="0.3">
      <c r="A52" s="66" t="str">
        <f>'Gene Table'!D52</f>
        <v>CUL1</v>
      </c>
      <c r="B52" s="18" t="s">
        <v>294</v>
      </c>
      <c r="C52" s="67">
        <v>24.63</v>
      </c>
      <c r="D52" s="67">
        <v>24.58</v>
      </c>
      <c r="E52" s="67" t="s">
        <v>364</v>
      </c>
      <c r="F52" s="68"/>
      <c r="G52" s="68"/>
      <c r="H52" s="68"/>
      <c r="I52" s="68"/>
      <c r="J52" s="68"/>
      <c r="K52" s="68"/>
      <c r="L52" s="68"/>
      <c r="M52" s="86"/>
      <c r="N52" s="86"/>
      <c r="O52" s="69">
        <f>IF(ISERROR(AVERAGE(Calculations!Q53:AB53)),"",AVERAGE(Calculations!Q53:AB53))</f>
        <v>28.069999999999997</v>
      </c>
      <c r="P52" s="70">
        <f>IF(ISERROR(STDEV(Calculations!Q53:AB53)),"",IF(COUNT(Calculations!Q53:AB53)&lt;3,"N/A",STDEV(Calculations!Q53:AB53)))</f>
        <v>6.0016081178297673</v>
      </c>
    </row>
    <row r="53" spans="1:16" ht="15" customHeight="1" x14ac:dyDescent="0.3">
      <c r="A53" s="66" t="str">
        <f>'Gene Table'!D53</f>
        <v>CUL2</v>
      </c>
      <c r="B53" s="18" t="s">
        <v>295</v>
      </c>
      <c r="C53" s="67">
        <v>29.72</v>
      </c>
      <c r="D53" s="67">
        <v>30.18</v>
      </c>
      <c r="E53" s="67">
        <v>30.07</v>
      </c>
      <c r="F53" s="68"/>
      <c r="G53" s="68"/>
      <c r="H53" s="68"/>
      <c r="I53" s="68"/>
      <c r="J53" s="68"/>
      <c r="K53" s="68"/>
      <c r="L53" s="68"/>
      <c r="M53" s="86"/>
      <c r="N53" s="86"/>
      <c r="O53" s="69">
        <f>IF(ISERROR(AVERAGE(Calculations!Q54:AB54)),"",AVERAGE(Calculations!Q54:AB54))</f>
        <v>29.99</v>
      </c>
      <c r="P53" s="70">
        <f>IF(ISERROR(STDEV(Calculations!Q54:AB54)),"",IF(COUNT(Calculations!Q54:AB54)&lt;3,"N/A",STDEV(Calculations!Q54:AB54)))</f>
        <v>0.24020824298928686</v>
      </c>
    </row>
    <row r="54" spans="1:16" ht="15" customHeight="1" x14ac:dyDescent="0.3">
      <c r="A54" s="66" t="str">
        <f>'Gene Table'!D54</f>
        <v>CUL3</v>
      </c>
      <c r="B54" s="18" t="s">
        <v>296</v>
      </c>
      <c r="C54" s="67">
        <v>32.549999999999997</v>
      </c>
      <c r="D54" s="67">
        <v>32.47</v>
      </c>
      <c r="E54" s="67">
        <v>32.65</v>
      </c>
      <c r="F54" s="68"/>
      <c r="G54" s="68"/>
      <c r="H54" s="68"/>
      <c r="I54" s="68"/>
      <c r="J54" s="68"/>
      <c r="K54" s="68"/>
      <c r="L54" s="68"/>
      <c r="M54" s="86"/>
      <c r="N54" s="86"/>
      <c r="O54" s="69">
        <f>IF(ISERROR(AVERAGE(Calculations!Q55:AB55)),"",AVERAGE(Calculations!Q55:AB55))</f>
        <v>32.556666666666665</v>
      </c>
      <c r="P54" s="70">
        <f>IF(ISERROR(STDEV(Calculations!Q55:AB55)),"",IF(COUNT(Calculations!Q55:AB55)&lt;3,"N/A",STDEV(Calculations!Q55:AB55)))</f>
        <v>9.0184995056457801E-2</v>
      </c>
    </row>
    <row r="55" spans="1:16" ht="15" customHeight="1" x14ac:dyDescent="0.3">
      <c r="A55" s="66" t="str">
        <f>'Gene Table'!D55</f>
        <v>CUL4A</v>
      </c>
      <c r="B55" s="18" t="s">
        <v>297</v>
      </c>
      <c r="C55" s="67">
        <v>30.32</v>
      </c>
      <c r="D55" s="67">
        <v>29.85</v>
      </c>
      <c r="E55" s="67">
        <v>30.23</v>
      </c>
      <c r="F55" s="68"/>
      <c r="G55" s="68"/>
      <c r="H55" s="68"/>
      <c r="I55" s="68"/>
      <c r="J55" s="68"/>
      <c r="K55" s="68"/>
      <c r="L55" s="68"/>
      <c r="M55" s="86"/>
      <c r="N55" s="86"/>
      <c r="O55" s="69">
        <f>IF(ISERROR(AVERAGE(Calculations!Q56:AB56)),"",AVERAGE(Calculations!Q56:AB56))</f>
        <v>30.133333333333336</v>
      </c>
      <c r="P55" s="70">
        <f>IF(ISERROR(STDEV(Calculations!Q56:AB56)),"",IF(COUNT(Calculations!Q56:AB56)&lt;3,"N/A",STDEV(Calculations!Q56:AB56)))</f>
        <v>0.24946609656090149</v>
      </c>
    </row>
    <row r="56" spans="1:16" ht="15" customHeight="1" x14ac:dyDescent="0.3">
      <c r="A56" s="66" t="str">
        <f>'Gene Table'!D56</f>
        <v>CUL4B</v>
      </c>
      <c r="B56" s="18" t="s">
        <v>298</v>
      </c>
      <c r="C56" s="67">
        <v>34.14</v>
      </c>
      <c r="D56" s="67">
        <v>34.4</v>
      </c>
      <c r="E56" s="67">
        <v>33.89</v>
      </c>
      <c r="F56" s="68"/>
      <c r="G56" s="68"/>
      <c r="H56" s="68"/>
      <c r="I56" s="68"/>
      <c r="J56" s="68"/>
      <c r="K56" s="68"/>
      <c r="L56" s="68"/>
      <c r="M56" s="86"/>
      <c r="N56" s="86"/>
      <c r="O56" s="69">
        <f>IF(ISERROR(AVERAGE(Calculations!Q57:AB57)),"",AVERAGE(Calculations!Q57:AB57))</f>
        <v>34.143333333333331</v>
      </c>
      <c r="P56" s="70">
        <f>IF(ISERROR(STDEV(Calculations!Q57:AB57)),"",IF(COUNT(Calculations!Q57:AB57)&lt;3,"N/A",STDEV(Calculations!Q57:AB57)))</f>
        <v>0.25501633934580115</v>
      </c>
    </row>
    <row r="57" spans="1:16" ht="15" customHeight="1" x14ac:dyDescent="0.3">
      <c r="A57" s="66" t="str">
        <f>'Gene Table'!D57</f>
        <v>CUL5</v>
      </c>
      <c r="B57" s="18" t="s">
        <v>299</v>
      </c>
      <c r="C57" s="67">
        <v>25.09</v>
      </c>
      <c r="D57" s="67">
        <v>25.03</v>
      </c>
      <c r="E57" s="67">
        <v>25.04</v>
      </c>
      <c r="F57" s="68"/>
      <c r="G57" s="68"/>
      <c r="H57" s="68"/>
      <c r="I57" s="68"/>
      <c r="J57" s="68"/>
      <c r="K57" s="68"/>
      <c r="L57" s="68"/>
      <c r="M57" s="86"/>
      <c r="N57" s="86"/>
      <c r="O57" s="69">
        <f>IF(ISERROR(AVERAGE(Calculations!Q58:AB58)),"",AVERAGE(Calculations!Q58:AB58))</f>
        <v>25.053333333333331</v>
      </c>
      <c r="P57" s="70">
        <f>IF(ISERROR(STDEV(Calculations!Q58:AB58)),"",IF(COUNT(Calculations!Q58:AB58)&lt;3,"N/A",STDEV(Calculations!Q58:AB58)))</f>
        <v>3.2145502536642868E-2</v>
      </c>
    </row>
    <row r="58" spans="1:16" ht="15" customHeight="1" x14ac:dyDescent="0.3">
      <c r="A58" s="66" t="str">
        <f>'Gene Table'!D58</f>
        <v>CUL7</v>
      </c>
      <c r="B58" s="18" t="s">
        <v>300</v>
      </c>
      <c r="C58" s="67">
        <v>35.03</v>
      </c>
      <c r="D58" s="67">
        <v>34.299999999999997</v>
      </c>
      <c r="E58" s="67">
        <v>34.369999999999997</v>
      </c>
      <c r="F58" s="68"/>
      <c r="G58" s="68"/>
      <c r="H58" s="68"/>
      <c r="I58" s="68"/>
      <c r="J58" s="68"/>
      <c r="K58" s="68"/>
      <c r="L58" s="68"/>
      <c r="M58" s="86"/>
      <c r="N58" s="86"/>
      <c r="O58" s="69">
        <f>IF(ISERROR(AVERAGE(Calculations!Q59:AB59)),"",AVERAGE(Calculations!Q59:AB59))</f>
        <v>34.556666666666665</v>
      </c>
      <c r="P58" s="70">
        <f>IF(ISERROR(STDEV(Calculations!Q59:AB59)),"",IF(COUNT(Calculations!Q59:AB59)&lt;3,"N/A",STDEV(Calculations!Q59:AB59)))</f>
        <v>0.38552993831002869</v>
      </c>
    </row>
    <row r="59" spans="1:16" ht="15" customHeight="1" x14ac:dyDescent="0.3">
      <c r="A59" s="66" t="str">
        <f>'Gene Table'!D59</f>
        <v>DCST1</v>
      </c>
      <c r="B59" s="18" t="s">
        <v>301</v>
      </c>
      <c r="C59" s="67">
        <v>32.04</v>
      </c>
      <c r="D59" s="67">
        <v>31.94</v>
      </c>
      <c r="E59" s="67">
        <v>32.94</v>
      </c>
      <c r="F59" s="68"/>
      <c r="G59" s="68"/>
      <c r="H59" s="68"/>
      <c r="I59" s="68"/>
      <c r="J59" s="68"/>
      <c r="K59" s="68"/>
      <c r="L59" s="68"/>
      <c r="M59" s="86"/>
      <c r="N59" s="86"/>
      <c r="O59" s="69">
        <f>IF(ISERROR(AVERAGE(Calculations!Q60:AB60)),"",AVERAGE(Calculations!Q60:AB60))</f>
        <v>32.306666666666665</v>
      </c>
      <c r="P59" s="70">
        <f>IF(ISERROR(STDEV(Calculations!Q60:AB60)),"",IF(COUNT(Calculations!Q60:AB60)&lt;3,"N/A",STDEV(Calculations!Q60:AB60)))</f>
        <v>0.5507570547286087</v>
      </c>
    </row>
    <row r="60" spans="1:16" ht="15" customHeight="1" x14ac:dyDescent="0.3">
      <c r="A60" s="66" t="str">
        <f>'Gene Table'!D60</f>
        <v>DDA1</v>
      </c>
      <c r="B60" s="18" t="s">
        <v>302</v>
      </c>
      <c r="C60" s="67">
        <v>29.53</v>
      </c>
      <c r="D60" s="67">
        <v>29.42</v>
      </c>
      <c r="E60" s="67">
        <v>29.24</v>
      </c>
      <c r="F60" s="68"/>
      <c r="G60" s="68"/>
      <c r="H60" s="68"/>
      <c r="I60" s="68"/>
      <c r="J60" s="68"/>
      <c r="K60" s="68"/>
      <c r="L60" s="68"/>
      <c r="M60" s="86"/>
      <c r="N60" s="86"/>
      <c r="O60" s="69">
        <f>IF(ISERROR(AVERAGE(Calculations!Q61:AB61)),"",AVERAGE(Calculations!Q61:AB61))</f>
        <v>29.396666666666665</v>
      </c>
      <c r="P60" s="70">
        <f>IF(ISERROR(STDEV(Calculations!Q61:AB61)),"",IF(COUNT(Calculations!Q61:AB61)&lt;3,"N/A",STDEV(Calculations!Q61:AB61)))</f>
        <v>0.14640127503998648</v>
      </c>
    </row>
    <row r="61" spans="1:16" ht="15" customHeight="1" x14ac:dyDescent="0.3">
      <c r="A61" s="66" t="str">
        <f>'Gene Table'!D61</f>
        <v>DDB1</v>
      </c>
      <c r="B61" s="18" t="s">
        <v>303</v>
      </c>
      <c r="C61" s="67">
        <v>19.84</v>
      </c>
      <c r="D61" s="67">
        <v>19.79</v>
      </c>
      <c r="E61" s="67">
        <v>20</v>
      </c>
      <c r="F61" s="68"/>
      <c r="G61" s="68"/>
      <c r="H61" s="68"/>
      <c r="I61" s="68"/>
      <c r="J61" s="68"/>
      <c r="K61" s="68"/>
      <c r="L61" s="68"/>
      <c r="M61" s="86"/>
      <c r="N61" s="86"/>
      <c r="O61" s="69">
        <f>IF(ISERROR(AVERAGE(Calculations!Q62:AB62)),"",AVERAGE(Calculations!Q62:AB62))</f>
        <v>19.876666666666665</v>
      </c>
      <c r="P61" s="70">
        <f>IF(ISERROR(STDEV(Calculations!Q62:AB62)),"",IF(COUNT(Calculations!Q62:AB62)&lt;3,"N/A",STDEV(Calculations!Q62:AB62)))</f>
        <v>0.10969655114602926</v>
      </c>
    </row>
    <row r="62" spans="1:16" ht="15" customHeight="1" x14ac:dyDescent="0.3">
      <c r="A62" s="66" t="str">
        <f>'Gene Table'!D62</f>
        <v>DDB2</v>
      </c>
      <c r="B62" s="18" t="s">
        <v>304</v>
      </c>
      <c r="C62" s="67">
        <v>24.25</v>
      </c>
      <c r="D62" s="67">
        <v>24.34</v>
      </c>
      <c r="E62" s="67">
        <v>24.52</v>
      </c>
      <c r="F62" s="68"/>
      <c r="G62" s="68"/>
      <c r="H62" s="68"/>
      <c r="I62" s="68"/>
      <c r="J62" s="68"/>
      <c r="K62" s="68"/>
      <c r="L62" s="68"/>
      <c r="M62" s="86"/>
      <c r="N62" s="86"/>
      <c r="O62" s="69">
        <f>IF(ISERROR(AVERAGE(Calculations!Q63:AB63)),"",AVERAGE(Calculations!Q63:AB63))</f>
        <v>24.37</v>
      </c>
      <c r="P62" s="70">
        <f>IF(ISERROR(STDEV(Calculations!Q63:AB63)),"",IF(COUNT(Calculations!Q63:AB63)&lt;3,"N/A",STDEV(Calculations!Q63:AB63)))</f>
        <v>0.13747727084867498</v>
      </c>
    </row>
    <row r="63" spans="1:16" ht="15" customHeight="1" x14ac:dyDescent="0.3">
      <c r="A63" s="66" t="str">
        <f>'Gene Table'!D63</f>
        <v>DET1</v>
      </c>
      <c r="B63" s="18" t="s">
        <v>26904</v>
      </c>
      <c r="C63" s="67">
        <v>14.89</v>
      </c>
      <c r="D63" s="67">
        <v>14.87</v>
      </c>
      <c r="E63" s="67">
        <v>15.05</v>
      </c>
      <c r="F63" s="68"/>
      <c r="G63" s="68"/>
      <c r="H63" s="68"/>
      <c r="I63" s="68"/>
      <c r="J63" s="68"/>
      <c r="K63" s="68"/>
      <c r="L63" s="68"/>
      <c r="M63" s="86"/>
      <c r="N63" s="86"/>
      <c r="O63" s="69">
        <f>IF(ISERROR(AVERAGE(Calculations!Q64:AB64)),"",AVERAGE(Calculations!Q64:AB64))</f>
        <v>14.936666666666667</v>
      </c>
      <c r="P63" s="70">
        <f>IF(ISERROR(STDEV(Calculations!Q64:AB64)),"",IF(COUNT(Calculations!Q64:AB64)&lt;3,"N/A",STDEV(Calculations!Q64:AB64)))</f>
        <v>9.8657657246325497E-2</v>
      </c>
    </row>
    <row r="64" spans="1:16" ht="15" customHeight="1" x14ac:dyDescent="0.3">
      <c r="A64" s="66" t="str">
        <f>'Gene Table'!D64</f>
        <v>DIABLO</v>
      </c>
      <c r="B64" s="18" t="s">
        <v>26905</v>
      </c>
      <c r="C64" s="67">
        <v>36.26</v>
      </c>
      <c r="D64" s="67">
        <v>37.35</v>
      </c>
      <c r="E64" s="67">
        <v>36.07</v>
      </c>
      <c r="F64" s="68"/>
      <c r="G64" s="68"/>
      <c r="H64" s="68"/>
      <c r="I64" s="68"/>
      <c r="J64" s="68"/>
      <c r="K64" s="68"/>
      <c r="L64" s="68"/>
      <c r="M64" s="86"/>
      <c r="N64" s="86"/>
      <c r="O64" s="69">
        <f>IF(ISERROR(AVERAGE(Calculations!Q65:AB65)),"",AVERAGE(Calculations!Q65:AB65))</f>
        <v>35</v>
      </c>
      <c r="P64" s="70">
        <f>IF(ISERROR(STDEV(Calculations!Q65:AB65)),"",IF(COUNT(Calculations!Q65:AB65)&lt;3,"N/A",STDEV(Calculations!Q65:AB65)))</f>
        <v>0</v>
      </c>
    </row>
    <row r="65" spans="1:16" ht="15" customHeight="1" x14ac:dyDescent="0.3">
      <c r="A65" s="66" t="str">
        <f>'Gene Table'!D65</f>
        <v>DTL</v>
      </c>
      <c r="B65" s="18" t="s">
        <v>26906</v>
      </c>
      <c r="C65" s="67" t="s">
        <v>364</v>
      </c>
      <c r="D65" s="67" t="s">
        <v>364</v>
      </c>
      <c r="E65" s="67" t="s">
        <v>364</v>
      </c>
      <c r="F65" s="68"/>
      <c r="G65" s="68"/>
      <c r="H65" s="68"/>
      <c r="I65" s="68"/>
      <c r="J65" s="68"/>
      <c r="K65" s="68"/>
      <c r="L65" s="68"/>
      <c r="M65" s="86"/>
      <c r="N65" s="86"/>
      <c r="O65" s="69">
        <f>IF(ISERROR(AVERAGE(Calculations!Q66:AB66)),"",AVERAGE(Calculations!Q66:AB66))</f>
        <v>35</v>
      </c>
      <c r="P65" s="70">
        <f>IF(ISERROR(STDEV(Calculations!Q66:AB66)),"",IF(COUNT(Calculations!Q66:AB66)&lt;3,"N/A",STDEV(Calculations!Q66:AB66)))</f>
        <v>0</v>
      </c>
    </row>
    <row r="66" spans="1:16" ht="15" customHeight="1" x14ac:dyDescent="0.3">
      <c r="A66" s="66" t="str">
        <f>'Gene Table'!D66</f>
        <v>DTX3</v>
      </c>
      <c r="B66" s="18" t="s">
        <v>26907</v>
      </c>
      <c r="C66" s="67">
        <v>23.21</v>
      </c>
      <c r="D66" s="67">
        <v>23.16</v>
      </c>
      <c r="E66" s="67">
        <v>23.2</v>
      </c>
      <c r="F66" s="68"/>
      <c r="G66" s="68"/>
      <c r="H66" s="68"/>
      <c r="I66" s="68"/>
      <c r="J66" s="68"/>
      <c r="K66" s="68"/>
      <c r="L66" s="68"/>
      <c r="M66" s="86"/>
      <c r="N66" s="86"/>
      <c r="O66" s="69">
        <f>IF(ISERROR(AVERAGE(Calculations!Q67:AB67)),"",AVERAGE(Calculations!Q67:AB67))</f>
        <v>23.19</v>
      </c>
      <c r="P66" s="70">
        <f>IF(ISERROR(STDEV(Calculations!Q67:AB67)),"",IF(COUNT(Calculations!Q67:AB67)&lt;3,"N/A",STDEV(Calculations!Q67:AB67)))</f>
        <v>2.6457513110646012E-2</v>
      </c>
    </row>
    <row r="67" spans="1:16" ht="15" customHeight="1" x14ac:dyDescent="0.3">
      <c r="A67" s="66" t="str">
        <f>'Gene Table'!D67</f>
        <v>DTX4</v>
      </c>
      <c r="B67" s="18" t="s">
        <v>26908</v>
      </c>
      <c r="C67" s="67">
        <v>36.46</v>
      </c>
      <c r="D67" s="67">
        <v>35.61</v>
      </c>
      <c r="E67" s="67">
        <v>35.85</v>
      </c>
      <c r="F67" s="68"/>
      <c r="G67" s="68"/>
      <c r="H67" s="68"/>
      <c r="I67" s="68"/>
      <c r="J67" s="68"/>
      <c r="K67" s="68"/>
      <c r="L67" s="68"/>
      <c r="M67" s="86"/>
      <c r="N67" s="86"/>
      <c r="O67" s="69">
        <f>IF(ISERROR(AVERAGE(Calculations!Q68:AB68)),"",AVERAGE(Calculations!Q68:AB68))</f>
        <v>35</v>
      </c>
      <c r="P67" s="70">
        <f>IF(ISERROR(STDEV(Calculations!Q68:AB68)),"",IF(COUNT(Calculations!Q68:AB68)&lt;3,"N/A",STDEV(Calculations!Q68:AB68)))</f>
        <v>0</v>
      </c>
    </row>
    <row r="68" spans="1:16" ht="15" customHeight="1" x14ac:dyDescent="0.3">
      <c r="A68" s="66" t="str">
        <f>'Gene Table'!D68</f>
        <v>DZIP3</v>
      </c>
      <c r="B68" s="18" t="s">
        <v>26909</v>
      </c>
      <c r="C68" s="67">
        <v>24.97</v>
      </c>
      <c r="D68" s="67">
        <v>25.02</v>
      </c>
      <c r="E68" s="67">
        <v>25.19</v>
      </c>
      <c r="F68" s="68"/>
      <c r="G68" s="68"/>
      <c r="H68" s="68"/>
      <c r="I68" s="68"/>
      <c r="J68" s="68"/>
      <c r="K68" s="68"/>
      <c r="L68" s="68"/>
      <c r="M68" s="86"/>
      <c r="N68" s="86"/>
      <c r="O68" s="69">
        <f>IF(ISERROR(AVERAGE(Calculations!Q69:AB69)),"",AVERAGE(Calculations!Q69:AB69))</f>
        <v>25.06</v>
      </c>
      <c r="P68" s="70">
        <f>IF(ISERROR(STDEV(Calculations!Q69:AB69)),"",IF(COUNT(Calculations!Q69:AB69)&lt;3,"N/A",STDEV(Calculations!Q69:AB69)))</f>
        <v>0.1153256259467092</v>
      </c>
    </row>
    <row r="69" spans="1:16" ht="15" customHeight="1" x14ac:dyDescent="0.3">
      <c r="A69" s="66" t="str">
        <f>'Gene Table'!D69</f>
        <v>ENC1</v>
      </c>
      <c r="B69" s="18" t="s">
        <v>26910</v>
      </c>
      <c r="C69" s="67">
        <v>21.45</v>
      </c>
      <c r="D69" s="67">
        <v>21.55</v>
      </c>
      <c r="E69" s="67">
        <v>21.4</v>
      </c>
      <c r="F69" s="68"/>
      <c r="G69" s="68"/>
      <c r="H69" s="68"/>
      <c r="I69" s="68"/>
      <c r="J69" s="68"/>
      <c r="K69" s="68"/>
      <c r="L69" s="68"/>
      <c r="M69" s="86"/>
      <c r="N69" s="86"/>
      <c r="O69" s="69">
        <f>IF(ISERROR(AVERAGE(Calculations!Q70:AB70)),"",AVERAGE(Calculations!Q70:AB70))</f>
        <v>21.466666666666669</v>
      </c>
      <c r="P69" s="70">
        <f>IF(ISERROR(STDEV(Calculations!Q70:AB70)),"",IF(COUNT(Calculations!Q70:AB70)&lt;3,"N/A",STDEV(Calculations!Q70:AB70)))</f>
        <v>7.6376261582598415E-2</v>
      </c>
    </row>
    <row r="70" spans="1:16" ht="15" customHeight="1" x14ac:dyDescent="0.3">
      <c r="A70" s="66" t="str">
        <f>'Gene Table'!D70</f>
        <v>FANCL</v>
      </c>
      <c r="B70" s="18" t="s">
        <v>26911</v>
      </c>
      <c r="C70" s="67" t="s">
        <v>364</v>
      </c>
      <c r="D70" s="67" t="s">
        <v>364</v>
      </c>
      <c r="E70" s="67" t="s">
        <v>364</v>
      </c>
      <c r="F70" s="68"/>
      <c r="G70" s="68"/>
      <c r="H70" s="68"/>
      <c r="I70" s="68"/>
      <c r="J70" s="68"/>
      <c r="K70" s="68"/>
      <c r="L70" s="68"/>
      <c r="M70" s="86"/>
      <c r="N70" s="86"/>
      <c r="O70" s="69">
        <f>IF(ISERROR(AVERAGE(Calculations!Q71:AB71)),"",AVERAGE(Calculations!Q71:AB71))</f>
        <v>35</v>
      </c>
      <c r="P70" s="70">
        <f>IF(ISERROR(STDEV(Calculations!Q71:AB71)),"",IF(COUNT(Calculations!Q71:AB71)&lt;3,"N/A",STDEV(Calculations!Q71:AB71)))</f>
        <v>0</v>
      </c>
    </row>
    <row r="71" spans="1:16" ht="15" customHeight="1" x14ac:dyDescent="0.3">
      <c r="A71" s="66" t="str">
        <f>'Gene Table'!D71</f>
        <v>FBXL12</v>
      </c>
      <c r="B71" s="18" t="s">
        <v>26912</v>
      </c>
      <c r="C71" s="67">
        <v>29.15</v>
      </c>
      <c r="D71" s="67">
        <v>28.79</v>
      </c>
      <c r="E71" s="67">
        <v>28.59</v>
      </c>
      <c r="F71" s="68"/>
      <c r="G71" s="68"/>
      <c r="H71" s="68"/>
      <c r="I71" s="68"/>
      <c r="J71" s="68"/>
      <c r="K71" s="68"/>
      <c r="L71" s="68"/>
      <c r="M71" s="86"/>
      <c r="N71" s="86"/>
      <c r="O71" s="69">
        <f>IF(ISERROR(AVERAGE(Calculations!Q72:AB72)),"",AVERAGE(Calculations!Q72:AB72))</f>
        <v>28.843333333333334</v>
      </c>
      <c r="P71" s="70">
        <f>IF(ISERROR(STDEV(Calculations!Q72:AB72)),"",IF(COUNT(Calculations!Q72:AB72)&lt;3,"N/A",STDEV(Calculations!Q72:AB72)))</f>
        <v>0.28378395538390289</v>
      </c>
    </row>
    <row r="72" spans="1:16" ht="15" customHeight="1" x14ac:dyDescent="0.3">
      <c r="A72" s="66" t="str">
        <f>'Gene Table'!D72</f>
        <v>FBXL14</v>
      </c>
      <c r="B72" s="18" t="s">
        <v>26913</v>
      </c>
      <c r="C72" s="67">
        <v>26.9</v>
      </c>
      <c r="D72" s="67">
        <v>26.75</v>
      </c>
      <c r="E72" s="67">
        <v>27.12</v>
      </c>
      <c r="F72" s="68"/>
      <c r="G72" s="68"/>
      <c r="H72" s="68"/>
      <c r="I72" s="68"/>
      <c r="J72" s="68"/>
      <c r="K72" s="68"/>
      <c r="L72" s="68"/>
      <c r="M72" s="86"/>
      <c r="N72" s="86"/>
      <c r="O72" s="69">
        <f>IF(ISERROR(AVERAGE(Calculations!Q73:AB73)),"",AVERAGE(Calculations!Q73:AB73))</f>
        <v>26.923333333333332</v>
      </c>
      <c r="P72" s="70">
        <f>IF(ISERROR(STDEV(Calculations!Q73:AB73)),"",IF(COUNT(Calculations!Q73:AB73)&lt;3,"N/A",STDEV(Calculations!Q73:AB73)))</f>
        <v>0.18610033136277207</v>
      </c>
    </row>
    <row r="73" spans="1:16" ht="15" customHeight="1" x14ac:dyDescent="0.3">
      <c r="A73" s="66" t="str">
        <f>'Gene Table'!D73</f>
        <v>FBXL15</v>
      </c>
      <c r="B73" s="18" t="s">
        <v>26914</v>
      </c>
      <c r="C73" s="67">
        <v>18.66</v>
      </c>
      <c r="D73" s="67">
        <v>18.59</v>
      </c>
      <c r="E73" s="67">
        <v>18.46</v>
      </c>
      <c r="F73" s="68"/>
      <c r="G73" s="68"/>
      <c r="H73" s="68"/>
      <c r="I73" s="68"/>
      <c r="J73" s="68"/>
      <c r="K73" s="68"/>
      <c r="L73" s="68"/>
      <c r="M73" s="86"/>
      <c r="N73" s="86"/>
      <c r="O73" s="69">
        <f>IF(ISERROR(AVERAGE(Calculations!Q74:AB74)),"",AVERAGE(Calculations!Q74:AB74))</f>
        <v>18.57</v>
      </c>
      <c r="P73" s="70">
        <f>IF(ISERROR(STDEV(Calculations!Q74:AB74)),"",IF(COUNT(Calculations!Q74:AB74)&lt;3,"N/A",STDEV(Calculations!Q74:AB74)))</f>
        <v>0.10148891565092179</v>
      </c>
    </row>
    <row r="74" spans="1:16" ht="15" customHeight="1" x14ac:dyDescent="0.3">
      <c r="A74" s="66" t="str">
        <f>'Gene Table'!D74</f>
        <v>FBXL18</v>
      </c>
      <c r="B74" s="18" t="s">
        <v>26915</v>
      </c>
      <c r="C74" s="67">
        <v>31.03</v>
      </c>
      <c r="D74" s="67">
        <v>31.22</v>
      </c>
      <c r="E74" s="67">
        <v>31.44</v>
      </c>
      <c r="F74" s="68"/>
      <c r="G74" s="68"/>
      <c r="H74" s="68"/>
      <c r="I74" s="68"/>
      <c r="J74" s="68"/>
      <c r="K74" s="68"/>
      <c r="L74" s="68"/>
      <c r="M74" s="86"/>
      <c r="N74" s="86"/>
      <c r="O74" s="69">
        <f>IF(ISERROR(AVERAGE(Calculations!Q75:AB75)),"",AVERAGE(Calculations!Q75:AB75))</f>
        <v>31.23</v>
      </c>
      <c r="P74" s="70">
        <f>IF(ISERROR(STDEV(Calculations!Q75:AB75)),"",IF(COUNT(Calculations!Q75:AB75)&lt;3,"N/A",STDEV(Calculations!Q75:AB75)))</f>
        <v>0.20518284528683203</v>
      </c>
    </row>
    <row r="75" spans="1:16" ht="15" customHeight="1" x14ac:dyDescent="0.3">
      <c r="A75" s="66" t="str">
        <f>'Gene Table'!D75</f>
        <v>FBXL2</v>
      </c>
      <c r="B75" s="18" t="s">
        <v>305</v>
      </c>
      <c r="C75" s="67">
        <v>28.25</v>
      </c>
      <c r="D75" s="67">
        <v>27.77</v>
      </c>
      <c r="E75" s="67">
        <v>28.31</v>
      </c>
      <c r="F75" s="68"/>
      <c r="G75" s="68"/>
      <c r="H75" s="68"/>
      <c r="I75" s="68"/>
      <c r="J75" s="68"/>
      <c r="K75" s="68"/>
      <c r="L75" s="68"/>
      <c r="M75" s="86"/>
      <c r="N75" s="86"/>
      <c r="O75" s="69">
        <f>IF(ISERROR(AVERAGE(Calculations!Q76:AB76)),"",AVERAGE(Calculations!Q76:AB76))</f>
        <v>28.11</v>
      </c>
      <c r="P75" s="70">
        <f>IF(ISERROR(STDEV(Calculations!Q76:AB76)),"",IF(COUNT(Calculations!Q76:AB76)&lt;3,"N/A",STDEV(Calculations!Q76:AB76)))</f>
        <v>0.29597297173897463</v>
      </c>
    </row>
    <row r="76" spans="1:16" ht="15" customHeight="1" x14ac:dyDescent="0.3">
      <c r="A76" s="66" t="str">
        <f>'Gene Table'!D76</f>
        <v>FBXL20</v>
      </c>
      <c r="B76" s="18" t="s">
        <v>306</v>
      </c>
      <c r="C76" s="67">
        <v>22.99</v>
      </c>
      <c r="D76" s="67">
        <v>22.89</v>
      </c>
      <c r="E76" s="67">
        <v>23.23</v>
      </c>
      <c r="F76" s="68"/>
      <c r="G76" s="68"/>
      <c r="H76" s="68"/>
      <c r="I76" s="68"/>
      <c r="J76" s="68"/>
      <c r="K76" s="68"/>
      <c r="L76" s="68"/>
      <c r="M76" s="86"/>
      <c r="N76" s="86"/>
      <c r="O76" s="69">
        <f>IF(ISERROR(AVERAGE(Calculations!Q77:AB77)),"",AVERAGE(Calculations!Q77:AB77))</f>
        <v>23.036666666666665</v>
      </c>
      <c r="P76" s="70">
        <f>IF(ISERROR(STDEV(Calculations!Q77:AB77)),"",IF(COUNT(Calculations!Q77:AB77)&lt;3,"N/A",STDEV(Calculations!Q77:AB77)))</f>
        <v>0.1747378989610823</v>
      </c>
    </row>
    <row r="77" spans="1:16" ht="15" customHeight="1" x14ac:dyDescent="0.3">
      <c r="A77" s="66" t="str">
        <f>'Gene Table'!D77</f>
        <v>FBXL3</v>
      </c>
      <c r="B77" s="18" t="s">
        <v>307</v>
      </c>
      <c r="C77" s="67">
        <v>34.1</v>
      </c>
      <c r="D77" s="67">
        <v>34.729999999999997</v>
      </c>
      <c r="E77" s="67">
        <v>33.92</v>
      </c>
      <c r="F77" s="68"/>
      <c r="G77" s="68"/>
      <c r="H77" s="68"/>
      <c r="I77" s="68"/>
      <c r="J77" s="68"/>
      <c r="K77" s="68"/>
      <c r="L77" s="68"/>
      <c r="M77" s="86"/>
      <c r="N77" s="86"/>
      <c r="O77" s="69">
        <f>IF(ISERROR(AVERAGE(Calculations!Q78:AB78)),"",AVERAGE(Calculations!Q78:AB78))</f>
        <v>34.25</v>
      </c>
      <c r="P77" s="70">
        <f>IF(ISERROR(STDEV(Calculations!Q78:AB78)),"",IF(COUNT(Calculations!Q78:AB78)&lt;3,"N/A",STDEV(Calculations!Q78:AB78)))</f>
        <v>0.42532340636273208</v>
      </c>
    </row>
    <row r="78" spans="1:16" ht="15" customHeight="1" x14ac:dyDescent="0.3">
      <c r="A78" s="66" t="str">
        <f>'Gene Table'!D78</f>
        <v>FBXL4</v>
      </c>
      <c r="B78" s="18" t="s">
        <v>308</v>
      </c>
      <c r="C78" s="67">
        <v>21.65</v>
      </c>
      <c r="D78" s="67">
        <v>21.51</v>
      </c>
      <c r="E78" s="67">
        <v>21.93</v>
      </c>
      <c r="F78" s="68"/>
      <c r="G78" s="68"/>
      <c r="H78" s="68"/>
      <c r="I78" s="68"/>
      <c r="J78" s="68"/>
      <c r="K78" s="68"/>
      <c r="L78" s="68"/>
      <c r="M78" s="86"/>
      <c r="N78" s="86"/>
      <c r="O78" s="69">
        <f>IF(ISERROR(AVERAGE(Calculations!Q79:AB79)),"",AVERAGE(Calculations!Q79:AB79))</f>
        <v>21.696666666666669</v>
      </c>
      <c r="P78" s="70">
        <f>IF(ISERROR(STDEV(Calculations!Q79:AB79)),"",IF(COUNT(Calculations!Q79:AB79)&lt;3,"N/A",STDEV(Calculations!Q79:AB79)))</f>
        <v>0.21385353243127186</v>
      </c>
    </row>
    <row r="79" spans="1:16" ht="15" customHeight="1" x14ac:dyDescent="0.3">
      <c r="A79" s="66" t="str">
        <f>'Gene Table'!D79</f>
        <v>FBXL5</v>
      </c>
      <c r="B79" s="18" t="s">
        <v>309</v>
      </c>
      <c r="C79" s="67">
        <v>29.08</v>
      </c>
      <c r="D79" s="67">
        <v>28.85</v>
      </c>
      <c r="E79" s="67">
        <v>29.36</v>
      </c>
      <c r="F79" s="68"/>
      <c r="G79" s="68"/>
      <c r="H79" s="68"/>
      <c r="I79" s="68"/>
      <c r="J79" s="68"/>
      <c r="K79" s="68"/>
      <c r="L79" s="68"/>
      <c r="M79" s="86"/>
      <c r="N79" s="86"/>
      <c r="O79" s="69">
        <f>IF(ISERROR(AVERAGE(Calculations!Q80:AB80)),"",AVERAGE(Calculations!Q80:AB80))</f>
        <v>29.096666666666664</v>
      </c>
      <c r="P79" s="70">
        <f>IF(ISERROR(STDEV(Calculations!Q80:AB80)),"",IF(COUNT(Calculations!Q80:AB80)&lt;3,"N/A",STDEV(Calculations!Q80:AB80)))</f>
        <v>0.25540817005987271</v>
      </c>
    </row>
    <row r="80" spans="1:16" ht="15" customHeight="1" x14ac:dyDescent="0.3">
      <c r="A80" s="66" t="str">
        <f>'Gene Table'!D80</f>
        <v>FBXO11</v>
      </c>
      <c r="B80" s="18" t="s">
        <v>310</v>
      </c>
      <c r="C80" s="67">
        <v>26.16</v>
      </c>
      <c r="D80" s="67">
        <v>26.25</v>
      </c>
      <c r="E80" s="67">
        <v>26.33</v>
      </c>
      <c r="F80" s="68"/>
      <c r="G80" s="68"/>
      <c r="H80" s="68"/>
      <c r="I80" s="68"/>
      <c r="J80" s="68"/>
      <c r="K80" s="68"/>
      <c r="L80" s="68"/>
      <c r="M80" s="86"/>
      <c r="N80" s="86"/>
      <c r="O80" s="69">
        <f>IF(ISERROR(AVERAGE(Calculations!Q81:AB81)),"",AVERAGE(Calculations!Q81:AB81))</f>
        <v>26.246666666666666</v>
      </c>
      <c r="P80" s="70">
        <f>IF(ISERROR(STDEV(Calculations!Q81:AB81)),"",IF(COUNT(Calculations!Q81:AB81)&lt;3,"N/A",STDEV(Calculations!Q81:AB81)))</f>
        <v>8.504900548115292E-2</v>
      </c>
    </row>
    <row r="81" spans="1:16" ht="15" customHeight="1" x14ac:dyDescent="0.3">
      <c r="A81" s="66" t="str">
        <f>'Gene Table'!D81</f>
        <v>FBXO18</v>
      </c>
      <c r="B81" s="18" t="s">
        <v>311</v>
      </c>
      <c r="C81" s="67">
        <v>30.43</v>
      </c>
      <c r="D81" s="67">
        <v>30.3</v>
      </c>
      <c r="E81" s="67">
        <v>30.42</v>
      </c>
      <c r="F81" s="68"/>
      <c r="G81" s="68"/>
      <c r="H81" s="68"/>
      <c r="I81" s="68"/>
      <c r="J81" s="68"/>
      <c r="K81" s="68"/>
      <c r="L81" s="68"/>
      <c r="M81" s="86"/>
      <c r="N81" s="86"/>
      <c r="O81" s="69">
        <f>IF(ISERROR(AVERAGE(Calculations!Q82:AB82)),"",AVERAGE(Calculations!Q82:AB82))</f>
        <v>30.383333333333336</v>
      </c>
      <c r="P81" s="70">
        <f>IF(ISERROR(STDEV(Calculations!Q82:AB82)),"",IF(COUNT(Calculations!Q82:AB82)&lt;3,"N/A",STDEV(Calculations!Q82:AB82)))</f>
        <v>7.2341781380702283E-2</v>
      </c>
    </row>
    <row r="82" spans="1:16" ht="15" customHeight="1" x14ac:dyDescent="0.3">
      <c r="A82" s="66" t="str">
        <f>'Gene Table'!D82</f>
        <v>FBXO2</v>
      </c>
      <c r="B82" s="18" t="s">
        <v>312</v>
      </c>
      <c r="C82" s="67">
        <v>24.92</v>
      </c>
      <c r="D82" s="67">
        <v>24.76</v>
      </c>
      <c r="E82" s="67">
        <v>24.56</v>
      </c>
      <c r="F82" s="68"/>
      <c r="G82" s="68"/>
      <c r="H82" s="68"/>
      <c r="I82" s="68"/>
      <c r="J82" s="68"/>
      <c r="K82" s="68"/>
      <c r="L82" s="68"/>
      <c r="M82" s="86"/>
      <c r="N82" s="86"/>
      <c r="O82" s="69">
        <f>IF(ISERROR(AVERAGE(Calculations!Q83:AB83)),"",AVERAGE(Calculations!Q83:AB83))</f>
        <v>24.74666666666667</v>
      </c>
      <c r="P82" s="70">
        <f>IF(ISERROR(STDEV(Calculations!Q83:AB83)),"",IF(COUNT(Calculations!Q83:AB83)&lt;3,"N/A",STDEV(Calculations!Q83:AB83)))</f>
        <v>0.18036999011291729</v>
      </c>
    </row>
    <row r="83" spans="1:16" ht="15" customHeight="1" x14ac:dyDescent="0.3">
      <c r="A83" s="66" t="str">
        <f>'Gene Table'!D83</f>
        <v>FBXO21</v>
      </c>
      <c r="B83" s="18" t="s">
        <v>313</v>
      </c>
      <c r="C83" s="67">
        <v>35.82</v>
      </c>
      <c r="D83" s="67">
        <v>35.380000000000003</v>
      </c>
      <c r="E83" s="67">
        <v>35.15</v>
      </c>
      <c r="F83" s="68"/>
      <c r="G83" s="68"/>
      <c r="H83" s="68"/>
      <c r="I83" s="68"/>
      <c r="J83" s="68"/>
      <c r="K83" s="68"/>
      <c r="L83" s="68"/>
      <c r="M83" s="86"/>
      <c r="N83" s="86"/>
      <c r="O83" s="69">
        <f>IF(ISERROR(AVERAGE(Calculations!Q84:AB84)),"",AVERAGE(Calculations!Q84:AB84))</f>
        <v>35</v>
      </c>
      <c r="P83" s="70">
        <f>IF(ISERROR(STDEV(Calculations!Q84:AB84)),"",IF(COUNT(Calculations!Q84:AB84)&lt;3,"N/A",STDEV(Calculations!Q84:AB84)))</f>
        <v>0</v>
      </c>
    </row>
    <row r="84" spans="1:16" ht="15" customHeight="1" x14ac:dyDescent="0.3">
      <c r="A84" s="66" t="str">
        <f>'Gene Table'!D84</f>
        <v>FBXO25</v>
      </c>
      <c r="B84" s="18" t="s">
        <v>314</v>
      </c>
      <c r="C84" s="67">
        <v>26.77</v>
      </c>
      <c r="D84" s="67">
        <v>26.85</v>
      </c>
      <c r="E84" s="67">
        <v>27.04</v>
      </c>
      <c r="F84" s="68"/>
      <c r="G84" s="68"/>
      <c r="H84" s="68"/>
      <c r="I84" s="68"/>
      <c r="J84" s="68"/>
      <c r="K84" s="68"/>
      <c r="L84" s="68"/>
      <c r="M84" s="86"/>
      <c r="N84" s="86"/>
      <c r="O84" s="69">
        <f>IF(ISERROR(AVERAGE(Calculations!Q85:AB85)),"",AVERAGE(Calculations!Q85:AB85))</f>
        <v>26.886666666666667</v>
      </c>
      <c r="P84" s="70">
        <f>IF(ISERROR(STDEV(Calculations!Q85:AB85)),"",IF(COUNT(Calculations!Q85:AB85)&lt;3,"N/A",STDEV(Calculations!Q85:AB85)))</f>
        <v>0.13868429375143099</v>
      </c>
    </row>
    <row r="85" spans="1:16" ht="15" customHeight="1" x14ac:dyDescent="0.3">
      <c r="A85" s="66" t="str">
        <f>'Gene Table'!D85</f>
        <v>FBXO3</v>
      </c>
      <c r="B85" s="18" t="s">
        <v>315</v>
      </c>
      <c r="C85" s="67">
        <v>26.25</v>
      </c>
      <c r="D85" s="67">
        <v>26.23</v>
      </c>
      <c r="E85" s="67">
        <v>26.38</v>
      </c>
      <c r="F85" s="68"/>
      <c r="G85" s="68"/>
      <c r="H85" s="68"/>
      <c r="I85" s="68"/>
      <c r="J85" s="68"/>
      <c r="K85" s="68"/>
      <c r="L85" s="68"/>
      <c r="M85" s="86"/>
      <c r="N85" s="86"/>
      <c r="O85" s="69">
        <f>IF(ISERROR(AVERAGE(Calculations!Q86:AB86)),"",AVERAGE(Calculations!Q86:AB86))</f>
        <v>26.286666666666665</v>
      </c>
      <c r="P85" s="70">
        <f>IF(ISERROR(STDEV(Calculations!Q86:AB86)),"",IF(COUNT(Calculations!Q86:AB86)&lt;3,"N/A",STDEV(Calculations!Q86:AB86)))</f>
        <v>8.144527815247006E-2</v>
      </c>
    </row>
    <row r="86" spans="1:16" ht="15" customHeight="1" x14ac:dyDescent="0.3">
      <c r="A86" s="66" t="str">
        <f>'Gene Table'!D86</f>
        <v>FBXO30</v>
      </c>
      <c r="B86" s="18" t="s">
        <v>316</v>
      </c>
      <c r="C86" s="67">
        <v>22.3</v>
      </c>
      <c r="D86" s="67">
        <v>22.22</v>
      </c>
      <c r="E86" s="67">
        <v>22.28</v>
      </c>
      <c r="F86" s="68"/>
      <c r="G86" s="68"/>
      <c r="H86" s="68"/>
      <c r="I86" s="68"/>
      <c r="J86" s="68"/>
      <c r="K86" s="68"/>
      <c r="L86" s="68"/>
      <c r="M86" s="86"/>
      <c r="N86" s="86"/>
      <c r="O86" s="69">
        <f>IF(ISERROR(AVERAGE(Calculations!Q87:AB87)),"",AVERAGE(Calculations!Q87:AB87))</f>
        <v>22.266666666666666</v>
      </c>
      <c r="P86" s="70">
        <f>IF(ISERROR(STDEV(Calculations!Q87:AB87)),"",IF(COUNT(Calculations!Q87:AB87)&lt;3,"N/A",STDEV(Calculations!Q87:AB87)))</f>
        <v>4.1633319989323764E-2</v>
      </c>
    </row>
    <row r="87" spans="1:16" ht="15" customHeight="1" x14ac:dyDescent="0.3">
      <c r="A87" s="66" t="str">
        <f>'Gene Table'!D87</f>
        <v>FBXO31</v>
      </c>
      <c r="B87" s="18" t="s">
        <v>26916</v>
      </c>
      <c r="C87" s="67">
        <v>14.08</v>
      </c>
      <c r="D87" s="67">
        <v>14.02</v>
      </c>
      <c r="E87" s="67">
        <v>14.13</v>
      </c>
      <c r="F87" s="68"/>
      <c r="G87" s="68"/>
      <c r="H87" s="68"/>
      <c r="I87" s="68"/>
      <c r="J87" s="68"/>
      <c r="K87" s="68"/>
      <c r="L87" s="68"/>
      <c r="M87" s="86"/>
      <c r="N87" s="86"/>
      <c r="O87" s="69">
        <f>IF(ISERROR(AVERAGE(Calculations!Q88:AB88)),"",AVERAGE(Calculations!Q88:AB88))</f>
        <v>14.076666666666668</v>
      </c>
      <c r="P87" s="70">
        <f>IF(ISERROR(STDEV(Calculations!Q88:AB88)),"",IF(COUNT(Calculations!Q88:AB88)&lt;3,"N/A",STDEV(Calculations!Q88:AB88)))</f>
        <v>5.507570547286162E-2</v>
      </c>
    </row>
    <row r="88" spans="1:16" ht="15" customHeight="1" x14ac:dyDescent="0.3">
      <c r="A88" s="66" t="str">
        <f>'Gene Table'!D88</f>
        <v>FBXO32</v>
      </c>
      <c r="B88" s="18" t="s">
        <v>26917</v>
      </c>
      <c r="C88" s="67">
        <v>24.52</v>
      </c>
      <c r="D88" s="67">
        <v>24.44</v>
      </c>
      <c r="E88" s="67">
        <v>24.52</v>
      </c>
      <c r="F88" s="68"/>
      <c r="G88" s="68"/>
      <c r="H88" s="68"/>
      <c r="I88" s="68"/>
      <c r="J88" s="68"/>
      <c r="K88" s="68"/>
      <c r="L88" s="68"/>
      <c r="M88" s="86"/>
      <c r="N88" s="86"/>
      <c r="O88" s="69">
        <f>IF(ISERROR(AVERAGE(Calculations!Q89:AB89)),"",AVERAGE(Calculations!Q89:AB89))</f>
        <v>24.493333333333336</v>
      </c>
      <c r="P88" s="70">
        <f>IF(ISERROR(STDEV(Calculations!Q89:AB89)),"",IF(COUNT(Calculations!Q89:AB89)&lt;3,"N/A",STDEV(Calculations!Q89:AB89)))</f>
        <v>4.6188021535169078E-2</v>
      </c>
    </row>
    <row r="89" spans="1:16" ht="15" customHeight="1" x14ac:dyDescent="0.3">
      <c r="A89" s="66" t="str">
        <f>'Gene Table'!D89</f>
        <v>FBXO33</v>
      </c>
      <c r="B89" s="18" t="s">
        <v>26918</v>
      </c>
      <c r="C89" s="67">
        <v>18.559999999999999</v>
      </c>
      <c r="D89" s="67">
        <v>18.350000000000001</v>
      </c>
      <c r="E89" s="67">
        <v>18.739999999999998</v>
      </c>
      <c r="F89" s="68"/>
      <c r="G89" s="68"/>
      <c r="H89" s="68"/>
      <c r="I89" s="68"/>
      <c r="J89" s="68"/>
      <c r="K89" s="68"/>
      <c r="L89" s="68"/>
      <c r="M89" s="86"/>
      <c r="N89" s="86"/>
      <c r="O89" s="69">
        <f>IF(ISERROR(AVERAGE(Calculations!Q90:AB90)),"",AVERAGE(Calculations!Q90:AB90))</f>
        <v>18.549999999999997</v>
      </c>
      <c r="P89" s="70">
        <f>IF(ISERROR(STDEV(Calculations!Q90:AB90)),"",IF(COUNT(Calculations!Q90:AB90)&lt;3,"N/A",STDEV(Calculations!Q90:AB90)))</f>
        <v>0.19519221295942982</v>
      </c>
    </row>
    <row r="90" spans="1:16" ht="15" customHeight="1" x14ac:dyDescent="0.3">
      <c r="A90" s="66" t="str">
        <f>'Gene Table'!D90</f>
        <v>FBXO4</v>
      </c>
      <c r="B90" s="18" t="s">
        <v>26919</v>
      </c>
      <c r="C90" s="67">
        <v>17.89</v>
      </c>
      <c r="D90" s="67">
        <v>17.77</v>
      </c>
      <c r="E90" s="67">
        <v>18.010000000000002</v>
      </c>
      <c r="F90" s="68"/>
      <c r="G90" s="68"/>
      <c r="H90" s="68"/>
      <c r="I90" s="68"/>
      <c r="J90" s="68"/>
      <c r="K90" s="68"/>
      <c r="L90" s="68"/>
      <c r="M90" s="86"/>
      <c r="N90" s="86"/>
      <c r="O90" s="69">
        <f>IF(ISERROR(AVERAGE(Calculations!Q91:AB91)),"",AVERAGE(Calculations!Q91:AB91))</f>
        <v>17.89</v>
      </c>
      <c r="P90" s="70">
        <f>IF(ISERROR(STDEV(Calculations!Q91:AB91)),"",IF(COUNT(Calculations!Q91:AB91)&lt;3,"N/A",STDEV(Calculations!Q91:AB91)))</f>
        <v>0.12000000000000099</v>
      </c>
    </row>
    <row r="91" spans="1:16" ht="15" customHeight="1" x14ac:dyDescent="0.3">
      <c r="A91" s="66" t="str">
        <f>'Gene Table'!D91</f>
        <v>FBXO43</v>
      </c>
      <c r="B91" s="18" t="s">
        <v>26920</v>
      </c>
      <c r="C91" s="67">
        <v>17.3</v>
      </c>
      <c r="D91" s="67">
        <v>17.13</v>
      </c>
      <c r="E91" s="67">
        <v>17.48</v>
      </c>
      <c r="F91" s="68"/>
      <c r="G91" s="68"/>
      <c r="H91" s="68"/>
      <c r="I91" s="68"/>
      <c r="J91" s="68"/>
      <c r="K91" s="68"/>
      <c r="L91" s="68"/>
      <c r="M91" s="86"/>
      <c r="N91" s="86"/>
      <c r="O91" s="69">
        <f>IF(ISERROR(AVERAGE(Calculations!Q92:AB92)),"",AVERAGE(Calculations!Q92:AB92))</f>
        <v>17.303333333333331</v>
      </c>
      <c r="P91" s="70">
        <f>IF(ISERROR(STDEV(Calculations!Q92:AB92)),"",IF(COUNT(Calculations!Q92:AB92)&lt;3,"N/A",STDEV(Calculations!Q92:AB92)))</f>
        <v>0.17502380790433505</v>
      </c>
    </row>
    <row r="92" spans="1:16" ht="15" customHeight="1" x14ac:dyDescent="0.3">
      <c r="A92" s="66" t="str">
        <f>'Gene Table'!D92</f>
        <v>FBXO44</v>
      </c>
      <c r="B92" s="18" t="s">
        <v>26921</v>
      </c>
      <c r="C92" s="67">
        <v>40.090000000000003</v>
      </c>
      <c r="D92" s="67">
        <v>38.54</v>
      </c>
      <c r="E92" s="67">
        <v>39.79</v>
      </c>
      <c r="F92" s="68"/>
      <c r="G92" s="68"/>
      <c r="H92" s="68"/>
      <c r="I92" s="68"/>
      <c r="J92" s="68"/>
      <c r="K92" s="68"/>
      <c r="L92" s="68"/>
      <c r="M92" s="86"/>
      <c r="N92" s="86"/>
      <c r="O92" s="69">
        <f>IF(ISERROR(AVERAGE(Calculations!Q93:AB93)),"",AVERAGE(Calculations!Q93:AB93))</f>
        <v>35</v>
      </c>
      <c r="P92" s="70">
        <f>IF(ISERROR(STDEV(Calculations!Q93:AB93)),"",IF(COUNT(Calculations!Q93:AB93)&lt;3,"N/A",STDEV(Calculations!Q93:AB93)))</f>
        <v>0</v>
      </c>
    </row>
    <row r="93" spans="1:16" ht="15" customHeight="1" x14ac:dyDescent="0.3">
      <c r="A93" s="66" t="str">
        <f>'Gene Table'!D93</f>
        <v>FBXO5</v>
      </c>
      <c r="B93" s="18" t="s">
        <v>26922</v>
      </c>
      <c r="C93" s="67">
        <v>21.25</v>
      </c>
      <c r="D93" s="67">
        <v>21.2</v>
      </c>
      <c r="E93" s="67">
        <v>21.44</v>
      </c>
      <c r="F93" s="68"/>
      <c r="G93" s="68"/>
      <c r="H93" s="68"/>
      <c r="I93" s="68"/>
      <c r="J93" s="68"/>
      <c r="K93" s="68"/>
      <c r="L93" s="68"/>
      <c r="M93" s="86"/>
      <c r="N93" s="86"/>
      <c r="O93" s="69">
        <f>IF(ISERROR(AVERAGE(Calculations!Q94:AB94)),"",AVERAGE(Calculations!Q94:AB94))</f>
        <v>21.296666666666667</v>
      </c>
      <c r="P93" s="70">
        <f>IF(ISERROR(STDEV(Calculations!Q94:AB94)),"",IF(COUNT(Calculations!Q94:AB94)&lt;3,"N/A",STDEV(Calculations!Q94:AB94)))</f>
        <v>0.12662279942148486</v>
      </c>
    </row>
    <row r="94" spans="1:16" ht="15" customHeight="1" x14ac:dyDescent="0.3">
      <c r="A94" s="66" t="str">
        <f>'Gene Table'!D94</f>
        <v>FBXO6</v>
      </c>
      <c r="B94" s="18" t="s">
        <v>26923</v>
      </c>
      <c r="C94" s="67">
        <v>21.19</v>
      </c>
      <c r="D94" s="67">
        <v>21.15</v>
      </c>
      <c r="E94" s="67">
        <v>21.43</v>
      </c>
      <c r="F94" s="68"/>
      <c r="G94" s="68"/>
      <c r="H94" s="68"/>
      <c r="I94" s="68"/>
      <c r="J94" s="68"/>
      <c r="K94" s="68"/>
      <c r="L94" s="68"/>
      <c r="M94" s="86"/>
      <c r="N94" s="86"/>
      <c r="O94" s="69">
        <f>IF(ISERROR(AVERAGE(Calculations!Q95:AB95)),"",AVERAGE(Calculations!Q95:AB95))</f>
        <v>21.256666666666668</v>
      </c>
      <c r="P94" s="70">
        <f>IF(ISERROR(STDEV(Calculations!Q95:AB95)),"",IF(COUNT(Calculations!Q95:AB95)&lt;3,"N/A",STDEV(Calculations!Q95:AB95)))</f>
        <v>0.15143755588800736</v>
      </c>
    </row>
    <row r="95" spans="1:16" ht="15" customHeight="1" x14ac:dyDescent="0.3">
      <c r="A95" s="66" t="str">
        <f>'Gene Table'!D95</f>
        <v>FBXO7</v>
      </c>
      <c r="B95" s="18" t="s">
        <v>26924</v>
      </c>
      <c r="C95" s="67">
        <v>21.36</v>
      </c>
      <c r="D95" s="67">
        <v>21.23</v>
      </c>
      <c r="E95" s="67">
        <v>21.56</v>
      </c>
      <c r="F95" s="68"/>
      <c r="G95" s="68"/>
      <c r="H95" s="68"/>
      <c r="I95" s="68"/>
      <c r="J95" s="68"/>
      <c r="K95" s="68"/>
      <c r="L95" s="68"/>
      <c r="M95" s="86"/>
      <c r="N95" s="86"/>
      <c r="O95" s="69">
        <f>IF(ISERROR(AVERAGE(Calculations!Q96:AB96)),"",AVERAGE(Calculations!Q96:AB96))</f>
        <v>21.383333333333336</v>
      </c>
      <c r="P95" s="70">
        <f>IF(ISERROR(STDEV(Calculations!Q96:AB96)),"",IF(COUNT(Calculations!Q96:AB96)&lt;3,"N/A",STDEV(Calculations!Q96:AB96)))</f>
        <v>0.16623276853055494</v>
      </c>
    </row>
    <row r="96" spans="1:16" ht="15" customHeight="1" x14ac:dyDescent="0.3">
      <c r="A96" s="66" t="str">
        <f>'Gene Table'!D96</f>
        <v>FBXO9</v>
      </c>
      <c r="B96" s="18" t="s">
        <v>26925</v>
      </c>
      <c r="C96" s="67">
        <v>17.510000000000002</v>
      </c>
      <c r="D96" s="67">
        <v>17.53</v>
      </c>
      <c r="E96" s="67">
        <v>17.61</v>
      </c>
      <c r="F96" s="68"/>
      <c r="G96" s="68"/>
      <c r="H96" s="68"/>
      <c r="I96" s="68"/>
      <c r="J96" s="68"/>
      <c r="K96" s="68"/>
      <c r="L96" s="68"/>
      <c r="M96" s="86"/>
      <c r="N96" s="86"/>
      <c r="O96" s="69">
        <f>IF(ISERROR(AVERAGE(Calculations!Q97:AB97)),"",AVERAGE(Calculations!Q97:AB97))</f>
        <v>17.55</v>
      </c>
      <c r="P96" s="70">
        <f>IF(ISERROR(STDEV(Calculations!Q97:AB97)),"",IF(COUNT(Calculations!Q97:AB97)&lt;3,"N/A",STDEV(Calculations!Q97:AB97)))</f>
        <v>5.2915026221290684E-2</v>
      </c>
    </row>
    <row r="97" spans="1:16" ht="15" customHeight="1" x14ac:dyDescent="0.3">
      <c r="A97" s="66" t="str">
        <f>'Gene Table'!D97</f>
        <v>FBXW10</v>
      </c>
      <c r="B97" s="18" t="s">
        <v>26926</v>
      </c>
      <c r="C97" s="67">
        <v>17.64</v>
      </c>
      <c r="D97" s="67">
        <v>17.41</v>
      </c>
      <c r="E97" s="67">
        <v>17.54</v>
      </c>
      <c r="F97" s="71"/>
      <c r="G97" s="71"/>
      <c r="H97" s="71"/>
      <c r="I97" s="71"/>
      <c r="J97" s="71"/>
      <c r="K97" s="71"/>
      <c r="L97" s="71"/>
      <c r="M97" s="87"/>
      <c r="N97" s="87"/>
      <c r="O97" s="69">
        <f>IF(ISERROR(AVERAGE(Calculations!Q98:AB98)),"",AVERAGE(Calculations!Q98:AB98))</f>
        <v>17.529999999999998</v>
      </c>
      <c r="P97" s="70">
        <f>IF(ISERROR(STDEV(Calculations!Q98:AB98)),"",IF(COUNT(Calculations!Q98:AB98)&lt;3,"N/A",STDEV(Calculations!Q98:AB98)))</f>
        <v>0.11532562594670812</v>
      </c>
    </row>
    <row r="98" spans="1:16" ht="15" customHeight="1" x14ac:dyDescent="0.3">
      <c r="A98" s="66" t="str">
        <f>'Gene Table'!D98</f>
        <v>FBXW11</v>
      </c>
      <c r="B98" s="18" t="s">
        <v>26927</v>
      </c>
      <c r="C98" s="67">
        <v>17.899999999999999</v>
      </c>
      <c r="D98" s="67">
        <v>17.93</v>
      </c>
      <c r="E98" s="67">
        <v>17.66</v>
      </c>
      <c r="F98" s="71"/>
      <c r="G98" s="71"/>
      <c r="H98" s="71"/>
      <c r="I98" s="71"/>
      <c r="J98" s="71"/>
      <c r="K98" s="71"/>
      <c r="L98" s="71"/>
      <c r="M98" s="87"/>
      <c r="N98" s="87"/>
      <c r="O98" s="69">
        <f>IF(ISERROR(AVERAGE(Calculations!Q99:AB99)),"",AVERAGE(Calculations!Q99:AB99))</f>
        <v>17.829999999999998</v>
      </c>
      <c r="P98" s="70">
        <f>IF(ISERROR(STDEV(Calculations!Q99:AB99)),"",IF(COUNT(Calculations!Q99:AB99)&lt;3,"N/A",STDEV(Calculations!Q99:AB99)))</f>
        <v>0.1479864858694869</v>
      </c>
    </row>
    <row r="99" spans="1:16" ht="15" customHeight="1" x14ac:dyDescent="0.3">
      <c r="A99" s="66" t="str">
        <f>'Gene Table'!D99</f>
        <v>FBXW12</v>
      </c>
      <c r="B99" s="18" t="s">
        <v>317</v>
      </c>
      <c r="C99" s="67">
        <v>29.08</v>
      </c>
      <c r="D99" s="67">
        <v>29.02</v>
      </c>
      <c r="E99" s="67">
        <v>29.27</v>
      </c>
      <c r="F99" s="68"/>
      <c r="G99" s="68"/>
      <c r="H99" s="68"/>
      <c r="I99" s="68"/>
      <c r="J99" s="68"/>
      <c r="K99" s="68"/>
      <c r="L99" s="68"/>
      <c r="M99" s="86"/>
      <c r="N99" s="86"/>
      <c r="O99" s="69">
        <f>IF(ISERROR(AVERAGE(Calculations!Q100:AB100)),"",AVERAGE(Calculations!Q100:AB100))</f>
        <v>29.123333333333331</v>
      </c>
      <c r="P99" s="70">
        <f>IF(ISERROR(STDEV(Calculations!Q100:AB100)),"",IF(COUNT(Calculations!Q100:AB100)&lt;3,"N/A",STDEV(Calculations!Q100:AB100)))</f>
        <v>0.13051181300301284</v>
      </c>
    </row>
    <row r="100" spans="1:16" ht="15" customHeight="1" x14ac:dyDescent="0.3">
      <c r="A100" s="66" t="str">
        <f>'Gene Table'!D100</f>
        <v>FBXW2</v>
      </c>
      <c r="B100" s="18" t="s">
        <v>318</v>
      </c>
      <c r="C100" s="67">
        <v>32.020000000000003</v>
      </c>
      <c r="D100" s="67">
        <v>32.130000000000003</v>
      </c>
      <c r="E100" s="67">
        <v>31.96</v>
      </c>
      <c r="F100" s="68"/>
      <c r="G100" s="68"/>
      <c r="H100" s="68"/>
      <c r="I100" s="68"/>
      <c r="J100" s="68"/>
      <c r="K100" s="68"/>
      <c r="L100" s="68"/>
      <c r="M100" s="86"/>
      <c r="N100" s="86"/>
      <c r="O100" s="69">
        <f>IF(ISERROR(AVERAGE(Calculations!Q101:AB101)),"",AVERAGE(Calculations!Q101:AB101))</f>
        <v>32.036666666666669</v>
      </c>
      <c r="P100" s="70">
        <f>IF(ISERROR(STDEV(Calculations!Q101:AB101)),"",IF(COUNT(Calculations!Q101:AB101)&lt;3,"N/A",STDEV(Calculations!Q101:AB101)))</f>
        <v>8.6216781042517787E-2</v>
      </c>
    </row>
    <row r="101" spans="1:16" ht="15" customHeight="1" x14ac:dyDescent="0.3">
      <c r="A101" s="66" t="str">
        <f>'Gene Table'!D101</f>
        <v>FBXW4</v>
      </c>
      <c r="B101" s="18" t="s">
        <v>319</v>
      </c>
      <c r="C101" s="67">
        <v>33.83</v>
      </c>
      <c r="D101" s="67">
        <v>34.22</v>
      </c>
      <c r="E101" s="67">
        <v>33.090000000000003</v>
      </c>
      <c r="F101" s="68"/>
      <c r="G101" s="68"/>
      <c r="H101" s="68"/>
      <c r="I101" s="68"/>
      <c r="J101" s="68"/>
      <c r="K101" s="68"/>
      <c r="L101" s="68"/>
      <c r="M101" s="86"/>
      <c r="N101" s="86"/>
      <c r="O101" s="69">
        <f>IF(ISERROR(AVERAGE(Calculations!Q102:AB102)),"",AVERAGE(Calculations!Q102:AB102))</f>
        <v>33.713333333333331</v>
      </c>
      <c r="P101" s="70">
        <f>IF(ISERROR(STDEV(Calculations!Q102:AB102)),"",IF(COUNT(Calculations!Q102:AB102)&lt;3,"N/A",STDEV(Calculations!Q102:AB102)))</f>
        <v>0.57396283271073434</v>
      </c>
    </row>
    <row r="102" spans="1:16" ht="15" customHeight="1" x14ac:dyDescent="0.3">
      <c r="A102" s="66" t="str">
        <f>'Gene Table'!D102</f>
        <v>FBXW5</v>
      </c>
      <c r="B102" s="18" t="s">
        <v>320</v>
      </c>
      <c r="C102" s="67">
        <v>33.950000000000003</v>
      </c>
      <c r="D102" s="67">
        <v>33.26</v>
      </c>
      <c r="E102" s="67">
        <v>32.65</v>
      </c>
      <c r="F102" s="68"/>
      <c r="G102" s="68"/>
      <c r="H102" s="68"/>
      <c r="I102" s="68"/>
      <c r="J102" s="68"/>
      <c r="K102" s="68"/>
      <c r="L102" s="68"/>
      <c r="M102" s="86"/>
      <c r="N102" s="86"/>
      <c r="O102" s="69">
        <f>IF(ISERROR(AVERAGE(Calculations!Q103:AB103)),"",AVERAGE(Calculations!Q103:AB103))</f>
        <v>33.286666666666669</v>
      </c>
      <c r="P102" s="70">
        <f>IF(ISERROR(STDEV(Calculations!Q103:AB103)),"",IF(COUNT(Calculations!Q103:AB103)&lt;3,"N/A",STDEV(Calculations!Q103:AB103)))</f>
        <v>0.65041012702243206</v>
      </c>
    </row>
    <row r="103" spans="1:16" ht="15" customHeight="1" x14ac:dyDescent="0.3">
      <c r="A103" s="66" t="str">
        <f>'Gene Table'!D103</f>
        <v>FBXW7</v>
      </c>
      <c r="B103" s="18" t="s">
        <v>321</v>
      </c>
      <c r="C103" s="67" t="s">
        <v>364</v>
      </c>
      <c r="D103" s="67" t="s">
        <v>364</v>
      </c>
      <c r="E103" s="67" t="s">
        <v>364</v>
      </c>
      <c r="F103" s="68"/>
      <c r="G103" s="68"/>
      <c r="H103" s="68"/>
      <c r="I103" s="68"/>
      <c r="J103" s="68"/>
      <c r="K103" s="68"/>
      <c r="L103" s="68"/>
      <c r="M103" s="86"/>
      <c r="N103" s="86"/>
      <c r="O103" s="69">
        <f>IF(ISERROR(AVERAGE(Calculations!Q104:AB104)),"",AVERAGE(Calculations!Q104:AB104))</f>
        <v>35</v>
      </c>
      <c r="P103" s="70">
        <f>IF(ISERROR(STDEV(Calculations!Q104:AB104)),"",IF(COUNT(Calculations!Q104:AB104)&lt;3,"N/A",STDEV(Calculations!Q104:AB104)))</f>
        <v>0</v>
      </c>
    </row>
    <row r="104" spans="1:16" ht="15" customHeight="1" x14ac:dyDescent="0.3">
      <c r="A104" s="66" t="str">
        <f>'Gene Table'!D104</f>
        <v>FEM1B</v>
      </c>
      <c r="B104" s="18" t="s">
        <v>322</v>
      </c>
      <c r="C104" s="67">
        <v>29</v>
      </c>
      <c r="D104" s="67">
        <v>28.84</v>
      </c>
      <c r="E104" s="67">
        <v>28.53</v>
      </c>
      <c r="F104" s="68"/>
      <c r="G104" s="68"/>
      <c r="H104" s="68"/>
      <c r="I104" s="68"/>
      <c r="J104" s="68"/>
      <c r="K104" s="68"/>
      <c r="L104" s="68"/>
      <c r="M104" s="86"/>
      <c r="N104" s="86"/>
      <c r="O104" s="69">
        <f>IF(ISERROR(AVERAGE(Calculations!Q105:AB105)),"",AVERAGE(Calculations!Q105:AB105))</f>
        <v>28.790000000000003</v>
      </c>
      <c r="P104" s="70">
        <f>IF(ISERROR(STDEV(Calculations!Q105:AB105)),"",IF(COUNT(Calculations!Q105:AB105)&lt;3,"N/A",STDEV(Calculations!Q105:AB105)))</f>
        <v>0.23895606290696977</v>
      </c>
    </row>
    <row r="105" spans="1:16" ht="15" customHeight="1" x14ac:dyDescent="0.3">
      <c r="A105" s="66" t="str">
        <f>'Gene Table'!D105</f>
        <v>GAN</v>
      </c>
      <c r="B105" s="18" t="s">
        <v>323</v>
      </c>
      <c r="C105" s="67" t="s">
        <v>364</v>
      </c>
      <c r="D105" s="67">
        <v>37.049999999999997</v>
      </c>
      <c r="E105" s="67" t="s">
        <v>364</v>
      </c>
      <c r="F105" s="68"/>
      <c r="G105" s="68"/>
      <c r="H105" s="68"/>
      <c r="I105" s="68"/>
      <c r="J105" s="68"/>
      <c r="K105" s="68"/>
      <c r="L105" s="68"/>
      <c r="M105" s="86"/>
      <c r="N105" s="86"/>
      <c r="O105" s="69">
        <f>IF(ISERROR(AVERAGE(Calculations!Q106:AB106)),"",AVERAGE(Calculations!Q106:AB106))</f>
        <v>35</v>
      </c>
      <c r="P105" s="70">
        <f>IF(ISERROR(STDEV(Calculations!Q106:AB106)),"",IF(COUNT(Calculations!Q106:AB106)&lt;3,"N/A",STDEV(Calculations!Q106:AB106)))</f>
        <v>0</v>
      </c>
    </row>
    <row r="106" spans="1:16" ht="15" customHeight="1" x14ac:dyDescent="0.3">
      <c r="A106" s="66" t="str">
        <f>'Gene Table'!D106</f>
        <v>HACE1</v>
      </c>
      <c r="B106" s="18" t="s">
        <v>324</v>
      </c>
      <c r="C106" s="67">
        <v>27.33</v>
      </c>
      <c r="D106" s="67">
        <v>27.11</v>
      </c>
      <c r="E106" s="67">
        <v>27.31</v>
      </c>
      <c r="F106" s="68"/>
      <c r="G106" s="68"/>
      <c r="H106" s="68"/>
      <c r="I106" s="68"/>
      <c r="J106" s="68"/>
      <c r="K106" s="68"/>
      <c r="L106" s="68"/>
      <c r="M106" s="86"/>
      <c r="N106" s="86"/>
      <c r="O106" s="69">
        <f>IF(ISERROR(AVERAGE(Calculations!Q107:AB107)),"",AVERAGE(Calculations!Q107:AB107))</f>
        <v>27.25</v>
      </c>
      <c r="P106" s="70">
        <f>IF(ISERROR(STDEV(Calculations!Q107:AB107)),"",IF(COUNT(Calculations!Q107:AB107)&lt;3,"N/A",STDEV(Calculations!Q107:AB107)))</f>
        <v>0.12165525060596384</v>
      </c>
    </row>
    <row r="107" spans="1:16" ht="15" customHeight="1" x14ac:dyDescent="0.3">
      <c r="A107" s="66" t="str">
        <f>'Gene Table'!D107</f>
        <v>HECTD1</v>
      </c>
      <c r="B107" s="18" t="s">
        <v>325</v>
      </c>
      <c r="C107" s="67">
        <v>25.52</v>
      </c>
      <c r="D107" s="67">
        <v>25.6</v>
      </c>
      <c r="E107" s="67">
        <v>25.81</v>
      </c>
      <c r="F107" s="68"/>
      <c r="G107" s="68"/>
      <c r="H107" s="68"/>
      <c r="I107" s="68"/>
      <c r="J107" s="68"/>
      <c r="K107" s="68"/>
      <c r="L107" s="68"/>
      <c r="M107" s="86"/>
      <c r="N107" s="86"/>
      <c r="O107" s="69">
        <f>IF(ISERROR(AVERAGE(Calculations!Q108:AB108)),"",AVERAGE(Calculations!Q108:AB108))</f>
        <v>25.643333333333334</v>
      </c>
      <c r="P107" s="70">
        <f>IF(ISERROR(STDEV(Calculations!Q108:AB108)),"",IF(COUNT(Calculations!Q108:AB108)&lt;3,"N/A",STDEV(Calculations!Q108:AB108)))</f>
        <v>0.14977761292440572</v>
      </c>
    </row>
    <row r="108" spans="1:16" ht="15" customHeight="1" x14ac:dyDescent="0.3">
      <c r="A108" s="66" t="str">
        <f>'Gene Table'!D108</f>
        <v>HECTD3</v>
      </c>
      <c r="B108" s="18" t="s">
        <v>326</v>
      </c>
      <c r="C108" s="67">
        <v>27.12</v>
      </c>
      <c r="D108" s="67">
        <v>27.21</v>
      </c>
      <c r="E108" s="67">
        <v>27.12</v>
      </c>
      <c r="F108" s="68"/>
      <c r="G108" s="68"/>
      <c r="H108" s="68"/>
      <c r="I108" s="68"/>
      <c r="J108" s="68"/>
      <c r="K108" s="68"/>
      <c r="L108" s="68"/>
      <c r="M108" s="86"/>
      <c r="N108" s="86"/>
      <c r="O108" s="69">
        <f>IF(ISERROR(AVERAGE(Calculations!Q109:AB109)),"",AVERAGE(Calculations!Q109:AB109))</f>
        <v>27.150000000000002</v>
      </c>
      <c r="P108" s="70">
        <f>IF(ISERROR(STDEV(Calculations!Q109:AB109)),"",IF(COUNT(Calculations!Q109:AB109)&lt;3,"N/A",STDEV(Calculations!Q109:AB109)))</f>
        <v>5.1961524227066236E-2</v>
      </c>
    </row>
    <row r="109" spans="1:16" ht="15" customHeight="1" x14ac:dyDescent="0.3">
      <c r="A109" s="66" t="str">
        <f>'Gene Table'!D109</f>
        <v>HECW1</v>
      </c>
      <c r="B109" s="18" t="s">
        <v>327</v>
      </c>
      <c r="C109" s="67">
        <v>35.53</v>
      </c>
      <c r="D109" s="67">
        <v>36.21</v>
      </c>
      <c r="E109" s="67">
        <v>37.659999999999997</v>
      </c>
      <c r="F109" s="68"/>
      <c r="G109" s="68"/>
      <c r="H109" s="68"/>
      <c r="I109" s="68"/>
      <c r="J109" s="68"/>
      <c r="K109" s="68"/>
      <c r="L109" s="68"/>
      <c r="M109" s="86"/>
      <c r="N109" s="86"/>
      <c r="O109" s="69">
        <f>IF(ISERROR(AVERAGE(Calculations!Q110:AB110)),"",AVERAGE(Calculations!Q110:AB110))</f>
        <v>35</v>
      </c>
      <c r="P109" s="70">
        <f>IF(ISERROR(STDEV(Calculations!Q110:AB110)),"",IF(COUNT(Calculations!Q110:AB110)&lt;3,"N/A",STDEV(Calculations!Q110:AB110)))</f>
        <v>0</v>
      </c>
    </row>
    <row r="110" spans="1:16" ht="15" customHeight="1" x14ac:dyDescent="0.3">
      <c r="A110" s="66" t="str">
        <f>'Gene Table'!D110</f>
        <v>HERC1</v>
      </c>
      <c r="B110" s="18" t="s">
        <v>328</v>
      </c>
      <c r="C110" s="67">
        <v>23.03</v>
      </c>
      <c r="D110" s="67">
        <v>23.28</v>
      </c>
      <c r="E110" s="67">
        <v>23.16</v>
      </c>
      <c r="F110" s="68"/>
      <c r="G110" s="68"/>
      <c r="H110" s="68"/>
      <c r="I110" s="68"/>
      <c r="J110" s="68"/>
      <c r="K110" s="68"/>
      <c r="L110" s="68"/>
      <c r="M110" s="86"/>
      <c r="N110" s="86"/>
      <c r="O110" s="69">
        <f>IF(ISERROR(AVERAGE(Calculations!Q111:AB111)),"",AVERAGE(Calculations!Q111:AB111))</f>
        <v>23.156666666666666</v>
      </c>
      <c r="P110" s="70">
        <f>IF(ISERROR(STDEV(Calculations!Q111:AB111)),"",IF(COUNT(Calculations!Q111:AB111)&lt;3,"N/A",STDEV(Calculations!Q111:AB111)))</f>
        <v>0.12503332889007365</v>
      </c>
    </row>
    <row r="111" spans="1:16" ht="15" customHeight="1" x14ac:dyDescent="0.3">
      <c r="A111" s="66" t="str">
        <f>'Gene Table'!D111</f>
        <v>HERC2</v>
      </c>
      <c r="B111" s="18" t="s">
        <v>26928</v>
      </c>
      <c r="C111" s="67">
        <v>34.1</v>
      </c>
      <c r="D111" s="67">
        <v>34.36</v>
      </c>
      <c r="E111" s="67">
        <v>32.92</v>
      </c>
      <c r="F111" s="68"/>
      <c r="G111" s="68"/>
      <c r="H111" s="68"/>
      <c r="I111" s="68"/>
      <c r="J111" s="68"/>
      <c r="K111" s="68"/>
      <c r="L111" s="68"/>
      <c r="M111" s="86"/>
      <c r="N111" s="86"/>
      <c r="O111" s="69">
        <f>IF(ISERROR(AVERAGE(Calculations!Q112:AB112)),"",AVERAGE(Calculations!Q112:AB112))</f>
        <v>33.793333333333337</v>
      </c>
      <c r="P111" s="70">
        <f>IF(ISERROR(STDEV(Calculations!Q112:AB112)),"",IF(COUNT(Calculations!Q112:AB112)&lt;3,"N/A",STDEV(Calculations!Q112:AB112)))</f>
        <v>0.76741991981791302</v>
      </c>
    </row>
    <row r="112" spans="1:16" ht="15" customHeight="1" x14ac:dyDescent="0.3">
      <c r="A112" s="66" t="str">
        <f>'Gene Table'!D112</f>
        <v>HERC3</v>
      </c>
      <c r="B112" s="18" t="s">
        <v>26929</v>
      </c>
      <c r="C112" s="67">
        <v>33.130000000000003</v>
      </c>
      <c r="D112" s="67">
        <v>36.08</v>
      </c>
      <c r="E112" s="67">
        <v>34.1</v>
      </c>
      <c r="F112" s="68"/>
      <c r="G112" s="68"/>
      <c r="H112" s="68"/>
      <c r="I112" s="68"/>
      <c r="J112" s="68"/>
      <c r="K112" s="68"/>
      <c r="L112" s="68"/>
      <c r="M112" s="86"/>
      <c r="N112" s="86"/>
      <c r="O112" s="69">
        <f>IF(ISERROR(AVERAGE(Calculations!Q113:AB113)),"",AVERAGE(Calculations!Q113:AB113))</f>
        <v>34.076666666666661</v>
      </c>
      <c r="P112" s="70">
        <f>IF(ISERROR(STDEV(Calculations!Q113:AB113)),"",IF(COUNT(Calculations!Q113:AB113)&lt;3,"N/A",STDEV(Calculations!Q113:AB113)))</f>
        <v>0.93521833457932746</v>
      </c>
    </row>
    <row r="113" spans="1:16" ht="15" customHeight="1" x14ac:dyDescent="0.3">
      <c r="A113" s="66" t="str">
        <f>'Gene Table'!D113</f>
        <v>HERC4</v>
      </c>
      <c r="B113" s="18" t="s">
        <v>26930</v>
      </c>
      <c r="C113" s="67">
        <v>25.3</v>
      </c>
      <c r="D113" s="67">
        <v>25.36</v>
      </c>
      <c r="E113" s="67">
        <v>25.3</v>
      </c>
      <c r="F113" s="68"/>
      <c r="G113" s="68"/>
      <c r="H113" s="68"/>
      <c r="I113" s="68"/>
      <c r="J113" s="68"/>
      <c r="K113" s="68"/>
      <c r="L113" s="68"/>
      <c r="M113" s="86"/>
      <c r="N113" s="86"/>
      <c r="O113" s="69">
        <f>IF(ISERROR(AVERAGE(Calculations!Q114:AB114)),"",AVERAGE(Calculations!Q114:AB114))</f>
        <v>25.319999999999997</v>
      </c>
      <c r="P113" s="70">
        <f>IF(ISERROR(STDEV(Calculations!Q114:AB114)),"",IF(COUNT(Calculations!Q114:AB114)&lt;3,"N/A",STDEV(Calculations!Q114:AB114)))</f>
        <v>3.4641016151376811E-2</v>
      </c>
    </row>
    <row r="114" spans="1:16" ht="15" customHeight="1" x14ac:dyDescent="0.3">
      <c r="A114" s="66" t="str">
        <f>'Gene Table'!D114</f>
        <v>HERC5</v>
      </c>
      <c r="B114" s="18" t="s">
        <v>26931</v>
      </c>
      <c r="C114" s="67" t="s">
        <v>364</v>
      </c>
      <c r="D114" s="67" t="s">
        <v>364</v>
      </c>
      <c r="E114" s="67" t="s">
        <v>364</v>
      </c>
      <c r="F114" s="68"/>
      <c r="G114" s="68"/>
      <c r="H114" s="68"/>
      <c r="I114" s="68"/>
      <c r="J114" s="68"/>
      <c r="K114" s="68"/>
      <c r="L114" s="68"/>
      <c r="M114" s="86"/>
      <c r="N114" s="86"/>
      <c r="O114" s="69">
        <f>IF(ISERROR(AVERAGE(Calculations!Q115:AB115)),"",AVERAGE(Calculations!Q115:AB115))</f>
        <v>35</v>
      </c>
      <c r="P114" s="70">
        <f>IF(ISERROR(STDEV(Calculations!Q115:AB115)),"",IF(COUNT(Calculations!Q115:AB115)&lt;3,"N/A",STDEV(Calculations!Q115:AB115)))</f>
        <v>0</v>
      </c>
    </row>
    <row r="115" spans="1:16" ht="15" customHeight="1" x14ac:dyDescent="0.3">
      <c r="A115" s="66" t="str">
        <f>'Gene Table'!D115</f>
        <v>HERC6</v>
      </c>
      <c r="B115" s="18" t="s">
        <v>26932</v>
      </c>
      <c r="C115" s="67" t="s">
        <v>364</v>
      </c>
      <c r="D115" s="67">
        <v>36.130000000000003</v>
      </c>
      <c r="E115" s="67" t="s">
        <v>364</v>
      </c>
      <c r="F115" s="68"/>
      <c r="G115" s="68"/>
      <c r="H115" s="68"/>
      <c r="I115" s="68"/>
      <c r="J115" s="68"/>
      <c r="K115" s="68"/>
      <c r="L115" s="68"/>
      <c r="M115" s="86"/>
      <c r="N115" s="86"/>
      <c r="O115" s="69">
        <f>IF(ISERROR(AVERAGE(Calculations!Q116:AB116)),"",AVERAGE(Calculations!Q116:AB116))</f>
        <v>35</v>
      </c>
      <c r="P115" s="70">
        <f>IF(ISERROR(STDEV(Calculations!Q116:AB116)),"",IF(COUNT(Calculations!Q116:AB116)&lt;3,"N/A",STDEV(Calculations!Q116:AB116)))</f>
        <v>0</v>
      </c>
    </row>
    <row r="116" spans="1:16" ht="15" customHeight="1" x14ac:dyDescent="0.3">
      <c r="A116" s="66" t="str">
        <f>'Gene Table'!D116</f>
        <v>HLTF</v>
      </c>
      <c r="B116" s="18" t="s">
        <v>26933</v>
      </c>
      <c r="C116" s="67" t="s">
        <v>364</v>
      </c>
      <c r="D116" s="67">
        <v>38.61</v>
      </c>
      <c r="E116" s="67">
        <v>37.43</v>
      </c>
      <c r="F116" s="68"/>
      <c r="G116" s="68"/>
      <c r="H116" s="68"/>
      <c r="I116" s="68"/>
      <c r="J116" s="68"/>
      <c r="K116" s="68"/>
      <c r="L116" s="68"/>
      <c r="M116" s="86"/>
      <c r="N116" s="86"/>
      <c r="O116" s="69">
        <f>IF(ISERROR(AVERAGE(Calculations!Q117:AB117)),"",AVERAGE(Calculations!Q117:AB117))</f>
        <v>35</v>
      </c>
      <c r="P116" s="70">
        <f>IF(ISERROR(STDEV(Calculations!Q117:AB117)),"",IF(COUNT(Calculations!Q117:AB117)&lt;3,"N/A",STDEV(Calculations!Q117:AB117)))</f>
        <v>0</v>
      </c>
    </row>
    <row r="117" spans="1:16" ht="15" customHeight="1" x14ac:dyDescent="0.3">
      <c r="A117" s="66" t="str">
        <f>'Gene Table'!D117</f>
        <v>HUWE1</v>
      </c>
      <c r="B117" s="18" t="s">
        <v>26934</v>
      </c>
      <c r="C117" s="67">
        <v>33.119999999999997</v>
      </c>
      <c r="D117" s="67">
        <v>36.53</v>
      </c>
      <c r="E117" s="67" t="s">
        <v>364</v>
      </c>
      <c r="F117" s="68"/>
      <c r="G117" s="68"/>
      <c r="H117" s="68"/>
      <c r="I117" s="68"/>
      <c r="J117" s="68"/>
      <c r="K117" s="68"/>
      <c r="L117" s="68"/>
      <c r="M117" s="86"/>
      <c r="N117" s="86"/>
      <c r="O117" s="69">
        <f>IF(ISERROR(AVERAGE(Calculations!Q118:AB118)),"",AVERAGE(Calculations!Q118:AB118))</f>
        <v>34.373333333333335</v>
      </c>
      <c r="P117" s="70">
        <f>IF(ISERROR(STDEV(Calculations!Q118:AB118)),"",IF(COUNT(Calculations!Q118:AB118)&lt;3,"N/A",STDEV(Calculations!Q118:AB118)))</f>
        <v>1.085418506076498</v>
      </c>
    </row>
    <row r="118" spans="1:16" ht="15" customHeight="1" x14ac:dyDescent="0.3">
      <c r="A118" s="66" t="str">
        <f>'Gene Table'!D118</f>
        <v>IRAK1</v>
      </c>
      <c r="B118" s="18" t="s">
        <v>26935</v>
      </c>
      <c r="C118" s="67">
        <v>33.369999999999997</v>
      </c>
      <c r="D118" s="67">
        <v>33.47</v>
      </c>
      <c r="E118" s="67">
        <v>31.59</v>
      </c>
      <c r="F118" s="68"/>
      <c r="G118" s="68"/>
      <c r="H118" s="68"/>
      <c r="I118" s="68"/>
      <c r="J118" s="68"/>
      <c r="K118" s="68"/>
      <c r="L118" s="68"/>
      <c r="M118" s="86"/>
      <c r="N118" s="86"/>
      <c r="O118" s="69">
        <f>IF(ISERROR(AVERAGE(Calculations!Q119:AB119)),"",AVERAGE(Calculations!Q119:AB119))</f>
        <v>32.81</v>
      </c>
      <c r="P118" s="70">
        <f>IF(ISERROR(STDEV(Calculations!Q119:AB119)),"",IF(COUNT(Calculations!Q119:AB119)&lt;3,"N/A",STDEV(Calculations!Q119:AB119)))</f>
        <v>1.0577334257741873</v>
      </c>
    </row>
    <row r="119" spans="1:16" ht="15" customHeight="1" x14ac:dyDescent="0.3">
      <c r="A119" s="66" t="str">
        <f>'Gene Table'!D119</f>
        <v>IRF2BPL</v>
      </c>
      <c r="B119" s="18" t="s">
        <v>26936</v>
      </c>
      <c r="C119" s="67" t="s">
        <v>364</v>
      </c>
      <c r="D119" s="67">
        <v>38.270000000000003</v>
      </c>
      <c r="E119" s="67" t="s">
        <v>364</v>
      </c>
      <c r="F119" s="68"/>
      <c r="G119" s="68"/>
      <c r="H119" s="68"/>
      <c r="I119" s="68"/>
      <c r="J119" s="68"/>
      <c r="K119" s="68"/>
      <c r="L119" s="68"/>
      <c r="M119" s="86"/>
      <c r="N119" s="86"/>
      <c r="O119" s="69">
        <f>IF(ISERROR(AVERAGE(Calculations!Q120:AB120)),"",AVERAGE(Calculations!Q120:AB120))</f>
        <v>35</v>
      </c>
      <c r="P119" s="70">
        <f>IF(ISERROR(STDEV(Calculations!Q120:AB120)),"",IF(COUNT(Calculations!Q120:AB120)&lt;3,"N/A",STDEV(Calculations!Q120:AB120)))</f>
        <v>0</v>
      </c>
    </row>
    <row r="120" spans="1:16" ht="15" customHeight="1" x14ac:dyDescent="0.3">
      <c r="A120" s="66" t="str">
        <f>'Gene Table'!D120</f>
        <v>ITCH</v>
      </c>
      <c r="B120" s="18" t="s">
        <v>26937</v>
      </c>
      <c r="C120" s="67">
        <v>38.33</v>
      </c>
      <c r="D120" s="67" t="s">
        <v>364</v>
      </c>
      <c r="E120" s="67" t="s">
        <v>364</v>
      </c>
      <c r="F120" s="68"/>
      <c r="G120" s="68"/>
      <c r="H120" s="68"/>
      <c r="I120" s="68"/>
      <c r="J120" s="68"/>
      <c r="K120" s="68"/>
      <c r="L120" s="68"/>
      <c r="M120" s="86"/>
      <c r="N120" s="86"/>
      <c r="O120" s="69">
        <f>IF(ISERROR(AVERAGE(Calculations!Q121:AB121)),"",AVERAGE(Calculations!Q121:AB121))</f>
        <v>35</v>
      </c>
      <c r="P120" s="70">
        <f>IF(ISERROR(STDEV(Calculations!Q121:AB121)),"",IF(COUNT(Calculations!Q121:AB121)&lt;3,"N/A",STDEV(Calculations!Q121:AB121)))</f>
        <v>0</v>
      </c>
    </row>
    <row r="121" spans="1:16" ht="15" customHeight="1" x14ac:dyDescent="0.3">
      <c r="A121" s="66" t="str">
        <f>'Gene Table'!D121</f>
        <v>KLHL41</v>
      </c>
      <c r="B121" s="18" t="s">
        <v>26938</v>
      </c>
      <c r="C121" s="67">
        <v>35.14</v>
      </c>
      <c r="D121" s="67">
        <v>36.71</v>
      </c>
      <c r="E121" s="67">
        <v>34.83</v>
      </c>
      <c r="F121" s="68"/>
      <c r="G121" s="68"/>
      <c r="H121" s="68"/>
      <c r="I121" s="68"/>
      <c r="J121" s="68"/>
      <c r="K121" s="68"/>
      <c r="L121" s="68"/>
      <c r="M121" s="86"/>
      <c r="N121" s="86"/>
      <c r="O121" s="69">
        <f>IF(ISERROR(AVERAGE(Calculations!Q122:AB122)),"",AVERAGE(Calculations!Q122:AB122))</f>
        <v>34.943333333333335</v>
      </c>
      <c r="P121" s="70">
        <f>IF(ISERROR(STDEV(Calculations!Q122:AB122)),"",IF(COUNT(Calculations!Q122:AB122)&lt;3,"N/A",STDEV(Calculations!Q122:AB122)))</f>
        <v>9.8149545762237361E-2</v>
      </c>
    </row>
    <row r="122" spans="1:16" ht="15" customHeight="1" x14ac:dyDescent="0.3">
      <c r="A122" s="66" t="str">
        <f>'Gene Table'!D122</f>
        <v>KBTBD7</v>
      </c>
      <c r="B122" s="18" t="s">
        <v>26939</v>
      </c>
      <c r="C122" s="67">
        <v>29.4</v>
      </c>
      <c r="D122" s="67">
        <v>29.83</v>
      </c>
      <c r="E122" s="67">
        <v>29.71</v>
      </c>
      <c r="F122" s="68"/>
      <c r="G122" s="68"/>
      <c r="H122" s="68"/>
      <c r="I122" s="68"/>
      <c r="J122" s="68"/>
      <c r="K122" s="68"/>
      <c r="L122" s="68"/>
      <c r="M122" s="86"/>
      <c r="N122" s="86"/>
      <c r="O122" s="69">
        <f>IF(ISERROR(AVERAGE(Calculations!Q123:AB123)),"",AVERAGE(Calculations!Q123:AB123))</f>
        <v>29.646666666666665</v>
      </c>
      <c r="P122" s="70">
        <f>IF(ISERROR(STDEV(Calculations!Q123:AB123)),"",IF(COUNT(Calculations!Q123:AB123)&lt;3,"N/A",STDEV(Calculations!Q123:AB123)))</f>
        <v>0.22188585654190179</v>
      </c>
    </row>
    <row r="123" spans="1:16" ht="15" customHeight="1" x14ac:dyDescent="0.3">
      <c r="A123" s="66" t="str">
        <f>'Gene Table'!D123</f>
        <v>KCTD10</v>
      </c>
      <c r="B123" s="18" t="s">
        <v>329</v>
      </c>
      <c r="C123" s="67" t="s">
        <v>364</v>
      </c>
      <c r="D123" s="67">
        <v>39.229999999999997</v>
      </c>
      <c r="E123" s="67" t="s">
        <v>364</v>
      </c>
      <c r="F123" s="68"/>
      <c r="G123" s="68"/>
      <c r="H123" s="68"/>
      <c r="I123" s="68"/>
      <c r="J123" s="68"/>
      <c r="K123" s="68"/>
      <c r="L123" s="68"/>
      <c r="M123" s="86"/>
      <c r="N123" s="86"/>
      <c r="O123" s="69">
        <f>IF(ISERROR(AVERAGE(Calculations!Q124:AB124)),"",AVERAGE(Calculations!Q124:AB124))</f>
        <v>35</v>
      </c>
      <c r="P123" s="70">
        <f>IF(ISERROR(STDEV(Calculations!Q124:AB124)),"",IF(COUNT(Calculations!Q124:AB124)&lt;3,"N/A",STDEV(Calculations!Q124:AB124)))</f>
        <v>0</v>
      </c>
    </row>
    <row r="124" spans="1:16" ht="15" customHeight="1" x14ac:dyDescent="0.3">
      <c r="A124" s="66" t="str">
        <f>'Gene Table'!D124</f>
        <v>KEAP1</v>
      </c>
      <c r="B124" s="18" t="s">
        <v>330</v>
      </c>
      <c r="C124" s="67">
        <v>29.25</v>
      </c>
      <c r="D124" s="67">
        <v>29.17</v>
      </c>
      <c r="E124" s="67">
        <v>28.79</v>
      </c>
      <c r="F124" s="68"/>
      <c r="G124" s="68"/>
      <c r="H124" s="68"/>
      <c r="I124" s="68"/>
      <c r="J124" s="68"/>
      <c r="K124" s="68"/>
      <c r="L124" s="68"/>
      <c r="M124" s="86"/>
      <c r="N124" s="86"/>
      <c r="O124" s="69">
        <f>IF(ISERROR(AVERAGE(Calculations!Q125:AB125)),"",AVERAGE(Calculations!Q125:AB125))</f>
        <v>29.070000000000004</v>
      </c>
      <c r="P124" s="70">
        <f>IF(ISERROR(STDEV(Calculations!Q125:AB125)),"",IF(COUNT(Calculations!Q125:AB125)&lt;3,"N/A",STDEV(Calculations!Q125:AB125)))</f>
        <v>0.24576411454889097</v>
      </c>
    </row>
    <row r="125" spans="1:16" ht="15" customHeight="1" x14ac:dyDescent="0.3">
      <c r="A125" s="66" t="str">
        <f>'Gene Table'!D125</f>
        <v>KLHL13</v>
      </c>
      <c r="B125" s="18" t="s">
        <v>331</v>
      </c>
      <c r="C125" s="67">
        <v>22.38</v>
      </c>
      <c r="D125" s="67">
        <v>22.43</v>
      </c>
      <c r="E125" s="67">
        <v>22.43</v>
      </c>
      <c r="F125" s="68"/>
      <c r="G125" s="68"/>
      <c r="H125" s="68"/>
      <c r="I125" s="68"/>
      <c r="J125" s="68"/>
      <c r="K125" s="68"/>
      <c r="L125" s="68"/>
      <c r="M125" s="86"/>
      <c r="N125" s="86"/>
      <c r="O125" s="69">
        <f>IF(ISERROR(AVERAGE(Calculations!Q126:AB126)),"",AVERAGE(Calculations!Q126:AB126))</f>
        <v>22.413333333333338</v>
      </c>
      <c r="P125" s="70">
        <f>IF(ISERROR(STDEV(Calculations!Q126:AB126)),"",IF(COUNT(Calculations!Q126:AB126)&lt;3,"N/A",STDEV(Calculations!Q126:AB126)))</f>
        <v>2.88675134594817E-2</v>
      </c>
    </row>
    <row r="126" spans="1:16" ht="15" customHeight="1" x14ac:dyDescent="0.3">
      <c r="A126" s="66" t="str">
        <f>'Gene Table'!D126</f>
        <v>KLHL2</v>
      </c>
      <c r="B126" s="18" t="s">
        <v>332</v>
      </c>
      <c r="C126" s="67">
        <v>28.7</v>
      </c>
      <c r="D126" s="67">
        <v>28.21</v>
      </c>
      <c r="E126" s="67">
        <v>28.29</v>
      </c>
      <c r="F126" s="68"/>
      <c r="G126" s="68"/>
      <c r="H126" s="68"/>
      <c r="I126" s="68"/>
      <c r="J126" s="68"/>
      <c r="K126" s="68"/>
      <c r="L126" s="68"/>
      <c r="M126" s="86"/>
      <c r="N126" s="86"/>
      <c r="O126" s="69">
        <f>IF(ISERROR(AVERAGE(Calculations!Q127:AB127)),"",AVERAGE(Calculations!Q127:AB127))</f>
        <v>28.399999999999995</v>
      </c>
      <c r="P126" s="70">
        <f>IF(ISERROR(STDEV(Calculations!Q127:AB127)),"",IF(COUNT(Calculations!Q127:AB127)&lt;3,"N/A",STDEV(Calculations!Q127:AB127)))</f>
        <v>0.26286878856189777</v>
      </c>
    </row>
    <row r="127" spans="1:16" ht="15" customHeight="1" x14ac:dyDescent="0.3">
      <c r="A127" s="66" t="str">
        <f>'Gene Table'!D127</f>
        <v>KLHL20</v>
      </c>
      <c r="B127" s="18" t="s">
        <v>333</v>
      </c>
      <c r="C127" s="67">
        <v>27.23</v>
      </c>
      <c r="D127" s="67">
        <v>27.15</v>
      </c>
      <c r="E127" s="67">
        <v>27.24</v>
      </c>
      <c r="F127" s="68"/>
      <c r="G127" s="68"/>
      <c r="H127" s="68"/>
      <c r="I127" s="68"/>
      <c r="J127" s="68"/>
      <c r="K127" s="68"/>
      <c r="L127" s="68"/>
      <c r="M127" s="86"/>
      <c r="N127" s="86"/>
      <c r="O127" s="69">
        <f>IF(ISERROR(AVERAGE(Calculations!Q128:AB128)),"",AVERAGE(Calculations!Q128:AB128))</f>
        <v>27.206666666666663</v>
      </c>
      <c r="P127" s="70">
        <f>IF(ISERROR(STDEV(Calculations!Q128:AB128)),"",IF(COUNT(Calculations!Q128:AB128)&lt;3,"N/A",STDEV(Calculations!Q128:AB128)))</f>
        <v>4.932882862316286E-2</v>
      </c>
    </row>
    <row r="128" spans="1:16" ht="15" customHeight="1" x14ac:dyDescent="0.3">
      <c r="A128" s="66" t="str">
        <f>'Gene Table'!D128</f>
        <v>KLHL21</v>
      </c>
      <c r="B128" s="18" t="s">
        <v>334</v>
      </c>
      <c r="C128" s="67">
        <v>31.06</v>
      </c>
      <c r="D128" s="67">
        <v>31.12</v>
      </c>
      <c r="E128" s="67">
        <v>31.19</v>
      </c>
      <c r="F128" s="68"/>
      <c r="G128" s="68"/>
      <c r="H128" s="68"/>
      <c r="I128" s="68"/>
      <c r="J128" s="68"/>
      <c r="K128" s="68"/>
      <c r="L128" s="68"/>
      <c r="M128" s="86"/>
      <c r="N128" s="86"/>
      <c r="O128" s="69">
        <f>IF(ISERROR(AVERAGE(Calculations!Q129:AB129)),"",AVERAGE(Calculations!Q129:AB129))</f>
        <v>31.123333333333335</v>
      </c>
      <c r="P128" s="70">
        <f>IF(ISERROR(STDEV(Calculations!Q129:AB129)),"",IF(COUNT(Calculations!Q129:AB129)&lt;3,"N/A",STDEV(Calculations!Q129:AB129)))</f>
        <v>6.5064070986478373E-2</v>
      </c>
    </row>
    <row r="129" spans="1:16" ht="15" customHeight="1" x14ac:dyDescent="0.3">
      <c r="A129" s="66" t="str">
        <f>'Gene Table'!D129</f>
        <v>KLHL22</v>
      </c>
      <c r="B129" s="18" t="s">
        <v>335</v>
      </c>
      <c r="C129" s="67">
        <v>27.09</v>
      </c>
      <c r="D129" s="67">
        <v>27.24</v>
      </c>
      <c r="E129" s="67">
        <v>27.24</v>
      </c>
      <c r="F129" s="68"/>
      <c r="G129" s="68"/>
      <c r="H129" s="68"/>
      <c r="I129" s="68"/>
      <c r="J129" s="68"/>
      <c r="K129" s="68"/>
      <c r="L129" s="68"/>
      <c r="M129" s="86"/>
      <c r="N129" s="86"/>
      <c r="O129" s="69">
        <f>IF(ISERROR(AVERAGE(Calculations!Q130:AB130)),"",AVERAGE(Calculations!Q130:AB130))</f>
        <v>27.189999999999998</v>
      </c>
      <c r="P129" s="70">
        <f>IF(ISERROR(STDEV(Calculations!Q130:AB130)),"",IF(COUNT(Calculations!Q130:AB130)&lt;3,"N/A",STDEV(Calculations!Q130:AB130)))</f>
        <v>8.6602540378443046E-2</v>
      </c>
    </row>
    <row r="130" spans="1:16" ht="15" customHeight="1" x14ac:dyDescent="0.3">
      <c r="A130" s="66" t="str">
        <f>'Gene Table'!D130</f>
        <v>KLHL24</v>
      </c>
      <c r="B130" s="18" t="s">
        <v>336</v>
      </c>
      <c r="C130" s="67">
        <v>32.53</v>
      </c>
      <c r="D130" s="67">
        <v>31.86</v>
      </c>
      <c r="E130" s="67">
        <v>33.76</v>
      </c>
      <c r="F130" s="68"/>
      <c r="G130" s="68"/>
      <c r="H130" s="68"/>
      <c r="I130" s="68"/>
      <c r="J130" s="68"/>
      <c r="K130" s="68"/>
      <c r="L130" s="68"/>
      <c r="M130" s="86"/>
      <c r="N130" s="86"/>
      <c r="O130" s="69">
        <f>IF(ISERROR(AVERAGE(Calculations!Q131:AB131)),"",AVERAGE(Calculations!Q131:AB131))</f>
        <v>32.716666666666669</v>
      </c>
      <c r="P130" s="70">
        <f>IF(ISERROR(STDEV(Calculations!Q131:AB131)),"",IF(COUNT(Calculations!Q131:AB131)&lt;3,"N/A",STDEV(Calculations!Q131:AB131)))</f>
        <v>0.96365623192782368</v>
      </c>
    </row>
    <row r="131" spans="1:16" ht="15" customHeight="1" x14ac:dyDescent="0.3">
      <c r="A131" s="66" t="str">
        <f>'Gene Table'!D131</f>
        <v>KLHL7</v>
      </c>
      <c r="B131" s="18" t="s">
        <v>337</v>
      </c>
      <c r="C131" s="67">
        <v>32.409999999999997</v>
      </c>
      <c r="D131" s="67">
        <v>32.950000000000003</v>
      </c>
      <c r="E131" s="67">
        <v>33.049999999999997</v>
      </c>
      <c r="F131" s="68"/>
      <c r="G131" s="68"/>
      <c r="H131" s="68"/>
      <c r="I131" s="68"/>
      <c r="J131" s="68"/>
      <c r="K131" s="68"/>
      <c r="L131" s="68"/>
      <c r="M131" s="86"/>
      <c r="N131" s="86"/>
      <c r="O131" s="69">
        <f>IF(ISERROR(AVERAGE(Calculations!Q132:AB132)),"",AVERAGE(Calculations!Q132:AB132))</f>
        <v>32.803333333333335</v>
      </c>
      <c r="P131" s="70">
        <f>IF(ISERROR(STDEV(Calculations!Q132:AB132)),"",IF(COUNT(Calculations!Q132:AB132)&lt;3,"N/A",STDEV(Calculations!Q132:AB132)))</f>
        <v>0.34428670223134439</v>
      </c>
    </row>
    <row r="132" spans="1:16" ht="15" customHeight="1" x14ac:dyDescent="0.3">
      <c r="A132" s="66" t="str">
        <f>'Gene Table'!D132</f>
        <v>KLHL9</v>
      </c>
      <c r="B132" s="18" t="s">
        <v>338</v>
      </c>
      <c r="C132" s="67">
        <v>23.41</v>
      </c>
      <c r="D132" s="67">
        <v>23.44</v>
      </c>
      <c r="E132" s="67">
        <v>23.4</v>
      </c>
      <c r="F132" s="68"/>
      <c r="G132" s="68"/>
      <c r="H132" s="68"/>
      <c r="I132" s="68"/>
      <c r="J132" s="68"/>
      <c r="K132" s="68"/>
      <c r="L132" s="68"/>
      <c r="M132" s="86"/>
      <c r="N132" s="86"/>
      <c r="O132" s="69">
        <f>IF(ISERROR(AVERAGE(Calculations!Q133:AB133)),"",AVERAGE(Calculations!Q133:AB133))</f>
        <v>23.416666666666668</v>
      </c>
      <c r="P132" s="70">
        <f>IF(ISERROR(STDEV(Calculations!Q133:AB133)),"",IF(COUNT(Calculations!Q133:AB133)&lt;3,"N/A",STDEV(Calculations!Q133:AB133)))</f>
        <v>2.081665999466259E-2</v>
      </c>
    </row>
    <row r="133" spans="1:16" ht="15" customHeight="1" x14ac:dyDescent="0.3">
      <c r="A133" s="66" t="str">
        <f>'Gene Table'!D133</f>
        <v>LMO7</v>
      </c>
      <c r="B133" s="18" t="s">
        <v>339</v>
      </c>
      <c r="C133" s="67">
        <v>27.49</v>
      </c>
      <c r="D133" s="67">
        <v>27.72</v>
      </c>
      <c r="E133" s="67">
        <v>27.44</v>
      </c>
      <c r="F133" s="68"/>
      <c r="G133" s="68"/>
      <c r="H133" s="68"/>
      <c r="I133" s="68"/>
      <c r="J133" s="68"/>
      <c r="K133" s="68"/>
      <c r="L133" s="68"/>
      <c r="M133" s="86"/>
      <c r="N133" s="86"/>
      <c r="O133" s="69">
        <f>IF(ISERROR(AVERAGE(Calculations!Q134:AB134)),"",AVERAGE(Calculations!Q134:AB134))</f>
        <v>27.549999999999997</v>
      </c>
      <c r="P133" s="70">
        <f>IF(ISERROR(STDEV(Calculations!Q134:AB134)),"",IF(COUNT(Calculations!Q134:AB134)&lt;3,"N/A",STDEV(Calculations!Q134:AB134)))</f>
        <v>0.14933184523067999</v>
      </c>
    </row>
    <row r="134" spans="1:16" ht="15" customHeight="1" x14ac:dyDescent="0.3">
      <c r="A134" s="66" t="str">
        <f>'Gene Table'!D134</f>
        <v>LNX1</v>
      </c>
      <c r="B134" s="18" t="s">
        <v>340</v>
      </c>
      <c r="C134" s="67">
        <v>22.3</v>
      </c>
      <c r="D134" s="67">
        <v>22.16</v>
      </c>
      <c r="E134" s="67">
        <v>22.29</v>
      </c>
      <c r="F134" s="68"/>
      <c r="G134" s="68"/>
      <c r="H134" s="68"/>
      <c r="I134" s="68"/>
      <c r="J134" s="68"/>
      <c r="K134" s="68"/>
      <c r="L134" s="68"/>
      <c r="M134" s="86"/>
      <c r="N134" s="86"/>
      <c r="O134" s="69">
        <f>IF(ISERROR(AVERAGE(Calculations!Q135:AB135)),"",AVERAGE(Calculations!Q135:AB135))</f>
        <v>22.25</v>
      </c>
      <c r="P134" s="70">
        <f>IF(ISERROR(STDEV(Calculations!Q135:AB135)),"",IF(COUNT(Calculations!Q135:AB135)&lt;3,"N/A",STDEV(Calculations!Q135:AB135)))</f>
        <v>7.810249675906647E-2</v>
      </c>
    </row>
    <row r="135" spans="1:16" ht="15" customHeight="1" x14ac:dyDescent="0.3">
      <c r="A135" s="66" t="str">
        <f>'Gene Table'!D135</f>
        <v>LONRF1</v>
      </c>
      <c r="B135" s="18" t="s">
        <v>26940</v>
      </c>
      <c r="C135" s="67">
        <v>35.31</v>
      </c>
      <c r="D135" s="67">
        <v>33.270000000000003</v>
      </c>
      <c r="E135" s="67">
        <v>34.35</v>
      </c>
      <c r="F135" s="68"/>
      <c r="G135" s="68"/>
      <c r="H135" s="68"/>
      <c r="I135" s="68"/>
      <c r="J135" s="68"/>
      <c r="K135" s="68"/>
      <c r="L135" s="68"/>
      <c r="M135" s="86"/>
      <c r="N135" s="86"/>
      <c r="O135" s="69">
        <f>IF(ISERROR(AVERAGE(Calculations!Q136:AB136)),"",AVERAGE(Calculations!Q136:AB136))</f>
        <v>34.206666666666671</v>
      </c>
      <c r="P135" s="70">
        <f>IF(ISERROR(STDEV(Calculations!Q136:AB136)),"",IF(COUNT(Calculations!Q136:AB136)&lt;3,"N/A",STDEV(Calculations!Q136:AB136)))</f>
        <v>0.87386116364862598</v>
      </c>
    </row>
    <row r="136" spans="1:16" ht="15" customHeight="1" x14ac:dyDescent="0.3">
      <c r="A136" s="66" t="str">
        <f>'Gene Table'!D136</f>
        <v>LRRC41</v>
      </c>
      <c r="B136" s="18" t="s">
        <v>26941</v>
      </c>
      <c r="C136" s="67">
        <v>35.57</v>
      </c>
      <c r="D136" s="67">
        <v>35.43</v>
      </c>
      <c r="E136" s="67">
        <v>36.090000000000003</v>
      </c>
      <c r="F136" s="68"/>
      <c r="G136" s="68"/>
      <c r="H136" s="68"/>
      <c r="I136" s="68"/>
      <c r="J136" s="68"/>
      <c r="K136" s="68"/>
      <c r="L136" s="68"/>
      <c r="M136" s="86"/>
      <c r="N136" s="86"/>
      <c r="O136" s="69">
        <f>IF(ISERROR(AVERAGE(Calculations!Q137:AB137)),"",AVERAGE(Calculations!Q137:AB137))</f>
        <v>35</v>
      </c>
      <c r="P136" s="70">
        <f>IF(ISERROR(STDEV(Calculations!Q137:AB137)),"",IF(COUNT(Calculations!Q137:AB137)&lt;3,"N/A",STDEV(Calculations!Q137:AB137)))</f>
        <v>0</v>
      </c>
    </row>
    <row r="137" spans="1:16" ht="15" customHeight="1" x14ac:dyDescent="0.3">
      <c r="A137" s="66" t="str">
        <f>'Gene Table'!D137</f>
        <v>LRSAM1</v>
      </c>
      <c r="B137" s="18" t="s">
        <v>26942</v>
      </c>
      <c r="C137" s="67">
        <v>27.91</v>
      </c>
      <c r="D137" s="67">
        <v>27.97</v>
      </c>
      <c r="E137" s="67">
        <v>27.98</v>
      </c>
      <c r="F137" s="68"/>
      <c r="G137" s="68"/>
      <c r="H137" s="68"/>
      <c r="I137" s="68"/>
      <c r="J137" s="68"/>
      <c r="K137" s="68"/>
      <c r="L137" s="68"/>
      <c r="M137" s="86"/>
      <c r="N137" s="86"/>
      <c r="O137" s="69">
        <f>IF(ISERROR(AVERAGE(Calculations!Q138:AB138)),"",AVERAGE(Calculations!Q138:AB138))</f>
        <v>27.953333333333333</v>
      </c>
      <c r="P137" s="70">
        <f>IF(ISERROR(STDEV(Calculations!Q138:AB138)),"",IF(COUNT(Calculations!Q138:AB138)&lt;3,"N/A",STDEV(Calculations!Q138:AB138)))</f>
        <v>3.7859388972001647E-2</v>
      </c>
    </row>
    <row r="138" spans="1:16" ht="15" customHeight="1" x14ac:dyDescent="0.3">
      <c r="A138" s="66" t="str">
        <f>'Gene Table'!D138</f>
        <v>LTN1</v>
      </c>
      <c r="B138" s="18" t="s">
        <v>26943</v>
      </c>
      <c r="C138" s="67">
        <v>37.86</v>
      </c>
      <c r="D138" s="67">
        <v>38.83</v>
      </c>
      <c r="E138" s="67">
        <v>38.61</v>
      </c>
      <c r="F138" s="68"/>
      <c r="G138" s="68"/>
      <c r="H138" s="68"/>
      <c r="I138" s="68"/>
      <c r="J138" s="68"/>
      <c r="K138" s="68"/>
      <c r="L138" s="68"/>
      <c r="M138" s="86"/>
      <c r="N138" s="86"/>
      <c r="O138" s="69">
        <f>IF(ISERROR(AVERAGE(Calculations!Q139:AB139)),"",AVERAGE(Calculations!Q139:AB139))</f>
        <v>35</v>
      </c>
      <c r="P138" s="70">
        <f>IF(ISERROR(STDEV(Calculations!Q139:AB139)),"",IF(COUNT(Calculations!Q139:AB139)&lt;3,"N/A",STDEV(Calculations!Q139:AB139)))</f>
        <v>0</v>
      </c>
    </row>
    <row r="139" spans="1:16" ht="15" customHeight="1" x14ac:dyDescent="0.3">
      <c r="A139" s="66" t="str">
        <f>'Gene Table'!D139</f>
        <v>MALT1</v>
      </c>
      <c r="B139" s="18" t="s">
        <v>26944</v>
      </c>
      <c r="C139" s="67">
        <v>28.65</v>
      </c>
      <c r="D139" s="67">
        <v>28.56</v>
      </c>
      <c r="E139" s="67">
        <v>28.38</v>
      </c>
      <c r="F139" s="68"/>
      <c r="G139" s="68"/>
      <c r="H139" s="68"/>
      <c r="I139" s="68"/>
      <c r="J139" s="68"/>
      <c r="K139" s="68"/>
      <c r="L139" s="68"/>
      <c r="M139" s="86"/>
      <c r="N139" s="86"/>
      <c r="O139" s="69">
        <f>IF(ISERROR(AVERAGE(Calculations!Q140:AB140)),"",AVERAGE(Calculations!Q140:AB140))</f>
        <v>28.529999999999998</v>
      </c>
      <c r="P139" s="70">
        <f>IF(ISERROR(STDEV(Calculations!Q140:AB140)),"",IF(COUNT(Calculations!Q140:AB140)&lt;3,"N/A",STDEV(Calculations!Q140:AB140)))</f>
        <v>0.13747727084867498</v>
      </c>
    </row>
    <row r="140" spans="1:16" ht="15" customHeight="1" x14ac:dyDescent="0.3">
      <c r="A140" s="66" t="str">
        <f>'Gene Table'!D140</f>
        <v>MAP3K1</v>
      </c>
      <c r="B140" s="18" t="s">
        <v>26945</v>
      </c>
      <c r="C140" s="67">
        <v>31.72</v>
      </c>
      <c r="D140" s="67">
        <v>32.28</v>
      </c>
      <c r="E140" s="67">
        <v>32.53</v>
      </c>
      <c r="F140" s="68"/>
      <c r="G140" s="68"/>
      <c r="H140" s="68"/>
      <c r="I140" s="68"/>
      <c r="J140" s="68"/>
      <c r="K140" s="68"/>
      <c r="L140" s="68"/>
      <c r="M140" s="86"/>
      <c r="N140" s="86"/>
      <c r="O140" s="69">
        <f>IF(ISERROR(AVERAGE(Calculations!Q141:AB141)),"",AVERAGE(Calculations!Q141:AB141))</f>
        <v>32.176666666666669</v>
      </c>
      <c r="P140" s="70">
        <f>IF(ISERROR(STDEV(Calculations!Q141:AB141)),"",IF(COUNT(Calculations!Q141:AB141)&lt;3,"N/A",STDEV(Calculations!Q141:AB141)))</f>
        <v>0.41476901202155203</v>
      </c>
    </row>
    <row r="141" spans="1:16" ht="15" customHeight="1" x14ac:dyDescent="0.3">
      <c r="A141" s="66" t="str">
        <f>'Gene Table'!D141</f>
        <v>MARCH1</v>
      </c>
      <c r="B141" s="18" t="s">
        <v>26946</v>
      </c>
      <c r="C141" s="67">
        <v>20</v>
      </c>
      <c r="D141" s="67">
        <v>19.96</v>
      </c>
      <c r="E141" s="67">
        <v>20.09</v>
      </c>
      <c r="F141" s="68"/>
      <c r="G141" s="68"/>
      <c r="H141" s="68"/>
      <c r="I141" s="68"/>
      <c r="J141" s="68"/>
      <c r="K141" s="68"/>
      <c r="L141" s="68"/>
      <c r="M141" s="86"/>
      <c r="N141" s="86"/>
      <c r="O141" s="69">
        <f>IF(ISERROR(AVERAGE(Calculations!Q142:AB142)),"",AVERAGE(Calculations!Q142:AB142))</f>
        <v>20.016666666666666</v>
      </c>
      <c r="P141" s="70">
        <f>IF(ISERROR(STDEV(Calculations!Q142:AB142)),"",IF(COUNT(Calculations!Q142:AB142)&lt;3,"N/A",STDEV(Calculations!Q142:AB142)))</f>
        <v>6.6583281184793494E-2</v>
      </c>
    </row>
    <row r="142" spans="1:16" ht="15" customHeight="1" x14ac:dyDescent="0.3">
      <c r="A142" s="66" t="str">
        <f>'Gene Table'!D142</f>
        <v>MARCH11</v>
      </c>
      <c r="B142" s="18" t="s">
        <v>26947</v>
      </c>
      <c r="C142" s="67">
        <v>15.58</v>
      </c>
      <c r="D142" s="67">
        <v>15.57</v>
      </c>
      <c r="E142" s="67">
        <v>15.76</v>
      </c>
      <c r="F142" s="68"/>
      <c r="G142" s="68"/>
      <c r="H142" s="68"/>
      <c r="I142" s="68"/>
      <c r="J142" s="68"/>
      <c r="K142" s="68"/>
      <c r="L142" s="68"/>
      <c r="M142" s="86"/>
      <c r="N142" s="86"/>
      <c r="O142" s="69">
        <f>IF(ISERROR(AVERAGE(Calculations!Q143:AB143)),"",AVERAGE(Calculations!Q143:AB143))</f>
        <v>15.636666666666665</v>
      </c>
      <c r="P142" s="70">
        <f>IF(ISERROR(STDEV(Calculations!Q143:AB143)),"",IF(COUNT(Calculations!Q143:AB143)&lt;3,"N/A",STDEV(Calculations!Q143:AB143)))</f>
        <v>0.10692676621563604</v>
      </c>
    </row>
    <row r="143" spans="1:16" ht="15" customHeight="1" x14ac:dyDescent="0.3">
      <c r="A143" s="66" t="str">
        <f>'Gene Table'!D143</f>
        <v>MARCH2</v>
      </c>
      <c r="B143" s="18" t="s">
        <v>26948</v>
      </c>
      <c r="C143" s="67" t="s">
        <v>364</v>
      </c>
      <c r="D143" s="67" t="s">
        <v>364</v>
      </c>
      <c r="E143" s="67" t="s">
        <v>364</v>
      </c>
      <c r="F143" s="68"/>
      <c r="G143" s="68"/>
      <c r="H143" s="68"/>
      <c r="I143" s="68"/>
      <c r="J143" s="68"/>
      <c r="K143" s="68"/>
      <c r="L143" s="68"/>
      <c r="M143" s="86"/>
      <c r="N143" s="86"/>
      <c r="O143" s="69">
        <f>IF(ISERROR(AVERAGE(Calculations!Q144:AB144)),"",AVERAGE(Calculations!Q144:AB144))</f>
        <v>35</v>
      </c>
      <c r="P143" s="70">
        <f>IF(ISERROR(STDEV(Calculations!Q144:AB144)),"",IF(COUNT(Calculations!Q144:AB144)&lt;3,"N/A",STDEV(Calculations!Q144:AB144)))</f>
        <v>0</v>
      </c>
    </row>
    <row r="144" spans="1:16" ht="15" customHeight="1" x14ac:dyDescent="0.3">
      <c r="A144" s="66" t="str">
        <f>'Gene Table'!D144</f>
        <v>MARCH3</v>
      </c>
      <c r="B144" s="18" t="s">
        <v>26949</v>
      </c>
      <c r="C144" s="67">
        <v>28.59</v>
      </c>
      <c r="D144" s="67">
        <v>29.01</v>
      </c>
      <c r="E144" s="67">
        <v>29.01</v>
      </c>
      <c r="F144" s="68"/>
      <c r="G144" s="68"/>
      <c r="H144" s="68"/>
      <c r="I144" s="68"/>
      <c r="J144" s="68"/>
      <c r="K144" s="68"/>
      <c r="L144" s="68"/>
      <c r="M144" s="86"/>
      <c r="N144" s="86"/>
      <c r="O144" s="69">
        <f>IF(ISERROR(AVERAGE(Calculations!Q145:AB145)),"",AVERAGE(Calculations!Q145:AB145))</f>
        <v>28.87</v>
      </c>
      <c r="P144" s="70">
        <f>IF(ISERROR(STDEV(Calculations!Q145:AB145)),"",IF(COUNT(Calculations!Q145:AB145)&lt;3,"N/A",STDEV(Calculations!Q145:AB145)))</f>
        <v>0.24248711305964379</v>
      </c>
    </row>
    <row r="145" spans="1:16" ht="15" customHeight="1" x14ac:dyDescent="0.3">
      <c r="A145" s="66" t="str">
        <f>'Gene Table'!D145</f>
        <v>MARCH5</v>
      </c>
      <c r="B145" s="18" t="s">
        <v>26950</v>
      </c>
      <c r="C145" s="67">
        <v>29.41</v>
      </c>
      <c r="D145" s="67">
        <v>29.55</v>
      </c>
      <c r="E145" s="67">
        <v>30.21</v>
      </c>
      <c r="F145" s="68"/>
      <c r="G145" s="68"/>
      <c r="H145" s="68"/>
      <c r="I145" s="68"/>
      <c r="J145" s="68"/>
      <c r="K145" s="68"/>
      <c r="L145" s="68"/>
      <c r="M145" s="86"/>
      <c r="N145" s="86"/>
      <c r="O145" s="69">
        <f>IF(ISERROR(AVERAGE(Calculations!Q146:AB146)),"",AVERAGE(Calculations!Q146:AB146))</f>
        <v>29.723333333333333</v>
      </c>
      <c r="P145" s="70">
        <f>IF(ISERROR(STDEV(Calculations!Q146:AB146)),"",IF(COUNT(Calculations!Q146:AB146)&lt;3,"N/A",STDEV(Calculations!Q146:AB146)))</f>
        <v>0.42723919920032338</v>
      </c>
    </row>
    <row r="146" spans="1:16" ht="15" customHeight="1" x14ac:dyDescent="0.3">
      <c r="A146" s="66" t="str">
        <f>'Gene Table'!D146</f>
        <v>MARCH6</v>
      </c>
      <c r="B146" s="18" t="s">
        <v>26951</v>
      </c>
      <c r="C146" s="67">
        <v>31.5</v>
      </c>
      <c r="D146" s="67">
        <v>30.32</v>
      </c>
      <c r="E146" s="67">
        <v>30.7</v>
      </c>
      <c r="F146" s="68"/>
      <c r="G146" s="68"/>
      <c r="H146" s="68"/>
      <c r="I146" s="68"/>
      <c r="J146" s="68"/>
      <c r="K146" s="68"/>
      <c r="L146" s="68"/>
      <c r="M146" s="86"/>
      <c r="N146" s="86"/>
      <c r="O146" s="69">
        <f>IF(ISERROR(AVERAGE(Calculations!Q147:AB147)),"",AVERAGE(Calculations!Q147:AB147))</f>
        <v>30.84</v>
      </c>
      <c r="P146" s="70">
        <f>IF(ISERROR(STDEV(Calculations!Q147:AB147)),"",IF(COUNT(Calculations!Q147:AB147)&lt;3,"N/A",STDEV(Calculations!Q147:AB147)))</f>
        <v>0.60232881385502379</v>
      </c>
    </row>
    <row r="147" spans="1:16" ht="15" customHeight="1" x14ac:dyDescent="0.3">
      <c r="A147" s="66" t="str">
        <f>'Gene Table'!D147</f>
        <v>MARCH7</v>
      </c>
      <c r="B147" s="18" t="s">
        <v>341</v>
      </c>
      <c r="C147" s="67">
        <v>32.74</v>
      </c>
      <c r="D147" s="67">
        <v>37.06</v>
      </c>
      <c r="E147" s="67">
        <v>33.520000000000003</v>
      </c>
      <c r="F147" s="68"/>
      <c r="G147" s="68"/>
      <c r="H147" s="68"/>
      <c r="I147" s="68"/>
      <c r="J147" s="68"/>
      <c r="K147" s="68"/>
      <c r="L147" s="68"/>
      <c r="M147" s="86"/>
      <c r="N147" s="86"/>
      <c r="O147" s="69">
        <f>IF(ISERROR(AVERAGE(Calculations!Q148:AB148)),"",AVERAGE(Calculations!Q148:AB148))</f>
        <v>33.753333333333337</v>
      </c>
      <c r="P147" s="70">
        <f>IF(ISERROR(STDEV(Calculations!Q148:AB148)),"",IF(COUNT(Calculations!Q148:AB148)&lt;3,"N/A",STDEV(Calculations!Q148:AB148)))</f>
        <v>1.1479256654214727</v>
      </c>
    </row>
    <row r="148" spans="1:16" ht="15" customHeight="1" x14ac:dyDescent="0.3">
      <c r="A148" s="66" t="str">
        <f>'Gene Table'!D148</f>
        <v>MARCH8</v>
      </c>
      <c r="B148" s="18" t="s">
        <v>342</v>
      </c>
      <c r="C148" s="67">
        <v>24.63</v>
      </c>
      <c r="D148" s="67">
        <v>24.58</v>
      </c>
      <c r="E148" s="67" t="s">
        <v>364</v>
      </c>
      <c r="F148" s="68"/>
      <c r="G148" s="68"/>
      <c r="H148" s="68"/>
      <c r="I148" s="68"/>
      <c r="J148" s="68"/>
      <c r="K148" s="68"/>
      <c r="L148" s="68"/>
      <c r="M148" s="86"/>
      <c r="N148" s="86"/>
      <c r="O148" s="69">
        <f>IF(ISERROR(AVERAGE(Calculations!Q149:AB149)),"",AVERAGE(Calculations!Q149:AB149))</f>
        <v>28.069999999999997</v>
      </c>
      <c r="P148" s="70">
        <f>IF(ISERROR(STDEV(Calculations!Q149:AB149)),"",IF(COUNT(Calculations!Q149:AB149)&lt;3,"N/A",STDEV(Calculations!Q149:AB149)))</f>
        <v>6.0016081178297673</v>
      </c>
    </row>
    <row r="149" spans="1:16" ht="15" customHeight="1" x14ac:dyDescent="0.3">
      <c r="A149" s="66" t="str">
        <f>'Gene Table'!D149</f>
        <v>MDM2</v>
      </c>
      <c r="B149" s="18" t="s">
        <v>343</v>
      </c>
      <c r="C149" s="67">
        <v>29.72</v>
      </c>
      <c r="D149" s="67">
        <v>30.18</v>
      </c>
      <c r="E149" s="67">
        <v>30.07</v>
      </c>
      <c r="F149" s="68"/>
      <c r="G149" s="68"/>
      <c r="H149" s="68"/>
      <c r="I149" s="68"/>
      <c r="J149" s="68"/>
      <c r="K149" s="68"/>
      <c r="L149" s="68"/>
      <c r="M149" s="86"/>
      <c r="N149" s="86"/>
      <c r="O149" s="69">
        <f>IF(ISERROR(AVERAGE(Calculations!Q150:AB150)),"",AVERAGE(Calculations!Q150:AB150))</f>
        <v>29.99</v>
      </c>
      <c r="P149" s="70">
        <f>IF(ISERROR(STDEV(Calculations!Q150:AB150)),"",IF(COUNT(Calculations!Q150:AB150)&lt;3,"N/A",STDEV(Calculations!Q150:AB150)))</f>
        <v>0.24020824298928686</v>
      </c>
    </row>
    <row r="150" spans="1:16" ht="15" customHeight="1" x14ac:dyDescent="0.3">
      <c r="A150" s="66" t="str">
        <f>'Gene Table'!D150</f>
        <v>MDM4</v>
      </c>
      <c r="B150" s="18" t="s">
        <v>344</v>
      </c>
      <c r="C150" s="67">
        <v>32.549999999999997</v>
      </c>
      <c r="D150" s="67">
        <v>32.47</v>
      </c>
      <c r="E150" s="67">
        <v>32.65</v>
      </c>
      <c r="F150" s="68"/>
      <c r="G150" s="68"/>
      <c r="H150" s="68"/>
      <c r="I150" s="68"/>
      <c r="J150" s="68"/>
      <c r="K150" s="68"/>
      <c r="L150" s="68"/>
      <c r="M150" s="86"/>
      <c r="N150" s="86"/>
      <c r="O150" s="69">
        <f>IF(ISERROR(AVERAGE(Calculations!Q151:AB151)),"",AVERAGE(Calculations!Q151:AB151))</f>
        <v>32.556666666666665</v>
      </c>
      <c r="P150" s="70">
        <f>IF(ISERROR(STDEV(Calculations!Q151:AB151)),"",IF(COUNT(Calculations!Q151:AB151)&lt;3,"N/A",STDEV(Calculations!Q151:AB151)))</f>
        <v>9.0184995056457801E-2</v>
      </c>
    </row>
    <row r="151" spans="1:16" ht="15" customHeight="1" x14ac:dyDescent="0.3">
      <c r="A151" s="66" t="str">
        <f>'Gene Table'!D151</f>
        <v>MEX3A</v>
      </c>
      <c r="B151" s="18" t="s">
        <v>345</v>
      </c>
      <c r="C151" s="67">
        <v>30.32</v>
      </c>
      <c r="D151" s="67">
        <v>29.85</v>
      </c>
      <c r="E151" s="67">
        <v>30.23</v>
      </c>
      <c r="F151" s="68"/>
      <c r="G151" s="68"/>
      <c r="H151" s="68"/>
      <c r="I151" s="68"/>
      <c r="J151" s="68"/>
      <c r="K151" s="68"/>
      <c r="L151" s="68"/>
      <c r="M151" s="86"/>
      <c r="N151" s="86"/>
      <c r="O151" s="69">
        <f>IF(ISERROR(AVERAGE(Calculations!Q152:AB152)),"",AVERAGE(Calculations!Q152:AB152))</f>
        <v>30.133333333333336</v>
      </c>
      <c r="P151" s="70">
        <f>IF(ISERROR(STDEV(Calculations!Q152:AB152)),"",IF(COUNT(Calculations!Q152:AB152)&lt;3,"N/A",STDEV(Calculations!Q152:AB152)))</f>
        <v>0.24946609656090149</v>
      </c>
    </row>
    <row r="152" spans="1:16" ht="15" customHeight="1" x14ac:dyDescent="0.3">
      <c r="A152" s="66" t="str">
        <f>'Gene Table'!D152</f>
        <v>MEX3C</v>
      </c>
      <c r="B152" s="18" t="s">
        <v>346</v>
      </c>
      <c r="C152" s="67">
        <v>34.14</v>
      </c>
      <c r="D152" s="67">
        <v>34.4</v>
      </c>
      <c r="E152" s="67">
        <v>33.89</v>
      </c>
      <c r="F152" s="68"/>
      <c r="G152" s="68"/>
      <c r="H152" s="68"/>
      <c r="I152" s="68"/>
      <c r="J152" s="68"/>
      <c r="K152" s="68"/>
      <c r="L152" s="68"/>
      <c r="M152" s="86"/>
      <c r="N152" s="86"/>
      <c r="O152" s="69">
        <f>IF(ISERROR(AVERAGE(Calculations!Q153:AB153)),"",AVERAGE(Calculations!Q153:AB153))</f>
        <v>34.143333333333331</v>
      </c>
      <c r="P152" s="70">
        <f>IF(ISERROR(STDEV(Calculations!Q153:AB153)),"",IF(COUNT(Calculations!Q153:AB153)&lt;3,"N/A",STDEV(Calculations!Q153:AB153)))</f>
        <v>0.25501633934580115</v>
      </c>
    </row>
    <row r="153" spans="1:16" ht="15" customHeight="1" x14ac:dyDescent="0.3">
      <c r="A153" s="66" t="str">
        <f>'Gene Table'!D153</f>
        <v>MEX3D</v>
      </c>
      <c r="B153" s="18" t="s">
        <v>347</v>
      </c>
      <c r="C153" s="67">
        <v>25.09</v>
      </c>
      <c r="D153" s="67">
        <v>25.03</v>
      </c>
      <c r="E153" s="67">
        <v>25.04</v>
      </c>
      <c r="F153" s="68"/>
      <c r="G153" s="68"/>
      <c r="H153" s="68"/>
      <c r="I153" s="68"/>
      <c r="J153" s="68"/>
      <c r="K153" s="68"/>
      <c r="L153" s="68"/>
      <c r="M153" s="86"/>
      <c r="N153" s="86"/>
      <c r="O153" s="69">
        <f>IF(ISERROR(AVERAGE(Calculations!Q154:AB154)),"",AVERAGE(Calculations!Q154:AB154))</f>
        <v>25.053333333333331</v>
      </c>
      <c r="P153" s="70">
        <f>IF(ISERROR(STDEV(Calculations!Q154:AB154)),"",IF(COUNT(Calculations!Q154:AB154)&lt;3,"N/A",STDEV(Calculations!Q154:AB154)))</f>
        <v>3.2145502536642868E-2</v>
      </c>
    </row>
    <row r="154" spans="1:16" ht="15" customHeight="1" x14ac:dyDescent="0.3">
      <c r="A154" s="66" t="str">
        <f>'Gene Table'!D154</f>
        <v>MGRN1</v>
      </c>
      <c r="B154" s="18" t="s">
        <v>348</v>
      </c>
      <c r="C154" s="67">
        <v>35.03</v>
      </c>
      <c r="D154" s="67">
        <v>34.299999999999997</v>
      </c>
      <c r="E154" s="67">
        <v>34.369999999999997</v>
      </c>
      <c r="F154" s="68"/>
      <c r="G154" s="68"/>
      <c r="H154" s="68"/>
      <c r="I154" s="68"/>
      <c r="J154" s="68"/>
      <c r="K154" s="68"/>
      <c r="L154" s="68"/>
      <c r="M154" s="86"/>
      <c r="N154" s="86"/>
      <c r="O154" s="69">
        <f>IF(ISERROR(AVERAGE(Calculations!Q155:AB155)),"",AVERAGE(Calculations!Q155:AB155))</f>
        <v>34.556666666666665</v>
      </c>
      <c r="P154" s="70">
        <f>IF(ISERROR(STDEV(Calculations!Q155:AB155)),"",IF(COUNT(Calculations!Q155:AB155)&lt;3,"N/A",STDEV(Calculations!Q155:AB155)))</f>
        <v>0.38552993831002869</v>
      </c>
    </row>
    <row r="155" spans="1:16" ht="15" customHeight="1" x14ac:dyDescent="0.3">
      <c r="A155" s="66" t="str">
        <f>'Gene Table'!D155</f>
        <v>MIB1</v>
      </c>
      <c r="B155" s="18" t="s">
        <v>349</v>
      </c>
      <c r="C155" s="67">
        <v>32.04</v>
      </c>
      <c r="D155" s="67">
        <v>31.94</v>
      </c>
      <c r="E155" s="67">
        <v>32.94</v>
      </c>
      <c r="F155" s="68"/>
      <c r="G155" s="68"/>
      <c r="H155" s="68"/>
      <c r="I155" s="68"/>
      <c r="J155" s="68"/>
      <c r="K155" s="68"/>
      <c r="L155" s="68"/>
      <c r="M155" s="86"/>
      <c r="N155" s="86"/>
      <c r="O155" s="69">
        <f>IF(ISERROR(AVERAGE(Calculations!Q156:AB156)),"",AVERAGE(Calculations!Q156:AB156))</f>
        <v>32.306666666666665</v>
      </c>
      <c r="P155" s="70">
        <f>IF(ISERROR(STDEV(Calculations!Q156:AB156)),"",IF(COUNT(Calculations!Q156:AB156)&lt;3,"N/A",STDEV(Calculations!Q156:AB156)))</f>
        <v>0.5507570547286087</v>
      </c>
    </row>
    <row r="156" spans="1:16" ht="15" customHeight="1" x14ac:dyDescent="0.3">
      <c r="A156" s="66" t="str">
        <f>'Gene Table'!D156</f>
        <v>MIB2</v>
      </c>
      <c r="B156" s="18" t="s">
        <v>350</v>
      </c>
      <c r="C156" s="67">
        <v>29.53</v>
      </c>
      <c r="D156" s="67">
        <v>29.42</v>
      </c>
      <c r="E156" s="67">
        <v>29.24</v>
      </c>
      <c r="F156" s="68"/>
      <c r="G156" s="68"/>
      <c r="H156" s="68"/>
      <c r="I156" s="68"/>
      <c r="J156" s="68"/>
      <c r="K156" s="68"/>
      <c r="L156" s="68"/>
      <c r="M156" s="86"/>
      <c r="N156" s="86"/>
      <c r="O156" s="69">
        <f>IF(ISERROR(AVERAGE(Calculations!Q157:AB157)),"",AVERAGE(Calculations!Q157:AB157))</f>
        <v>29.396666666666665</v>
      </c>
      <c r="P156" s="70">
        <f>IF(ISERROR(STDEV(Calculations!Q157:AB157)),"",IF(COUNT(Calculations!Q157:AB157)&lt;3,"N/A",STDEV(Calculations!Q157:AB157)))</f>
        <v>0.14640127503998648</v>
      </c>
    </row>
    <row r="157" spans="1:16" ht="15" customHeight="1" x14ac:dyDescent="0.3">
      <c r="A157" s="66" t="str">
        <f>'Gene Table'!D157</f>
        <v>MID1</v>
      </c>
      <c r="B157" s="18" t="s">
        <v>351</v>
      </c>
      <c r="C157" s="67">
        <v>19.84</v>
      </c>
      <c r="D157" s="67">
        <v>19.79</v>
      </c>
      <c r="E157" s="67">
        <v>20</v>
      </c>
      <c r="F157" s="68"/>
      <c r="G157" s="68"/>
      <c r="H157" s="68"/>
      <c r="I157" s="68"/>
      <c r="J157" s="68"/>
      <c r="K157" s="68"/>
      <c r="L157" s="68"/>
      <c r="M157" s="86"/>
      <c r="N157" s="86"/>
      <c r="O157" s="69">
        <f>IF(ISERROR(AVERAGE(Calculations!Q158:AB158)),"",AVERAGE(Calculations!Q158:AB158))</f>
        <v>19.876666666666665</v>
      </c>
      <c r="P157" s="70">
        <f>IF(ISERROR(STDEV(Calculations!Q158:AB158)),"",IF(COUNT(Calculations!Q158:AB158)&lt;3,"N/A",STDEV(Calculations!Q158:AB158)))</f>
        <v>0.10969655114602926</v>
      </c>
    </row>
    <row r="158" spans="1:16" ht="15" customHeight="1" x14ac:dyDescent="0.3">
      <c r="A158" s="66" t="str">
        <f>'Gene Table'!D158</f>
        <v>MID2</v>
      </c>
      <c r="B158" s="18" t="s">
        <v>352</v>
      </c>
      <c r="C158" s="67">
        <v>24.25</v>
      </c>
      <c r="D158" s="67">
        <v>24.34</v>
      </c>
      <c r="E158" s="67">
        <v>24.52</v>
      </c>
      <c r="F158" s="68"/>
      <c r="G158" s="68"/>
      <c r="H158" s="68"/>
      <c r="I158" s="68"/>
      <c r="J158" s="68"/>
      <c r="K158" s="68"/>
      <c r="L158" s="68"/>
      <c r="M158" s="86"/>
      <c r="N158" s="86"/>
      <c r="O158" s="69">
        <f>IF(ISERROR(AVERAGE(Calculations!Q159:AB159)),"",AVERAGE(Calculations!Q159:AB159))</f>
        <v>24.37</v>
      </c>
      <c r="P158" s="70">
        <f>IF(ISERROR(STDEV(Calculations!Q159:AB159)),"",IF(COUNT(Calculations!Q159:AB159)&lt;3,"N/A",STDEV(Calculations!Q159:AB159)))</f>
        <v>0.13747727084867498</v>
      </c>
    </row>
    <row r="159" spans="1:16" ht="15" customHeight="1" x14ac:dyDescent="0.3">
      <c r="A159" s="66" t="str">
        <f>'Gene Table'!D159</f>
        <v>MKRN1</v>
      </c>
      <c r="B159" s="18" t="s">
        <v>26952</v>
      </c>
      <c r="C159" s="67">
        <v>14.89</v>
      </c>
      <c r="D159" s="67">
        <v>14.87</v>
      </c>
      <c r="E159" s="67">
        <v>15.05</v>
      </c>
      <c r="F159" s="68"/>
      <c r="G159" s="68"/>
      <c r="H159" s="68"/>
      <c r="I159" s="68"/>
      <c r="J159" s="68"/>
      <c r="K159" s="68"/>
      <c r="L159" s="68"/>
      <c r="M159" s="86"/>
      <c r="N159" s="86"/>
      <c r="O159" s="69">
        <f>IF(ISERROR(AVERAGE(Calculations!Q160:AB160)),"",AVERAGE(Calculations!Q160:AB160))</f>
        <v>14.936666666666667</v>
      </c>
      <c r="P159" s="70">
        <f>IF(ISERROR(STDEV(Calculations!Q160:AB160)),"",IF(COUNT(Calculations!Q160:AB160)&lt;3,"N/A",STDEV(Calculations!Q160:AB160)))</f>
        <v>9.8657657246325497E-2</v>
      </c>
    </row>
    <row r="160" spans="1:16" ht="15" customHeight="1" x14ac:dyDescent="0.3">
      <c r="A160" s="66" t="str">
        <f>'Gene Table'!D160</f>
        <v>MKRN2</v>
      </c>
      <c r="B160" s="18" t="s">
        <v>26953</v>
      </c>
      <c r="C160" s="67">
        <v>36.26</v>
      </c>
      <c r="D160" s="67">
        <v>37.35</v>
      </c>
      <c r="E160" s="67">
        <v>36.07</v>
      </c>
      <c r="F160" s="68"/>
      <c r="G160" s="68"/>
      <c r="H160" s="68"/>
      <c r="I160" s="68"/>
      <c r="J160" s="68"/>
      <c r="K160" s="68"/>
      <c r="L160" s="68"/>
      <c r="M160" s="86"/>
      <c r="N160" s="86"/>
      <c r="O160" s="69">
        <f>IF(ISERROR(AVERAGE(Calculations!Q161:AB161)),"",AVERAGE(Calculations!Q161:AB161))</f>
        <v>35</v>
      </c>
      <c r="P160" s="70">
        <f>IF(ISERROR(STDEV(Calculations!Q161:AB161)),"",IF(COUNT(Calculations!Q161:AB161)&lt;3,"N/A",STDEV(Calculations!Q161:AB161)))</f>
        <v>0</v>
      </c>
    </row>
    <row r="161" spans="1:16" ht="15" customHeight="1" x14ac:dyDescent="0.3">
      <c r="A161" s="66" t="str">
        <f>'Gene Table'!D161</f>
        <v>MNAT1</v>
      </c>
      <c r="B161" s="18" t="s">
        <v>26954</v>
      </c>
      <c r="C161" s="67" t="s">
        <v>364</v>
      </c>
      <c r="D161" s="67" t="s">
        <v>364</v>
      </c>
      <c r="E161" s="67" t="s">
        <v>364</v>
      </c>
      <c r="F161" s="68"/>
      <c r="G161" s="68"/>
      <c r="H161" s="68"/>
      <c r="I161" s="68"/>
      <c r="J161" s="68"/>
      <c r="K161" s="68"/>
      <c r="L161" s="68"/>
      <c r="M161" s="86"/>
      <c r="N161" s="86"/>
      <c r="O161" s="69">
        <f>IF(ISERROR(AVERAGE(Calculations!Q162:AB162)),"",AVERAGE(Calculations!Q162:AB162))</f>
        <v>35</v>
      </c>
      <c r="P161" s="70">
        <f>IF(ISERROR(STDEV(Calculations!Q162:AB162)),"",IF(COUNT(Calculations!Q162:AB162)&lt;3,"N/A",STDEV(Calculations!Q162:AB162)))</f>
        <v>0</v>
      </c>
    </row>
    <row r="162" spans="1:16" ht="15" customHeight="1" x14ac:dyDescent="0.3">
      <c r="A162" s="66" t="str">
        <f>'Gene Table'!D162</f>
        <v>MSL2</v>
      </c>
      <c r="B162" s="18" t="s">
        <v>26955</v>
      </c>
      <c r="C162" s="67">
        <v>23.21</v>
      </c>
      <c r="D162" s="67">
        <v>23.16</v>
      </c>
      <c r="E162" s="67">
        <v>23.2</v>
      </c>
      <c r="F162" s="68"/>
      <c r="G162" s="68"/>
      <c r="H162" s="68"/>
      <c r="I162" s="68"/>
      <c r="J162" s="68"/>
      <c r="K162" s="68"/>
      <c r="L162" s="68"/>
      <c r="M162" s="86"/>
      <c r="N162" s="86"/>
      <c r="O162" s="69">
        <f>IF(ISERROR(AVERAGE(Calculations!Q163:AB163)),"",AVERAGE(Calculations!Q163:AB163))</f>
        <v>23.19</v>
      </c>
      <c r="P162" s="70">
        <f>IF(ISERROR(STDEV(Calculations!Q163:AB163)),"",IF(COUNT(Calculations!Q163:AB163)&lt;3,"N/A",STDEV(Calculations!Q163:AB163)))</f>
        <v>2.6457513110646012E-2</v>
      </c>
    </row>
    <row r="163" spans="1:16" ht="15" customHeight="1" x14ac:dyDescent="0.3">
      <c r="A163" s="66" t="str">
        <f>'Gene Table'!D163</f>
        <v>MYCBP2</v>
      </c>
      <c r="B163" s="18" t="s">
        <v>26956</v>
      </c>
      <c r="C163" s="67">
        <v>36.46</v>
      </c>
      <c r="D163" s="67">
        <v>35.61</v>
      </c>
      <c r="E163" s="67">
        <v>35.85</v>
      </c>
      <c r="F163" s="68"/>
      <c r="G163" s="68"/>
      <c r="H163" s="68"/>
      <c r="I163" s="68"/>
      <c r="J163" s="68"/>
      <c r="K163" s="68"/>
      <c r="L163" s="68"/>
      <c r="M163" s="86"/>
      <c r="N163" s="86"/>
      <c r="O163" s="69">
        <f>IF(ISERROR(AVERAGE(Calculations!Q164:AB164)),"",AVERAGE(Calculations!Q164:AB164))</f>
        <v>35</v>
      </c>
      <c r="P163" s="70">
        <f>IF(ISERROR(STDEV(Calculations!Q164:AB164)),"",IF(COUNT(Calculations!Q164:AB164)&lt;3,"N/A",STDEV(Calculations!Q164:AB164)))</f>
        <v>0</v>
      </c>
    </row>
    <row r="164" spans="1:16" ht="15" customHeight="1" x14ac:dyDescent="0.3">
      <c r="A164" s="66" t="str">
        <f>'Gene Table'!D164</f>
        <v>MYLIP</v>
      </c>
      <c r="B164" s="18" t="s">
        <v>26957</v>
      </c>
      <c r="C164" s="67">
        <v>24.97</v>
      </c>
      <c r="D164" s="67">
        <v>25.02</v>
      </c>
      <c r="E164" s="67">
        <v>25.19</v>
      </c>
      <c r="F164" s="68"/>
      <c r="G164" s="68"/>
      <c r="H164" s="68"/>
      <c r="I164" s="68"/>
      <c r="J164" s="68"/>
      <c r="K164" s="68"/>
      <c r="L164" s="68"/>
      <c r="M164" s="86"/>
      <c r="N164" s="86"/>
      <c r="O164" s="69">
        <f>IF(ISERROR(AVERAGE(Calculations!Q165:AB165)),"",AVERAGE(Calculations!Q165:AB165))</f>
        <v>25.06</v>
      </c>
      <c r="P164" s="70">
        <f>IF(ISERROR(STDEV(Calculations!Q165:AB165)),"",IF(COUNT(Calculations!Q165:AB165)&lt;3,"N/A",STDEV(Calculations!Q165:AB165)))</f>
        <v>0.1153256259467092</v>
      </c>
    </row>
    <row r="165" spans="1:16" ht="15" customHeight="1" x14ac:dyDescent="0.3">
      <c r="A165" s="66" t="str">
        <f>'Gene Table'!D165</f>
        <v>NEDD4</v>
      </c>
      <c r="B165" s="18" t="s">
        <v>26958</v>
      </c>
      <c r="C165" s="67">
        <v>21.45</v>
      </c>
      <c r="D165" s="67">
        <v>21.55</v>
      </c>
      <c r="E165" s="67">
        <v>21.4</v>
      </c>
      <c r="F165" s="68"/>
      <c r="G165" s="68"/>
      <c r="H165" s="68"/>
      <c r="I165" s="68"/>
      <c r="J165" s="68"/>
      <c r="K165" s="68"/>
      <c r="L165" s="68"/>
      <c r="M165" s="86"/>
      <c r="N165" s="86"/>
      <c r="O165" s="69">
        <f>IF(ISERROR(AVERAGE(Calculations!Q166:AB166)),"",AVERAGE(Calculations!Q166:AB166))</f>
        <v>21.466666666666669</v>
      </c>
      <c r="P165" s="70">
        <f>IF(ISERROR(STDEV(Calculations!Q166:AB166)),"",IF(COUNT(Calculations!Q166:AB166)&lt;3,"N/A",STDEV(Calculations!Q166:AB166)))</f>
        <v>7.6376261582598415E-2</v>
      </c>
    </row>
    <row r="166" spans="1:16" ht="15" customHeight="1" x14ac:dyDescent="0.3">
      <c r="A166" s="66" t="str">
        <f>'Gene Table'!D166</f>
        <v>NEDD4L</v>
      </c>
      <c r="B166" s="18" t="s">
        <v>26959</v>
      </c>
      <c r="C166" s="67" t="s">
        <v>364</v>
      </c>
      <c r="D166" s="67" t="s">
        <v>364</v>
      </c>
      <c r="E166" s="67" t="s">
        <v>364</v>
      </c>
      <c r="F166" s="68"/>
      <c r="G166" s="68"/>
      <c r="H166" s="68"/>
      <c r="I166" s="68"/>
      <c r="J166" s="68"/>
      <c r="K166" s="68"/>
      <c r="L166" s="68"/>
      <c r="M166" s="86"/>
      <c r="N166" s="86"/>
      <c r="O166" s="69">
        <f>IF(ISERROR(AVERAGE(Calculations!Q167:AB167)),"",AVERAGE(Calculations!Q167:AB167))</f>
        <v>35</v>
      </c>
      <c r="P166" s="70">
        <f>IF(ISERROR(STDEV(Calculations!Q167:AB167)),"",IF(COUNT(Calculations!Q167:AB167)&lt;3,"N/A",STDEV(Calculations!Q167:AB167)))</f>
        <v>0</v>
      </c>
    </row>
    <row r="167" spans="1:16" ht="15" customHeight="1" x14ac:dyDescent="0.3">
      <c r="A167" s="66" t="str">
        <f>'Gene Table'!D167</f>
        <v>NEURL1</v>
      </c>
      <c r="B167" s="18" t="s">
        <v>26960</v>
      </c>
      <c r="C167" s="67">
        <v>29.15</v>
      </c>
      <c r="D167" s="67">
        <v>28.79</v>
      </c>
      <c r="E167" s="67">
        <v>28.59</v>
      </c>
      <c r="F167" s="68"/>
      <c r="G167" s="68"/>
      <c r="H167" s="68"/>
      <c r="I167" s="68"/>
      <c r="J167" s="68"/>
      <c r="K167" s="68"/>
      <c r="L167" s="68"/>
      <c r="M167" s="86"/>
      <c r="N167" s="86"/>
      <c r="O167" s="69">
        <f>IF(ISERROR(AVERAGE(Calculations!Q168:AB168)),"",AVERAGE(Calculations!Q168:AB168))</f>
        <v>28.843333333333334</v>
      </c>
      <c r="P167" s="70">
        <f>IF(ISERROR(STDEV(Calculations!Q168:AB168)),"",IF(COUNT(Calculations!Q168:AB168)&lt;3,"N/A",STDEV(Calculations!Q168:AB168)))</f>
        <v>0.28378395538390289</v>
      </c>
    </row>
    <row r="168" spans="1:16" ht="15" customHeight="1" x14ac:dyDescent="0.3">
      <c r="A168" s="66" t="str">
        <f>'Gene Table'!D168</f>
        <v>NFX1</v>
      </c>
      <c r="B168" s="18" t="s">
        <v>26961</v>
      </c>
      <c r="C168" s="67">
        <v>26.9</v>
      </c>
      <c r="D168" s="67">
        <v>26.75</v>
      </c>
      <c r="E168" s="67">
        <v>27.12</v>
      </c>
      <c r="F168" s="68"/>
      <c r="G168" s="68"/>
      <c r="H168" s="68"/>
      <c r="I168" s="68"/>
      <c r="J168" s="68"/>
      <c r="K168" s="68"/>
      <c r="L168" s="68"/>
      <c r="M168" s="86"/>
      <c r="N168" s="86"/>
      <c r="O168" s="69">
        <f>IF(ISERROR(AVERAGE(Calculations!Q169:AB169)),"",AVERAGE(Calculations!Q169:AB169))</f>
        <v>26.923333333333332</v>
      </c>
      <c r="P168" s="70">
        <f>IF(ISERROR(STDEV(Calculations!Q169:AB169)),"",IF(COUNT(Calculations!Q169:AB169)&lt;3,"N/A",STDEV(Calculations!Q169:AB169)))</f>
        <v>0.18610033136277207</v>
      </c>
    </row>
    <row r="169" spans="1:16" ht="15" customHeight="1" x14ac:dyDescent="0.3">
      <c r="A169" s="66" t="str">
        <f>'Gene Table'!D169</f>
        <v>NFXL1</v>
      </c>
      <c r="B169" s="18" t="s">
        <v>26962</v>
      </c>
      <c r="C169" s="67">
        <v>18.66</v>
      </c>
      <c r="D169" s="67">
        <v>18.59</v>
      </c>
      <c r="E169" s="67">
        <v>18.46</v>
      </c>
      <c r="F169" s="68"/>
      <c r="G169" s="68"/>
      <c r="H169" s="68"/>
      <c r="I169" s="68"/>
      <c r="J169" s="68"/>
      <c r="K169" s="68"/>
      <c r="L169" s="68"/>
      <c r="M169" s="86"/>
      <c r="N169" s="86"/>
      <c r="O169" s="69">
        <f>IF(ISERROR(AVERAGE(Calculations!Q170:AB170)),"",AVERAGE(Calculations!Q170:AB170))</f>
        <v>18.57</v>
      </c>
      <c r="P169" s="70">
        <f>IF(ISERROR(STDEV(Calculations!Q170:AB170)),"",IF(COUNT(Calculations!Q170:AB170)&lt;3,"N/A",STDEV(Calculations!Q170:AB170)))</f>
        <v>0.10148891565092179</v>
      </c>
    </row>
    <row r="170" spans="1:16" ht="15" customHeight="1" x14ac:dyDescent="0.3">
      <c r="A170" s="66" t="str">
        <f>'Gene Table'!D170</f>
        <v>NHLRC1</v>
      </c>
      <c r="B170" s="18" t="s">
        <v>26963</v>
      </c>
      <c r="C170" s="67">
        <v>31.03</v>
      </c>
      <c r="D170" s="67">
        <v>31.22</v>
      </c>
      <c r="E170" s="67">
        <v>31.44</v>
      </c>
      <c r="F170" s="68"/>
      <c r="G170" s="68"/>
      <c r="H170" s="68"/>
      <c r="I170" s="68"/>
      <c r="J170" s="68"/>
      <c r="K170" s="68"/>
      <c r="L170" s="68"/>
      <c r="M170" s="86"/>
      <c r="N170" s="86"/>
      <c r="O170" s="69">
        <f>IF(ISERROR(AVERAGE(Calculations!Q171:AB171)),"",AVERAGE(Calculations!Q171:AB171))</f>
        <v>31.23</v>
      </c>
      <c r="P170" s="70">
        <f>IF(ISERROR(STDEV(Calculations!Q171:AB171)),"",IF(COUNT(Calculations!Q171:AB171)&lt;3,"N/A",STDEV(Calculations!Q171:AB171)))</f>
        <v>0.20518284528683203</v>
      </c>
    </row>
    <row r="171" spans="1:16" ht="15" customHeight="1" x14ac:dyDescent="0.3">
      <c r="A171" s="66" t="str">
        <f>'Gene Table'!D171</f>
        <v>NOSIP</v>
      </c>
      <c r="B171" s="18" t="s">
        <v>35</v>
      </c>
      <c r="C171" s="67">
        <v>28.25</v>
      </c>
      <c r="D171" s="67">
        <v>27.77</v>
      </c>
      <c r="E171" s="67">
        <v>28.31</v>
      </c>
      <c r="F171" s="68"/>
      <c r="G171" s="68"/>
      <c r="H171" s="68"/>
      <c r="I171" s="68"/>
      <c r="J171" s="68"/>
      <c r="K171" s="68"/>
      <c r="L171" s="68"/>
      <c r="M171" s="86"/>
      <c r="N171" s="86"/>
      <c r="O171" s="69">
        <f>IF(ISERROR(AVERAGE(Calculations!Q172:AB172)),"",AVERAGE(Calculations!Q172:AB172))</f>
        <v>28.11</v>
      </c>
      <c r="P171" s="70">
        <f>IF(ISERROR(STDEV(Calculations!Q172:AB172)),"",IF(COUNT(Calculations!Q172:AB172)&lt;3,"N/A",STDEV(Calculations!Q172:AB172)))</f>
        <v>0.29597297173897463</v>
      </c>
    </row>
    <row r="172" spans="1:16" ht="15" customHeight="1" x14ac:dyDescent="0.3">
      <c r="A172" s="66" t="str">
        <f>'Gene Table'!D172</f>
        <v>OSTM1</v>
      </c>
      <c r="B172" s="18" t="s">
        <v>37</v>
      </c>
      <c r="C172" s="67">
        <v>22.99</v>
      </c>
      <c r="D172" s="67">
        <v>22.89</v>
      </c>
      <c r="E172" s="67">
        <v>23.23</v>
      </c>
      <c r="F172" s="68"/>
      <c r="G172" s="68"/>
      <c r="H172" s="68"/>
      <c r="I172" s="68"/>
      <c r="J172" s="68"/>
      <c r="K172" s="68"/>
      <c r="L172" s="68"/>
      <c r="M172" s="86"/>
      <c r="N172" s="86"/>
      <c r="O172" s="69">
        <f>IF(ISERROR(AVERAGE(Calculations!Q173:AB173)),"",AVERAGE(Calculations!Q173:AB173))</f>
        <v>23.036666666666665</v>
      </c>
      <c r="P172" s="70">
        <f>IF(ISERROR(STDEV(Calculations!Q173:AB173)),"",IF(COUNT(Calculations!Q173:AB173)&lt;3,"N/A",STDEV(Calculations!Q173:AB173)))</f>
        <v>0.1747378989610823</v>
      </c>
    </row>
    <row r="173" spans="1:16" ht="15" customHeight="1" x14ac:dyDescent="0.3">
      <c r="A173" s="66" t="str">
        <f>'Gene Table'!D173</f>
        <v>PARK2</v>
      </c>
      <c r="B173" s="18" t="s">
        <v>39</v>
      </c>
      <c r="C173" s="67">
        <v>34.1</v>
      </c>
      <c r="D173" s="67">
        <v>34.729999999999997</v>
      </c>
      <c r="E173" s="67">
        <v>33.92</v>
      </c>
      <c r="F173" s="68"/>
      <c r="G173" s="68"/>
      <c r="H173" s="68"/>
      <c r="I173" s="68"/>
      <c r="J173" s="68"/>
      <c r="K173" s="68"/>
      <c r="L173" s="68"/>
      <c r="M173" s="86"/>
      <c r="N173" s="86"/>
      <c r="O173" s="69">
        <f>IF(ISERROR(AVERAGE(Calculations!Q174:AB174)),"",AVERAGE(Calculations!Q174:AB174))</f>
        <v>34.25</v>
      </c>
      <c r="P173" s="70">
        <f>IF(ISERROR(STDEV(Calculations!Q174:AB174)),"",IF(COUNT(Calculations!Q174:AB174)&lt;3,"N/A",STDEV(Calculations!Q174:AB174)))</f>
        <v>0.42532340636273208</v>
      </c>
    </row>
    <row r="174" spans="1:16" ht="15" customHeight="1" x14ac:dyDescent="0.3">
      <c r="A174" s="66" t="str">
        <f>'Gene Table'!D174</f>
        <v>PAX6</v>
      </c>
      <c r="B174" s="18" t="s">
        <v>41</v>
      </c>
      <c r="C174" s="67">
        <v>21.65</v>
      </c>
      <c r="D174" s="67">
        <v>21.51</v>
      </c>
      <c r="E174" s="67">
        <v>21.93</v>
      </c>
      <c r="F174" s="68"/>
      <c r="G174" s="68"/>
      <c r="H174" s="68"/>
      <c r="I174" s="68"/>
      <c r="J174" s="68"/>
      <c r="K174" s="68"/>
      <c r="L174" s="68"/>
      <c r="M174" s="86"/>
      <c r="N174" s="86"/>
      <c r="O174" s="69">
        <f>IF(ISERROR(AVERAGE(Calculations!Q175:AB175)),"",AVERAGE(Calculations!Q175:AB175))</f>
        <v>21.696666666666669</v>
      </c>
      <c r="P174" s="70">
        <f>IF(ISERROR(STDEV(Calculations!Q175:AB175)),"",IF(COUNT(Calculations!Q175:AB175)&lt;3,"N/A",STDEV(Calculations!Q175:AB175)))</f>
        <v>0.21385353243127186</v>
      </c>
    </row>
    <row r="175" spans="1:16" ht="15" customHeight="1" x14ac:dyDescent="0.3">
      <c r="A175" s="66" t="str">
        <f>'Gene Table'!D175</f>
        <v>PCGF2</v>
      </c>
      <c r="B175" s="18" t="s">
        <v>42</v>
      </c>
      <c r="C175" s="67">
        <v>29.08</v>
      </c>
      <c r="D175" s="67">
        <v>28.85</v>
      </c>
      <c r="E175" s="67">
        <v>29.36</v>
      </c>
      <c r="F175" s="68"/>
      <c r="G175" s="68"/>
      <c r="H175" s="68"/>
      <c r="I175" s="68"/>
      <c r="J175" s="68"/>
      <c r="K175" s="68"/>
      <c r="L175" s="68"/>
      <c r="M175" s="86"/>
      <c r="N175" s="86"/>
      <c r="O175" s="69">
        <f>IF(ISERROR(AVERAGE(Calculations!Q176:AB176)),"",AVERAGE(Calculations!Q176:AB176))</f>
        <v>29.096666666666664</v>
      </c>
      <c r="P175" s="70">
        <f>IF(ISERROR(STDEV(Calculations!Q176:AB176)),"",IF(COUNT(Calculations!Q176:AB176)&lt;3,"N/A",STDEV(Calculations!Q176:AB176)))</f>
        <v>0.25540817005987271</v>
      </c>
    </row>
    <row r="176" spans="1:16" ht="15" customHeight="1" x14ac:dyDescent="0.3">
      <c r="A176" s="66" t="str">
        <f>'Gene Table'!D176</f>
        <v>PCGF3</v>
      </c>
      <c r="B176" s="18" t="s">
        <v>353</v>
      </c>
      <c r="C176" s="67">
        <v>26.16</v>
      </c>
      <c r="D176" s="67">
        <v>26.25</v>
      </c>
      <c r="E176" s="67">
        <v>26.33</v>
      </c>
      <c r="F176" s="68"/>
      <c r="G176" s="68"/>
      <c r="H176" s="68"/>
      <c r="I176" s="68"/>
      <c r="J176" s="68"/>
      <c r="K176" s="68"/>
      <c r="L176" s="68"/>
      <c r="M176" s="86"/>
      <c r="N176" s="86"/>
      <c r="O176" s="69">
        <f>IF(ISERROR(AVERAGE(Calculations!Q177:AB177)),"",AVERAGE(Calculations!Q177:AB177))</f>
        <v>26.246666666666666</v>
      </c>
      <c r="P176" s="70">
        <f>IF(ISERROR(STDEV(Calculations!Q177:AB177)),"",IF(COUNT(Calculations!Q177:AB177)&lt;3,"N/A",STDEV(Calculations!Q177:AB177)))</f>
        <v>8.504900548115292E-2</v>
      </c>
    </row>
    <row r="177" spans="1:16" ht="15" customHeight="1" x14ac:dyDescent="0.3">
      <c r="A177" s="66" t="str">
        <f>'Gene Table'!D177</f>
        <v>PCGF5</v>
      </c>
      <c r="B177" s="18" t="s">
        <v>354</v>
      </c>
      <c r="C177" s="67">
        <v>30.43</v>
      </c>
      <c r="D177" s="67">
        <v>30.3</v>
      </c>
      <c r="E177" s="67">
        <v>30.42</v>
      </c>
      <c r="F177" s="68"/>
      <c r="G177" s="68"/>
      <c r="H177" s="68"/>
      <c r="I177" s="68"/>
      <c r="J177" s="68"/>
      <c r="K177" s="68"/>
      <c r="L177" s="68"/>
      <c r="M177" s="86"/>
      <c r="N177" s="86"/>
      <c r="O177" s="69">
        <f>IF(ISERROR(AVERAGE(Calculations!Q178:AB178)),"",AVERAGE(Calculations!Q178:AB178))</f>
        <v>30.383333333333336</v>
      </c>
      <c r="P177" s="70">
        <f>IF(ISERROR(STDEV(Calculations!Q178:AB178)),"",IF(COUNT(Calculations!Q178:AB178)&lt;3,"N/A",STDEV(Calculations!Q178:AB178)))</f>
        <v>7.2341781380702283E-2</v>
      </c>
    </row>
    <row r="178" spans="1:16" ht="15" customHeight="1" x14ac:dyDescent="0.3">
      <c r="A178" s="66" t="str">
        <f>'Gene Table'!D178</f>
        <v>PDZRN3</v>
      </c>
      <c r="B178" s="18" t="s">
        <v>355</v>
      </c>
      <c r="C178" s="67">
        <v>24.92</v>
      </c>
      <c r="D178" s="67">
        <v>24.76</v>
      </c>
      <c r="E178" s="67">
        <v>24.56</v>
      </c>
      <c r="F178" s="68"/>
      <c r="G178" s="68"/>
      <c r="H178" s="68"/>
      <c r="I178" s="68"/>
      <c r="J178" s="68"/>
      <c r="K178" s="68"/>
      <c r="L178" s="68"/>
      <c r="M178" s="86"/>
      <c r="N178" s="86"/>
      <c r="O178" s="69">
        <f>IF(ISERROR(AVERAGE(Calculations!Q179:AB179)),"",AVERAGE(Calculations!Q179:AB179))</f>
        <v>24.74666666666667</v>
      </c>
      <c r="P178" s="70">
        <f>IF(ISERROR(STDEV(Calculations!Q179:AB179)),"",IF(COUNT(Calculations!Q179:AB179)&lt;3,"N/A",STDEV(Calculations!Q179:AB179)))</f>
        <v>0.18036999011291729</v>
      </c>
    </row>
    <row r="179" spans="1:16" ht="15" customHeight="1" x14ac:dyDescent="0.3">
      <c r="A179" s="66" t="str">
        <f>'Gene Table'!D179</f>
        <v>PDZRN4</v>
      </c>
      <c r="B179" s="18" t="s">
        <v>356</v>
      </c>
      <c r="C179" s="67">
        <v>35.82</v>
      </c>
      <c r="D179" s="67">
        <v>35.380000000000003</v>
      </c>
      <c r="E179" s="67">
        <v>35.15</v>
      </c>
      <c r="F179" s="68"/>
      <c r="G179" s="68"/>
      <c r="H179" s="68"/>
      <c r="I179" s="68"/>
      <c r="J179" s="68"/>
      <c r="K179" s="68"/>
      <c r="L179" s="68"/>
      <c r="M179" s="86"/>
      <c r="N179" s="86"/>
      <c r="O179" s="69">
        <f>IF(ISERROR(AVERAGE(Calculations!Q180:AB180)),"",AVERAGE(Calculations!Q180:AB180))</f>
        <v>35</v>
      </c>
      <c r="P179" s="70">
        <f>IF(ISERROR(STDEV(Calculations!Q180:AB180)),"",IF(COUNT(Calculations!Q180:AB180)&lt;3,"N/A",STDEV(Calculations!Q180:AB180)))</f>
        <v>0</v>
      </c>
    </row>
    <row r="180" spans="1:16" ht="15" customHeight="1" x14ac:dyDescent="0.3">
      <c r="A180" s="66" t="str">
        <f>'Gene Table'!D180</f>
        <v>PELI1</v>
      </c>
      <c r="B180" s="18" t="s">
        <v>357</v>
      </c>
      <c r="C180" s="67">
        <v>26.77</v>
      </c>
      <c r="D180" s="67">
        <v>26.85</v>
      </c>
      <c r="E180" s="67">
        <v>27.04</v>
      </c>
      <c r="F180" s="68"/>
      <c r="G180" s="68"/>
      <c r="H180" s="68"/>
      <c r="I180" s="68"/>
      <c r="J180" s="68"/>
      <c r="K180" s="68"/>
      <c r="L180" s="68"/>
      <c r="M180" s="86"/>
      <c r="N180" s="86"/>
      <c r="O180" s="69">
        <f>IF(ISERROR(AVERAGE(Calculations!Q181:AB181)),"",AVERAGE(Calculations!Q181:AB181))</f>
        <v>26.886666666666667</v>
      </c>
      <c r="P180" s="70">
        <f>IF(ISERROR(STDEV(Calculations!Q181:AB181)),"",IF(COUNT(Calculations!Q181:AB181)&lt;3,"N/A",STDEV(Calculations!Q181:AB181)))</f>
        <v>0.13868429375143099</v>
      </c>
    </row>
    <row r="181" spans="1:16" ht="15" customHeight="1" x14ac:dyDescent="0.3">
      <c r="A181" s="66" t="str">
        <f>'Gene Table'!D181</f>
        <v>PELI2</v>
      </c>
      <c r="B181" s="18" t="s">
        <v>358</v>
      </c>
      <c r="C181" s="67">
        <v>26.25</v>
      </c>
      <c r="D181" s="67">
        <v>26.23</v>
      </c>
      <c r="E181" s="67">
        <v>26.38</v>
      </c>
      <c r="F181" s="68"/>
      <c r="G181" s="68"/>
      <c r="H181" s="68"/>
      <c r="I181" s="68"/>
      <c r="J181" s="68"/>
      <c r="K181" s="68"/>
      <c r="L181" s="68"/>
      <c r="M181" s="86"/>
      <c r="N181" s="86"/>
      <c r="O181" s="69">
        <f>IF(ISERROR(AVERAGE(Calculations!Q182:AB182)),"",AVERAGE(Calculations!Q182:AB182))</f>
        <v>26.286666666666665</v>
      </c>
      <c r="P181" s="70">
        <f>IF(ISERROR(STDEV(Calculations!Q182:AB182)),"",IF(COUNT(Calculations!Q182:AB182)&lt;3,"N/A",STDEV(Calculations!Q182:AB182)))</f>
        <v>8.144527815247006E-2</v>
      </c>
    </row>
    <row r="182" spans="1:16" ht="15" customHeight="1" x14ac:dyDescent="0.3">
      <c r="A182" s="66" t="str">
        <f>'Gene Table'!D182</f>
        <v>PEX12</v>
      </c>
      <c r="B182" s="18" t="s">
        <v>18</v>
      </c>
      <c r="C182" s="67">
        <v>22.3</v>
      </c>
      <c r="D182" s="67">
        <v>22.22</v>
      </c>
      <c r="E182" s="67">
        <v>22.28</v>
      </c>
      <c r="F182" s="68"/>
      <c r="G182" s="68"/>
      <c r="H182" s="68"/>
      <c r="I182" s="68"/>
      <c r="J182" s="68"/>
      <c r="K182" s="68"/>
      <c r="L182" s="68"/>
      <c r="M182" s="86"/>
      <c r="N182" s="86"/>
      <c r="O182" s="69">
        <f>IF(ISERROR(AVERAGE(Calculations!Q183:AB183)),"",AVERAGE(Calculations!Q183:AB183))</f>
        <v>22.266666666666666</v>
      </c>
      <c r="P182" s="70">
        <f>IF(ISERROR(STDEV(Calculations!Q183:AB183)),"",IF(COUNT(Calculations!Q183:AB183)&lt;3,"N/A",STDEV(Calculations!Q183:AB183)))</f>
        <v>4.1633319989323764E-2</v>
      </c>
    </row>
    <row r="183" spans="1:16" ht="15" customHeight="1" x14ac:dyDescent="0.3">
      <c r="A183" s="66" t="str">
        <f>'Gene Table'!D183</f>
        <v>PEX2</v>
      </c>
      <c r="B183" s="18" t="s">
        <v>26964</v>
      </c>
      <c r="C183" s="67">
        <v>14.08</v>
      </c>
      <c r="D183" s="67">
        <v>14.02</v>
      </c>
      <c r="E183" s="67">
        <v>14.13</v>
      </c>
      <c r="F183" s="68"/>
      <c r="G183" s="68"/>
      <c r="H183" s="68"/>
      <c r="I183" s="68"/>
      <c r="J183" s="68"/>
      <c r="K183" s="68"/>
      <c r="L183" s="68"/>
      <c r="M183" s="86"/>
      <c r="N183" s="86"/>
      <c r="O183" s="69">
        <f>IF(ISERROR(AVERAGE(Calculations!Q184:AB184)),"",AVERAGE(Calculations!Q184:AB184))</f>
        <v>14.076666666666668</v>
      </c>
      <c r="P183" s="70">
        <f>IF(ISERROR(STDEV(Calculations!Q184:AB184)),"",IF(COUNT(Calculations!Q184:AB184)&lt;3,"N/A",STDEV(Calculations!Q184:AB184)))</f>
        <v>5.507570547286162E-2</v>
      </c>
    </row>
    <row r="184" spans="1:16" ht="15" customHeight="1" x14ac:dyDescent="0.3">
      <c r="A184" s="66" t="str">
        <f>'Gene Table'!D184</f>
        <v>PHIP</v>
      </c>
      <c r="B184" s="18" t="s">
        <v>26965</v>
      </c>
      <c r="C184" s="67">
        <v>24.52</v>
      </c>
      <c r="D184" s="67">
        <v>24.44</v>
      </c>
      <c r="E184" s="67">
        <v>24.52</v>
      </c>
      <c r="F184" s="68"/>
      <c r="G184" s="68"/>
      <c r="H184" s="68"/>
      <c r="I184" s="68"/>
      <c r="J184" s="68"/>
      <c r="K184" s="68"/>
      <c r="L184" s="68"/>
      <c r="M184" s="86"/>
      <c r="N184" s="86"/>
      <c r="O184" s="69">
        <f>IF(ISERROR(AVERAGE(Calculations!Q185:AB185)),"",AVERAGE(Calculations!Q185:AB185))</f>
        <v>24.493333333333336</v>
      </c>
      <c r="P184" s="70">
        <f>IF(ISERROR(STDEV(Calculations!Q185:AB185)),"",IF(COUNT(Calculations!Q185:AB185)&lt;3,"N/A",STDEV(Calculations!Q185:AB185)))</f>
        <v>4.6188021535169078E-2</v>
      </c>
    </row>
    <row r="185" spans="1:16" ht="15" customHeight="1" x14ac:dyDescent="0.3">
      <c r="A185" s="66" t="str">
        <f>'Gene Table'!D185</f>
        <v>PHRF1</v>
      </c>
      <c r="B185" s="18" t="s">
        <v>26966</v>
      </c>
      <c r="C185" s="67">
        <v>18.559999999999999</v>
      </c>
      <c r="D185" s="67">
        <v>18.350000000000001</v>
      </c>
      <c r="E185" s="67">
        <v>18.739999999999998</v>
      </c>
      <c r="F185" s="68"/>
      <c r="G185" s="68"/>
      <c r="H185" s="68"/>
      <c r="I185" s="68"/>
      <c r="J185" s="68"/>
      <c r="K185" s="68"/>
      <c r="L185" s="68"/>
      <c r="M185" s="86"/>
      <c r="N185" s="86"/>
      <c r="O185" s="69">
        <f>IF(ISERROR(AVERAGE(Calculations!Q186:AB186)),"",AVERAGE(Calculations!Q186:AB186))</f>
        <v>18.549999999999997</v>
      </c>
      <c r="P185" s="70">
        <f>IF(ISERROR(STDEV(Calculations!Q186:AB186)),"",IF(COUNT(Calculations!Q186:AB186)&lt;3,"N/A",STDEV(Calculations!Q186:AB186)))</f>
        <v>0.19519221295942982</v>
      </c>
    </row>
    <row r="186" spans="1:16" ht="15" customHeight="1" x14ac:dyDescent="0.3">
      <c r="A186" s="66" t="str">
        <f>'Gene Table'!D186</f>
        <v>PIAS1</v>
      </c>
      <c r="B186" s="18" t="s">
        <v>26967</v>
      </c>
      <c r="C186" s="67">
        <v>17.89</v>
      </c>
      <c r="D186" s="67">
        <v>17.77</v>
      </c>
      <c r="E186" s="67">
        <v>18.010000000000002</v>
      </c>
      <c r="F186" s="68"/>
      <c r="G186" s="68"/>
      <c r="H186" s="68"/>
      <c r="I186" s="68"/>
      <c r="J186" s="68"/>
      <c r="K186" s="68"/>
      <c r="L186" s="68"/>
      <c r="M186" s="86"/>
      <c r="N186" s="86"/>
      <c r="O186" s="69">
        <f>IF(ISERROR(AVERAGE(Calculations!Q187:AB187)),"",AVERAGE(Calculations!Q187:AB187))</f>
        <v>17.89</v>
      </c>
      <c r="P186" s="70">
        <f>IF(ISERROR(STDEV(Calculations!Q187:AB187)),"",IF(COUNT(Calculations!Q187:AB187)&lt;3,"N/A",STDEV(Calculations!Q187:AB187)))</f>
        <v>0.12000000000000099</v>
      </c>
    </row>
    <row r="187" spans="1:16" ht="15" customHeight="1" x14ac:dyDescent="0.3">
      <c r="A187" s="66" t="str">
        <f>'Gene Table'!D187</f>
        <v>PIAS2</v>
      </c>
      <c r="B187" s="18" t="s">
        <v>26968</v>
      </c>
      <c r="C187" s="67">
        <v>17.3</v>
      </c>
      <c r="D187" s="67">
        <v>17.13</v>
      </c>
      <c r="E187" s="67">
        <v>17.48</v>
      </c>
      <c r="F187" s="68"/>
      <c r="G187" s="68"/>
      <c r="H187" s="68"/>
      <c r="I187" s="68"/>
      <c r="J187" s="68"/>
      <c r="K187" s="68"/>
      <c r="L187" s="68"/>
      <c r="M187" s="86"/>
      <c r="N187" s="86"/>
      <c r="O187" s="69">
        <f>IF(ISERROR(AVERAGE(Calculations!Q188:AB188)),"",AVERAGE(Calculations!Q188:AB188))</f>
        <v>17.303333333333331</v>
      </c>
      <c r="P187" s="70">
        <f>IF(ISERROR(STDEV(Calculations!Q188:AB188)),"",IF(COUNT(Calculations!Q188:AB188)&lt;3,"N/A",STDEV(Calculations!Q188:AB188)))</f>
        <v>0.17502380790433505</v>
      </c>
    </row>
    <row r="188" spans="1:16" ht="15" customHeight="1" x14ac:dyDescent="0.3">
      <c r="A188" s="66" t="str">
        <f>'Gene Table'!D188</f>
        <v>PIAS4</v>
      </c>
      <c r="B188" s="18" t="s">
        <v>26969</v>
      </c>
      <c r="C188" s="67">
        <v>40.090000000000003</v>
      </c>
      <c r="D188" s="67">
        <v>38.54</v>
      </c>
      <c r="E188" s="67">
        <v>39.79</v>
      </c>
      <c r="F188" s="68"/>
      <c r="G188" s="68"/>
      <c r="H188" s="68"/>
      <c r="I188" s="68"/>
      <c r="J188" s="68"/>
      <c r="K188" s="68"/>
      <c r="L188" s="68"/>
      <c r="M188" s="86"/>
      <c r="N188" s="86"/>
      <c r="O188" s="69">
        <f>IF(ISERROR(AVERAGE(Calculations!Q189:AB189)),"",AVERAGE(Calculations!Q189:AB189))</f>
        <v>35</v>
      </c>
      <c r="P188" s="70">
        <f>IF(ISERROR(STDEV(Calculations!Q189:AB189)),"",IF(COUNT(Calculations!Q189:AB189)&lt;3,"N/A",STDEV(Calculations!Q189:AB189)))</f>
        <v>0</v>
      </c>
    </row>
    <row r="189" spans="1:16" ht="15" customHeight="1" x14ac:dyDescent="0.3">
      <c r="A189" s="66" t="str">
        <f>'Gene Table'!D189</f>
        <v>PJA1</v>
      </c>
      <c r="B189" s="18" t="s">
        <v>26970</v>
      </c>
      <c r="C189" s="67">
        <v>21.25</v>
      </c>
      <c r="D189" s="67">
        <v>21.2</v>
      </c>
      <c r="E189" s="67">
        <v>21.44</v>
      </c>
      <c r="F189" s="68"/>
      <c r="G189" s="68"/>
      <c r="H189" s="68"/>
      <c r="I189" s="68"/>
      <c r="J189" s="68"/>
      <c r="K189" s="68"/>
      <c r="L189" s="68"/>
      <c r="M189" s="86"/>
      <c r="N189" s="86"/>
      <c r="O189" s="69">
        <f>IF(ISERROR(AVERAGE(Calculations!Q190:AB190)),"",AVERAGE(Calculations!Q190:AB190))</f>
        <v>21.296666666666667</v>
      </c>
      <c r="P189" s="70">
        <f>IF(ISERROR(STDEV(Calculations!Q190:AB190)),"",IF(COUNT(Calculations!Q190:AB190)&lt;3,"N/A",STDEV(Calculations!Q190:AB190)))</f>
        <v>0.12662279942148486</v>
      </c>
    </row>
    <row r="190" spans="1:16" ht="15" customHeight="1" x14ac:dyDescent="0.3">
      <c r="A190" s="66" t="str">
        <f>'Gene Table'!D190</f>
        <v>PJA2</v>
      </c>
      <c r="B190" s="18" t="s">
        <v>26971</v>
      </c>
      <c r="C190" s="67">
        <v>21.19</v>
      </c>
      <c r="D190" s="67">
        <v>21.15</v>
      </c>
      <c r="E190" s="67">
        <v>21.43</v>
      </c>
      <c r="F190" s="68"/>
      <c r="G190" s="68"/>
      <c r="H190" s="68"/>
      <c r="I190" s="68"/>
      <c r="J190" s="68"/>
      <c r="K190" s="68"/>
      <c r="L190" s="68"/>
      <c r="M190" s="86"/>
      <c r="N190" s="86"/>
      <c r="O190" s="69">
        <f>IF(ISERROR(AVERAGE(Calculations!Q191:AB191)),"",AVERAGE(Calculations!Q191:AB191))</f>
        <v>21.256666666666668</v>
      </c>
      <c r="P190" s="70">
        <f>IF(ISERROR(STDEV(Calculations!Q191:AB191)),"",IF(COUNT(Calculations!Q191:AB191)&lt;3,"N/A",STDEV(Calculations!Q191:AB191)))</f>
        <v>0.15143755588800736</v>
      </c>
    </row>
    <row r="191" spans="1:16" ht="15" customHeight="1" x14ac:dyDescent="0.3">
      <c r="A191" s="66" t="str">
        <f>'Gene Table'!D191</f>
        <v>PML</v>
      </c>
      <c r="B191" s="18" t="s">
        <v>26972</v>
      </c>
      <c r="C191" s="67">
        <v>21.36</v>
      </c>
      <c r="D191" s="67">
        <v>21.23</v>
      </c>
      <c r="E191" s="67">
        <v>21.56</v>
      </c>
      <c r="F191" s="68"/>
      <c r="G191" s="68"/>
      <c r="H191" s="68"/>
      <c r="I191" s="68"/>
      <c r="J191" s="68"/>
      <c r="K191" s="68"/>
      <c r="L191" s="68"/>
      <c r="M191" s="86"/>
      <c r="N191" s="86"/>
      <c r="O191" s="69">
        <f>IF(ISERROR(AVERAGE(Calculations!Q192:AB192)),"",AVERAGE(Calculations!Q192:AB192))</f>
        <v>21.383333333333336</v>
      </c>
      <c r="P191" s="70">
        <f>IF(ISERROR(STDEV(Calculations!Q192:AB192)),"",IF(COUNT(Calculations!Q192:AB192)&lt;3,"N/A",STDEV(Calculations!Q192:AB192)))</f>
        <v>0.16623276853055494</v>
      </c>
    </row>
    <row r="192" spans="1:16" ht="15" customHeight="1" x14ac:dyDescent="0.3">
      <c r="A192" s="66" t="str">
        <f>'Gene Table'!D192</f>
        <v>RAD18</v>
      </c>
      <c r="B192" s="18" t="s">
        <v>26973</v>
      </c>
      <c r="C192" s="67">
        <v>17.510000000000002</v>
      </c>
      <c r="D192" s="67">
        <v>17.53</v>
      </c>
      <c r="E192" s="67">
        <v>17.61</v>
      </c>
      <c r="F192" s="68"/>
      <c r="G192" s="68"/>
      <c r="H192" s="68"/>
      <c r="I192" s="68"/>
      <c r="J192" s="68"/>
      <c r="K192" s="68"/>
      <c r="L192" s="68"/>
      <c r="M192" s="86"/>
      <c r="N192" s="86"/>
      <c r="O192" s="69">
        <f>IF(ISERROR(AVERAGE(Calculations!Q193:AB193)),"",AVERAGE(Calculations!Q193:AB193))</f>
        <v>17.55</v>
      </c>
      <c r="P192" s="70">
        <f>IF(ISERROR(STDEV(Calculations!Q193:AB193)),"",IF(COUNT(Calculations!Q193:AB193)&lt;3,"N/A",STDEV(Calculations!Q193:AB193)))</f>
        <v>5.2915026221290684E-2</v>
      </c>
    </row>
    <row r="193" spans="1:16" ht="15" customHeight="1" x14ac:dyDescent="0.3">
      <c r="A193" s="66" t="str">
        <f>'Gene Table'!D193</f>
        <v>RAD51</v>
      </c>
      <c r="B193" s="18" t="s">
        <v>26974</v>
      </c>
      <c r="C193" s="67">
        <v>17.64</v>
      </c>
      <c r="D193" s="67">
        <v>17.41</v>
      </c>
      <c r="E193" s="67">
        <v>17.54</v>
      </c>
      <c r="F193" s="68"/>
      <c r="G193" s="68"/>
      <c r="H193" s="68"/>
      <c r="I193" s="68"/>
      <c r="J193" s="68"/>
      <c r="K193" s="68"/>
      <c r="L193" s="68"/>
      <c r="M193" s="86"/>
      <c r="N193" s="86"/>
      <c r="O193" s="69">
        <f>IF(ISERROR(AVERAGE(Calculations!Q194:AB194)),"",AVERAGE(Calculations!Q194:AB194))</f>
        <v>17.529999999999998</v>
      </c>
      <c r="P193" s="70">
        <f>IF(ISERROR(STDEV(Calculations!Q194:AB194)),"",IF(COUNT(Calculations!Q194:AB194)&lt;3,"N/A",STDEV(Calculations!Q194:AB194)))</f>
        <v>0.11532562594670812</v>
      </c>
    </row>
    <row r="194" spans="1:16" ht="15" customHeight="1" x14ac:dyDescent="0.3">
      <c r="A194" s="66" t="str">
        <f>'Gene Table'!D194</f>
        <v>RANBP2</v>
      </c>
      <c r="B194" s="18" t="s">
        <v>26975</v>
      </c>
      <c r="C194" s="67">
        <v>17.899999999999999</v>
      </c>
      <c r="D194" s="67">
        <v>17.93</v>
      </c>
      <c r="E194" s="67">
        <v>17.66</v>
      </c>
      <c r="F194" s="68"/>
      <c r="G194" s="68"/>
      <c r="H194" s="68"/>
      <c r="I194" s="68"/>
      <c r="J194" s="68"/>
      <c r="K194" s="68"/>
      <c r="L194" s="68"/>
      <c r="M194" s="86"/>
      <c r="N194" s="86"/>
      <c r="O194" s="69">
        <f>IF(ISERROR(AVERAGE(Calculations!Q195:AB195)),"",AVERAGE(Calculations!Q195:AB195))</f>
        <v>17.829999999999998</v>
      </c>
      <c r="P194" s="70">
        <f>IF(ISERROR(STDEV(Calculations!Q195:AB195)),"",IF(COUNT(Calculations!Q195:AB195)&lt;3,"N/A",STDEV(Calculations!Q195:AB195)))</f>
        <v>0.1479864858694869</v>
      </c>
    </row>
    <row r="195" spans="1:16" ht="15" customHeight="1" x14ac:dyDescent="0.3">
      <c r="A195" s="66" t="str">
        <f>'Gene Table'!D195</f>
        <v>RBBP6</v>
      </c>
      <c r="B195" s="18" t="s">
        <v>26976</v>
      </c>
      <c r="C195" s="67">
        <v>29.08</v>
      </c>
      <c r="D195" s="67">
        <v>29.02</v>
      </c>
      <c r="E195" s="67">
        <v>29.27</v>
      </c>
      <c r="F195" s="68"/>
      <c r="G195" s="68"/>
      <c r="H195" s="68"/>
      <c r="I195" s="68"/>
      <c r="J195" s="68"/>
      <c r="K195" s="68"/>
      <c r="L195" s="68"/>
      <c r="M195" s="86"/>
      <c r="N195" s="86"/>
      <c r="O195" s="69">
        <f>IF(ISERROR(AVERAGE(Calculations!Q196:AB196)),"",AVERAGE(Calculations!Q196:AB196))</f>
        <v>29.123333333333331</v>
      </c>
      <c r="P195" s="70">
        <f>IF(ISERROR(STDEV(Calculations!Q196:AB196)),"",IF(COUNT(Calculations!Q196:AB196)&lt;3,"N/A",STDEV(Calculations!Q196:AB196)))</f>
        <v>0.13051181300301284</v>
      </c>
    </row>
    <row r="196" spans="1:16" ht="15" customHeight="1" x14ac:dyDescent="0.3">
      <c r="A196" s="66" t="str">
        <f>'Gene Table'!D196</f>
        <v>RBCK1</v>
      </c>
      <c r="B196" s="18" t="s">
        <v>26977</v>
      </c>
      <c r="C196" s="67">
        <v>32.020000000000003</v>
      </c>
      <c r="D196" s="67">
        <v>32.130000000000003</v>
      </c>
      <c r="E196" s="67">
        <v>31.96</v>
      </c>
      <c r="F196" s="68"/>
      <c r="G196" s="68"/>
      <c r="H196" s="68"/>
      <c r="I196" s="68"/>
      <c r="J196" s="68"/>
      <c r="K196" s="68"/>
      <c r="L196" s="68"/>
      <c r="M196" s="86"/>
      <c r="N196" s="86"/>
      <c r="O196" s="69">
        <f>IF(ISERROR(AVERAGE(Calculations!Q197:AB197)),"",AVERAGE(Calculations!Q197:AB197))</f>
        <v>32.036666666666669</v>
      </c>
      <c r="P196" s="70">
        <f>IF(ISERROR(STDEV(Calculations!Q197:AB197)),"",IF(COUNT(Calculations!Q197:AB197)&lt;3,"N/A",STDEV(Calculations!Q197:AB197)))</f>
        <v>8.6216781042517787E-2</v>
      </c>
    </row>
    <row r="197" spans="1:16" ht="15" customHeight="1" x14ac:dyDescent="0.3">
      <c r="A197" s="66" t="str">
        <f>'Gene Table'!D197</f>
        <v>RBX1</v>
      </c>
      <c r="B197" s="18" t="s">
        <v>26978</v>
      </c>
      <c r="C197" s="67">
        <v>33.83</v>
      </c>
      <c r="D197" s="67">
        <v>34.22</v>
      </c>
      <c r="E197" s="67">
        <v>33.090000000000003</v>
      </c>
      <c r="F197" s="68"/>
      <c r="G197" s="68"/>
      <c r="H197" s="68"/>
      <c r="I197" s="68"/>
      <c r="J197" s="68"/>
      <c r="K197" s="68"/>
      <c r="L197" s="68"/>
      <c r="M197" s="86"/>
      <c r="N197" s="86"/>
      <c r="O197" s="69">
        <f>IF(ISERROR(AVERAGE(Calculations!Q198:AB198)),"",AVERAGE(Calculations!Q198:AB198))</f>
        <v>33.713333333333331</v>
      </c>
      <c r="P197" s="70">
        <f>IF(ISERROR(STDEV(Calculations!Q198:AB198)),"",IF(COUNT(Calculations!Q198:AB198)&lt;3,"N/A",STDEV(Calculations!Q198:AB198)))</f>
        <v>0.57396283271073434</v>
      </c>
    </row>
    <row r="198" spans="1:16" ht="15" customHeight="1" x14ac:dyDescent="0.3">
      <c r="A198" s="66" t="str">
        <f>'Gene Table'!D198</f>
        <v>RC3H1</v>
      </c>
      <c r="B198" s="18" t="s">
        <v>26979</v>
      </c>
      <c r="C198" s="67">
        <v>33.950000000000003</v>
      </c>
      <c r="D198" s="67">
        <v>33.26</v>
      </c>
      <c r="E198" s="67">
        <v>32.65</v>
      </c>
      <c r="F198" s="68"/>
      <c r="G198" s="68"/>
      <c r="H198" s="68"/>
      <c r="I198" s="68"/>
      <c r="J198" s="68"/>
      <c r="K198" s="68"/>
      <c r="L198" s="68"/>
      <c r="M198" s="86"/>
      <c r="N198" s="86"/>
      <c r="O198" s="69">
        <f>IF(ISERROR(AVERAGE(Calculations!Q199:AB199)),"",AVERAGE(Calculations!Q199:AB199))</f>
        <v>33.286666666666669</v>
      </c>
      <c r="P198" s="70">
        <f>IF(ISERROR(STDEV(Calculations!Q199:AB199)),"",IF(COUNT(Calculations!Q199:AB199)&lt;3,"N/A",STDEV(Calculations!Q199:AB199)))</f>
        <v>0.65041012702243206</v>
      </c>
    </row>
    <row r="199" spans="1:16" ht="15" customHeight="1" x14ac:dyDescent="0.3">
      <c r="A199" s="66" t="str">
        <f>'Gene Table'!D199</f>
        <v>RC3H2</v>
      </c>
      <c r="B199" s="18" t="s">
        <v>26980</v>
      </c>
      <c r="C199" s="67" t="s">
        <v>364</v>
      </c>
      <c r="D199" s="67" t="s">
        <v>364</v>
      </c>
      <c r="E199" s="67" t="s">
        <v>364</v>
      </c>
      <c r="F199" s="68"/>
      <c r="G199" s="68"/>
      <c r="H199" s="68"/>
      <c r="I199" s="68"/>
      <c r="J199" s="68"/>
      <c r="K199" s="68"/>
      <c r="L199" s="68"/>
      <c r="M199" s="86"/>
      <c r="N199" s="86"/>
      <c r="O199" s="69">
        <f>IF(ISERROR(AVERAGE(Calculations!Q200:AB200)),"",AVERAGE(Calculations!Q200:AB200))</f>
        <v>35</v>
      </c>
      <c r="P199" s="70">
        <f>IF(ISERROR(STDEV(Calculations!Q200:AB200)),"",IF(COUNT(Calculations!Q200:AB200)&lt;3,"N/A",STDEV(Calculations!Q200:AB200)))</f>
        <v>0</v>
      </c>
    </row>
    <row r="200" spans="1:16" ht="15" customHeight="1" x14ac:dyDescent="0.3">
      <c r="A200" s="66" t="str">
        <f>'Gene Table'!D200</f>
        <v>RCHY1</v>
      </c>
      <c r="B200" s="18" t="s">
        <v>26981</v>
      </c>
      <c r="C200" s="67">
        <v>29</v>
      </c>
      <c r="D200" s="67">
        <v>28.84</v>
      </c>
      <c r="E200" s="67">
        <v>28.53</v>
      </c>
      <c r="F200" s="68"/>
      <c r="G200" s="68"/>
      <c r="H200" s="68"/>
      <c r="I200" s="68"/>
      <c r="J200" s="68"/>
      <c r="K200" s="68"/>
      <c r="L200" s="68"/>
      <c r="M200" s="86"/>
      <c r="N200" s="86"/>
      <c r="O200" s="69">
        <f>IF(ISERROR(AVERAGE(Calculations!Q201:AB201)),"",AVERAGE(Calculations!Q201:AB201))</f>
        <v>28.790000000000003</v>
      </c>
      <c r="P200" s="70">
        <f>IF(ISERROR(STDEV(Calculations!Q201:AB201)),"",IF(COUNT(Calculations!Q201:AB201)&lt;3,"N/A",STDEV(Calculations!Q201:AB201)))</f>
        <v>0.23895606290696977</v>
      </c>
    </row>
    <row r="201" spans="1:16" ht="15" customHeight="1" x14ac:dyDescent="0.3">
      <c r="A201" s="66" t="str">
        <f>'Gene Table'!D201</f>
        <v>RFPL3</v>
      </c>
      <c r="B201" s="18" t="s">
        <v>26982</v>
      </c>
      <c r="C201" s="67" t="s">
        <v>364</v>
      </c>
      <c r="D201" s="67">
        <v>37.049999999999997</v>
      </c>
      <c r="E201" s="67" t="s">
        <v>364</v>
      </c>
      <c r="F201" s="68"/>
      <c r="G201" s="68"/>
      <c r="H201" s="68"/>
      <c r="I201" s="68"/>
      <c r="J201" s="68"/>
      <c r="K201" s="68"/>
      <c r="L201" s="68"/>
      <c r="M201" s="86"/>
      <c r="N201" s="86"/>
      <c r="O201" s="69">
        <f>IF(ISERROR(AVERAGE(Calculations!Q202:AB202)),"",AVERAGE(Calculations!Q202:AB202))</f>
        <v>35</v>
      </c>
      <c r="P201" s="70">
        <f>IF(ISERROR(STDEV(Calculations!Q202:AB202)),"",IF(COUNT(Calculations!Q202:AB202)&lt;3,"N/A",STDEV(Calculations!Q202:AB202)))</f>
        <v>0</v>
      </c>
    </row>
    <row r="202" spans="1:16" ht="15" customHeight="1" x14ac:dyDescent="0.3">
      <c r="A202" s="66" t="str">
        <f>'Gene Table'!D202</f>
        <v>RFWD2</v>
      </c>
      <c r="B202" s="18" t="s">
        <v>26983</v>
      </c>
      <c r="C202" s="67">
        <v>27.33</v>
      </c>
      <c r="D202" s="67">
        <v>27.11</v>
      </c>
      <c r="E202" s="67">
        <v>27.31</v>
      </c>
      <c r="F202" s="68"/>
      <c r="G202" s="68"/>
      <c r="H202" s="68"/>
      <c r="I202" s="68"/>
      <c r="J202" s="68"/>
      <c r="K202" s="68"/>
      <c r="L202" s="68"/>
      <c r="M202" s="86"/>
      <c r="N202" s="86"/>
      <c r="O202" s="69">
        <f>IF(ISERROR(AVERAGE(Calculations!Q203:AB203)),"",AVERAGE(Calculations!Q203:AB203))</f>
        <v>27.25</v>
      </c>
      <c r="P202" s="70">
        <f>IF(ISERROR(STDEV(Calculations!Q203:AB203)),"",IF(COUNT(Calculations!Q203:AB203)&lt;3,"N/A",STDEV(Calculations!Q203:AB203)))</f>
        <v>0.12165525060596384</v>
      </c>
    </row>
    <row r="203" spans="1:16" ht="15" customHeight="1" x14ac:dyDescent="0.3">
      <c r="A203" s="66" t="str">
        <f>'Gene Table'!D203</f>
        <v>RHOBTB1</v>
      </c>
      <c r="B203" s="18" t="s">
        <v>26984</v>
      </c>
      <c r="C203" s="67">
        <v>25.52</v>
      </c>
      <c r="D203" s="67">
        <v>25.6</v>
      </c>
      <c r="E203" s="67">
        <v>25.81</v>
      </c>
      <c r="F203" s="68"/>
      <c r="G203" s="68"/>
      <c r="H203" s="68"/>
      <c r="I203" s="68"/>
      <c r="J203" s="68"/>
      <c r="K203" s="68"/>
      <c r="L203" s="68"/>
      <c r="M203" s="86"/>
      <c r="N203" s="86"/>
      <c r="O203" s="69">
        <f>IF(ISERROR(AVERAGE(Calculations!Q204:AB204)),"",AVERAGE(Calculations!Q204:AB204))</f>
        <v>25.643333333333334</v>
      </c>
      <c r="P203" s="70">
        <f>IF(ISERROR(STDEV(Calculations!Q204:AB204)),"",IF(COUNT(Calculations!Q204:AB204)&lt;3,"N/A",STDEV(Calculations!Q204:AB204)))</f>
        <v>0.14977761292440572</v>
      </c>
    </row>
    <row r="204" spans="1:16" ht="15" customHeight="1" x14ac:dyDescent="0.3">
      <c r="A204" s="66" t="str">
        <f>'Gene Table'!D204</f>
        <v>RHOBTB3</v>
      </c>
      <c r="B204" s="18" t="s">
        <v>26985</v>
      </c>
      <c r="C204" s="67">
        <v>27.12</v>
      </c>
      <c r="D204" s="67">
        <v>27.21</v>
      </c>
      <c r="E204" s="67">
        <v>27.12</v>
      </c>
      <c r="F204" s="68"/>
      <c r="G204" s="68"/>
      <c r="H204" s="68"/>
      <c r="I204" s="68"/>
      <c r="J204" s="68"/>
      <c r="K204" s="68"/>
      <c r="L204" s="68"/>
      <c r="M204" s="86"/>
      <c r="N204" s="86"/>
      <c r="O204" s="69">
        <f>IF(ISERROR(AVERAGE(Calculations!Q205:AB205)),"",AVERAGE(Calculations!Q205:AB205))</f>
        <v>27.150000000000002</v>
      </c>
      <c r="P204" s="70">
        <f>IF(ISERROR(STDEV(Calculations!Q205:AB205)),"",IF(COUNT(Calculations!Q205:AB205)&lt;3,"N/A",STDEV(Calculations!Q205:AB205)))</f>
        <v>5.1961524227066236E-2</v>
      </c>
    </row>
    <row r="205" spans="1:16" ht="15" customHeight="1" x14ac:dyDescent="0.3">
      <c r="A205" s="66" t="str">
        <f>'Gene Table'!D205</f>
        <v>RING1</v>
      </c>
      <c r="B205" s="18" t="s">
        <v>26986</v>
      </c>
      <c r="C205" s="67">
        <v>35.53</v>
      </c>
      <c r="D205" s="67">
        <v>36.21</v>
      </c>
      <c r="E205" s="67">
        <v>37.659999999999997</v>
      </c>
      <c r="F205" s="68"/>
      <c r="G205" s="68"/>
      <c r="H205" s="68"/>
      <c r="I205" s="68"/>
      <c r="J205" s="68"/>
      <c r="K205" s="68"/>
      <c r="L205" s="68"/>
      <c r="M205" s="86"/>
      <c r="N205" s="86"/>
      <c r="O205" s="69">
        <f>IF(ISERROR(AVERAGE(Calculations!Q206:AB206)),"",AVERAGE(Calculations!Q206:AB206))</f>
        <v>35</v>
      </c>
      <c r="P205" s="70">
        <f>IF(ISERROR(STDEV(Calculations!Q206:AB206)),"",IF(COUNT(Calculations!Q206:AB206)&lt;3,"N/A",STDEV(Calculations!Q206:AB206)))</f>
        <v>0</v>
      </c>
    </row>
    <row r="206" spans="1:16" ht="15" customHeight="1" x14ac:dyDescent="0.3">
      <c r="A206" s="66" t="str">
        <f>'Gene Table'!D206</f>
        <v>RNF10</v>
      </c>
      <c r="B206" s="18" t="s">
        <v>26987</v>
      </c>
      <c r="C206" s="67">
        <v>23.03</v>
      </c>
      <c r="D206" s="67">
        <v>23.28</v>
      </c>
      <c r="E206" s="67">
        <v>23.16</v>
      </c>
      <c r="F206" s="68"/>
      <c r="G206" s="68"/>
      <c r="H206" s="68"/>
      <c r="I206" s="68"/>
      <c r="J206" s="68"/>
      <c r="K206" s="68"/>
      <c r="L206" s="68"/>
      <c r="M206" s="86"/>
      <c r="N206" s="86"/>
      <c r="O206" s="69">
        <f>IF(ISERROR(AVERAGE(Calculations!Q207:AB207)),"",AVERAGE(Calculations!Q207:AB207))</f>
        <v>23.156666666666666</v>
      </c>
      <c r="P206" s="70">
        <f>IF(ISERROR(STDEV(Calculations!Q207:AB207)),"",IF(COUNT(Calculations!Q207:AB207)&lt;3,"N/A",STDEV(Calculations!Q207:AB207)))</f>
        <v>0.12503332889007365</v>
      </c>
    </row>
    <row r="207" spans="1:16" ht="15" customHeight="1" x14ac:dyDescent="0.3">
      <c r="A207" s="66" t="str">
        <f>'Gene Table'!D207</f>
        <v>RNF103</v>
      </c>
      <c r="B207" s="18" t="s">
        <v>26988</v>
      </c>
      <c r="C207" s="67">
        <v>34.1</v>
      </c>
      <c r="D207" s="67">
        <v>34.36</v>
      </c>
      <c r="E207" s="67">
        <v>32.92</v>
      </c>
      <c r="F207" s="68"/>
      <c r="G207" s="68"/>
      <c r="H207" s="68"/>
      <c r="I207" s="68"/>
      <c r="J207" s="68"/>
      <c r="K207" s="68"/>
      <c r="L207" s="68"/>
      <c r="M207" s="86"/>
      <c r="N207" s="86"/>
      <c r="O207" s="69">
        <f>IF(ISERROR(AVERAGE(Calculations!Q208:AB208)),"",AVERAGE(Calculations!Q208:AB208))</f>
        <v>33.793333333333337</v>
      </c>
      <c r="P207" s="70">
        <f>IF(ISERROR(STDEV(Calculations!Q208:AB208)),"",IF(COUNT(Calculations!Q208:AB208)&lt;3,"N/A",STDEV(Calculations!Q208:AB208)))</f>
        <v>0.76741991981791302</v>
      </c>
    </row>
    <row r="208" spans="1:16" ht="15" customHeight="1" x14ac:dyDescent="0.3">
      <c r="A208" s="66" t="str">
        <f>'Gene Table'!D208</f>
        <v>RNF11</v>
      </c>
      <c r="B208" s="18" t="s">
        <v>26989</v>
      </c>
      <c r="C208" s="67">
        <v>33.130000000000003</v>
      </c>
      <c r="D208" s="67">
        <v>36.08</v>
      </c>
      <c r="E208" s="67">
        <v>34.1</v>
      </c>
      <c r="F208" s="68"/>
      <c r="G208" s="68"/>
      <c r="H208" s="68"/>
      <c r="I208" s="68"/>
      <c r="J208" s="68"/>
      <c r="K208" s="68"/>
      <c r="L208" s="68"/>
      <c r="M208" s="86"/>
      <c r="N208" s="86"/>
      <c r="O208" s="69">
        <f>IF(ISERROR(AVERAGE(Calculations!Q209:AB209)),"",AVERAGE(Calculations!Q209:AB209))</f>
        <v>34.076666666666661</v>
      </c>
      <c r="P208" s="70">
        <f>IF(ISERROR(STDEV(Calculations!Q209:AB209)),"",IF(COUNT(Calculations!Q209:AB209)&lt;3,"N/A",STDEV(Calculations!Q209:AB209)))</f>
        <v>0.93521833457932746</v>
      </c>
    </row>
    <row r="209" spans="1:16" ht="15" customHeight="1" x14ac:dyDescent="0.3">
      <c r="A209" s="66" t="str">
        <f>'Gene Table'!D209</f>
        <v>RNF111</v>
      </c>
      <c r="B209" s="18" t="s">
        <v>26990</v>
      </c>
      <c r="C209" s="67">
        <v>25.3</v>
      </c>
      <c r="D209" s="67">
        <v>25.36</v>
      </c>
      <c r="E209" s="67">
        <v>25.3</v>
      </c>
      <c r="F209" s="68"/>
      <c r="G209" s="68"/>
      <c r="H209" s="68"/>
      <c r="I209" s="68"/>
      <c r="J209" s="68"/>
      <c r="K209" s="68"/>
      <c r="L209" s="68"/>
      <c r="M209" s="86"/>
      <c r="N209" s="86"/>
      <c r="O209" s="69">
        <f>IF(ISERROR(AVERAGE(Calculations!Q210:AB210)),"",AVERAGE(Calculations!Q210:AB210))</f>
        <v>25.319999999999997</v>
      </c>
      <c r="P209" s="70">
        <f>IF(ISERROR(STDEV(Calculations!Q210:AB210)),"",IF(COUNT(Calculations!Q210:AB210)&lt;3,"N/A",STDEV(Calculations!Q210:AB210)))</f>
        <v>3.4641016151376811E-2</v>
      </c>
    </row>
    <row r="210" spans="1:16" ht="15" customHeight="1" x14ac:dyDescent="0.3">
      <c r="A210" s="66" t="str">
        <f>'Gene Table'!D210</f>
        <v>RNF113A</v>
      </c>
      <c r="B210" s="18" t="s">
        <v>26991</v>
      </c>
      <c r="C210" s="67" t="s">
        <v>364</v>
      </c>
      <c r="D210" s="67" t="s">
        <v>364</v>
      </c>
      <c r="E210" s="67" t="s">
        <v>364</v>
      </c>
      <c r="F210" s="68"/>
      <c r="G210" s="68"/>
      <c r="H210" s="68"/>
      <c r="I210" s="68"/>
      <c r="J210" s="68"/>
      <c r="K210" s="68"/>
      <c r="L210" s="68"/>
      <c r="M210" s="86"/>
      <c r="N210" s="86"/>
      <c r="O210" s="69">
        <f>IF(ISERROR(AVERAGE(Calculations!Q211:AB211)),"",AVERAGE(Calculations!Q211:AB211))</f>
        <v>35</v>
      </c>
      <c r="P210" s="70">
        <f>IF(ISERROR(STDEV(Calculations!Q211:AB211)),"",IF(COUNT(Calculations!Q211:AB211)&lt;3,"N/A",STDEV(Calculations!Q211:AB211)))</f>
        <v>0</v>
      </c>
    </row>
    <row r="211" spans="1:16" ht="15" customHeight="1" x14ac:dyDescent="0.3">
      <c r="A211" s="66" t="str">
        <f>'Gene Table'!D211</f>
        <v>RNF114</v>
      </c>
      <c r="B211" s="18" t="s">
        <v>26992</v>
      </c>
      <c r="C211" s="67" t="s">
        <v>364</v>
      </c>
      <c r="D211" s="67">
        <v>36.130000000000003</v>
      </c>
      <c r="E211" s="67" t="s">
        <v>364</v>
      </c>
      <c r="F211" s="68"/>
      <c r="G211" s="68"/>
      <c r="H211" s="68"/>
      <c r="I211" s="68"/>
      <c r="J211" s="68"/>
      <c r="K211" s="68"/>
      <c r="L211" s="68"/>
      <c r="M211" s="86"/>
      <c r="N211" s="86"/>
      <c r="O211" s="69">
        <f>IF(ISERROR(AVERAGE(Calculations!Q212:AB212)),"",AVERAGE(Calculations!Q212:AB212))</f>
        <v>35</v>
      </c>
      <c r="P211" s="70">
        <f>IF(ISERROR(STDEV(Calculations!Q212:AB212)),"",IF(COUNT(Calculations!Q212:AB212)&lt;3,"N/A",STDEV(Calculations!Q212:AB212)))</f>
        <v>0</v>
      </c>
    </row>
    <row r="212" spans="1:16" ht="15" customHeight="1" x14ac:dyDescent="0.3">
      <c r="A212" s="66" t="str">
        <f>'Gene Table'!D212</f>
        <v>RNF115</v>
      </c>
      <c r="B212" s="18" t="s">
        <v>26993</v>
      </c>
      <c r="C212" s="67" t="s">
        <v>364</v>
      </c>
      <c r="D212" s="67">
        <v>38.61</v>
      </c>
      <c r="E212" s="67">
        <v>37.43</v>
      </c>
      <c r="F212" s="68"/>
      <c r="G212" s="68"/>
      <c r="H212" s="68"/>
      <c r="I212" s="68"/>
      <c r="J212" s="68"/>
      <c r="K212" s="68"/>
      <c r="L212" s="68"/>
      <c r="M212" s="86"/>
      <c r="N212" s="86"/>
      <c r="O212" s="69">
        <f>IF(ISERROR(AVERAGE(Calculations!Q213:AB213)),"",AVERAGE(Calculations!Q213:AB213))</f>
        <v>35</v>
      </c>
      <c r="P212" s="70">
        <f>IF(ISERROR(STDEV(Calculations!Q213:AB213)),"",IF(COUNT(Calculations!Q213:AB213)&lt;3,"N/A",STDEV(Calculations!Q213:AB213)))</f>
        <v>0</v>
      </c>
    </row>
    <row r="213" spans="1:16" ht="15" customHeight="1" x14ac:dyDescent="0.3">
      <c r="A213" s="66" t="str">
        <f>'Gene Table'!D213</f>
        <v>RNF121</v>
      </c>
      <c r="B213" s="18" t="s">
        <v>26994</v>
      </c>
      <c r="C213" s="67">
        <v>33.119999999999997</v>
      </c>
      <c r="D213" s="67">
        <v>36.53</v>
      </c>
      <c r="E213" s="67" t="s">
        <v>364</v>
      </c>
      <c r="F213" s="68"/>
      <c r="G213" s="68"/>
      <c r="H213" s="68"/>
      <c r="I213" s="68"/>
      <c r="J213" s="68"/>
      <c r="K213" s="68"/>
      <c r="L213" s="68"/>
      <c r="M213" s="86"/>
      <c r="N213" s="86"/>
      <c r="O213" s="69">
        <f>IF(ISERROR(AVERAGE(Calculations!Q214:AB214)),"",AVERAGE(Calculations!Q214:AB214))</f>
        <v>34.373333333333335</v>
      </c>
      <c r="P213" s="70">
        <f>IF(ISERROR(STDEV(Calculations!Q214:AB214)),"",IF(COUNT(Calculations!Q214:AB214)&lt;3,"N/A",STDEV(Calculations!Q214:AB214)))</f>
        <v>1.085418506076498</v>
      </c>
    </row>
    <row r="214" spans="1:16" ht="15" customHeight="1" x14ac:dyDescent="0.3">
      <c r="A214" s="66" t="str">
        <f>'Gene Table'!D214</f>
        <v>RNF123</v>
      </c>
      <c r="B214" s="18" t="s">
        <v>26995</v>
      </c>
      <c r="C214" s="67">
        <v>33.369999999999997</v>
      </c>
      <c r="D214" s="67">
        <v>33.47</v>
      </c>
      <c r="E214" s="67">
        <v>31.59</v>
      </c>
      <c r="F214" s="68"/>
      <c r="G214" s="68"/>
      <c r="H214" s="68"/>
      <c r="I214" s="68"/>
      <c r="J214" s="68"/>
      <c r="K214" s="68"/>
      <c r="L214" s="68"/>
      <c r="M214" s="86"/>
      <c r="N214" s="86"/>
      <c r="O214" s="69">
        <f>IF(ISERROR(AVERAGE(Calculations!Q215:AB215)),"",AVERAGE(Calculations!Q215:AB215))</f>
        <v>32.81</v>
      </c>
      <c r="P214" s="70">
        <f>IF(ISERROR(STDEV(Calculations!Q215:AB215)),"",IF(COUNT(Calculations!Q215:AB215)&lt;3,"N/A",STDEV(Calculations!Q215:AB215)))</f>
        <v>1.0577334257741873</v>
      </c>
    </row>
    <row r="215" spans="1:16" ht="15" customHeight="1" x14ac:dyDescent="0.3">
      <c r="A215" s="66" t="str">
        <f>'Gene Table'!D215</f>
        <v>RNF125</v>
      </c>
      <c r="B215" s="18" t="s">
        <v>26996</v>
      </c>
      <c r="C215" s="67" t="s">
        <v>364</v>
      </c>
      <c r="D215" s="67">
        <v>38.270000000000003</v>
      </c>
      <c r="E215" s="67" t="s">
        <v>364</v>
      </c>
      <c r="F215" s="68"/>
      <c r="G215" s="68"/>
      <c r="H215" s="68"/>
      <c r="I215" s="68"/>
      <c r="J215" s="68"/>
      <c r="K215" s="68"/>
      <c r="L215" s="68"/>
      <c r="M215" s="86"/>
      <c r="N215" s="86"/>
      <c r="O215" s="69">
        <f>IF(ISERROR(AVERAGE(Calculations!Q216:AB216)),"",AVERAGE(Calculations!Q216:AB216))</f>
        <v>35</v>
      </c>
      <c r="P215" s="70">
        <f>IF(ISERROR(STDEV(Calculations!Q216:AB216)),"",IF(COUNT(Calculations!Q216:AB216)&lt;3,"N/A",STDEV(Calculations!Q216:AB216)))</f>
        <v>0</v>
      </c>
    </row>
    <row r="216" spans="1:16" ht="15" customHeight="1" x14ac:dyDescent="0.3">
      <c r="A216" s="66" t="str">
        <f>'Gene Table'!D216</f>
        <v>RNF126</v>
      </c>
      <c r="B216" s="18" t="s">
        <v>26997</v>
      </c>
      <c r="C216" s="67">
        <v>38.33</v>
      </c>
      <c r="D216" s="67" t="s">
        <v>364</v>
      </c>
      <c r="E216" s="67" t="s">
        <v>364</v>
      </c>
      <c r="F216" s="68"/>
      <c r="G216" s="68"/>
      <c r="H216" s="68"/>
      <c r="I216" s="68"/>
      <c r="J216" s="68"/>
      <c r="K216" s="68"/>
      <c r="L216" s="68"/>
      <c r="M216" s="86"/>
      <c r="N216" s="86"/>
      <c r="O216" s="69">
        <f>IF(ISERROR(AVERAGE(Calculations!Q217:AB217)),"",AVERAGE(Calculations!Q217:AB217))</f>
        <v>35</v>
      </c>
      <c r="P216" s="70">
        <f>IF(ISERROR(STDEV(Calculations!Q217:AB217)),"",IF(COUNT(Calculations!Q217:AB217)&lt;3,"N/A",STDEV(Calculations!Q217:AB217)))</f>
        <v>0</v>
      </c>
    </row>
    <row r="217" spans="1:16" ht="15" customHeight="1" x14ac:dyDescent="0.3">
      <c r="A217" s="66" t="str">
        <f>'Gene Table'!D217</f>
        <v>RNF128</v>
      </c>
      <c r="B217" s="18" t="s">
        <v>26998</v>
      </c>
      <c r="C217" s="67">
        <v>35.14</v>
      </c>
      <c r="D217" s="67">
        <v>36.71</v>
      </c>
      <c r="E217" s="67">
        <v>34.83</v>
      </c>
      <c r="F217" s="68"/>
      <c r="G217" s="68"/>
      <c r="H217" s="68"/>
      <c r="I217" s="68"/>
      <c r="J217" s="68"/>
      <c r="K217" s="68"/>
      <c r="L217" s="68"/>
      <c r="M217" s="86"/>
      <c r="N217" s="86"/>
      <c r="O217" s="69">
        <f>IF(ISERROR(AVERAGE(Calculations!Q218:AB218)),"",AVERAGE(Calculations!Q218:AB218))</f>
        <v>34.943333333333335</v>
      </c>
      <c r="P217" s="70">
        <f>IF(ISERROR(STDEV(Calculations!Q218:AB218)),"",IF(COUNT(Calculations!Q218:AB218)&lt;3,"N/A",STDEV(Calculations!Q218:AB218)))</f>
        <v>9.8149545762237361E-2</v>
      </c>
    </row>
    <row r="218" spans="1:16" ht="15" customHeight="1" x14ac:dyDescent="0.3">
      <c r="A218" s="66" t="str">
        <f>'Gene Table'!D218</f>
        <v>RNF13</v>
      </c>
      <c r="B218" s="18" t="s">
        <v>26999</v>
      </c>
      <c r="C218" s="67">
        <v>29.4</v>
      </c>
      <c r="D218" s="67">
        <v>29.83</v>
      </c>
      <c r="E218" s="67">
        <v>29.71</v>
      </c>
      <c r="F218" s="68"/>
      <c r="G218" s="68"/>
      <c r="H218" s="68"/>
      <c r="I218" s="68"/>
      <c r="J218" s="68"/>
      <c r="K218" s="68"/>
      <c r="L218" s="68"/>
      <c r="M218" s="86"/>
      <c r="N218" s="86"/>
      <c r="O218" s="69">
        <f>IF(ISERROR(AVERAGE(Calculations!Q219:AB219)),"",AVERAGE(Calculations!Q219:AB219))</f>
        <v>29.646666666666665</v>
      </c>
      <c r="P218" s="70">
        <f>IF(ISERROR(STDEV(Calculations!Q219:AB219)),"",IF(COUNT(Calculations!Q219:AB219)&lt;3,"N/A",STDEV(Calculations!Q219:AB219)))</f>
        <v>0.22188585654190179</v>
      </c>
    </row>
    <row r="219" spans="1:16" ht="15" customHeight="1" x14ac:dyDescent="0.3">
      <c r="A219" s="66" t="str">
        <f>'Gene Table'!D219</f>
        <v>RNF130</v>
      </c>
      <c r="B219" s="18" t="s">
        <v>27000</v>
      </c>
      <c r="C219" s="67" t="s">
        <v>364</v>
      </c>
      <c r="D219" s="67">
        <v>39.229999999999997</v>
      </c>
      <c r="E219" s="67" t="s">
        <v>364</v>
      </c>
      <c r="F219" s="68"/>
      <c r="G219" s="68"/>
      <c r="H219" s="68"/>
      <c r="I219" s="68"/>
      <c r="J219" s="68"/>
      <c r="K219" s="68"/>
      <c r="L219" s="68"/>
      <c r="M219" s="86"/>
      <c r="N219" s="86"/>
      <c r="O219" s="69">
        <f>IF(ISERROR(AVERAGE(Calculations!Q220:AB220)),"",AVERAGE(Calculations!Q220:AB220))</f>
        <v>35</v>
      </c>
      <c r="P219" s="70">
        <f>IF(ISERROR(STDEV(Calculations!Q220:AB220)),"",IF(COUNT(Calculations!Q220:AB220)&lt;3,"N/A",STDEV(Calculations!Q220:AB220)))</f>
        <v>0</v>
      </c>
    </row>
    <row r="220" spans="1:16" ht="15" customHeight="1" x14ac:dyDescent="0.3">
      <c r="A220" s="66" t="str">
        <f>'Gene Table'!D220</f>
        <v>RNF135</v>
      </c>
      <c r="B220" s="18" t="s">
        <v>27001</v>
      </c>
      <c r="C220" s="67">
        <v>29.25</v>
      </c>
      <c r="D220" s="67">
        <v>29.17</v>
      </c>
      <c r="E220" s="67">
        <v>28.79</v>
      </c>
      <c r="F220" s="68"/>
      <c r="G220" s="68"/>
      <c r="H220" s="68"/>
      <c r="I220" s="68"/>
      <c r="J220" s="68"/>
      <c r="K220" s="68"/>
      <c r="L220" s="68"/>
      <c r="M220" s="86"/>
      <c r="N220" s="86"/>
      <c r="O220" s="69">
        <f>IF(ISERROR(AVERAGE(Calculations!Q221:AB221)),"",AVERAGE(Calculations!Q221:AB221))</f>
        <v>29.070000000000004</v>
      </c>
      <c r="P220" s="70">
        <f>IF(ISERROR(STDEV(Calculations!Q221:AB221)),"",IF(COUNT(Calculations!Q221:AB221)&lt;3,"N/A",STDEV(Calculations!Q221:AB221)))</f>
        <v>0.24576411454889097</v>
      </c>
    </row>
    <row r="221" spans="1:16" ht="15" customHeight="1" x14ac:dyDescent="0.3">
      <c r="A221" s="66" t="str">
        <f>'Gene Table'!D221</f>
        <v>RNF138</v>
      </c>
      <c r="B221" s="18" t="s">
        <v>27002</v>
      </c>
      <c r="C221" s="67">
        <v>22.38</v>
      </c>
      <c r="D221" s="67">
        <v>22.43</v>
      </c>
      <c r="E221" s="67">
        <v>22.43</v>
      </c>
      <c r="F221" s="68"/>
      <c r="G221" s="68"/>
      <c r="H221" s="68"/>
      <c r="I221" s="68"/>
      <c r="J221" s="68"/>
      <c r="K221" s="68"/>
      <c r="L221" s="68"/>
      <c r="M221" s="86"/>
      <c r="N221" s="86"/>
      <c r="O221" s="69">
        <f>IF(ISERROR(AVERAGE(Calculations!Q222:AB222)),"",AVERAGE(Calculations!Q222:AB222))</f>
        <v>22.413333333333338</v>
      </c>
      <c r="P221" s="70">
        <f>IF(ISERROR(STDEV(Calculations!Q222:AB222)),"",IF(COUNT(Calculations!Q222:AB222)&lt;3,"N/A",STDEV(Calculations!Q222:AB222)))</f>
        <v>2.88675134594817E-2</v>
      </c>
    </row>
    <row r="222" spans="1:16" ht="15" customHeight="1" x14ac:dyDescent="0.3">
      <c r="A222" s="66" t="str">
        <f>'Gene Table'!D222</f>
        <v>RNF139</v>
      </c>
      <c r="B222" s="18" t="s">
        <v>27003</v>
      </c>
      <c r="C222" s="67">
        <v>28.7</v>
      </c>
      <c r="D222" s="67">
        <v>28.21</v>
      </c>
      <c r="E222" s="67">
        <v>28.29</v>
      </c>
      <c r="F222" s="68"/>
      <c r="G222" s="68"/>
      <c r="H222" s="68"/>
      <c r="I222" s="68"/>
      <c r="J222" s="68"/>
      <c r="K222" s="68"/>
      <c r="L222" s="68"/>
      <c r="M222" s="86"/>
      <c r="N222" s="86"/>
      <c r="O222" s="69">
        <f>IF(ISERROR(AVERAGE(Calculations!Q223:AB223)),"",AVERAGE(Calculations!Q223:AB223))</f>
        <v>28.399999999999995</v>
      </c>
      <c r="P222" s="70">
        <f>IF(ISERROR(STDEV(Calculations!Q223:AB223)),"",IF(COUNT(Calculations!Q223:AB223)&lt;3,"N/A",STDEV(Calculations!Q223:AB223)))</f>
        <v>0.26286878856189777</v>
      </c>
    </row>
    <row r="223" spans="1:16" ht="15" customHeight="1" x14ac:dyDescent="0.3">
      <c r="A223" s="66" t="str">
        <f>'Gene Table'!D223</f>
        <v>RNF14</v>
      </c>
      <c r="B223" s="18" t="s">
        <v>27004</v>
      </c>
      <c r="C223" s="67">
        <v>27.23</v>
      </c>
      <c r="D223" s="67">
        <v>27.15</v>
      </c>
      <c r="E223" s="67">
        <v>27.24</v>
      </c>
      <c r="F223" s="68"/>
      <c r="G223" s="68"/>
      <c r="H223" s="68"/>
      <c r="I223" s="68"/>
      <c r="J223" s="68"/>
      <c r="K223" s="68"/>
      <c r="L223" s="68"/>
      <c r="M223" s="86"/>
      <c r="N223" s="86"/>
      <c r="O223" s="69">
        <f>IF(ISERROR(AVERAGE(Calculations!Q224:AB224)),"",AVERAGE(Calculations!Q224:AB224))</f>
        <v>27.206666666666663</v>
      </c>
      <c r="P223" s="70">
        <f>IF(ISERROR(STDEV(Calculations!Q224:AB224)),"",IF(COUNT(Calculations!Q224:AB224)&lt;3,"N/A",STDEV(Calculations!Q224:AB224)))</f>
        <v>4.932882862316286E-2</v>
      </c>
    </row>
    <row r="224" spans="1:16" ht="15" customHeight="1" x14ac:dyDescent="0.3">
      <c r="A224" s="66" t="str">
        <f>'Gene Table'!D224</f>
        <v>RNF144A</v>
      </c>
      <c r="B224" s="18" t="s">
        <v>27005</v>
      </c>
      <c r="C224" s="67">
        <v>31.06</v>
      </c>
      <c r="D224" s="67">
        <v>31.12</v>
      </c>
      <c r="E224" s="67">
        <v>31.19</v>
      </c>
      <c r="F224" s="68"/>
      <c r="G224" s="68"/>
      <c r="H224" s="68"/>
      <c r="I224" s="68"/>
      <c r="J224" s="68"/>
      <c r="K224" s="68"/>
      <c r="L224" s="68"/>
      <c r="M224" s="86"/>
      <c r="N224" s="86"/>
      <c r="O224" s="69">
        <f>IF(ISERROR(AVERAGE(Calculations!Q225:AB225)),"",AVERAGE(Calculations!Q225:AB225))</f>
        <v>31.123333333333335</v>
      </c>
      <c r="P224" s="70">
        <f>IF(ISERROR(STDEV(Calculations!Q225:AB225)),"",IF(COUNT(Calculations!Q225:AB225)&lt;3,"N/A",STDEV(Calculations!Q225:AB225)))</f>
        <v>6.5064070986478373E-2</v>
      </c>
    </row>
    <row r="225" spans="1:16" ht="15" customHeight="1" x14ac:dyDescent="0.3">
      <c r="A225" s="66" t="str">
        <f>'Gene Table'!D225</f>
        <v>RNF144B</v>
      </c>
      <c r="B225" s="18" t="s">
        <v>27006</v>
      </c>
      <c r="C225" s="67">
        <v>27.09</v>
      </c>
      <c r="D225" s="67">
        <v>27.24</v>
      </c>
      <c r="E225" s="67">
        <v>27.24</v>
      </c>
      <c r="F225" s="68"/>
      <c r="G225" s="68"/>
      <c r="H225" s="68"/>
      <c r="I225" s="68"/>
      <c r="J225" s="68"/>
      <c r="K225" s="68"/>
      <c r="L225" s="68"/>
      <c r="M225" s="86"/>
      <c r="N225" s="86"/>
      <c r="O225" s="69">
        <f>IF(ISERROR(AVERAGE(Calculations!Q226:AB226)),"",AVERAGE(Calculations!Q226:AB226))</f>
        <v>27.189999999999998</v>
      </c>
      <c r="P225" s="70">
        <f>IF(ISERROR(STDEV(Calculations!Q226:AB226)),"",IF(COUNT(Calculations!Q226:AB226)&lt;3,"N/A",STDEV(Calculations!Q226:AB226)))</f>
        <v>8.6602540378443046E-2</v>
      </c>
    </row>
    <row r="226" spans="1:16" ht="15" customHeight="1" x14ac:dyDescent="0.3">
      <c r="A226" s="66" t="str">
        <f>'Gene Table'!D226</f>
        <v>RNF145</v>
      </c>
      <c r="B226" s="18" t="s">
        <v>27007</v>
      </c>
      <c r="C226" s="67">
        <v>32.53</v>
      </c>
      <c r="D226" s="67">
        <v>31.86</v>
      </c>
      <c r="E226" s="67">
        <v>33.76</v>
      </c>
      <c r="F226" s="68"/>
      <c r="G226" s="68"/>
      <c r="H226" s="68"/>
      <c r="I226" s="68"/>
      <c r="J226" s="68"/>
      <c r="K226" s="68"/>
      <c r="L226" s="68"/>
      <c r="M226" s="86"/>
      <c r="N226" s="86"/>
      <c r="O226" s="69">
        <f>IF(ISERROR(AVERAGE(Calculations!Q227:AB227)),"",AVERAGE(Calculations!Q227:AB227))</f>
        <v>32.716666666666669</v>
      </c>
      <c r="P226" s="70">
        <f>IF(ISERROR(STDEV(Calculations!Q227:AB227)),"",IF(COUNT(Calculations!Q227:AB227)&lt;3,"N/A",STDEV(Calculations!Q227:AB227)))</f>
        <v>0.96365623192782368</v>
      </c>
    </row>
    <row r="227" spans="1:16" ht="15" customHeight="1" x14ac:dyDescent="0.3">
      <c r="A227" s="66" t="str">
        <f>'Gene Table'!D227</f>
        <v>RNF146</v>
      </c>
      <c r="B227" s="18" t="s">
        <v>27008</v>
      </c>
      <c r="C227" s="67">
        <v>32.409999999999997</v>
      </c>
      <c r="D227" s="67">
        <v>32.950000000000003</v>
      </c>
      <c r="E227" s="67">
        <v>33.049999999999997</v>
      </c>
      <c r="F227" s="68"/>
      <c r="G227" s="68"/>
      <c r="H227" s="68"/>
      <c r="I227" s="68"/>
      <c r="J227" s="68"/>
      <c r="K227" s="68"/>
      <c r="L227" s="68"/>
      <c r="M227" s="86"/>
      <c r="N227" s="86"/>
      <c r="O227" s="69">
        <f>IF(ISERROR(AVERAGE(Calculations!Q228:AB228)),"",AVERAGE(Calculations!Q228:AB228))</f>
        <v>32.803333333333335</v>
      </c>
      <c r="P227" s="70">
        <f>IF(ISERROR(STDEV(Calculations!Q228:AB228)),"",IF(COUNT(Calculations!Q228:AB228)&lt;3,"N/A",STDEV(Calculations!Q228:AB228)))</f>
        <v>0.34428670223134439</v>
      </c>
    </row>
    <row r="228" spans="1:16" ht="15" customHeight="1" x14ac:dyDescent="0.3">
      <c r="A228" s="66" t="str">
        <f>'Gene Table'!D228</f>
        <v>RNF150</v>
      </c>
      <c r="B228" s="18" t="s">
        <v>27009</v>
      </c>
      <c r="C228" s="67">
        <v>23.41</v>
      </c>
      <c r="D228" s="67">
        <v>23.44</v>
      </c>
      <c r="E228" s="67">
        <v>23.4</v>
      </c>
      <c r="F228" s="68"/>
      <c r="G228" s="68"/>
      <c r="H228" s="68"/>
      <c r="I228" s="68"/>
      <c r="J228" s="68"/>
      <c r="K228" s="68"/>
      <c r="L228" s="68"/>
      <c r="M228" s="86"/>
      <c r="N228" s="86"/>
      <c r="O228" s="69">
        <f>IF(ISERROR(AVERAGE(Calculations!Q229:AB229)),"",AVERAGE(Calculations!Q229:AB229))</f>
        <v>23.416666666666668</v>
      </c>
      <c r="P228" s="70">
        <f>IF(ISERROR(STDEV(Calculations!Q229:AB229)),"",IF(COUNT(Calculations!Q229:AB229)&lt;3,"N/A",STDEV(Calculations!Q229:AB229)))</f>
        <v>2.081665999466259E-2</v>
      </c>
    </row>
    <row r="229" spans="1:16" ht="15" customHeight="1" x14ac:dyDescent="0.3">
      <c r="A229" s="66" t="str">
        <f>'Gene Table'!D229</f>
        <v>RNF152</v>
      </c>
      <c r="B229" s="18" t="s">
        <v>27010</v>
      </c>
      <c r="C229" s="67">
        <v>27.49</v>
      </c>
      <c r="D229" s="67">
        <v>27.72</v>
      </c>
      <c r="E229" s="67">
        <v>27.44</v>
      </c>
      <c r="F229" s="68"/>
      <c r="G229" s="68"/>
      <c r="H229" s="68"/>
      <c r="I229" s="68"/>
      <c r="J229" s="68"/>
      <c r="K229" s="68"/>
      <c r="L229" s="68"/>
      <c r="M229" s="86"/>
      <c r="N229" s="86"/>
      <c r="O229" s="69">
        <f>IF(ISERROR(AVERAGE(Calculations!Q230:AB230)),"",AVERAGE(Calculations!Q230:AB230))</f>
        <v>27.549999999999997</v>
      </c>
      <c r="P229" s="70">
        <f>IF(ISERROR(STDEV(Calculations!Q230:AB230)),"",IF(COUNT(Calculations!Q230:AB230)&lt;3,"N/A",STDEV(Calculations!Q230:AB230)))</f>
        <v>0.14933184523067999</v>
      </c>
    </row>
    <row r="230" spans="1:16" ht="15" customHeight="1" x14ac:dyDescent="0.3">
      <c r="A230" s="66" t="str">
        <f>'Gene Table'!D230</f>
        <v>RNF166</v>
      </c>
      <c r="B230" s="18" t="s">
        <v>27011</v>
      </c>
      <c r="C230" s="67">
        <v>22.3</v>
      </c>
      <c r="D230" s="67">
        <v>22.16</v>
      </c>
      <c r="E230" s="67">
        <v>22.29</v>
      </c>
      <c r="F230" s="68"/>
      <c r="G230" s="68"/>
      <c r="H230" s="68"/>
      <c r="I230" s="68"/>
      <c r="J230" s="68"/>
      <c r="K230" s="68"/>
      <c r="L230" s="68"/>
      <c r="M230" s="86"/>
      <c r="N230" s="86"/>
      <c r="O230" s="69">
        <f>IF(ISERROR(AVERAGE(Calculations!Q231:AB231)),"",AVERAGE(Calculations!Q231:AB231))</f>
        <v>22.25</v>
      </c>
      <c r="P230" s="70">
        <f>IF(ISERROR(STDEV(Calculations!Q231:AB231)),"",IF(COUNT(Calculations!Q231:AB231)&lt;3,"N/A",STDEV(Calculations!Q231:AB231)))</f>
        <v>7.810249675906647E-2</v>
      </c>
    </row>
    <row r="231" spans="1:16" ht="15" customHeight="1" x14ac:dyDescent="0.3">
      <c r="A231" s="66" t="str">
        <f>'Gene Table'!D231</f>
        <v>RNF167</v>
      </c>
      <c r="B231" s="18" t="s">
        <v>27012</v>
      </c>
      <c r="C231" s="67">
        <v>35.31</v>
      </c>
      <c r="D231" s="67">
        <v>33.270000000000003</v>
      </c>
      <c r="E231" s="67">
        <v>34.35</v>
      </c>
      <c r="F231" s="68"/>
      <c r="G231" s="68"/>
      <c r="H231" s="68"/>
      <c r="I231" s="68"/>
      <c r="J231" s="68"/>
      <c r="K231" s="68"/>
      <c r="L231" s="68"/>
      <c r="M231" s="86"/>
      <c r="N231" s="86"/>
      <c r="O231" s="69">
        <f>IF(ISERROR(AVERAGE(Calculations!Q232:AB232)),"",AVERAGE(Calculations!Q232:AB232))</f>
        <v>34.206666666666671</v>
      </c>
      <c r="P231" s="70">
        <f>IF(ISERROR(STDEV(Calculations!Q232:AB232)),"",IF(COUNT(Calculations!Q232:AB232)&lt;3,"N/A",STDEV(Calculations!Q232:AB232)))</f>
        <v>0.87386116364862598</v>
      </c>
    </row>
    <row r="232" spans="1:16" ht="15" customHeight="1" x14ac:dyDescent="0.3">
      <c r="A232" s="66" t="str">
        <f>'Gene Table'!D232</f>
        <v>RNF168</v>
      </c>
      <c r="B232" s="18" t="s">
        <v>27013</v>
      </c>
      <c r="C232" s="67">
        <v>35.57</v>
      </c>
      <c r="D232" s="67">
        <v>35.43</v>
      </c>
      <c r="E232" s="67">
        <v>36.090000000000003</v>
      </c>
      <c r="F232" s="68"/>
      <c r="G232" s="68"/>
      <c r="H232" s="68"/>
      <c r="I232" s="68"/>
      <c r="J232" s="68"/>
      <c r="K232" s="68"/>
      <c r="L232" s="68"/>
      <c r="M232" s="86"/>
      <c r="N232" s="86"/>
      <c r="O232" s="69">
        <f>IF(ISERROR(AVERAGE(Calculations!Q233:AB233)),"",AVERAGE(Calculations!Q233:AB233))</f>
        <v>35</v>
      </c>
      <c r="P232" s="70">
        <f>IF(ISERROR(STDEV(Calculations!Q233:AB233)),"",IF(COUNT(Calculations!Q233:AB233)&lt;3,"N/A",STDEV(Calculations!Q233:AB233)))</f>
        <v>0</v>
      </c>
    </row>
    <row r="233" spans="1:16" ht="15" customHeight="1" x14ac:dyDescent="0.3">
      <c r="A233" s="66" t="str">
        <f>'Gene Table'!D233</f>
        <v>RNF170</v>
      </c>
      <c r="B233" s="18" t="s">
        <v>27014</v>
      </c>
      <c r="C233" s="67">
        <v>27.91</v>
      </c>
      <c r="D233" s="67">
        <v>27.97</v>
      </c>
      <c r="E233" s="67">
        <v>27.98</v>
      </c>
      <c r="F233" s="68"/>
      <c r="G233" s="68"/>
      <c r="H233" s="68"/>
      <c r="I233" s="68"/>
      <c r="J233" s="68"/>
      <c r="K233" s="68"/>
      <c r="L233" s="68"/>
      <c r="M233" s="86"/>
      <c r="N233" s="86"/>
      <c r="O233" s="69">
        <f>IF(ISERROR(AVERAGE(Calculations!Q234:AB234)),"",AVERAGE(Calculations!Q234:AB234))</f>
        <v>27.953333333333333</v>
      </c>
      <c r="P233" s="70">
        <f>IF(ISERROR(STDEV(Calculations!Q234:AB234)),"",IF(COUNT(Calculations!Q234:AB234)&lt;3,"N/A",STDEV(Calculations!Q234:AB234)))</f>
        <v>3.7859388972001647E-2</v>
      </c>
    </row>
    <row r="234" spans="1:16" ht="15" customHeight="1" x14ac:dyDescent="0.3">
      <c r="A234" s="66" t="str">
        <f>'Gene Table'!D234</f>
        <v>RNF175</v>
      </c>
      <c r="B234" s="18" t="s">
        <v>27015</v>
      </c>
      <c r="C234" s="67">
        <v>37.86</v>
      </c>
      <c r="D234" s="67">
        <v>38.83</v>
      </c>
      <c r="E234" s="67">
        <v>38.61</v>
      </c>
      <c r="F234" s="68"/>
      <c r="G234" s="68"/>
      <c r="H234" s="68"/>
      <c r="I234" s="68"/>
      <c r="J234" s="68"/>
      <c r="K234" s="68"/>
      <c r="L234" s="68"/>
      <c r="M234" s="86"/>
      <c r="N234" s="86"/>
      <c r="O234" s="69">
        <f>IF(ISERROR(AVERAGE(Calculations!Q235:AB235)),"",AVERAGE(Calculations!Q235:AB235))</f>
        <v>35</v>
      </c>
      <c r="P234" s="70">
        <f>IF(ISERROR(STDEV(Calculations!Q235:AB235)),"",IF(COUNT(Calculations!Q235:AB235)&lt;3,"N/A",STDEV(Calculations!Q235:AB235)))</f>
        <v>0</v>
      </c>
    </row>
    <row r="235" spans="1:16" ht="15" customHeight="1" x14ac:dyDescent="0.3">
      <c r="A235" s="66" t="str">
        <f>'Gene Table'!D235</f>
        <v>RNF181</v>
      </c>
      <c r="B235" s="18" t="s">
        <v>27016</v>
      </c>
      <c r="C235" s="67">
        <v>28.65</v>
      </c>
      <c r="D235" s="67">
        <v>28.56</v>
      </c>
      <c r="E235" s="67">
        <v>28.38</v>
      </c>
      <c r="F235" s="68"/>
      <c r="G235" s="68"/>
      <c r="H235" s="68"/>
      <c r="I235" s="68"/>
      <c r="J235" s="68"/>
      <c r="K235" s="68"/>
      <c r="L235" s="68"/>
      <c r="M235" s="86"/>
      <c r="N235" s="86"/>
      <c r="O235" s="69">
        <f>IF(ISERROR(AVERAGE(Calculations!Q236:AB236)),"",AVERAGE(Calculations!Q236:AB236))</f>
        <v>28.529999999999998</v>
      </c>
      <c r="P235" s="70">
        <f>IF(ISERROR(STDEV(Calculations!Q236:AB236)),"",IF(COUNT(Calculations!Q236:AB236)&lt;3,"N/A",STDEV(Calculations!Q236:AB236)))</f>
        <v>0.13747727084867498</v>
      </c>
    </row>
    <row r="236" spans="1:16" ht="15" customHeight="1" x14ac:dyDescent="0.3">
      <c r="A236" s="66" t="str">
        <f>'Gene Table'!D236</f>
        <v>RNF187</v>
      </c>
      <c r="B236" s="18" t="s">
        <v>27017</v>
      </c>
      <c r="C236" s="67">
        <v>31.72</v>
      </c>
      <c r="D236" s="67">
        <v>32.28</v>
      </c>
      <c r="E236" s="67">
        <v>32.53</v>
      </c>
      <c r="F236" s="68"/>
      <c r="G236" s="68"/>
      <c r="H236" s="68"/>
      <c r="I236" s="68"/>
      <c r="J236" s="68"/>
      <c r="K236" s="68"/>
      <c r="L236" s="68"/>
      <c r="M236" s="86"/>
      <c r="N236" s="86"/>
      <c r="O236" s="69">
        <f>IF(ISERROR(AVERAGE(Calculations!Q237:AB237)),"",AVERAGE(Calculations!Q237:AB237))</f>
        <v>32.176666666666669</v>
      </c>
      <c r="P236" s="70">
        <f>IF(ISERROR(STDEV(Calculations!Q237:AB237)),"",IF(COUNT(Calculations!Q237:AB237)&lt;3,"N/A",STDEV(Calculations!Q237:AB237)))</f>
        <v>0.41476901202155203</v>
      </c>
    </row>
    <row r="237" spans="1:16" ht="15" customHeight="1" x14ac:dyDescent="0.3">
      <c r="A237" s="66" t="str">
        <f>'Gene Table'!D237</f>
        <v>RNF19A</v>
      </c>
      <c r="B237" s="18" t="s">
        <v>27018</v>
      </c>
      <c r="C237" s="67">
        <v>20</v>
      </c>
      <c r="D237" s="67">
        <v>19.96</v>
      </c>
      <c r="E237" s="67">
        <v>20.09</v>
      </c>
      <c r="F237" s="68"/>
      <c r="G237" s="68"/>
      <c r="H237" s="68"/>
      <c r="I237" s="68"/>
      <c r="J237" s="68"/>
      <c r="K237" s="68"/>
      <c r="L237" s="68"/>
      <c r="M237" s="86"/>
      <c r="N237" s="86"/>
      <c r="O237" s="69">
        <f>IF(ISERROR(AVERAGE(Calculations!Q238:AB238)),"",AVERAGE(Calculations!Q238:AB238))</f>
        <v>20.016666666666666</v>
      </c>
      <c r="P237" s="70">
        <f>IF(ISERROR(STDEV(Calculations!Q238:AB238)),"",IF(COUNT(Calculations!Q238:AB238)&lt;3,"N/A",STDEV(Calculations!Q238:AB238)))</f>
        <v>6.6583281184793494E-2</v>
      </c>
    </row>
    <row r="238" spans="1:16" ht="15" customHeight="1" x14ac:dyDescent="0.3">
      <c r="A238" s="66" t="str">
        <f>'Gene Table'!D238</f>
        <v>RNF19B</v>
      </c>
      <c r="B238" s="18" t="s">
        <v>27019</v>
      </c>
      <c r="C238" s="67">
        <v>15.58</v>
      </c>
      <c r="D238" s="67">
        <v>15.57</v>
      </c>
      <c r="E238" s="67">
        <v>15.76</v>
      </c>
      <c r="F238" s="68"/>
      <c r="G238" s="68"/>
      <c r="H238" s="68"/>
      <c r="I238" s="68"/>
      <c r="J238" s="68"/>
      <c r="K238" s="68"/>
      <c r="L238" s="68"/>
      <c r="M238" s="86"/>
      <c r="N238" s="86"/>
      <c r="O238" s="69">
        <f>IF(ISERROR(AVERAGE(Calculations!Q239:AB239)),"",AVERAGE(Calculations!Q239:AB239))</f>
        <v>15.636666666666665</v>
      </c>
      <c r="P238" s="70">
        <f>IF(ISERROR(STDEV(Calculations!Q239:AB239)),"",IF(COUNT(Calculations!Q239:AB239)&lt;3,"N/A",STDEV(Calculations!Q239:AB239)))</f>
        <v>0.10692676621563604</v>
      </c>
    </row>
    <row r="239" spans="1:16" ht="15" customHeight="1" x14ac:dyDescent="0.3">
      <c r="A239" s="66" t="str">
        <f>'Gene Table'!D239</f>
        <v>RNF2</v>
      </c>
      <c r="B239" s="18" t="s">
        <v>27020</v>
      </c>
      <c r="C239" s="67" t="s">
        <v>364</v>
      </c>
      <c r="D239" s="67" t="s">
        <v>364</v>
      </c>
      <c r="E239" s="67" t="s">
        <v>364</v>
      </c>
      <c r="F239" s="68"/>
      <c r="G239" s="68"/>
      <c r="H239" s="68"/>
      <c r="I239" s="68"/>
      <c r="J239" s="68"/>
      <c r="K239" s="68"/>
      <c r="L239" s="68"/>
      <c r="M239" s="86"/>
      <c r="N239" s="86"/>
      <c r="O239" s="69">
        <f>IF(ISERROR(AVERAGE(Calculations!Q240:AB240)),"",AVERAGE(Calculations!Q240:AB240))</f>
        <v>35</v>
      </c>
      <c r="P239" s="70">
        <f>IF(ISERROR(STDEV(Calculations!Q240:AB240)),"",IF(COUNT(Calculations!Q240:AB240)&lt;3,"N/A",STDEV(Calculations!Q240:AB240)))</f>
        <v>0</v>
      </c>
    </row>
    <row r="240" spans="1:16" ht="15" customHeight="1" x14ac:dyDescent="0.3">
      <c r="A240" s="66" t="str">
        <f>'Gene Table'!D240</f>
        <v>RNF20</v>
      </c>
      <c r="B240" s="18" t="s">
        <v>27021</v>
      </c>
      <c r="C240" s="67">
        <v>28.59</v>
      </c>
      <c r="D240" s="67">
        <v>29.01</v>
      </c>
      <c r="E240" s="67">
        <v>29.01</v>
      </c>
      <c r="F240" s="68"/>
      <c r="G240" s="68"/>
      <c r="H240" s="68"/>
      <c r="I240" s="68"/>
      <c r="J240" s="68"/>
      <c r="K240" s="68"/>
      <c r="L240" s="68"/>
      <c r="M240" s="86"/>
      <c r="N240" s="86"/>
      <c r="O240" s="69">
        <f>IF(ISERROR(AVERAGE(Calculations!Q241:AB241)),"",AVERAGE(Calculations!Q241:AB241))</f>
        <v>28.87</v>
      </c>
      <c r="P240" s="70">
        <f>IF(ISERROR(STDEV(Calculations!Q241:AB241)),"",IF(COUNT(Calculations!Q241:AB241)&lt;3,"N/A",STDEV(Calculations!Q241:AB241)))</f>
        <v>0.24248711305964379</v>
      </c>
    </row>
    <row r="241" spans="1:16" ht="15" customHeight="1" x14ac:dyDescent="0.3">
      <c r="A241" s="66" t="str">
        <f>'Gene Table'!D241</f>
        <v>RNF207</v>
      </c>
      <c r="B241" s="18" t="s">
        <v>27022</v>
      </c>
      <c r="C241" s="67">
        <v>29.41</v>
      </c>
      <c r="D241" s="67">
        <v>29.55</v>
      </c>
      <c r="E241" s="67">
        <v>30.21</v>
      </c>
      <c r="F241" s="68"/>
      <c r="G241" s="68"/>
      <c r="H241" s="68"/>
      <c r="I241" s="68"/>
      <c r="J241" s="68"/>
      <c r="K241" s="68"/>
      <c r="L241" s="68"/>
      <c r="M241" s="86"/>
      <c r="N241" s="86"/>
      <c r="O241" s="69">
        <f>IF(ISERROR(AVERAGE(Calculations!Q242:AB242)),"",AVERAGE(Calculations!Q242:AB242))</f>
        <v>29.723333333333333</v>
      </c>
      <c r="P241" s="70">
        <f>IF(ISERROR(STDEV(Calculations!Q242:AB242)),"",IF(COUNT(Calculations!Q242:AB242)&lt;3,"N/A",STDEV(Calculations!Q242:AB242)))</f>
        <v>0.42723919920032338</v>
      </c>
    </row>
    <row r="242" spans="1:16" ht="15" customHeight="1" x14ac:dyDescent="0.3">
      <c r="A242" s="66" t="str">
        <f>'Gene Table'!D242</f>
        <v>RNF208</v>
      </c>
      <c r="B242" s="18" t="s">
        <v>27023</v>
      </c>
      <c r="C242" s="67">
        <v>31.5</v>
      </c>
      <c r="D242" s="67">
        <v>30.32</v>
      </c>
      <c r="E242" s="67">
        <v>30.7</v>
      </c>
      <c r="F242" s="68"/>
      <c r="G242" s="68"/>
      <c r="H242" s="68"/>
      <c r="I242" s="68"/>
      <c r="J242" s="68"/>
      <c r="K242" s="68"/>
      <c r="L242" s="68"/>
      <c r="M242" s="86"/>
      <c r="N242" s="86"/>
      <c r="O242" s="69">
        <f>IF(ISERROR(AVERAGE(Calculations!Q243:AB243)),"",AVERAGE(Calculations!Q243:AB243))</f>
        <v>30.84</v>
      </c>
      <c r="P242" s="70">
        <f>IF(ISERROR(STDEV(Calculations!Q243:AB243)),"",IF(COUNT(Calculations!Q243:AB243)&lt;3,"N/A",STDEV(Calculations!Q243:AB243)))</f>
        <v>0.60232881385502379</v>
      </c>
    </row>
    <row r="243" spans="1:16" ht="15" customHeight="1" x14ac:dyDescent="0.3">
      <c r="A243" s="66" t="str">
        <f>'Gene Table'!D243</f>
        <v>RNF212</v>
      </c>
      <c r="B243" s="18" t="s">
        <v>27024</v>
      </c>
      <c r="C243" s="67">
        <v>32.74</v>
      </c>
      <c r="D243" s="67">
        <v>37.06</v>
      </c>
      <c r="E243" s="67">
        <v>33.520000000000003</v>
      </c>
      <c r="F243" s="68"/>
      <c r="G243" s="68"/>
      <c r="H243" s="68"/>
      <c r="I243" s="68"/>
      <c r="J243" s="68"/>
      <c r="K243" s="68"/>
      <c r="L243" s="68"/>
      <c r="M243" s="86"/>
      <c r="N243" s="86"/>
      <c r="O243" s="69">
        <f>IF(ISERROR(AVERAGE(Calculations!Q244:AB244)),"",AVERAGE(Calculations!Q244:AB244))</f>
        <v>33.753333333333337</v>
      </c>
      <c r="P243" s="70">
        <f>IF(ISERROR(STDEV(Calculations!Q244:AB244)),"",IF(COUNT(Calculations!Q244:AB244)&lt;3,"N/A",STDEV(Calculations!Q244:AB244)))</f>
        <v>1.1479256654214727</v>
      </c>
    </row>
    <row r="244" spans="1:16" ht="15" customHeight="1" x14ac:dyDescent="0.3">
      <c r="A244" s="66" t="str">
        <f>'Gene Table'!D244</f>
        <v>RNF215</v>
      </c>
      <c r="B244" s="18" t="s">
        <v>27025</v>
      </c>
      <c r="C244" s="67">
        <v>24.63</v>
      </c>
      <c r="D244" s="67">
        <v>24.58</v>
      </c>
      <c r="E244" s="67" t="s">
        <v>364</v>
      </c>
      <c r="F244" s="68"/>
      <c r="G244" s="68"/>
      <c r="H244" s="68"/>
      <c r="I244" s="68"/>
      <c r="J244" s="68"/>
      <c r="K244" s="68"/>
      <c r="L244" s="68"/>
      <c r="M244" s="86"/>
      <c r="N244" s="86"/>
      <c r="O244" s="69">
        <f>IF(ISERROR(AVERAGE(Calculations!Q245:AB245)),"",AVERAGE(Calculations!Q245:AB245))</f>
        <v>28.069999999999997</v>
      </c>
      <c r="P244" s="70">
        <f>IF(ISERROR(STDEV(Calculations!Q245:AB245)),"",IF(COUNT(Calculations!Q245:AB245)&lt;3,"N/A",STDEV(Calculations!Q245:AB245)))</f>
        <v>6.0016081178297673</v>
      </c>
    </row>
    <row r="245" spans="1:16" ht="15" customHeight="1" x14ac:dyDescent="0.3">
      <c r="A245" s="66" t="str">
        <f>'Gene Table'!D245</f>
        <v>RNF216</v>
      </c>
      <c r="B245" s="18" t="s">
        <v>27026</v>
      </c>
      <c r="C245" s="67">
        <v>29.72</v>
      </c>
      <c r="D245" s="67">
        <v>30.18</v>
      </c>
      <c r="E245" s="67">
        <v>30.07</v>
      </c>
      <c r="F245" s="68"/>
      <c r="G245" s="68"/>
      <c r="H245" s="68"/>
      <c r="I245" s="68"/>
      <c r="J245" s="68"/>
      <c r="K245" s="68"/>
      <c r="L245" s="68"/>
      <c r="M245" s="86"/>
      <c r="N245" s="86"/>
      <c r="O245" s="69">
        <f>IF(ISERROR(AVERAGE(Calculations!Q246:AB246)),"",AVERAGE(Calculations!Q246:AB246))</f>
        <v>29.99</v>
      </c>
      <c r="P245" s="70">
        <f>IF(ISERROR(STDEV(Calculations!Q246:AB246)),"",IF(COUNT(Calculations!Q246:AB246)&lt;3,"N/A",STDEV(Calculations!Q246:AB246)))</f>
        <v>0.24020824298928686</v>
      </c>
    </row>
    <row r="246" spans="1:16" ht="15" customHeight="1" x14ac:dyDescent="0.3">
      <c r="A246" s="66" t="str">
        <f>'Gene Table'!D246</f>
        <v>RNF219</v>
      </c>
      <c r="B246" s="18" t="s">
        <v>27027</v>
      </c>
      <c r="C246" s="67">
        <v>32.549999999999997</v>
      </c>
      <c r="D246" s="67">
        <v>32.47</v>
      </c>
      <c r="E246" s="67">
        <v>32.65</v>
      </c>
      <c r="F246" s="68"/>
      <c r="G246" s="68"/>
      <c r="H246" s="68"/>
      <c r="I246" s="68"/>
      <c r="J246" s="68"/>
      <c r="K246" s="68"/>
      <c r="L246" s="68"/>
      <c r="M246" s="86"/>
      <c r="N246" s="86"/>
      <c r="O246" s="69">
        <f>IF(ISERROR(AVERAGE(Calculations!Q247:AB247)),"",AVERAGE(Calculations!Q247:AB247))</f>
        <v>32.556666666666665</v>
      </c>
      <c r="P246" s="70">
        <f>IF(ISERROR(STDEV(Calculations!Q247:AB247)),"",IF(COUNT(Calculations!Q247:AB247)&lt;3,"N/A",STDEV(Calculations!Q247:AB247)))</f>
        <v>9.0184995056457801E-2</v>
      </c>
    </row>
    <row r="247" spans="1:16" ht="15" customHeight="1" x14ac:dyDescent="0.3">
      <c r="A247" s="66" t="str">
        <f>'Gene Table'!D247</f>
        <v>RNF220</v>
      </c>
      <c r="B247" s="18" t="s">
        <v>27028</v>
      </c>
      <c r="C247" s="67">
        <v>30.32</v>
      </c>
      <c r="D247" s="67">
        <v>29.85</v>
      </c>
      <c r="E247" s="67">
        <v>30.23</v>
      </c>
      <c r="F247" s="68"/>
      <c r="G247" s="68"/>
      <c r="H247" s="68"/>
      <c r="I247" s="68"/>
      <c r="J247" s="68"/>
      <c r="K247" s="68"/>
      <c r="L247" s="68"/>
      <c r="M247" s="86"/>
      <c r="N247" s="86"/>
      <c r="O247" s="69">
        <f>IF(ISERROR(AVERAGE(Calculations!Q248:AB248)),"",AVERAGE(Calculations!Q248:AB248))</f>
        <v>30.133333333333336</v>
      </c>
      <c r="P247" s="70">
        <f>IF(ISERROR(STDEV(Calculations!Q248:AB248)),"",IF(COUNT(Calculations!Q248:AB248)&lt;3,"N/A",STDEV(Calculations!Q248:AB248)))</f>
        <v>0.24946609656090149</v>
      </c>
    </row>
    <row r="248" spans="1:16" ht="15" customHeight="1" x14ac:dyDescent="0.3">
      <c r="A248" s="66" t="str">
        <f>'Gene Table'!D248</f>
        <v>RNF24</v>
      </c>
      <c r="B248" s="18" t="s">
        <v>27029</v>
      </c>
      <c r="C248" s="67">
        <v>34.14</v>
      </c>
      <c r="D248" s="67">
        <v>34.4</v>
      </c>
      <c r="E248" s="67">
        <v>33.89</v>
      </c>
      <c r="F248" s="68"/>
      <c r="G248" s="68"/>
      <c r="H248" s="68"/>
      <c r="I248" s="68"/>
      <c r="J248" s="68"/>
      <c r="K248" s="68"/>
      <c r="L248" s="68"/>
      <c r="M248" s="86"/>
      <c r="N248" s="86"/>
      <c r="O248" s="69">
        <f>IF(ISERROR(AVERAGE(Calculations!Q249:AB249)),"",AVERAGE(Calculations!Q249:AB249))</f>
        <v>34.143333333333331</v>
      </c>
      <c r="P248" s="70">
        <f>IF(ISERROR(STDEV(Calculations!Q249:AB249)),"",IF(COUNT(Calculations!Q249:AB249)&lt;3,"N/A",STDEV(Calculations!Q249:AB249)))</f>
        <v>0.25501633934580115</v>
      </c>
    </row>
    <row r="249" spans="1:16" ht="15" customHeight="1" x14ac:dyDescent="0.3">
      <c r="A249" s="66" t="str">
        <f>'Gene Table'!D249</f>
        <v>RNF26</v>
      </c>
      <c r="B249" s="18" t="s">
        <v>27030</v>
      </c>
      <c r="C249" s="67">
        <v>25.09</v>
      </c>
      <c r="D249" s="67">
        <v>25.03</v>
      </c>
      <c r="E249" s="67">
        <v>25.04</v>
      </c>
      <c r="F249" s="68"/>
      <c r="G249" s="68"/>
      <c r="H249" s="68"/>
      <c r="I249" s="68"/>
      <c r="J249" s="68"/>
      <c r="K249" s="68"/>
      <c r="L249" s="68"/>
      <c r="M249" s="86"/>
      <c r="N249" s="86"/>
      <c r="O249" s="69">
        <f>IF(ISERROR(AVERAGE(Calculations!Q250:AB250)),"",AVERAGE(Calculations!Q250:AB250))</f>
        <v>25.053333333333331</v>
      </c>
      <c r="P249" s="70">
        <f>IF(ISERROR(STDEV(Calculations!Q250:AB250)),"",IF(COUNT(Calculations!Q250:AB250)&lt;3,"N/A",STDEV(Calculations!Q250:AB250)))</f>
        <v>3.2145502536642868E-2</v>
      </c>
    </row>
    <row r="250" spans="1:16" ht="15" customHeight="1" x14ac:dyDescent="0.3">
      <c r="A250" s="66" t="str">
        <f>'Gene Table'!D250</f>
        <v>RNF31</v>
      </c>
      <c r="B250" s="18" t="s">
        <v>27031</v>
      </c>
      <c r="C250" s="67">
        <v>35.03</v>
      </c>
      <c r="D250" s="67">
        <v>34.299999999999997</v>
      </c>
      <c r="E250" s="67">
        <v>34.369999999999997</v>
      </c>
      <c r="F250" s="68"/>
      <c r="G250" s="68"/>
      <c r="H250" s="68"/>
      <c r="I250" s="68"/>
      <c r="J250" s="68"/>
      <c r="K250" s="68"/>
      <c r="L250" s="68"/>
      <c r="M250" s="86"/>
      <c r="N250" s="86"/>
      <c r="O250" s="69">
        <f>IF(ISERROR(AVERAGE(Calculations!Q251:AB251)),"",AVERAGE(Calculations!Q251:AB251))</f>
        <v>34.556666666666665</v>
      </c>
      <c r="P250" s="70">
        <f>IF(ISERROR(STDEV(Calculations!Q251:AB251)),"",IF(COUNT(Calculations!Q251:AB251)&lt;3,"N/A",STDEV(Calculations!Q251:AB251)))</f>
        <v>0.38552993831002869</v>
      </c>
    </row>
    <row r="251" spans="1:16" ht="15" customHeight="1" x14ac:dyDescent="0.3">
      <c r="A251" s="66" t="str">
        <f>'Gene Table'!D251</f>
        <v>RNF34</v>
      </c>
      <c r="B251" s="18" t="s">
        <v>27032</v>
      </c>
      <c r="C251" s="67">
        <v>32.04</v>
      </c>
      <c r="D251" s="67">
        <v>31.94</v>
      </c>
      <c r="E251" s="67">
        <v>32.94</v>
      </c>
      <c r="F251" s="68"/>
      <c r="G251" s="68"/>
      <c r="H251" s="68"/>
      <c r="I251" s="68"/>
      <c r="J251" s="68"/>
      <c r="K251" s="68"/>
      <c r="L251" s="68"/>
      <c r="M251" s="86"/>
      <c r="N251" s="86"/>
      <c r="O251" s="69">
        <f>IF(ISERROR(AVERAGE(Calculations!Q252:AB252)),"",AVERAGE(Calculations!Q252:AB252))</f>
        <v>32.306666666666665</v>
      </c>
      <c r="P251" s="70">
        <f>IF(ISERROR(STDEV(Calculations!Q252:AB252)),"",IF(COUNT(Calculations!Q252:AB252)&lt;3,"N/A",STDEV(Calculations!Q252:AB252)))</f>
        <v>0.5507570547286087</v>
      </c>
    </row>
    <row r="252" spans="1:16" ht="15" customHeight="1" x14ac:dyDescent="0.3">
      <c r="A252" s="66" t="str">
        <f>'Gene Table'!D252</f>
        <v>RNF38</v>
      </c>
      <c r="B252" s="18" t="s">
        <v>27033</v>
      </c>
      <c r="C252" s="67">
        <v>29.53</v>
      </c>
      <c r="D252" s="67">
        <v>29.42</v>
      </c>
      <c r="E252" s="67">
        <v>29.24</v>
      </c>
      <c r="F252" s="68"/>
      <c r="G252" s="68"/>
      <c r="H252" s="68"/>
      <c r="I252" s="68"/>
      <c r="J252" s="68"/>
      <c r="K252" s="68"/>
      <c r="L252" s="68"/>
      <c r="M252" s="86"/>
      <c r="N252" s="86"/>
      <c r="O252" s="69">
        <f>IF(ISERROR(AVERAGE(Calculations!Q253:AB253)),"",AVERAGE(Calculations!Q253:AB253))</f>
        <v>29.396666666666665</v>
      </c>
      <c r="P252" s="70">
        <f>IF(ISERROR(STDEV(Calculations!Q253:AB253)),"",IF(COUNT(Calculations!Q253:AB253)&lt;3,"N/A",STDEV(Calculations!Q253:AB253)))</f>
        <v>0.14640127503998648</v>
      </c>
    </row>
    <row r="253" spans="1:16" ht="15" customHeight="1" x14ac:dyDescent="0.3">
      <c r="A253" s="66" t="str">
        <f>'Gene Table'!D253</f>
        <v>RNF4</v>
      </c>
      <c r="B253" s="18" t="s">
        <v>27034</v>
      </c>
      <c r="C253" s="67">
        <v>19.84</v>
      </c>
      <c r="D253" s="67">
        <v>19.79</v>
      </c>
      <c r="E253" s="67">
        <v>20</v>
      </c>
      <c r="F253" s="68"/>
      <c r="G253" s="68"/>
      <c r="H253" s="68"/>
      <c r="I253" s="68"/>
      <c r="J253" s="68"/>
      <c r="K253" s="68"/>
      <c r="L253" s="68"/>
      <c r="M253" s="86"/>
      <c r="N253" s="86"/>
      <c r="O253" s="69">
        <f>IF(ISERROR(AVERAGE(Calculations!Q254:AB254)),"",AVERAGE(Calculations!Q254:AB254))</f>
        <v>19.876666666666665</v>
      </c>
      <c r="P253" s="70">
        <f>IF(ISERROR(STDEV(Calculations!Q254:AB254)),"",IF(COUNT(Calculations!Q254:AB254)&lt;3,"N/A",STDEV(Calculations!Q254:AB254)))</f>
        <v>0.10969655114602926</v>
      </c>
    </row>
    <row r="254" spans="1:16" ht="15" customHeight="1" x14ac:dyDescent="0.3">
      <c r="A254" s="66" t="str">
        <f>'Gene Table'!D254</f>
        <v>RNF40</v>
      </c>
      <c r="B254" s="18" t="s">
        <v>27035</v>
      </c>
      <c r="C254" s="67">
        <v>24.25</v>
      </c>
      <c r="D254" s="67">
        <v>24.34</v>
      </c>
      <c r="E254" s="67">
        <v>24.52</v>
      </c>
      <c r="F254" s="68"/>
      <c r="G254" s="68"/>
      <c r="H254" s="68"/>
      <c r="I254" s="68"/>
      <c r="J254" s="68"/>
      <c r="K254" s="68"/>
      <c r="L254" s="68"/>
      <c r="M254" s="86"/>
      <c r="N254" s="86"/>
      <c r="O254" s="69">
        <f>IF(ISERROR(AVERAGE(Calculations!Q255:AB255)),"",AVERAGE(Calculations!Q255:AB255))</f>
        <v>24.37</v>
      </c>
      <c r="P254" s="70">
        <f>IF(ISERROR(STDEV(Calculations!Q255:AB255)),"",IF(COUNT(Calculations!Q255:AB255)&lt;3,"N/A",STDEV(Calculations!Q255:AB255)))</f>
        <v>0.13747727084867498</v>
      </c>
    </row>
    <row r="255" spans="1:16" ht="15" customHeight="1" x14ac:dyDescent="0.3">
      <c r="A255" s="66" t="str">
        <f>'Gene Table'!D255</f>
        <v>RNF41</v>
      </c>
      <c r="B255" s="18" t="s">
        <v>27036</v>
      </c>
      <c r="C255" s="67">
        <v>14.89</v>
      </c>
      <c r="D255" s="67">
        <v>14.87</v>
      </c>
      <c r="E255" s="67">
        <v>15.05</v>
      </c>
      <c r="F255" s="68"/>
      <c r="G255" s="68"/>
      <c r="H255" s="68"/>
      <c r="I255" s="68"/>
      <c r="J255" s="68"/>
      <c r="K255" s="68"/>
      <c r="L255" s="68"/>
      <c r="M255" s="86"/>
      <c r="N255" s="86"/>
      <c r="O255" s="69">
        <f>IF(ISERROR(AVERAGE(Calculations!Q256:AB256)),"",AVERAGE(Calculations!Q256:AB256))</f>
        <v>14.936666666666667</v>
      </c>
      <c r="P255" s="70">
        <f>IF(ISERROR(STDEV(Calculations!Q256:AB256)),"",IF(COUNT(Calculations!Q256:AB256)&lt;3,"N/A",STDEV(Calculations!Q256:AB256)))</f>
        <v>9.8657657246325497E-2</v>
      </c>
    </row>
    <row r="256" spans="1:16" ht="15" customHeight="1" x14ac:dyDescent="0.3">
      <c r="A256" s="66" t="str">
        <f>'Gene Table'!D256</f>
        <v>RNF43</v>
      </c>
      <c r="B256" s="18" t="s">
        <v>27037</v>
      </c>
      <c r="C256" s="67">
        <v>36.26</v>
      </c>
      <c r="D256" s="67">
        <v>37.35</v>
      </c>
      <c r="E256" s="67">
        <v>36.07</v>
      </c>
      <c r="F256" s="68"/>
      <c r="G256" s="68"/>
      <c r="H256" s="68"/>
      <c r="I256" s="68"/>
      <c r="J256" s="68"/>
      <c r="K256" s="68"/>
      <c r="L256" s="68"/>
      <c r="M256" s="86"/>
      <c r="N256" s="86"/>
      <c r="O256" s="69">
        <f>IF(ISERROR(AVERAGE(Calculations!Q257:AB257)),"",AVERAGE(Calculations!Q257:AB257))</f>
        <v>35</v>
      </c>
      <c r="P256" s="70">
        <f>IF(ISERROR(STDEV(Calculations!Q257:AB257)),"",IF(COUNT(Calculations!Q257:AB257)&lt;3,"N/A",STDEV(Calculations!Q257:AB257)))</f>
        <v>0</v>
      </c>
    </row>
    <row r="257" spans="1:16" ht="15" customHeight="1" x14ac:dyDescent="0.3">
      <c r="A257" s="66" t="str">
        <f>'Gene Table'!D257</f>
        <v>RNF44</v>
      </c>
      <c r="B257" s="18" t="s">
        <v>27038</v>
      </c>
      <c r="C257" s="67" t="s">
        <v>364</v>
      </c>
      <c r="D257" s="67" t="s">
        <v>364</v>
      </c>
      <c r="E257" s="67" t="s">
        <v>364</v>
      </c>
      <c r="F257" s="68"/>
      <c r="G257" s="68"/>
      <c r="H257" s="68"/>
      <c r="I257" s="68"/>
      <c r="J257" s="68"/>
      <c r="K257" s="68"/>
      <c r="L257" s="68"/>
      <c r="M257" s="86"/>
      <c r="N257" s="86"/>
      <c r="O257" s="69">
        <f>IF(ISERROR(AVERAGE(Calculations!Q258:AB258)),"",AVERAGE(Calculations!Q258:AB258))</f>
        <v>35</v>
      </c>
      <c r="P257" s="70">
        <f>IF(ISERROR(STDEV(Calculations!Q258:AB258)),"",IF(COUNT(Calculations!Q258:AB258)&lt;3,"N/A",STDEV(Calculations!Q258:AB258)))</f>
        <v>0</v>
      </c>
    </row>
    <row r="258" spans="1:16" ht="15" customHeight="1" x14ac:dyDescent="0.3">
      <c r="A258" s="66" t="str">
        <f>'Gene Table'!D258</f>
        <v>RNF5</v>
      </c>
      <c r="B258" s="18" t="s">
        <v>27039</v>
      </c>
      <c r="C258" s="67">
        <v>23.21</v>
      </c>
      <c r="D258" s="67">
        <v>23.16</v>
      </c>
      <c r="E258" s="67">
        <v>23.2</v>
      </c>
      <c r="F258" s="68"/>
      <c r="G258" s="68"/>
      <c r="H258" s="68"/>
      <c r="I258" s="68"/>
      <c r="J258" s="68"/>
      <c r="K258" s="68"/>
      <c r="L258" s="68"/>
      <c r="M258" s="86"/>
      <c r="N258" s="86"/>
      <c r="O258" s="69">
        <f>IF(ISERROR(AVERAGE(Calculations!Q259:AB259)),"",AVERAGE(Calculations!Q259:AB259))</f>
        <v>23.19</v>
      </c>
      <c r="P258" s="70">
        <f>IF(ISERROR(STDEV(Calculations!Q259:AB259)),"",IF(COUNT(Calculations!Q259:AB259)&lt;3,"N/A",STDEV(Calculations!Q259:AB259)))</f>
        <v>2.6457513110646012E-2</v>
      </c>
    </row>
    <row r="259" spans="1:16" ht="15" customHeight="1" x14ac:dyDescent="0.3">
      <c r="A259" s="66" t="str">
        <f>'Gene Table'!D259</f>
        <v>RNF6</v>
      </c>
      <c r="B259" s="18" t="s">
        <v>27040</v>
      </c>
      <c r="C259" s="67">
        <v>36.46</v>
      </c>
      <c r="D259" s="67">
        <v>35.61</v>
      </c>
      <c r="E259" s="67">
        <v>35.85</v>
      </c>
      <c r="F259" s="68"/>
      <c r="G259" s="68"/>
      <c r="H259" s="68"/>
      <c r="I259" s="68"/>
      <c r="J259" s="68"/>
      <c r="K259" s="68"/>
      <c r="L259" s="68"/>
      <c r="M259" s="86"/>
      <c r="N259" s="86"/>
      <c r="O259" s="69">
        <f>IF(ISERROR(AVERAGE(Calculations!Q260:AB260)),"",AVERAGE(Calculations!Q260:AB260))</f>
        <v>35</v>
      </c>
      <c r="P259" s="70">
        <f>IF(ISERROR(STDEV(Calculations!Q260:AB260)),"",IF(COUNT(Calculations!Q260:AB260)&lt;3,"N/A",STDEV(Calculations!Q260:AB260)))</f>
        <v>0</v>
      </c>
    </row>
    <row r="260" spans="1:16" ht="15" customHeight="1" x14ac:dyDescent="0.3">
      <c r="A260" s="66" t="str">
        <f>'Gene Table'!D260</f>
        <v>RNF7</v>
      </c>
      <c r="B260" s="18" t="s">
        <v>27041</v>
      </c>
      <c r="C260" s="67">
        <v>24.97</v>
      </c>
      <c r="D260" s="67">
        <v>25.02</v>
      </c>
      <c r="E260" s="67">
        <v>25.19</v>
      </c>
      <c r="F260" s="68"/>
      <c r="G260" s="68"/>
      <c r="H260" s="68"/>
      <c r="I260" s="68"/>
      <c r="J260" s="68"/>
      <c r="K260" s="68"/>
      <c r="L260" s="68"/>
      <c r="M260" s="86"/>
      <c r="N260" s="86"/>
      <c r="O260" s="69">
        <f>IF(ISERROR(AVERAGE(Calculations!Q261:AB261)),"",AVERAGE(Calculations!Q261:AB261))</f>
        <v>25.06</v>
      </c>
      <c r="P260" s="70">
        <f>IF(ISERROR(STDEV(Calculations!Q261:AB261)),"",IF(COUNT(Calculations!Q261:AB261)&lt;3,"N/A",STDEV(Calculations!Q261:AB261)))</f>
        <v>0.1153256259467092</v>
      </c>
    </row>
    <row r="261" spans="1:16" ht="15" customHeight="1" x14ac:dyDescent="0.3">
      <c r="A261" s="66" t="str">
        <f>'Gene Table'!D261</f>
        <v>RNF8</v>
      </c>
      <c r="B261" s="18" t="s">
        <v>27042</v>
      </c>
      <c r="C261" s="67">
        <v>21.45</v>
      </c>
      <c r="D261" s="67">
        <v>21.55</v>
      </c>
      <c r="E261" s="67">
        <v>21.4</v>
      </c>
      <c r="F261" s="68"/>
      <c r="G261" s="68"/>
      <c r="H261" s="68"/>
      <c r="I261" s="68"/>
      <c r="J261" s="68"/>
      <c r="K261" s="68"/>
      <c r="L261" s="68"/>
      <c r="M261" s="86"/>
      <c r="N261" s="86"/>
      <c r="O261" s="69">
        <f>IF(ISERROR(AVERAGE(Calculations!Q262:AB262)),"",AVERAGE(Calculations!Q262:AB262))</f>
        <v>21.466666666666669</v>
      </c>
      <c r="P261" s="70">
        <f>IF(ISERROR(STDEV(Calculations!Q262:AB262)),"",IF(COUNT(Calculations!Q262:AB262)&lt;3,"N/A",STDEV(Calculations!Q262:AB262)))</f>
        <v>7.6376261582598415E-2</v>
      </c>
    </row>
    <row r="262" spans="1:16" ht="15" customHeight="1" x14ac:dyDescent="0.3">
      <c r="A262" s="66" t="str">
        <f>'Gene Table'!D262</f>
        <v>RSPRY1</v>
      </c>
      <c r="B262" s="18" t="s">
        <v>27043</v>
      </c>
      <c r="C262" s="67" t="s">
        <v>364</v>
      </c>
      <c r="D262" s="67" t="s">
        <v>364</v>
      </c>
      <c r="E262" s="67" t="s">
        <v>364</v>
      </c>
      <c r="F262" s="68"/>
      <c r="G262" s="68"/>
      <c r="H262" s="68"/>
      <c r="I262" s="68"/>
      <c r="J262" s="68"/>
      <c r="K262" s="68"/>
      <c r="L262" s="68"/>
      <c r="M262" s="86"/>
      <c r="N262" s="86"/>
      <c r="O262" s="69">
        <f>IF(ISERROR(AVERAGE(Calculations!Q263:AB263)),"",AVERAGE(Calculations!Q263:AB263))</f>
        <v>35</v>
      </c>
      <c r="P262" s="70">
        <f>IF(ISERROR(STDEV(Calculations!Q263:AB263)),"",IF(COUNT(Calculations!Q263:AB263)&lt;3,"N/A",STDEV(Calculations!Q263:AB263)))</f>
        <v>0</v>
      </c>
    </row>
    <row r="263" spans="1:16" ht="15" customHeight="1" x14ac:dyDescent="0.3">
      <c r="A263" s="66" t="str">
        <f>'Gene Table'!D263</f>
        <v>SHPRH</v>
      </c>
      <c r="B263" s="18" t="s">
        <v>27044</v>
      </c>
      <c r="C263" s="67">
        <v>29.15</v>
      </c>
      <c r="D263" s="67">
        <v>28.79</v>
      </c>
      <c r="E263" s="67">
        <v>28.59</v>
      </c>
      <c r="F263" s="68"/>
      <c r="G263" s="68"/>
      <c r="H263" s="68"/>
      <c r="I263" s="68"/>
      <c r="J263" s="68"/>
      <c r="K263" s="68"/>
      <c r="L263" s="68"/>
      <c r="M263" s="86"/>
      <c r="N263" s="86"/>
      <c r="O263" s="69">
        <f>IF(ISERROR(AVERAGE(Calculations!Q264:AB264)),"",AVERAGE(Calculations!Q264:AB264))</f>
        <v>28.843333333333334</v>
      </c>
      <c r="P263" s="70">
        <f>IF(ISERROR(STDEV(Calculations!Q264:AB264)),"",IF(COUNT(Calculations!Q264:AB264)&lt;3,"N/A",STDEV(Calculations!Q264:AB264)))</f>
        <v>0.28378395538390289</v>
      </c>
    </row>
    <row r="264" spans="1:16" ht="15" customHeight="1" x14ac:dyDescent="0.3">
      <c r="A264" s="66" t="str">
        <f>'Gene Table'!D264</f>
        <v>SIAH1</v>
      </c>
      <c r="B264" s="18" t="s">
        <v>27045</v>
      </c>
      <c r="C264" s="67">
        <v>26.9</v>
      </c>
      <c r="D264" s="67">
        <v>26.75</v>
      </c>
      <c r="E264" s="67">
        <v>27.12</v>
      </c>
      <c r="F264" s="68"/>
      <c r="G264" s="68"/>
      <c r="H264" s="68"/>
      <c r="I264" s="68"/>
      <c r="J264" s="68"/>
      <c r="K264" s="68"/>
      <c r="L264" s="68"/>
      <c r="M264" s="86"/>
      <c r="N264" s="86"/>
      <c r="O264" s="69">
        <f>IF(ISERROR(AVERAGE(Calculations!Q265:AB265)),"",AVERAGE(Calculations!Q265:AB265))</f>
        <v>26.923333333333332</v>
      </c>
      <c r="P264" s="70">
        <f>IF(ISERROR(STDEV(Calculations!Q265:AB265)),"",IF(COUNT(Calculations!Q265:AB265)&lt;3,"N/A",STDEV(Calculations!Q265:AB265)))</f>
        <v>0.18610033136277207</v>
      </c>
    </row>
    <row r="265" spans="1:16" ht="15" customHeight="1" x14ac:dyDescent="0.3">
      <c r="A265" s="66" t="str">
        <f>'Gene Table'!D265</f>
        <v>SIAH2</v>
      </c>
      <c r="B265" s="18" t="s">
        <v>27046</v>
      </c>
      <c r="C265" s="67">
        <v>18.66</v>
      </c>
      <c r="D265" s="67">
        <v>18.59</v>
      </c>
      <c r="E265" s="67">
        <v>18.46</v>
      </c>
      <c r="F265" s="68"/>
      <c r="G265" s="68"/>
      <c r="H265" s="68"/>
      <c r="I265" s="68"/>
      <c r="J265" s="68"/>
      <c r="K265" s="68"/>
      <c r="L265" s="68"/>
      <c r="M265" s="86"/>
      <c r="N265" s="86"/>
      <c r="O265" s="69">
        <f>IF(ISERROR(AVERAGE(Calculations!Q266:AB266)),"",AVERAGE(Calculations!Q266:AB266))</f>
        <v>18.57</v>
      </c>
      <c r="P265" s="70">
        <f>IF(ISERROR(STDEV(Calculations!Q266:AB266)),"",IF(COUNT(Calculations!Q266:AB266)&lt;3,"N/A",STDEV(Calculations!Q266:AB266)))</f>
        <v>0.10148891565092179</v>
      </c>
    </row>
    <row r="266" spans="1:16" ht="15" customHeight="1" x14ac:dyDescent="0.3">
      <c r="A266" s="66" t="str">
        <f>'Gene Table'!D266</f>
        <v>SKP1</v>
      </c>
      <c r="B266" s="18" t="s">
        <v>27047</v>
      </c>
      <c r="C266" s="67">
        <v>31.03</v>
      </c>
      <c r="D266" s="67">
        <v>31.22</v>
      </c>
      <c r="E266" s="67">
        <v>31.44</v>
      </c>
      <c r="F266" s="68"/>
      <c r="G266" s="68"/>
      <c r="H266" s="68"/>
      <c r="I266" s="68"/>
      <c r="J266" s="68"/>
      <c r="K266" s="68"/>
      <c r="L266" s="68"/>
      <c r="M266" s="86"/>
      <c r="N266" s="86"/>
      <c r="O266" s="69">
        <f>IF(ISERROR(AVERAGE(Calculations!Q267:AB267)),"",AVERAGE(Calculations!Q267:AB267))</f>
        <v>31.23</v>
      </c>
      <c r="P266" s="70">
        <f>IF(ISERROR(STDEV(Calculations!Q267:AB267)),"",IF(COUNT(Calculations!Q267:AB267)&lt;3,"N/A",STDEV(Calculations!Q267:AB267)))</f>
        <v>0.20518284528683203</v>
      </c>
    </row>
    <row r="267" spans="1:16" ht="15" customHeight="1" x14ac:dyDescent="0.3">
      <c r="A267" s="66" t="str">
        <f>'Gene Table'!D267</f>
        <v>SKP2</v>
      </c>
      <c r="B267" s="18" t="s">
        <v>27048</v>
      </c>
      <c r="C267" s="67">
        <v>28.25</v>
      </c>
      <c r="D267" s="67">
        <v>27.77</v>
      </c>
      <c r="E267" s="67">
        <v>28.31</v>
      </c>
      <c r="F267" s="68"/>
      <c r="G267" s="68"/>
      <c r="H267" s="68"/>
      <c r="I267" s="68"/>
      <c r="J267" s="68"/>
      <c r="K267" s="68"/>
      <c r="L267" s="68"/>
      <c r="M267" s="86"/>
      <c r="N267" s="86"/>
      <c r="O267" s="69">
        <f>IF(ISERROR(AVERAGE(Calculations!Q268:AB268)),"",AVERAGE(Calculations!Q268:AB268))</f>
        <v>28.11</v>
      </c>
      <c r="P267" s="70">
        <f>IF(ISERROR(STDEV(Calculations!Q268:AB268)),"",IF(COUNT(Calculations!Q268:AB268)&lt;3,"N/A",STDEV(Calculations!Q268:AB268)))</f>
        <v>0.29597297173897463</v>
      </c>
    </row>
    <row r="268" spans="1:16" ht="15" customHeight="1" x14ac:dyDescent="0.3">
      <c r="A268" s="66" t="str">
        <f>'Gene Table'!D268</f>
        <v>SMURF1</v>
      </c>
      <c r="B268" s="18" t="s">
        <v>27049</v>
      </c>
      <c r="C268" s="67">
        <v>22.99</v>
      </c>
      <c r="D268" s="67">
        <v>22.89</v>
      </c>
      <c r="E268" s="67">
        <v>23.23</v>
      </c>
      <c r="F268" s="68"/>
      <c r="G268" s="68"/>
      <c r="H268" s="68"/>
      <c r="I268" s="68"/>
      <c r="J268" s="68"/>
      <c r="K268" s="68"/>
      <c r="L268" s="68"/>
      <c r="M268" s="86"/>
      <c r="N268" s="86"/>
      <c r="O268" s="69">
        <f>IF(ISERROR(AVERAGE(Calculations!Q269:AB269)),"",AVERAGE(Calculations!Q269:AB269))</f>
        <v>23.036666666666665</v>
      </c>
      <c r="P268" s="70">
        <f>IF(ISERROR(STDEV(Calculations!Q269:AB269)),"",IF(COUNT(Calculations!Q269:AB269)&lt;3,"N/A",STDEV(Calculations!Q269:AB269)))</f>
        <v>0.1747378989610823</v>
      </c>
    </row>
    <row r="269" spans="1:16" ht="15" customHeight="1" x14ac:dyDescent="0.3">
      <c r="A269" s="66" t="str">
        <f>'Gene Table'!D269</f>
        <v>SMURF2</v>
      </c>
      <c r="B269" s="18" t="s">
        <v>27050</v>
      </c>
      <c r="C269" s="67">
        <v>34.1</v>
      </c>
      <c r="D269" s="67">
        <v>34.729999999999997</v>
      </c>
      <c r="E269" s="67">
        <v>33.92</v>
      </c>
      <c r="F269" s="68"/>
      <c r="G269" s="68"/>
      <c r="H269" s="68"/>
      <c r="I269" s="68"/>
      <c r="J269" s="68"/>
      <c r="K269" s="68"/>
      <c r="L269" s="68"/>
      <c r="M269" s="86"/>
      <c r="N269" s="86"/>
      <c r="O269" s="69">
        <f>IF(ISERROR(AVERAGE(Calculations!Q270:AB270)),"",AVERAGE(Calculations!Q270:AB270))</f>
        <v>34.25</v>
      </c>
      <c r="P269" s="70">
        <f>IF(ISERROR(STDEV(Calculations!Q270:AB270)),"",IF(COUNT(Calculations!Q270:AB270)&lt;3,"N/A",STDEV(Calculations!Q270:AB270)))</f>
        <v>0.42532340636273208</v>
      </c>
    </row>
    <row r="270" spans="1:16" ht="15" customHeight="1" x14ac:dyDescent="0.3">
      <c r="A270" s="66" t="str">
        <f>'Gene Table'!D270</f>
        <v>SOCS1</v>
      </c>
      <c r="B270" s="18" t="s">
        <v>27051</v>
      </c>
      <c r="C270" s="67">
        <v>21.65</v>
      </c>
      <c r="D270" s="67">
        <v>21.51</v>
      </c>
      <c r="E270" s="67">
        <v>21.93</v>
      </c>
      <c r="F270" s="68"/>
      <c r="G270" s="68"/>
      <c r="H270" s="68"/>
      <c r="I270" s="68"/>
      <c r="J270" s="68"/>
      <c r="K270" s="68"/>
      <c r="L270" s="68"/>
      <c r="M270" s="86"/>
      <c r="N270" s="86"/>
      <c r="O270" s="69">
        <f>IF(ISERROR(AVERAGE(Calculations!Q271:AB271)),"",AVERAGE(Calculations!Q271:AB271))</f>
        <v>21.696666666666669</v>
      </c>
      <c r="P270" s="70">
        <f>IF(ISERROR(STDEV(Calculations!Q271:AB271)),"",IF(COUNT(Calculations!Q271:AB271)&lt;3,"N/A",STDEV(Calculations!Q271:AB271)))</f>
        <v>0.21385353243127186</v>
      </c>
    </row>
    <row r="271" spans="1:16" ht="15" customHeight="1" x14ac:dyDescent="0.3">
      <c r="A271" s="66" t="str">
        <f>'Gene Table'!D271</f>
        <v>SOCS2</v>
      </c>
      <c r="B271" s="18" t="s">
        <v>27052</v>
      </c>
      <c r="C271" s="67">
        <v>29.08</v>
      </c>
      <c r="D271" s="67">
        <v>28.85</v>
      </c>
      <c r="E271" s="67">
        <v>29.36</v>
      </c>
      <c r="F271" s="68"/>
      <c r="G271" s="68"/>
      <c r="H271" s="68"/>
      <c r="I271" s="68"/>
      <c r="J271" s="68"/>
      <c r="K271" s="68"/>
      <c r="L271" s="68"/>
      <c r="M271" s="86"/>
      <c r="N271" s="86"/>
      <c r="O271" s="69">
        <f>IF(ISERROR(AVERAGE(Calculations!Q272:AB272)),"",AVERAGE(Calculations!Q272:AB272))</f>
        <v>29.096666666666664</v>
      </c>
      <c r="P271" s="70">
        <f>IF(ISERROR(STDEV(Calculations!Q272:AB272)),"",IF(COUNT(Calculations!Q272:AB272)&lt;3,"N/A",STDEV(Calculations!Q272:AB272)))</f>
        <v>0.25540817005987271</v>
      </c>
    </row>
    <row r="272" spans="1:16" ht="15" customHeight="1" x14ac:dyDescent="0.3">
      <c r="A272" s="66" t="str">
        <f>'Gene Table'!D272</f>
        <v>SOCS3</v>
      </c>
      <c r="B272" s="18" t="s">
        <v>27053</v>
      </c>
      <c r="C272" s="67">
        <v>26.16</v>
      </c>
      <c r="D272" s="67">
        <v>26.25</v>
      </c>
      <c r="E272" s="67">
        <v>26.33</v>
      </c>
      <c r="F272" s="68"/>
      <c r="G272" s="68"/>
      <c r="H272" s="68"/>
      <c r="I272" s="68"/>
      <c r="J272" s="68"/>
      <c r="K272" s="68"/>
      <c r="L272" s="68"/>
      <c r="M272" s="86"/>
      <c r="N272" s="86"/>
      <c r="O272" s="69">
        <f>IF(ISERROR(AVERAGE(Calculations!Q273:AB273)),"",AVERAGE(Calculations!Q273:AB273))</f>
        <v>26.246666666666666</v>
      </c>
      <c r="P272" s="70">
        <f>IF(ISERROR(STDEV(Calculations!Q273:AB273)),"",IF(COUNT(Calculations!Q273:AB273)&lt;3,"N/A",STDEV(Calculations!Q273:AB273)))</f>
        <v>8.504900548115292E-2</v>
      </c>
    </row>
    <row r="273" spans="1:16" ht="15" customHeight="1" x14ac:dyDescent="0.3">
      <c r="A273" s="66" t="str">
        <f>'Gene Table'!D273</f>
        <v>SOCS4</v>
      </c>
      <c r="B273" s="18" t="s">
        <v>27054</v>
      </c>
      <c r="C273" s="67">
        <v>30.43</v>
      </c>
      <c r="D273" s="67">
        <v>30.3</v>
      </c>
      <c r="E273" s="67">
        <v>30.42</v>
      </c>
      <c r="F273" s="68"/>
      <c r="G273" s="68"/>
      <c r="H273" s="68"/>
      <c r="I273" s="68"/>
      <c r="J273" s="68"/>
      <c r="K273" s="68"/>
      <c r="L273" s="68"/>
      <c r="M273" s="86"/>
      <c r="N273" s="86"/>
      <c r="O273" s="69">
        <f>IF(ISERROR(AVERAGE(Calculations!Q274:AB274)),"",AVERAGE(Calculations!Q274:AB274))</f>
        <v>30.383333333333336</v>
      </c>
      <c r="P273" s="70">
        <f>IF(ISERROR(STDEV(Calculations!Q274:AB274)),"",IF(COUNT(Calculations!Q274:AB274)&lt;3,"N/A",STDEV(Calculations!Q274:AB274)))</f>
        <v>7.2341781380702283E-2</v>
      </c>
    </row>
    <row r="274" spans="1:16" ht="15" customHeight="1" x14ac:dyDescent="0.3">
      <c r="A274" s="66" t="str">
        <f>'Gene Table'!D274</f>
        <v>SOCS5</v>
      </c>
      <c r="B274" s="18" t="s">
        <v>27055</v>
      </c>
      <c r="C274" s="67">
        <v>24.92</v>
      </c>
      <c r="D274" s="67">
        <v>24.76</v>
      </c>
      <c r="E274" s="67">
        <v>24.56</v>
      </c>
      <c r="F274" s="68"/>
      <c r="G274" s="68"/>
      <c r="H274" s="68"/>
      <c r="I274" s="68"/>
      <c r="J274" s="68"/>
      <c r="K274" s="68"/>
      <c r="L274" s="68"/>
      <c r="M274" s="86"/>
      <c r="N274" s="86"/>
      <c r="O274" s="69">
        <f>IF(ISERROR(AVERAGE(Calculations!Q275:AB275)),"",AVERAGE(Calculations!Q275:AB275))</f>
        <v>24.74666666666667</v>
      </c>
      <c r="P274" s="70">
        <f>IF(ISERROR(STDEV(Calculations!Q275:AB275)),"",IF(COUNT(Calculations!Q275:AB275)&lt;3,"N/A",STDEV(Calculations!Q275:AB275)))</f>
        <v>0.18036999011291729</v>
      </c>
    </row>
    <row r="275" spans="1:16" ht="15" customHeight="1" x14ac:dyDescent="0.3">
      <c r="A275" s="66" t="str">
        <f>'Gene Table'!D275</f>
        <v>SOCS6</v>
      </c>
      <c r="B275" s="18" t="s">
        <v>27056</v>
      </c>
      <c r="C275" s="67">
        <v>35.82</v>
      </c>
      <c r="D275" s="67">
        <v>35.380000000000003</v>
      </c>
      <c r="E275" s="67">
        <v>35.15</v>
      </c>
      <c r="F275" s="68"/>
      <c r="G275" s="68"/>
      <c r="H275" s="68"/>
      <c r="I275" s="68"/>
      <c r="J275" s="68"/>
      <c r="K275" s="68"/>
      <c r="L275" s="68"/>
      <c r="M275" s="86"/>
      <c r="N275" s="86"/>
      <c r="O275" s="69">
        <f>IF(ISERROR(AVERAGE(Calculations!Q276:AB276)),"",AVERAGE(Calculations!Q276:AB276))</f>
        <v>35</v>
      </c>
      <c r="P275" s="70">
        <f>IF(ISERROR(STDEV(Calculations!Q276:AB276)),"",IF(COUNT(Calculations!Q276:AB276)&lt;3,"N/A",STDEV(Calculations!Q276:AB276)))</f>
        <v>0</v>
      </c>
    </row>
    <row r="276" spans="1:16" ht="15" customHeight="1" x14ac:dyDescent="0.3">
      <c r="A276" s="66" t="str">
        <f>'Gene Table'!D276</f>
        <v>SPOP</v>
      </c>
      <c r="B276" s="18" t="s">
        <v>27057</v>
      </c>
      <c r="C276" s="67">
        <v>26.77</v>
      </c>
      <c r="D276" s="67">
        <v>26.85</v>
      </c>
      <c r="E276" s="67">
        <v>27.04</v>
      </c>
      <c r="F276" s="68"/>
      <c r="G276" s="68"/>
      <c r="H276" s="68"/>
      <c r="I276" s="68"/>
      <c r="J276" s="68"/>
      <c r="K276" s="68"/>
      <c r="L276" s="68"/>
      <c r="M276" s="86"/>
      <c r="N276" s="86"/>
      <c r="O276" s="69">
        <f>IF(ISERROR(AVERAGE(Calculations!Q277:AB277)),"",AVERAGE(Calculations!Q277:AB277))</f>
        <v>26.886666666666667</v>
      </c>
      <c r="P276" s="70">
        <f>IF(ISERROR(STDEV(Calculations!Q277:AB277)),"",IF(COUNT(Calculations!Q277:AB277)&lt;3,"N/A",STDEV(Calculations!Q277:AB277)))</f>
        <v>0.13868429375143099</v>
      </c>
    </row>
    <row r="277" spans="1:16" ht="15" customHeight="1" x14ac:dyDescent="0.3">
      <c r="A277" s="66" t="str">
        <f>'Gene Table'!D277</f>
        <v>SPSB1</v>
      </c>
      <c r="B277" s="18" t="s">
        <v>27058</v>
      </c>
      <c r="C277" s="67">
        <v>26.25</v>
      </c>
      <c r="D277" s="67">
        <v>26.23</v>
      </c>
      <c r="E277" s="67">
        <v>26.38</v>
      </c>
      <c r="F277" s="68"/>
      <c r="G277" s="68"/>
      <c r="H277" s="68"/>
      <c r="I277" s="68"/>
      <c r="J277" s="68"/>
      <c r="K277" s="68"/>
      <c r="L277" s="68"/>
      <c r="M277" s="86"/>
      <c r="N277" s="86"/>
      <c r="O277" s="69">
        <f>IF(ISERROR(AVERAGE(Calculations!Q278:AB278)),"",AVERAGE(Calculations!Q278:AB278))</f>
        <v>26.286666666666665</v>
      </c>
      <c r="P277" s="70">
        <f>IF(ISERROR(STDEV(Calculations!Q278:AB278)),"",IF(COUNT(Calculations!Q278:AB278)&lt;3,"N/A",STDEV(Calculations!Q278:AB278)))</f>
        <v>8.144527815247006E-2</v>
      </c>
    </row>
    <row r="278" spans="1:16" ht="15" customHeight="1" x14ac:dyDescent="0.3">
      <c r="A278" s="66" t="str">
        <f>'Gene Table'!D278</f>
        <v>SPSB2</v>
      </c>
      <c r="B278" s="18" t="s">
        <v>27059</v>
      </c>
      <c r="C278" s="67">
        <v>22.3</v>
      </c>
      <c r="D278" s="67">
        <v>22.22</v>
      </c>
      <c r="E278" s="67">
        <v>22.28</v>
      </c>
      <c r="F278" s="68"/>
      <c r="G278" s="68"/>
      <c r="H278" s="68"/>
      <c r="I278" s="68"/>
      <c r="J278" s="68"/>
      <c r="K278" s="68"/>
      <c r="L278" s="68"/>
      <c r="M278" s="86"/>
      <c r="N278" s="86"/>
      <c r="O278" s="69">
        <f>IF(ISERROR(AVERAGE(Calculations!Q279:AB279)),"",AVERAGE(Calculations!Q279:AB279))</f>
        <v>22.266666666666666</v>
      </c>
      <c r="P278" s="70">
        <f>IF(ISERROR(STDEV(Calculations!Q279:AB279)),"",IF(COUNT(Calculations!Q279:AB279)&lt;3,"N/A",STDEV(Calculations!Q279:AB279)))</f>
        <v>4.1633319989323764E-2</v>
      </c>
    </row>
    <row r="279" spans="1:16" ht="15" customHeight="1" x14ac:dyDescent="0.3">
      <c r="A279" s="66" t="str">
        <f>'Gene Table'!D279</f>
        <v>SPSB4</v>
      </c>
      <c r="B279" s="18" t="s">
        <v>27060</v>
      </c>
      <c r="C279" s="67">
        <v>14.08</v>
      </c>
      <c r="D279" s="67">
        <v>14.02</v>
      </c>
      <c r="E279" s="67">
        <v>14.13</v>
      </c>
      <c r="F279" s="68"/>
      <c r="G279" s="68"/>
      <c r="H279" s="68"/>
      <c r="I279" s="68"/>
      <c r="J279" s="68"/>
      <c r="K279" s="68"/>
      <c r="L279" s="68"/>
      <c r="M279" s="86"/>
      <c r="N279" s="86"/>
      <c r="O279" s="69">
        <f>IF(ISERROR(AVERAGE(Calculations!Q280:AB280)),"",AVERAGE(Calculations!Q280:AB280))</f>
        <v>14.076666666666668</v>
      </c>
      <c r="P279" s="70">
        <f>IF(ISERROR(STDEV(Calculations!Q280:AB280)),"",IF(COUNT(Calculations!Q280:AB280)&lt;3,"N/A",STDEV(Calculations!Q280:AB280)))</f>
        <v>5.507570547286162E-2</v>
      </c>
    </row>
    <row r="280" spans="1:16" ht="15" customHeight="1" x14ac:dyDescent="0.3">
      <c r="A280" s="66" t="str">
        <f>'Gene Table'!D280</f>
        <v>STUB1</v>
      </c>
      <c r="B280" s="18" t="s">
        <v>27061</v>
      </c>
      <c r="C280" s="67">
        <v>24.52</v>
      </c>
      <c r="D280" s="67">
        <v>24.44</v>
      </c>
      <c r="E280" s="67">
        <v>24.52</v>
      </c>
      <c r="F280" s="68"/>
      <c r="G280" s="68"/>
      <c r="H280" s="68"/>
      <c r="I280" s="68"/>
      <c r="J280" s="68"/>
      <c r="K280" s="68"/>
      <c r="L280" s="68"/>
      <c r="M280" s="86"/>
      <c r="N280" s="86"/>
      <c r="O280" s="69">
        <f>IF(ISERROR(AVERAGE(Calculations!Q281:AB281)),"",AVERAGE(Calculations!Q281:AB281))</f>
        <v>24.493333333333336</v>
      </c>
      <c r="P280" s="70">
        <f>IF(ISERROR(STDEV(Calculations!Q281:AB281)),"",IF(COUNT(Calculations!Q281:AB281)&lt;3,"N/A",STDEV(Calculations!Q281:AB281)))</f>
        <v>4.6188021535169078E-2</v>
      </c>
    </row>
    <row r="281" spans="1:16" ht="15" customHeight="1" x14ac:dyDescent="0.3">
      <c r="A281" s="66" t="str">
        <f>'Gene Table'!D281</f>
        <v>SYVN1</v>
      </c>
      <c r="B281" s="18" t="s">
        <v>27062</v>
      </c>
      <c r="C281" s="67">
        <v>18.559999999999999</v>
      </c>
      <c r="D281" s="67">
        <v>18.350000000000001</v>
      </c>
      <c r="E281" s="67">
        <v>18.739999999999998</v>
      </c>
      <c r="F281" s="68"/>
      <c r="G281" s="68"/>
      <c r="H281" s="68"/>
      <c r="I281" s="68"/>
      <c r="J281" s="68"/>
      <c r="K281" s="68"/>
      <c r="L281" s="68"/>
      <c r="M281" s="86"/>
      <c r="N281" s="86"/>
      <c r="O281" s="69">
        <f>IF(ISERROR(AVERAGE(Calculations!Q282:AB282)),"",AVERAGE(Calculations!Q282:AB282))</f>
        <v>18.549999999999997</v>
      </c>
      <c r="P281" s="70">
        <f>IF(ISERROR(STDEV(Calculations!Q282:AB282)),"",IF(COUNT(Calculations!Q282:AB282)&lt;3,"N/A",STDEV(Calculations!Q282:AB282)))</f>
        <v>0.19519221295942982</v>
      </c>
    </row>
    <row r="282" spans="1:16" ht="15" customHeight="1" x14ac:dyDescent="0.3">
      <c r="A282" s="66" t="str">
        <f>'Gene Table'!D282</f>
        <v>TCEB1</v>
      </c>
      <c r="B282" s="18" t="s">
        <v>27063</v>
      </c>
      <c r="C282" s="67">
        <v>17.89</v>
      </c>
      <c r="D282" s="67">
        <v>17.77</v>
      </c>
      <c r="E282" s="67">
        <v>18.010000000000002</v>
      </c>
      <c r="F282" s="68"/>
      <c r="G282" s="68"/>
      <c r="H282" s="68"/>
      <c r="I282" s="68"/>
      <c r="J282" s="68"/>
      <c r="K282" s="68"/>
      <c r="L282" s="68"/>
      <c r="M282" s="86"/>
      <c r="N282" s="86"/>
      <c r="O282" s="69">
        <f>IF(ISERROR(AVERAGE(Calculations!Q283:AB283)),"",AVERAGE(Calculations!Q283:AB283))</f>
        <v>17.89</v>
      </c>
      <c r="P282" s="70">
        <f>IF(ISERROR(STDEV(Calculations!Q283:AB283)),"",IF(COUNT(Calculations!Q283:AB283)&lt;3,"N/A",STDEV(Calculations!Q283:AB283)))</f>
        <v>0.12000000000000099</v>
      </c>
    </row>
    <row r="283" spans="1:16" ht="15" customHeight="1" x14ac:dyDescent="0.3">
      <c r="A283" s="66" t="str">
        <f>'Gene Table'!D283</f>
        <v>TCEB2</v>
      </c>
      <c r="B283" s="18" t="s">
        <v>27064</v>
      </c>
      <c r="C283" s="67">
        <v>17.3</v>
      </c>
      <c r="D283" s="67">
        <v>17.13</v>
      </c>
      <c r="E283" s="67">
        <v>17.48</v>
      </c>
      <c r="F283" s="68"/>
      <c r="G283" s="68"/>
      <c r="H283" s="68"/>
      <c r="I283" s="68"/>
      <c r="J283" s="68"/>
      <c r="K283" s="68"/>
      <c r="L283" s="68"/>
      <c r="M283" s="86"/>
      <c r="N283" s="86"/>
      <c r="O283" s="69">
        <f>IF(ISERROR(AVERAGE(Calculations!Q284:AB284)),"",AVERAGE(Calculations!Q284:AB284))</f>
        <v>17.303333333333331</v>
      </c>
      <c r="P283" s="70">
        <f>IF(ISERROR(STDEV(Calculations!Q284:AB284)),"",IF(COUNT(Calculations!Q284:AB284)&lt;3,"N/A",STDEV(Calculations!Q284:AB284)))</f>
        <v>0.17502380790433505</v>
      </c>
    </row>
    <row r="284" spans="1:16" ht="15" customHeight="1" x14ac:dyDescent="0.3">
      <c r="A284" s="66" t="str">
        <f>'Gene Table'!D284</f>
        <v>TNFAIP1</v>
      </c>
      <c r="B284" s="18" t="s">
        <v>27065</v>
      </c>
      <c r="C284" s="67">
        <v>40.090000000000003</v>
      </c>
      <c r="D284" s="67">
        <v>38.54</v>
      </c>
      <c r="E284" s="67">
        <v>39.79</v>
      </c>
      <c r="F284" s="68"/>
      <c r="G284" s="68"/>
      <c r="H284" s="68"/>
      <c r="I284" s="68"/>
      <c r="J284" s="68"/>
      <c r="K284" s="68"/>
      <c r="L284" s="68"/>
      <c r="M284" s="86"/>
      <c r="N284" s="86"/>
      <c r="O284" s="69">
        <f>IF(ISERROR(AVERAGE(Calculations!Q285:AB285)),"",AVERAGE(Calculations!Q285:AB285))</f>
        <v>35</v>
      </c>
      <c r="P284" s="70">
        <f>IF(ISERROR(STDEV(Calculations!Q285:AB285)),"",IF(COUNT(Calculations!Q285:AB285)&lt;3,"N/A",STDEV(Calculations!Q285:AB285)))</f>
        <v>0</v>
      </c>
    </row>
    <row r="285" spans="1:16" ht="15" customHeight="1" x14ac:dyDescent="0.3">
      <c r="A285" s="66" t="str">
        <f>'Gene Table'!D285</f>
        <v>TNFAIP3</v>
      </c>
      <c r="B285" s="18" t="s">
        <v>27066</v>
      </c>
      <c r="C285" s="67">
        <v>21.25</v>
      </c>
      <c r="D285" s="67">
        <v>21.2</v>
      </c>
      <c r="E285" s="67">
        <v>21.44</v>
      </c>
      <c r="F285" s="68"/>
      <c r="G285" s="68"/>
      <c r="H285" s="68"/>
      <c r="I285" s="68"/>
      <c r="J285" s="68"/>
      <c r="K285" s="68"/>
      <c r="L285" s="68"/>
      <c r="M285" s="86"/>
      <c r="N285" s="86"/>
      <c r="O285" s="69">
        <f>IF(ISERROR(AVERAGE(Calculations!Q286:AB286)),"",AVERAGE(Calculations!Q286:AB286))</f>
        <v>21.296666666666667</v>
      </c>
      <c r="P285" s="70">
        <f>IF(ISERROR(STDEV(Calculations!Q286:AB286)),"",IF(COUNT(Calculations!Q286:AB286)&lt;3,"N/A",STDEV(Calculations!Q286:AB286)))</f>
        <v>0.12662279942148486</v>
      </c>
    </row>
    <row r="286" spans="1:16" ht="15" customHeight="1" x14ac:dyDescent="0.3">
      <c r="A286" s="66" t="str">
        <f>'Gene Table'!D286</f>
        <v>TOPORS</v>
      </c>
      <c r="B286" s="18" t="s">
        <v>27067</v>
      </c>
      <c r="C286" s="67">
        <v>21.19</v>
      </c>
      <c r="D286" s="67">
        <v>21.15</v>
      </c>
      <c r="E286" s="67">
        <v>21.43</v>
      </c>
      <c r="F286" s="68"/>
      <c r="G286" s="68"/>
      <c r="H286" s="68"/>
      <c r="I286" s="68"/>
      <c r="J286" s="68"/>
      <c r="K286" s="68"/>
      <c r="L286" s="68"/>
      <c r="M286" s="86"/>
      <c r="N286" s="86"/>
      <c r="O286" s="69">
        <f>IF(ISERROR(AVERAGE(Calculations!Q287:AB287)),"",AVERAGE(Calculations!Q287:AB287))</f>
        <v>21.256666666666668</v>
      </c>
      <c r="P286" s="70">
        <f>IF(ISERROR(STDEV(Calculations!Q287:AB287)),"",IF(COUNT(Calculations!Q287:AB287)&lt;3,"N/A",STDEV(Calculations!Q287:AB287)))</f>
        <v>0.15143755588800736</v>
      </c>
    </row>
    <row r="287" spans="1:16" ht="15" customHeight="1" x14ac:dyDescent="0.3">
      <c r="A287" s="66" t="str">
        <f>'Gene Table'!D287</f>
        <v>TRAF2</v>
      </c>
      <c r="B287" s="18" t="s">
        <v>27068</v>
      </c>
      <c r="C287" s="67">
        <v>21.36</v>
      </c>
      <c r="D287" s="67">
        <v>21.23</v>
      </c>
      <c r="E287" s="67">
        <v>21.56</v>
      </c>
      <c r="F287" s="68"/>
      <c r="G287" s="68"/>
      <c r="H287" s="68"/>
      <c r="I287" s="68"/>
      <c r="J287" s="68"/>
      <c r="K287" s="68"/>
      <c r="L287" s="68"/>
      <c r="M287" s="86"/>
      <c r="N287" s="86"/>
      <c r="O287" s="69">
        <f>IF(ISERROR(AVERAGE(Calculations!Q288:AB288)),"",AVERAGE(Calculations!Q288:AB288))</f>
        <v>21.383333333333336</v>
      </c>
      <c r="P287" s="70">
        <f>IF(ISERROR(STDEV(Calculations!Q288:AB288)),"",IF(COUNT(Calculations!Q288:AB288)&lt;3,"N/A",STDEV(Calculations!Q288:AB288)))</f>
        <v>0.16623276853055494</v>
      </c>
    </row>
    <row r="288" spans="1:16" ht="15" customHeight="1" x14ac:dyDescent="0.3">
      <c r="A288" s="66" t="str">
        <f>'Gene Table'!D288</f>
        <v>TRAF3</v>
      </c>
      <c r="B288" s="18" t="s">
        <v>27069</v>
      </c>
      <c r="C288" s="67">
        <v>17.510000000000002</v>
      </c>
      <c r="D288" s="67">
        <v>17.53</v>
      </c>
      <c r="E288" s="67">
        <v>17.61</v>
      </c>
      <c r="F288" s="68"/>
      <c r="G288" s="68"/>
      <c r="H288" s="68"/>
      <c r="I288" s="68"/>
      <c r="J288" s="68"/>
      <c r="K288" s="68"/>
      <c r="L288" s="68"/>
      <c r="M288" s="86"/>
      <c r="N288" s="86"/>
      <c r="O288" s="69">
        <f>IF(ISERROR(AVERAGE(Calculations!Q289:AB289)),"",AVERAGE(Calculations!Q289:AB289))</f>
        <v>17.55</v>
      </c>
      <c r="P288" s="70">
        <f>IF(ISERROR(STDEV(Calculations!Q289:AB289)),"",IF(COUNT(Calculations!Q289:AB289)&lt;3,"N/A",STDEV(Calculations!Q289:AB289)))</f>
        <v>5.2915026221290684E-2</v>
      </c>
    </row>
    <row r="289" spans="1:16" ht="15" customHeight="1" x14ac:dyDescent="0.3">
      <c r="A289" s="66" t="str">
        <f>'Gene Table'!D289</f>
        <v>TRAF4</v>
      </c>
      <c r="B289" s="18" t="s">
        <v>27070</v>
      </c>
      <c r="C289" s="67">
        <v>17.64</v>
      </c>
      <c r="D289" s="67">
        <v>17.41</v>
      </c>
      <c r="E289" s="67">
        <v>17.54</v>
      </c>
      <c r="F289" s="68"/>
      <c r="G289" s="68"/>
      <c r="H289" s="68"/>
      <c r="I289" s="68"/>
      <c r="J289" s="68"/>
      <c r="K289" s="68"/>
      <c r="L289" s="68"/>
      <c r="M289" s="86"/>
      <c r="N289" s="86"/>
      <c r="O289" s="69">
        <f>IF(ISERROR(AVERAGE(Calculations!Q290:AB290)),"",AVERAGE(Calculations!Q290:AB290))</f>
        <v>17.529999999999998</v>
      </c>
      <c r="P289" s="70">
        <f>IF(ISERROR(STDEV(Calculations!Q290:AB290)),"",IF(COUNT(Calculations!Q290:AB290)&lt;3,"N/A",STDEV(Calculations!Q290:AB290)))</f>
        <v>0.11532562594670812</v>
      </c>
    </row>
    <row r="290" spans="1:16" ht="15" customHeight="1" x14ac:dyDescent="0.3">
      <c r="A290" s="66" t="str">
        <f>'Gene Table'!D290</f>
        <v>TRAF5</v>
      </c>
      <c r="B290" s="18" t="s">
        <v>27071</v>
      </c>
      <c r="C290" s="67">
        <v>17.899999999999999</v>
      </c>
      <c r="D290" s="67">
        <v>17.93</v>
      </c>
      <c r="E290" s="67">
        <v>17.66</v>
      </c>
      <c r="F290" s="68"/>
      <c r="G290" s="68"/>
      <c r="H290" s="68"/>
      <c r="I290" s="68"/>
      <c r="J290" s="68"/>
      <c r="K290" s="68"/>
      <c r="L290" s="68"/>
      <c r="M290" s="86"/>
      <c r="N290" s="86"/>
      <c r="O290" s="69">
        <f>IF(ISERROR(AVERAGE(Calculations!Q291:AB291)),"",AVERAGE(Calculations!Q291:AB291))</f>
        <v>17.829999999999998</v>
      </c>
      <c r="P290" s="70">
        <f>IF(ISERROR(STDEV(Calculations!Q291:AB291)),"",IF(COUNT(Calculations!Q291:AB291)&lt;3,"N/A",STDEV(Calculations!Q291:AB291)))</f>
        <v>0.1479864858694869</v>
      </c>
    </row>
    <row r="291" spans="1:16" ht="15" customHeight="1" x14ac:dyDescent="0.3">
      <c r="A291" s="66" t="str">
        <f>'Gene Table'!D291</f>
        <v>TRAF6</v>
      </c>
      <c r="B291" s="18" t="s">
        <v>27072</v>
      </c>
      <c r="C291" s="67">
        <v>29.08</v>
      </c>
      <c r="D291" s="67">
        <v>29.02</v>
      </c>
      <c r="E291" s="67">
        <v>29.27</v>
      </c>
      <c r="F291" s="68"/>
      <c r="G291" s="68"/>
      <c r="H291" s="68"/>
      <c r="I291" s="68"/>
      <c r="J291" s="68"/>
      <c r="K291" s="68"/>
      <c r="L291" s="68"/>
      <c r="M291" s="86"/>
      <c r="N291" s="86"/>
      <c r="O291" s="69">
        <f>IF(ISERROR(AVERAGE(Calculations!Q292:AB292)),"",AVERAGE(Calculations!Q292:AB292))</f>
        <v>29.123333333333331</v>
      </c>
      <c r="P291" s="70">
        <f>IF(ISERROR(STDEV(Calculations!Q292:AB292)),"",IF(COUNT(Calculations!Q292:AB292)&lt;3,"N/A",STDEV(Calculations!Q292:AB292)))</f>
        <v>0.13051181300301284</v>
      </c>
    </row>
    <row r="292" spans="1:16" ht="15" customHeight="1" x14ac:dyDescent="0.3">
      <c r="A292" s="66" t="str">
        <f>'Gene Table'!D292</f>
        <v>TRAF7</v>
      </c>
      <c r="B292" s="18" t="s">
        <v>27073</v>
      </c>
      <c r="C292" s="67">
        <v>32.020000000000003</v>
      </c>
      <c r="D292" s="67">
        <v>32.130000000000003</v>
      </c>
      <c r="E292" s="67">
        <v>31.96</v>
      </c>
      <c r="F292" s="68"/>
      <c r="G292" s="68"/>
      <c r="H292" s="68"/>
      <c r="I292" s="68"/>
      <c r="J292" s="68"/>
      <c r="K292" s="68"/>
      <c r="L292" s="68"/>
      <c r="M292" s="86"/>
      <c r="N292" s="86"/>
      <c r="O292" s="69">
        <f>IF(ISERROR(AVERAGE(Calculations!Q293:AB293)),"",AVERAGE(Calculations!Q293:AB293))</f>
        <v>32.036666666666669</v>
      </c>
      <c r="P292" s="70">
        <f>IF(ISERROR(STDEV(Calculations!Q293:AB293)),"",IF(COUNT(Calculations!Q293:AB293)&lt;3,"N/A",STDEV(Calculations!Q293:AB293)))</f>
        <v>8.6216781042517787E-2</v>
      </c>
    </row>
    <row r="293" spans="1:16" ht="15" customHeight="1" x14ac:dyDescent="0.3">
      <c r="A293" s="66" t="str">
        <f>'Gene Table'!D293</f>
        <v>TRAIP</v>
      </c>
      <c r="B293" s="18" t="s">
        <v>27074</v>
      </c>
      <c r="C293" s="67">
        <v>33.83</v>
      </c>
      <c r="D293" s="67">
        <v>34.22</v>
      </c>
      <c r="E293" s="67">
        <v>33.090000000000003</v>
      </c>
      <c r="F293" s="68"/>
      <c r="G293" s="68"/>
      <c r="H293" s="68"/>
      <c r="I293" s="68"/>
      <c r="J293" s="68"/>
      <c r="K293" s="68"/>
      <c r="L293" s="68"/>
      <c r="M293" s="86"/>
      <c r="N293" s="86"/>
      <c r="O293" s="69">
        <f>IF(ISERROR(AVERAGE(Calculations!Q294:AB294)),"",AVERAGE(Calculations!Q294:AB294))</f>
        <v>33.713333333333331</v>
      </c>
      <c r="P293" s="70">
        <f>IF(ISERROR(STDEV(Calculations!Q294:AB294)),"",IF(COUNT(Calculations!Q294:AB294)&lt;3,"N/A",STDEV(Calculations!Q294:AB294)))</f>
        <v>0.57396283271073434</v>
      </c>
    </row>
    <row r="294" spans="1:16" ht="15" customHeight="1" x14ac:dyDescent="0.3">
      <c r="A294" s="66" t="str">
        <f>'Gene Table'!D294</f>
        <v>TRIM10</v>
      </c>
      <c r="B294" s="18" t="s">
        <v>27075</v>
      </c>
      <c r="C294" s="67">
        <v>33.950000000000003</v>
      </c>
      <c r="D294" s="67">
        <v>33.26</v>
      </c>
      <c r="E294" s="67">
        <v>32.65</v>
      </c>
      <c r="F294" s="68"/>
      <c r="G294" s="68"/>
      <c r="H294" s="68"/>
      <c r="I294" s="68"/>
      <c r="J294" s="68"/>
      <c r="K294" s="68"/>
      <c r="L294" s="68"/>
      <c r="M294" s="86"/>
      <c r="N294" s="86"/>
      <c r="O294" s="69">
        <f>IF(ISERROR(AVERAGE(Calculations!Q295:AB295)),"",AVERAGE(Calculations!Q295:AB295))</f>
        <v>33.286666666666669</v>
      </c>
      <c r="P294" s="70">
        <f>IF(ISERROR(STDEV(Calculations!Q295:AB295)),"",IF(COUNT(Calculations!Q295:AB295)&lt;3,"N/A",STDEV(Calculations!Q295:AB295)))</f>
        <v>0.65041012702243206</v>
      </c>
    </row>
    <row r="295" spans="1:16" ht="15" customHeight="1" x14ac:dyDescent="0.3">
      <c r="A295" s="66" t="str">
        <f>'Gene Table'!D295</f>
        <v>TRIM11</v>
      </c>
      <c r="B295" s="18" t="s">
        <v>27076</v>
      </c>
      <c r="C295" s="67" t="s">
        <v>364</v>
      </c>
      <c r="D295" s="67" t="s">
        <v>364</v>
      </c>
      <c r="E295" s="67" t="s">
        <v>364</v>
      </c>
      <c r="F295" s="68"/>
      <c r="G295" s="68"/>
      <c r="H295" s="68"/>
      <c r="I295" s="68"/>
      <c r="J295" s="68"/>
      <c r="K295" s="68"/>
      <c r="L295" s="68"/>
      <c r="M295" s="86"/>
      <c r="N295" s="86"/>
      <c r="O295" s="69">
        <f>IF(ISERROR(AVERAGE(Calculations!Q296:AB296)),"",AVERAGE(Calculations!Q296:AB296))</f>
        <v>35</v>
      </c>
      <c r="P295" s="70">
        <f>IF(ISERROR(STDEV(Calculations!Q296:AB296)),"",IF(COUNT(Calculations!Q296:AB296)&lt;3,"N/A",STDEV(Calculations!Q296:AB296)))</f>
        <v>0</v>
      </c>
    </row>
    <row r="296" spans="1:16" ht="15" customHeight="1" x14ac:dyDescent="0.3">
      <c r="A296" s="66" t="str">
        <f>'Gene Table'!D296</f>
        <v>TRIM13</v>
      </c>
      <c r="B296" s="18" t="s">
        <v>27077</v>
      </c>
      <c r="C296" s="67">
        <v>29</v>
      </c>
      <c r="D296" s="67">
        <v>28.84</v>
      </c>
      <c r="E296" s="67">
        <v>28.53</v>
      </c>
      <c r="F296" s="68"/>
      <c r="G296" s="68"/>
      <c r="H296" s="68"/>
      <c r="I296" s="68"/>
      <c r="J296" s="68"/>
      <c r="K296" s="68"/>
      <c r="L296" s="68"/>
      <c r="M296" s="86"/>
      <c r="N296" s="86"/>
      <c r="O296" s="69">
        <f>IF(ISERROR(AVERAGE(Calculations!Q297:AB297)),"",AVERAGE(Calculations!Q297:AB297))</f>
        <v>28.790000000000003</v>
      </c>
      <c r="P296" s="70">
        <f>IF(ISERROR(STDEV(Calculations!Q297:AB297)),"",IF(COUNT(Calculations!Q297:AB297)&lt;3,"N/A",STDEV(Calculations!Q297:AB297)))</f>
        <v>0.23895606290696977</v>
      </c>
    </row>
    <row r="297" spans="1:16" ht="15" customHeight="1" x14ac:dyDescent="0.3">
      <c r="A297" s="66" t="str">
        <f>'Gene Table'!D297</f>
        <v>TRIM17</v>
      </c>
      <c r="B297" s="18" t="s">
        <v>27078</v>
      </c>
      <c r="C297" s="67" t="s">
        <v>364</v>
      </c>
      <c r="D297" s="67">
        <v>37.049999999999997</v>
      </c>
      <c r="E297" s="67" t="s">
        <v>364</v>
      </c>
      <c r="F297" s="68"/>
      <c r="G297" s="68"/>
      <c r="H297" s="68"/>
      <c r="I297" s="68"/>
      <c r="J297" s="68"/>
      <c r="K297" s="68"/>
      <c r="L297" s="68"/>
      <c r="M297" s="86"/>
      <c r="N297" s="86"/>
      <c r="O297" s="69">
        <f>IF(ISERROR(AVERAGE(Calculations!Q298:AB298)),"",AVERAGE(Calculations!Q298:AB298))</f>
        <v>35</v>
      </c>
      <c r="P297" s="70">
        <f>IF(ISERROR(STDEV(Calculations!Q298:AB298)),"",IF(COUNT(Calculations!Q298:AB298)&lt;3,"N/A",STDEV(Calculations!Q298:AB298)))</f>
        <v>0</v>
      </c>
    </row>
    <row r="298" spans="1:16" ht="15" customHeight="1" x14ac:dyDescent="0.3">
      <c r="A298" s="66" t="str">
        <f>'Gene Table'!D298</f>
        <v>TRIM2</v>
      </c>
      <c r="B298" s="18" t="s">
        <v>27079</v>
      </c>
      <c r="C298" s="67">
        <v>27.33</v>
      </c>
      <c r="D298" s="67">
        <v>27.11</v>
      </c>
      <c r="E298" s="67">
        <v>27.31</v>
      </c>
      <c r="F298" s="68"/>
      <c r="G298" s="68"/>
      <c r="H298" s="68"/>
      <c r="I298" s="68"/>
      <c r="J298" s="68"/>
      <c r="K298" s="68"/>
      <c r="L298" s="68"/>
      <c r="M298" s="86"/>
      <c r="N298" s="86"/>
      <c r="O298" s="69">
        <f>IF(ISERROR(AVERAGE(Calculations!Q299:AB299)),"",AVERAGE(Calculations!Q299:AB299))</f>
        <v>27.25</v>
      </c>
      <c r="P298" s="70">
        <f>IF(ISERROR(STDEV(Calculations!Q299:AB299)),"",IF(COUNT(Calculations!Q299:AB299)&lt;3,"N/A",STDEV(Calculations!Q299:AB299)))</f>
        <v>0.12165525060596384</v>
      </c>
    </row>
    <row r="299" spans="1:16" ht="15" customHeight="1" x14ac:dyDescent="0.3">
      <c r="A299" s="66" t="str">
        <f>'Gene Table'!D299</f>
        <v>TRIM22</v>
      </c>
      <c r="B299" s="18" t="s">
        <v>27080</v>
      </c>
      <c r="C299" s="67">
        <v>25.52</v>
      </c>
      <c r="D299" s="67">
        <v>25.6</v>
      </c>
      <c r="E299" s="67">
        <v>25.81</v>
      </c>
      <c r="F299" s="68"/>
      <c r="G299" s="68"/>
      <c r="H299" s="68"/>
      <c r="I299" s="68"/>
      <c r="J299" s="68"/>
      <c r="K299" s="68"/>
      <c r="L299" s="68"/>
      <c r="M299" s="86"/>
      <c r="N299" s="86"/>
      <c r="O299" s="69">
        <f>IF(ISERROR(AVERAGE(Calculations!Q300:AB300)),"",AVERAGE(Calculations!Q300:AB300))</f>
        <v>25.643333333333334</v>
      </c>
      <c r="P299" s="70">
        <f>IF(ISERROR(STDEV(Calculations!Q300:AB300)),"",IF(COUNT(Calculations!Q300:AB300)&lt;3,"N/A",STDEV(Calculations!Q300:AB300)))</f>
        <v>0.14977761292440572</v>
      </c>
    </row>
    <row r="300" spans="1:16" ht="15" customHeight="1" x14ac:dyDescent="0.3">
      <c r="A300" s="66" t="str">
        <f>'Gene Table'!D300</f>
        <v>TRIM23</v>
      </c>
      <c r="B300" s="18" t="s">
        <v>27081</v>
      </c>
      <c r="C300" s="67">
        <v>27.12</v>
      </c>
      <c r="D300" s="67">
        <v>27.21</v>
      </c>
      <c r="E300" s="67">
        <v>27.12</v>
      </c>
      <c r="F300" s="68"/>
      <c r="G300" s="68"/>
      <c r="H300" s="68"/>
      <c r="I300" s="68"/>
      <c r="J300" s="68"/>
      <c r="K300" s="68"/>
      <c r="L300" s="68"/>
      <c r="M300" s="86"/>
      <c r="N300" s="86"/>
      <c r="O300" s="69">
        <f>IF(ISERROR(AVERAGE(Calculations!Q301:AB301)),"",AVERAGE(Calculations!Q301:AB301))</f>
        <v>27.150000000000002</v>
      </c>
      <c r="P300" s="70">
        <f>IF(ISERROR(STDEV(Calculations!Q301:AB301)),"",IF(COUNT(Calculations!Q301:AB301)&lt;3,"N/A",STDEV(Calculations!Q301:AB301)))</f>
        <v>5.1961524227066236E-2</v>
      </c>
    </row>
    <row r="301" spans="1:16" ht="15" customHeight="1" x14ac:dyDescent="0.3">
      <c r="A301" s="66" t="str">
        <f>'Gene Table'!D301</f>
        <v>TRIM24</v>
      </c>
      <c r="B301" s="18" t="s">
        <v>27082</v>
      </c>
      <c r="C301" s="67">
        <v>35.53</v>
      </c>
      <c r="D301" s="67">
        <v>36.21</v>
      </c>
      <c r="E301" s="67">
        <v>37.659999999999997</v>
      </c>
      <c r="F301" s="68"/>
      <c r="G301" s="68"/>
      <c r="H301" s="68"/>
      <c r="I301" s="68"/>
      <c r="J301" s="68"/>
      <c r="K301" s="68"/>
      <c r="L301" s="68"/>
      <c r="M301" s="86"/>
      <c r="N301" s="86"/>
      <c r="O301" s="69">
        <f>IF(ISERROR(AVERAGE(Calculations!Q302:AB302)),"",AVERAGE(Calculations!Q302:AB302))</f>
        <v>35</v>
      </c>
      <c r="P301" s="70">
        <f>IF(ISERROR(STDEV(Calculations!Q302:AB302)),"",IF(COUNT(Calculations!Q302:AB302)&lt;3,"N/A",STDEV(Calculations!Q302:AB302)))</f>
        <v>0</v>
      </c>
    </row>
    <row r="302" spans="1:16" ht="15" customHeight="1" x14ac:dyDescent="0.3">
      <c r="A302" s="66" t="str">
        <f>'Gene Table'!D302</f>
        <v>TRIM25</v>
      </c>
      <c r="B302" s="18" t="s">
        <v>27083</v>
      </c>
      <c r="C302" s="67">
        <v>23.03</v>
      </c>
      <c r="D302" s="67">
        <v>23.28</v>
      </c>
      <c r="E302" s="67">
        <v>23.16</v>
      </c>
      <c r="F302" s="68"/>
      <c r="G302" s="68"/>
      <c r="H302" s="68"/>
      <c r="I302" s="68"/>
      <c r="J302" s="68"/>
      <c r="K302" s="68"/>
      <c r="L302" s="68"/>
      <c r="M302" s="86"/>
      <c r="N302" s="86"/>
      <c r="O302" s="69">
        <f>IF(ISERROR(AVERAGE(Calculations!Q303:AB303)),"",AVERAGE(Calculations!Q303:AB303))</f>
        <v>23.156666666666666</v>
      </c>
      <c r="P302" s="70">
        <f>IF(ISERROR(STDEV(Calculations!Q303:AB303)),"",IF(COUNT(Calculations!Q303:AB303)&lt;3,"N/A",STDEV(Calculations!Q303:AB303)))</f>
        <v>0.12503332889007365</v>
      </c>
    </row>
    <row r="303" spans="1:16" ht="15" customHeight="1" x14ac:dyDescent="0.3">
      <c r="A303" s="66" t="str">
        <f>'Gene Table'!D303</f>
        <v>TRIM26</v>
      </c>
      <c r="B303" s="18" t="s">
        <v>27084</v>
      </c>
      <c r="C303" s="67">
        <v>34.1</v>
      </c>
      <c r="D303" s="67">
        <v>34.36</v>
      </c>
      <c r="E303" s="67">
        <v>32.92</v>
      </c>
      <c r="F303" s="68"/>
      <c r="G303" s="68"/>
      <c r="H303" s="68"/>
      <c r="I303" s="68"/>
      <c r="J303" s="68"/>
      <c r="K303" s="68"/>
      <c r="L303" s="68"/>
      <c r="M303" s="86"/>
      <c r="N303" s="86"/>
      <c r="O303" s="69">
        <f>IF(ISERROR(AVERAGE(Calculations!Q304:AB304)),"",AVERAGE(Calculations!Q304:AB304))</f>
        <v>33.793333333333337</v>
      </c>
      <c r="P303" s="70">
        <f>IF(ISERROR(STDEV(Calculations!Q304:AB304)),"",IF(COUNT(Calculations!Q304:AB304)&lt;3,"N/A",STDEV(Calculations!Q304:AB304)))</f>
        <v>0.76741991981791302</v>
      </c>
    </row>
    <row r="304" spans="1:16" ht="15" customHeight="1" x14ac:dyDescent="0.3">
      <c r="A304" s="66" t="str">
        <f>'Gene Table'!D304</f>
        <v>TRIM27</v>
      </c>
      <c r="B304" s="18" t="s">
        <v>27085</v>
      </c>
      <c r="C304" s="67">
        <v>33.130000000000003</v>
      </c>
      <c r="D304" s="67">
        <v>36.08</v>
      </c>
      <c r="E304" s="67">
        <v>34.1</v>
      </c>
      <c r="F304" s="68"/>
      <c r="G304" s="68"/>
      <c r="H304" s="68"/>
      <c r="I304" s="68"/>
      <c r="J304" s="68"/>
      <c r="K304" s="68"/>
      <c r="L304" s="68"/>
      <c r="M304" s="86"/>
      <c r="N304" s="86"/>
      <c r="O304" s="69">
        <f>IF(ISERROR(AVERAGE(Calculations!Q305:AB305)),"",AVERAGE(Calculations!Q305:AB305))</f>
        <v>34.076666666666661</v>
      </c>
      <c r="P304" s="70">
        <f>IF(ISERROR(STDEV(Calculations!Q305:AB305)),"",IF(COUNT(Calculations!Q305:AB305)&lt;3,"N/A",STDEV(Calculations!Q305:AB305)))</f>
        <v>0.93521833457932746</v>
      </c>
    </row>
    <row r="305" spans="1:16" ht="15" customHeight="1" x14ac:dyDescent="0.3">
      <c r="A305" s="66" t="str">
        <f>'Gene Table'!D305</f>
        <v>TRIM28</v>
      </c>
      <c r="B305" s="18" t="s">
        <v>27086</v>
      </c>
      <c r="C305" s="67">
        <v>25.3</v>
      </c>
      <c r="D305" s="67">
        <v>25.36</v>
      </c>
      <c r="E305" s="67">
        <v>25.3</v>
      </c>
      <c r="F305" s="68"/>
      <c r="G305" s="68"/>
      <c r="H305" s="68"/>
      <c r="I305" s="68"/>
      <c r="J305" s="68"/>
      <c r="K305" s="68"/>
      <c r="L305" s="68"/>
      <c r="M305" s="86"/>
      <c r="N305" s="86"/>
      <c r="O305" s="69">
        <f>IF(ISERROR(AVERAGE(Calculations!Q306:AB306)),"",AVERAGE(Calculations!Q306:AB306))</f>
        <v>25.319999999999997</v>
      </c>
      <c r="P305" s="70">
        <f>IF(ISERROR(STDEV(Calculations!Q306:AB306)),"",IF(COUNT(Calculations!Q306:AB306)&lt;3,"N/A",STDEV(Calculations!Q306:AB306)))</f>
        <v>3.4641016151376811E-2</v>
      </c>
    </row>
    <row r="306" spans="1:16" ht="15" customHeight="1" x14ac:dyDescent="0.3">
      <c r="A306" s="66" t="str">
        <f>'Gene Table'!D306</f>
        <v>TRIM3</v>
      </c>
      <c r="B306" s="18" t="s">
        <v>27087</v>
      </c>
      <c r="C306" s="67" t="s">
        <v>364</v>
      </c>
      <c r="D306" s="67" t="s">
        <v>364</v>
      </c>
      <c r="E306" s="67" t="s">
        <v>364</v>
      </c>
      <c r="F306" s="68"/>
      <c r="G306" s="68"/>
      <c r="H306" s="68"/>
      <c r="I306" s="68"/>
      <c r="J306" s="68"/>
      <c r="K306" s="68"/>
      <c r="L306" s="68"/>
      <c r="M306" s="86"/>
      <c r="N306" s="86"/>
      <c r="O306" s="69">
        <f>IF(ISERROR(AVERAGE(Calculations!Q307:AB307)),"",AVERAGE(Calculations!Q307:AB307))</f>
        <v>35</v>
      </c>
      <c r="P306" s="70">
        <f>IF(ISERROR(STDEV(Calculations!Q307:AB307)),"",IF(COUNT(Calculations!Q307:AB307)&lt;3,"N/A",STDEV(Calculations!Q307:AB307)))</f>
        <v>0</v>
      </c>
    </row>
    <row r="307" spans="1:16" ht="15" customHeight="1" x14ac:dyDescent="0.3">
      <c r="A307" s="66" t="str">
        <f>'Gene Table'!D307</f>
        <v>TRIM31</v>
      </c>
      <c r="B307" s="18" t="s">
        <v>27088</v>
      </c>
      <c r="C307" s="67" t="s">
        <v>364</v>
      </c>
      <c r="D307" s="67">
        <v>36.130000000000003</v>
      </c>
      <c r="E307" s="67" t="s">
        <v>364</v>
      </c>
      <c r="F307" s="68"/>
      <c r="G307" s="68"/>
      <c r="H307" s="68"/>
      <c r="I307" s="68"/>
      <c r="J307" s="68"/>
      <c r="K307" s="68"/>
      <c r="L307" s="68"/>
      <c r="M307" s="86"/>
      <c r="N307" s="86"/>
      <c r="O307" s="69">
        <f>IF(ISERROR(AVERAGE(Calculations!Q308:AB308)),"",AVERAGE(Calculations!Q308:AB308))</f>
        <v>35</v>
      </c>
      <c r="P307" s="70">
        <f>IF(ISERROR(STDEV(Calculations!Q308:AB308)),"",IF(COUNT(Calculations!Q308:AB308)&lt;3,"N/A",STDEV(Calculations!Q308:AB308)))</f>
        <v>0</v>
      </c>
    </row>
    <row r="308" spans="1:16" ht="15" customHeight="1" x14ac:dyDescent="0.3">
      <c r="A308" s="66" t="str">
        <f>'Gene Table'!D308</f>
        <v>TRIM32</v>
      </c>
      <c r="B308" s="18" t="s">
        <v>27089</v>
      </c>
      <c r="C308" s="67" t="s">
        <v>364</v>
      </c>
      <c r="D308" s="67">
        <v>38.61</v>
      </c>
      <c r="E308" s="67">
        <v>37.43</v>
      </c>
      <c r="F308" s="68"/>
      <c r="G308" s="68"/>
      <c r="H308" s="68"/>
      <c r="I308" s="68"/>
      <c r="J308" s="68"/>
      <c r="K308" s="68"/>
      <c r="L308" s="68"/>
      <c r="M308" s="86"/>
      <c r="N308" s="86"/>
      <c r="O308" s="69">
        <f>IF(ISERROR(AVERAGE(Calculations!Q309:AB309)),"",AVERAGE(Calculations!Q309:AB309))</f>
        <v>35</v>
      </c>
      <c r="P308" s="70">
        <f>IF(ISERROR(STDEV(Calculations!Q309:AB309)),"",IF(COUNT(Calculations!Q309:AB309)&lt;3,"N/A",STDEV(Calculations!Q309:AB309)))</f>
        <v>0</v>
      </c>
    </row>
    <row r="309" spans="1:16" ht="15" customHeight="1" x14ac:dyDescent="0.3">
      <c r="A309" s="66" t="str">
        <f>'Gene Table'!D309</f>
        <v>TRIM33</v>
      </c>
      <c r="B309" s="18" t="s">
        <v>27090</v>
      </c>
      <c r="C309" s="67">
        <v>33.119999999999997</v>
      </c>
      <c r="D309" s="67">
        <v>36.53</v>
      </c>
      <c r="E309" s="67" t="s">
        <v>364</v>
      </c>
      <c r="F309" s="68"/>
      <c r="G309" s="68"/>
      <c r="H309" s="68"/>
      <c r="I309" s="68"/>
      <c r="J309" s="68"/>
      <c r="K309" s="68"/>
      <c r="L309" s="68"/>
      <c r="M309" s="86"/>
      <c r="N309" s="86"/>
      <c r="O309" s="69">
        <f>IF(ISERROR(AVERAGE(Calculations!Q310:AB310)),"",AVERAGE(Calculations!Q310:AB310))</f>
        <v>34.373333333333335</v>
      </c>
      <c r="P309" s="70">
        <f>IF(ISERROR(STDEV(Calculations!Q310:AB310)),"",IF(COUNT(Calculations!Q310:AB310)&lt;3,"N/A",STDEV(Calculations!Q310:AB310)))</f>
        <v>1.085418506076498</v>
      </c>
    </row>
    <row r="310" spans="1:16" ht="15" customHeight="1" x14ac:dyDescent="0.3">
      <c r="A310" s="66" t="str">
        <f>'Gene Table'!D310</f>
        <v>TRIM36</v>
      </c>
      <c r="B310" s="18" t="s">
        <v>27091</v>
      </c>
      <c r="C310" s="67">
        <v>33.369999999999997</v>
      </c>
      <c r="D310" s="67">
        <v>33.47</v>
      </c>
      <c r="E310" s="67">
        <v>31.59</v>
      </c>
      <c r="F310" s="68"/>
      <c r="G310" s="68"/>
      <c r="H310" s="68"/>
      <c r="I310" s="68"/>
      <c r="J310" s="68"/>
      <c r="K310" s="68"/>
      <c r="L310" s="68"/>
      <c r="M310" s="86"/>
      <c r="N310" s="86"/>
      <c r="O310" s="69">
        <f>IF(ISERROR(AVERAGE(Calculations!Q311:AB311)),"",AVERAGE(Calculations!Q311:AB311))</f>
        <v>32.81</v>
      </c>
      <c r="P310" s="70">
        <f>IF(ISERROR(STDEV(Calculations!Q311:AB311)),"",IF(COUNT(Calculations!Q311:AB311)&lt;3,"N/A",STDEV(Calculations!Q311:AB311)))</f>
        <v>1.0577334257741873</v>
      </c>
    </row>
    <row r="311" spans="1:16" ht="15" customHeight="1" x14ac:dyDescent="0.3">
      <c r="A311" s="66" t="str">
        <f>'Gene Table'!D311</f>
        <v>TRIM37</v>
      </c>
      <c r="B311" s="18" t="s">
        <v>27092</v>
      </c>
      <c r="C311" s="67" t="s">
        <v>364</v>
      </c>
      <c r="D311" s="67">
        <v>38.270000000000003</v>
      </c>
      <c r="E311" s="67" t="s">
        <v>364</v>
      </c>
      <c r="F311" s="68"/>
      <c r="G311" s="68"/>
      <c r="H311" s="68"/>
      <c r="I311" s="68"/>
      <c r="J311" s="68"/>
      <c r="K311" s="68"/>
      <c r="L311" s="68"/>
      <c r="M311" s="86"/>
      <c r="N311" s="86"/>
      <c r="O311" s="69">
        <f>IF(ISERROR(AVERAGE(Calculations!Q312:AB312)),"",AVERAGE(Calculations!Q312:AB312))</f>
        <v>35</v>
      </c>
      <c r="P311" s="70">
        <f>IF(ISERROR(STDEV(Calculations!Q312:AB312)),"",IF(COUNT(Calculations!Q312:AB312)&lt;3,"N/A",STDEV(Calculations!Q312:AB312)))</f>
        <v>0</v>
      </c>
    </row>
    <row r="312" spans="1:16" ht="15" customHeight="1" x14ac:dyDescent="0.3">
      <c r="A312" s="66" t="str">
        <f>'Gene Table'!D312</f>
        <v>TRIM38</v>
      </c>
      <c r="B312" s="18" t="s">
        <v>27093</v>
      </c>
      <c r="C312" s="67">
        <v>38.33</v>
      </c>
      <c r="D312" s="67" t="s">
        <v>364</v>
      </c>
      <c r="E312" s="67" t="s">
        <v>364</v>
      </c>
      <c r="F312" s="68"/>
      <c r="G312" s="68"/>
      <c r="H312" s="68"/>
      <c r="I312" s="68"/>
      <c r="J312" s="68"/>
      <c r="K312" s="68"/>
      <c r="L312" s="68"/>
      <c r="M312" s="86"/>
      <c r="N312" s="86"/>
      <c r="O312" s="69">
        <f>IF(ISERROR(AVERAGE(Calculations!Q313:AB313)),"",AVERAGE(Calculations!Q313:AB313))</f>
        <v>35</v>
      </c>
      <c r="P312" s="70">
        <f>IF(ISERROR(STDEV(Calculations!Q313:AB313)),"",IF(COUNT(Calculations!Q313:AB313)&lt;3,"N/A",STDEV(Calculations!Q313:AB313)))</f>
        <v>0</v>
      </c>
    </row>
    <row r="313" spans="1:16" ht="15" customHeight="1" x14ac:dyDescent="0.3">
      <c r="A313" s="66" t="str">
        <f>'Gene Table'!D313</f>
        <v>TRIM39</v>
      </c>
      <c r="B313" s="18" t="s">
        <v>27094</v>
      </c>
      <c r="C313" s="67">
        <v>35.14</v>
      </c>
      <c r="D313" s="67">
        <v>36.71</v>
      </c>
      <c r="E313" s="67">
        <v>34.83</v>
      </c>
      <c r="F313" s="68"/>
      <c r="G313" s="68"/>
      <c r="H313" s="68"/>
      <c r="I313" s="68"/>
      <c r="J313" s="68"/>
      <c r="K313" s="68"/>
      <c r="L313" s="68"/>
      <c r="M313" s="86"/>
      <c r="N313" s="86"/>
      <c r="O313" s="69">
        <f>IF(ISERROR(AVERAGE(Calculations!Q314:AB314)),"",AVERAGE(Calculations!Q314:AB314))</f>
        <v>34.943333333333335</v>
      </c>
      <c r="P313" s="70">
        <f>IF(ISERROR(STDEV(Calculations!Q314:AB314)),"",IF(COUNT(Calculations!Q314:AB314)&lt;3,"N/A",STDEV(Calculations!Q314:AB314)))</f>
        <v>9.8149545762237361E-2</v>
      </c>
    </row>
    <row r="314" spans="1:16" ht="15" customHeight="1" x14ac:dyDescent="0.3">
      <c r="A314" s="66" t="str">
        <f>'Gene Table'!D314</f>
        <v>TRIM4</v>
      </c>
      <c r="B314" s="18" t="s">
        <v>27095</v>
      </c>
      <c r="C314" s="67">
        <v>29.4</v>
      </c>
      <c r="D314" s="67">
        <v>29.83</v>
      </c>
      <c r="E314" s="67">
        <v>29.71</v>
      </c>
      <c r="F314" s="68"/>
      <c r="G314" s="68"/>
      <c r="H314" s="68"/>
      <c r="I314" s="68"/>
      <c r="J314" s="68"/>
      <c r="K314" s="68"/>
      <c r="L314" s="68"/>
      <c r="M314" s="86"/>
      <c r="N314" s="86"/>
      <c r="O314" s="69">
        <f>IF(ISERROR(AVERAGE(Calculations!Q315:AB315)),"",AVERAGE(Calculations!Q315:AB315))</f>
        <v>29.646666666666665</v>
      </c>
      <c r="P314" s="70">
        <f>IF(ISERROR(STDEV(Calculations!Q315:AB315)),"",IF(COUNT(Calculations!Q315:AB315)&lt;3,"N/A",STDEV(Calculations!Q315:AB315)))</f>
        <v>0.22188585654190179</v>
      </c>
    </row>
    <row r="315" spans="1:16" ht="15" customHeight="1" x14ac:dyDescent="0.3">
      <c r="A315" s="66" t="str">
        <f>'Gene Table'!D315</f>
        <v>TRIM40</v>
      </c>
      <c r="B315" s="18" t="s">
        <v>27096</v>
      </c>
      <c r="C315" s="67" t="s">
        <v>364</v>
      </c>
      <c r="D315" s="67">
        <v>39.229999999999997</v>
      </c>
      <c r="E315" s="67" t="s">
        <v>364</v>
      </c>
      <c r="F315" s="68"/>
      <c r="G315" s="68"/>
      <c r="H315" s="68"/>
      <c r="I315" s="68"/>
      <c r="J315" s="68"/>
      <c r="K315" s="68"/>
      <c r="L315" s="68"/>
      <c r="M315" s="86"/>
      <c r="N315" s="86"/>
      <c r="O315" s="69">
        <f>IF(ISERROR(AVERAGE(Calculations!Q316:AB316)),"",AVERAGE(Calculations!Q316:AB316))</f>
        <v>35</v>
      </c>
      <c r="P315" s="70">
        <f>IF(ISERROR(STDEV(Calculations!Q316:AB316)),"",IF(COUNT(Calculations!Q316:AB316)&lt;3,"N/A",STDEV(Calculations!Q316:AB316)))</f>
        <v>0</v>
      </c>
    </row>
    <row r="316" spans="1:16" ht="15" customHeight="1" x14ac:dyDescent="0.3">
      <c r="A316" s="66" t="str">
        <f>'Gene Table'!D316</f>
        <v>TRIM41</v>
      </c>
      <c r="B316" s="18" t="s">
        <v>27097</v>
      </c>
      <c r="C316" s="67">
        <v>29.25</v>
      </c>
      <c r="D316" s="67">
        <v>29.17</v>
      </c>
      <c r="E316" s="67">
        <v>28.79</v>
      </c>
      <c r="F316" s="68"/>
      <c r="G316" s="68"/>
      <c r="H316" s="68"/>
      <c r="I316" s="68"/>
      <c r="J316" s="68"/>
      <c r="K316" s="68"/>
      <c r="L316" s="68"/>
      <c r="M316" s="86"/>
      <c r="N316" s="86"/>
      <c r="O316" s="69">
        <f>IF(ISERROR(AVERAGE(Calculations!Q317:AB317)),"",AVERAGE(Calculations!Q317:AB317))</f>
        <v>29.070000000000004</v>
      </c>
      <c r="P316" s="70">
        <f>IF(ISERROR(STDEV(Calculations!Q317:AB317)),"",IF(COUNT(Calculations!Q317:AB317)&lt;3,"N/A",STDEV(Calculations!Q317:AB317)))</f>
        <v>0.24576411454889097</v>
      </c>
    </row>
    <row r="317" spans="1:16" ht="15" customHeight="1" x14ac:dyDescent="0.3">
      <c r="A317" s="66" t="str">
        <f>'Gene Table'!D317</f>
        <v>TRIM44</v>
      </c>
      <c r="B317" s="18" t="s">
        <v>27098</v>
      </c>
      <c r="C317" s="67">
        <v>22.38</v>
      </c>
      <c r="D317" s="67">
        <v>22.43</v>
      </c>
      <c r="E317" s="67">
        <v>22.43</v>
      </c>
      <c r="F317" s="68"/>
      <c r="G317" s="68"/>
      <c r="H317" s="68"/>
      <c r="I317" s="68"/>
      <c r="J317" s="68"/>
      <c r="K317" s="68"/>
      <c r="L317" s="68"/>
      <c r="M317" s="86"/>
      <c r="N317" s="86"/>
      <c r="O317" s="69">
        <f>IF(ISERROR(AVERAGE(Calculations!Q318:AB318)),"",AVERAGE(Calculations!Q318:AB318))</f>
        <v>22.413333333333338</v>
      </c>
      <c r="P317" s="70">
        <f>IF(ISERROR(STDEV(Calculations!Q318:AB318)),"",IF(COUNT(Calculations!Q318:AB318)&lt;3,"N/A",STDEV(Calculations!Q318:AB318)))</f>
        <v>2.88675134594817E-2</v>
      </c>
    </row>
    <row r="318" spans="1:16" ht="15" customHeight="1" x14ac:dyDescent="0.3">
      <c r="A318" s="66" t="str">
        <f>'Gene Table'!D318</f>
        <v>TRIM45</v>
      </c>
      <c r="B318" s="18" t="s">
        <v>27099</v>
      </c>
      <c r="C318" s="67">
        <v>28.7</v>
      </c>
      <c r="D318" s="67">
        <v>28.21</v>
      </c>
      <c r="E318" s="67">
        <v>28.29</v>
      </c>
      <c r="F318" s="68"/>
      <c r="G318" s="68"/>
      <c r="H318" s="68"/>
      <c r="I318" s="68"/>
      <c r="J318" s="68"/>
      <c r="K318" s="68"/>
      <c r="L318" s="68"/>
      <c r="M318" s="86"/>
      <c r="N318" s="86"/>
      <c r="O318" s="69">
        <f>IF(ISERROR(AVERAGE(Calculations!Q319:AB319)),"",AVERAGE(Calculations!Q319:AB319))</f>
        <v>28.399999999999995</v>
      </c>
      <c r="P318" s="70">
        <f>IF(ISERROR(STDEV(Calculations!Q319:AB319)),"",IF(COUNT(Calculations!Q319:AB319)&lt;3,"N/A",STDEV(Calculations!Q319:AB319)))</f>
        <v>0.26286878856189777</v>
      </c>
    </row>
    <row r="319" spans="1:16" ht="15" customHeight="1" x14ac:dyDescent="0.3">
      <c r="A319" s="66" t="str">
        <f>'Gene Table'!D319</f>
        <v>TRIM48</v>
      </c>
      <c r="B319" s="18" t="s">
        <v>27100</v>
      </c>
      <c r="C319" s="67">
        <v>27.23</v>
      </c>
      <c r="D319" s="67">
        <v>27.15</v>
      </c>
      <c r="E319" s="67">
        <v>27.24</v>
      </c>
      <c r="F319" s="68"/>
      <c r="G319" s="68"/>
      <c r="H319" s="68"/>
      <c r="I319" s="68"/>
      <c r="J319" s="68"/>
      <c r="K319" s="68"/>
      <c r="L319" s="68"/>
      <c r="M319" s="86"/>
      <c r="N319" s="86"/>
      <c r="O319" s="69">
        <f>IF(ISERROR(AVERAGE(Calculations!Q320:AB320)),"",AVERAGE(Calculations!Q320:AB320))</f>
        <v>27.206666666666663</v>
      </c>
      <c r="P319" s="70">
        <f>IF(ISERROR(STDEV(Calculations!Q320:AB320)),"",IF(COUNT(Calculations!Q320:AB320)&lt;3,"N/A",STDEV(Calculations!Q320:AB320)))</f>
        <v>4.932882862316286E-2</v>
      </c>
    </row>
    <row r="320" spans="1:16" ht="15" customHeight="1" x14ac:dyDescent="0.3">
      <c r="A320" s="66" t="str">
        <f>'Gene Table'!D320</f>
        <v>TRIM5</v>
      </c>
      <c r="B320" s="18" t="s">
        <v>27101</v>
      </c>
      <c r="C320" s="67">
        <v>31.06</v>
      </c>
      <c r="D320" s="67">
        <v>31.12</v>
      </c>
      <c r="E320" s="67">
        <v>31.19</v>
      </c>
      <c r="F320" s="68"/>
      <c r="G320" s="68"/>
      <c r="H320" s="68"/>
      <c r="I320" s="68"/>
      <c r="J320" s="68"/>
      <c r="K320" s="68"/>
      <c r="L320" s="68"/>
      <c r="M320" s="86"/>
      <c r="N320" s="86"/>
      <c r="O320" s="69">
        <f>IF(ISERROR(AVERAGE(Calculations!Q321:AB321)),"",AVERAGE(Calculations!Q321:AB321))</f>
        <v>31.123333333333335</v>
      </c>
      <c r="P320" s="70">
        <f>IF(ISERROR(STDEV(Calculations!Q321:AB321)),"",IF(COUNT(Calculations!Q321:AB321)&lt;3,"N/A",STDEV(Calculations!Q321:AB321)))</f>
        <v>6.5064070986478373E-2</v>
      </c>
    </row>
    <row r="321" spans="1:16" ht="15" customHeight="1" x14ac:dyDescent="0.3">
      <c r="A321" s="66" t="str">
        <f>'Gene Table'!D321</f>
        <v>TRIM52</v>
      </c>
      <c r="B321" s="18" t="s">
        <v>27102</v>
      </c>
      <c r="C321" s="67">
        <v>27.09</v>
      </c>
      <c r="D321" s="67">
        <v>27.24</v>
      </c>
      <c r="E321" s="67">
        <v>27.24</v>
      </c>
      <c r="F321" s="68"/>
      <c r="G321" s="68"/>
      <c r="H321" s="68"/>
      <c r="I321" s="68"/>
      <c r="J321" s="68"/>
      <c r="K321" s="68"/>
      <c r="L321" s="68"/>
      <c r="M321" s="86"/>
      <c r="N321" s="86"/>
      <c r="O321" s="69">
        <f>IF(ISERROR(AVERAGE(Calculations!Q322:AB322)),"",AVERAGE(Calculations!Q322:AB322))</f>
        <v>27.189999999999998</v>
      </c>
      <c r="P321" s="70">
        <f>IF(ISERROR(STDEV(Calculations!Q322:AB322)),"",IF(COUNT(Calculations!Q322:AB322)&lt;3,"N/A",STDEV(Calculations!Q322:AB322)))</f>
        <v>8.6602540378443046E-2</v>
      </c>
    </row>
    <row r="322" spans="1:16" ht="15" customHeight="1" x14ac:dyDescent="0.3">
      <c r="A322" s="66" t="str">
        <f>'Gene Table'!D322</f>
        <v>TRIM54</v>
      </c>
      <c r="B322" s="18" t="s">
        <v>27103</v>
      </c>
      <c r="C322" s="67">
        <v>32.53</v>
      </c>
      <c r="D322" s="67">
        <v>31.86</v>
      </c>
      <c r="E322" s="67">
        <v>33.76</v>
      </c>
      <c r="F322" s="68"/>
      <c r="G322" s="68"/>
      <c r="H322" s="68"/>
      <c r="I322" s="68"/>
      <c r="J322" s="68"/>
      <c r="K322" s="68"/>
      <c r="L322" s="68"/>
      <c r="M322" s="86"/>
      <c r="N322" s="86"/>
      <c r="O322" s="69">
        <f>IF(ISERROR(AVERAGE(Calculations!Q323:AB323)),"",AVERAGE(Calculations!Q323:AB323))</f>
        <v>32.716666666666669</v>
      </c>
      <c r="P322" s="70">
        <f>IF(ISERROR(STDEV(Calculations!Q323:AB323)),"",IF(COUNT(Calculations!Q323:AB323)&lt;3,"N/A",STDEV(Calculations!Q323:AB323)))</f>
        <v>0.96365623192782368</v>
      </c>
    </row>
    <row r="323" spans="1:16" ht="15" customHeight="1" x14ac:dyDescent="0.3">
      <c r="A323" s="66" t="str">
        <f>'Gene Table'!D323</f>
        <v>TRIM56</v>
      </c>
      <c r="B323" s="18" t="s">
        <v>27104</v>
      </c>
      <c r="C323" s="67">
        <v>32.409999999999997</v>
      </c>
      <c r="D323" s="67">
        <v>32.950000000000003</v>
      </c>
      <c r="E323" s="67">
        <v>33.049999999999997</v>
      </c>
      <c r="F323" s="68"/>
      <c r="G323" s="68"/>
      <c r="H323" s="68"/>
      <c r="I323" s="68"/>
      <c r="J323" s="68"/>
      <c r="K323" s="68"/>
      <c r="L323" s="68"/>
      <c r="M323" s="86"/>
      <c r="N323" s="86"/>
      <c r="O323" s="69">
        <f>IF(ISERROR(AVERAGE(Calculations!Q324:AB324)),"",AVERAGE(Calculations!Q324:AB324))</f>
        <v>32.803333333333335</v>
      </c>
      <c r="P323" s="70">
        <f>IF(ISERROR(STDEV(Calculations!Q324:AB324)),"",IF(COUNT(Calculations!Q324:AB324)&lt;3,"N/A",STDEV(Calculations!Q324:AB324)))</f>
        <v>0.34428670223134439</v>
      </c>
    </row>
    <row r="324" spans="1:16" ht="15" customHeight="1" x14ac:dyDescent="0.3">
      <c r="A324" s="66" t="str">
        <f>'Gene Table'!D324</f>
        <v>TRIM61</v>
      </c>
      <c r="B324" s="18" t="s">
        <v>27105</v>
      </c>
      <c r="C324" s="67">
        <v>23.41</v>
      </c>
      <c r="D324" s="67">
        <v>23.44</v>
      </c>
      <c r="E324" s="67">
        <v>23.4</v>
      </c>
      <c r="F324" s="68"/>
      <c r="G324" s="68"/>
      <c r="H324" s="68"/>
      <c r="I324" s="68"/>
      <c r="J324" s="68"/>
      <c r="K324" s="68"/>
      <c r="L324" s="68"/>
      <c r="M324" s="86"/>
      <c r="N324" s="86"/>
      <c r="O324" s="69">
        <f>IF(ISERROR(AVERAGE(Calculations!Q325:AB325)),"",AVERAGE(Calculations!Q325:AB325))</f>
        <v>23.416666666666668</v>
      </c>
      <c r="P324" s="70">
        <f>IF(ISERROR(STDEV(Calculations!Q325:AB325)),"",IF(COUNT(Calculations!Q325:AB325)&lt;3,"N/A",STDEV(Calculations!Q325:AB325)))</f>
        <v>2.081665999466259E-2</v>
      </c>
    </row>
    <row r="325" spans="1:16" ht="15" customHeight="1" x14ac:dyDescent="0.3">
      <c r="A325" s="66" t="str">
        <f>'Gene Table'!D325</f>
        <v>TRIM62</v>
      </c>
      <c r="B325" s="18" t="s">
        <v>27106</v>
      </c>
      <c r="C325" s="67">
        <v>27.49</v>
      </c>
      <c r="D325" s="67">
        <v>27.72</v>
      </c>
      <c r="E325" s="67">
        <v>27.44</v>
      </c>
      <c r="F325" s="68"/>
      <c r="G325" s="68"/>
      <c r="H325" s="68"/>
      <c r="I325" s="68"/>
      <c r="J325" s="68"/>
      <c r="K325" s="68"/>
      <c r="L325" s="68"/>
      <c r="M325" s="86"/>
      <c r="N325" s="86"/>
      <c r="O325" s="69">
        <f>IF(ISERROR(AVERAGE(Calculations!Q326:AB326)),"",AVERAGE(Calculations!Q326:AB326))</f>
        <v>27.549999999999997</v>
      </c>
      <c r="P325" s="70">
        <f>IF(ISERROR(STDEV(Calculations!Q326:AB326)),"",IF(COUNT(Calculations!Q326:AB326)&lt;3,"N/A",STDEV(Calculations!Q326:AB326)))</f>
        <v>0.14933184523067999</v>
      </c>
    </row>
    <row r="326" spans="1:16" ht="15" customHeight="1" x14ac:dyDescent="0.3">
      <c r="A326" s="66" t="str">
        <f>'Gene Table'!D326</f>
        <v>TRIM63</v>
      </c>
      <c r="B326" s="18" t="s">
        <v>27107</v>
      </c>
      <c r="C326" s="67">
        <v>22.3</v>
      </c>
      <c r="D326" s="67">
        <v>22.16</v>
      </c>
      <c r="E326" s="67">
        <v>22.29</v>
      </c>
      <c r="F326" s="68"/>
      <c r="G326" s="68"/>
      <c r="H326" s="68"/>
      <c r="I326" s="68"/>
      <c r="J326" s="68"/>
      <c r="K326" s="68"/>
      <c r="L326" s="68"/>
      <c r="M326" s="86"/>
      <c r="N326" s="86"/>
      <c r="O326" s="69">
        <f>IF(ISERROR(AVERAGE(Calculations!Q327:AB327)),"",AVERAGE(Calculations!Q327:AB327))</f>
        <v>22.25</v>
      </c>
      <c r="P326" s="70">
        <f>IF(ISERROR(STDEV(Calculations!Q327:AB327)),"",IF(COUNT(Calculations!Q327:AB327)&lt;3,"N/A",STDEV(Calculations!Q327:AB327)))</f>
        <v>7.810249675906647E-2</v>
      </c>
    </row>
    <row r="327" spans="1:16" ht="15" customHeight="1" x14ac:dyDescent="0.3">
      <c r="A327" s="66" t="str">
        <f>'Gene Table'!D327</f>
        <v>TRIM64</v>
      </c>
      <c r="B327" s="18" t="s">
        <v>27108</v>
      </c>
      <c r="C327" s="67">
        <v>35.31</v>
      </c>
      <c r="D327" s="67">
        <v>33.270000000000003</v>
      </c>
      <c r="E327" s="67">
        <v>34.35</v>
      </c>
      <c r="F327" s="68"/>
      <c r="G327" s="68"/>
      <c r="H327" s="68"/>
      <c r="I327" s="68"/>
      <c r="J327" s="68"/>
      <c r="K327" s="68"/>
      <c r="L327" s="68"/>
      <c r="M327" s="86"/>
      <c r="N327" s="86"/>
      <c r="O327" s="69">
        <f>IF(ISERROR(AVERAGE(Calculations!Q328:AB328)),"",AVERAGE(Calculations!Q328:AB328))</f>
        <v>34.206666666666671</v>
      </c>
      <c r="P327" s="70">
        <f>IF(ISERROR(STDEV(Calculations!Q328:AB328)),"",IF(COUNT(Calculations!Q328:AB328)&lt;3,"N/A",STDEV(Calculations!Q328:AB328)))</f>
        <v>0.87386116364862598</v>
      </c>
    </row>
    <row r="328" spans="1:16" ht="15" customHeight="1" x14ac:dyDescent="0.3">
      <c r="A328" s="66" t="str">
        <f>'Gene Table'!D328</f>
        <v>TRIM67</v>
      </c>
      <c r="B328" s="18" t="s">
        <v>27109</v>
      </c>
      <c r="C328" s="67">
        <v>35.57</v>
      </c>
      <c r="D328" s="67">
        <v>35.43</v>
      </c>
      <c r="E328" s="67">
        <v>36.090000000000003</v>
      </c>
      <c r="F328" s="68"/>
      <c r="G328" s="68"/>
      <c r="H328" s="68"/>
      <c r="I328" s="68"/>
      <c r="J328" s="68"/>
      <c r="K328" s="68"/>
      <c r="L328" s="68"/>
      <c r="M328" s="86"/>
      <c r="N328" s="86"/>
      <c r="O328" s="69">
        <f>IF(ISERROR(AVERAGE(Calculations!Q329:AB329)),"",AVERAGE(Calculations!Q329:AB329))</f>
        <v>35</v>
      </c>
      <c r="P328" s="70">
        <f>IF(ISERROR(STDEV(Calculations!Q329:AB329)),"",IF(COUNT(Calculations!Q329:AB329)&lt;3,"N/A",STDEV(Calculations!Q329:AB329)))</f>
        <v>0</v>
      </c>
    </row>
    <row r="329" spans="1:16" ht="15" customHeight="1" x14ac:dyDescent="0.3">
      <c r="A329" s="66" t="str">
        <f>'Gene Table'!D329</f>
        <v>TRIM68</v>
      </c>
      <c r="B329" s="18" t="s">
        <v>27110</v>
      </c>
      <c r="C329" s="67">
        <v>27.91</v>
      </c>
      <c r="D329" s="67">
        <v>27.97</v>
      </c>
      <c r="E329" s="67">
        <v>27.98</v>
      </c>
      <c r="F329" s="68"/>
      <c r="G329" s="68"/>
      <c r="H329" s="68"/>
      <c r="I329" s="68"/>
      <c r="J329" s="68"/>
      <c r="K329" s="68"/>
      <c r="L329" s="68"/>
      <c r="M329" s="86"/>
      <c r="N329" s="86"/>
      <c r="O329" s="69">
        <f>IF(ISERROR(AVERAGE(Calculations!Q330:AB330)),"",AVERAGE(Calculations!Q330:AB330))</f>
        <v>27.953333333333333</v>
      </c>
      <c r="P329" s="70">
        <f>IF(ISERROR(STDEV(Calculations!Q330:AB330)),"",IF(COUNT(Calculations!Q330:AB330)&lt;3,"N/A",STDEV(Calculations!Q330:AB330)))</f>
        <v>3.7859388972001647E-2</v>
      </c>
    </row>
    <row r="330" spans="1:16" ht="15" customHeight="1" x14ac:dyDescent="0.3">
      <c r="A330" s="66" t="str">
        <f>'Gene Table'!D330</f>
        <v>TRIM71</v>
      </c>
      <c r="B330" s="18" t="s">
        <v>27111</v>
      </c>
      <c r="C330" s="67">
        <v>37.86</v>
      </c>
      <c r="D330" s="67">
        <v>38.83</v>
      </c>
      <c r="E330" s="67">
        <v>38.61</v>
      </c>
      <c r="F330" s="68"/>
      <c r="G330" s="68"/>
      <c r="H330" s="68"/>
      <c r="I330" s="68"/>
      <c r="J330" s="68"/>
      <c r="K330" s="68"/>
      <c r="L330" s="68"/>
      <c r="M330" s="86"/>
      <c r="N330" s="86"/>
      <c r="O330" s="69">
        <f>IF(ISERROR(AVERAGE(Calculations!Q331:AB331)),"",AVERAGE(Calculations!Q331:AB331))</f>
        <v>35</v>
      </c>
      <c r="P330" s="70">
        <f>IF(ISERROR(STDEV(Calculations!Q331:AB331)),"",IF(COUNT(Calculations!Q331:AB331)&lt;3,"N/A",STDEV(Calculations!Q331:AB331)))</f>
        <v>0</v>
      </c>
    </row>
    <row r="331" spans="1:16" ht="15" customHeight="1" x14ac:dyDescent="0.3">
      <c r="A331" s="66" t="str">
        <f>'Gene Table'!D331</f>
        <v>TRIM72</v>
      </c>
      <c r="B331" s="18" t="s">
        <v>27112</v>
      </c>
      <c r="C331" s="67">
        <v>28.65</v>
      </c>
      <c r="D331" s="67">
        <v>28.56</v>
      </c>
      <c r="E331" s="67">
        <v>28.38</v>
      </c>
      <c r="F331" s="68"/>
      <c r="G331" s="68"/>
      <c r="H331" s="68"/>
      <c r="I331" s="68"/>
      <c r="J331" s="68"/>
      <c r="K331" s="68"/>
      <c r="L331" s="68"/>
      <c r="M331" s="86"/>
      <c r="N331" s="86"/>
      <c r="O331" s="69">
        <f>IF(ISERROR(AVERAGE(Calculations!Q332:AB332)),"",AVERAGE(Calculations!Q332:AB332))</f>
        <v>28.529999999999998</v>
      </c>
      <c r="P331" s="70">
        <f>IF(ISERROR(STDEV(Calculations!Q332:AB332)),"",IF(COUNT(Calculations!Q332:AB332)&lt;3,"N/A",STDEV(Calculations!Q332:AB332)))</f>
        <v>0.13747727084867498</v>
      </c>
    </row>
    <row r="332" spans="1:16" ht="15" customHeight="1" x14ac:dyDescent="0.3">
      <c r="A332" s="66" t="str">
        <f>'Gene Table'!D332</f>
        <v>TRIM73</v>
      </c>
      <c r="B332" s="18" t="s">
        <v>27113</v>
      </c>
      <c r="C332" s="67">
        <v>31.72</v>
      </c>
      <c r="D332" s="67">
        <v>32.28</v>
      </c>
      <c r="E332" s="67">
        <v>32.53</v>
      </c>
      <c r="F332" s="68"/>
      <c r="G332" s="68"/>
      <c r="H332" s="68"/>
      <c r="I332" s="68"/>
      <c r="J332" s="68"/>
      <c r="K332" s="68"/>
      <c r="L332" s="68"/>
      <c r="M332" s="86"/>
      <c r="N332" s="86"/>
      <c r="O332" s="69">
        <f>IF(ISERROR(AVERAGE(Calculations!Q333:AB333)),"",AVERAGE(Calculations!Q333:AB333))</f>
        <v>32.176666666666669</v>
      </c>
      <c r="P332" s="70">
        <f>IF(ISERROR(STDEV(Calculations!Q333:AB333)),"",IF(COUNT(Calculations!Q333:AB333)&lt;3,"N/A",STDEV(Calculations!Q333:AB333)))</f>
        <v>0.41476901202155203</v>
      </c>
    </row>
    <row r="333" spans="1:16" ht="15" customHeight="1" x14ac:dyDescent="0.3">
      <c r="A333" s="66" t="str">
        <f>'Gene Table'!D333</f>
        <v>TRIM74</v>
      </c>
      <c r="B333" s="18" t="s">
        <v>27114</v>
      </c>
      <c r="C333" s="67">
        <v>20</v>
      </c>
      <c r="D333" s="67">
        <v>19.96</v>
      </c>
      <c r="E333" s="67">
        <v>20.09</v>
      </c>
      <c r="F333" s="68"/>
      <c r="G333" s="68"/>
      <c r="H333" s="68"/>
      <c r="I333" s="68"/>
      <c r="J333" s="68"/>
      <c r="K333" s="68"/>
      <c r="L333" s="68"/>
      <c r="M333" s="86"/>
      <c r="N333" s="86"/>
      <c r="O333" s="69">
        <f>IF(ISERROR(AVERAGE(Calculations!Q334:AB334)),"",AVERAGE(Calculations!Q334:AB334))</f>
        <v>20.016666666666666</v>
      </c>
      <c r="P333" s="70">
        <f>IF(ISERROR(STDEV(Calculations!Q334:AB334)),"",IF(COUNT(Calculations!Q334:AB334)&lt;3,"N/A",STDEV(Calculations!Q334:AB334)))</f>
        <v>6.6583281184793494E-2</v>
      </c>
    </row>
    <row r="334" spans="1:16" ht="15" customHeight="1" x14ac:dyDescent="0.3">
      <c r="A334" s="66" t="str">
        <f>'Gene Table'!D334</f>
        <v>TRIM75P</v>
      </c>
      <c r="B334" s="18" t="s">
        <v>27115</v>
      </c>
      <c r="C334" s="67">
        <v>15.58</v>
      </c>
      <c r="D334" s="67">
        <v>15.57</v>
      </c>
      <c r="E334" s="67">
        <v>15.76</v>
      </c>
      <c r="F334" s="68"/>
      <c r="G334" s="68"/>
      <c r="H334" s="68"/>
      <c r="I334" s="68"/>
      <c r="J334" s="68"/>
      <c r="K334" s="68"/>
      <c r="L334" s="68"/>
      <c r="M334" s="86"/>
      <c r="N334" s="86"/>
      <c r="O334" s="69">
        <f>IF(ISERROR(AVERAGE(Calculations!Q335:AB335)),"",AVERAGE(Calculations!Q335:AB335))</f>
        <v>15.636666666666665</v>
      </c>
      <c r="P334" s="70">
        <f>IF(ISERROR(STDEV(Calculations!Q335:AB335)),"",IF(COUNT(Calculations!Q335:AB335)&lt;3,"N/A",STDEV(Calculations!Q335:AB335)))</f>
        <v>0.10692676621563604</v>
      </c>
    </row>
    <row r="335" spans="1:16" ht="15" customHeight="1" x14ac:dyDescent="0.3">
      <c r="A335" s="66" t="str">
        <f>'Gene Table'!D335</f>
        <v>TRIM8</v>
      </c>
      <c r="B335" s="18" t="s">
        <v>27116</v>
      </c>
      <c r="C335" s="67" t="s">
        <v>364</v>
      </c>
      <c r="D335" s="67" t="s">
        <v>364</v>
      </c>
      <c r="E335" s="67" t="s">
        <v>364</v>
      </c>
      <c r="F335" s="68"/>
      <c r="G335" s="68"/>
      <c r="H335" s="68"/>
      <c r="I335" s="68"/>
      <c r="J335" s="68"/>
      <c r="K335" s="68"/>
      <c r="L335" s="68"/>
      <c r="M335" s="86"/>
      <c r="N335" s="86"/>
      <c r="O335" s="69">
        <f>IF(ISERROR(AVERAGE(Calculations!Q336:AB336)),"",AVERAGE(Calculations!Q336:AB336))</f>
        <v>35</v>
      </c>
      <c r="P335" s="70">
        <f>IF(ISERROR(STDEV(Calculations!Q336:AB336)),"",IF(COUNT(Calculations!Q336:AB336)&lt;3,"N/A",STDEV(Calculations!Q336:AB336)))</f>
        <v>0</v>
      </c>
    </row>
    <row r="336" spans="1:16" ht="15" customHeight="1" x14ac:dyDescent="0.3">
      <c r="A336" s="66" t="str">
        <f>'Gene Table'!D336</f>
        <v>TRIM9</v>
      </c>
      <c r="B336" s="18" t="s">
        <v>27117</v>
      </c>
      <c r="C336" s="67">
        <v>28.59</v>
      </c>
      <c r="D336" s="67">
        <v>29.01</v>
      </c>
      <c r="E336" s="67">
        <v>29.01</v>
      </c>
      <c r="F336" s="68"/>
      <c r="G336" s="68"/>
      <c r="H336" s="68"/>
      <c r="I336" s="68"/>
      <c r="J336" s="68"/>
      <c r="K336" s="68"/>
      <c r="L336" s="68"/>
      <c r="M336" s="86"/>
      <c r="N336" s="86"/>
      <c r="O336" s="69">
        <f>IF(ISERROR(AVERAGE(Calculations!Q337:AB337)),"",AVERAGE(Calculations!Q337:AB337))</f>
        <v>28.87</v>
      </c>
      <c r="P336" s="70">
        <f>IF(ISERROR(STDEV(Calculations!Q337:AB337)),"",IF(COUNT(Calculations!Q337:AB337)&lt;3,"N/A",STDEV(Calculations!Q337:AB337)))</f>
        <v>0.24248711305964379</v>
      </c>
    </row>
    <row r="337" spans="1:16" ht="15" customHeight="1" x14ac:dyDescent="0.3">
      <c r="A337" s="66" t="str">
        <f>'Gene Table'!D337</f>
        <v>TRIML1</v>
      </c>
      <c r="B337" s="18" t="s">
        <v>27118</v>
      </c>
      <c r="C337" s="67">
        <v>29.41</v>
      </c>
      <c r="D337" s="67">
        <v>29.55</v>
      </c>
      <c r="E337" s="67">
        <v>30.21</v>
      </c>
      <c r="F337" s="68"/>
      <c r="G337" s="68"/>
      <c r="H337" s="68"/>
      <c r="I337" s="68"/>
      <c r="J337" s="68"/>
      <c r="K337" s="68"/>
      <c r="L337" s="68"/>
      <c r="M337" s="86"/>
      <c r="N337" s="86"/>
      <c r="O337" s="69">
        <f>IF(ISERROR(AVERAGE(Calculations!Q338:AB338)),"",AVERAGE(Calculations!Q338:AB338))</f>
        <v>29.723333333333333</v>
      </c>
      <c r="P337" s="70">
        <f>IF(ISERROR(STDEV(Calculations!Q338:AB338)),"",IF(COUNT(Calculations!Q338:AB338)&lt;3,"N/A",STDEV(Calculations!Q338:AB338)))</f>
        <v>0.42723919920032338</v>
      </c>
    </row>
    <row r="338" spans="1:16" ht="15" customHeight="1" x14ac:dyDescent="0.3">
      <c r="A338" s="66" t="str">
        <f>'Gene Table'!D338</f>
        <v>TRIP12</v>
      </c>
      <c r="B338" s="18" t="s">
        <v>27119</v>
      </c>
      <c r="C338" s="67">
        <v>31.5</v>
      </c>
      <c r="D338" s="67">
        <v>30.32</v>
      </c>
      <c r="E338" s="67">
        <v>30.7</v>
      </c>
      <c r="F338" s="68"/>
      <c r="G338" s="68"/>
      <c r="H338" s="68"/>
      <c r="I338" s="68"/>
      <c r="J338" s="68"/>
      <c r="K338" s="68"/>
      <c r="L338" s="68"/>
      <c r="M338" s="86"/>
      <c r="N338" s="86"/>
      <c r="O338" s="69">
        <f>IF(ISERROR(AVERAGE(Calculations!Q339:AB339)),"",AVERAGE(Calculations!Q339:AB339))</f>
        <v>30.84</v>
      </c>
      <c r="P338" s="70">
        <f>IF(ISERROR(STDEV(Calculations!Q339:AB339)),"",IF(COUNT(Calculations!Q339:AB339)&lt;3,"N/A",STDEV(Calculations!Q339:AB339)))</f>
        <v>0.60232881385502379</v>
      </c>
    </row>
    <row r="339" spans="1:16" ht="15" customHeight="1" x14ac:dyDescent="0.3">
      <c r="A339" s="66" t="str">
        <f>'Gene Table'!D339</f>
        <v>TSPAN17</v>
      </c>
      <c r="B339" s="18" t="s">
        <v>27120</v>
      </c>
      <c r="C339" s="67">
        <v>32.74</v>
      </c>
      <c r="D339" s="67">
        <v>37.06</v>
      </c>
      <c r="E339" s="67">
        <v>33.520000000000003</v>
      </c>
      <c r="F339" s="68"/>
      <c r="G339" s="68"/>
      <c r="H339" s="68"/>
      <c r="I339" s="68"/>
      <c r="J339" s="68"/>
      <c r="K339" s="68"/>
      <c r="L339" s="68"/>
      <c r="M339" s="86"/>
      <c r="N339" s="86"/>
      <c r="O339" s="69">
        <f>IF(ISERROR(AVERAGE(Calculations!Q340:AB340)),"",AVERAGE(Calculations!Q340:AB340))</f>
        <v>33.753333333333337</v>
      </c>
      <c r="P339" s="70">
        <f>IF(ISERROR(STDEV(Calculations!Q340:AB340)),"",IF(COUNT(Calculations!Q340:AB340)&lt;3,"N/A",STDEV(Calculations!Q340:AB340)))</f>
        <v>1.1479256654214727</v>
      </c>
    </row>
    <row r="340" spans="1:16" ht="15" customHeight="1" x14ac:dyDescent="0.3">
      <c r="A340" s="66" t="str">
        <f>'Gene Table'!D340</f>
        <v>TTC3</v>
      </c>
      <c r="B340" s="18" t="s">
        <v>27121</v>
      </c>
      <c r="C340" s="67">
        <v>24.63</v>
      </c>
      <c r="D340" s="67">
        <v>24.58</v>
      </c>
      <c r="E340" s="67" t="s">
        <v>364</v>
      </c>
      <c r="F340" s="68"/>
      <c r="G340" s="68"/>
      <c r="H340" s="68"/>
      <c r="I340" s="68"/>
      <c r="J340" s="68"/>
      <c r="K340" s="68"/>
      <c r="L340" s="68"/>
      <c r="M340" s="86"/>
      <c r="N340" s="86"/>
      <c r="O340" s="69">
        <f>IF(ISERROR(AVERAGE(Calculations!Q341:AB341)),"",AVERAGE(Calculations!Q341:AB341))</f>
        <v>28.069999999999997</v>
      </c>
      <c r="P340" s="70">
        <f>IF(ISERROR(STDEV(Calculations!Q341:AB341)),"",IF(COUNT(Calculations!Q341:AB341)&lt;3,"N/A",STDEV(Calculations!Q341:AB341)))</f>
        <v>6.0016081178297673</v>
      </c>
    </row>
    <row r="341" spans="1:16" ht="15" customHeight="1" x14ac:dyDescent="0.3">
      <c r="A341" s="66" t="str">
        <f>'Gene Table'!D341</f>
        <v>UBB</v>
      </c>
      <c r="B341" s="18" t="s">
        <v>27122</v>
      </c>
      <c r="C341" s="67">
        <v>29.72</v>
      </c>
      <c r="D341" s="67">
        <v>30.18</v>
      </c>
      <c r="E341" s="67">
        <v>30.07</v>
      </c>
      <c r="F341" s="68"/>
      <c r="G341" s="68"/>
      <c r="H341" s="68"/>
      <c r="I341" s="68"/>
      <c r="J341" s="68"/>
      <c r="K341" s="68"/>
      <c r="L341" s="68"/>
      <c r="M341" s="86"/>
      <c r="N341" s="86"/>
      <c r="O341" s="69">
        <f>IF(ISERROR(AVERAGE(Calculations!Q342:AB342)),"",AVERAGE(Calculations!Q342:AB342))</f>
        <v>29.99</v>
      </c>
      <c r="P341" s="70">
        <f>IF(ISERROR(STDEV(Calculations!Q342:AB342)),"",IF(COUNT(Calculations!Q342:AB342)&lt;3,"N/A",STDEV(Calculations!Q342:AB342)))</f>
        <v>0.24020824298928686</v>
      </c>
    </row>
    <row r="342" spans="1:16" ht="15" customHeight="1" x14ac:dyDescent="0.3">
      <c r="A342" s="66" t="str">
        <f>'Gene Table'!D342</f>
        <v>UBC</v>
      </c>
      <c r="B342" s="18" t="s">
        <v>27123</v>
      </c>
      <c r="C342" s="67">
        <v>32.549999999999997</v>
      </c>
      <c r="D342" s="67">
        <v>32.47</v>
      </c>
      <c r="E342" s="67">
        <v>32.65</v>
      </c>
      <c r="F342" s="68"/>
      <c r="G342" s="68"/>
      <c r="H342" s="68"/>
      <c r="I342" s="68"/>
      <c r="J342" s="68"/>
      <c r="K342" s="68"/>
      <c r="L342" s="68"/>
      <c r="M342" s="86"/>
      <c r="N342" s="86"/>
      <c r="O342" s="69">
        <f>IF(ISERROR(AVERAGE(Calculations!Q343:AB343)),"",AVERAGE(Calculations!Q343:AB343))</f>
        <v>32.556666666666665</v>
      </c>
      <c r="P342" s="70">
        <f>IF(ISERROR(STDEV(Calculations!Q343:AB343)),"",IF(COUNT(Calculations!Q343:AB343)&lt;3,"N/A",STDEV(Calculations!Q343:AB343)))</f>
        <v>9.0184995056457801E-2</v>
      </c>
    </row>
    <row r="343" spans="1:16" ht="15" customHeight="1" x14ac:dyDescent="0.3">
      <c r="A343" s="66" t="str">
        <f>'Gene Table'!D343</f>
        <v>UBE3A</v>
      </c>
      <c r="B343" s="18" t="s">
        <v>27124</v>
      </c>
      <c r="C343" s="67">
        <v>30.32</v>
      </c>
      <c r="D343" s="67">
        <v>29.85</v>
      </c>
      <c r="E343" s="67">
        <v>30.23</v>
      </c>
      <c r="F343" s="68"/>
      <c r="G343" s="68"/>
      <c r="H343" s="68"/>
      <c r="I343" s="68"/>
      <c r="J343" s="68"/>
      <c r="K343" s="68"/>
      <c r="L343" s="68"/>
      <c r="M343" s="86"/>
      <c r="N343" s="86"/>
      <c r="O343" s="69">
        <f>IF(ISERROR(AVERAGE(Calculations!Q344:AB344)),"",AVERAGE(Calculations!Q344:AB344))</f>
        <v>30.133333333333336</v>
      </c>
      <c r="P343" s="70">
        <f>IF(ISERROR(STDEV(Calculations!Q344:AB344)),"",IF(COUNT(Calculations!Q344:AB344)&lt;3,"N/A",STDEV(Calculations!Q344:AB344)))</f>
        <v>0.24946609656090149</v>
      </c>
    </row>
    <row r="344" spans="1:16" ht="15" customHeight="1" x14ac:dyDescent="0.3">
      <c r="A344" s="66" t="str">
        <f>'Gene Table'!D344</f>
        <v>UBE3B</v>
      </c>
      <c r="B344" s="18" t="s">
        <v>27125</v>
      </c>
      <c r="C344" s="67">
        <v>34.14</v>
      </c>
      <c r="D344" s="67">
        <v>34.4</v>
      </c>
      <c r="E344" s="67">
        <v>33.89</v>
      </c>
      <c r="F344" s="68"/>
      <c r="G344" s="68"/>
      <c r="H344" s="68"/>
      <c r="I344" s="68"/>
      <c r="J344" s="68"/>
      <c r="K344" s="68"/>
      <c r="L344" s="68"/>
      <c r="M344" s="86"/>
      <c r="N344" s="86"/>
      <c r="O344" s="69">
        <f>IF(ISERROR(AVERAGE(Calculations!Q345:AB345)),"",AVERAGE(Calculations!Q345:AB345))</f>
        <v>34.143333333333331</v>
      </c>
      <c r="P344" s="70">
        <f>IF(ISERROR(STDEV(Calculations!Q345:AB345)),"",IF(COUNT(Calculations!Q345:AB345)&lt;3,"N/A",STDEV(Calculations!Q345:AB345)))</f>
        <v>0.25501633934580115</v>
      </c>
    </row>
    <row r="345" spans="1:16" ht="15" customHeight="1" x14ac:dyDescent="0.3">
      <c r="A345" s="66" t="str">
        <f>'Gene Table'!D345</f>
        <v>UBE3C</v>
      </c>
      <c r="B345" s="18" t="s">
        <v>27126</v>
      </c>
      <c r="C345" s="67">
        <v>25.09</v>
      </c>
      <c r="D345" s="67">
        <v>25.03</v>
      </c>
      <c r="E345" s="67">
        <v>25.04</v>
      </c>
      <c r="F345" s="68"/>
      <c r="G345" s="68"/>
      <c r="H345" s="68"/>
      <c r="I345" s="68"/>
      <c r="J345" s="68"/>
      <c r="K345" s="68"/>
      <c r="L345" s="68"/>
      <c r="M345" s="86"/>
      <c r="N345" s="86"/>
      <c r="O345" s="69">
        <f>IF(ISERROR(AVERAGE(Calculations!Q346:AB346)),"",AVERAGE(Calculations!Q346:AB346))</f>
        <v>25.053333333333331</v>
      </c>
      <c r="P345" s="70">
        <f>IF(ISERROR(STDEV(Calculations!Q346:AB346)),"",IF(COUNT(Calculations!Q346:AB346)&lt;3,"N/A",STDEV(Calculations!Q346:AB346)))</f>
        <v>3.2145502536642868E-2</v>
      </c>
    </row>
    <row r="346" spans="1:16" ht="15" customHeight="1" x14ac:dyDescent="0.3">
      <c r="A346" s="66" t="str">
        <f>'Gene Table'!D346</f>
        <v>UBE4A</v>
      </c>
      <c r="B346" s="18" t="s">
        <v>27127</v>
      </c>
      <c r="C346" s="67">
        <v>35.03</v>
      </c>
      <c r="D346" s="67">
        <v>34.299999999999997</v>
      </c>
      <c r="E346" s="67">
        <v>34.369999999999997</v>
      </c>
      <c r="F346" s="68"/>
      <c r="G346" s="68"/>
      <c r="H346" s="68"/>
      <c r="I346" s="68"/>
      <c r="J346" s="68"/>
      <c r="K346" s="68"/>
      <c r="L346" s="68"/>
      <c r="M346" s="86"/>
      <c r="N346" s="86"/>
      <c r="O346" s="69">
        <f>IF(ISERROR(AVERAGE(Calculations!Q347:AB347)),"",AVERAGE(Calculations!Q347:AB347))</f>
        <v>34.556666666666665</v>
      </c>
      <c r="P346" s="70">
        <f>IF(ISERROR(STDEV(Calculations!Q347:AB347)),"",IF(COUNT(Calculations!Q347:AB347)&lt;3,"N/A",STDEV(Calculations!Q347:AB347)))</f>
        <v>0.38552993831002869</v>
      </c>
    </row>
    <row r="347" spans="1:16" ht="15" customHeight="1" x14ac:dyDescent="0.3">
      <c r="A347" s="66" t="str">
        <f>'Gene Table'!D347</f>
        <v>UBE4B</v>
      </c>
      <c r="B347" s="18" t="s">
        <v>27128</v>
      </c>
      <c r="C347" s="67">
        <v>32.04</v>
      </c>
      <c r="D347" s="67">
        <v>31.94</v>
      </c>
      <c r="E347" s="67">
        <v>32.94</v>
      </c>
      <c r="F347" s="68"/>
      <c r="G347" s="68"/>
      <c r="H347" s="68"/>
      <c r="I347" s="68"/>
      <c r="J347" s="68"/>
      <c r="K347" s="68"/>
      <c r="L347" s="68"/>
      <c r="M347" s="86"/>
      <c r="N347" s="86"/>
      <c r="O347" s="69">
        <f>IF(ISERROR(AVERAGE(Calculations!Q348:AB348)),"",AVERAGE(Calculations!Q348:AB348))</f>
        <v>32.306666666666665</v>
      </c>
      <c r="P347" s="70">
        <f>IF(ISERROR(STDEV(Calculations!Q348:AB348)),"",IF(COUNT(Calculations!Q348:AB348)&lt;3,"N/A",STDEV(Calculations!Q348:AB348)))</f>
        <v>0.5507570547286087</v>
      </c>
    </row>
    <row r="348" spans="1:16" ht="15" customHeight="1" x14ac:dyDescent="0.3">
      <c r="A348" s="66" t="str">
        <f>'Gene Table'!D348</f>
        <v>UBR1</v>
      </c>
      <c r="B348" s="18" t="s">
        <v>27129</v>
      </c>
      <c r="C348" s="67">
        <v>29.53</v>
      </c>
      <c r="D348" s="67">
        <v>29.42</v>
      </c>
      <c r="E348" s="67">
        <v>29.24</v>
      </c>
      <c r="F348" s="68"/>
      <c r="G348" s="68"/>
      <c r="H348" s="68"/>
      <c r="I348" s="68"/>
      <c r="J348" s="68"/>
      <c r="K348" s="68"/>
      <c r="L348" s="68"/>
      <c r="M348" s="86"/>
      <c r="N348" s="86"/>
      <c r="O348" s="69">
        <f>IF(ISERROR(AVERAGE(Calculations!Q349:AB349)),"",AVERAGE(Calculations!Q349:AB349))</f>
        <v>29.396666666666665</v>
      </c>
      <c r="P348" s="70">
        <f>IF(ISERROR(STDEV(Calculations!Q349:AB349)),"",IF(COUNT(Calculations!Q349:AB349)&lt;3,"N/A",STDEV(Calculations!Q349:AB349)))</f>
        <v>0.14640127503998648</v>
      </c>
    </row>
    <row r="349" spans="1:16" ht="15" customHeight="1" x14ac:dyDescent="0.3">
      <c r="A349" s="66" t="str">
        <f>'Gene Table'!D349</f>
        <v>UBR2</v>
      </c>
      <c r="B349" s="18" t="s">
        <v>27130</v>
      </c>
      <c r="C349" s="67">
        <v>19.84</v>
      </c>
      <c r="D349" s="67">
        <v>19.79</v>
      </c>
      <c r="E349" s="67">
        <v>20</v>
      </c>
      <c r="F349" s="68"/>
      <c r="G349" s="68"/>
      <c r="H349" s="68"/>
      <c r="I349" s="68"/>
      <c r="J349" s="68"/>
      <c r="K349" s="68"/>
      <c r="L349" s="68"/>
      <c r="M349" s="86"/>
      <c r="N349" s="86"/>
      <c r="O349" s="69">
        <f>IF(ISERROR(AVERAGE(Calculations!Q350:AB350)),"",AVERAGE(Calculations!Q350:AB350))</f>
        <v>19.876666666666665</v>
      </c>
      <c r="P349" s="70">
        <f>IF(ISERROR(STDEV(Calculations!Q350:AB350)),"",IF(COUNT(Calculations!Q350:AB350)&lt;3,"N/A",STDEV(Calculations!Q350:AB350)))</f>
        <v>0.10969655114602926</v>
      </c>
    </row>
    <row r="350" spans="1:16" ht="15" customHeight="1" x14ac:dyDescent="0.3">
      <c r="A350" s="66" t="str">
        <f>'Gene Table'!D350</f>
        <v>UBR3</v>
      </c>
      <c r="B350" s="18" t="s">
        <v>27131</v>
      </c>
      <c r="C350" s="67">
        <v>24.25</v>
      </c>
      <c r="D350" s="67">
        <v>24.34</v>
      </c>
      <c r="E350" s="67">
        <v>24.52</v>
      </c>
      <c r="F350" s="68"/>
      <c r="G350" s="68"/>
      <c r="H350" s="68"/>
      <c r="I350" s="68"/>
      <c r="J350" s="68"/>
      <c r="K350" s="68"/>
      <c r="L350" s="68"/>
      <c r="M350" s="86"/>
      <c r="N350" s="86"/>
      <c r="O350" s="69">
        <f>IF(ISERROR(AVERAGE(Calculations!Q351:AB351)),"",AVERAGE(Calculations!Q351:AB351))</f>
        <v>24.37</v>
      </c>
      <c r="P350" s="70">
        <f>IF(ISERROR(STDEV(Calculations!Q351:AB351)),"",IF(COUNT(Calculations!Q351:AB351)&lt;3,"N/A",STDEV(Calculations!Q351:AB351)))</f>
        <v>0.13747727084867498</v>
      </c>
    </row>
    <row r="351" spans="1:16" ht="15" customHeight="1" x14ac:dyDescent="0.3">
      <c r="A351" s="66" t="str">
        <f>'Gene Table'!D351</f>
        <v>UBR4</v>
      </c>
      <c r="B351" s="18" t="s">
        <v>27132</v>
      </c>
      <c r="C351" s="67">
        <v>14.89</v>
      </c>
      <c r="D351" s="67">
        <v>14.87</v>
      </c>
      <c r="E351" s="67">
        <v>15.05</v>
      </c>
      <c r="F351" s="68"/>
      <c r="G351" s="68"/>
      <c r="H351" s="68"/>
      <c r="I351" s="68"/>
      <c r="J351" s="68"/>
      <c r="K351" s="68"/>
      <c r="L351" s="68"/>
      <c r="M351" s="86"/>
      <c r="N351" s="86"/>
      <c r="O351" s="69">
        <f>IF(ISERROR(AVERAGE(Calculations!Q352:AB352)),"",AVERAGE(Calculations!Q352:AB352))</f>
        <v>14.936666666666667</v>
      </c>
      <c r="P351" s="70">
        <f>IF(ISERROR(STDEV(Calculations!Q352:AB352)),"",IF(COUNT(Calculations!Q352:AB352)&lt;3,"N/A",STDEV(Calculations!Q352:AB352)))</f>
        <v>9.8657657246325497E-2</v>
      </c>
    </row>
    <row r="352" spans="1:16" ht="15" customHeight="1" x14ac:dyDescent="0.3">
      <c r="A352" s="66" t="str">
        <f>'Gene Table'!D352</f>
        <v>UBR5</v>
      </c>
      <c r="B352" s="18" t="s">
        <v>27133</v>
      </c>
      <c r="C352" s="67">
        <v>36.26</v>
      </c>
      <c r="D352" s="67">
        <v>37.35</v>
      </c>
      <c r="E352" s="67">
        <v>36.07</v>
      </c>
      <c r="F352" s="68"/>
      <c r="G352" s="68"/>
      <c r="H352" s="68"/>
      <c r="I352" s="68"/>
      <c r="J352" s="68"/>
      <c r="K352" s="68"/>
      <c r="L352" s="68"/>
      <c r="M352" s="86"/>
      <c r="N352" s="86"/>
      <c r="O352" s="69">
        <f>IF(ISERROR(AVERAGE(Calculations!Q353:AB353)),"",AVERAGE(Calculations!Q353:AB353))</f>
        <v>35</v>
      </c>
      <c r="P352" s="70">
        <f>IF(ISERROR(STDEV(Calculations!Q353:AB353)),"",IF(COUNT(Calculations!Q353:AB353)&lt;3,"N/A",STDEV(Calculations!Q353:AB353)))</f>
        <v>0</v>
      </c>
    </row>
    <row r="353" spans="1:16" ht="15" customHeight="1" x14ac:dyDescent="0.3">
      <c r="A353" s="66" t="str">
        <f>'Gene Table'!D353</f>
        <v>UBR7</v>
      </c>
      <c r="B353" s="18" t="s">
        <v>27134</v>
      </c>
      <c r="C353" s="67" t="s">
        <v>364</v>
      </c>
      <c r="D353" s="67" t="s">
        <v>364</v>
      </c>
      <c r="E353" s="67" t="s">
        <v>364</v>
      </c>
      <c r="F353" s="68"/>
      <c r="G353" s="68"/>
      <c r="H353" s="68"/>
      <c r="I353" s="68"/>
      <c r="J353" s="68"/>
      <c r="K353" s="68"/>
      <c r="L353" s="68"/>
      <c r="M353" s="86"/>
      <c r="N353" s="86"/>
      <c r="O353" s="69">
        <f>IF(ISERROR(AVERAGE(Calculations!Q354:AB354)),"",AVERAGE(Calculations!Q354:AB354))</f>
        <v>35</v>
      </c>
      <c r="P353" s="70">
        <f>IF(ISERROR(STDEV(Calculations!Q354:AB354)),"",IF(COUNT(Calculations!Q354:AB354)&lt;3,"N/A",STDEV(Calculations!Q354:AB354)))</f>
        <v>0</v>
      </c>
    </row>
    <row r="354" spans="1:16" ht="15" customHeight="1" x14ac:dyDescent="0.3">
      <c r="A354" s="66" t="str">
        <f>'Gene Table'!D354</f>
        <v>UHRF2</v>
      </c>
      <c r="B354" s="18" t="s">
        <v>27135</v>
      </c>
      <c r="C354" s="67">
        <v>23.21</v>
      </c>
      <c r="D354" s="67">
        <v>23.16</v>
      </c>
      <c r="E354" s="67">
        <v>23.2</v>
      </c>
      <c r="F354" s="68"/>
      <c r="G354" s="68"/>
      <c r="H354" s="68"/>
      <c r="I354" s="68"/>
      <c r="J354" s="68"/>
      <c r="K354" s="68"/>
      <c r="L354" s="68"/>
      <c r="M354" s="86"/>
      <c r="N354" s="86"/>
      <c r="O354" s="69">
        <f>IF(ISERROR(AVERAGE(Calculations!Q355:AB355)),"",AVERAGE(Calculations!Q355:AB355))</f>
        <v>23.19</v>
      </c>
      <c r="P354" s="70">
        <f>IF(ISERROR(STDEV(Calculations!Q355:AB355)),"",IF(COUNT(Calculations!Q355:AB355)&lt;3,"N/A",STDEV(Calculations!Q355:AB355)))</f>
        <v>2.6457513110646012E-2</v>
      </c>
    </row>
    <row r="355" spans="1:16" ht="15" customHeight="1" x14ac:dyDescent="0.3">
      <c r="A355" s="66" t="str">
        <f>'Gene Table'!D355</f>
        <v>UNK</v>
      </c>
      <c r="B355" s="18" t="s">
        <v>27136</v>
      </c>
      <c r="C355" s="67">
        <v>36.46</v>
      </c>
      <c r="D355" s="67">
        <v>35.61</v>
      </c>
      <c r="E355" s="67">
        <v>35.85</v>
      </c>
      <c r="F355" s="68"/>
      <c r="G355" s="68"/>
      <c r="H355" s="68"/>
      <c r="I355" s="68"/>
      <c r="J355" s="68"/>
      <c r="K355" s="68"/>
      <c r="L355" s="68"/>
      <c r="M355" s="86"/>
      <c r="N355" s="86"/>
      <c r="O355" s="69">
        <f>IF(ISERROR(AVERAGE(Calculations!Q356:AB356)),"",AVERAGE(Calculations!Q356:AB356))</f>
        <v>35</v>
      </c>
      <c r="P355" s="70">
        <f>IF(ISERROR(STDEV(Calculations!Q356:AB356)),"",IF(COUNT(Calculations!Q356:AB356)&lt;3,"N/A",STDEV(Calculations!Q356:AB356)))</f>
        <v>0</v>
      </c>
    </row>
    <row r="356" spans="1:16" ht="15" customHeight="1" x14ac:dyDescent="0.3">
      <c r="A356" s="66" t="str">
        <f>'Gene Table'!D356</f>
        <v>VHL</v>
      </c>
      <c r="B356" s="18" t="s">
        <v>27137</v>
      </c>
      <c r="C356" s="67">
        <v>24.97</v>
      </c>
      <c r="D356" s="67">
        <v>25.02</v>
      </c>
      <c r="E356" s="67">
        <v>25.19</v>
      </c>
      <c r="F356" s="68"/>
      <c r="G356" s="68"/>
      <c r="H356" s="68"/>
      <c r="I356" s="68"/>
      <c r="J356" s="68"/>
      <c r="K356" s="68"/>
      <c r="L356" s="68"/>
      <c r="M356" s="86"/>
      <c r="N356" s="86"/>
      <c r="O356" s="69">
        <f>IF(ISERROR(AVERAGE(Calculations!Q357:AB357)),"",AVERAGE(Calculations!Q357:AB357))</f>
        <v>25.06</v>
      </c>
      <c r="P356" s="70">
        <f>IF(ISERROR(STDEV(Calculations!Q357:AB357)),"",IF(COUNT(Calculations!Q357:AB357)&lt;3,"N/A",STDEV(Calculations!Q357:AB357)))</f>
        <v>0.1153256259467092</v>
      </c>
    </row>
    <row r="357" spans="1:16" ht="15" customHeight="1" x14ac:dyDescent="0.3">
      <c r="A357" s="66" t="str">
        <f>'Gene Table'!D357</f>
        <v>VprBP</v>
      </c>
      <c r="B357" s="18" t="s">
        <v>27138</v>
      </c>
      <c r="C357" s="67">
        <v>21.45</v>
      </c>
      <c r="D357" s="67">
        <v>21.55</v>
      </c>
      <c r="E357" s="67">
        <v>21.4</v>
      </c>
      <c r="F357" s="68"/>
      <c r="G357" s="68"/>
      <c r="H357" s="68"/>
      <c r="I357" s="68"/>
      <c r="J357" s="68"/>
      <c r="K357" s="68"/>
      <c r="L357" s="68"/>
      <c r="M357" s="86"/>
      <c r="N357" s="86"/>
      <c r="O357" s="69">
        <f>IF(ISERROR(AVERAGE(Calculations!Q358:AB358)),"",AVERAGE(Calculations!Q358:AB358))</f>
        <v>21.466666666666669</v>
      </c>
      <c r="P357" s="70">
        <f>IF(ISERROR(STDEV(Calculations!Q358:AB358)),"",IF(COUNT(Calculations!Q358:AB358)&lt;3,"N/A",STDEV(Calculations!Q358:AB358)))</f>
        <v>7.6376261582598415E-2</v>
      </c>
    </row>
    <row r="358" spans="1:16" ht="15" customHeight="1" x14ac:dyDescent="0.3">
      <c r="A358" s="66" t="str">
        <f>'Gene Table'!D358</f>
        <v>VPS11</v>
      </c>
      <c r="B358" s="18" t="s">
        <v>27139</v>
      </c>
      <c r="C358" s="67" t="s">
        <v>364</v>
      </c>
      <c r="D358" s="67" t="s">
        <v>364</v>
      </c>
      <c r="E358" s="67" t="s">
        <v>364</v>
      </c>
      <c r="F358" s="68"/>
      <c r="G358" s="68"/>
      <c r="H358" s="68"/>
      <c r="I358" s="68"/>
      <c r="J358" s="68"/>
      <c r="K358" s="68"/>
      <c r="L358" s="68"/>
      <c r="M358" s="86"/>
      <c r="N358" s="86"/>
      <c r="O358" s="69">
        <f>IF(ISERROR(AVERAGE(Calculations!Q359:AB359)),"",AVERAGE(Calculations!Q359:AB359))</f>
        <v>35</v>
      </c>
      <c r="P358" s="70">
        <f>IF(ISERROR(STDEV(Calculations!Q359:AB359)),"",IF(COUNT(Calculations!Q359:AB359)&lt;3,"N/A",STDEV(Calculations!Q359:AB359)))</f>
        <v>0</v>
      </c>
    </row>
    <row r="359" spans="1:16" ht="15" customHeight="1" x14ac:dyDescent="0.3">
      <c r="A359" s="66" t="str">
        <f>'Gene Table'!D359</f>
        <v>VPS18</v>
      </c>
      <c r="B359" s="18" t="s">
        <v>27140</v>
      </c>
      <c r="C359" s="67">
        <v>29.15</v>
      </c>
      <c r="D359" s="67">
        <v>28.79</v>
      </c>
      <c r="E359" s="67">
        <v>28.59</v>
      </c>
      <c r="F359" s="68"/>
      <c r="G359" s="68"/>
      <c r="H359" s="68"/>
      <c r="I359" s="68"/>
      <c r="J359" s="68"/>
      <c r="K359" s="68"/>
      <c r="L359" s="68"/>
      <c r="M359" s="86"/>
      <c r="N359" s="86"/>
      <c r="O359" s="69">
        <f>IF(ISERROR(AVERAGE(Calculations!Q360:AB360)),"",AVERAGE(Calculations!Q360:AB360))</f>
        <v>28.843333333333334</v>
      </c>
      <c r="P359" s="70">
        <f>IF(ISERROR(STDEV(Calculations!Q360:AB360)),"",IF(COUNT(Calculations!Q360:AB360)&lt;3,"N/A",STDEV(Calculations!Q360:AB360)))</f>
        <v>0.28378395538390289</v>
      </c>
    </row>
    <row r="360" spans="1:16" ht="15" customHeight="1" x14ac:dyDescent="0.3">
      <c r="A360" s="66" t="str">
        <f>'Gene Table'!D360</f>
        <v>VPS41</v>
      </c>
      <c r="B360" s="18" t="s">
        <v>27141</v>
      </c>
      <c r="C360" s="67">
        <v>26.9</v>
      </c>
      <c r="D360" s="67">
        <v>26.75</v>
      </c>
      <c r="E360" s="67">
        <v>27.12</v>
      </c>
      <c r="F360" s="68"/>
      <c r="G360" s="68"/>
      <c r="H360" s="68"/>
      <c r="I360" s="68"/>
      <c r="J360" s="68"/>
      <c r="K360" s="68"/>
      <c r="L360" s="68"/>
      <c r="M360" s="86"/>
      <c r="N360" s="86"/>
      <c r="O360" s="69">
        <f>IF(ISERROR(AVERAGE(Calculations!Q361:AB361)),"",AVERAGE(Calculations!Q361:AB361))</f>
        <v>26.923333333333332</v>
      </c>
      <c r="P360" s="70">
        <f>IF(ISERROR(STDEV(Calculations!Q361:AB361)),"",IF(COUNT(Calculations!Q361:AB361)&lt;3,"N/A",STDEV(Calculations!Q361:AB361)))</f>
        <v>0.18610033136277207</v>
      </c>
    </row>
    <row r="361" spans="1:16" ht="15" customHeight="1" x14ac:dyDescent="0.3">
      <c r="A361" s="66" t="str">
        <f>'Gene Table'!D361</f>
        <v>VPS8</v>
      </c>
      <c r="B361" s="18" t="s">
        <v>27142</v>
      </c>
      <c r="C361" s="67">
        <v>18.66</v>
      </c>
      <c r="D361" s="67">
        <v>18.59</v>
      </c>
      <c r="E361" s="67">
        <v>18.46</v>
      </c>
      <c r="F361" s="68"/>
      <c r="G361" s="68"/>
      <c r="H361" s="68"/>
      <c r="I361" s="68"/>
      <c r="J361" s="68"/>
      <c r="K361" s="68"/>
      <c r="L361" s="68"/>
      <c r="M361" s="86"/>
      <c r="N361" s="86"/>
      <c r="O361" s="69">
        <f>IF(ISERROR(AVERAGE(Calculations!Q362:AB362)),"",AVERAGE(Calculations!Q362:AB362))</f>
        <v>18.57</v>
      </c>
      <c r="P361" s="70">
        <f>IF(ISERROR(STDEV(Calculations!Q362:AB362)),"",IF(COUNT(Calculations!Q362:AB362)&lt;3,"N/A",STDEV(Calculations!Q362:AB362)))</f>
        <v>0.10148891565092179</v>
      </c>
    </row>
    <row r="362" spans="1:16" ht="15" customHeight="1" x14ac:dyDescent="0.3">
      <c r="A362" s="66" t="str">
        <f>'Gene Table'!D362</f>
        <v>WDSUB1</v>
      </c>
      <c r="B362" s="18" t="s">
        <v>27143</v>
      </c>
      <c r="C362" s="67">
        <v>31.03</v>
      </c>
      <c r="D362" s="67">
        <v>31.22</v>
      </c>
      <c r="E362" s="67">
        <v>31.44</v>
      </c>
      <c r="F362" s="68"/>
      <c r="G362" s="68"/>
      <c r="H362" s="68"/>
      <c r="I362" s="68"/>
      <c r="J362" s="68"/>
      <c r="K362" s="68"/>
      <c r="L362" s="68"/>
      <c r="M362" s="86"/>
      <c r="N362" s="86"/>
      <c r="O362" s="69">
        <f>IF(ISERROR(AVERAGE(Calculations!Q363:AB363)),"",AVERAGE(Calculations!Q363:AB363))</f>
        <v>31.23</v>
      </c>
      <c r="P362" s="70">
        <f>IF(ISERROR(STDEV(Calculations!Q363:AB363)),"",IF(COUNT(Calculations!Q363:AB363)&lt;3,"N/A",STDEV(Calculations!Q363:AB363)))</f>
        <v>0.20518284528683203</v>
      </c>
    </row>
    <row r="363" spans="1:16" ht="15" customHeight="1" x14ac:dyDescent="0.3">
      <c r="A363" s="66" t="str">
        <f>'Gene Table'!D363</f>
        <v>WHSC1</v>
      </c>
      <c r="B363" s="18" t="s">
        <v>27144</v>
      </c>
      <c r="C363" s="67">
        <v>28.25</v>
      </c>
      <c r="D363" s="67">
        <v>27.77</v>
      </c>
      <c r="E363" s="67">
        <v>28.31</v>
      </c>
      <c r="F363" s="68"/>
      <c r="G363" s="68"/>
      <c r="H363" s="68"/>
      <c r="I363" s="68"/>
      <c r="J363" s="68"/>
      <c r="K363" s="68"/>
      <c r="L363" s="68"/>
      <c r="M363" s="86"/>
      <c r="N363" s="86"/>
      <c r="O363" s="69">
        <f>IF(ISERROR(AVERAGE(Calculations!Q364:AB364)),"",AVERAGE(Calculations!Q364:AB364))</f>
        <v>28.11</v>
      </c>
      <c r="P363" s="70">
        <f>IF(ISERROR(STDEV(Calculations!Q364:AB364)),"",IF(COUNT(Calculations!Q364:AB364)&lt;3,"N/A",STDEV(Calculations!Q364:AB364)))</f>
        <v>0.29597297173897463</v>
      </c>
    </row>
    <row r="364" spans="1:16" ht="15" customHeight="1" x14ac:dyDescent="0.3">
      <c r="A364" s="66" t="str">
        <f>'Gene Table'!D364</f>
        <v>WSB1</v>
      </c>
      <c r="B364" s="18" t="s">
        <v>27145</v>
      </c>
      <c r="C364" s="67">
        <v>22.99</v>
      </c>
      <c r="D364" s="67">
        <v>22.89</v>
      </c>
      <c r="E364" s="67">
        <v>23.23</v>
      </c>
      <c r="F364" s="68"/>
      <c r="G364" s="68"/>
      <c r="H364" s="68"/>
      <c r="I364" s="68"/>
      <c r="J364" s="68"/>
      <c r="K364" s="68"/>
      <c r="L364" s="68"/>
      <c r="M364" s="86"/>
      <c r="N364" s="86"/>
      <c r="O364" s="69">
        <f>IF(ISERROR(AVERAGE(Calculations!Q365:AB365)),"",AVERAGE(Calculations!Q365:AB365))</f>
        <v>23.036666666666665</v>
      </c>
      <c r="P364" s="70">
        <f>IF(ISERROR(STDEV(Calculations!Q365:AB365)),"",IF(COUNT(Calculations!Q365:AB365)&lt;3,"N/A",STDEV(Calculations!Q365:AB365)))</f>
        <v>0.1747378989610823</v>
      </c>
    </row>
    <row r="365" spans="1:16" ht="15" customHeight="1" x14ac:dyDescent="0.3">
      <c r="A365" s="66" t="str">
        <f>'Gene Table'!D365</f>
        <v>WWP1</v>
      </c>
      <c r="B365" s="18" t="s">
        <v>27146</v>
      </c>
      <c r="C365" s="67">
        <v>34.1</v>
      </c>
      <c r="D365" s="67">
        <v>34.729999999999997</v>
      </c>
      <c r="E365" s="67">
        <v>33.92</v>
      </c>
      <c r="F365" s="68"/>
      <c r="G365" s="68"/>
      <c r="H365" s="68"/>
      <c r="I365" s="68"/>
      <c r="J365" s="68"/>
      <c r="K365" s="68"/>
      <c r="L365" s="68"/>
      <c r="M365" s="86"/>
      <c r="N365" s="86"/>
      <c r="O365" s="69">
        <f>IF(ISERROR(AVERAGE(Calculations!Q366:AB366)),"",AVERAGE(Calculations!Q366:AB366))</f>
        <v>34.25</v>
      </c>
      <c r="P365" s="70">
        <f>IF(ISERROR(STDEV(Calculations!Q366:AB366)),"",IF(COUNT(Calculations!Q366:AB366)&lt;3,"N/A",STDEV(Calculations!Q366:AB366)))</f>
        <v>0.42532340636273208</v>
      </c>
    </row>
    <row r="366" spans="1:16" ht="15" customHeight="1" x14ac:dyDescent="0.3">
      <c r="A366" s="66" t="str">
        <f>'Gene Table'!D366</f>
        <v>XIAP</v>
      </c>
      <c r="B366" s="18" t="s">
        <v>27147</v>
      </c>
      <c r="C366" s="67">
        <v>21.65</v>
      </c>
      <c r="D366" s="67">
        <v>21.51</v>
      </c>
      <c r="E366" s="67">
        <v>21.93</v>
      </c>
      <c r="F366" s="68"/>
      <c r="G366" s="68"/>
      <c r="H366" s="68"/>
      <c r="I366" s="68"/>
      <c r="J366" s="68"/>
      <c r="K366" s="68"/>
      <c r="L366" s="68"/>
      <c r="M366" s="86"/>
      <c r="N366" s="86"/>
      <c r="O366" s="69">
        <f>IF(ISERROR(AVERAGE(Calculations!Q367:AB367)),"",AVERAGE(Calculations!Q367:AB367))</f>
        <v>21.696666666666669</v>
      </c>
      <c r="P366" s="70">
        <f>IF(ISERROR(STDEV(Calculations!Q367:AB367)),"",IF(COUNT(Calculations!Q367:AB367)&lt;3,"N/A",STDEV(Calculations!Q367:AB367)))</f>
        <v>0.21385353243127186</v>
      </c>
    </row>
    <row r="367" spans="1:16" ht="15" customHeight="1" x14ac:dyDescent="0.3">
      <c r="A367" s="66" t="str">
        <f>'Gene Table'!D367</f>
        <v>ZBTB16</v>
      </c>
      <c r="B367" s="18" t="s">
        <v>27148</v>
      </c>
      <c r="C367" s="67">
        <v>29.08</v>
      </c>
      <c r="D367" s="67">
        <v>28.85</v>
      </c>
      <c r="E367" s="67">
        <v>29.36</v>
      </c>
      <c r="F367" s="68"/>
      <c r="G367" s="68"/>
      <c r="H367" s="68"/>
      <c r="I367" s="68"/>
      <c r="J367" s="68"/>
      <c r="K367" s="68"/>
      <c r="L367" s="68"/>
      <c r="M367" s="86"/>
      <c r="N367" s="86"/>
      <c r="O367" s="69">
        <f>IF(ISERROR(AVERAGE(Calculations!Q368:AB368)),"",AVERAGE(Calculations!Q368:AB368))</f>
        <v>29.096666666666664</v>
      </c>
      <c r="P367" s="70">
        <f>IF(ISERROR(STDEV(Calculations!Q368:AB368)),"",IF(COUNT(Calculations!Q368:AB368)&lt;3,"N/A",STDEV(Calculations!Q368:AB368)))</f>
        <v>0.25540817005987271</v>
      </c>
    </row>
    <row r="368" spans="1:16" ht="15" customHeight="1" x14ac:dyDescent="0.3">
      <c r="A368" s="66" t="str">
        <f>'Gene Table'!D368</f>
        <v>ZER1</v>
      </c>
      <c r="B368" s="18" t="s">
        <v>27149</v>
      </c>
      <c r="C368" s="67">
        <v>26.16</v>
      </c>
      <c r="D368" s="67">
        <v>26.25</v>
      </c>
      <c r="E368" s="67">
        <v>26.33</v>
      </c>
      <c r="F368" s="68"/>
      <c r="G368" s="68"/>
      <c r="H368" s="68"/>
      <c r="I368" s="68"/>
      <c r="J368" s="68"/>
      <c r="K368" s="68"/>
      <c r="L368" s="68"/>
      <c r="M368" s="86"/>
      <c r="N368" s="86"/>
      <c r="O368" s="69">
        <f>IF(ISERROR(AVERAGE(Calculations!Q369:AB369)),"",AVERAGE(Calculations!Q369:AB369))</f>
        <v>26.246666666666666</v>
      </c>
      <c r="P368" s="70">
        <f>IF(ISERROR(STDEV(Calculations!Q369:AB369)),"",IF(COUNT(Calculations!Q369:AB369)&lt;3,"N/A",STDEV(Calculations!Q369:AB369)))</f>
        <v>8.504900548115292E-2</v>
      </c>
    </row>
    <row r="369" spans="1:16" ht="15" customHeight="1" x14ac:dyDescent="0.3">
      <c r="A369" s="66" t="str">
        <f>'Gene Table'!D369</f>
        <v>ZNF645</v>
      </c>
      <c r="B369" s="18" t="s">
        <v>27150</v>
      </c>
      <c r="C369" s="67">
        <v>30.43</v>
      </c>
      <c r="D369" s="67">
        <v>30.3</v>
      </c>
      <c r="E369" s="67">
        <v>30.42</v>
      </c>
      <c r="F369" s="68"/>
      <c r="G369" s="68"/>
      <c r="H369" s="68"/>
      <c r="I369" s="68"/>
      <c r="J369" s="68"/>
      <c r="K369" s="68"/>
      <c r="L369" s="68"/>
      <c r="M369" s="86"/>
      <c r="N369" s="86"/>
      <c r="O369" s="69">
        <f>IF(ISERROR(AVERAGE(Calculations!Q370:AB370)),"",AVERAGE(Calculations!Q370:AB370))</f>
        <v>30.383333333333336</v>
      </c>
      <c r="P369" s="70">
        <f>IF(ISERROR(STDEV(Calculations!Q370:AB370)),"",IF(COUNT(Calculations!Q370:AB370)&lt;3,"N/A",STDEV(Calculations!Q370:AB370)))</f>
        <v>7.2341781380702283E-2</v>
      </c>
    </row>
    <row r="370" spans="1:16" ht="15" customHeight="1" x14ac:dyDescent="0.3">
      <c r="A370" s="66" t="str">
        <f>'Gene Table'!D370</f>
        <v>ZNRF1</v>
      </c>
      <c r="B370" s="18" t="s">
        <v>27151</v>
      </c>
      <c r="C370" s="67">
        <v>24.92</v>
      </c>
      <c r="D370" s="67">
        <v>24.76</v>
      </c>
      <c r="E370" s="67">
        <v>24.56</v>
      </c>
      <c r="F370" s="68"/>
      <c r="G370" s="68"/>
      <c r="H370" s="68"/>
      <c r="I370" s="68"/>
      <c r="J370" s="68"/>
      <c r="K370" s="68"/>
      <c r="L370" s="68"/>
      <c r="M370" s="86"/>
      <c r="N370" s="86"/>
      <c r="O370" s="69">
        <f>IF(ISERROR(AVERAGE(Calculations!Q371:AB371)),"",AVERAGE(Calculations!Q371:AB371))</f>
        <v>24.74666666666667</v>
      </c>
      <c r="P370" s="70">
        <f>IF(ISERROR(STDEV(Calculations!Q371:AB371)),"",IF(COUNT(Calculations!Q371:AB371)&lt;3,"N/A",STDEV(Calculations!Q371:AB371)))</f>
        <v>0.18036999011291729</v>
      </c>
    </row>
    <row r="371" spans="1:16" ht="15" customHeight="1" x14ac:dyDescent="0.3">
      <c r="A371" s="66" t="str">
        <f>'Gene Table'!D371</f>
        <v>ZNRF2</v>
      </c>
      <c r="B371" s="18" t="s">
        <v>27152</v>
      </c>
      <c r="C371" s="67">
        <v>35.82</v>
      </c>
      <c r="D371" s="67">
        <v>35.380000000000003</v>
      </c>
      <c r="E371" s="67">
        <v>35.15</v>
      </c>
      <c r="F371" s="68"/>
      <c r="G371" s="68"/>
      <c r="H371" s="68"/>
      <c r="I371" s="68"/>
      <c r="J371" s="68"/>
      <c r="K371" s="68"/>
      <c r="L371" s="68"/>
      <c r="M371" s="86"/>
      <c r="N371" s="86"/>
      <c r="O371" s="69">
        <f>IF(ISERROR(AVERAGE(Calculations!Q372:AB372)),"",AVERAGE(Calculations!Q372:AB372))</f>
        <v>35</v>
      </c>
      <c r="P371" s="70">
        <f>IF(ISERROR(STDEV(Calculations!Q372:AB372)),"",IF(COUNT(Calculations!Q372:AB372)&lt;3,"N/A",STDEV(Calculations!Q372:AB372)))</f>
        <v>0</v>
      </c>
    </row>
    <row r="372" spans="1:16" ht="15" customHeight="1" x14ac:dyDescent="0.3">
      <c r="A372" s="66" t="str">
        <f>'Gene Table'!D372</f>
        <v>ZYG11B</v>
      </c>
      <c r="B372" s="18" t="s">
        <v>27153</v>
      </c>
      <c r="C372" s="67">
        <v>26.77</v>
      </c>
      <c r="D372" s="67">
        <v>26.85</v>
      </c>
      <c r="E372" s="67">
        <v>27.04</v>
      </c>
      <c r="F372" s="68"/>
      <c r="G372" s="68"/>
      <c r="H372" s="68"/>
      <c r="I372" s="68"/>
      <c r="J372" s="68"/>
      <c r="K372" s="68"/>
      <c r="L372" s="68"/>
      <c r="M372" s="86"/>
      <c r="N372" s="86"/>
      <c r="O372" s="69">
        <f>IF(ISERROR(AVERAGE(Calculations!Q373:AB373)),"",AVERAGE(Calculations!Q373:AB373))</f>
        <v>26.886666666666667</v>
      </c>
      <c r="P372" s="70">
        <f>IF(ISERROR(STDEV(Calculations!Q373:AB373)),"",IF(COUNT(Calculations!Q373:AB373)&lt;3,"N/A",STDEV(Calculations!Q373:AB373)))</f>
        <v>0.13868429375143099</v>
      </c>
    </row>
    <row r="373" spans="1:16" ht="15" customHeight="1" x14ac:dyDescent="0.3">
      <c r="A373" s="66" t="str">
        <f>'Gene Table'!D373</f>
        <v>ACTB</v>
      </c>
      <c r="B373" s="18" t="s">
        <v>27154</v>
      </c>
      <c r="C373" s="67">
        <v>26.25</v>
      </c>
      <c r="D373" s="67">
        <v>26.23</v>
      </c>
      <c r="E373" s="67">
        <v>26.38</v>
      </c>
      <c r="F373" s="68"/>
      <c r="G373" s="68"/>
      <c r="H373" s="68"/>
      <c r="I373" s="68"/>
      <c r="J373" s="68"/>
      <c r="K373" s="68"/>
      <c r="L373" s="68"/>
      <c r="M373" s="86"/>
      <c r="N373" s="86"/>
      <c r="O373" s="69">
        <f>IF(ISERROR(AVERAGE(Calculations!Q374:AB374)),"",AVERAGE(Calculations!Q374:AB374))</f>
        <v>26.286666666666665</v>
      </c>
      <c r="P373" s="70">
        <f>IF(ISERROR(STDEV(Calculations!Q374:AB374)),"",IF(COUNT(Calculations!Q374:AB374)&lt;3,"N/A",STDEV(Calculations!Q374:AB374)))</f>
        <v>8.144527815247006E-2</v>
      </c>
    </row>
    <row r="374" spans="1:16" ht="15" customHeight="1" x14ac:dyDescent="0.3">
      <c r="A374" s="66" t="str">
        <f>'Gene Table'!D374</f>
        <v>B2M</v>
      </c>
      <c r="B374" s="18" t="s">
        <v>27155</v>
      </c>
      <c r="C374" s="67">
        <v>22.3</v>
      </c>
      <c r="D374" s="67">
        <v>22.22</v>
      </c>
      <c r="E374" s="67">
        <v>22.28</v>
      </c>
      <c r="F374" s="68"/>
      <c r="G374" s="68"/>
      <c r="H374" s="68"/>
      <c r="I374" s="68"/>
      <c r="J374" s="68"/>
      <c r="K374" s="68"/>
      <c r="L374" s="68"/>
      <c r="M374" s="86"/>
      <c r="N374" s="86"/>
      <c r="O374" s="69">
        <f>IF(ISERROR(AVERAGE(Calculations!Q375:AB375)),"",AVERAGE(Calculations!Q375:AB375))</f>
        <v>22.266666666666666</v>
      </c>
      <c r="P374" s="70">
        <f>IF(ISERROR(STDEV(Calculations!Q375:AB375)),"",IF(COUNT(Calculations!Q375:AB375)&lt;3,"N/A",STDEV(Calculations!Q375:AB375)))</f>
        <v>4.1633319989323764E-2</v>
      </c>
    </row>
    <row r="375" spans="1:16" ht="15" customHeight="1" x14ac:dyDescent="0.3">
      <c r="A375" s="66" t="str">
        <f>'Gene Table'!D375</f>
        <v>GAPDH</v>
      </c>
      <c r="B375" s="18" t="s">
        <v>27156</v>
      </c>
      <c r="C375" s="67">
        <v>14.08</v>
      </c>
      <c r="D375" s="67">
        <v>14.02</v>
      </c>
      <c r="E375" s="67">
        <v>14.13</v>
      </c>
      <c r="F375" s="68"/>
      <c r="G375" s="68"/>
      <c r="H375" s="68"/>
      <c r="I375" s="68"/>
      <c r="J375" s="68"/>
      <c r="K375" s="68"/>
      <c r="L375" s="68"/>
      <c r="M375" s="86"/>
      <c r="N375" s="86"/>
      <c r="O375" s="69">
        <f>IF(ISERROR(AVERAGE(Calculations!Q376:AB376)),"",AVERAGE(Calculations!Q376:AB376))</f>
        <v>14.076666666666668</v>
      </c>
      <c r="P375" s="70">
        <f>IF(ISERROR(STDEV(Calculations!Q376:AB376)),"",IF(COUNT(Calculations!Q376:AB376)&lt;3,"N/A",STDEV(Calculations!Q376:AB376)))</f>
        <v>5.507570547286162E-2</v>
      </c>
    </row>
    <row r="376" spans="1:16" ht="15" customHeight="1" x14ac:dyDescent="0.3">
      <c r="A376" s="66" t="str">
        <f>'Gene Table'!D376</f>
        <v>HPRT1</v>
      </c>
      <c r="B376" s="18" t="s">
        <v>27157</v>
      </c>
      <c r="C376" s="67">
        <v>24.52</v>
      </c>
      <c r="D376" s="67">
        <v>24.44</v>
      </c>
      <c r="E376" s="67">
        <v>24.52</v>
      </c>
      <c r="F376" s="68"/>
      <c r="G376" s="68"/>
      <c r="H376" s="68"/>
      <c r="I376" s="68"/>
      <c r="J376" s="68"/>
      <c r="K376" s="68"/>
      <c r="L376" s="68"/>
      <c r="M376" s="86"/>
      <c r="N376" s="86"/>
      <c r="O376" s="69">
        <f>IF(ISERROR(AVERAGE(Calculations!Q377:AB377)),"",AVERAGE(Calculations!Q377:AB377))</f>
        <v>24.493333333333336</v>
      </c>
      <c r="P376" s="70">
        <f>IF(ISERROR(STDEV(Calculations!Q377:AB377)),"",IF(COUNT(Calculations!Q377:AB377)&lt;3,"N/A",STDEV(Calculations!Q377:AB377)))</f>
        <v>4.6188021535169078E-2</v>
      </c>
    </row>
    <row r="377" spans="1:16" ht="15" customHeight="1" x14ac:dyDescent="0.3">
      <c r="A377" s="66" t="str">
        <f>'Gene Table'!D377</f>
        <v>RPLP0</v>
      </c>
      <c r="B377" s="18" t="s">
        <v>27158</v>
      </c>
      <c r="C377" s="67">
        <v>18.559999999999999</v>
      </c>
      <c r="D377" s="67">
        <v>18.350000000000001</v>
      </c>
      <c r="E377" s="67">
        <v>18.739999999999998</v>
      </c>
      <c r="F377" s="68"/>
      <c r="G377" s="68"/>
      <c r="H377" s="68"/>
      <c r="I377" s="68"/>
      <c r="J377" s="68"/>
      <c r="K377" s="68"/>
      <c r="L377" s="68"/>
      <c r="M377" s="86"/>
      <c r="N377" s="86"/>
      <c r="O377" s="69">
        <f>IF(ISERROR(AVERAGE(Calculations!Q378:AB378)),"",AVERAGE(Calculations!Q378:AB378))</f>
        <v>18.549999999999997</v>
      </c>
      <c r="P377" s="70">
        <f>IF(ISERROR(STDEV(Calculations!Q378:AB378)),"",IF(COUNT(Calculations!Q378:AB378)&lt;3,"N/A",STDEV(Calculations!Q378:AB378)))</f>
        <v>0.19519221295942982</v>
      </c>
    </row>
    <row r="378" spans="1:16" ht="15" customHeight="1" x14ac:dyDescent="0.3">
      <c r="A378" s="66" t="str">
        <f>'Gene Table'!D378</f>
        <v>HGDC</v>
      </c>
      <c r="B378" s="18" t="s">
        <v>27159</v>
      </c>
      <c r="C378" s="67">
        <v>38.54</v>
      </c>
      <c r="D378" s="67">
        <v>39.79</v>
      </c>
      <c r="E378" s="67">
        <v>40.090000000000003</v>
      </c>
      <c r="F378" s="68"/>
      <c r="G378" s="68"/>
      <c r="H378" s="68"/>
      <c r="I378" s="68"/>
      <c r="J378" s="68"/>
      <c r="K378" s="68"/>
      <c r="L378" s="68"/>
      <c r="M378" s="86"/>
      <c r="N378" s="86"/>
      <c r="O378" s="69">
        <f>IF(ISERROR(AVERAGE(Calculations!Q379:AB379)),"",AVERAGE(Calculations!Q379:AB379))</f>
        <v>35</v>
      </c>
      <c r="P378" s="70">
        <f>IF(ISERROR(STDEV(Calculations!Q379:AB379)),"",IF(COUNT(Calculations!Q379:AB379)&lt;3,"N/A",STDEV(Calculations!Q379:AB379)))</f>
        <v>0</v>
      </c>
    </row>
    <row r="379" spans="1:16" ht="15" customHeight="1" x14ac:dyDescent="0.3">
      <c r="A379" s="66" t="str">
        <f>'Gene Table'!D379</f>
        <v>HGDC</v>
      </c>
      <c r="B379" s="18" t="s">
        <v>27160</v>
      </c>
      <c r="C379" s="67">
        <v>39.79</v>
      </c>
      <c r="D379" s="67">
        <v>40.090000000000003</v>
      </c>
      <c r="E379" s="67">
        <v>38.54</v>
      </c>
      <c r="F379" s="68"/>
      <c r="G379" s="68"/>
      <c r="H379" s="68"/>
      <c r="I379" s="68"/>
      <c r="J379" s="68"/>
      <c r="K379" s="68"/>
      <c r="L379" s="68"/>
      <c r="M379" s="86"/>
      <c r="N379" s="86"/>
      <c r="O379" s="69">
        <f>IF(ISERROR(AVERAGE(Calculations!Q380:AB380)),"",AVERAGE(Calculations!Q380:AB380))</f>
        <v>35</v>
      </c>
      <c r="P379" s="70">
        <f>IF(ISERROR(STDEV(Calculations!Q380:AB380)),"",IF(COUNT(Calculations!Q380:AB380)&lt;3,"N/A",STDEV(Calculations!Q380:AB380)))</f>
        <v>0</v>
      </c>
    </row>
    <row r="380" spans="1:16" ht="15" customHeight="1" x14ac:dyDescent="0.3">
      <c r="A380" s="66" t="str">
        <f>'Gene Table'!D380</f>
        <v>HGDC</v>
      </c>
      <c r="B380" s="18" t="s">
        <v>27161</v>
      </c>
      <c r="C380" s="67">
        <v>40.090000000000003</v>
      </c>
      <c r="D380" s="67">
        <v>38.54</v>
      </c>
      <c r="E380" s="67">
        <v>39.79</v>
      </c>
      <c r="F380" s="68"/>
      <c r="G380" s="68"/>
      <c r="H380" s="68"/>
      <c r="I380" s="68"/>
      <c r="J380" s="68"/>
      <c r="K380" s="68"/>
      <c r="L380" s="68"/>
      <c r="M380" s="86"/>
      <c r="N380" s="86"/>
      <c r="O380" s="69">
        <f>IF(ISERROR(AVERAGE(Calculations!Q381:AB381)),"",AVERAGE(Calculations!Q381:AB381))</f>
        <v>35</v>
      </c>
      <c r="P380" s="70">
        <f>IF(ISERROR(STDEV(Calculations!Q381:AB381)),"",IF(COUNT(Calculations!Q381:AB381)&lt;3,"N/A",STDEV(Calculations!Q381:AB381)))</f>
        <v>0</v>
      </c>
    </row>
    <row r="381" spans="1:16" ht="15" customHeight="1" x14ac:dyDescent="0.3">
      <c r="A381" s="66" t="str">
        <f>'Gene Table'!D381</f>
        <v>RTC</v>
      </c>
      <c r="B381" s="18" t="s">
        <v>27162</v>
      </c>
      <c r="C381" s="67">
        <v>21.25</v>
      </c>
      <c r="D381" s="67">
        <v>21.2</v>
      </c>
      <c r="E381" s="67">
        <v>21.44</v>
      </c>
      <c r="F381" s="68"/>
      <c r="G381" s="68"/>
      <c r="H381" s="68"/>
      <c r="I381" s="68"/>
      <c r="J381" s="68"/>
      <c r="K381" s="68"/>
      <c r="L381" s="68"/>
      <c r="M381" s="86"/>
      <c r="N381" s="86"/>
      <c r="O381" s="69">
        <f>IF(ISERROR(AVERAGE(Calculations!Q382:AB382)),"",AVERAGE(Calculations!Q382:AB382))</f>
        <v>21.296666666666667</v>
      </c>
      <c r="P381" s="70">
        <f>IF(ISERROR(STDEV(Calculations!Q382:AB382)),"",IF(COUNT(Calculations!Q382:AB382)&lt;3,"N/A",STDEV(Calculations!Q382:AB382)))</f>
        <v>0.12662279942148486</v>
      </c>
    </row>
    <row r="382" spans="1:16" ht="15" customHeight="1" x14ac:dyDescent="0.3">
      <c r="A382" s="66" t="str">
        <f>'Gene Table'!D382</f>
        <v>RTC</v>
      </c>
      <c r="B382" s="18" t="s">
        <v>27163</v>
      </c>
      <c r="C382" s="67">
        <v>21.19</v>
      </c>
      <c r="D382" s="67">
        <v>21.15</v>
      </c>
      <c r="E382" s="67">
        <v>21.43</v>
      </c>
      <c r="F382" s="68"/>
      <c r="G382" s="68"/>
      <c r="H382" s="68"/>
      <c r="I382" s="68"/>
      <c r="J382" s="68"/>
      <c r="K382" s="68"/>
      <c r="L382" s="68"/>
      <c r="M382" s="86"/>
      <c r="N382" s="86"/>
      <c r="O382" s="69">
        <f>IF(ISERROR(AVERAGE(Calculations!Q383:AB383)),"",AVERAGE(Calculations!Q383:AB383))</f>
        <v>21.256666666666668</v>
      </c>
      <c r="P382" s="70">
        <f>IF(ISERROR(STDEV(Calculations!Q383:AB383)),"",IF(COUNT(Calculations!Q383:AB383)&lt;3,"N/A",STDEV(Calculations!Q383:AB383)))</f>
        <v>0.15143755588800736</v>
      </c>
    </row>
    <row r="383" spans="1:16" ht="15" customHeight="1" x14ac:dyDescent="0.3">
      <c r="A383" s="66" t="str">
        <f>'Gene Table'!D383</f>
        <v>RTC</v>
      </c>
      <c r="B383" s="18" t="s">
        <v>27164</v>
      </c>
      <c r="C383" s="67">
        <v>21.36</v>
      </c>
      <c r="D383" s="67">
        <v>21.23</v>
      </c>
      <c r="E383" s="67">
        <v>21.56</v>
      </c>
      <c r="F383" s="68"/>
      <c r="G383" s="68"/>
      <c r="H383" s="68"/>
      <c r="I383" s="68"/>
      <c r="J383" s="68"/>
      <c r="K383" s="68"/>
      <c r="L383" s="68"/>
      <c r="M383" s="86"/>
      <c r="N383" s="86"/>
      <c r="O383" s="69">
        <f>IF(ISERROR(AVERAGE(Calculations!Q384:AB384)),"",AVERAGE(Calculations!Q384:AB384))</f>
        <v>21.383333333333336</v>
      </c>
      <c r="P383" s="70">
        <f>IF(ISERROR(STDEV(Calculations!Q384:AB384)),"",IF(COUNT(Calculations!Q384:AB384)&lt;3,"N/A",STDEV(Calculations!Q384:AB384)))</f>
        <v>0.16623276853055494</v>
      </c>
    </row>
    <row r="384" spans="1:16" ht="15" customHeight="1" x14ac:dyDescent="0.3">
      <c r="A384" s="66" t="str">
        <f>'Gene Table'!D384</f>
        <v>PPC</v>
      </c>
      <c r="B384" s="18" t="s">
        <v>27165</v>
      </c>
      <c r="C384" s="67">
        <v>17.510000000000002</v>
      </c>
      <c r="D384" s="67">
        <v>17.53</v>
      </c>
      <c r="E384" s="67">
        <v>17.61</v>
      </c>
      <c r="F384" s="68"/>
      <c r="G384" s="68"/>
      <c r="H384" s="68"/>
      <c r="I384" s="68"/>
      <c r="J384" s="68"/>
      <c r="K384" s="68"/>
      <c r="L384" s="68"/>
      <c r="M384" s="86"/>
      <c r="N384" s="86"/>
      <c r="O384" s="69">
        <f>IF(ISERROR(AVERAGE(Calculations!Q385:AB385)),"",AVERAGE(Calculations!Q385:AB385))</f>
        <v>17.55</v>
      </c>
      <c r="P384" s="70">
        <f>IF(ISERROR(STDEV(Calculations!Q385:AB385)),"",IF(COUNT(Calculations!Q385:AB385)&lt;3,"N/A",STDEV(Calculations!Q385:AB385)))</f>
        <v>5.2915026221290684E-2</v>
      </c>
    </row>
    <row r="385" spans="1:16" ht="15" customHeight="1" x14ac:dyDescent="0.3">
      <c r="A385" s="66" t="str">
        <f>'Gene Table'!D385</f>
        <v>PPC</v>
      </c>
      <c r="B385" s="18" t="s">
        <v>27166</v>
      </c>
      <c r="C385" s="67">
        <v>17.64</v>
      </c>
      <c r="D385" s="67">
        <v>17.41</v>
      </c>
      <c r="E385" s="67">
        <v>17.54</v>
      </c>
      <c r="F385" s="68"/>
      <c r="G385" s="68"/>
      <c r="H385" s="68"/>
      <c r="I385" s="68"/>
      <c r="J385" s="68"/>
      <c r="K385" s="68"/>
      <c r="L385" s="68"/>
      <c r="M385" s="86"/>
      <c r="N385" s="86"/>
      <c r="O385" s="69">
        <f>IF(ISERROR(AVERAGE(Calculations!Q386:AB386)),"",AVERAGE(Calculations!Q386:AB386))</f>
        <v>17.529999999999998</v>
      </c>
      <c r="P385" s="70">
        <f>IF(ISERROR(STDEV(Calculations!Q386:AB386)),"",IF(COUNT(Calculations!Q386:AB386)&lt;3,"N/A",STDEV(Calculations!Q386:AB386)))</f>
        <v>0.11532562594670812</v>
      </c>
    </row>
    <row r="386" spans="1:16" ht="15" customHeight="1" x14ac:dyDescent="0.3">
      <c r="A386" s="66" t="str">
        <f>'Gene Table'!D386</f>
        <v>PPC</v>
      </c>
      <c r="B386" s="18" t="s">
        <v>27167</v>
      </c>
      <c r="C386" s="67">
        <v>17.899999999999999</v>
      </c>
      <c r="D386" s="67">
        <v>17.93</v>
      </c>
      <c r="E386" s="67">
        <v>17.66</v>
      </c>
      <c r="F386" s="68"/>
      <c r="G386" s="68"/>
      <c r="H386" s="68"/>
      <c r="I386" s="68"/>
      <c r="J386" s="68"/>
      <c r="K386" s="68"/>
      <c r="L386" s="68"/>
      <c r="M386" s="86"/>
      <c r="N386" s="86"/>
      <c r="O386" s="69">
        <f>IF(ISERROR(AVERAGE(Calculations!Q387:AB387)),"",AVERAGE(Calculations!Q387:AB387))</f>
        <v>17.829999999999998</v>
      </c>
      <c r="P386" s="70">
        <f>IF(ISERROR(STDEV(Calculations!Q387:AB387)),"",IF(COUNT(Calculations!Q387:AB387)&lt;3,"N/A",STDEV(Calculations!Q387:AB387)))</f>
        <v>0.1479864858694869</v>
      </c>
    </row>
  </sheetData>
  <mergeCells count="3">
    <mergeCell ref="A1:A2"/>
    <mergeCell ref="B1:B2"/>
    <mergeCell ref="C1:P1"/>
  </mergeCells>
  <conditionalFormatting sqref="C99:N386">
    <cfRule type="cellIs" dxfId="9" priority="1" stopIfTrue="1" operator="greaterThanOrEqual">
      <formula>35</formula>
    </cfRule>
    <cfRule type="cellIs" dxfId="8" priority="2" stopIfTrue="1" operator="equal">
      <formula>0</formula>
    </cfRule>
  </conditionalFormatting>
  <conditionalFormatting sqref="C3:O386">
    <cfRule type="cellIs" dxfId="7" priority="4" stopIfTrue="1" operator="equal">
      <formula>0</formula>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ellIs" priority="3" stopIfTrue="1" operator="greaterThanOrEqual" id="{8CA5CCEF-A1B2-4CD2-ADC6-AF53315995C0}">
            <xm:f>Calculations!$C$389</xm:f>
            <x14:dxf>
              <font>
                <b/>
                <i val="0"/>
                <condense val="0"/>
                <extend val="0"/>
                <color indexed="10"/>
              </font>
            </x14:dxf>
          </x14:cfRule>
          <xm:sqref>C3:O386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C24"/>
  <sheetViews>
    <sheetView workbookViewId="0">
      <selection sqref="A1:A2"/>
    </sheetView>
  </sheetViews>
  <sheetFormatPr defaultColWidth="6.58203125" defaultRowHeight="15" customHeight="1" x14ac:dyDescent="0.3"/>
  <cols>
    <col min="1" max="1" width="25.58203125" style="55" customWidth="1"/>
    <col min="2" max="2" width="6.58203125" style="55"/>
    <col min="3" max="14" width="8.58203125" style="55" customWidth="1"/>
    <col min="15" max="15" width="6.58203125" style="55"/>
    <col min="16" max="16" width="25.58203125" style="55" customWidth="1"/>
    <col min="17" max="17" width="6.58203125" style="55"/>
    <col min="18" max="29" width="8.58203125" style="55" customWidth="1"/>
    <col min="30" max="16384" width="6.58203125" style="55"/>
  </cols>
  <sheetData>
    <row r="1" spans="1:29" s="45" customFormat="1" ht="15" customHeight="1" x14ac:dyDescent="0.3">
      <c r="A1" s="163" t="s">
        <v>32257</v>
      </c>
      <c r="B1" s="151" t="s">
        <v>28</v>
      </c>
      <c r="C1" s="142" t="str">
        <f>Results!C2</f>
        <v>Test Group</v>
      </c>
      <c r="D1" s="156"/>
      <c r="E1" s="156"/>
      <c r="F1" s="156"/>
      <c r="G1" s="156"/>
      <c r="H1" s="156"/>
      <c r="I1" s="156"/>
      <c r="J1" s="156"/>
      <c r="K1" s="156"/>
      <c r="L1" s="156"/>
      <c r="M1" s="156"/>
      <c r="N1" s="143"/>
      <c r="O1" s="55"/>
      <c r="P1" s="163" t="s">
        <v>32257</v>
      </c>
      <c r="Q1" s="151" t="s">
        <v>28</v>
      </c>
      <c r="R1" s="142" t="str">
        <f>Results!D2</f>
        <v>Control Group</v>
      </c>
      <c r="S1" s="156"/>
      <c r="T1" s="156"/>
      <c r="U1" s="156"/>
      <c r="V1" s="156"/>
      <c r="W1" s="156"/>
      <c r="X1" s="156"/>
      <c r="Y1" s="156"/>
      <c r="Z1" s="156"/>
      <c r="AA1" s="156"/>
      <c r="AB1" s="156"/>
      <c r="AC1" s="143"/>
    </row>
    <row r="2" spans="1:29" ht="15" customHeight="1" x14ac:dyDescent="0.3">
      <c r="A2" s="164"/>
      <c r="B2" s="151"/>
      <c r="C2" s="81" t="s">
        <v>32245</v>
      </c>
      <c r="D2" s="81" t="s">
        <v>32246</v>
      </c>
      <c r="E2" s="81" t="s">
        <v>32247</v>
      </c>
      <c r="F2" s="81" t="s">
        <v>32248</v>
      </c>
      <c r="G2" s="81" t="s">
        <v>32249</v>
      </c>
      <c r="H2" s="81" t="s">
        <v>32250</v>
      </c>
      <c r="I2" s="81" t="s">
        <v>32251</v>
      </c>
      <c r="J2" s="81" t="s">
        <v>32252</v>
      </c>
      <c r="K2" s="81" t="s">
        <v>32253</v>
      </c>
      <c r="L2" s="81" t="s">
        <v>32254</v>
      </c>
      <c r="M2" s="81" t="s">
        <v>32284</v>
      </c>
      <c r="N2" s="81" t="s">
        <v>32285</v>
      </c>
      <c r="P2" s="164"/>
      <c r="Q2" s="151"/>
      <c r="R2" s="81" t="s">
        <v>32245</v>
      </c>
      <c r="S2" s="81" t="s">
        <v>32246</v>
      </c>
      <c r="T2" s="81" t="s">
        <v>32247</v>
      </c>
      <c r="U2" s="81" t="s">
        <v>32248</v>
      </c>
      <c r="V2" s="81" t="s">
        <v>32249</v>
      </c>
      <c r="W2" s="81" t="s">
        <v>32250</v>
      </c>
      <c r="X2" s="81" t="s">
        <v>32251</v>
      </c>
      <c r="Y2" s="81" t="s">
        <v>32252</v>
      </c>
      <c r="Z2" s="81" t="s">
        <v>32253</v>
      </c>
      <c r="AA2" s="81" t="s">
        <v>32254</v>
      </c>
      <c r="AB2" s="81" t="s">
        <v>32284</v>
      </c>
      <c r="AC2" s="81" t="s">
        <v>32285</v>
      </c>
    </row>
    <row r="3" spans="1:29" ht="15" customHeight="1" x14ac:dyDescent="0.3">
      <c r="A3" s="75" t="str">
        <f>'Gene Table'!D373</f>
        <v>ACTB</v>
      </c>
      <c r="B3" s="76" t="str">
        <f>IF(A3="","",IF(VLOOKUP($A3,'Test Sample Data'!$A$3:$N$386,2,FALSE)=0,"",VLOOKUP($A3,'Test Sample Data'!$A$3:$N$386,2,FALSE)))</f>
        <v>P11</v>
      </c>
      <c r="C3" s="18">
        <f>IF(A3="","",IF(VLOOKUP($A3,Calculations!$A$4:$N$387,3,FALSE)=0,"",VLOOKUP($A3,Calculations!$A$4:$N$387,3,FALSE)))</f>
        <v>26.64</v>
      </c>
      <c r="D3" s="18">
        <f>IF(A3="","",IF(VLOOKUP($A3,Calculations!$A$4:$N$387,4,FALSE)=0,"",VLOOKUP($A3,Calculations!$A$4:$N$387,4,FALSE)))</f>
        <v>26.73</v>
      </c>
      <c r="E3" s="18">
        <f>IF(A3="","",IF(VLOOKUP($A3,Calculations!$A$4:$N$387,5,FALSE)=0,"",VLOOKUP($A3,Calculations!$A$4:$N$387,5,FALSE)))</f>
        <v>26.7</v>
      </c>
      <c r="F3" s="18" t="str">
        <f>IF(A3="","",IF(VLOOKUP($A3,Calculations!$A$4:$N$387,6,FALSE)=0,"",VLOOKUP($A3,Calculations!$A$4:$N$387,6,FALSE)))</f>
        <v/>
      </c>
      <c r="G3" s="18" t="str">
        <f>IF(A3="","",IF(VLOOKUP($A3,Calculations!$A$4:$N$387,7,FALSE)=0,"",VLOOKUP($A3,Calculations!$A$4:$N$387,7,FALSE)))</f>
        <v/>
      </c>
      <c r="H3" s="18" t="str">
        <f>IF(A3="","",IF(VLOOKUP($A3,Calculations!$A$4:$N$387,8,FALSE)=0,"",VLOOKUP($A3,Calculations!$A$4:$N$387,8,FALSE)))</f>
        <v/>
      </c>
      <c r="I3" s="18" t="str">
        <f>IF(A3="","",IF(VLOOKUP($A3,Calculations!$A$4:$N$387,9,FALSE)=0,"",VLOOKUP($A3,Calculations!$A$4:$N$387,9,FALSE)))</f>
        <v/>
      </c>
      <c r="J3" s="18" t="str">
        <f>IF(A3="","",IF(VLOOKUP($A3,Calculations!$A$4:$N$387,10,FALSE)=0,"",VLOOKUP($A3,Calculations!$A$4:$N$387,10,FALSE)))</f>
        <v/>
      </c>
      <c r="K3" s="18" t="str">
        <f>IF(A3="","",IF(VLOOKUP($A3,Calculations!$A$4:$N$387,11,FALSE)=0,"",VLOOKUP($A3,Calculations!$A$4:$N$387,11,FALSE)))</f>
        <v/>
      </c>
      <c r="L3" s="18" t="str">
        <f>IF(A3="","",IF(VLOOKUP($A3,Calculations!$A$4:$N$387,12,FALSE)=0,"",VLOOKUP($A3,Calculations!$A$4:$N$387,12,FALSE)))</f>
        <v/>
      </c>
      <c r="M3" s="18" t="str">
        <f>IF(B3="","",IF(VLOOKUP($A3,Calculations!$A$4:$N$387,13,FALSE)=0,"",VLOOKUP($A3,Calculations!$A$4:$N$387,13,FALSE)))</f>
        <v/>
      </c>
      <c r="N3" s="18" t="str">
        <f>IF(C3="","",IF(VLOOKUP($A3,Calculations!$A$4:$N$387,14,FALSE)=0,"",VLOOKUP($A3,Calculations!$A$4:$N$387,14,FALSE)))</f>
        <v/>
      </c>
      <c r="P3" s="88" t="str">
        <f t="shared" ref="P3:P22" si="0">IF(A3=0,"",A3)</f>
        <v>ACTB</v>
      </c>
      <c r="Q3" s="76" t="str">
        <f>IF(P3="","",IF(VLOOKUP($A3,'Control Sample Data'!$A$3:$N$386,2,FALSE)=0,"",VLOOKUP($A3,'Control Sample Data'!$A$3:$N$386,2,FALSE)))</f>
        <v>P11</v>
      </c>
      <c r="R3" s="18">
        <f>IF(P3="","",IF(VLOOKUP($A3,Calculations!$O$4:$AB$387,3,FALSE)=0,"",VLOOKUP($A3,Calculations!$O$4:$AB$387,3,FALSE)))</f>
        <v>26.25</v>
      </c>
      <c r="S3" s="18">
        <f>IF(P3="","",IF(VLOOKUP($A3,Calculations!$O$4:$AB$387,4,FALSE)=0,"",VLOOKUP($A3,Calculations!$O$4:$AB$387,4,FALSE)))</f>
        <v>26.23</v>
      </c>
      <c r="T3" s="18">
        <f>IF(P3="","",IF(VLOOKUP($A3,Calculations!$O$4:$AB$387,5,FALSE)=0,"",VLOOKUP($A3,Calculations!$O$4:$AB$387,5,FALSE)))</f>
        <v>26.38</v>
      </c>
      <c r="U3" s="18" t="str">
        <f>IF(P3="","",IF(VLOOKUP($A3,Calculations!$O$4:$AB$387,6,FALSE)=0,"",VLOOKUP($A3,Calculations!$O$4:$AB$387,6,FALSE)))</f>
        <v/>
      </c>
      <c r="V3" s="18" t="str">
        <f>IF(P3="","",IF(VLOOKUP($A3,Calculations!$O$4:$AB$387,7,FALSE)=0,"",VLOOKUP($A3,Calculations!$O$4:$AB$387,7,FALSE)))</f>
        <v/>
      </c>
      <c r="W3" s="18" t="str">
        <f>IF(P3="","",IF(VLOOKUP($A3,Calculations!$O$4:$AB$387,8,FALSE)=0,"",VLOOKUP($A3,Calculations!$O$4:$AB$387,8,FALSE)))</f>
        <v/>
      </c>
      <c r="X3" s="18" t="str">
        <f>IF(P3="","",IF(VLOOKUP($A3,Calculations!$O$4:$AB$387,9,FALSE)=0,"",VLOOKUP($A3,Calculations!$O$4:$AB$387,9,FALSE)))</f>
        <v/>
      </c>
      <c r="Y3" s="18" t="str">
        <f>IF(P3="","",IF(VLOOKUP($A3,Calculations!$O$4:$AB$387,10,FALSE)=0,"",VLOOKUP($A3,Calculations!$O$4:$AB$387,10,FALSE)))</f>
        <v/>
      </c>
      <c r="Z3" s="18" t="str">
        <f>IF(P3="","",IF(VLOOKUP($A3,Calculations!$O$4:$AB$387,11,FALSE)=0,"",VLOOKUP($A3,Calculations!$O$4:$AB$387,11,FALSE)))</f>
        <v/>
      </c>
      <c r="AA3" s="18" t="str">
        <f>IF(P3="","",IF(VLOOKUP($A3,Calculations!$O$4:$AB$387,12,FALSE)=0,"",VLOOKUP($A3,Calculations!$O$4:$AB$387,12,FALSE)))</f>
        <v/>
      </c>
      <c r="AB3" s="18" t="str">
        <f>IF(Q3="","",IF(VLOOKUP($A3,Calculations!$O$4:$AB$387,13,FALSE)=0,"",VLOOKUP($A3,Calculations!$O$4:$AB$387,13,FALSE)))</f>
        <v/>
      </c>
      <c r="AC3" s="18" t="str">
        <f>IF(R3="","",IF(VLOOKUP($A3,Calculations!$O$4:$AB$387,14,FALSE)=0,"",VLOOKUP($A3,Calculations!$O$4:$AB$387,14,FALSE)))</f>
        <v/>
      </c>
    </row>
    <row r="4" spans="1:29" ht="15" customHeight="1" x14ac:dyDescent="0.3">
      <c r="A4" s="75" t="str">
        <f>'Gene Table'!D374</f>
        <v>B2M</v>
      </c>
      <c r="B4" s="76" t="str">
        <f>IF(A4="","",IF(VLOOKUP($A4,'Test Sample Data'!$A$3:$N$386,2,FALSE)=0,"",VLOOKUP($A4,'Test Sample Data'!$A$3:$N$386,2,FALSE)))</f>
        <v>P12</v>
      </c>
      <c r="C4" s="18">
        <f>IF(A4="","",IF(VLOOKUP($A4,Calculations!$A$4:$N$387,3,FALSE)=0,"",VLOOKUP($A4,Calculations!$A$4:$N$387,3,FALSE)))</f>
        <v>20.18</v>
      </c>
      <c r="D4" s="18">
        <f>IF(A4="","",IF(VLOOKUP($A4,Calculations!$A$4:$N$387,4,FALSE)=0,"",VLOOKUP($A4,Calculations!$A$4:$N$387,4,FALSE)))</f>
        <v>20.2</v>
      </c>
      <c r="E4" s="18">
        <f>IF(A4="","",IF(VLOOKUP($A4,Calculations!$A$4:$N$387,5,FALSE)=0,"",VLOOKUP($A4,Calculations!$A$4:$N$387,5,FALSE)))</f>
        <v>20.11</v>
      </c>
      <c r="F4" s="18" t="str">
        <f>IF(A4="","",IF(VLOOKUP($A4,Calculations!$A$4:$N$387,6,FALSE)=0,"",VLOOKUP($A4,Calculations!$A$4:$N$387,6,FALSE)))</f>
        <v/>
      </c>
      <c r="G4" s="18" t="str">
        <f>IF(A4="","",IF(VLOOKUP($A4,Calculations!$A$4:$N$387,7,FALSE)=0,"",VLOOKUP($A4,Calculations!$A$4:$N$387,7,FALSE)))</f>
        <v/>
      </c>
      <c r="H4" s="18" t="str">
        <f>IF(A4="","",IF(VLOOKUP($A4,Calculations!$A$4:$N$387,8,FALSE)=0,"",VLOOKUP($A4,Calculations!$A$4:$N$387,8,FALSE)))</f>
        <v/>
      </c>
      <c r="I4" s="18" t="str">
        <f>IF(A4="","",IF(VLOOKUP($A4,Calculations!$A$4:$N$387,9,FALSE)=0,"",VLOOKUP($A4,Calculations!$A$4:$N$387,9,FALSE)))</f>
        <v/>
      </c>
      <c r="J4" s="18" t="str">
        <f>IF(A4="","",IF(VLOOKUP($A4,Calculations!$A$4:$N$387,10,FALSE)=0,"",VLOOKUP($A4,Calculations!$A$4:$N$387,10,FALSE)))</f>
        <v/>
      </c>
      <c r="K4" s="18" t="str">
        <f>IF(A4="","",IF(VLOOKUP($A4,Calculations!$A$4:$N$387,11,FALSE)=0,"",VLOOKUP($A4,Calculations!$A$4:$N$387,11,FALSE)))</f>
        <v/>
      </c>
      <c r="L4" s="18" t="str">
        <f>IF(A4="","",IF(VLOOKUP($A4,Calculations!$A$4:$N$387,12,FALSE)=0,"",VLOOKUP($A4,Calculations!$A$4:$N$387,12,FALSE)))</f>
        <v/>
      </c>
      <c r="M4" s="18" t="str">
        <f>IF(B4="","",IF(VLOOKUP($A4,Calculations!$A$4:$N$387,13,FALSE)=0,"",VLOOKUP($A4,Calculations!$A$4:$N$387,13,FALSE)))</f>
        <v/>
      </c>
      <c r="N4" s="18" t="str">
        <f>IF(C4="","",IF(VLOOKUP($A4,Calculations!$A$4:$N$387,14,FALSE)=0,"",VLOOKUP($A4,Calculations!$A$4:$N$387,14,FALSE)))</f>
        <v/>
      </c>
      <c r="P4" s="88" t="str">
        <f t="shared" si="0"/>
        <v>B2M</v>
      </c>
      <c r="Q4" s="76" t="str">
        <f>IF(P4="","",IF(VLOOKUP($A4,'Control Sample Data'!$A$3:$N$386,2,FALSE)=0,"",VLOOKUP($A4,'Control Sample Data'!$A$3:$N$386,2,FALSE)))</f>
        <v>P12</v>
      </c>
      <c r="R4" s="18">
        <f>IF(P4="","",IF(VLOOKUP($A4,Calculations!$O$4:$AB$387,3,FALSE)=0,"",VLOOKUP($A4,Calculations!$O$4:$AB$387,3,FALSE)))</f>
        <v>22.3</v>
      </c>
      <c r="S4" s="18">
        <f>IF(P4="","",IF(VLOOKUP($A4,Calculations!$O$4:$AB$387,4,FALSE)=0,"",VLOOKUP($A4,Calculations!$O$4:$AB$387,4,FALSE)))</f>
        <v>22.22</v>
      </c>
      <c r="T4" s="18">
        <f>IF(P4="","",IF(VLOOKUP($A4,Calculations!$O$4:$AB$387,5,FALSE)=0,"",VLOOKUP($A4,Calculations!$O$4:$AB$387,5,FALSE)))</f>
        <v>22.28</v>
      </c>
      <c r="U4" s="18" t="str">
        <f>IF(P4="","",IF(VLOOKUP($A4,Calculations!$O$4:$AB$387,6,FALSE)=0,"",VLOOKUP($A4,Calculations!$O$4:$AB$387,6,FALSE)))</f>
        <v/>
      </c>
      <c r="V4" s="18" t="str">
        <f>IF(P4="","",IF(VLOOKUP($A4,Calculations!$O$4:$AB$387,7,FALSE)=0,"",VLOOKUP($A4,Calculations!$O$4:$AB$387,7,FALSE)))</f>
        <v/>
      </c>
      <c r="W4" s="18" t="str">
        <f>IF(P4="","",IF(VLOOKUP($A4,Calculations!$O$4:$AB$387,8,FALSE)=0,"",VLOOKUP($A4,Calculations!$O$4:$AB$387,8,FALSE)))</f>
        <v/>
      </c>
      <c r="X4" s="18" t="str">
        <f>IF(P4="","",IF(VLOOKUP($A4,Calculations!$O$4:$AB$387,9,FALSE)=0,"",VLOOKUP($A4,Calculations!$O$4:$AB$387,9,FALSE)))</f>
        <v/>
      </c>
      <c r="Y4" s="18" t="str">
        <f>IF(P4="","",IF(VLOOKUP($A4,Calculations!$O$4:$AB$387,10,FALSE)=0,"",VLOOKUP($A4,Calculations!$O$4:$AB$387,10,FALSE)))</f>
        <v/>
      </c>
      <c r="Z4" s="18" t="str">
        <f>IF(P4="","",IF(VLOOKUP($A4,Calculations!$O$4:$AB$387,11,FALSE)=0,"",VLOOKUP($A4,Calculations!$O$4:$AB$387,11,FALSE)))</f>
        <v/>
      </c>
      <c r="AA4" s="18" t="str">
        <f>IF(P4="","",IF(VLOOKUP($A4,Calculations!$O$4:$AB$387,12,FALSE)=0,"",VLOOKUP($A4,Calculations!$O$4:$AB$387,12,FALSE)))</f>
        <v/>
      </c>
      <c r="AB4" s="18" t="str">
        <f>IF(Q4="","",IF(VLOOKUP($A4,Calculations!$O$4:$AB$387,13,FALSE)=0,"",VLOOKUP($A4,Calculations!$O$4:$AB$387,13,FALSE)))</f>
        <v/>
      </c>
      <c r="AC4" s="18" t="str">
        <f>IF(R4="","",IF(VLOOKUP($A4,Calculations!$O$4:$AB$387,14,FALSE)=0,"",VLOOKUP($A4,Calculations!$O$4:$AB$387,14,FALSE)))</f>
        <v/>
      </c>
    </row>
    <row r="5" spans="1:29" ht="15" customHeight="1" x14ac:dyDescent="0.3">
      <c r="A5" s="75" t="str">
        <f>'Gene Table'!D375</f>
        <v>GAPDH</v>
      </c>
      <c r="B5" s="76" t="str">
        <f>IF(A5="","",IF(VLOOKUP($A5,'Test Sample Data'!$A$3:$N$386,2,FALSE)=0,"",VLOOKUP($A5,'Test Sample Data'!$A$3:$N$386,2,FALSE)))</f>
        <v>P13</v>
      </c>
      <c r="C5" s="18">
        <f>IF(A5="","",IF(VLOOKUP($A5,Calculations!$A$4:$N$387,3,FALSE)=0,"",VLOOKUP($A5,Calculations!$A$4:$N$387,3,FALSE)))</f>
        <v>14.21</v>
      </c>
      <c r="D5" s="18">
        <f>IF(A5="","",IF(VLOOKUP($A5,Calculations!$A$4:$N$387,4,FALSE)=0,"",VLOOKUP($A5,Calculations!$A$4:$N$387,4,FALSE)))</f>
        <v>14.67</v>
      </c>
      <c r="E5" s="18">
        <f>IF(A5="","",IF(VLOOKUP($A5,Calculations!$A$4:$N$387,5,FALSE)=0,"",VLOOKUP($A5,Calculations!$A$4:$N$387,5,FALSE)))</f>
        <v>14.65</v>
      </c>
      <c r="F5" s="18" t="str">
        <f>IF(A5="","",IF(VLOOKUP($A5,Calculations!$A$4:$N$387,6,FALSE)=0,"",VLOOKUP($A5,Calculations!$A$4:$N$387,6,FALSE)))</f>
        <v/>
      </c>
      <c r="G5" s="18" t="str">
        <f>IF(A5="","",IF(VLOOKUP($A5,Calculations!$A$4:$N$387,7,FALSE)=0,"",VLOOKUP($A5,Calculations!$A$4:$N$387,7,FALSE)))</f>
        <v/>
      </c>
      <c r="H5" s="18" t="str">
        <f>IF(A5="","",IF(VLOOKUP($A5,Calculations!$A$4:$N$387,8,FALSE)=0,"",VLOOKUP($A5,Calculations!$A$4:$N$387,8,FALSE)))</f>
        <v/>
      </c>
      <c r="I5" s="18" t="str">
        <f>IF(A5="","",IF(VLOOKUP($A5,Calculations!$A$4:$N$387,9,FALSE)=0,"",VLOOKUP($A5,Calculations!$A$4:$N$387,9,FALSE)))</f>
        <v/>
      </c>
      <c r="J5" s="18" t="str">
        <f>IF(A5="","",IF(VLOOKUP($A5,Calculations!$A$4:$N$387,10,FALSE)=0,"",VLOOKUP($A5,Calculations!$A$4:$N$387,10,FALSE)))</f>
        <v/>
      </c>
      <c r="K5" s="18" t="str">
        <f>IF(A5="","",IF(VLOOKUP($A5,Calculations!$A$4:$N$387,11,FALSE)=0,"",VLOOKUP($A5,Calculations!$A$4:$N$387,11,FALSE)))</f>
        <v/>
      </c>
      <c r="L5" s="18" t="str">
        <f>IF(A5="","",IF(VLOOKUP($A5,Calculations!$A$4:$N$387,12,FALSE)=0,"",VLOOKUP($A5,Calculations!$A$4:$N$387,12,FALSE)))</f>
        <v/>
      </c>
      <c r="M5" s="18" t="str">
        <f>IF(B5="","",IF(VLOOKUP($A5,Calculations!$A$4:$N$387,13,FALSE)=0,"",VLOOKUP($A5,Calculations!$A$4:$N$387,13,FALSE)))</f>
        <v/>
      </c>
      <c r="N5" s="18" t="str">
        <f>IF(C5="","",IF(VLOOKUP($A5,Calculations!$A$4:$N$387,14,FALSE)=0,"",VLOOKUP($A5,Calculations!$A$4:$N$387,14,FALSE)))</f>
        <v/>
      </c>
      <c r="P5" s="88" t="str">
        <f t="shared" si="0"/>
        <v>GAPDH</v>
      </c>
      <c r="Q5" s="76" t="str">
        <f>IF(P5="","",IF(VLOOKUP($A5,'Control Sample Data'!$A$3:$N$386,2,FALSE)=0,"",VLOOKUP($A5,'Control Sample Data'!$A$3:$N$386,2,FALSE)))</f>
        <v>P13</v>
      </c>
      <c r="R5" s="18">
        <f>IF(P5="","",IF(VLOOKUP($A5,Calculations!$O$4:$AB$387,3,FALSE)=0,"",VLOOKUP($A5,Calculations!$O$4:$AB$387,3,FALSE)))</f>
        <v>14.08</v>
      </c>
      <c r="S5" s="18">
        <f>IF(P5="","",IF(VLOOKUP($A5,Calculations!$O$4:$AB$387,4,FALSE)=0,"",VLOOKUP($A5,Calculations!$O$4:$AB$387,4,FALSE)))</f>
        <v>14.02</v>
      </c>
      <c r="T5" s="18">
        <f>IF(P5="","",IF(VLOOKUP($A5,Calculations!$O$4:$AB$387,5,FALSE)=0,"",VLOOKUP($A5,Calculations!$O$4:$AB$387,5,FALSE)))</f>
        <v>14.13</v>
      </c>
      <c r="U5" s="18" t="str">
        <f>IF(P5="","",IF(VLOOKUP($A5,Calculations!$O$4:$AB$387,6,FALSE)=0,"",VLOOKUP($A5,Calculations!$O$4:$AB$387,6,FALSE)))</f>
        <v/>
      </c>
      <c r="V5" s="18" t="str">
        <f>IF(P5="","",IF(VLOOKUP($A5,Calculations!$O$4:$AB$387,7,FALSE)=0,"",VLOOKUP($A5,Calculations!$O$4:$AB$387,7,FALSE)))</f>
        <v/>
      </c>
      <c r="W5" s="18" t="str">
        <f>IF(P5="","",IF(VLOOKUP($A5,Calculations!$O$4:$AB$387,8,FALSE)=0,"",VLOOKUP($A5,Calculations!$O$4:$AB$387,8,FALSE)))</f>
        <v/>
      </c>
      <c r="X5" s="18" t="str">
        <f>IF(P5="","",IF(VLOOKUP($A5,Calculations!$O$4:$AB$387,9,FALSE)=0,"",VLOOKUP($A5,Calculations!$O$4:$AB$387,9,FALSE)))</f>
        <v/>
      </c>
      <c r="Y5" s="18" t="str">
        <f>IF(P5="","",IF(VLOOKUP($A5,Calculations!$O$4:$AB$387,10,FALSE)=0,"",VLOOKUP($A5,Calculations!$O$4:$AB$387,10,FALSE)))</f>
        <v/>
      </c>
      <c r="Z5" s="18" t="str">
        <f>IF(P5="","",IF(VLOOKUP($A5,Calculations!$O$4:$AB$387,11,FALSE)=0,"",VLOOKUP($A5,Calculations!$O$4:$AB$387,11,FALSE)))</f>
        <v/>
      </c>
      <c r="AA5" s="18" t="str">
        <f>IF(P5="","",IF(VLOOKUP($A5,Calculations!$O$4:$AB$387,12,FALSE)=0,"",VLOOKUP($A5,Calculations!$O$4:$AB$387,12,FALSE)))</f>
        <v/>
      </c>
      <c r="AB5" s="18" t="str">
        <f>IF(Q5="","",IF(VLOOKUP($A5,Calculations!$O$4:$AB$387,13,FALSE)=0,"",VLOOKUP($A5,Calculations!$O$4:$AB$387,13,FALSE)))</f>
        <v/>
      </c>
      <c r="AC5" s="18" t="str">
        <f>IF(R5="","",IF(VLOOKUP($A5,Calculations!$O$4:$AB$387,14,FALSE)=0,"",VLOOKUP($A5,Calculations!$O$4:$AB$387,14,FALSE)))</f>
        <v/>
      </c>
    </row>
    <row r="6" spans="1:29" ht="15" customHeight="1" x14ac:dyDescent="0.3">
      <c r="A6" s="75" t="str">
        <f>'Gene Table'!D376</f>
        <v>HPRT1</v>
      </c>
      <c r="B6" s="76" t="str">
        <f>IF(A6="","",IF(VLOOKUP($A6,'Test Sample Data'!$A$3:$N$386,2,FALSE)=0,"",VLOOKUP($A6,'Test Sample Data'!$A$3:$N$386,2,FALSE)))</f>
        <v>P14</v>
      </c>
      <c r="C6" s="18">
        <f>IF(A6="","",IF(VLOOKUP($A6,Calculations!$A$4:$N$387,3,FALSE)=0,"",VLOOKUP($A6,Calculations!$A$4:$N$387,3,FALSE)))</f>
        <v>25.01</v>
      </c>
      <c r="D6" s="18">
        <f>IF(A6="","",IF(VLOOKUP($A6,Calculations!$A$4:$N$387,4,FALSE)=0,"",VLOOKUP($A6,Calculations!$A$4:$N$387,4,FALSE)))</f>
        <v>24.19</v>
      </c>
      <c r="E6" s="18">
        <f>IF(A6="","",IF(VLOOKUP($A6,Calculations!$A$4:$N$387,5,FALSE)=0,"",VLOOKUP($A6,Calculations!$A$4:$N$387,5,FALSE)))</f>
        <v>24.09</v>
      </c>
      <c r="F6" s="18" t="str">
        <f>IF(A6="","",IF(VLOOKUP($A6,Calculations!$A$4:$N$387,6,FALSE)=0,"",VLOOKUP($A6,Calculations!$A$4:$N$387,6,FALSE)))</f>
        <v/>
      </c>
      <c r="G6" s="18" t="str">
        <f>IF(A6="","",IF(VLOOKUP($A6,Calculations!$A$4:$N$387,7,FALSE)=0,"",VLOOKUP($A6,Calculations!$A$4:$N$387,7,FALSE)))</f>
        <v/>
      </c>
      <c r="H6" s="18" t="str">
        <f>IF(A6="","",IF(VLOOKUP($A6,Calculations!$A$4:$N$387,8,FALSE)=0,"",VLOOKUP($A6,Calculations!$A$4:$N$387,8,FALSE)))</f>
        <v/>
      </c>
      <c r="I6" s="18" t="str">
        <f>IF(A6="","",IF(VLOOKUP($A6,Calculations!$A$4:$N$387,9,FALSE)=0,"",VLOOKUP($A6,Calculations!$A$4:$N$387,9,FALSE)))</f>
        <v/>
      </c>
      <c r="J6" s="18" t="str">
        <f>IF(A6="","",IF(VLOOKUP($A6,Calculations!$A$4:$N$387,10,FALSE)=0,"",VLOOKUP($A6,Calculations!$A$4:$N$387,10,FALSE)))</f>
        <v/>
      </c>
      <c r="K6" s="18" t="str">
        <f>IF(A6="","",IF(VLOOKUP($A6,Calculations!$A$4:$N$387,11,FALSE)=0,"",VLOOKUP($A6,Calculations!$A$4:$N$387,11,FALSE)))</f>
        <v/>
      </c>
      <c r="L6" s="18" t="str">
        <f>IF(A6="","",IF(VLOOKUP($A6,Calculations!$A$4:$N$387,12,FALSE)=0,"",VLOOKUP($A6,Calculations!$A$4:$N$387,12,FALSE)))</f>
        <v/>
      </c>
      <c r="M6" s="18" t="str">
        <f>IF(B6="","",IF(VLOOKUP($A6,Calculations!$A$4:$N$387,13,FALSE)=0,"",VLOOKUP($A6,Calculations!$A$4:$N$387,13,FALSE)))</f>
        <v/>
      </c>
      <c r="N6" s="18" t="str">
        <f>IF(C6="","",IF(VLOOKUP($A6,Calculations!$A$4:$N$387,14,FALSE)=0,"",VLOOKUP($A6,Calculations!$A$4:$N$387,14,FALSE)))</f>
        <v/>
      </c>
      <c r="P6" s="88" t="str">
        <f t="shared" si="0"/>
        <v>HPRT1</v>
      </c>
      <c r="Q6" s="76" t="str">
        <f>IF(P6="","",IF(VLOOKUP($A6,'Control Sample Data'!$A$3:$N$386,2,FALSE)=0,"",VLOOKUP($A6,'Control Sample Data'!$A$3:$N$386,2,FALSE)))</f>
        <v>P14</v>
      </c>
      <c r="R6" s="18">
        <f>IF(P6="","",IF(VLOOKUP($A6,Calculations!$O$4:$AB$387,3,FALSE)=0,"",VLOOKUP($A6,Calculations!$O$4:$AB$387,3,FALSE)))</f>
        <v>24.52</v>
      </c>
      <c r="S6" s="18">
        <f>IF(P6="","",IF(VLOOKUP($A6,Calculations!$O$4:$AB$387,4,FALSE)=0,"",VLOOKUP($A6,Calculations!$O$4:$AB$387,4,FALSE)))</f>
        <v>24.44</v>
      </c>
      <c r="T6" s="18">
        <f>IF(P6="","",IF(VLOOKUP($A6,Calculations!$O$4:$AB$387,5,FALSE)=0,"",VLOOKUP($A6,Calculations!$O$4:$AB$387,5,FALSE)))</f>
        <v>24.52</v>
      </c>
      <c r="U6" s="18" t="str">
        <f>IF(P6="","",IF(VLOOKUP($A6,Calculations!$O$4:$AB$387,6,FALSE)=0,"",VLOOKUP($A6,Calculations!$O$4:$AB$387,6,FALSE)))</f>
        <v/>
      </c>
      <c r="V6" s="18" t="str">
        <f>IF(P6="","",IF(VLOOKUP($A6,Calculations!$O$4:$AB$387,7,FALSE)=0,"",VLOOKUP($A6,Calculations!$O$4:$AB$387,7,FALSE)))</f>
        <v/>
      </c>
      <c r="W6" s="18" t="str">
        <f>IF(P6="","",IF(VLOOKUP($A6,Calculations!$O$4:$AB$387,8,FALSE)=0,"",VLOOKUP($A6,Calculations!$O$4:$AB$387,8,FALSE)))</f>
        <v/>
      </c>
      <c r="X6" s="18" t="str">
        <f>IF(P6="","",IF(VLOOKUP($A6,Calculations!$O$4:$AB$387,9,FALSE)=0,"",VLOOKUP($A6,Calculations!$O$4:$AB$387,9,FALSE)))</f>
        <v/>
      </c>
      <c r="Y6" s="18" t="str">
        <f>IF(P6="","",IF(VLOOKUP($A6,Calculations!$O$4:$AB$387,10,FALSE)=0,"",VLOOKUP($A6,Calculations!$O$4:$AB$387,10,FALSE)))</f>
        <v/>
      </c>
      <c r="Z6" s="18" t="str">
        <f>IF(P6="","",IF(VLOOKUP($A6,Calculations!$O$4:$AB$387,11,FALSE)=0,"",VLOOKUP($A6,Calculations!$O$4:$AB$387,11,FALSE)))</f>
        <v/>
      </c>
      <c r="AA6" s="18" t="str">
        <f>IF(P6="","",IF(VLOOKUP($A6,Calculations!$O$4:$AB$387,12,FALSE)=0,"",VLOOKUP($A6,Calculations!$O$4:$AB$387,12,FALSE)))</f>
        <v/>
      </c>
      <c r="AB6" s="18" t="str">
        <f>IF(Q6="","",IF(VLOOKUP($A6,Calculations!$O$4:$AB$387,13,FALSE)=0,"",VLOOKUP($A6,Calculations!$O$4:$AB$387,13,FALSE)))</f>
        <v/>
      </c>
      <c r="AC6" s="18" t="str">
        <f>IF(R6="","",IF(VLOOKUP($A6,Calculations!$O$4:$AB$387,14,FALSE)=0,"",VLOOKUP($A6,Calculations!$O$4:$AB$387,14,FALSE)))</f>
        <v/>
      </c>
    </row>
    <row r="7" spans="1:29" ht="15" customHeight="1" x14ac:dyDescent="0.3">
      <c r="A7" s="75" t="str">
        <f>'Gene Table'!D377</f>
        <v>RPLP0</v>
      </c>
      <c r="B7" s="76" t="str">
        <f>IF(A7="","",IF(VLOOKUP($A7,'Test Sample Data'!$A$3:$N$386,2,FALSE)=0,"",VLOOKUP($A7,'Test Sample Data'!$A$3:$N$386,2,FALSE)))</f>
        <v>P15</v>
      </c>
      <c r="C7" s="18">
        <f>IF(A7="","",IF(VLOOKUP($A7,Calculations!$A$4:$N$387,3,FALSE)=0,"",VLOOKUP($A7,Calculations!$A$4:$N$387,3,FALSE)))</f>
        <v>18.920000000000002</v>
      </c>
      <c r="D7" s="18">
        <f>IF(A7="","",IF(VLOOKUP($A7,Calculations!$A$4:$N$387,4,FALSE)=0,"",VLOOKUP($A7,Calculations!$A$4:$N$387,4,FALSE)))</f>
        <v>18.96</v>
      </c>
      <c r="E7" s="18">
        <f>IF(A7="","",IF(VLOOKUP($A7,Calculations!$A$4:$N$387,5,FALSE)=0,"",VLOOKUP($A7,Calculations!$A$4:$N$387,5,FALSE)))</f>
        <v>18.850000000000001</v>
      </c>
      <c r="F7" s="18" t="str">
        <f>IF(A7="","",IF(VLOOKUP($A7,Calculations!$A$4:$N$387,6,FALSE)=0,"",VLOOKUP($A7,Calculations!$A$4:$N$387,6,FALSE)))</f>
        <v/>
      </c>
      <c r="G7" s="18" t="str">
        <f>IF(A7="","",IF(VLOOKUP($A7,Calculations!$A$4:$N$387,7,FALSE)=0,"",VLOOKUP($A7,Calculations!$A$4:$N$387,7,FALSE)))</f>
        <v/>
      </c>
      <c r="H7" s="18" t="str">
        <f>IF(A7="","",IF(VLOOKUP($A7,Calculations!$A$4:$N$387,8,FALSE)=0,"",VLOOKUP($A7,Calculations!$A$4:$N$387,8,FALSE)))</f>
        <v/>
      </c>
      <c r="I7" s="18" t="str">
        <f>IF(A7="","",IF(VLOOKUP($A7,Calculations!$A$4:$N$387,9,FALSE)=0,"",VLOOKUP($A7,Calculations!$A$4:$N$387,9,FALSE)))</f>
        <v/>
      </c>
      <c r="J7" s="18" t="str">
        <f>IF(A7="","",IF(VLOOKUP($A7,Calculations!$A$4:$N$387,10,FALSE)=0,"",VLOOKUP($A7,Calculations!$A$4:$N$387,10,FALSE)))</f>
        <v/>
      </c>
      <c r="K7" s="18" t="str">
        <f>IF(A7="","",IF(VLOOKUP($A7,Calculations!$A$4:$N$387,11,FALSE)=0,"",VLOOKUP($A7,Calculations!$A$4:$N$387,11,FALSE)))</f>
        <v/>
      </c>
      <c r="L7" s="18" t="str">
        <f>IF(A7="","",IF(VLOOKUP($A7,Calculations!$A$4:$N$387,12,FALSE)=0,"",VLOOKUP($A7,Calculations!$A$4:$N$387,12,FALSE)))</f>
        <v/>
      </c>
      <c r="M7" s="18" t="str">
        <f>IF(B7="","",IF(VLOOKUP($A7,Calculations!$A$4:$N$387,13,FALSE)=0,"",VLOOKUP($A7,Calculations!$A$4:$N$387,13,FALSE)))</f>
        <v/>
      </c>
      <c r="N7" s="18" t="str">
        <f>IF(C7="","",IF(VLOOKUP($A7,Calculations!$A$4:$N$387,14,FALSE)=0,"",VLOOKUP($A7,Calculations!$A$4:$N$387,14,FALSE)))</f>
        <v/>
      </c>
      <c r="P7" s="88" t="str">
        <f t="shared" si="0"/>
        <v>RPLP0</v>
      </c>
      <c r="Q7" s="76" t="str">
        <f>IF(P7="","",IF(VLOOKUP($A7,'Control Sample Data'!$A$3:$N$386,2,FALSE)=0,"",VLOOKUP($A7,'Control Sample Data'!$A$3:$N$386,2,FALSE)))</f>
        <v>P15</v>
      </c>
      <c r="R7" s="18">
        <f>IF(P7="","",IF(VLOOKUP($A7,Calculations!$O$4:$AB$387,3,FALSE)=0,"",VLOOKUP($A7,Calculations!$O$4:$AB$387,3,FALSE)))</f>
        <v>18.559999999999999</v>
      </c>
      <c r="S7" s="18">
        <f>IF(P7="","",IF(VLOOKUP($A7,Calculations!$O$4:$AB$387,4,FALSE)=0,"",VLOOKUP($A7,Calculations!$O$4:$AB$387,4,FALSE)))</f>
        <v>18.350000000000001</v>
      </c>
      <c r="T7" s="18">
        <f>IF(P7="","",IF(VLOOKUP($A7,Calculations!$O$4:$AB$387,5,FALSE)=0,"",VLOOKUP($A7,Calculations!$O$4:$AB$387,5,FALSE)))</f>
        <v>18.739999999999998</v>
      </c>
      <c r="U7" s="18" t="str">
        <f>IF(P7="","",IF(VLOOKUP($A7,Calculations!$O$4:$AB$387,6,FALSE)=0,"",VLOOKUP($A7,Calculations!$O$4:$AB$387,6,FALSE)))</f>
        <v/>
      </c>
      <c r="V7" s="18" t="str">
        <f>IF(P7="","",IF(VLOOKUP($A7,Calculations!$O$4:$AB$387,7,FALSE)=0,"",VLOOKUP($A7,Calculations!$O$4:$AB$387,7,FALSE)))</f>
        <v/>
      </c>
      <c r="W7" s="18" t="str">
        <f>IF(P7="","",IF(VLOOKUP($A7,Calculations!$O$4:$AB$387,8,FALSE)=0,"",VLOOKUP($A7,Calculations!$O$4:$AB$387,8,FALSE)))</f>
        <v/>
      </c>
      <c r="X7" s="18" t="str">
        <f>IF(P7="","",IF(VLOOKUP($A7,Calculations!$O$4:$AB$387,9,FALSE)=0,"",VLOOKUP($A7,Calculations!$O$4:$AB$387,9,FALSE)))</f>
        <v/>
      </c>
      <c r="Y7" s="18" t="str">
        <f>IF(P7="","",IF(VLOOKUP($A7,Calculations!$O$4:$AB$387,10,FALSE)=0,"",VLOOKUP($A7,Calculations!$O$4:$AB$387,10,FALSE)))</f>
        <v/>
      </c>
      <c r="Z7" s="18" t="str">
        <f>IF(P7="","",IF(VLOOKUP($A7,Calculations!$O$4:$AB$387,11,FALSE)=0,"",VLOOKUP($A7,Calculations!$O$4:$AB$387,11,FALSE)))</f>
        <v/>
      </c>
      <c r="AA7" s="18" t="str">
        <f>IF(P7="","",IF(VLOOKUP($A7,Calculations!$O$4:$AB$387,12,FALSE)=0,"",VLOOKUP($A7,Calculations!$O$4:$AB$387,12,FALSE)))</f>
        <v/>
      </c>
      <c r="AB7" s="18" t="str">
        <f>IF(Q7="","",IF(VLOOKUP($A7,Calculations!$O$4:$AB$387,13,FALSE)=0,"",VLOOKUP($A7,Calculations!$O$4:$AB$387,13,FALSE)))</f>
        <v/>
      </c>
      <c r="AC7" s="18" t="str">
        <f>IF(R7="","",IF(VLOOKUP($A7,Calculations!$O$4:$AB$387,14,FALSE)=0,"",VLOOKUP($A7,Calculations!$O$4:$AB$387,14,FALSE)))</f>
        <v/>
      </c>
    </row>
    <row r="8" spans="1:29" ht="15" customHeight="1" x14ac:dyDescent="0.3">
      <c r="A8" s="67"/>
      <c r="B8" s="76" t="str">
        <f>IF(A8="","",IF(VLOOKUP($A8,'Test Sample Data'!$A$3:$N$386,2,FALSE)=0,"",VLOOKUP($A8,'Test Sample Data'!$A$3:$N$386,2,FALSE)))</f>
        <v/>
      </c>
      <c r="C8" s="18" t="str">
        <f>IF(A8="","",IF(VLOOKUP($A8,Calculations!$A$4:$N$387,3,FALSE)=0,"",VLOOKUP($A8,Calculations!$A$4:$N$387,3,FALSE)))</f>
        <v/>
      </c>
      <c r="D8" s="18" t="str">
        <f>IF(A8="","",IF(VLOOKUP($A8,Calculations!$A$4:$N$387,4,FALSE)=0,"",VLOOKUP($A8,Calculations!$A$4:$N$387,4,FALSE)))</f>
        <v/>
      </c>
      <c r="E8" s="18" t="str">
        <f>IF(A8="","",IF(VLOOKUP($A8,Calculations!$A$4:$N$387,5,FALSE)=0,"",VLOOKUP($A8,Calculations!$A$4:$N$387,5,FALSE)))</f>
        <v/>
      </c>
      <c r="F8" s="18" t="str">
        <f>IF(A8="","",IF(VLOOKUP($A8,Calculations!$A$4:$N$387,6,FALSE)=0,"",VLOOKUP($A8,Calculations!$A$4:$N$387,6,FALSE)))</f>
        <v/>
      </c>
      <c r="G8" s="18" t="str">
        <f>IF(A8="","",IF(VLOOKUP($A8,Calculations!$A$4:$N$387,7,FALSE)=0,"",VLOOKUP($A8,Calculations!$A$4:$N$387,7,FALSE)))</f>
        <v/>
      </c>
      <c r="H8" s="18" t="str">
        <f>IF(A8="","",IF(VLOOKUP($A8,Calculations!$A$4:$N$387,8,FALSE)=0,"",VLOOKUP($A8,Calculations!$A$4:$N$387,8,FALSE)))</f>
        <v/>
      </c>
      <c r="I8" s="18" t="str">
        <f>IF(A8="","",IF(VLOOKUP($A8,Calculations!$A$4:$N$387,9,FALSE)=0,"",VLOOKUP($A8,Calculations!$A$4:$N$387,9,FALSE)))</f>
        <v/>
      </c>
      <c r="J8" s="18" t="str">
        <f>IF(A8="","",IF(VLOOKUP($A8,Calculations!$A$4:$N$387,10,FALSE)=0,"",VLOOKUP($A8,Calculations!$A$4:$N$387,10,FALSE)))</f>
        <v/>
      </c>
      <c r="K8" s="18" t="str">
        <f>IF(A8="","",IF(VLOOKUP($A8,Calculations!$A$4:$N$387,11,FALSE)=0,"",VLOOKUP($A8,Calculations!$A$4:$N$387,11,FALSE)))</f>
        <v/>
      </c>
      <c r="L8" s="18" t="str">
        <f>IF(A8="","",IF(VLOOKUP($A8,Calculations!$A$4:$N$387,12,FALSE)=0,"",VLOOKUP($A8,Calculations!$A$4:$N$387,12,FALSE)))</f>
        <v/>
      </c>
      <c r="M8" s="18" t="str">
        <f>IF(B8="","",IF(VLOOKUP($A8,Calculations!$A$4:$N$387,13,FALSE)=0,"",VLOOKUP($A8,Calculations!$A$4:$N$387,13,FALSE)))</f>
        <v/>
      </c>
      <c r="N8" s="18" t="str">
        <f>IF(C8="","",IF(VLOOKUP($A8,Calculations!$A$4:$N$387,14,FALSE)=0,"",VLOOKUP($A8,Calculations!$A$4:$N$387,14,FALSE)))</f>
        <v/>
      </c>
      <c r="P8" s="88" t="str">
        <f t="shared" si="0"/>
        <v/>
      </c>
      <c r="Q8" s="76" t="str">
        <f>IF(P8="","",IF(VLOOKUP($A8,'Control Sample Data'!$A$3:$N$386,2,FALSE)=0,"",VLOOKUP($A8,'Control Sample Data'!$A$3:$N$386,2,FALSE)))</f>
        <v/>
      </c>
      <c r="R8" s="18" t="str">
        <f>IF(P8="","",IF(VLOOKUP($A8,Calculations!$O$4:$AB$387,3,FALSE)=0,"",VLOOKUP($A8,Calculations!$O$4:$AB$387,3,FALSE)))</f>
        <v/>
      </c>
      <c r="S8" s="18" t="str">
        <f>IF(P8="","",IF(VLOOKUP($A8,Calculations!$O$4:$AB$387,4,FALSE)=0,"",VLOOKUP($A8,Calculations!$O$4:$AB$387,4,FALSE)))</f>
        <v/>
      </c>
      <c r="T8" s="18" t="str">
        <f>IF(P8="","",IF(VLOOKUP($A8,Calculations!$O$4:$AB$387,5,FALSE)=0,"",VLOOKUP($A8,Calculations!$O$4:$AB$387,5,FALSE)))</f>
        <v/>
      </c>
      <c r="U8" s="18" t="str">
        <f>IF(P8="","",IF(VLOOKUP($A8,Calculations!$O$4:$AB$387,6,FALSE)=0,"",VLOOKUP($A8,Calculations!$O$4:$AB$387,6,FALSE)))</f>
        <v/>
      </c>
      <c r="V8" s="18" t="str">
        <f>IF(P8="","",IF(VLOOKUP($A8,Calculations!$O$4:$AB$387,7,FALSE)=0,"",VLOOKUP($A8,Calculations!$O$4:$AB$387,7,FALSE)))</f>
        <v/>
      </c>
      <c r="W8" s="18" t="str">
        <f>IF(P8="","",IF(VLOOKUP($A8,Calculations!$O$4:$AB$387,8,FALSE)=0,"",VLOOKUP($A8,Calculations!$O$4:$AB$387,8,FALSE)))</f>
        <v/>
      </c>
      <c r="X8" s="18" t="str">
        <f>IF(P8="","",IF(VLOOKUP($A8,Calculations!$O$4:$AB$387,9,FALSE)=0,"",VLOOKUP($A8,Calculations!$O$4:$AB$387,9,FALSE)))</f>
        <v/>
      </c>
      <c r="Y8" s="18" t="str">
        <f>IF(P8="","",IF(VLOOKUP($A8,Calculations!$O$4:$AB$387,10,FALSE)=0,"",VLOOKUP($A8,Calculations!$O$4:$AB$387,10,FALSE)))</f>
        <v/>
      </c>
      <c r="Z8" s="18" t="str">
        <f>IF(P8="","",IF(VLOOKUP($A8,Calculations!$O$4:$AB$387,11,FALSE)=0,"",VLOOKUP($A8,Calculations!$O$4:$AB$387,11,FALSE)))</f>
        <v/>
      </c>
      <c r="AA8" s="18" t="str">
        <f>IF(P8="","",IF(VLOOKUP($A8,Calculations!$O$4:$AB$387,12,FALSE)=0,"",VLOOKUP($A8,Calculations!$O$4:$AB$387,12,FALSE)))</f>
        <v/>
      </c>
      <c r="AB8" s="18" t="str">
        <f>IF(Q8="","",IF(VLOOKUP($A8,Calculations!$O$4:$AB$387,13,FALSE)=0,"",VLOOKUP($A8,Calculations!$O$4:$AB$387,13,FALSE)))</f>
        <v/>
      </c>
      <c r="AC8" s="18" t="str">
        <f>IF(R8="","",IF(VLOOKUP($A8,Calculations!$O$4:$AB$387,14,FALSE)=0,"",VLOOKUP($A8,Calculations!$O$4:$AB$387,14,FALSE)))</f>
        <v/>
      </c>
    </row>
    <row r="9" spans="1:29" ht="15" customHeight="1" x14ac:dyDescent="0.3">
      <c r="A9" s="67"/>
      <c r="B9" s="76" t="str">
        <f>IF(A9="","",IF(VLOOKUP($A9,'Test Sample Data'!$A$3:$N$386,2,FALSE)=0,"",VLOOKUP($A9,'Test Sample Data'!$A$3:$N$386,2,FALSE)))</f>
        <v/>
      </c>
      <c r="C9" s="18" t="str">
        <f>IF(A9="","",IF(VLOOKUP($A9,Calculations!$A$4:$N$387,3,FALSE)=0,"",VLOOKUP($A9,Calculations!$A$4:$N$387,3,FALSE)))</f>
        <v/>
      </c>
      <c r="D9" s="18" t="str">
        <f>IF(A9="","",IF(VLOOKUP($A9,Calculations!$A$4:$N$387,4,FALSE)=0,"",VLOOKUP($A9,Calculations!$A$4:$N$387,4,FALSE)))</f>
        <v/>
      </c>
      <c r="E9" s="18" t="str">
        <f>IF(A9="","",IF(VLOOKUP($A9,Calculations!$A$4:$N$387,5,FALSE)=0,"",VLOOKUP($A9,Calculations!$A$4:$N$387,5,FALSE)))</f>
        <v/>
      </c>
      <c r="F9" s="18" t="str">
        <f>IF(A9="","",IF(VLOOKUP($A9,Calculations!$A$4:$N$387,6,FALSE)=0,"",VLOOKUP($A9,Calculations!$A$4:$N$387,6,FALSE)))</f>
        <v/>
      </c>
      <c r="G9" s="18" t="str">
        <f>IF(A9="","",IF(VLOOKUP($A9,Calculations!$A$4:$N$387,7,FALSE)=0,"",VLOOKUP($A9,Calculations!$A$4:$N$387,7,FALSE)))</f>
        <v/>
      </c>
      <c r="H9" s="18" t="str">
        <f>IF(A9="","",IF(VLOOKUP($A9,Calculations!$A$4:$N$387,8,FALSE)=0,"",VLOOKUP($A9,Calculations!$A$4:$N$387,8,FALSE)))</f>
        <v/>
      </c>
      <c r="I9" s="18" t="str">
        <f>IF(A9="","",IF(VLOOKUP($A9,Calculations!$A$4:$N$387,9,FALSE)=0,"",VLOOKUP($A9,Calculations!$A$4:$N$387,9,FALSE)))</f>
        <v/>
      </c>
      <c r="J9" s="18" t="str">
        <f>IF(A9="","",IF(VLOOKUP($A9,Calculations!$A$4:$N$387,10,FALSE)=0,"",VLOOKUP($A9,Calculations!$A$4:$N$387,10,FALSE)))</f>
        <v/>
      </c>
      <c r="K9" s="18" t="str">
        <f>IF(A9="","",IF(VLOOKUP($A9,Calculations!$A$4:$N$387,11,FALSE)=0,"",VLOOKUP($A9,Calculations!$A$4:$N$387,11,FALSE)))</f>
        <v/>
      </c>
      <c r="L9" s="18" t="str">
        <f>IF(A9="","",IF(VLOOKUP($A9,Calculations!$A$4:$N$387,12,FALSE)=0,"",VLOOKUP($A9,Calculations!$A$4:$N$387,12,FALSE)))</f>
        <v/>
      </c>
      <c r="M9" s="18" t="str">
        <f>IF(B9="","",IF(VLOOKUP($A9,Calculations!$A$4:$N$387,13,FALSE)=0,"",VLOOKUP($A9,Calculations!$A$4:$N$387,13,FALSE)))</f>
        <v/>
      </c>
      <c r="N9" s="18" t="str">
        <f>IF(C9="","",IF(VLOOKUP($A9,Calculations!$A$4:$N$387,14,FALSE)=0,"",VLOOKUP($A9,Calculations!$A$4:$N$387,14,FALSE)))</f>
        <v/>
      </c>
      <c r="P9" s="88" t="str">
        <f t="shared" si="0"/>
        <v/>
      </c>
      <c r="Q9" s="76" t="str">
        <f>IF(P9="","",IF(VLOOKUP($A9,'Control Sample Data'!$A$3:$N$386,2,FALSE)=0,"",VLOOKUP($A9,'Control Sample Data'!$A$3:$N$386,2,FALSE)))</f>
        <v/>
      </c>
      <c r="R9" s="18" t="str">
        <f>IF(P9="","",IF(VLOOKUP($A9,Calculations!$O$4:$AB$387,3,FALSE)=0,"",VLOOKUP($A9,Calculations!$O$4:$AB$387,3,FALSE)))</f>
        <v/>
      </c>
      <c r="S9" s="18" t="str">
        <f>IF(P9="","",IF(VLOOKUP($A9,Calculations!$O$4:$AB$387,4,FALSE)=0,"",VLOOKUP($A9,Calculations!$O$4:$AB$387,4,FALSE)))</f>
        <v/>
      </c>
      <c r="T9" s="18" t="str">
        <f>IF(P9="","",IF(VLOOKUP($A9,Calculations!$O$4:$AB$387,5,FALSE)=0,"",VLOOKUP($A9,Calculations!$O$4:$AB$387,5,FALSE)))</f>
        <v/>
      </c>
      <c r="U9" s="18" t="str">
        <f>IF(P9="","",IF(VLOOKUP($A9,Calculations!$O$4:$AB$387,6,FALSE)=0,"",VLOOKUP($A9,Calculations!$O$4:$AB$387,6,FALSE)))</f>
        <v/>
      </c>
      <c r="V9" s="18" t="str">
        <f>IF(P9="","",IF(VLOOKUP($A9,Calculations!$O$4:$AB$387,7,FALSE)=0,"",VLOOKUP($A9,Calculations!$O$4:$AB$387,7,FALSE)))</f>
        <v/>
      </c>
      <c r="W9" s="18" t="str">
        <f>IF(P9="","",IF(VLOOKUP($A9,Calculations!$O$4:$AB$387,8,FALSE)=0,"",VLOOKUP($A9,Calculations!$O$4:$AB$387,8,FALSE)))</f>
        <v/>
      </c>
      <c r="X9" s="18" t="str">
        <f>IF(P9="","",IF(VLOOKUP($A9,Calculations!$O$4:$AB$387,9,FALSE)=0,"",VLOOKUP($A9,Calculations!$O$4:$AB$387,9,FALSE)))</f>
        <v/>
      </c>
      <c r="Y9" s="18" t="str">
        <f>IF(P9="","",IF(VLOOKUP($A9,Calculations!$O$4:$AB$387,10,FALSE)=0,"",VLOOKUP($A9,Calculations!$O$4:$AB$387,10,FALSE)))</f>
        <v/>
      </c>
      <c r="Z9" s="18" t="str">
        <f>IF(P9="","",IF(VLOOKUP($A9,Calculations!$O$4:$AB$387,11,FALSE)=0,"",VLOOKUP($A9,Calculations!$O$4:$AB$387,11,FALSE)))</f>
        <v/>
      </c>
      <c r="AA9" s="18" t="str">
        <f>IF(P9="","",IF(VLOOKUP($A9,Calculations!$O$4:$AB$387,12,FALSE)=0,"",VLOOKUP($A9,Calculations!$O$4:$AB$387,12,FALSE)))</f>
        <v/>
      </c>
      <c r="AB9" s="18" t="str">
        <f>IF(Q9="","",IF(VLOOKUP($A9,Calculations!$O$4:$AB$387,13,FALSE)=0,"",VLOOKUP($A9,Calculations!$O$4:$AB$387,13,FALSE)))</f>
        <v/>
      </c>
      <c r="AC9" s="18" t="str">
        <f>IF(R9="","",IF(VLOOKUP($A9,Calculations!$O$4:$AB$387,14,FALSE)=0,"",VLOOKUP($A9,Calculations!$O$4:$AB$387,14,FALSE)))</f>
        <v/>
      </c>
    </row>
    <row r="10" spans="1:29" ht="15" customHeight="1" x14ac:dyDescent="0.3">
      <c r="A10" s="67"/>
      <c r="B10" s="76" t="str">
        <f>IF(A10="","",IF(VLOOKUP($A10,'Test Sample Data'!$A$3:$N$386,2,FALSE)=0,"",VLOOKUP($A10,'Test Sample Data'!$A$3:$N$386,2,FALSE)))</f>
        <v/>
      </c>
      <c r="C10" s="18" t="str">
        <f>IF(A10="","",IF(VLOOKUP($A10,Calculations!$A$4:$N$387,3,FALSE)=0,"",VLOOKUP($A10,Calculations!$A$4:$N$387,3,FALSE)))</f>
        <v/>
      </c>
      <c r="D10" s="18" t="str">
        <f>IF(A10="","",IF(VLOOKUP($A10,Calculations!$A$4:$N$387,4,FALSE)=0,"",VLOOKUP($A10,Calculations!$A$4:$N$387,4,FALSE)))</f>
        <v/>
      </c>
      <c r="E10" s="18" t="str">
        <f>IF(A10="","",IF(VLOOKUP($A10,Calculations!$A$4:$N$387,5,FALSE)=0,"",VLOOKUP($A10,Calculations!$A$4:$N$387,5,FALSE)))</f>
        <v/>
      </c>
      <c r="F10" s="18" t="str">
        <f>IF(A10="","",IF(VLOOKUP($A10,Calculations!$A$4:$N$387,6,FALSE)=0,"",VLOOKUP($A10,Calculations!$A$4:$N$387,6,FALSE)))</f>
        <v/>
      </c>
      <c r="G10" s="18" t="str">
        <f>IF(A10="","",IF(VLOOKUP($A10,Calculations!$A$4:$N$387,7,FALSE)=0,"",VLOOKUP($A10,Calculations!$A$4:$N$387,7,FALSE)))</f>
        <v/>
      </c>
      <c r="H10" s="18" t="str">
        <f>IF(A10="","",IF(VLOOKUP($A10,Calculations!$A$4:$N$387,8,FALSE)=0,"",VLOOKUP($A10,Calculations!$A$4:$N$387,8,FALSE)))</f>
        <v/>
      </c>
      <c r="I10" s="18" t="str">
        <f>IF(A10="","",IF(VLOOKUP($A10,Calculations!$A$4:$N$387,9,FALSE)=0,"",VLOOKUP($A10,Calculations!$A$4:$N$387,9,FALSE)))</f>
        <v/>
      </c>
      <c r="J10" s="18" t="str">
        <f>IF(A10="","",IF(VLOOKUP($A10,Calculations!$A$4:$N$387,10,FALSE)=0,"",VLOOKUP($A10,Calculations!$A$4:$N$387,10,FALSE)))</f>
        <v/>
      </c>
      <c r="K10" s="18" t="str">
        <f>IF(A10="","",IF(VLOOKUP($A10,Calculations!$A$4:$N$387,11,FALSE)=0,"",VLOOKUP($A10,Calculations!$A$4:$N$387,11,FALSE)))</f>
        <v/>
      </c>
      <c r="L10" s="18" t="str">
        <f>IF(A10="","",IF(VLOOKUP($A10,Calculations!$A$4:$N$387,12,FALSE)=0,"",VLOOKUP($A10,Calculations!$A$4:$N$387,12,FALSE)))</f>
        <v/>
      </c>
      <c r="M10" s="18" t="str">
        <f>IF(B10="","",IF(VLOOKUP($A10,Calculations!$A$4:$N$387,13,FALSE)=0,"",VLOOKUP($A10,Calculations!$A$4:$N$387,13,FALSE)))</f>
        <v/>
      </c>
      <c r="N10" s="18" t="str">
        <f>IF(C10="","",IF(VLOOKUP($A10,Calculations!$A$4:$N$387,14,FALSE)=0,"",VLOOKUP($A10,Calculations!$A$4:$N$387,14,FALSE)))</f>
        <v/>
      </c>
      <c r="P10" s="88" t="str">
        <f t="shared" si="0"/>
        <v/>
      </c>
      <c r="Q10" s="76" t="str">
        <f>IF(P10="","",IF(VLOOKUP($A10,'Control Sample Data'!$A$3:$N$386,2,FALSE)=0,"",VLOOKUP($A10,'Control Sample Data'!$A$3:$N$386,2,FALSE)))</f>
        <v/>
      </c>
      <c r="R10" s="18" t="str">
        <f>IF(P10="","",IF(VLOOKUP($A10,Calculations!$O$4:$AB$387,3,FALSE)=0,"",VLOOKUP($A10,Calculations!$O$4:$AB$387,3,FALSE)))</f>
        <v/>
      </c>
      <c r="S10" s="18" t="str">
        <f>IF(P10="","",IF(VLOOKUP($A10,Calculations!$O$4:$AB$387,4,FALSE)=0,"",VLOOKUP($A10,Calculations!$O$4:$AB$387,4,FALSE)))</f>
        <v/>
      </c>
      <c r="T10" s="18" t="str">
        <f>IF(P10="","",IF(VLOOKUP($A10,Calculations!$O$4:$AB$387,5,FALSE)=0,"",VLOOKUP($A10,Calculations!$O$4:$AB$387,5,FALSE)))</f>
        <v/>
      </c>
      <c r="U10" s="18" t="str">
        <f>IF(P10="","",IF(VLOOKUP($A10,Calculations!$O$4:$AB$387,6,FALSE)=0,"",VLOOKUP($A10,Calculations!$O$4:$AB$387,6,FALSE)))</f>
        <v/>
      </c>
      <c r="V10" s="18" t="str">
        <f>IF(P10="","",IF(VLOOKUP($A10,Calculations!$O$4:$AB$387,7,FALSE)=0,"",VLOOKUP($A10,Calculations!$O$4:$AB$387,7,FALSE)))</f>
        <v/>
      </c>
      <c r="W10" s="18" t="str">
        <f>IF(P10="","",IF(VLOOKUP($A10,Calculations!$O$4:$AB$387,8,FALSE)=0,"",VLOOKUP($A10,Calculations!$O$4:$AB$387,8,FALSE)))</f>
        <v/>
      </c>
      <c r="X10" s="18" t="str">
        <f>IF(P10="","",IF(VLOOKUP($A10,Calculations!$O$4:$AB$387,9,FALSE)=0,"",VLOOKUP($A10,Calculations!$O$4:$AB$387,9,FALSE)))</f>
        <v/>
      </c>
      <c r="Y10" s="18" t="str">
        <f>IF(P10="","",IF(VLOOKUP($A10,Calculations!$O$4:$AB$387,10,FALSE)=0,"",VLOOKUP($A10,Calculations!$O$4:$AB$387,10,FALSE)))</f>
        <v/>
      </c>
      <c r="Z10" s="18" t="str">
        <f>IF(P10="","",IF(VLOOKUP($A10,Calculations!$O$4:$AB$387,11,FALSE)=0,"",VLOOKUP($A10,Calculations!$O$4:$AB$387,11,FALSE)))</f>
        <v/>
      </c>
      <c r="AA10" s="18" t="str">
        <f>IF(P10="","",IF(VLOOKUP($A10,Calculations!$O$4:$AB$387,12,FALSE)=0,"",VLOOKUP($A10,Calculations!$O$4:$AB$387,12,FALSE)))</f>
        <v/>
      </c>
      <c r="AB10" s="18" t="str">
        <f>IF(Q10="","",IF(VLOOKUP($A10,Calculations!$O$4:$AB$387,13,FALSE)=0,"",VLOOKUP($A10,Calculations!$O$4:$AB$387,13,FALSE)))</f>
        <v/>
      </c>
      <c r="AC10" s="18" t="str">
        <f>IF(R10="","",IF(VLOOKUP($A10,Calculations!$O$4:$AB$387,14,FALSE)=0,"",VLOOKUP($A10,Calculations!$O$4:$AB$387,14,FALSE)))</f>
        <v/>
      </c>
    </row>
    <row r="11" spans="1:29" ht="15" customHeight="1" x14ac:dyDescent="0.3">
      <c r="A11" s="67"/>
      <c r="B11" s="76" t="str">
        <f>IF(A11="","",IF(VLOOKUP($A11,'Test Sample Data'!$A$3:$N$386,2,FALSE)=0,"",VLOOKUP($A11,'Test Sample Data'!$A$3:$N$386,2,FALSE)))</f>
        <v/>
      </c>
      <c r="C11" s="18" t="str">
        <f>IF(A11="","",IF(VLOOKUP($A11,Calculations!$A$4:$N$387,3,FALSE)=0,"",VLOOKUP($A11,Calculations!$A$4:$N$387,3,FALSE)))</f>
        <v/>
      </c>
      <c r="D11" s="18" t="str">
        <f>IF(A11="","",IF(VLOOKUP($A11,Calculations!$A$4:$N$387,4,FALSE)=0,"",VLOOKUP($A11,Calculations!$A$4:$N$387,4,FALSE)))</f>
        <v/>
      </c>
      <c r="E11" s="18" t="str">
        <f>IF(A11="","",IF(VLOOKUP($A11,Calculations!$A$4:$N$387,5,FALSE)=0,"",VLOOKUP($A11,Calculations!$A$4:$N$387,5,FALSE)))</f>
        <v/>
      </c>
      <c r="F11" s="18" t="str">
        <f>IF(A11="","",IF(VLOOKUP($A11,Calculations!$A$4:$N$387,6,FALSE)=0,"",VLOOKUP($A11,Calculations!$A$4:$N$387,6,FALSE)))</f>
        <v/>
      </c>
      <c r="G11" s="18" t="str">
        <f>IF(A11="","",IF(VLOOKUP($A11,Calculations!$A$4:$N$387,7,FALSE)=0,"",VLOOKUP($A11,Calculations!$A$4:$N$387,7,FALSE)))</f>
        <v/>
      </c>
      <c r="H11" s="18" t="str">
        <f>IF(A11="","",IF(VLOOKUP($A11,Calculations!$A$4:$N$387,8,FALSE)=0,"",VLOOKUP($A11,Calculations!$A$4:$N$387,8,FALSE)))</f>
        <v/>
      </c>
      <c r="I11" s="18" t="str">
        <f>IF(A11="","",IF(VLOOKUP($A11,Calculations!$A$4:$N$387,9,FALSE)=0,"",VLOOKUP($A11,Calculations!$A$4:$N$387,9,FALSE)))</f>
        <v/>
      </c>
      <c r="J11" s="18" t="str">
        <f>IF(A11="","",IF(VLOOKUP($A11,Calculations!$A$4:$N$387,10,FALSE)=0,"",VLOOKUP($A11,Calculations!$A$4:$N$387,10,FALSE)))</f>
        <v/>
      </c>
      <c r="K11" s="18" t="str">
        <f>IF(A11="","",IF(VLOOKUP($A11,Calculations!$A$4:$N$387,11,FALSE)=0,"",VLOOKUP($A11,Calculations!$A$4:$N$387,11,FALSE)))</f>
        <v/>
      </c>
      <c r="L11" s="18" t="str">
        <f>IF(A11="","",IF(VLOOKUP($A11,Calculations!$A$4:$N$387,12,FALSE)=0,"",VLOOKUP($A11,Calculations!$A$4:$N$387,12,FALSE)))</f>
        <v/>
      </c>
      <c r="M11" s="18" t="str">
        <f>IF(B11="","",IF(VLOOKUP($A11,Calculations!$A$4:$N$387,13,FALSE)=0,"",VLOOKUP($A11,Calculations!$A$4:$N$387,13,FALSE)))</f>
        <v/>
      </c>
      <c r="N11" s="18" t="str">
        <f>IF(C11="","",IF(VLOOKUP($A11,Calculations!$A$4:$N$387,14,FALSE)=0,"",VLOOKUP($A11,Calculations!$A$4:$N$387,14,FALSE)))</f>
        <v/>
      </c>
      <c r="P11" s="88" t="str">
        <f t="shared" si="0"/>
        <v/>
      </c>
      <c r="Q11" s="76" t="str">
        <f>IF(P11="","",IF(VLOOKUP($A11,'Control Sample Data'!$A$3:$N$386,2,FALSE)=0,"",VLOOKUP($A11,'Control Sample Data'!$A$3:$N$386,2,FALSE)))</f>
        <v/>
      </c>
      <c r="R11" s="18" t="str">
        <f>IF(P11="","",IF(VLOOKUP($A11,Calculations!$O$4:$AB$387,3,FALSE)=0,"",VLOOKUP($A11,Calculations!$O$4:$AB$387,3,FALSE)))</f>
        <v/>
      </c>
      <c r="S11" s="18" t="str">
        <f>IF(P11="","",IF(VLOOKUP($A11,Calculations!$O$4:$AB$387,4,FALSE)=0,"",VLOOKUP($A11,Calculations!$O$4:$AB$387,4,FALSE)))</f>
        <v/>
      </c>
      <c r="T11" s="18" t="str">
        <f>IF(P11="","",IF(VLOOKUP($A11,Calculations!$O$4:$AB$387,5,FALSE)=0,"",VLOOKUP($A11,Calculations!$O$4:$AB$387,5,FALSE)))</f>
        <v/>
      </c>
      <c r="U11" s="18" t="str">
        <f>IF(P11="","",IF(VLOOKUP($A11,Calculations!$O$4:$AB$387,6,FALSE)=0,"",VLOOKUP($A11,Calculations!$O$4:$AB$387,6,FALSE)))</f>
        <v/>
      </c>
      <c r="V11" s="18" t="str">
        <f>IF(P11="","",IF(VLOOKUP($A11,Calculations!$O$4:$AB$387,7,FALSE)=0,"",VLOOKUP($A11,Calculations!$O$4:$AB$387,7,FALSE)))</f>
        <v/>
      </c>
      <c r="W11" s="18" t="str">
        <f>IF(P11="","",IF(VLOOKUP($A11,Calculations!$O$4:$AB$387,8,FALSE)=0,"",VLOOKUP($A11,Calculations!$O$4:$AB$387,8,FALSE)))</f>
        <v/>
      </c>
      <c r="X11" s="18" t="str">
        <f>IF(P11="","",IF(VLOOKUP($A11,Calculations!$O$4:$AB$387,9,FALSE)=0,"",VLOOKUP($A11,Calculations!$O$4:$AB$387,9,FALSE)))</f>
        <v/>
      </c>
      <c r="Y11" s="18" t="str">
        <f>IF(P11="","",IF(VLOOKUP($A11,Calculations!$O$4:$AB$387,10,FALSE)=0,"",VLOOKUP($A11,Calculations!$O$4:$AB$387,10,FALSE)))</f>
        <v/>
      </c>
      <c r="Z11" s="18" t="str">
        <f>IF(P11="","",IF(VLOOKUP($A11,Calculations!$O$4:$AB$387,11,FALSE)=0,"",VLOOKUP($A11,Calculations!$O$4:$AB$387,11,FALSE)))</f>
        <v/>
      </c>
      <c r="AA11" s="18" t="str">
        <f>IF(P11="","",IF(VLOOKUP($A11,Calculations!$O$4:$AB$387,12,FALSE)=0,"",VLOOKUP($A11,Calculations!$O$4:$AB$387,12,FALSE)))</f>
        <v/>
      </c>
      <c r="AB11" s="18" t="str">
        <f>IF(Q11="","",IF(VLOOKUP($A11,Calculations!$O$4:$AB$387,13,FALSE)=0,"",VLOOKUP($A11,Calculations!$O$4:$AB$387,13,FALSE)))</f>
        <v/>
      </c>
      <c r="AC11" s="18" t="str">
        <f>IF(R11="","",IF(VLOOKUP($A11,Calculations!$O$4:$AB$387,14,FALSE)=0,"",VLOOKUP($A11,Calculations!$O$4:$AB$387,14,FALSE)))</f>
        <v/>
      </c>
    </row>
    <row r="12" spans="1:29" ht="15" customHeight="1" x14ac:dyDescent="0.3">
      <c r="A12" s="67"/>
      <c r="B12" s="76" t="str">
        <f>IF(A12="","",IF(VLOOKUP($A12,'Test Sample Data'!$A$3:$N$386,2,FALSE)=0,"",VLOOKUP($A12,'Test Sample Data'!$A$3:$N$386,2,FALSE)))</f>
        <v/>
      </c>
      <c r="C12" s="18" t="str">
        <f>IF(A12="","",IF(VLOOKUP($A12,Calculations!$A$4:$N$387,3,FALSE)=0,"",VLOOKUP($A12,Calculations!$A$4:$N$387,3,FALSE)))</f>
        <v/>
      </c>
      <c r="D12" s="18" t="str">
        <f>IF(A12="","",IF(VLOOKUP($A12,Calculations!$A$4:$N$387,4,FALSE)=0,"",VLOOKUP($A12,Calculations!$A$4:$N$387,4,FALSE)))</f>
        <v/>
      </c>
      <c r="E12" s="18" t="str">
        <f>IF(A12="","",IF(VLOOKUP($A12,Calculations!$A$4:$N$387,5,FALSE)=0,"",VLOOKUP($A12,Calculations!$A$4:$N$387,5,FALSE)))</f>
        <v/>
      </c>
      <c r="F12" s="18" t="str">
        <f>IF(A12="","",IF(VLOOKUP($A12,Calculations!$A$4:$N$387,6,FALSE)=0,"",VLOOKUP($A12,Calculations!$A$4:$N$387,6,FALSE)))</f>
        <v/>
      </c>
      <c r="G12" s="18" t="str">
        <f>IF(A12="","",IF(VLOOKUP($A12,Calculations!$A$4:$N$387,7,FALSE)=0,"",VLOOKUP($A12,Calculations!$A$4:$N$387,7,FALSE)))</f>
        <v/>
      </c>
      <c r="H12" s="18" t="str">
        <f>IF(A12="","",IF(VLOOKUP($A12,Calculations!$A$4:$N$387,8,FALSE)=0,"",VLOOKUP($A12,Calculations!$A$4:$N$387,8,FALSE)))</f>
        <v/>
      </c>
      <c r="I12" s="18" t="str">
        <f>IF(A12="","",IF(VLOOKUP($A12,Calculations!$A$4:$N$387,9,FALSE)=0,"",VLOOKUP($A12,Calculations!$A$4:$N$387,9,FALSE)))</f>
        <v/>
      </c>
      <c r="J12" s="18" t="str">
        <f>IF(A12="","",IF(VLOOKUP($A12,Calculations!$A$4:$N$387,10,FALSE)=0,"",VLOOKUP($A12,Calculations!$A$4:$N$387,10,FALSE)))</f>
        <v/>
      </c>
      <c r="K12" s="18" t="str">
        <f>IF(A12="","",IF(VLOOKUP($A12,Calculations!$A$4:$N$387,11,FALSE)=0,"",VLOOKUP($A12,Calculations!$A$4:$N$387,11,FALSE)))</f>
        <v/>
      </c>
      <c r="L12" s="18" t="str">
        <f>IF(A12="","",IF(VLOOKUP($A12,Calculations!$A$4:$N$387,12,FALSE)=0,"",VLOOKUP($A12,Calculations!$A$4:$N$387,12,FALSE)))</f>
        <v/>
      </c>
      <c r="M12" s="18" t="str">
        <f>IF(B12="","",IF(VLOOKUP($A12,Calculations!$A$4:$N$387,13,FALSE)=0,"",VLOOKUP($A12,Calculations!$A$4:$N$387,13,FALSE)))</f>
        <v/>
      </c>
      <c r="N12" s="18" t="str">
        <f>IF(C12="","",IF(VLOOKUP($A12,Calculations!$A$4:$N$387,14,FALSE)=0,"",VLOOKUP($A12,Calculations!$A$4:$N$387,14,FALSE)))</f>
        <v/>
      </c>
      <c r="P12" s="88" t="str">
        <f t="shared" si="0"/>
        <v/>
      </c>
      <c r="Q12" s="76" t="str">
        <f>IF(P12="","",IF(VLOOKUP($A12,'Control Sample Data'!$A$3:$N$386,2,FALSE)=0,"",VLOOKUP($A12,'Control Sample Data'!$A$3:$N$386,2,FALSE)))</f>
        <v/>
      </c>
      <c r="R12" s="18" t="str">
        <f>IF(P12="","",IF(VLOOKUP($A12,Calculations!$O$4:$AB$387,3,FALSE)=0,"",VLOOKUP($A12,Calculations!$O$4:$AB$387,3,FALSE)))</f>
        <v/>
      </c>
      <c r="S12" s="18" t="str">
        <f>IF(P12="","",IF(VLOOKUP($A12,Calculations!$O$4:$AB$387,4,FALSE)=0,"",VLOOKUP($A12,Calculations!$O$4:$AB$387,4,FALSE)))</f>
        <v/>
      </c>
      <c r="T12" s="18" t="str">
        <f>IF(P12="","",IF(VLOOKUP($A12,Calculations!$O$4:$AB$387,5,FALSE)=0,"",VLOOKUP($A12,Calculations!$O$4:$AB$387,5,FALSE)))</f>
        <v/>
      </c>
      <c r="U12" s="18" t="str">
        <f>IF(P12="","",IF(VLOOKUP($A12,Calculations!$O$4:$AB$387,6,FALSE)=0,"",VLOOKUP($A12,Calculations!$O$4:$AB$387,6,FALSE)))</f>
        <v/>
      </c>
      <c r="V12" s="18" t="str">
        <f>IF(P12="","",IF(VLOOKUP($A12,Calculations!$O$4:$AB$387,7,FALSE)=0,"",VLOOKUP($A12,Calculations!$O$4:$AB$387,7,FALSE)))</f>
        <v/>
      </c>
      <c r="W12" s="18" t="str">
        <f>IF(P12="","",IF(VLOOKUP($A12,Calculations!$O$4:$AB$387,8,FALSE)=0,"",VLOOKUP($A12,Calculations!$O$4:$AB$387,8,FALSE)))</f>
        <v/>
      </c>
      <c r="X12" s="18" t="str">
        <f>IF(P12="","",IF(VLOOKUP($A12,Calculations!$O$4:$AB$387,9,FALSE)=0,"",VLOOKUP($A12,Calculations!$O$4:$AB$387,9,FALSE)))</f>
        <v/>
      </c>
      <c r="Y12" s="18" t="str">
        <f>IF(P12="","",IF(VLOOKUP($A12,Calculations!$O$4:$AB$387,10,FALSE)=0,"",VLOOKUP($A12,Calculations!$O$4:$AB$387,10,FALSE)))</f>
        <v/>
      </c>
      <c r="Z12" s="18" t="str">
        <f>IF(P12="","",IF(VLOOKUP($A12,Calculations!$O$4:$AB$387,11,FALSE)=0,"",VLOOKUP($A12,Calculations!$O$4:$AB$387,11,FALSE)))</f>
        <v/>
      </c>
      <c r="AA12" s="18" t="str">
        <f>IF(P12="","",IF(VLOOKUP($A12,Calculations!$O$4:$AB$387,12,FALSE)=0,"",VLOOKUP($A12,Calculations!$O$4:$AB$387,12,FALSE)))</f>
        <v/>
      </c>
      <c r="AB12" s="18" t="str">
        <f>IF(Q12="","",IF(VLOOKUP($A12,Calculations!$O$4:$AB$387,13,FALSE)=0,"",VLOOKUP($A12,Calculations!$O$4:$AB$387,13,FALSE)))</f>
        <v/>
      </c>
      <c r="AC12" s="18" t="str">
        <f>IF(R12="","",IF(VLOOKUP($A12,Calculations!$O$4:$AB$387,14,FALSE)=0,"",VLOOKUP($A12,Calculations!$O$4:$AB$387,14,FALSE)))</f>
        <v/>
      </c>
    </row>
    <row r="13" spans="1:29" ht="15" customHeight="1" x14ac:dyDescent="0.3">
      <c r="A13" s="67"/>
      <c r="B13" s="76" t="str">
        <f>IF(A13="","",IF(VLOOKUP($A13,'Test Sample Data'!$A$3:$N$386,2,FALSE)=0,"",VLOOKUP($A13,'Test Sample Data'!$A$3:$N$386,2,FALSE)))</f>
        <v/>
      </c>
      <c r="C13" s="18" t="str">
        <f>IF(A13="","",IF(VLOOKUP($A13,Calculations!$A$4:$N$387,3,FALSE)=0,"",VLOOKUP($A13,Calculations!$A$4:$N$387,3,FALSE)))</f>
        <v/>
      </c>
      <c r="D13" s="18" t="str">
        <f>IF(A13="","",IF(VLOOKUP($A13,Calculations!$A$4:$N$387,4,FALSE)=0,"",VLOOKUP($A13,Calculations!$A$4:$N$387,4,FALSE)))</f>
        <v/>
      </c>
      <c r="E13" s="18" t="str">
        <f>IF(A13="","",IF(VLOOKUP($A13,Calculations!$A$4:$N$387,5,FALSE)=0,"",VLOOKUP($A13,Calculations!$A$4:$N$387,5,FALSE)))</f>
        <v/>
      </c>
      <c r="F13" s="18" t="str">
        <f>IF(A13="","",IF(VLOOKUP($A13,Calculations!$A$4:$N$387,6,FALSE)=0,"",VLOOKUP($A13,Calculations!$A$4:$N$387,6,FALSE)))</f>
        <v/>
      </c>
      <c r="G13" s="18" t="str">
        <f>IF(A13="","",IF(VLOOKUP($A13,Calculations!$A$4:$N$387,7,FALSE)=0,"",VLOOKUP($A13,Calculations!$A$4:$N$387,7,FALSE)))</f>
        <v/>
      </c>
      <c r="H13" s="18" t="str">
        <f>IF(A13="","",IF(VLOOKUP($A13,Calculations!$A$4:$N$387,8,FALSE)=0,"",VLOOKUP($A13,Calculations!$A$4:$N$387,8,FALSE)))</f>
        <v/>
      </c>
      <c r="I13" s="18" t="str">
        <f>IF(A13="","",IF(VLOOKUP($A13,Calculations!$A$4:$N$387,9,FALSE)=0,"",VLOOKUP($A13,Calculations!$A$4:$N$387,9,FALSE)))</f>
        <v/>
      </c>
      <c r="J13" s="18" t="str">
        <f>IF(A13="","",IF(VLOOKUP($A13,Calculations!$A$4:$N$387,10,FALSE)=0,"",VLOOKUP($A13,Calculations!$A$4:$N$387,10,FALSE)))</f>
        <v/>
      </c>
      <c r="K13" s="18" t="str">
        <f>IF(A13="","",IF(VLOOKUP($A13,Calculations!$A$4:$N$387,11,FALSE)=0,"",VLOOKUP($A13,Calculations!$A$4:$N$387,11,FALSE)))</f>
        <v/>
      </c>
      <c r="L13" s="18" t="str">
        <f>IF(A13="","",IF(VLOOKUP($A13,Calculations!$A$4:$N$387,12,FALSE)=0,"",VLOOKUP($A13,Calculations!$A$4:$N$387,12,FALSE)))</f>
        <v/>
      </c>
      <c r="M13" s="18" t="str">
        <f>IF(B13="","",IF(VLOOKUP($A13,Calculations!$A$4:$N$387,13,FALSE)=0,"",VLOOKUP($A13,Calculations!$A$4:$N$387,13,FALSE)))</f>
        <v/>
      </c>
      <c r="N13" s="18" t="str">
        <f>IF(C13="","",IF(VLOOKUP($A13,Calculations!$A$4:$N$387,14,FALSE)=0,"",VLOOKUP($A13,Calculations!$A$4:$N$387,14,FALSE)))</f>
        <v/>
      </c>
      <c r="P13" s="88" t="str">
        <f t="shared" si="0"/>
        <v/>
      </c>
      <c r="Q13" s="76" t="str">
        <f>IF(P13="","",IF(VLOOKUP($A13,'Control Sample Data'!$A$3:$N$386,2,FALSE)=0,"",VLOOKUP($A13,'Control Sample Data'!$A$3:$N$386,2,FALSE)))</f>
        <v/>
      </c>
      <c r="R13" s="18" t="str">
        <f>IF(P13="","",IF(VLOOKUP($A13,Calculations!$O$4:$AB$387,3,FALSE)=0,"",VLOOKUP($A13,Calculations!$O$4:$AB$387,3,FALSE)))</f>
        <v/>
      </c>
      <c r="S13" s="18" t="str">
        <f>IF(P13="","",IF(VLOOKUP($A13,Calculations!$O$4:$AB$387,4,FALSE)=0,"",VLOOKUP($A13,Calculations!$O$4:$AB$387,4,FALSE)))</f>
        <v/>
      </c>
      <c r="T13" s="18" t="str">
        <f>IF(P13="","",IF(VLOOKUP($A13,Calculations!$O$4:$AB$387,5,FALSE)=0,"",VLOOKUP($A13,Calculations!$O$4:$AB$387,5,FALSE)))</f>
        <v/>
      </c>
      <c r="U13" s="18" t="str">
        <f>IF(P13="","",IF(VLOOKUP($A13,Calculations!$O$4:$AB$387,6,FALSE)=0,"",VLOOKUP($A13,Calculations!$O$4:$AB$387,6,FALSE)))</f>
        <v/>
      </c>
      <c r="V13" s="18" t="str">
        <f>IF(P13="","",IF(VLOOKUP($A13,Calculations!$O$4:$AB$387,7,FALSE)=0,"",VLOOKUP($A13,Calculations!$O$4:$AB$387,7,FALSE)))</f>
        <v/>
      </c>
      <c r="W13" s="18" t="str">
        <f>IF(P13="","",IF(VLOOKUP($A13,Calculations!$O$4:$AB$387,8,FALSE)=0,"",VLOOKUP($A13,Calculations!$O$4:$AB$387,8,FALSE)))</f>
        <v/>
      </c>
      <c r="X13" s="18" t="str">
        <f>IF(P13="","",IF(VLOOKUP($A13,Calculations!$O$4:$AB$387,9,FALSE)=0,"",VLOOKUP($A13,Calculations!$O$4:$AB$387,9,FALSE)))</f>
        <v/>
      </c>
      <c r="Y13" s="18" t="str">
        <f>IF(P13="","",IF(VLOOKUP($A13,Calculations!$O$4:$AB$387,10,FALSE)=0,"",VLOOKUP($A13,Calculations!$O$4:$AB$387,10,FALSE)))</f>
        <v/>
      </c>
      <c r="Z13" s="18" t="str">
        <f>IF(P13="","",IF(VLOOKUP($A13,Calculations!$O$4:$AB$387,11,FALSE)=0,"",VLOOKUP($A13,Calculations!$O$4:$AB$387,11,FALSE)))</f>
        <v/>
      </c>
      <c r="AA13" s="18" t="str">
        <f>IF(P13="","",IF(VLOOKUP($A13,Calculations!$O$4:$AB$387,12,FALSE)=0,"",VLOOKUP($A13,Calculations!$O$4:$AB$387,12,FALSE)))</f>
        <v/>
      </c>
      <c r="AB13" s="18" t="str">
        <f>IF(Q13="","",IF(VLOOKUP($A13,Calculations!$O$4:$AB$387,13,FALSE)=0,"",VLOOKUP($A13,Calculations!$O$4:$AB$387,13,FALSE)))</f>
        <v/>
      </c>
      <c r="AC13" s="18" t="str">
        <f>IF(R13="","",IF(VLOOKUP($A13,Calculations!$O$4:$AB$387,14,FALSE)=0,"",VLOOKUP($A13,Calculations!$O$4:$AB$387,14,FALSE)))</f>
        <v/>
      </c>
    </row>
    <row r="14" spans="1:29" ht="15" customHeight="1" x14ac:dyDescent="0.3">
      <c r="A14" s="67"/>
      <c r="B14" s="76" t="str">
        <f>IF(A14="","",IF(VLOOKUP($A14,'Test Sample Data'!$A$3:$N$386,2,FALSE)=0,"",VLOOKUP($A14,'Test Sample Data'!$A$3:$N$386,2,FALSE)))</f>
        <v/>
      </c>
      <c r="C14" s="18" t="str">
        <f>IF(A14="","",IF(VLOOKUP($A14,Calculations!$A$4:$N$387,3,FALSE)=0,"",VLOOKUP($A14,Calculations!$A$4:$N$387,3,FALSE)))</f>
        <v/>
      </c>
      <c r="D14" s="18" t="str">
        <f>IF(A14="","",IF(VLOOKUP($A14,Calculations!$A$4:$N$387,4,FALSE)=0,"",VLOOKUP($A14,Calculations!$A$4:$N$387,4,FALSE)))</f>
        <v/>
      </c>
      <c r="E14" s="18" t="str">
        <f>IF(A14="","",IF(VLOOKUP($A14,Calculations!$A$4:$N$387,5,FALSE)=0,"",VLOOKUP($A14,Calculations!$A$4:$N$387,5,FALSE)))</f>
        <v/>
      </c>
      <c r="F14" s="18" t="str">
        <f>IF(A14="","",IF(VLOOKUP($A14,Calculations!$A$4:$N$387,6,FALSE)=0,"",VLOOKUP($A14,Calculations!$A$4:$N$387,6,FALSE)))</f>
        <v/>
      </c>
      <c r="G14" s="18" t="str">
        <f>IF(A14="","",IF(VLOOKUP($A14,Calculations!$A$4:$N$387,7,FALSE)=0,"",VLOOKUP($A14,Calculations!$A$4:$N$387,7,FALSE)))</f>
        <v/>
      </c>
      <c r="H14" s="18" t="str">
        <f>IF(A14="","",IF(VLOOKUP($A14,Calculations!$A$4:$N$387,8,FALSE)=0,"",VLOOKUP($A14,Calculations!$A$4:$N$387,8,FALSE)))</f>
        <v/>
      </c>
      <c r="I14" s="18" t="str">
        <f>IF(A14="","",IF(VLOOKUP($A14,Calculations!$A$4:$N$387,9,FALSE)=0,"",VLOOKUP($A14,Calculations!$A$4:$N$387,9,FALSE)))</f>
        <v/>
      </c>
      <c r="J14" s="18" t="str">
        <f>IF(A14="","",IF(VLOOKUP($A14,Calculations!$A$4:$N$387,10,FALSE)=0,"",VLOOKUP($A14,Calculations!$A$4:$N$387,10,FALSE)))</f>
        <v/>
      </c>
      <c r="K14" s="18" t="str">
        <f>IF(A14="","",IF(VLOOKUP($A14,Calculations!$A$4:$N$387,11,FALSE)=0,"",VLOOKUP($A14,Calculations!$A$4:$N$387,11,FALSE)))</f>
        <v/>
      </c>
      <c r="L14" s="18" t="str">
        <f>IF(A14="","",IF(VLOOKUP($A14,Calculations!$A$4:$N$387,12,FALSE)=0,"",VLOOKUP($A14,Calculations!$A$4:$N$387,12,FALSE)))</f>
        <v/>
      </c>
      <c r="M14" s="18" t="str">
        <f>IF(B14="","",IF(VLOOKUP($A14,Calculations!$A$4:$N$387,13,FALSE)=0,"",VLOOKUP($A14,Calculations!$A$4:$N$387,13,FALSE)))</f>
        <v/>
      </c>
      <c r="N14" s="18" t="str">
        <f>IF(C14="","",IF(VLOOKUP($A14,Calculations!$A$4:$N$387,14,FALSE)=0,"",VLOOKUP($A14,Calculations!$A$4:$N$387,14,FALSE)))</f>
        <v/>
      </c>
      <c r="P14" s="88" t="str">
        <f t="shared" si="0"/>
        <v/>
      </c>
      <c r="Q14" s="76" t="str">
        <f>IF(P14="","",IF(VLOOKUP($A14,'Control Sample Data'!$A$3:$N$386,2,FALSE)=0,"",VLOOKUP($A14,'Control Sample Data'!$A$3:$N$386,2,FALSE)))</f>
        <v/>
      </c>
      <c r="R14" s="18" t="str">
        <f>IF(P14="","",IF(VLOOKUP($A14,Calculations!$O$4:$AB$387,3,FALSE)=0,"",VLOOKUP($A14,Calculations!$O$4:$AB$387,3,FALSE)))</f>
        <v/>
      </c>
      <c r="S14" s="18" t="str">
        <f>IF(P14="","",IF(VLOOKUP($A14,Calculations!$O$4:$AB$387,4,FALSE)=0,"",VLOOKUP($A14,Calculations!$O$4:$AB$387,4,FALSE)))</f>
        <v/>
      </c>
      <c r="T14" s="18" t="str">
        <f>IF(P14="","",IF(VLOOKUP($A14,Calculations!$O$4:$AB$387,5,FALSE)=0,"",VLOOKUP($A14,Calculations!$O$4:$AB$387,5,FALSE)))</f>
        <v/>
      </c>
      <c r="U14" s="18" t="str">
        <f>IF(P14="","",IF(VLOOKUP($A14,Calculations!$O$4:$AB$387,6,FALSE)=0,"",VLOOKUP($A14,Calculations!$O$4:$AB$387,6,FALSE)))</f>
        <v/>
      </c>
      <c r="V14" s="18" t="str">
        <f>IF(P14="","",IF(VLOOKUP($A14,Calculations!$O$4:$AB$387,7,FALSE)=0,"",VLOOKUP($A14,Calculations!$O$4:$AB$387,7,FALSE)))</f>
        <v/>
      </c>
      <c r="W14" s="18" t="str">
        <f>IF(P14="","",IF(VLOOKUP($A14,Calculations!$O$4:$AB$387,8,FALSE)=0,"",VLOOKUP($A14,Calculations!$O$4:$AB$387,8,FALSE)))</f>
        <v/>
      </c>
      <c r="X14" s="18" t="str">
        <f>IF(P14="","",IF(VLOOKUP($A14,Calculations!$O$4:$AB$387,9,FALSE)=0,"",VLOOKUP($A14,Calculations!$O$4:$AB$387,9,FALSE)))</f>
        <v/>
      </c>
      <c r="Y14" s="18" t="str">
        <f>IF(P14="","",IF(VLOOKUP($A14,Calculations!$O$4:$AB$387,10,FALSE)=0,"",VLOOKUP($A14,Calculations!$O$4:$AB$387,10,FALSE)))</f>
        <v/>
      </c>
      <c r="Z14" s="18" t="str">
        <f>IF(P14="","",IF(VLOOKUP($A14,Calculations!$O$4:$AB$387,11,FALSE)=0,"",VLOOKUP($A14,Calculations!$O$4:$AB$387,11,FALSE)))</f>
        <v/>
      </c>
      <c r="AA14" s="18" t="str">
        <f>IF(P14="","",IF(VLOOKUP($A14,Calculations!$O$4:$AB$387,12,FALSE)=0,"",VLOOKUP($A14,Calculations!$O$4:$AB$387,12,FALSE)))</f>
        <v/>
      </c>
      <c r="AB14" s="18" t="str">
        <f>IF(Q14="","",IF(VLOOKUP($A14,Calculations!$O$4:$AB$387,13,FALSE)=0,"",VLOOKUP($A14,Calculations!$O$4:$AB$387,13,FALSE)))</f>
        <v/>
      </c>
      <c r="AC14" s="18" t="str">
        <f>IF(R14="","",IF(VLOOKUP($A14,Calculations!$O$4:$AB$387,14,FALSE)=0,"",VLOOKUP($A14,Calculations!$O$4:$AB$387,14,FALSE)))</f>
        <v/>
      </c>
    </row>
    <row r="15" spans="1:29" ht="15" customHeight="1" x14ac:dyDescent="0.3">
      <c r="A15" s="67"/>
      <c r="B15" s="76" t="str">
        <f>IF(A15="","",IF(VLOOKUP($A15,'Test Sample Data'!$A$3:$N$386,2,FALSE)=0,"",VLOOKUP($A15,'Test Sample Data'!$A$3:$N$386,2,FALSE)))</f>
        <v/>
      </c>
      <c r="C15" s="18" t="str">
        <f>IF(A15="","",IF(VLOOKUP($A15,Calculations!$A$4:$N$387,3,FALSE)=0,"",VLOOKUP($A15,Calculations!$A$4:$N$387,3,FALSE)))</f>
        <v/>
      </c>
      <c r="D15" s="18" t="str">
        <f>IF(A15="","",IF(VLOOKUP($A15,Calculations!$A$4:$N$387,4,FALSE)=0,"",VLOOKUP($A15,Calculations!$A$4:$N$387,4,FALSE)))</f>
        <v/>
      </c>
      <c r="E15" s="18" t="str">
        <f>IF(A15="","",IF(VLOOKUP($A15,Calculations!$A$4:$N$387,5,FALSE)=0,"",VLOOKUP($A15,Calculations!$A$4:$N$387,5,FALSE)))</f>
        <v/>
      </c>
      <c r="F15" s="18" t="str">
        <f>IF(A15="","",IF(VLOOKUP($A15,Calculations!$A$4:$N$387,6,FALSE)=0,"",VLOOKUP($A15,Calculations!$A$4:$N$387,6,FALSE)))</f>
        <v/>
      </c>
      <c r="G15" s="18" t="str">
        <f>IF(A15="","",IF(VLOOKUP($A15,Calculations!$A$4:$N$387,7,FALSE)=0,"",VLOOKUP($A15,Calculations!$A$4:$N$387,7,FALSE)))</f>
        <v/>
      </c>
      <c r="H15" s="18" t="str">
        <f>IF(A15="","",IF(VLOOKUP($A15,Calculations!$A$4:$N$387,8,FALSE)=0,"",VLOOKUP($A15,Calculations!$A$4:$N$387,8,FALSE)))</f>
        <v/>
      </c>
      <c r="I15" s="18" t="str">
        <f>IF(A15="","",IF(VLOOKUP($A15,Calculations!$A$4:$N$387,9,FALSE)=0,"",VLOOKUP($A15,Calculations!$A$4:$N$387,9,FALSE)))</f>
        <v/>
      </c>
      <c r="J15" s="18" t="str">
        <f>IF(A15="","",IF(VLOOKUP($A15,Calculations!$A$4:$N$387,10,FALSE)=0,"",VLOOKUP($A15,Calculations!$A$4:$N$387,10,FALSE)))</f>
        <v/>
      </c>
      <c r="K15" s="18" t="str">
        <f>IF(A15="","",IF(VLOOKUP($A15,Calculations!$A$4:$N$387,11,FALSE)=0,"",VLOOKUP($A15,Calculations!$A$4:$N$387,11,FALSE)))</f>
        <v/>
      </c>
      <c r="L15" s="18" t="str">
        <f>IF(A15="","",IF(VLOOKUP($A15,Calculations!$A$4:$N$387,12,FALSE)=0,"",VLOOKUP($A15,Calculations!$A$4:$N$387,12,FALSE)))</f>
        <v/>
      </c>
      <c r="M15" s="18" t="str">
        <f>IF(B15="","",IF(VLOOKUP($A15,Calculations!$A$4:$N$387,13,FALSE)=0,"",VLOOKUP($A15,Calculations!$A$4:$N$387,13,FALSE)))</f>
        <v/>
      </c>
      <c r="N15" s="18" t="str">
        <f>IF(C15="","",IF(VLOOKUP($A15,Calculations!$A$4:$N$387,14,FALSE)=0,"",VLOOKUP($A15,Calculations!$A$4:$N$387,14,FALSE)))</f>
        <v/>
      </c>
      <c r="P15" s="88" t="str">
        <f t="shared" si="0"/>
        <v/>
      </c>
      <c r="Q15" s="76" t="str">
        <f>IF(P15="","",IF(VLOOKUP($A15,'Control Sample Data'!$A$3:$N$386,2,FALSE)=0,"",VLOOKUP($A15,'Control Sample Data'!$A$3:$N$386,2,FALSE)))</f>
        <v/>
      </c>
      <c r="R15" s="18" t="str">
        <f>IF(P15="","",IF(VLOOKUP($A15,Calculations!$O$4:$AB$387,3,FALSE)=0,"",VLOOKUP($A15,Calculations!$O$4:$AB$387,3,FALSE)))</f>
        <v/>
      </c>
      <c r="S15" s="18" t="str">
        <f>IF(P15="","",IF(VLOOKUP($A15,Calculations!$O$4:$AB$387,4,FALSE)=0,"",VLOOKUP($A15,Calculations!$O$4:$AB$387,4,FALSE)))</f>
        <v/>
      </c>
      <c r="T15" s="18" t="str">
        <f>IF(P15="","",IF(VLOOKUP($A15,Calculations!$O$4:$AB$387,5,FALSE)=0,"",VLOOKUP($A15,Calculations!$O$4:$AB$387,5,FALSE)))</f>
        <v/>
      </c>
      <c r="U15" s="18" t="str">
        <f>IF(P15="","",IF(VLOOKUP($A15,Calculations!$O$4:$AB$387,6,FALSE)=0,"",VLOOKUP($A15,Calculations!$O$4:$AB$387,6,FALSE)))</f>
        <v/>
      </c>
      <c r="V15" s="18" t="str">
        <f>IF(P15="","",IF(VLOOKUP($A15,Calculations!$O$4:$AB$387,7,FALSE)=0,"",VLOOKUP($A15,Calculations!$O$4:$AB$387,7,FALSE)))</f>
        <v/>
      </c>
      <c r="W15" s="18" t="str">
        <f>IF(P15="","",IF(VLOOKUP($A15,Calculations!$O$4:$AB$387,8,FALSE)=0,"",VLOOKUP($A15,Calculations!$O$4:$AB$387,8,FALSE)))</f>
        <v/>
      </c>
      <c r="X15" s="18" t="str">
        <f>IF(P15="","",IF(VLOOKUP($A15,Calculations!$O$4:$AB$387,9,FALSE)=0,"",VLOOKUP($A15,Calculations!$O$4:$AB$387,9,FALSE)))</f>
        <v/>
      </c>
      <c r="Y15" s="18" t="str">
        <f>IF(P15="","",IF(VLOOKUP($A15,Calculations!$O$4:$AB$387,10,FALSE)=0,"",VLOOKUP($A15,Calculations!$O$4:$AB$387,10,FALSE)))</f>
        <v/>
      </c>
      <c r="Z15" s="18" t="str">
        <f>IF(P15="","",IF(VLOOKUP($A15,Calculations!$O$4:$AB$387,11,FALSE)=0,"",VLOOKUP($A15,Calculations!$O$4:$AB$387,11,FALSE)))</f>
        <v/>
      </c>
      <c r="AA15" s="18" t="str">
        <f>IF(P15="","",IF(VLOOKUP($A15,Calculations!$O$4:$AB$387,12,FALSE)=0,"",VLOOKUP($A15,Calculations!$O$4:$AB$387,12,FALSE)))</f>
        <v/>
      </c>
      <c r="AB15" s="18" t="str">
        <f>IF(Q15="","",IF(VLOOKUP($A15,Calculations!$O$4:$AB$387,13,FALSE)=0,"",VLOOKUP($A15,Calculations!$O$4:$AB$387,13,FALSE)))</f>
        <v/>
      </c>
      <c r="AC15" s="18" t="str">
        <f>IF(R15="","",IF(VLOOKUP($A15,Calculations!$O$4:$AB$387,14,FALSE)=0,"",VLOOKUP($A15,Calculations!$O$4:$AB$387,14,FALSE)))</f>
        <v/>
      </c>
    </row>
    <row r="16" spans="1:29" ht="15" customHeight="1" x14ac:dyDescent="0.3">
      <c r="A16" s="67"/>
      <c r="B16" s="76" t="str">
        <f>IF(A16="","",IF(VLOOKUP($A16,'Test Sample Data'!$A$3:$N$386,2,FALSE)=0,"",VLOOKUP($A16,'Test Sample Data'!$A$3:$N$386,2,FALSE)))</f>
        <v/>
      </c>
      <c r="C16" s="18" t="str">
        <f>IF(A16="","",IF(VLOOKUP($A16,Calculations!$A$4:$N$387,3,FALSE)=0,"",VLOOKUP($A16,Calculations!$A$4:$N$387,3,FALSE)))</f>
        <v/>
      </c>
      <c r="D16" s="18" t="str">
        <f>IF(A16="","",IF(VLOOKUP($A16,Calculations!$A$4:$N$387,4,FALSE)=0,"",VLOOKUP($A16,Calculations!$A$4:$N$387,4,FALSE)))</f>
        <v/>
      </c>
      <c r="E16" s="18" t="str">
        <f>IF(A16="","",IF(VLOOKUP($A16,Calculations!$A$4:$N$387,5,FALSE)=0,"",VLOOKUP($A16,Calculations!$A$4:$N$387,5,FALSE)))</f>
        <v/>
      </c>
      <c r="F16" s="18" t="str">
        <f>IF(A16="","",IF(VLOOKUP($A16,Calculations!$A$4:$N$387,6,FALSE)=0,"",VLOOKUP($A16,Calculations!$A$4:$N$387,6,FALSE)))</f>
        <v/>
      </c>
      <c r="G16" s="18" t="str">
        <f>IF(A16="","",IF(VLOOKUP($A16,Calculations!$A$4:$N$387,7,FALSE)=0,"",VLOOKUP($A16,Calculations!$A$4:$N$387,7,FALSE)))</f>
        <v/>
      </c>
      <c r="H16" s="18" t="str">
        <f>IF(A16="","",IF(VLOOKUP($A16,Calculations!$A$4:$N$387,8,FALSE)=0,"",VLOOKUP($A16,Calculations!$A$4:$N$387,8,FALSE)))</f>
        <v/>
      </c>
      <c r="I16" s="18" t="str">
        <f>IF(A16="","",IF(VLOOKUP($A16,Calculations!$A$4:$N$387,9,FALSE)=0,"",VLOOKUP($A16,Calculations!$A$4:$N$387,9,FALSE)))</f>
        <v/>
      </c>
      <c r="J16" s="18" t="str">
        <f>IF(A16="","",IF(VLOOKUP($A16,Calculations!$A$4:$N$387,10,FALSE)=0,"",VLOOKUP($A16,Calculations!$A$4:$N$387,10,FALSE)))</f>
        <v/>
      </c>
      <c r="K16" s="18" t="str">
        <f>IF(A16="","",IF(VLOOKUP($A16,Calculations!$A$4:$N$387,11,FALSE)=0,"",VLOOKUP($A16,Calculations!$A$4:$N$387,11,FALSE)))</f>
        <v/>
      </c>
      <c r="L16" s="18" t="str">
        <f>IF(A16="","",IF(VLOOKUP($A16,Calculations!$A$4:$N$387,12,FALSE)=0,"",VLOOKUP($A16,Calculations!$A$4:$N$387,12,FALSE)))</f>
        <v/>
      </c>
      <c r="M16" s="18" t="str">
        <f>IF(B16="","",IF(VLOOKUP($A16,Calculations!$A$4:$N$387,13,FALSE)=0,"",VLOOKUP($A16,Calculations!$A$4:$N$387,13,FALSE)))</f>
        <v/>
      </c>
      <c r="N16" s="18" t="str">
        <f>IF(C16="","",IF(VLOOKUP($A16,Calculations!$A$4:$N$387,14,FALSE)=0,"",VLOOKUP($A16,Calculations!$A$4:$N$387,14,FALSE)))</f>
        <v/>
      </c>
      <c r="P16" s="88" t="str">
        <f t="shared" si="0"/>
        <v/>
      </c>
      <c r="Q16" s="76" t="str">
        <f>IF(P16="","",IF(VLOOKUP($A16,'Control Sample Data'!$A$3:$N$386,2,FALSE)=0,"",VLOOKUP($A16,'Control Sample Data'!$A$3:$N$386,2,FALSE)))</f>
        <v/>
      </c>
      <c r="R16" s="18" t="str">
        <f>IF(P16="","",IF(VLOOKUP($A16,Calculations!$O$4:$AB$387,3,FALSE)=0,"",VLOOKUP($A16,Calculations!$O$4:$AB$387,3,FALSE)))</f>
        <v/>
      </c>
      <c r="S16" s="18" t="str">
        <f>IF(P16="","",IF(VLOOKUP($A16,Calculations!$O$4:$AB$387,4,FALSE)=0,"",VLOOKUP($A16,Calculations!$O$4:$AB$387,4,FALSE)))</f>
        <v/>
      </c>
      <c r="T16" s="18" t="str">
        <f>IF(P16="","",IF(VLOOKUP($A16,Calculations!$O$4:$AB$387,5,FALSE)=0,"",VLOOKUP($A16,Calculations!$O$4:$AB$387,5,FALSE)))</f>
        <v/>
      </c>
      <c r="U16" s="18" t="str">
        <f>IF(P16="","",IF(VLOOKUP($A16,Calculations!$O$4:$AB$387,6,FALSE)=0,"",VLOOKUP($A16,Calculations!$O$4:$AB$387,6,FALSE)))</f>
        <v/>
      </c>
      <c r="V16" s="18" t="str">
        <f>IF(P16="","",IF(VLOOKUP($A16,Calculations!$O$4:$AB$387,7,FALSE)=0,"",VLOOKUP($A16,Calculations!$O$4:$AB$387,7,FALSE)))</f>
        <v/>
      </c>
      <c r="W16" s="18" t="str">
        <f>IF(P16="","",IF(VLOOKUP($A16,Calculations!$O$4:$AB$387,8,FALSE)=0,"",VLOOKUP($A16,Calculations!$O$4:$AB$387,8,FALSE)))</f>
        <v/>
      </c>
      <c r="X16" s="18" t="str">
        <f>IF(P16="","",IF(VLOOKUP($A16,Calculations!$O$4:$AB$387,9,FALSE)=0,"",VLOOKUP($A16,Calculations!$O$4:$AB$387,9,FALSE)))</f>
        <v/>
      </c>
      <c r="Y16" s="18" t="str">
        <f>IF(P16="","",IF(VLOOKUP($A16,Calculations!$O$4:$AB$387,10,FALSE)=0,"",VLOOKUP($A16,Calculations!$O$4:$AB$387,10,FALSE)))</f>
        <v/>
      </c>
      <c r="Z16" s="18" t="str">
        <f>IF(P16="","",IF(VLOOKUP($A16,Calculations!$O$4:$AB$387,11,FALSE)=0,"",VLOOKUP($A16,Calculations!$O$4:$AB$387,11,FALSE)))</f>
        <v/>
      </c>
      <c r="AA16" s="18" t="str">
        <f>IF(P16="","",IF(VLOOKUP($A16,Calculations!$O$4:$AB$387,12,FALSE)=0,"",VLOOKUP($A16,Calculations!$O$4:$AB$387,12,FALSE)))</f>
        <v/>
      </c>
      <c r="AB16" s="18" t="str">
        <f>IF(Q16="","",IF(VLOOKUP($A16,Calculations!$O$4:$AB$387,13,FALSE)=0,"",VLOOKUP($A16,Calculations!$O$4:$AB$387,13,FALSE)))</f>
        <v/>
      </c>
      <c r="AC16" s="18" t="str">
        <f>IF(R16="","",IF(VLOOKUP($A16,Calculations!$O$4:$AB$387,14,FALSE)=0,"",VLOOKUP($A16,Calculations!$O$4:$AB$387,14,FALSE)))</f>
        <v/>
      </c>
    </row>
    <row r="17" spans="1:29" ht="15" customHeight="1" x14ac:dyDescent="0.3">
      <c r="A17" s="67"/>
      <c r="B17" s="76" t="str">
        <f>IF(A17="","",IF(VLOOKUP($A17,'Test Sample Data'!$A$3:$N$386,2,FALSE)=0,"",VLOOKUP($A17,'Test Sample Data'!$A$3:$N$386,2,FALSE)))</f>
        <v/>
      </c>
      <c r="C17" s="18" t="str">
        <f>IF(A17="","",IF(VLOOKUP($A17,Calculations!$A$4:$N$387,3,FALSE)=0,"",VLOOKUP($A17,Calculations!$A$4:$N$387,3,FALSE)))</f>
        <v/>
      </c>
      <c r="D17" s="18" t="str">
        <f>IF(A17="","",IF(VLOOKUP($A17,Calculations!$A$4:$N$387,4,FALSE)=0,"",VLOOKUP($A17,Calculations!$A$4:$N$387,4,FALSE)))</f>
        <v/>
      </c>
      <c r="E17" s="18" t="str">
        <f>IF(A17="","",IF(VLOOKUP($A17,Calculations!$A$4:$N$387,5,FALSE)=0,"",VLOOKUP($A17,Calculations!$A$4:$N$387,5,FALSE)))</f>
        <v/>
      </c>
      <c r="F17" s="18" t="str">
        <f>IF(A17="","",IF(VLOOKUP($A17,Calculations!$A$4:$N$387,6,FALSE)=0,"",VLOOKUP($A17,Calculations!$A$4:$N$387,6,FALSE)))</f>
        <v/>
      </c>
      <c r="G17" s="18" t="str">
        <f>IF(A17="","",IF(VLOOKUP($A17,Calculations!$A$4:$N$387,7,FALSE)=0,"",VLOOKUP($A17,Calculations!$A$4:$N$387,7,FALSE)))</f>
        <v/>
      </c>
      <c r="H17" s="18" t="str">
        <f>IF(A17="","",IF(VLOOKUP($A17,Calculations!$A$4:$N$387,8,FALSE)=0,"",VLOOKUP($A17,Calculations!$A$4:$N$387,8,FALSE)))</f>
        <v/>
      </c>
      <c r="I17" s="18" t="str">
        <f>IF(A17="","",IF(VLOOKUP($A17,Calculations!$A$4:$N$387,9,FALSE)=0,"",VLOOKUP($A17,Calculations!$A$4:$N$387,9,FALSE)))</f>
        <v/>
      </c>
      <c r="J17" s="18" t="str">
        <f>IF(A17="","",IF(VLOOKUP($A17,Calculations!$A$4:$N$387,10,FALSE)=0,"",VLOOKUP($A17,Calculations!$A$4:$N$387,10,FALSE)))</f>
        <v/>
      </c>
      <c r="K17" s="18" t="str">
        <f>IF(A17="","",IF(VLOOKUP($A17,Calculations!$A$4:$N$387,11,FALSE)=0,"",VLOOKUP($A17,Calculations!$A$4:$N$387,11,FALSE)))</f>
        <v/>
      </c>
      <c r="L17" s="18" t="str">
        <f>IF(A17="","",IF(VLOOKUP($A17,Calculations!$A$4:$N$387,12,FALSE)=0,"",VLOOKUP($A17,Calculations!$A$4:$N$387,12,FALSE)))</f>
        <v/>
      </c>
      <c r="M17" s="18" t="str">
        <f>IF(B17="","",IF(VLOOKUP($A17,Calculations!$A$4:$N$387,13,FALSE)=0,"",VLOOKUP($A17,Calculations!$A$4:$N$387,13,FALSE)))</f>
        <v/>
      </c>
      <c r="N17" s="18" t="str">
        <f>IF(C17="","",IF(VLOOKUP($A17,Calculations!$A$4:$N$387,14,FALSE)=0,"",VLOOKUP($A17,Calculations!$A$4:$N$387,14,FALSE)))</f>
        <v/>
      </c>
      <c r="P17" s="88" t="str">
        <f t="shared" si="0"/>
        <v/>
      </c>
      <c r="Q17" s="76" t="str">
        <f>IF(P17="","",IF(VLOOKUP($A17,'Control Sample Data'!$A$3:$N$386,2,FALSE)=0,"",VLOOKUP($A17,'Control Sample Data'!$A$3:$N$386,2,FALSE)))</f>
        <v/>
      </c>
      <c r="R17" s="18" t="str">
        <f>IF(P17="","",IF(VLOOKUP($A17,Calculations!$O$4:$AB$387,3,FALSE)=0,"",VLOOKUP($A17,Calculations!$O$4:$AB$387,3,FALSE)))</f>
        <v/>
      </c>
      <c r="S17" s="18" t="str">
        <f>IF(P17="","",IF(VLOOKUP($A17,Calculations!$O$4:$AB$387,4,FALSE)=0,"",VLOOKUP($A17,Calculations!$O$4:$AB$387,4,FALSE)))</f>
        <v/>
      </c>
      <c r="T17" s="18" t="str">
        <f>IF(P17="","",IF(VLOOKUP($A17,Calculations!$O$4:$AB$387,5,FALSE)=0,"",VLOOKUP($A17,Calculations!$O$4:$AB$387,5,FALSE)))</f>
        <v/>
      </c>
      <c r="U17" s="18" t="str">
        <f>IF(P17="","",IF(VLOOKUP($A17,Calculations!$O$4:$AB$387,6,FALSE)=0,"",VLOOKUP($A17,Calculations!$O$4:$AB$387,6,FALSE)))</f>
        <v/>
      </c>
      <c r="V17" s="18" t="str">
        <f>IF(P17="","",IF(VLOOKUP($A17,Calculations!$O$4:$AB$387,7,FALSE)=0,"",VLOOKUP($A17,Calculations!$O$4:$AB$387,7,FALSE)))</f>
        <v/>
      </c>
      <c r="W17" s="18" t="str">
        <f>IF(P17="","",IF(VLOOKUP($A17,Calculations!$O$4:$AB$387,8,FALSE)=0,"",VLOOKUP($A17,Calculations!$O$4:$AB$387,8,FALSE)))</f>
        <v/>
      </c>
      <c r="X17" s="18" t="str">
        <f>IF(P17="","",IF(VLOOKUP($A17,Calculations!$O$4:$AB$387,9,FALSE)=0,"",VLOOKUP($A17,Calculations!$O$4:$AB$387,9,FALSE)))</f>
        <v/>
      </c>
      <c r="Y17" s="18" t="str">
        <f>IF(P17="","",IF(VLOOKUP($A17,Calculations!$O$4:$AB$387,10,FALSE)=0,"",VLOOKUP($A17,Calculations!$O$4:$AB$387,10,FALSE)))</f>
        <v/>
      </c>
      <c r="Z17" s="18" t="str">
        <f>IF(P17="","",IF(VLOOKUP($A17,Calculations!$O$4:$AB$387,11,FALSE)=0,"",VLOOKUP($A17,Calculations!$O$4:$AB$387,11,FALSE)))</f>
        <v/>
      </c>
      <c r="AA17" s="18" t="str">
        <f>IF(P17="","",IF(VLOOKUP($A17,Calculations!$O$4:$AB$387,12,FALSE)=0,"",VLOOKUP($A17,Calculations!$O$4:$AB$387,12,FALSE)))</f>
        <v/>
      </c>
      <c r="AB17" s="18" t="str">
        <f>IF(Q17="","",IF(VLOOKUP($A17,Calculations!$O$4:$AB$387,13,FALSE)=0,"",VLOOKUP($A17,Calculations!$O$4:$AB$387,13,FALSE)))</f>
        <v/>
      </c>
      <c r="AC17" s="18" t="str">
        <f>IF(R17="","",IF(VLOOKUP($A17,Calculations!$O$4:$AB$387,14,FALSE)=0,"",VLOOKUP($A17,Calculations!$O$4:$AB$387,14,FALSE)))</f>
        <v/>
      </c>
    </row>
    <row r="18" spans="1:29" ht="15" customHeight="1" x14ac:dyDescent="0.3">
      <c r="A18" s="67"/>
      <c r="B18" s="76" t="str">
        <f>IF(A18="","",IF(VLOOKUP($A18,'Test Sample Data'!$A$3:$N$386,2,FALSE)=0,"",VLOOKUP($A18,'Test Sample Data'!$A$3:$N$386,2,FALSE)))</f>
        <v/>
      </c>
      <c r="C18" s="18" t="str">
        <f>IF(A18="","",IF(VLOOKUP($A18,Calculations!$A$4:$N$387,3,FALSE)=0,"",VLOOKUP($A18,Calculations!$A$4:$N$387,3,FALSE)))</f>
        <v/>
      </c>
      <c r="D18" s="18" t="str">
        <f>IF(A18="","",IF(VLOOKUP($A18,Calculations!$A$4:$N$387,4,FALSE)=0,"",VLOOKUP($A18,Calculations!$A$4:$N$387,4,FALSE)))</f>
        <v/>
      </c>
      <c r="E18" s="18" t="str">
        <f>IF(A18="","",IF(VLOOKUP($A18,Calculations!$A$4:$N$387,5,FALSE)=0,"",VLOOKUP($A18,Calculations!$A$4:$N$387,5,FALSE)))</f>
        <v/>
      </c>
      <c r="F18" s="18" t="str">
        <f>IF(A18="","",IF(VLOOKUP($A18,Calculations!$A$4:$N$387,6,FALSE)=0,"",VLOOKUP($A18,Calculations!$A$4:$N$387,6,FALSE)))</f>
        <v/>
      </c>
      <c r="G18" s="18" t="str">
        <f>IF(A18="","",IF(VLOOKUP($A18,Calculations!$A$4:$N$387,7,FALSE)=0,"",VLOOKUP($A18,Calculations!$A$4:$N$387,7,FALSE)))</f>
        <v/>
      </c>
      <c r="H18" s="18" t="str">
        <f>IF(A18="","",IF(VLOOKUP($A18,Calculations!$A$4:$N$387,8,FALSE)=0,"",VLOOKUP($A18,Calculations!$A$4:$N$387,8,FALSE)))</f>
        <v/>
      </c>
      <c r="I18" s="18" t="str">
        <f>IF(A18="","",IF(VLOOKUP($A18,Calculations!$A$4:$N$387,9,FALSE)=0,"",VLOOKUP($A18,Calculations!$A$4:$N$387,9,FALSE)))</f>
        <v/>
      </c>
      <c r="J18" s="18" t="str">
        <f>IF(A18="","",IF(VLOOKUP($A18,Calculations!$A$4:$N$387,10,FALSE)=0,"",VLOOKUP($A18,Calculations!$A$4:$N$387,10,FALSE)))</f>
        <v/>
      </c>
      <c r="K18" s="18" t="str">
        <f>IF(A18="","",IF(VLOOKUP($A18,Calculations!$A$4:$N$387,11,FALSE)=0,"",VLOOKUP($A18,Calculations!$A$4:$N$387,11,FALSE)))</f>
        <v/>
      </c>
      <c r="L18" s="18" t="str">
        <f>IF(A18="","",IF(VLOOKUP($A18,Calculations!$A$4:$N$387,12,FALSE)=0,"",VLOOKUP($A18,Calculations!$A$4:$N$387,12,FALSE)))</f>
        <v/>
      </c>
      <c r="M18" s="18" t="str">
        <f>IF(B18="","",IF(VLOOKUP($A18,Calculations!$A$4:$N$387,13,FALSE)=0,"",VLOOKUP($A18,Calculations!$A$4:$N$387,13,FALSE)))</f>
        <v/>
      </c>
      <c r="N18" s="18" t="str">
        <f>IF(C18="","",IF(VLOOKUP($A18,Calculations!$A$4:$N$387,14,FALSE)=0,"",VLOOKUP($A18,Calculations!$A$4:$N$387,14,FALSE)))</f>
        <v/>
      </c>
      <c r="P18" s="88" t="str">
        <f t="shared" si="0"/>
        <v/>
      </c>
      <c r="Q18" s="76" t="str">
        <f>IF(P18="","",IF(VLOOKUP($A18,'Control Sample Data'!$A$3:$N$386,2,FALSE)=0,"",VLOOKUP($A18,'Control Sample Data'!$A$3:$N$386,2,FALSE)))</f>
        <v/>
      </c>
      <c r="R18" s="18" t="str">
        <f>IF(P18="","",IF(VLOOKUP($A18,Calculations!$O$4:$AB$387,3,FALSE)=0,"",VLOOKUP($A18,Calculations!$O$4:$AB$387,3,FALSE)))</f>
        <v/>
      </c>
      <c r="S18" s="18" t="str">
        <f>IF(P18="","",IF(VLOOKUP($A18,Calculations!$O$4:$AB$387,4,FALSE)=0,"",VLOOKUP($A18,Calculations!$O$4:$AB$387,4,FALSE)))</f>
        <v/>
      </c>
      <c r="T18" s="18" t="str">
        <f>IF(P18="","",IF(VLOOKUP($A18,Calculations!$O$4:$AB$387,5,FALSE)=0,"",VLOOKUP($A18,Calculations!$O$4:$AB$387,5,FALSE)))</f>
        <v/>
      </c>
      <c r="U18" s="18" t="str">
        <f>IF(P18="","",IF(VLOOKUP($A18,Calculations!$O$4:$AB$387,6,FALSE)=0,"",VLOOKUP($A18,Calculations!$O$4:$AB$387,6,FALSE)))</f>
        <v/>
      </c>
      <c r="V18" s="18" t="str">
        <f>IF(P18="","",IF(VLOOKUP($A18,Calculations!$O$4:$AB$387,7,FALSE)=0,"",VLOOKUP($A18,Calculations!$O$4:$AB$387,7,FALSE)))</f>
        <v/>
      </c>
      <c r="W18" s="18" t="str">
        <f>IF(P18="","",IF(VLOOKUP($A18,Calculations!$O$4:$AB$387,8,FALSE)=0,"",VLOOKUP($A18,Calculations!$O$4:$AB$387,8,FALSE)))</f>
        <v/>
      </c>
      <c r="X18" s="18" t="str">
        <f>IF(P18="","",IF(VLOOKUP($A18,Calculations!$O$4:$AB$387,9,FALSE)=0,"",VLOOKUP($A18,Calculations!$O$4:$AB$387,9,FALSE)))</f>
        <v/>
      </c>
      <c r="Y18" s="18" t="str">
        <f>IF(P18="","",IF(VLOOKUP($A18,Calculations!$O$4:$AB$387,10,FALSE)=0,"",VLOOKUP($A18,Calculations!$O$4:$AB$387,10,FALSE)))</f>
        <v/>
      </c>
      <c r="Z18" s="18" t="str">
        <f>IF(P18="","",IF(VLOOKUP($A18,Calculations!$O$4:$AB$387,11,FALSE)=0,"",VLOOKUP($A18,Calculations!$O$4:$AB$387,11,FALSE)))</f>
        <v/>
      </c>
      <c r="AA18" s="18" t="str">
        <f>IF(P18="","",IF(VLOOKUP($A18,Calculations!$O$4:$AB$387,12,FALSE)=0,"",VLOOKUP($A18,Calculations!$O$4:$AB$387,12,FALSE)))</f>
        <v/>
      </c>
      <c r="AB18" s="18" t="str">
        <f>IF(Q18="","",IF(VLOOKUP($A18,Calculations!$O$4:$AB$387,13,FALSE)=0,"",VLOOKUP($A18,Calculations!$O$4:$AB$387,13,FALSE)))</f>
        <v/>
      </c>
      <c r="AC18" s="18" t="str">
        <f>IF(R18="","",IF(VLOOKUP($A18,Calculations!$O$4:$AB$387,14,FALSE)=0,"",VLOOKUP($A18,Calculations!$O$4:$AB$387,14,FALSE)))</f>
        <v/>
      </c>
    </row>
    <row r="19" spans="1:29" ht="15" customHeight="1" x14ac:dyDescent="0.3">
      <c r="A19" s="67"/>
      <c r="B19" s="76" t="str">
        <f>IF(A19="","",IF(VLOOKUP($A19,'Test Sample Data'!$A$3:$N$386,2,FALSE)=0,"",VLOOKUP($A19,'Test Sample Data'!$A$3:$N$386,2,FALSE)))</f>
        <v/>
      </c>
      <c r="C19" s="18" t="str">
        <f>IF(A19="","",IF(VLOOKUP($A19,Calculations!$A$4:$N$387,3,FALSE)=0,"",VLOOKUP($A19,Calculations!$A$4:$N$387,3,FALSE)))</f>
        <v/>
      </c>
      <c r="D19" s="18" t="str">
        <f>IF(A19="","",IF(VLOOKUP($A19,Calculations!$A$4:$N$387,4,FALSE)=0,"",VLOOKUP($A19,Calculations!$A$4:$N$387,4,FALSE)))</f>
        <v/>
      </c>
      <c r="E19" s="18" t="str">
        <f>IF(A19="","",IF(VLOOKUP($A19,Calculations!$A$4:$N$387,5,FALSE)=0,"",VLOOKUP($A19,Calculations!$A$4:$N$387,5,FALSE)))</f>
        <v/>
      </c>
      <c r="F19" s="18" t="str">
        <f>IF(A19="","",IF(VLOOKUP($A19,Calculations!$A$4:$N$387,6,FALSE)=0,"",VLOOKUP($A19,Calculations!$A$4:$N$387,6,FALSE)))</f>
        <v/>
      </c>
      <c r="G19" s="18" t="str">
        <f>IF(A19="","",IF(VLOOKUP($A19,Calculations!$A$4:$N$387,7,FALSE)=0,"",VLOOKUP($A19,Calculations!$A$4:$N$387,7,FALSE)))</f>
        <v/>
      </c>
      <c r="H19" s="18" t="str">
        <f>IF(A19="","",IF(VLOOKUP($A19,Calculations!$A$4:$N$387,8,FALSE)=0,"",VLOOKUP($A19,Calculations!$A$4:$N$387,8,FALSE)))</f>
        <v/>
      </c>
      <c r="I19" s="18" t="str">
        <f>IF(A19="","",IF(VLOOKUP($A19,Calculations!$A$4:$N$387,9,FALSE)=0,"",VLOOKUP($A19,Calculations!$A$4:$N$387,9,FALSE)))</f>
        <v/>
      </c>
      <c r="J19" s="18" t="str">
        <f>IF(A19="","",IF(VLOOKUP($A19,Calculations!$A$4:$N$387,10,FALSE)=0,"",VLOOKUP($A19,Calculations!$A$4:$N$387,10,FALSE)))</f>
        <v/>
      </c>
      <c r="K19" s="18" t="str">
        <f>IF(A19="","",IF(VLOOKUP($A19,Calculations!$A$4:$N$387,11,FALSE)=0,"",VLOOKUP($A19,Calculations!$A$4:$N$387,11,FALSE)))</f>
        <v/>
      </c>
      <c r="L19" s="18" t="str">
        <f>IF(A19="","",IF(VLOOKUP($A19,Calculations!$A$4:$N$387,12,FALSE)=0,"",VLOOKUP($A19,Calculations!$A$4:$N$387,12,FALSE)))</f>
        <v/>
      </c>
      <c r="M19" s="18" t="str">
        <f>IF(B19="","",IF(VLOOKUP($A19,Calculations!$A$4:$N$387,13,FALSE)=0,"",VLOOKUP($A19,Calculations!$A$4:$N$387,13,FALSE)))</f>
        <v/>
      </c>
      <c r="N19" s="18" t="str">
        <f>IF(C19="","",IF(VLOOKUP($A19,Calculations!$A$4:$N$387,14,FALSE)=0,"",VLOOKUP($A19,Calculations!$A$4:$N$387,14,FALSE)))</f>
        <v/>
      </c>
      <c r="P19" s="88" t="str">
        <f t="shared" si="0"/>
        <v/>
      </c>
      <c r="Q19" s="76" t="str">
        <f>IF(P19="","",IF(VLOOKUP($A19,'Control Sample Data'!$A$3:$N$386,2,FALSE)=0,"",VLOOKUP($A19,'Control Sample Data'!$A$3:$N$386,2,FALSE)))</f>
        <v/>
      </c>
      <c r="R19" s="18" t="str">
        <f>IF(P19="","",IF(VLOOKUP($A19,Calculations!$O$4:$AB$387,3,FALSE)=0,"",VLOOKUP($A19,Calculations!$O$4:$AB$387,3,FALSE)))</f>
        <v/>
      </c>
      <c r="S19" s="18" t="str">
        <f>IF(P19="","",IF(VLOOKUP($A19,Calculations!$O$4:$AB$387,4,FALSE)=0,"",VLOOKUP($A19,Calculations!$O$4:$AB$387,4,FALSE)))</f>
        <v/>
      </c>
      <c r="T19" s="18" t="str">
        <f>IF(P19="","",IF(VLOOKUP($A19,Calculations!$O$4:$AB$387,5,FALSE)=0,"",VLOOKUP($A19,Calculations!$O$4:$AB$387,5,FALSE)))</f>
        <v/>
      </c>
      <c r="U19" s="18" t="str">
        <f>IF(P19="","",IF(VLOOKUP($A19,Calculations!$O$4:$AB$387,6,FALSE)=0,"",VLOOKUP($A19,Calculations!$O$4:$AB$387,6,FALSE)))</f>
        <v/>
      </c>
      <c r="V19" s="18" t="str">
        <f>IF(P19="","",IF(VLOOKUP($A19,Calculations!$O$4:$AB$387,7,FALSE)=0,"",VLOOKUP($A19,Calculations!$O$4:$AB$387,7,FALSE)))</f>
        <v/>
      </c>
      <c r="W19" s="18" t="str">
        <f>IF(P19="","",IF(VLOOKUP($A19,Calculations!$O$4:$AB$387,8,FALSE)=0,"",VLOOKUP($A19,Calculations!$O$4:$AB$387,8,FALSE)))</f>
        <v/>
      </c>
      <c r="X19" s="18" t="str">
        <f>IF(P19="","",IF(VLOOKUP($A19,Calculations!$O$4:$AB$387,9,FALSE)=0,"",VLOOKUP($A19,Calculations!$O$4:$AB$387,9,FALSE)))</f>
        <v/>
      </c>
      <c r="Y19" s="18" t="str">
        <f>IF(P19="","",IF(VLOOKUP($A19,Calculations!$O$4:$AB$387,10,FALSE)=0,"",VLOOKUP($A19,Calculations!$O$4:$AB$387,10,FALSE)))</f>
        <v/>
      </c>
      <c r="Z19" s="18" t="str">
        <f>IF(P19="","",IF(VLOOKUP($A19,Calculations!$O$4:$AB$387,11,FALSE)=0,"",VLOOKUP($A19,Calculations!$O$4:$AB$387,11,FALSE)))</f>
        <v/>
      </c>
      <c r="AA19" s="18" t="str">
        <f>IF(P19="","",IF(VLOOKUP($A19,Calculations!$O$4:$AB$387,12,FALSE)=0,"",VLOOKUP($A19,Calculations!$O$4:$AB$387,12,FALSE)))</f>
        <v/>
      </c>
      <c r="AB19" s="18" t="str">
        <f>IF(Q19="","",IF(VLOOKUP($A19,Calculations!$O$4:$AB$387,13,FALSE)=0,"",VLOOKUP($A19,Calculations!$O$4:$AB$387,13,FALSE)))</f>
        <v/>
      </c>
      <c r="AC19" s="18" t="str">
        <f>IF(R19="","",IF(VLOOKUP($A19,Calculations!$O$4:$AB$387,14,FALSE)=0,"",VLOOKUP($A19,Calculations!$O$4:$AB$387,14,FALSE)))</f>
        <v/>
      </c>
    </row>
    <row r="20" spans="1:29" ht="15" customHeight="1" x14ac:dyDescent="0.3">
      <c r="A20" s="67"/>
      <c r="B20" s="76" t="str">
        <f>IF(A20="","",IF(VLOOKUP($A20,'Test Sample Data'!$A$3:$N$386,2,FALSE)=0,"",VLOOKUP($A20,'Test Sample Data'!$A$3:$N$386,2,FALSE)))</f>
        <v/>
      </c>
      <c r="C20" s="18" t="str">
        <f>IF(A20="","",IF(VLOOKUP($A20,Calculations!$A$4:$N$387,3,FALSE)=0,"",VLOOKUP($A20,Calculations!$A$4:$N$387,3,FALSE)))</f>
        <v/>
      </c>
      <c r="D20" s="18" t="str">
        <f>IF(A20="","",IF(VLOOKUP($A20,Calculations!$A$4:$N$387,4,FALSE)=0,"",VLOOKUP($A20,Calculations!$A$4:$N$387,4,FALSE)))</f>
        <v/>
      </c>
      <c r="E20" s="18" t="str">
        <f>IF(A20="","",IF(VLOOKUP($A20,Calculations!$A$4:$N$387,5,FALSE)=0,"",VLOOKUP($A20,Calculations!$A$4:$N$387,5,FALSE)))</f>
        <v/>
      </c>
      <c r="F20" s="18" t="str">
        <f>IF(A20="","",IF(VLOOKUP($A20,Calculations!$A$4:$N$387,6,FALSE)=0,"",VLOOKUP($A20,Calculations!$A$4:$N$387,6,FALSE)))</f>
        <v/>
      </c>
      <c r="G20" s="18" t="str">
        <f>IF(A20="","",IF(VLOOKUP($A20,Calculations!$A$4:$N$387,7,FALSE)=0,"",VLOOKUP($A20,Calculations!$A$4:$N$387,7,FALSE)))</f>
        <v/>
      </c>
      <c r="H20" s="18" t="str">
        <f>IF(A20="","",IF(VLOOKUP($A20,Calculations!$A$4:$N$387,8,FALSE)=0,"",VLOOKUP($A20,Calculations!$A$4:$N$387,8,FALSE)))</f>
        <v/>
      </c>
      <c r="I20" s="18" t="str">
        <f>IF(A20="","",IF(VLOOKUP($A20,Calculations!$A$4:$N$387,9,FALSE)=0,"",VLOOKUP($A20,Calculations!$A$4:$N$387,9,FALSE)))</f>
        <v/>
      </c>
      <c r="J20" s="18" t="str">
        <f>IF(A20="","",IF(VLOOKUP($A20,Calculations!$A$4:$N$387,10,FALSE)=0,"",VLOOKUP($A20,Calculations!$A$4:$N$387,10,FALSE)))</f>
        <v/>
      </c>
      <c r="K20" s="18" t="str">
        <f>IF(A20="","",IF(VLOOKUP($A20,Calculations!$A$4:$N$387,11,FALSE)=0,"",VLOOKUP($A20,Calculations!$A$4:$N$387,11,FALSE)))</f>
        <v/>
      </c>
      <c r="L20" s="18" t="str">
        <f>IF(A20="","",IF(VLOOKUP($A20,Calculations!$A$4:$N$387,12,FALSE)=0,"",VLOOKUP($A20,Calculations!$A$4:$N$387,12,FALSE)))</f>
        <v/>
      </c>
      <c r="M20" s="18" t="str">
        <f>IF(B20="","",IF(VLOOKUP($A20,Calculations!$A$4:$N$387,13,FALSE)=0,"",VLOOKUP($A20,Calculations!$A$4:$N$387,13,FALSE)))</f>
        <v/>
      </c>
      <c r="N20" s="18" t="str">
        <f>IF(C20="","",IF(VLOOKUP($A20,Calculations!$A$4:$N$387,14,FALSE)=0,"",VLOOKUP($A20,Calculations!$A$4:$N$387,14,FALSE)))</f>
        <v/>
      </c>
      <c r="P20" s="88" t="str">
        <f t="shared" si="0"/>
        <v/>
      </c>
      <c r="Q20" s="76" t="str">
        <f>IF(P20="","",IF(VLOOKUP($A20,'Control Sample Data'!$A$3:$N$386,2,FALSE)=0,"",VLOOKUP($A20,'Control Sample Data'!$A$3:$N$386,2,FALSE)))</f>
        <v/>
      </c>
      <c r="R20" s="18" t="str">
        <f>IF(P20="","",IF(VLOOKUP($A20,Calculations!$O$4:$AB$387,3,FALSE)=0,"",VLOOKUP($A20,Calculations!$O$4:$AB$387,3,FALSE)))</f>
        <v/>
      </c>
      <c r="S20" s="18" t="str">
        <f>IF(P20="","",IF(VLOOKUP($A20,Calculations!$O$4:$AB$387,4,FALSE)=0,"",VLOOKUP($A20,Calculations!$O$4:$AB$387,4,FALSE)))</f>
        <v/>
      </c>
      <c r="T20" s="18" t="str">
        <f>IF(P20="","",IF(VLOOKUP($A20,Calculations!$O$4:$AB$387,5,FALSE)=0,"",VLOOKUP($A20,Calculations!$O$4:$AB$387,5,FALSE)))</f>
        <v/>
      </c>
      <c r="U20" s="18" t="str">
        <f>IF(P20="","",IF(VLOOKUP($A20,Calculations!$O$4:$AB$387,6,FALSE)=0,"",VLOOKUP($A20,Calculations!$O$4:$AB$387,6,FALSE)))</f>
        <v/>
      </c>
      <c r="V20" s="18" t="str">
        <f>IF(P20="","",IF(VLOOKUP($A20,Calculations!$O$4:$AB$387,7,FALSE)=0,"",VLOOKUP($A20,Calculations!$O$4:$AB$387,7,FALSE)))</f>
        <v/>
      </c>
      <c r="W20" s="18" t="str">
        <f>IF(P20="","",IF(VLOOKUP($A20,Calculations!$O$4:$AB$387,8,FALSE)=0,"",VLOOKUP($A20,Calculations!$O$4:$AB$387,8,FALSE)))</f>
        <v/>
      </c>
      <c r="X20" s="18" t="str">
        <f>IF(P20="","",IF(VLOOKUP($A20,Calculations!$O$4:$AB$387,9,FALSE)=0,"",VLOOKUP($A20,Calculations!$O$4:$AB$387,9,FALSE)))</f>
        <v/>
      </c>
      <c r="Y20" s="18" t="str">
        <f>IF(P20="","",IF(VLOOKUP($A20,Calculations!$O$4:$AB$387,10,FALSE)=0,"",VLOOKUP($A20,Calculations!$O$4:$AB$387,10,FALSE)))</f>
        <v/>
      </c>
      <c r="Z20" s="18" t="str">
        <f>IF(P20="","",IF(VLOOKUP($A20,Calculations!$O$4:$AB$387,11,FALSE)=0,"",VLOOKUP($A20,Calculations!$O$4:$AB$387,11,FALSE)))</f>
        <v/>
      </c>
      <c r="AA20" s="18" t="str">
        <f>IF(P20="","",IF(VLOOKUP($A20,Calculations!$O$4:$AB$387,12,FALSE)=0,"",VLOOKUP($A20,Calculations!$O$4:$AB$387,12,FALSE)))</f>
        <v/>
      </c>
      <c r="AB20" s="18" t="str">
        <f>IF(Q20="","",IF(VLOOKUP($A20,Calculations!$O$4:$AB$387,13,FALSE)=0,"",VLOOKUP($A20,Calculations!$O$4:$AB$387,13,FALSE)))</f>
        <v/>
      </c>
      <c r="AC20" s="18" t="str">
        <f>IF(R20="","",IF(VLOOKUP($A20,Calculations!$O$4:$AB$387,14,FALSE)=0,"",VLOOKUP($A20,Calculations!$O$4:$AB$387,14,FALSE)))</f>
        <v/>
      </c>
    </row>
    <row r="21" spans="1:29" ht="15" customHeight="1" x14ac:dyDescent="0.3">
      <c r="A21" s="67"/>
      <c r="B21" s="76" t="str">
        <f>IF(A21="","",IF(VLOOKUP($A21,'Test Sample Data'!$A$3:$N$386,2,FALSE)=0,"",VLOOKUP($A21,'Test Sample Data'!$A$3:$N$386,2,FALSE)))</f>
        <v/>
      </c>
      <c r="C21" s="18" t="str">
        <f>IF(A21="","",IF(VLOOKUP($A21,Calculations!$A$4:$N$387,3,FALSE)=0,"",VLOOKUP($A21,Calculations!$A$4:$N$387,3,FALSE)))</f>
        <v/>
      </c>
      <c r="D21" s="18" t="str">
        <f>IF(A21="","",IF(VLOOKUP($A21,Calculations!$A$4:$N$387,4,FALSE)=0,"",VLOOKUP($A21,Calculations!$A$4:$N$387,4,FALSE)))</f>
        <v/>
      </c>
      <c r="E21" s="18" t="str">
        <f>IF(A21="","",IF(VLOOKUP($A21,Calculations!$A$4:$N$387,5,FALSE)=0,"",VLOOKUP($A21,Calculations!$A$4:$N$387,5,FALSE)))</f>
        <v/>
      </c>
      <c r="F21" s="18" t="str">
        <f>IF(A21="","",IF(VLOOKUP($A21,Calculations!$A$4:$N$387,6,FALSE)=0,"",VLOOKUP($A21,Calculations!$A$4:$N$387,6,FALSE)))</f>
        <v/>
      </c>
      <c r="G21" s="18" t="str">
        <f>IF(A21="","",IF(VLOOKUP($A21,Calculations!$A$4:$N$387,7,FALSE)=0,"",VLOOKUP($A21,Calculations!$A$4:$N$387,7,FALSE)))</f>
        <v/>
      </c>
      <c r="H21" s="18" t="str">
        <f>IF(A21="","",IF(VLOOKUP($A21,Calculations!$A$4:$N$387,8,FALSE)=0,"",VLOOKUP($A21,Calculations!$A$4:$N$387,8,FALSE)))</f>
        <v/>
      </c>
      <c r="I21" s="18" t="str">
        <f>IF(A21="","",IF(VLOOKUP($A21,Calculations!$A$4:$N$387,9,FALSE)=0,"",VLOOKUP($A21,Calculations!$A$4:$N$387,9,FALSE)))</f>
        <v/>
      </c>
      <c r="J21" s="18" t="str">
        <f>IF(A21="","",IF(VLOOKUP($A21,Calculations!$A$4:$N$387,10,FALSE)=0,"",VLOOKUP($A21,Calculations!$A$4:$N$387,10,FALSE)))</f>
        <v/>
      </c>
      <c r="K21" s="18" t="str">
        <f>IF(A21="","",IF(VLOOKUP($A21,Calculations!$A$4:$N$387,11,FALSE)=0,"",VLOOKUP($A21,Calculations!$A$4:$N$387,11,FALSE)))</f>
        <v/>
      </c>
      <c r="L21" s="18" t="str">
        <f>IF(A21="","",IF(VLOOKUP($A21,Calculations!$A$4:$N$387,12,FALSE)=0,"",VLOOKUP($A21,Calculations!$A$4:$N$387,12,FALSE)))</f>
        <v/>
      </c>
      <c r="M21" s="18" t="str">
        <f>IF(B21="","",IF(VLOOKUP($A21,Calculations!$A$4:$N$387,13,FALSE)=0,"",VLOOKUP($A21,Calculations!$A$4:$N$387,13,FALSE)))</f>
        <v/>
      </c>
      <c r="N21" s="18" t="str">
        <f>IF(C21="","",IF(VLOOKUP($A21,Calculations!$A$4:$N$387,14,FALSE)=0,"",VLOOKUP($A21,Calculations!$A$4:$N$387,14,FALSE)))</f>
        <v/>
      </c>
      <c r="P21" s="88" t="str">
        <f t="shared" si="0"/>
        <v/>
      </c>
      <c r="Q21" s="76" t="str">
        <f>IF(P21="","",IF(VLOOKUP($A21,'Control Sample Data'!$A$3:$N$386,2,FALSE)=0,"",VLOOKUP($A21,'Control Sample Data'!$A$3:$N$386,2,FALSE)))</f>
        <v/>
      </c>
      <c r="R21" s="18" t="str">
        <f>IF(P21="","",IF(VLOOKUP($A21,Calculations!$O$4:$AB$387,3,FALSE)=0,"",VLOOKUP($A21,Calculations!$O$4:$AB$387,3,FALSE)))</f>
        <v/>
      </c>
      <c r="S21" s="18" t="str">
        <f>IF(P21="","",IF(VLOOKUP($A21,Calculations!$O$4:$AB$387,4,FALSE)=0,"",VLOOKUP($A21,Calculations!$O$4:$AB$387,4,FALSE)))</f>
        <v/>
      </c>
      <c r="T21" s="18" t="str">
        <f>IF(P21="","",IF(VLOOKUP($A21,Calculations!$O$4:$AB$387,5,FALSE)=0,"",VLOOKUP($A21,Calculations!$O$4:$AB$387,5,FALSE)))</f>
        <v/>
      </c>
      <c r="U21" s="18" t="str">
        <f>IF(P21="","",IF(VLOOKUP($A21,Calculations!$O$4:$AB$387,6,FALSE)=0,"",VLOOKUP($A21,Calculations!$O$4:$AB$387,6,FALSE)))</f>
        <v/>
      </c>
      <c r="V21" s="18" t="str">
        <f>IF(P21="","",IF(VLOOKUP($A21,Calculations!$O$4:$AB$387,7,FALSE)=0,"",VLOOKUP($A21,Calculations!$O$4:$AB$387,7,FALSE)))</f>
        <v/>
      </c>
      <c r="W21" s="18" t="str">
        <f>IF(P21="","",IF(VLOOKUP($A21,Calculations!$O$4:$AB$387,8,FALSE)=0,"",VLOOKUP($A21,Calculations!$O$4:$AB$387,8,FALSE)))</f>
        <v/>
      </c>
      <c r="X21" s="18" t="str">
        <f>IF(P21="","",IF(VLOOKUP($A21,Calculations!$O$4:$AB$387,9,FALSE)=0,"",VLOOKUP($A21,Calculations!$O$4:$AB$387,9,FALSE)))</f>
        <v/>
      </c>
      <c r="Y21" s="18" t="str">
        <f>IF(P21="","",IF(VLOOKUP($A21,Calculations!$O$4:$AB$387,10,FALSE)=0,"",VLOOKUP($A21,Calculations!$O$4:$AB$387,10,FALSE)))</f>
        <v/>
      </c>
      <c r="Z21" s="18" t="str">
        <f>IF(P21="","",IF(VLOOKUP($A21,Calculations!$O$4:$AB$387,11,FALSE)=0,"",VLOOKUP($A21,Calculations!$O$4:$AB$387,11,FALSE)))</f>
        <v/>
      </c>
      <c r="AA21" s="18" t="str">
        <f>IF(P21="","",IF(VLOOKUP($A21,Calculations!$O$4:$AB$387,12,FALSE)=0,"",VLOOKUP($A21,Calculations!$O$4:$AB$387,12,FALSE)))</f>
        <v/>
      </c>
      <c r="AB21" s="18" t="str">
        <f>IF(Q21="","",IF(VLOOKUP($A21,Calculations!$O$4:$AB$387,13,FALSE)=0,"",VLOOKUP($A21,Calculations!$O$4:$AB$387,13,FALSE)))</f>
        <v/>
      </c>
      <c r="AC21" s="18" t="str">
        <f>IF(R21="","",IF(VLOOKUP($A21,Calculations!$O$4:$AB$387,14,FALSE)=0,"",VLOOKUP($A21,Calculations!$O$4:$AB$387,14,FALSE)))</f>
        <v/>
      </c>
    </row>
    <row r="22" spans="1:29" ht="15" customHeight="1" x14ac:dyDescent="0.3">
      <c r="A22" s="67"/>
      <c r="B22" s="76" t="str">
        <f>IF(A22="","",IF(VLOOKUP($A22,'Test Sample Data'!$A$3:$N$386,2,FALSE)=0,"",VLOOKUP($A22,'Test Sample Data'!$A$3:$N$386,2,FALSE)))</f>
        <v/>
      </c>
      <c r="C22" s="18" t="str">
        <f>IF(A22="","",IF(VLOOKUP($A22,Calculations!$A$4:$N$387,3,FALSE)=0,"",VLOOKUP($A22,Calculations!$A$4:$N$387,3,FALSE)))</f>
        <v/>
      </c>
      <c r="D22" s="18" t="str">
        <f>IF(A22="","",IF(VLOOKUP($A22,Calculations!$A$4:$N$387,4,FALSE)=0,"",VLOOKUP($A22,Calculations!$A$4:$N$387,4,FALSE)))</f>
        <v/>
      </c>
      <c r="E22" s="18" t="str">
        <f>IF(A22="","",IF(VLOOKUP($A22,Calculations!$A$4:$N$387,5,FALSE)=0,"",VLOOKUP($A22,Calculations!$A$4:$N$387,5,FALSE)))</f>
        <v/>
      </c>
      <c r="F22" s="18" t="str">
        <f>IF(A22="","",IF(VLOOKUP($A22,Calculations!$A$4:$N$387,6,FALSE)=0,"",VLOOKUP($A22,Calculations!$A$4:$N$387,6,FALSE)))</f>
        <v/>
      </c>
      <c r="G22" s="18" t="str">
        <f>IF(A22="","",IF(VLOOKUP($A22,Calculations!$A$4:$N$387,7,FALSE)=0,"",VLOOKUP($A22,Calculations!$A$4:$N$387,7,FALSE)))</f>
        <v/>
      </c>
      <c r="H22" s="18" t="str">
        <f>IF(A22="","",IF(VLOOKUP($A22,Calculations!$A$4:$N$387,8,FALSE)=0,"",VLOOKUP($A22,Calculations!$A$4:$N$387,8,FALSE)))</f>
        <v/>
      </c>
      <c r="I22" s="18" t="str">
        <f>IF(A22="","",IF(VLOOKUP($A22,Calculations!$A$4:$N$387,9,FALSE)=0,"",VLOOKUP($A22,Calculations!$A$4:$N$387,9,FALSE)))</f>
        <v/>
      </c>
      <c r="J22" s="18" t="str">
        <f>IF(A22="","",IF(VLOOKUP($A22,Calculations!$A$4:$N$387,10,FALSE)=0,"",VLOOKUP($A22,Calculations!$A$4:$N$387,10,FALSE)))</f>
        <v/>
      </c>
      <c r="K22" s="18" t="str">
        <f>IF(A22="","",IF(VLOOKUP($A22,Calculations!$A$4:$N$387,11,FALSE)=0,"",VLOOKUP($A22,Calculations!$A$4:$N$387,11,FALSE)))</f>
        <v/>
      </c>
      <c r="L22" s="18" t="str">
        <f>IF(A22="","",IF(VLOOKUP($A22,Calculations!$A$4:$N$387,12,FALSE)=0,"",VLOOKUP($A22,Calculations!$A$4:$N$387,12,FALSE)))</f>
        <v/>
      </c>
      <c r="M22" s="18" t="str">
        <f>IF(B22="","",IF(VLOOKUP($A22,Calculations!$A$4:$N$387,13,FALSE)=0,"",VLOOKUP($A22,Calculations!$A$4:$N$387,13,FALSE)))</f>
        <v/>
      </c>
      <c r="N22" s="18" t="str">
        <f>IF(C22="","",IF(VLOOKUP($A22,Calculations!$A$4:$N$387,14,FALSE)=0,"",VLOOKUP($A22,Calculations!$A$4:$N$387,14,FALSE)))</f>
        <v/>
      </c>
      <c r="P22" s="88" t="str">
        <f t="shared" si="0"/>
        <v/>
      </c>
      <c r="Q22" s="76" t="str">
        <f>IF(P22="","",IF(VLOOKUP($A22,'Control Sample Data'!$A$3:$N$386,2,FALSE)=0,"",VLOOKUP($A22,'Control Sample Data'!$A$3:$N$386,2,FALSE)))</f>
        <v/>
      </c>
      <c r="R22" s="18" t="str">
        <f>IF(P22="","",IF(VLOOKUP($A22,Calculations!$O$4:$AB$387,3,FALSE)=0,"",VLOOKUP($A22,Calculations!$O$4:$AB$387,3,FALSE)))</f>
        <v/>
      </c>
      <c r="S22" s="18" t="str">
        <f>IF(P22="","",IF(VLOOKUP($A22,Calculations!$O$4:$AB$387,4,FALSE)=0,"",VLOOKUP($A22,Calculations!$O$4:$AB$387,4,FALSE)))</f>
        <v/>
      </c>
      <c r="T22" s="18" t="str">
        <f>IF(P22="","",IF(VLOOKUP($A22,Calculations!$O$4:$AB$387,5,FALSE)=0,"",VLOOKUP($A22,Calculations!$O$4:$AB$387,5,FALSE)))</f>
        <v/>
      </c>
      <c r="U22" s="18" t="str">
        <f>IF(P22="","",IF(VLOOKUP($A22,Calculations!$O$4:$AB$387,6,FALSE)=0,"",VLOOKUP($A22,Calculations!$O$4:$AB$387,6,FALSE)))</f>
        <v/>
      </c>
      <c r="V22" s="18" t="str">
        <f>IF(P22="","",IF(VLOOKUP($A22,Calculations!$O$4:$AB$387,7,FALSE)=0,"",VLOOKUP($A22,Calculations!$O$4:$AB$387,7,FALSE)))</f>
        <v/>
      </c>
      <c r="W22" s="18" t="str">
        <f>IF(P22="","",IF(VLOOKUP($A22,Calculations!$O$4:$AB$387,8,FALSE)=0,"",VLOOKUP($A22,Calculations!$O$4:$AB$387,8,FALSE)))</f>
        <v/>
      </c>
      <c r="X22" s="18" t="str">
        <f>IF(P22="","",IF(VLOOKUP($A22,Calculations!$O$4:$AB$387,9,FALSE)=0,"",VLOOKUP($A22,Calculations!$O$4:$AB$387,9,FALSE)))</f>
        <v/>
      </c>
      <c r="Y22" s="18" t="str">
        <f>IF(P22="","",IF(VLOOKUP($A22,Calculations!$O$4:$AB$387,10,FALSE)=0,"",VLOOKUP($A22,Calculations!$O$4:$AB$387,10,FALSE)))</f>
        <v/>
      </c>
      <c r="Z22" s="18" t="str">
        <f>IF(P22="","",IF(VLOOKUP($A22,Calculations!$O$4:$AB$387,11,FALSE)=0,"",VLOOKUP($A22,Calculations!$O$4:$AB$387,11,FALSE)))</f>
        <v/>
      </c>
      <c r="AA22" s="18" t="str">
        <f>IF(P22="","",IF(VLOOKUP($A22,Calculations!$O$4:$AB$387,12,FALSE)=0,"",VLOOKUP($A22,Calculations!$O$4:$AB$387,12,FALSE)))</f>
        <v/>
      </c>
      <c r="AB22" s="18" t="str">
        <f>IF(Q22="","",IF(VLOOKUP($A22,Calculations!$O$4:$AB$387,13,FALSE)=0,"",VLOOKUP($A22,Calculations!$O$4:$AB$387,13,FALSE)))</f>
        <v/>
      </c>
      <c r="AC22" s="18" t="str">
        <f>IF(R22="","",IF(VLOOKUP($A22,Calculations!$O$4:$AB$387,14,FALSE)=0,"",VLOOKUP($A22,Calculations!$O$4:$AB$387,14,FALSE)))</f>
        <v/>
      </c>
    </row>
    <row r="24" spans="1:29" ht="15" customHeight="1" x14ac:dyDescent="0.3">
      <c r="B24" s="85" t="s">
        <v>362</v>
      </c>
      <c r="C24" s="89">
        <f>IF(ISERROR(AVERAGE(C3:C22)),"",AVERAGE(C3:C22))</f>
        <v>20.992000000000001</v>
      </c>
      <c r="D24" s="89">
        <f t="shared" ref="D24:N24" si="1">IF(ISERROR(AVERAGE(D3:D22)),"",AVERAGE(D3:D22))</f>
        <v>20.95</v>
      </c>
      <c r="E24" s="89">
        <f t="shared" si="1"/>
        <v>20.880000000000003</v>
      </c>
      <c r="F24" s="89" t="str">
        <f t="shared" si="1"/>
        <v/>
      </c>
      <c r="G24" s="89" t="str">
        <f t="shared" si="1"/>
        <v/>
      </c>
      <c r="H24" s="89" t="str">
        <f t="shared" si="1"/>
        <v/>
      </c>
      <c r="I24" s="89" t="str">
        <f t="shared" si="1"/>
        <v/>
      </c>
      <c r="J24" s="89" t="str">
        <f t="shared" si="1"/>
        <v/>
      </c>
      <c r="K24" s="89" t="str">
        <f t="shared" si="1"/>
        <v/>
      </c>
      <c r="L24" s="89" t="str">
        <f t="shared" si="1"/>
        <v/>
      </c>
      <c r="M24" s="89" t="str">
        <f t="shared" si="1"/>
        <v/>
      </c>
      <c r="N24" s="89" t="str">
        <f t="shared" si="1"/>
        <v/>
      </c>
      <c r="Q24" s="85" t="s">
        <v>362</v>
      </c>
      <c r="R24" s="89">
        <f>IF(ISERROR(AVERAGE(R3:R22)),"",AVERAGE(R3:R22))</f>
        <v>21.141999999999999</v>
      </c>
      <c r="S24" s="89">
        <f t="shared" ref="S24:AC24" si="2">IF(ISERROR(AVERAGE(S3:S22)),"",AVERAGE(S3:S22))</f>
        <v>21.052</v>
      </c>
      <c r="T24" s="89">
        <f t="shared" si="2"/>
        <v>21.21</v>
      </c>
      <c r="U24" s="89" t="str">
        <f t="shared" si="2"/>
        <v/>
      </c>
      <c r="V24" s="89" t="str">
        <f t="shared" si="2"/>
        <v/>
      </c>
      <c r="W24" s="89" t="str">
        <f t="shared" si="2"/>
        <v/>
      </c>
      <c r="X24" s="89" t="str">
        <f t="shared" si="2"/>
        <v/>
      </c>
      <c r="Y24" s="89" t="str">
        <f t="shared" si="2"/>
        <v/>
      </c>
      <c r="Z24" s="89" t="str">
        <f t="shared" si="2"/>
        <v/>
      </c>
      <c r="AA24" s="89" t="str">
        <f t="shared" si="2"/>
        <v/>
      </c>
      <c r="AB24" s="89" t="str">
        <f t="shared" si="2"/>
        <v/>
      </c>
      <c r="AC24" s="89" t="str">
        <f t="shared" si="2"/>
        <v/>
      </c>
    </row>
  </sheetData>
  <mergeCells count="6">
    <mergeCell ref="R1:AC1"/>
    <mergeCell ref="A1:A2"/>
    <mergeCell ref="B1:B2"/>
    <mergeCell ref="P1:P2"/>
    <mergeCell ref="Q1:Q2"/>
    <mergeCell ref="C1:N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66"/>
  <sheetViews>
    <sheetView workbookViewId="0">
      <selection sqref="A1:H1"/>
    </sheetView>
  </sheetViews>
  <sheetFormatPr defaultColWidth="6.58203125" defaultRowHeight="15" customHeight="1" x14ac:dyDescent="0.3"/>
  <cols>
    <col min="1" max="1" width="25.58203125" style="80" customWidth="1"/>
    <col min="2" max="13" width="8.58203125" style="80" customWidth="1"/>
    <col min="14" max="14" width="12.58203125" style="80" customWidth="1"/>
    <col min="15" max="15" width="14.5" style="80" bestFit="1" customWidth="1"/>
    <col min="16" max="16384" width="6.58203125" style="80"/>
  </cols>
  <sheetData>
    <row r="1" spans="1:15" s="73" customFormat="1" ht="15" customHeight="1" x14ac:dyDescent="0.3">
      <c r="A1" s="195" t="s">
        <v>384</v>
      </c>
      <c r="B1" s="147"/>
      <c r="C1" s="147"/>
      <c r="D1" s="147"/>
      <c r="E1" s="147"/>
      <c r="F1" s="147"/>
      <c r="G1" s="147"/>
      <c r="H1" s="196"/>
      <c r="I1" s="194" t="s">
        <v>32286</v>
      </c>
      <c r="J1" s="194"/>
      <c r="K1" s="188" t="str">
        <f>Results!E2</f>
        <v>Test Group</v>
      </c>
      <c r="L1" s="188"/>
      <c r="M1" s="90"/>
      <c r="N1" s="90"/>
      <c r="O1" s="90"/>
    </row>
    <row r="2" spans="1:15" ht="15" customHeight="1" x14ac:dyDescent="0.3">
      <c r="A2" s="197" t="s">
        <v>385</v>
      </c>
      <c r="B2" s="197"/>
      <c r="C2" s="198" t="str">
        <f>'Gene Table'!C1</f>
        <v>PAHS-3079Z</v>
      </c>
      <c r="D2" s="199"/>
      <c r="E2" s="200"/>
      <c r="F2" s="147"/>
      <c r="G2" s="147"/>
      <c r="H2" s="196"/>
      <c r="I2" s="194" t="s">
        <v>32287</v>
      </c>
      <c r="J2" s="194"/>
      <c r="K2" s="188" t="str">
        <f>Results!F2</f>
        <v>Control Group</v>
      </c>
      <c r="L2" s="188"/>
      <c r="M2" s="90"/>
      <c r="N2" s="90"/>
      <c r="O2" s="90"/>
    </row>
    <row r="3" spans="1:15" ht="15" customHeight="1" x14ac:dyDescent="0.3">
      <c r="A3" s="184" t="s">
        <v>14459</v>
      </c>
      <c r="B3" s="185"/>
      <c r="C3" s="188" t="s">
        <v>408</v>
      </c>
      <c r="D3" s="189"/>
      <c r="E3" s="189"/>
      <c r="F3" s="189"/>
      <c r="G3" s="189"/>
      <c r="I3" s="91"/>
      <c r="J3" s="92"/>
      <c r="K3" s="92"/>
      <c r="L3" s="92"/>
      <c r="M3" s="92"/>
      <c r="N3" s="90"/>
      <c r="O3" s="90"/>
    </row>
    <row r="4" spans="1:15" ht="15" customHeight="1" x14ac:dyDescent="0.3">
      <c r="A4" s="186"/>
      <c r="B4" s="187"/>
      <c r="C4" s="188" t="s">
        <v>409</v>
      </c>
      <c r="D4" s="189"/>
      <c r="E4" s="189"/>
      <c r="F4" s="189"/>
      <c r="G4" s="189"/>
      <c r="I4" s="91"/>
      <c r="J4" s="92"/>
      <c r="K4" s="92"/>
      <c r="L4" s="92"/>
      <c r="M4" s="92"/>
      <c r="N4" s="90"/>
      <c r="O4" s="90"/>
    </row>
    <row r="5" spans="1:15" ht="15" customHeight="1" x14ac:dyDescent="0.3">
      <c r="A5" s="201"/>
      <c r="B5" s="202"/>
      <c r="C5" s="188" t="s">
        <v>410</v>
      </c>
      <c r="D5" s="189"/>
      <c r="E5" s="189"/>
      <c r="F5" s="189"/>
      <c r="G5" s="189"/>
      <c r="I5" s="91"/>
      <c r="J5" s="92"/>
      <c r="K5" s="92"/>
      <c r="L5" s="92"/>
      <c r="M5" s="92"/>
      <c r="N5" s="90"/>
      <c r="O5" s="90"/>
    </row>
    <row r="6" spans="1:15" ht="15" customHeight="1" x14ac:dyDescent="0.3">
      <c r="A6" s="190" t="s">
        <v>386</v>
      </c>
      <c r="B6" s="191"/>
      <c r="C6" s="183" t="s">
        <v>408</v>
      </c>
      <c r="D6" s="183"/>
      <c r="E6" s="183"/>
      <c r="F6" s="183"/>
      <c r="G6" s="183"/>
      <c r="H6" s="56"/>
      <c r="I6" s="91"/>
      <c r="J6" s="92"/>
      <c r="K6" s="92"/>
      <c r="L6" s="92"/>
      <c r="M6" s="92"/>
      <c r="N6" s="90"/>
      <c r="O6" s="90"/>
    </row>
    <row r="7" spans="1:15" ht="15" customHeight="1" x14ac:dyDescent="0.3">
      <c r="A7" s="184" t="s">
        <v>14460</v>
      </c>
      <c r="B7" s="185"/>
      <c r="C7" s="180" t="s">
        <v>14461</v>
      </c>
      <c r="D7" s="181"/>
      <c r="E7" s="181"/>
      <c r="F7" s="181"/>
      <c r="G7" s="182"/>
      <c r="H7" s="92"/>
      <c r="I7" s="91"/>
      <c r="J7" s="92"/>
      <c r="K7" s="92"/>
      <c r="L7" s="92"/>
      <c r="M7" s="92"/>
      <c r="N7" s="90"/>
      <c r="O7" s="90"/>
    </row>
    <row r="8" spans="1:15" ht="15" customHeight="1" x14ac:dyDescent="0.3">
      <c r="A8" s="186"/>
      <c r="B8" s="187"/>
      <c r="C8" s="180" t="s">
        <v>14462</v>
      </c>
      <c r="D8" s="181"/>
      <c r="E8" s="181"/>
      <c r="F8" s="181"/>
      <c r="G8" s="182"/>
      <c r="H8" s="92"/>
      <c r="I8" s="91"/>
      <c r="J8" s="92"/>
      <c r="K8" s="92"/>
      <c r="L8" s="92"/>
      <c r="M8" s="92"/>
      <c r="N8" s="90"/>
      <c r="O8" s="90"/>
    </row>
    <row r="9" spans="1:15" ht="15" customHeight="1" x14ac:dyDescent="0.3">
      <c r="A9" s="190" t="s">
        <v>14458</v>
      </c>
      <c r="B9" s="191"/>
      <c r="C9" s="183" t="s">
        <v>14461</v>
      </c>
      <c r="D9" s="183"/>
      <c r="E9" s="183"/>
      <c r="F9" s="183"/>
      <c r="G9" s="183"/>
      <c r="H9" s="92"/>
      <c r="I9" s="91"/>
      <c r="J9" s="92"/>
      <c r="K9" s="92"/>
      <c r="L9" s="92"/>
      <c r="M9" s="92"/>
      <c r="N9" s="90"/>
      <c r="O9" s="90"/>
    </row>
    <row r="10" spans="1:15" ht="15" customHeight="1" x14ac:dyDescent="0.3">
      <c r="A10" s="91"/>
      <c r="B10" s="91"/>
      <c r="C10" s="90"/>
      <c r="D10" s="93"/>
      <c r="E10" s="94"/>
      <c r="F10" s="74"/>
      <c r="G10" s="74"/>
      <c r="H10" s="92"/>
      <c r="I10" s="91"/>
      <c r="J10" s="92"/>
      <c r="K10" s="92"/>
      <c r="L10" s="92"/>
      <c r="M10" s="92"/>
      <c r="N10" s="90"/>
      <c r="O10" s="90"/>
    </row>
    <row r="11" spans="1:15" ht="15" customHeight="1" x14ac:dyDescent="0.3">
      <c r="A11" s="192" t="s">
        <v>387</v>
      </c>
      <c r="B11" s="193"/>
      <c r="C11" s="193"/>
      <c r="D11" s="193"/>
      <c r="E11" s="193"/>
      <c r="F11" s="193"/>
      <c r="G11" s="193"/>
      <c r="H11" s="193"/>
      <c r="I11" s="193"/>
      <c r="J11" s="193"/>
      <c r="K11" s="193"/>
      <c r="L11" s="193"/>
      <c r="M11" s="193"/>
      <c r="N11" s="193"/>
      <c r="O11" s="193"/>
    </row>
    <row r="12" spans="1:15" ht="15" customHeight="1" x14ac:dyDescent="0.3">
      <c r="A12" s="151" t="str">
        <f>K1</f>
        <v>Test Group</v>
      </c>
      <c r="B12" s="151"/>
      <c r="C12" s="151"/>
      <c r="D12" s="151"/>
      <c r="E12" s="151"/>
      <c r="F12" s="151"/>
      <c r="G12" s="151"/>
      <c r="H12" s="151"/>
      <c r="I12" s="151"/>
      <c r="J12" s="151"/>
      <c r="K12" s="151"/>
      <c r="L12" s="151"/>
      <c r="M12" s="151"/>
      <c r="N12" s="151"/>
      <c r="O12" s="151"/>
    </row>
    <row r="13" spans="1:15" ht="15" customHeight="1" x14ac:dyDescent="0.3">
      <c r="A13" s="81" t="s">
        <v>28</v>
      </c>
      <c r="B13" s="81" t="s">
        <v>32245</v>
      </c>
      <c r="C13" s="81" t="s">
        <v>32246</v>
      </c>
      <c r="D13" s="81" t="s">
        <v>32247</v>
      </c>
      <c r="E13" s="81" t="s">
        <v>32248</v>
      </c>
      <c r="F13" s="81" t="s">
        <v>32249</v>
      </c>
      <c r="G13" s="81" t="s">
        <v>32250</v>
      </c>
      <c r="H13" s="81" t="s">
        <v>32251</v>
      </c>
      <c r="I13" s="81" t="s">
        <v>32252</v>
      </c>
      <c r="J13" s="81" t="s">
        <v>32253</v>
      </c>
      <c r="K13" s="81" t="s">
        <v>32254</v>
      </c>
      <c r="L13" s="81" t="s">
        <v>32284</v>
      </c>
      <c r="M13" s="81" t="s">
        <v>32285</v>
      </c>
      <c r="N13" s="11" t="s">
        <v>388</v>
      </c>
      <c r="O13" s="11" t="s">
        <v>389</v>
      </c>
    </row>
    <row r="14" spans="1:15" ht="15" customHeight="1" x14ac:dyDescent="0.3">
      <c r="A14" s="81" t="s">
        <v>390</v>
      </c>
      <c r="B14" s="13">
        <f>IF(ISERROR(AVERAGE(Calculations!C385:C387)),"",AVERAGE(Calculations!C385:C387))</f>
        <v>18.396666666666668</v>
      </c>
      <c r="C14" s="13">
        <f>IF(ISERROR(AVERAGE(Calculations!D385:D387)),"",AVERAGE(Calculations!D385:D387))</f>
        <v>18.126666666666669</v>
      </c>
      <c r="D14" s="13">
        <f>IF(ISERROR(AVERAGE(Calculations!E385:E387)),"",AVERAGE(Calculations!E385:E387))</f>
        <v>18.143333333333331</v>
      </c>
      <c r="E14" s="13" t="str">
        <f>IF(ISERROR(AVERAGE(Calculations!F385:F387)),"",AVERAGE(Calculations!F385:F387))</f>
        <v/>
      </c>
      <c r="F14" s="13" t="str">
        <f>IF(ISERROR(AVERAGE(Calculations!G385:G387)),"",AVERAGE(Calculations!G385:G387))</f>
        <v/>
      </c>
      <c r="G14" s="13" t="str">
        <f>IF(ISERROR(AVERAGE(Calculations!H385:H387)),"",AVERAGE(Calculations!H385:H387))</f>
        <v/>
      </c>
      <c r="H14" s="13" t="str">
        <f>IF(ISERROR(AVERAGE(Calculations!I385:I387)),"",AVERAGE(Calculations!I385:I387))</f>
        <v/>
      </c>
      <c r="I14" s="13" t="str">
        <f>IF(ISERROR(AVERAGE(Calculations!J385:J387)),"",AVERAGE(Calculations!J385:J387))</f>
        <v/>
      </c>
      <c r="J14" s="13" t="str">
        <f>IF(ISERROR(AVERAGE(Calculations!K385:K387)),"",AVERAGE(Calculations!K385:K387))</f>
        <v/>
      </c>
      <c r="K14" s="13" t="str">
        <f>IF(ISERROR(AVERAGE(Calculations!L385:L387)),"",AVERAGE(Calculations!L385:L387))</f>
        <v/>
      </c>
      <c r="L14" s="13" t="str">
        <f>IF(ISERROR(AVERAGE(Calculations!M385:M387)),"",AVERAGE(Calculations!M385:M387))</f>
        <v/>
      </c>
      <c r="M14" s="13" t="str">
        <f>IF(ISERROR(AVERAGE(Calculations!N385:N387)),"",AVERAGE(Calculations!N385:N387))</f>
        <v/>
      </c>
      <c r="N14" s="60">
        <f>AVERAGE(B14:M14)</f>
        <v>18.222222222222225</v>
      </c>
      <c r="O14" s="60">
        <f>STDEV(B14:M14)</f>
        <v>0.15130298276171847</v>
      </c>
    </row>
    <row r="15" spans="1:15" ht="15" customHeight="1" x14ac:dyDescent="0.3">
      <c r="A15" s="11" t="s">
        <v>391</v>
      </c>
      <c r="B15" s="13">
        <f>IF(ISERROR(STDEV(Calculations!C385:C387)),"",STDEV(Calculations!C385:C387))</f>
        <v>0.23352373184182512</v>
      </c>
      <c r="C15" s="13">
        <f>IF(ISERROR(STDEV(Calculations!D385:D387)),"",STDEV(Calculations!D385:D387))</f>
        <v>2.0816659994660598E-2</v>
      </c>
      <c r="D15" s="13">
        <f>IF(ISERROR(STDEV(Calculations!E385:E387)),"",STDEV(Calculations!E385:E387))</f>
        <v>8.3864970836059607E-2</v>
      </c>
      <c r="E15" s="13" t="str">
        <f>IF(ISERROR(STDEV(Calculations!F385:F387)),"",STDEV(Calculations!F385:F387))</f>
        <v/>
      </c>
      <c r="F15" s="13" t="str">
        <f>IF(ISERROR(STDEV(Calculations!G385:G387)),"",STDEV(Calculations!G385:G387))</f>
        <v/>
      </c>
      <c r="G15" s="13" t="str">
        <f>IF(ISERROR(STDEV(Calculations!H385:H387)),"",STDEV(Calculations!H385:H387))</f>
        <v/>
      </c>
      <c r="H15" s="13" t="str">
        <f>IF(ISERROR(STDEV(Calculations!I385:I387)),"",STDEV(Calculations!I385:I387))</f>
        <v/>
      </c>
      <c r="I15" s="13" t="str">
        <f>IF(ISERROR(STDEV(Calculations!J385:J387)),"",STDEV(Calculations!J385:J387))</f>
        <v/>
      </c>
      <c r="J15" s="13" t="str">
        <f>IF(ISERROR(STDEV(Calculations!K385:K387)),"",STDEV(Calculations!K385:K387))</f>
        <v/>
      </c>
      <c r="K15" s="13" t="str">
        <f>IF(ISERROR(STDEV(Calculations!L385:L387)),"",STDEV(Calculations!L385:L387))</f>
        <v/>
      </c>
      <c r="L15" s="13" t="str">
        <f>IF(ISERROR(STDEV(Calculations!M385:M387)),"",STDEV(Calculations!M385:M387))</f>
        <v/>
      </c>
      <c r="M15" s="13" t="str">
        <f>IF(ISERROR(STDEV(Calculations!N385:N387)),"",STDEV(Calculations!N385:N387))</f>
        <v/>
      </c>
      <c r="N15" s="60">
        <f>AVERAGE(B15:M15)</f>
        <v>0.11273512089084843</v>
      </c>
      <c r="O15" s="60" t="s">
        <v>392</v>
      </c>
    </row>
    <row r="16" spans="1:15" ht="15" customHeight="1" x14ac:dyDescent="0.3">
      <c r="A16" s="81" t="s">
        <v>393</v>
      </c>
      <c r="B16" s="13">
        <f>IF(ISERROR(AVERAGE(Calculations!C382:C384)),"",AVERAGE(Calculations!C382:C384))</f>
        <v>20.026666666666667</v>
      </c>
      <c r="C16" s="13">
        <f>IF(ISERROR(AVERAGE(Calculations!D382:D384)),"",AVERAGE(Calculations!D382:D384))</f>
        <v>20.240000000000002</v>
      </c>
      <c r="D16" s="13">
        <f>IF(ISERROR(AVERAGE(Calculations!E382:E384)),"",AVERAGE(Calculations!E382:E384))</f>
        <v>20.226666666666663</v>
      </c>
      <c r="E16" s="13" t="str">
        <f>IF(ISERROR(AVERAGE(Calculations!F382:F384)),"",AVERAGE(Calculations!F382:F384))</f>
        <v/>
      </c>
      <c r="F16" s="13" t="str">
        <f>IF(ISERROR(AVERAGE(Calculations!G382:G384)),"",AVERAGE(Calculations!G382:G384))</f>
        <v/>
      </c>
      <c r="G16" s="13" t="str">
        <f>IF(ISERROR(AVERAGE(Calculations!H382:H384)),"",AVERAGE(Calculations!H382:H384))</f>
        <v/>
      </c>
      <c r="H16" s="13" t="str">
        <f>IF(ISERROR(AVERAGE(Calculations!I382:I384)),"",AVERAGE(Calculations!I382:I384))</f>
        <v/>
      </c>
      <c r="I16" s="13" t="str">
        <f>IF(ISERROR(AVERAGE(Calculations!J382:J384)),"",AVERAGE(Calculations!J382:J384))</f>
        <v/>
      </c>
      <c r="J16" s="13" t="str">
        <f>IF(ISERROR(AVERAGE(Calculations!K382:K384)),"",AVERAGE(Calculations!K382:K384))</f>
        <v/>
      </c>
      <c r="K16" s="13" t="str">
        <f>IF(ISERROR(AVERAGE(Calculations!L382:L384)),"",AVERAGE(Calculations!L382:L384))</f>
        <v/>
      </c>
      <c r="L16" s="13" t="str">
        <f>IF(ISERROR(AVERAGE(Calculations!M382:M384)),"",AVERAGE(Calculations!M382:M384))</f>
        <v/>
      </c>
      <c r="M16" s="13" t="str">
        <f>IF(ISERROR(AVERAGE(Calculations!N382:N384)),"",AVERAGE(Calculations!N382:N384))</f>
        <v/>
      </c>
      <c r="N16" s="60">
        <f>AVERAGE(B16:M16)</f>
        <v>20.164444444444442</v>
      </c>
      <c r="O16" s="60">
        <f>STDEV(B16:M16)</f>
        <v>0.11950515253109933</v>
      </c>
    </row>
    <row r="17" spans="1:15" ht="15" customHeight="1" x14ac:dyDescent="0.3">
      <c r="A17" s="11" t="s">
        <v>394</v>
      </c>
      <c r="B17" s="13">
        <f>IF(ISERROR(STDEV(Calculations!C382:C384)),"",STDEV(Calculations!C382:C384))</f>
        <v>4.50924975282289E-2</v>
      </c>
      <c r="C17" s="13">
        <f>IF(ISERROR(STDEV(Calculations!D382:D384)),"",STDEV(Calculations!D382:D384))</f>
        <v>3.6055512754640105E-2</v>
      </c>
      <c r="D17" s="13">
        <f>IF(ISERROR(STDEV(Calculations!E382:E384)),"",STDEV(Calculations!E382:E384))</f>
        <v>0.17953644012660294</v>
      </c>
      <c r="E17" s="13" t="str">
        <f>IF(ISERROR(STDEV(Calculations!F382:F384)),"",STDEV(Calculations!F382:F384))</f>
        <v/>
      </c>
      <c r="F17" s="13" t="str">
        <f>IF(ISERROR(STDEV(Calculations!G382:G384)),"",STDEV(Calculations!G382:G384))</f>
        <v/>
      </c>
      <c r="G17" s="13" t="str">
        <f>IF(ISERROR(STDEV(Calculations!H382:H384)),"",STDEV(Calculations!H382:H384))</f>
        <v/>
      </c>
      <c r="H17" s="13" t="str">
        <f>IF(ISERROR(STDEV(Calculations!I382:I384)),"",STDEV(Calculations!I382:I384))</f>
        <v/>
      </c>
      <c r="I17" s="13" t="str">
        <f>IF(ISERROR(STDEV(Calculations!J382:J384)),"",STDEV(Calculations!J382:J384))</f>
        <v/>
      </c>
      <c r="J17" s="13" t="str">
        <f>IF(ISERROR(STDEV(Calculations!K382:K384)),"",STDEV(Calculations!K382:K384))</f>
        <v/>
      </c>
      <c r="K17" s="13" t="str">
        <f>IF(ISERROR(STDEV(Calculations!L382:L384)),"",STDEV(Calculations!L382:L384))</f>
        <v/>
      </c>
      <c r="L17" s="13" t="str">
        <f>IF(ISERROR(STDEV(Calculations!M382:M384)),"",STDEV(Calculations!M382:M384))</f>
        <v/>
      </c>
      <c r="M17" s="13" t="str">
        <f>IF(ISERROR(STDEV(Calculations!N382:N384)),"",STDEV(Calculations!N382:N384))</f>
        <v/>
      </c>
      <c r="N17" s="60">
        <f>AVERAGE(B17:M17)</f>
        <v>8.6894816803157318E-2</v>
      </c>
      <c r="O17" s="60" t="s">
        <v>392</v>
      </c>
    </row>
    <row r="18" spans="1:15" ht="15" customHeight="1" x14ac:dyDescent="0.3">
      <c r="A18" s="142" t="str">
        <f>K2</f>
        <v>Control Group</v>
      </c>
      <c r="B18" s="156"/>
      <c r="C18" s="156"/>
      <c r="D18" s="156"/>
      <c r="E18" s="156"/>
      <c r="F18" s="156"/>
      <c r="G18" s="156"/>
      <c r="H18" s="156"/>
      <c r="I18" s="156"/>
      <c r="J18" s="156"/>
      <c r="K18" s="156"/>
      <c r="L18" s="156"/>
      <c r="M18" s="156"/>
      <c r="N18" s="156"/>
      <c r="O18" s="143"/>
    </row>
    <row r="19" spans="1:15" ht="15" customHeight="1" x14ac:dyDescent="0.3">
      <c r="A19" s="81" t="s">
        <v>28</v>
      </c>
      <c r="B19" s="81" t="s">
        <v>32245</v>
      </c>
      <c r="C19" s="81" t="s">
        <v>32246</v>
      </c>
      <c r="D19" s="81" t="s">
        <v>32247</v>
      </c>
      <c r="E19" s="81" t="s">
        <v>32248</v>
      </c>
      <c r="F19" s="81" t="s">
        <v>32249</v>
      </c>
      <c r="G19" s="81" t="s">
        <v>32250</v>
      </c>
      <c r="H19" s="81" t="s">
        <v>32251</v>
      </c>
      <c r="I19" s="81" t="s">
        <v>32252</v>
      </c>
      <c r="J19" s="81" t="s">
        <v>32253</v>
      </c>
      <c r="K19" s="81" t="s">
        <v>32254</v>
      </c>
      <c r="L19" s="81" t="s">
        <v>32284</v>
      </c>
      <c r="M19" s="81" t="s">
        <v>32285</v>
      </c>
      <c r="N19" s="11" t="s">
        <v>388</v>
      </c>
      <c r="O19" s="11" t="s">
        <v>389</v>
      </c>
    </row>
    <row r="20" spans="1:15" ht="15" customHeight="1" x14ac:dyDescent="0.3">
      <c r="A20" s="81" t="s">
        <v>390</v>
      </c>
      <c r="B20" s="13">
        <f>IF(ISERROR(AVERAGE(Calculations!Q385:Q387)),"",AVERAGE(Calculations!Q385:Q387))</f>
        <v>17.683333333333334</v>
      </c>
      <c r="C20" s="13">
        <f>IF(ISERROR(AVERAGE(Calculations!R385:R387)),"",AVERAGE(Calculations!R385:R387))</f>
        <v>17.623333333333331</v>
      </c>
      <c r="D20" s="13">
        <f>IF(ISERROR(AVERAGE(Calculations!S385:S387)),"",AVERAGE(Calculations!S385:S387))</f>
        <v>17.603333333333335</v>
      </c>
      <c r="E20" s="13" t="str">
        <f>IF(ISERROR(AVERAGE(Calculations!T385:T387)),"",AVERAGE(Calculations!T385:T387))</f>
        <v/>
      </c>
      <c r="F20" s="13" t="str">
        <f>IF(ISERROR(AVERAGE(Calculations!U385:U387)),"",AVERAGE(Calculations!U385:U387))</f>
        <v/>
      </c>
      <c r="G20" s="13" t="str">
        <f>IF(ISERROR(AVERAGE(Calculations!V385:V387)),"",AVERAGE(Calculations!V385:V387))</f>
        <v/>
      </c>
      <c r="H20" s="13" t="str">
        <f>IF(ISERROR(AVERAGE(Calculations!W385:W387)),"",AVERAGE(Calculations!W385:W387))</f>
        <v/>
      </c>
      <c r="I20" s="13" t="str">
        <f>IF(ISERROR(AVERAGE(Calculations!X385:X387)),"",AVERAGE(Calculations!X385:X387))</f>
        <v/>
      </c>
      <c r="J20" s="13" t="str">
        <f>IF(ISERROR(AVERAGE(Calculations!Y385:Y387)),"",AVERAGE(Calculations!Y385:Y387))</f>
        <v/>
      </c>
      <c r="K20" s="13" t="str">
        <f>IF(ISERROR(AVERAGE(Calculations!Z385:Z387)),"",AVERAGE(Calculations!Z385:Z387))</f>
        <v/>
      </c>
      <c r="L20" s="13" t="str">
        <f>IF(ISERROR(AVERAGE(Calculations!AA385:AA387)),"",AVERAGE(Calculations!AA385:AA387))</f>
        <v/>
      </c>
      <c r="M20" s="13" t="str">
        <f>IF(ISERROR(AVERAGE(Calculations!AB385:AB387)),"",AVERAGE(Calculations!AB385:AB387))</f>
        <v/>
      </c>
      <c r="N20" s="60">
        <f>AVERAGE(B20:M20)</f>
        <v>17.636666666666667</v>
      </c>
      <c r="O20" s="60">
        <f>STDEV(B20:M20)</f>
        <v>4.1633319989322334E-2</v>
      </c>
    </row>
    <row r="21" spans="1:15" ht="15" customHeight="1" x14ac:dyDescent="0.3">
      <c r="A21" s="11" t="s">
        <v>391</v>
      </c>
      <c r="B21" s="13">
        <f>IF(ISERROR(STDEV(Calculations!Q385:Q387)),"",STDEV(Calculations!Q385:Q387))</f>
        <v>0.19857828011475154</v>
      </c>
      <c r="C21" s="13">
        <f>IF(ISERROR(STDEV(Calculations!R385:R387)),"",STDEV(Calculations!R385:R387))</f>
        <v>0.27227437142216143</v>
      </c>
      <c r="D21" s="13">
        <f>IF(ISERROR(STDEV(Calculations!S385:S387)),"",STDEV(Calculations!S385:S387))</f>
        <v>6.0277137733417564E-2</v>
      </c>
      <c r="E21" s="13" t="str">
        <f>IF(ISERROR(STDEV(Calculations!T385:T387)),"",STDEV(Calculations!T385:T387))</f>
        <v/>
      </c>
      <c r="F21" s="13" t="str">
        <f>IF(ISERROR(STDEV(Calculations!U385:U387)),"",STDEV(Calculations!U385:U387))</f>
        <v/>
      </c>
      <c r="G21" s="13" t="str">
        <f>IF(ISERROR(STDEV(Calculations!V385:V387)),"",STDEV(Calculations!V385:V387))</f>
        <v/>
      </c>
      <c r="H21" s="13" t="str">
        <f>IF(ISERROR(STDEV(Calculations!W385:W387)),"",STDEV(Calculations!W385:W387))</f>
        <v/>
      </c>
      <c r="I21" s="13" t="str">
        <f>IF(ISERROR(STDEV(Calculations!X385:X387)),"",STDEV(Calculations!X385:X387))</f>
        <v/>
      </c>
      <c r="J21" s="13" t="str">
        <f>IF(ISERROR(STDEV(Calculations!Y385:Y387)),"",STDEV(Calculations!Y385:Y387))</f>
        <v/>
      </c>
      <c r="K21" s="13" t="str">
        <f>IF(ISERROR(STDEV(Calculations!Z385:Z387)),"",STDEV(Calculations!Z385:Z387))</f>
        <v/>
      </c>
      <c r="L21" s="13" t="str">
        <f>IF(ISERROR(STDEV(Calculations!AA385:AA387)),"",STDEV(Calculations!AA385:AA387))</f>
        <v/>
      </c>
      <c r="M21" s="13" t="str">
        <f>IF(ISERROR(STDEV(Calculations!AB385:AB387)),"",STDEV(Calculations!AB385:AB387))</f>
        <v/>
      </c>
      <c r="N21" s="60">
        <f>AVERAGE(B21:M21)</f>
        <v>0.17704326309011018</v>
      </c>
      <c r="O21" s="60" t="s">
        <v>392</v>
      </c>
    </row>
    <row r="22" spans="1:15" ht="15" customHeight="1" x14ac:dyDescent="0.3">
      <c r="A22" s="81" t="s">
        <v>393</v>
      </c>
      <c r="B22" s="13">
        <f>IF(ISERROR(AVERAGE(Calculations!Q382:Q384)),"",AVERAGE(Calculations!Q382:Q384))</f>
        <v>21.266666666666666</v>
      </c>
      <c r="C22" s="13">
        <f>IF(ISERROR(AVERAGE(Calculations!R382:R384)),"",AVERAGE(Calculations!R382:R384))</f>
        <v>21.193333333333332</v>
      </c>
      <c r="D22" s="13">
        <f>IF(ISERROR(AVERAGE(Calculations!S382:S384)),"",AVERAGE(Calculations!S382:S384))</f>
        <v>21.47666666666667</v>
      </c>
      <c r="E22" s="13" t="str">
        <f>IF(ISERROR(AVERAGE(Calculations!T382:T384)),"",AVERAGE(Calculations!T382:T384))</f>
        <v/>
      </c>
      <c r="F22" s="13" t="str">
        <f>IF(ISERROR(AVERAGE(Calculations!U382:U384)),"",AVERAGE(Calculations!U382:U384))</f>
        <v/>
      </c>
      <c r="G22" s="13" t="str">
        <f>IF(ISERROR(AVERAGE(Calculations!V382:V384)),"",AVERAGE(Calculations!V382:V384))</f>
        <v/>
      </c>
      <c r="H22" s="13" t="str">
        <f>IF(ISERROR(AVERAGE(Calculations!W382:W384)),"",AVERAGE(Calculations!W382:W384))</f>
        <v/>
      </c>
      <c r="I22" s="13" t="str">
        <f>IF(ISERROR(AVERAGE(Calculations!X382:X384)),"",AVERAGE(Calculations!X382:X384))</f>
        <v/>
      </c>
      <c r="J22" s="13" t="str">
        <f>IF(ISERROR(AVERAGE(Calculations!Y382:Y384)),"",AVERAGE(Calculations!Y382:Y384))</f>
        <v/>
      </c>
      <c r="K22" s="13" t="str">
        <f>IF(ISERROR(AVERAGE(Calculations!Z382:Z384)),"",AVERAGE(Calculations!Z382:Z384))</f>
        <v/>
      </c>
      <c r="L22" s="13" t="str">
        <f>IF(ISERROR(AVERAGE(Calculations!AA382:AA384)),"",AVERAGE(Calculations!AA382:AA384))</f>
        <v/>
      </c>
      <c r="M22" s="13" t="str">
        <f>IF(ISERROR(AVERAGE(Calculations!AB382:AB384)),"",AVERAGE(Calculations!AB382:AB384))</f>
        <v/>
      </c>
      <c r="N22" s="60">
        <f>AVERAGE(B22:M22)</f>
        <v>21.312222222222221</v>
      </c>
      <c r="O22" s="60">
        <f>STDEV(B22:M22)</f>
        <v>0.14705755990742789</v>
      </c>
    </row>
    <row r="23" spans="1:15" ht="15" customHeight="1" x14ac:dyDescent="0.3">
      <c r="A23" s="11" t="s">
        <v>394</v>
      </c>
      <c r="B23" s="13">
        <f>IF(ISERROR(STDEV(Calculations!Q382:Q384)),"",STDEV(Calculations!Q382:Q384))</f>
        <v>8.6216781042516205E-2</v>
      </c>
      <c r="C23" s="13">
        <f>IF(ISERROR(STDEV(Calculations!R382:R384)),"",STDEV(Calculations!R382:R384))</f>
        <v>4.0414518843274704E-2</v>
      </c>
      <c r="D23" s="13">
        <f>IF(ISERROR(STDEV(Calculations!S382:S384)),"",STDEV(Calculations!S382:S384))</f>
        <v>7.2341781380701381E-2</v>
      </c>
      <c r="E23" s="13" t="str">
        <f>IF(ISERROR(STDEV(Calculations!T382:T384)),"",STDEV(Calculations!T382:T384))</f>
        <v/>
      </c>
      <c r="F23" s="13" t="str">
        <f>IF(ISERROR(STDEV(Calculations!U382:U384)),"",STDEV(Calculations!U382:U384))</f>
        <v/>
      </c>
      <c r="G23" s="13" t="str">
        <f>IF(ISERROR(STDEV(Calculations!V382:V384)),"",STDEV(Calculations!V382:V384))</f>
        <v/>
      </c>
      <c r="H23" s="13" t="str">
        <f>IF(ISERROR(STDEV(Calculations!W382:W384)),"",STDEV(Calculations!W382:W384))</f>
        <v/>
      </c>
      <c r="I23" s="13" t="str">
        <f>IF(ISERROR(STDEV(Calculations!X382:X384)),"",STDEV(Calculations!X382:X384))</f>
        <v/>
      </c>
      <c r="J23" s="13" t="str">
        <f>IF(ISERROR(STDEV(Calculations!Y382:Y384)),"",STDEV(Calculations!Y382:Y384))</f>
        <v/>
      </c>
      <c r="K23" s="13" t="str">
        <f>IF(ISERROR(STDEV(Calculations!Z382:Z384)),"",STDEV(Calculations!Z382:Z384))</f>
        <v/>
      </c>
      <c r="L23" s="13" t="str">
        <f>IF(ISERROR(STDEV(Calculations!AA382:AA384)),"",STDEV(Calculations!AA382:AA384))</f>
        <v/>
      </c>
      <c r="M23" s="13" t="str">
        <f>IF(ISERROR(STDEV(Calculations!AB382:AB384)),"",STDEV(Calculations!AB382:AB384))</f>
        <v/>
      </c>
      <c r="N23" s="60">
        <f>AVERAGE(B23:M23)</f>
        <v>6.6324360422164094E-2</v>
      </c>
      <c r="O23" s="60" t="s">
        <v>392</v>
      </c>
    </row>
    <row r="24" spans="1:15" ht="15" customHeight="1" x14ac:dyDescent="0.3">
      <c r="A24" s="175" t="s">
        <v>395</v>
      </c>
      <c r="B24" s="176"/>
      <c r="C24" s="176"/>
      <c r="D24" s="176"/>
      <c r="E24" s="176"/>
      <c r="F24" s="176"/>
      <c r="G24" s="176"/>
      <c r="H24" s="176"/>
      <c r="I24" s="176"/>
      <c r="J24" s="176"/>
      <c r="K24" s="176"/>
      <c r="L24" s="56"/>
      <c r="M24" s="56"/>
    </row>
    <row r="25" spans="1:15" ht="15" customHeight="1" x14ac:dyDescent="0.3">
      <c r="A25" s="142" t="str">
        <f>K1</f>
        <v>Test Group</v>
      </c>
      <c r="B25" s="156"/>
      <c r="C25" s="156"/>
      <c r="D25" s="156"/>
      <c r="E25" s="156"/>
      <c r="F25" s="156"/>
      <c r="G25" s="156"/>
      <c r="H25" s="156"/>
      <c r="I25" s="156"/>
      <c r="J25" s="156"/>
      <c r="K25" s="156"/>
      <c r="L25" s="156"/>
      <c r="M25" s="143"/>
      <c r="N25" s="14"/>
      <c r="O25" s="14"/>
    </row>
    <row r="26" spans="1:15" ht="15" customHeight="1" x14ac:dyDescent="0.3">
      <c r="A26" s="81" t="s">
        <v>28</v>
      </c>
      <c r="B26" s="81" t="s">
        <v>32245</v>
      </c>
      <c r="C26" s="81" t="s">
        <v>32246</v>
      </c>
      <c r="D26" s="81" t="s">
        <v>32247</v>
      </c>
      <c r="E26" s="81" t="s">
        <v>32248</v>
      </c>
      <c r="F26" s="81" t="s">
        <v>32249</v>
      </c>
      <c r="G26" s="81" t="s">
        <v>32250</v>
      </c>
      <c r="H26" s="81" t="s">
        <v>32251</v>
      </c>
      <c r="I26" s="81" t="s">
        <v>32252</v>
      </c>
      <c r="J26" s="81" t="s">
        <v>32253</v>
      </c>
      <c r="K26" s="81" t="s">
        <v>32254</v>
      </c>
      <c r="L26" s="81" t="s">
        <v>32284</v>
      </c>
      <c r="M26" s="81" t="s">
        <v>32285</v>
      </c>
      <c r="N26" s="14"/>
      <c r="O26" s="14"/>
    </row>
    <row r="27" spans="1:15" ht="15" customHeight="1" x14ac:dyDescent="0.3">
      <c r="A27" s="81" t="s">
        <v>396</v>
      </c>
      <c r="B27" s="13">
        <f>IF(ISERR(B16-B14),"",B16-B14)</f>
        <v>1.629999999999999</v>
      </c>
      <c r="C27" s="13">
        <f>IF(ISERR(C16-C14),"",C16-C14)</f>
        <v>2.1133333333333333</v>
      </c>
      <c r="D27" s="13">
        <f t="shared" ref="D27:K27" si="0">IF(ISERR(D16-D14),"",D16-D14)</f>
        <v>2.0833333333333321</v>
      </c>
      <c r="E27" s="13" t="str">
        <f t="shared" si="0"/>
        <v/>
      </c>
      <c r="F27" s="13" t="str">
        <f t="shared" si="0"/>
        <v/>
      </c>
      <c r="G27" s="13" t="str">
        <f t="shared" si="0"/>
        <v/>
      </c>
      <c r="H27" s="13" t="str">
        <f t="shared" si="0"/>
        <v/>
      </c>
      <c r="I27" s="13" t="str">
        <f t="shared" si="0"/>
        <v/>
      </c>
      <c r="J27" s="13" t="str">
        <f t="shared" si="0"/>
        <v/>
      </c>
      <c r="K27" s="13" t="str">
        <f t="shared" si="0"/>
        <v/>
      </c>
      <c r="L27" s="13" t="str">
        <f t="shared" ref="L27:M27" si="1">IF(ISERR(L16-L14),"",L16-L14)</f>
        <v/>
      </c>
      <c r="M27" s="13" t="str">
        <f t="shared" si="1"/>
        <v/>
      </c>
      <c r="N27" s="57"/>
      <c r="O27" s="58"/>
    </row>
    <row r="28" spans="1:15" ht="15" customHeight="1" x14ac:dyDescent="0.3">
      <c r="A28" s="82" t="s">
        <v>397</v>
      </c>
      <c r="B28" s="95" t="str">
        <f>IF(B27="","",IF(OR($C$6=$C$3,$C$6=$C$4),IF(B27&lt;=5,"Pass","Inquiry"),IF($C$6=$C$5,IF(B27&lt;=7,"Pass","Inquiry"))))</f>
        <v>Pass</v>
      </c>
      <c r="C28" s="95" t="str">
        <f t="shared" ref="C28:J28" si="2">IF(C27="","",IF(OR($C$6=$C$3,$C$6=$C$4),IF(C27&lt;=5,"Pass","Inquiry"),IF($C$6=$C$5,IF(C27&lt;=7,"Pass","Inquiry"))))</f>
        <v>Pass</v>
      </c>
      <c r="D28" s="95" t="str">
        <f t="shared" si="2"/>
        <v>Pass</v>
      </c>
      <c r="E28" s="95" t="str">
        <f t="shared" si="2"/>
        <v/>
      </c>
      <c r="F28" s="95" t="str">
        <f t="shared" si="2"/>
        <v/>
      </c>
      <c r="G28" s="95" t="str">
        <f t="shared" si="2"/>
        <v/>
      </c>
      <c r="H28" s="95" t="str">
        <f t="shared" si="2"/>
        <v/>
      </c>
      <c r="I28" s="95" t="str">
        <f t="shared" si="2"/>
        <v/>
      </c>
      <c r="J28" s="95" t="str">
        <f t="shared" si="2"/>
        <v/>
      </c>
      <c r="K28" s="95" t="str">
        <f>IF(K27="","",IF(OR($C$6=$C$3,$C$6=$C$4),IF(K27&lt;=5,"Pass","Inquiry"),IF($C$6=$C$5,IF(K27&lt;=7,"Pass","Inquiry"))))</f>
        <v/>
      </c>
      <c r="L28" s="95" t="str">
        <f t="shared" ref="L28:M28" si="3">IF(L27="","",IF(OR($C$6=$C$3,$C$6=$C$4),IF(L27&lt;=5,"Pass","Inquiry"),IF($C$6=$C$5,IF(L27&lt;=7,"Pass","Inquiry"))))</f>
        <v/>
      </c>
      <c r="M28" s="95" t="str">
        <f t="shared" si="3"/>
        <v/>
      </c>
      <c r="N28" s="59"/>
      <c r="O28" s="59"/>
    </row>
    <row r="29" spans="1:15" ht="15" customHeight="1" x14ac:dyDescent="0.3">
      <c r="A29" s="142" t="str">
        <f>K2</f>
        <v>Control Group</v>
      </c>
      <c r="B29" s="156"/>
      <c r="C29" s="156"/>
      <c r="D29" s="156"/>
      <c r="E29" s="156"/>
      <c r="F29" s="156"/>
      <c r="G29" s="156"/>
      <c r="H29" s="156"/>
      <c r="I29" s="156"/>
      <c r="J29" s="156"/>
      <c r="K29" s="156"/>
      <c r="L29" s="156"/>
      <c r="M29" s="143"/>
    </row>
    <row r="30" spans="1:15" ht="15" customHeight="1" x14ac:dyDescent="0.3">
      <c r="A30" s="81" t="s">
        <v>28</v>
      </c>
      <c r="B30" s="81" t="s">
        <v>32245</v>
      </c>
      <c r="C30" s="81" t="s">
        <v>32246</v>
      </c>
      <c r="D30" s="81" t="s">
        <v>32247</v>
      </c>
      <c r="E30" s="81" t="s">
        <v>32248</v>
      </c>
      <c r="F30" s="81" t="s">
        <v>32249</v>
      </c>
      <c r="G30" s="81" t="s">
        <v>32250</v>
      </c>
      <c r="H30" s="81" t="s">
        <v>32251</v>
      </c>
      <c r="I30" s="81" t="s">
        <v>32252</v>
      </c>
      <c r="J30" s="81" t="s">
        <v>32253</v>
      </c>
      <c r="K30" s="81" t="s">
        <v>32254</v>
      </c>
      <c r="L30" s="81" t="s">
        <v>32284</v>
      </c>
      <c r="M30" s="81" t="s">
        <v>32285</v>
      </c>
    </row>
    <row r="31" spans="1:15" ht="15" customHeight="1" x14ac:dyDescent="0.3">
      <c r="A31" s="81" t="s">
        <v>396</v>
      </c>
      <c r="B31" s="13">
        <f>IF(ISERR(B22-B20),"",B22-B20)</f>
        <v>3.5833333333333321</v>
      </c>
      <c r="C31" s="13">
        <f t="shared" ref="C31:K31" si="4">IF(ISERR(C22-C20),"",C22-C20)</f>
        <v>3.5700000000000003</v>
      </c>
      <c r="D31" s="13">
        <f t="shared" si="4"/>
        <v>3.8733333333333348</v>
      </c>
      <c r="E31" s="13" t="str">
        <f t="shared" si="4"/>
        <v/>
      </c>
      <c r="F31" s="13" t="str">
        <f t="shared" si="4"/>
        <v/>
      </c>
      <c r="G31" s="13" t="str">
        <f t="shared" si="4"/>
        <v/>
      </c>
      <c r="H31" s="13" t="str">
        <f t="shared" si="4"/>
        <v/>
      </c>
      <c r="I31" s="13" t="str">
        <f t="shared" si="4"/>
        <v/>
      </c>
      <c r="J31" s="13" t="str">
        <f t="shared" si="4"/>
        <v/>
      </c>
      <c r="K31" s="13" t="str">
        <f t="shared" si="4"/>
        <v/>
      </c>
      <c r="L31" s="13" t="str">
        <f t="shared" ref="L31:M31" si="5">IF(ISERR(L22-L20),"",L22-L20)</f>
        <v/>
      </c>
      <c r="M31" s="13" t="str">
        <f t="shared" si="5"/>
        <v/>
      </c>
    </row>
    <row r="32" spans="1:15" ht="15" customHeight="1" x14ac:dyDescent="0.3">
      <c r="A32" s="11" t="s">
        <v>397</v>
      </c>
      <c r="B32" s="15" t="str">
        <f>IF(B31="","",IF(OR($C$6=$C$3,$C$6=$C$4),IF(B31&lt;=5,"Pass","Inquiry"),IF($C$6=$C$5,IF(B31&lt;=7,"Pass","Inquiry"))))</f>
        <v>Pass</v>
      </c>
      <c r="C32" s="15" t="str">
        <f t="shared" ref="C32:K32" si="6">IF(C31="","",IF(OR($C$6=$C$3,$C$6=$C$4),IF(C31&lt;=5,"Pass","Inquiry"),IF($C$6=$C$5,IF(C31&lt;=7,"Pass","Inquiry"))))</f>
        <v>Pass</v>
      </c>
      <c r="D32" s="15" t="str">
        <f t="shared" si="6"/>
        <v>Pass</v>
      </c>
      <c r="E32" s="15" t="str">
        <f t="shared" si="6"/>
        <v/>
      </c>
      <c r="F32" s="15" t="str">
        <f t="shared" si="6"/>
        <v/>
      </c>
      <c r="G32" s="15" t="str">
        <f t="shared" si="6"/>
        <v/>
      </c>
      <c r="H32" s="15" t="str">
        <f t="shared" si="6"/>
        <v/>
      </c>
      <c r="I32" s="15" t="str">
        <f t="shared" si="6"/>
        <v/>
      </c>
      <c r="J32" s="15" t="str">
        <f t="shared" si="6"/>
        <v/>
      </c>
      <c r="K32" s="15" t="str">
        <f t="shared" si="6"/>
        <v/>
      </c>
      <c r="L32" s="15" t="str">
        <f t="shared" ref="L32:M32" si="7">IF(L31="","",IF(OR($C$6=$C$3,$C$6=$C$4),IF(L31&lt;=5,"Pass","Inquiry"),IF($C$6=$C$5,IF(L31&lt;=7,"Pass","Inquiry"))))</f>
        <v/>
      </c>
      <c r="M32" s="15" t="str">
        <f t="shared" si="7"/>
        <v/>
      </c>
    </row>
    <row r="33" spans="1:15" ht="15" customHeight="1" x14ac:dyDescent="0.3">
      <c r="A33" s="175" t="s">
        <v>398</v>
      </c>
      <c r="B33" s="176"/>
      <c r="C33" s="176"/>
      <c r="D33" s="176"/>
      <c r="E33" s="176"/>
      <c r="F33" s="176"/>
      <c r="G33" s="176"/>
      <c r="H33" s="176"/>
      <c r="I33" s="176"/>
      <c r="J33" s="176"/>
      <c r="K33" s="176"/>
      <c r="L33" s="56"/>
      <c r="M33" s="56"/>
    </row>
    <row r="34" spans="1:15" ht="15" customHeight="1" x14ac:dyDescent="0.3">
      <c r="A34" s="142" t="str">
        <f>K1</f>
        <v>Test Group</v>
      </c>
      <c r="B34" s="156"/>
      <c r="C34" s="156"/>
      <c r="D34" s="156"/>
      <c r="E34" s="156"/>
      <c r="F34" s="156"/>
      <c r="G34" s="156"/>
      <c r="H34" s="156"/>
      <c r="I34" s="156"/>
      <c r="J34" s="156"/>
      <c r="K34" s="156"/>
      <c r="L34" s="156"/>
      <c r="M34" s="143"/>
    </row>
    <row r="35" spans="1:15" ht="15" customHeight="1" x14ac:dyDescent="0.3">
      <c r="A35" s="81" t="s">
        <v>28</v>
      </c>
      <c r="B35" s="81" t="s">
        <v>32245</v>
      </c>
      <c r="C35" s="81" t="s">
        <v>32246</v>
      </c>
      <c r="D35" s="81" t="s">
        <v>32247</v>
      </c>
      <c r="E35" s="81" t="s">
        <v>32248</v>
      </c>
      <c r="F35" s="81" t="s">
        <v>32249</v>
      </c>
      <c r="G35" s="81" t="s">
        <v>32250</v>
      </c>
      <c r="H35" s="81" t="s">
        <v>32251</v>
      </c>
      <c r="I35" s="81" t="s">
        <v>32252</v>
      </c>
      <c r="J35" s="81" t="s">
        <v>32253</v>
      </c>
      <c r="K35" s="81" t="s">
        <v>32254</v>
      </c>
      <c r="L35" s="81" t="s">
        <v>32284</v>
      </c>
      <c r="M35" s="81" t="s">
        <v>32285</v>
      </c>
    </row>
    <row r="36" spans="1:15" ht="15" customHeight="1" x14ac:dyDescent="0.3">
      <c r="A36" s="81" t="s">
        <v>399</v>
      </c>
      <c r="B36" s="60">
        <f>IF(ISERR(AVERAGE(Calculations!C379:C381)),"",AVERAGE(Calculations!C379:C381))</f>
        <v>35</v>
      </c>
      <c r="C36" s="60">
        <f>IF(ISERR(AVERAGE(Calculations!D379:D381)),"",AVERAGE(Calculations!D379:D381))</f>
        <v>35</v>
      </c>
      <c r="D36" s="60">
        <f>IF(ISERR(AVERAGE(Calculations!E379:E381)),"",AVERAGE(Calculations!E379:E381))</f>
        <v>35</v>
      </c>
      <c r="E36" s="60" t="str">
        <f>IF(ISERR(AVERAGE(Calculations!F379:F381)),"",AVERAGE(Calculations!F379:F381))</f>
        <v/>
      </c>
      <c r="F36" s="60" t="str">
        <f>IF(ISERR(AVERAGE(Calculations!G379:G381)),"",AVERAGE(Calculations!G379:G381))</f>
        <v/>
      </c>
      <c r="G36" s="60" t="str">
        <f>IF(ISERR(AVERAGE(Calculations!H379:H381)),"",AVERAGE(Calculations!H379:H381))</f>
        <v/>
      </c>
      <c r="H36" s="60" t="str">
        <f>IF(ISERR(AVERAGE(Calculations!I379:I381)),"",AVERAGE(Calculations!I379:I381))</f>
        <v/>
      </c>
      <c r="I36" s="60" t="str">
        <f>IF(ISERR(AVERAGE(Calculations!J379:J381)),"",AVERAGE(Calculations!J379:J381))</f>
        <v/>
      </c>
      <c r="J36" s="60" t="str">
        <f>IF(ISERR(AVERAGE(Calculations!K379:K381)),"",AVERAGE(Calculations!K379:K381))</f>
        <v/>
      </c>
      <c r="K36" s="13" t="str">
        <f>IF(ISERR(AVERAGE(Calculations!L379:L381)),"",AVERAGE(Calculations!L379:L381))</f>
        <v/>
      </c>
      <c r="L36" s="13" t="str">
        <f>IF(ISERR(AVERAGE(Calculations!M379:M381)),"",AVERAGE(Calculations!M379:M381))</f>
        <v/>
      </c>
      <c r="M36" s="13" t="str">
        <f>IF(ISERR(AVERAGE(Calculations!N379:N381)),"",AVERAGE(Calculations!N379:N381))</f>
        <v/>
      </c>
    </row>
    <row r="37" spans="1:15" ht="15" customHeight="1" x14ac:dyDescent="0.3">
      <c r="A37" s="82" t="s">
        <v>400</v>
      </c>
      <c r="B37" s="96" t="str">
        <f>IF(B36="","",IF($C$6=$C$5, IF(B36&gt;=30,"Pass", IF(B36&gt;=28, "Validate", "Inquiry")),IF($C$9=$C$7,IF(B36&gt;=35,"Pass", "Inquiry"),IF($C$9=$C$8,IF(B36&gt;=33,"Pass","Inquiry")))))</f>
        <v>Pass</v>
      </c>
      <c r="C37" s="96" t="str">
        <f t="shared" ref="C37:K37" si="8">IF(C36="","",IF($C$6=$C$5, IF(C36&gt;=30,"Pass", IF(C36&gt;=28, "Validate", "Inquiry")),IF($C$9=$C$7,IF(C36&gt;=35,"Pass", "Inquiry"),IF($C$9=$C$8,IF(C36&gt;=33,"Pass","Inquiry")))))</f>
        <v>Pass</v>
      </c>
      <c r="D37" s="96" t="str">
        <f t="shared" si="8"/>
        <v>Pass</v>
      </c>
      <c r="E37" s="96" t="str">
        <f t="shared" si="8"/>
        <v/>
      </c>
      <c r="F37" s="96" t="str">
        <f t="shared" si="8"/>
        <v/>
      </c>
      <c r="G37" s="96" t="str">
        <f t="shared" si="8"/>
        <v/>
      </c>
      <c r="H37" s="96" t="str">
        <f t="shared" si="8"/>
        <v/>
      </c>
      <c r="I37" s="96" t="str">
        <f t="shared" si="8"/>
        <v/>
      </c>
      <c r="J37" s="96" t="str">
        <f t="shared" si="8"/>
        <v/>
      </c>
      <c r="K37" s="95" t="str">
        <f t="shared" si="8"/>
        <v/>
      </c>
      <c r="L37" s="95" t="str">
        <f t="shared" ref="L37:M37" si="9">IF(L36="","",IF($C$6=$C$5, IF(L36&gt;=30,"Pass", IF(L36&gt;=28, "Validate", "Inquiry")),IF($C$9=$C$7,IF(L36&gt;=35,"Pass", "Inquiry"),IF($C$9=$C$8,IF(L36&gt;=33,"Pass","Inquiry")))))</f>
        <v/>
      </c>
      <c r="M37" s="95" t="str">
        <f t="shared" si="9"/>
        <v/>
      </c>
    </row>
    <row r="38" spans="1:15" ht="15" customHeight="1" x14ac:dyDescent="0.3">
      <c r="A38" s="142" t="str">
        <f>K2</f>
        <v>Control Group</v>
      </c>
      <c r="B38" s="156"/>
      <c r="C38" s="156"/>
      <c r="D38" s="156"/>
      <c r="E38" s="156"/>
      <c r="F38" s="156"/>
      <c r="G38" s="156"/>
      <c r="H38" s="156"/>
      <c r="I38" s="156"/>
      <c r="J38" s="156"/>
      <c r="K38" s="156"/>
      <c r="L38" s="156"/>
      <c r="M38" s="143"/>
    </row>
    <row r="39" spans="1:15" ht="15" customHeight="1" x14ac:dyDescent="0.3">
      <c r="A39" s="81" t="s">
        <v>28</v>
      </c>
      <c r="B39" s="81" t="s">
        <v>32245</v>
      </c>
      <c r="C39" s="81" t="s">
        <v>32246</v>
      </c>
      <c r="D39" s="81" t="s">
        <v>32247</v>
      </c>
      <c r="E39" s="81" t="s">
        <v>32248</v>
      </c>
      <c r="F39" s="81" t="s">
        <v>32249</v>
      </c>
      <c r="G39" s="81" t="s">
        <v>32250</v>
      </c>
      <c r="H39" s="81" t="s">
        <v>32251</v>
      </c>
      <c r="I39" s="81" t="s">
        <v>32252</v>
      </c>
      <c r="J39" s="81" t="s">
        <v>32253</v>
      </c>
      <c r="K39" s="81" t="s">
        <v>32254</v>
      </c>
      <c r="L39" s="81" t="s">
        <v>32284</v>
      </c>
      <c r="M39" s="81" t="s">
        <v>32285</v>
      </c>
    </row>
    <row r="40" spans="1:15" ht="15" customHeight="1" x14ac:dyDescent="0.3">
      <c r="A40" s="81" t="s">
        <v>399</v>
      </c>
      <c r="B40" s="60">
        <f>IF(ISERR(AVERAGE(Calculations!Q379:Q381)),"",AVERAGE(Calculations!Q379:Q381))</f>
        <v>35</v>
      </c>
      <c r="C40" s="60">
        <f>IF(ISERR(AVERAGE(Calculations!R379:R381)),"",AVERAGE(Calculations!R379:R381))</f>
        <v>35</v>
      </c>
      <c r="D40" s="60">
        <f>IF(ISERR(AVERAGE(Calculations!S379:S381)),"",AVERAGE(Calculations!S379:S381))</f>
        <v>35</v>
      </c>
      <c r="E40" s="60" t="str">
        <f>IF(ISERR(AVERAGE(Calculations!T379:T381)),"",AVERAGE(Calculations!T379:T381))</f>
        <v/>
      </c>
      <c r="F40" s="60" t="str">
        <f>IF(ISERR(AVERAGE(Calculations!U379:U381)),"",AVERAGE(Calculations!U379:U381))</f>
        <v/>
      </c>
      <c r="G40" s="60" t="str">
        <f>IF(ISERR(AVERAGE(Calculations!V379:V381)),"",AVERAGE(Calculations!V379:V381))</f>
        <v/>
      </c>
      <c r="H40" s="60" t="str">
        <f>IF(ISERR(AVERAGE(Calculations!W379:W381)),"",AVERAGE(Calculations!W379:W381))</f>
        <v/>
      </c>
      <c r="I40" s="60" t="str">
        <f>IF(ISERR(AVERAGE(Calculations!X379:X381)),"",AVERAGE(Calculations!X379:X381))</f>
        <v/>
      </c>
      <c r="J40" s="60" t="str">
        <f>IF(ISERR(AVERAGE(Calculations!Y379:Y381)),"",AVERAGE(Calculations!Y379:Y381))</f>
        <v/>
      </c>
      <c r="K40" s="13" t="str">
        <f>IF(ISERR(AVERAGE(Calculations!Z379:Z381)),"",AVERAGE(Calculations!Z379:Z381))</f>
        <v/>
      </c>
      <c r="L40" s="13" t="str">
        <f>IF(ISERR(AVERAGE(Calculations!AA379:AA381)),"",AVERAGE(Calculations!AA379:AA381))</f>
        <v/>
      </c>
      <c r="M40" s="13" t="str">
        <f>IF(ISERR(AVERAGE(Calculations!AB379:AB381)),"",AVERAGE(Calculations!AB379:AB381))</f>
        <v/>
      </c>
      <c r="N40" s="72"/>
    </row>
    <row r="41" spans="1:15" ht="15" customHeight="1" x14ac:dyDescent="0.3">
      <c r="A41" s="11" t="s">
        <v>400</v>
      </c>
      <c r="B41" s="61" t="str">
        <f>IF(B40="","",IF($C$6=$C$5, IF(B40&gt;=30,"Pass", IF(B40&gt;=28, "Validate", "Inquiry")),IF($C$9=$C$7,IF(B40&gt;=35,"Pass", "Inquiry"),IF($C$9=$C$8,IF(B40&gt;=33,"Pass","Inquiry")))))</f>
        <v>Pass</v>
      </c>
      <c r="C41" s="61" t="str">
        <f t="shared" ref="C41:K41" si="10">IF(C40="","",IF($C$6=$C$5, IF(C40&gt;=30,"Pass", IF(C40&gt;=28, "Validate", "Inquiry")),IF($C$9=$C$7,IF(C40&gt;=35,"Pass", "Inquiry"),IF($C$9=$C$8,IF(C40&gt;=33,"Pass","Inquiry")))))</f>
        <v>Pass</v>
      </c>
      <c r="D41" s="61" t="str">
        <f t="shared" si="10"/>
        <v>Pass</v>
      </c>
      <c r="E41" s="61" t="str">
        <f t="shared" si="10"/>
        <v/>
      </c>
      <c r="F41" s="61" t="str">
        <f t="shared" si="10"/>
        <v/>
      </c>
      <c r="G41" s="61" t="str">
        <f t="shared" si="10"/>
        <v/>
      </c>
      <c r="H41" s="61" t="str">
        <f t="shared" si="10"/>
        <v/>
      </c>
      <c r="I41" s="61" t="str">
        <f t="shared" si="10"/>
        <v/>
      </c>
      <c r="J41" s="61" t="str">
        <f t="shared" si="10"/>
        <v/>
      </c>
      <c r="K41" s="15" t="str">
        <f t="shared" si="10"/>
        <v/>
      </c>
      <c r="L41" s="15" t="str">
        <f t="shared" ref="L41:M41" si="11">IF(L40="","",IF($C$6=$C$5, IF(L40&gt;=30,"Pass", IF(L40&gt;=28, "Validate", "Inquiry")),IF($C$9=$C$7,IF(L40&gt;=35,"Pass", "Inquiry"),IF($C$9=$C$8,IF(L40&gt;=33,"Pass","Inquiry")))))</f>
        <v/>
      </c>
      <c r="M41" s="15" t="str">
        <f t="shared" si="11"/>
        <v/>
      </c>
    </row>
    <row r="42" spans="1:15" ht="15" customHeight="1" thickBot="1" x14ac:dyDescent="0.35"/>
    <row r="43" spans="1:15" ht="15" customHeight="1" x14ac:dyDescent="0.3">
      <c r="A43" s="177" t="s">
        <v>14453</v>
      </c>
      <c r="B43" s="178"/>
      <c r="C43" s="178"/>
      <c r="D43" s="178"/>
      <c r="E43" s="178"/>
      <c r="F43" s="178"/>
      <c r="G43" s="178"/>
      <c r="H43" s="178"/>
      <c r="I43" s="178"/>
      <c r="J43" s="178"/>
      <c r="K43" s="178"/>
      <c r="L43" s="178"/>
      <c r="M43" s="178"/>
      <c r="N43" s="178"/>
      <c r="O43" s="179"/>
    </row>
    <row r="44" spans="1:15" ht="45" customHeight="1" x14ac:dyDescent="0.3">
      <c r="A44" s="171" t="s">
        <v>14456</v>
      </c>
      <c r="B44" s="174"/>
      <c r="C44" s="174"/>
      <c r="D44" s="174"/>
      <c r="E44" s="174"/>
      <c r="F44" s="174"/>
      <c r="G44" s="174"/>
      <c r="H44" s="174"/>
      <c r="I44" s="174"/>
      <c r="J44" s="174"/>
      <c r="K44" s="174"/>
      <c r="L44" s="174"/>
      <c r="M44" s="174"/>
      <c r="N44" s="174"/>
      <c r="O44" s="167"/>
    </row>
    <row r="45" spans="1:15" ht="60" customHeight="1" x14ac:dyDescent="0.3">
      <c r="A45" s="171" t="s">
        <v>14463</v>
      </c>
      <c r="B45" s="174"/>
      <c r="C45" s="174"/>
      <c r="D45" s="174"/>
      <c r="E45" s="174"/>
      <c r="F45" s="174"/>
      <c r="G45" s="174"/>
      <c r="H45" s="174"/>
      <c r="I45" s="174"/>
      <c r="J45" s="174"/>
      <c r="K45" s="174"/>
      <c r="L45" s="174"/>
      <c r="M45" s="174"/>
      <c r="N45" s="174"/>
      <c r="O45" s="167"/>
    </row>
    <row r="46" spans="1:15" ht="15" customHeight="1" x14ac:dyDescent="0.3">
      <c r="A46" s="165" t="s">
        <v>401</v>
      </c>
      <c r="B46" s="166"/>
      <c r="C46" s="166"/>
      <c r="D46" s="166"/>
      <c r="E46" s="166"/>
      <c r="F46" s="166"/>
      <c r="G46" s="166"/>
      <c r="H46" s="166"/>
      <c r="I46" s="166"/>
      <c r="J46" s="166"/>
      <c r="K46" s="166"/>
      <c r="L46" s="166"/>
      <c r="M46" s="166"/>
      <c r="N46" s="166"/>
      <c r="O46" s="167"/>
    </row>
    <row r="47" spans="1:15" ht="15" customHeight="1" x14ac:dyDescent="0.3">
      <c r="A47" s="165" t="s">
        <v>402</v>
      </c>
      <c r="B47" s="166"/>
      <c r="C47" s="166"/>
      <c r="D47" s="166"/>
      <c r="E47" s="166"/>
      <c r="F47" s="166"/>
      <c r="G47" s="166"/>
      <c r="H47" s="166"/>
      <c r="I47" s="166"/>
      <c r="J47" s="166"/>
      <c r="K47" s="166"/>
      <c r="L47" s="166"/>
      <c r="M47" s="166"/>
      <c r="N47" s="166"/>
      <c r="O47" s="167"/>
    </row>
    <row r="48" spans="1:15" ht="15" customHeight="1" x14ac:dyDescent="0.3">
      <c r="A48" s="171" t="s">
        <v>14454</v>
      </c>
      <c r="B48" s="172"/>
      <c r="C48" s="172"/>
      <c r="D48" s="172"/>
      <c r="E48" s="172"/>
      <c r="F48" s="172"/>
      <c r="G48" s="172"/>
      <c r="H48" s="172"/>
      <c r="I48" s="172"/>
      <c r="J48" s="172"/>
      <c r="K48" s="172"/>
      <c r="L48" s="172"/>
      <c r="M48" s="172"/>
      <c r="N48" s="172"/>
      <c r="O48" s="167"/>
    </row>
    <row r="49" spans="1:15" ht="15" customHeight="1" x14ac:dyDescent="0.3">
      <c r="A49" s="173" t="s">
        <v>14457</v>
      </c>
      <c r="B49" s="174"/>
      <c r="C49" s="174"/>
      <c r="D49" s="174"/>
      <c r="E49" s="174"/>
      <c r="F49" s="174"/>
      <c r="G49" s="174"/>
      <c r="H49" s="174"/>
      <c r="I49" s="174"/>
      <c r="J49" s="174"/>
      <c r="K49" s="174"/>
      <c r="L49" s="174"/>
      <c r="M49" s="174"/>
      <c r="N49" s="174"/>
      <c r="O49" s="167"/>
    </row>
    <row r="50" spans="1:15" ht="15" customHeight="1" x14ac:dyDescent="0.3">
      <c r="A50" s="173" t="s">
        <v>14455</v>
      </c>
      <c r="B50" s="174"/>
      <c r="C50" s="174"/>
      <c r="D50" s="174"/>
      <c r="E50" s="174"/>
      <c r="F50" s="174"/>
      <c r="G50" s="174"/>
      <c r="H50" s="174"/>
      <c r="I50" s="174"/>
      <c r="J50" s="174"/>
      <c r="K50" s="174"/>
      <c r="L50" s="174"/>
      <c r="M50" s="174"/>
      <c r="N50" s="174"/>
      <c r="O50" s="167"/>
    </row>
    <row r="51" spans="1:15" ht="15" customHeight="1" x14ac:dyDescent="0.3">
      <c r="A51" s="165" t="s">
        <v>403</v>
      </c>
      <c r="B51" s="166"/>
      <c r="C51" s="166"/>
      <c r="D51" s="166"/>
      <c r="E51" s="166"/>
      <c r="F51" s="166"/>
      <c r="G51" s="166"/>
      <c r="H51" s="166"/>
      <c r="I51" s="166"/>
      <c r="J51" s="166"/>
      <c r="K51" s="166"/>
      <c r="L51" s="166"/>
      <c r="M51" s="166"/>
      <c r="N51" s="166"/>
      <c r="O51" s="167"/>
    </row>
    <row r="52" spans="1:15" ht="15" customHeight="1" x14ac:dyDescent="0.3">
      <c r="A52" s="173" t="s">
        <v>404</v>
      </c>
      <c r="B52" s="174"/>
      <c r="C52" s="174"/>
      <c r="D52" s="174"/>
      <c r="E52" s="174"/>
      <c r="F52" s="174"/>
      <c r="G52" s="174"/>
      <c r="H52" s="174"/>
      <c r="I52" s="174"/>
      <c r="J52" s="174"/>
      <c r="K52" s="174"/>
      <c r="L52" s="174"/>
      <c r="M52" s="174"/>
      <c r="N52" s="174"/>
      <c r="O52" s="167"/>
    </row>
    <row r="53" spans="1:15" ht="15" customHeight="1" x14ac:dyDescent="0.3">
      <c r="A53" s="173" t="s">
        <v>405</v>
      </c>
      <c r="B53" s="174"/>
      <c r="C53" s="174"/>
      <c r="D53" s="174"/>
      <c r="E53" s="174"/>
      <c r="F53" s="174"/>
      <c r="G53" s="174"/>
      <c r="H53" s="174"/>
      <c r="I53" s="174"/>
      <c r="J53" s="174"/>
      <c r="K53" s="174"/>
      <c r="L53" s="174"/>
      <c r="M53" s="174"/>
      <c r="N53" s="174"/>
      <c r="O53" s="167"/>
    </row>
    <row r="54" spans="1:15" ht="15" customHeight="1" x14ac:dyDescent="0.3">
      <c r="A54" s="165" t="s">
        <v>406</v>
      </c>
      <c r="B54" s="166"/>
      <c r="C54" s="166"/>
      <c r="D54" s="166"/>
      <c r="E54" s="166"/>
      <c r="F54" s="166"/>
      <c r="G54" s="166"/>
      <c r="H54" s="166"/>
      <c r="I54" s="166"/>
      <c r="J54" s="166"/>
      <c r="K54" s="166"/>
      <c r="L54" s="166"/>
      <c r="M54" s="166"/>
      <c r="N54" s="166"/>
      <c r="O54" s="167"/>
    </row>
    <row r="55" spans="1:15" ht="15" customHeight="1" thickBot="1" x14ac:dyDescent="0.35">
      <c r="A55" s="168" t="s">
        <v>407</v>
      </c>
      <c r="B55" s="169"/>
      <c r="C55" s="169"/>
      <c r="D55" s="169"/>
      <c r="E55" s="169"/>
      <c r="F55" s="169"/>
      <c r="G55" s="169"/>
      <c r="H55" s="169"/>
      <c r="I55" s="169"/>
      <c r="J55" s="169"/>
      <c r="K55" s="169"/>
      <c r="L55" s="169"/>
      <c r="M55" s="169"/>
      <c r="N55" s="169"/>
      <c r="O55" s="170"/>
    </row>
    <row r="65" spans="1:7" ht="15" customHeight="1" x14ac:dyDescent="0.3">
      <c r="A65" s="74"/>
      <c r="B65" s="74"/>
      <c r="C65" s="74"/>
      <c r="D65" s="74"/>
      <c r="E65" s="74"/>
      <c r="F65" s="74"/>
      <c r="G65" s="74"/>
    </row>
    <row r="66" spans="1:7" ht="15" customHeight="1" x14ac:dyDescent="0.3">
      <c r="G66" s="74"/>
    </row>
  </sheetData>
  <mergeCells count="41">
    <mergeCell ref="A29:M29"/>
    <mergeCell ref="A34:M34"/>
    <mergeCell ref="A38:M38"/>
    <mergeCell ref="I2:J2"/>
    <mergeCell ref="I1:J1"/>
    <mergeCell ref="K2:L2"/>
    <mergeCell ref="K1:L1"/>
    <mergeCell ref="A25:M25"/>
    <mergeCell ref="A9:B9"/>
    <mergeCell ref="A1:H1"/>
    <mergeCell ref="A2:B2"/>
    <mergeCell ref="C2:D2"/>
    <mergeCell ref="E2:H2"/>
    <mergeCell ref="A3:B5"/>
    <mergeCell ref="C3:G3"/>
    <mergeCell ref="C4:G4"/>
    <mergeCell ref="C5:G5"/>
    <mergeCell ref="A6:B6"/>
    <mergeCell ref="C6:G6"/>
    <mergeCell ref="A11:O11"/>
    <mergeCell ref="A12:O12"/>
    <mergeCell ref="A18:O18"/>
    <mergeCell ref="A24:K24"/>
    <mergeCell ref="C7:G7"/>
    <mergeCell ref="C8:G8"/>
    <mergeCell ref="C9:G9"/>
    <mergeCell ref="A7:B8"/>
    <mergeCell ref="A47:O47"/>
    <mergeCell ref="A33:K33"/>
    <mergeCell ref="A43:O43"/>
    <mergeCell ref="A44:O44"/>
    <mergeCell ref="A45:O45"/>
    <mergeCell ref="A46:O46"/>
    <mergeCell ref="A54:O54"/>
    <mergeCell ref="A55:O55"/>
    <mergeCell ref="A48:O48"/>
    <mergeCell ref="A49:O49"/>
    <mergeCell ref="A50:O50"/>
    <mergeCell ref="A51:O51"/>
    <mergeCell ref="A52:O52"/>
    <mergeCell ref="A53:O53"/>
  </mergeCells>
  <conditionalFormatting sqref="N28:O28 B15:M15 B21:M21">
    <cfRule type="cellIs" dxfId="5" priority="1" stopIfTrue="1" operator="equal">
      <formula>"Please check"</formula>
    </cfRule>
  </conditionalFormatting>
  <dataValidations count="2">
    <dataValidation type="list" allowBlank="1" showInputMessage="1" showErrorMessage="1" sqref="C6 C65540 C131076 C196612 C262148 C327684 C393220 C458756 C524292 C589828 C655364 C720900 C786436 C851972 C917508 C983044" xr:uid="{00000000-0002-0000-0600-000000000000}">
      <formula1>$C$3:$C$5</formula1>
    </dataValidation>
    <dataValidation type="list" allowBlank="1" showInputMessage="1" showErrorMessage="1" sqref="C9:G9" xr:uid="{00000000-0002-0000-0600-000001000000}">
      <formula1>$C$7:$C$8</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372"/>
  <sheetViews>
    <sheetView zoomScale="120" zoomScaleNormal="120" workbookViewId="0">
      <pane ySplit="2" topLeftCell="A3" activePane="bottomLeft" state="frozen"/>
      <selection pane="bottomLeft"/>
    </sheetView>
  </sheetViews>
  <sheetFormatPr defaultColWidth="6.58203125" defaultRowHeight="15" customHeight="1" x14ac:dyDescent="0.3"/>
  <cols>
    <col min="1" max="1" width="15.58203125" customWidth="1"/>
    <col min="2" max="2" width="6.58203125" style="8" customWidth="1"/>
    <col min="3" max="4" width="10.58203125" style="26" customWidth="1"/>
    <col min="5" max="6" width="9.33203125" style="26" customWidth="1"/>
    <col min="7" max="9" width="15.58203125" style="26" customWidth="1"/>
    <col min="10" max="10" width="12.58203125" customWidth="1"/>
  </cols>
  <sheetData>
    <row r="1" spans="1:10" s="1" customFormat="1" ht="30" customHeight="1" x14ac:dyDescent="0.3">
      <c r="C1" s="203" t="s">
        <v>11083</v>
      </c>
      <c r="D1" s="204"/>
      <c r="E1" s="203" t="s">
        <v>411</v>
      </c>
      <c r="F1" s="204"/>
      <c r="G1" s="11" t="s">
        <v>412</v>
      </c>
      <c r="H1" s="11" t="s">
        <v>413</v>
      </c>
      <c r="I1" s="12" t="s">
        <v>414</v>
      </c>
      <c r="J1" s="163" t="s">
        <v>415</v>
      </c>
    </row>
    <row r="2" spans="1:10" ht="30" customHeight="1" x14ac:dyDescent="0.3">
      <c r="A2" s="50" t="s">
        <v>9</v>
      </c>
      <c r="B2" s="50" t="s">
        <v>28</v>
      </c>
      <c r="C2" s="11" t="str">
        <f>E2</f>
        <v>Test Group</v>
      </c>
      <c r="D2" s="11" t="str">
        <f>F2</f>
        <v>Control Group</v>
      </c>
      <c r="E2" s="16" t="s">
        <v>32255</v>
      </c>
      <c r="F2" s="16" t="s">
        <v>32256</v>
      </c>
      <c r="G2" s="11" t="str">
        <f>C2&amp;" /"&amp;D2</f>
        <v>Test Group /Control Group</v>
      </c>
      <c r="H2" s="11" t="s">
        <v>416</v>
      </c>
      <c r="I2" s="11" t="str">
        <f>C2&amp;" /"&amp;D2</f>
        <v>Test Group /Control Group</v>
      </c>
      <c r="J2" s="205"/>
    </row>
    <row r="3" spans="1:10" ht="15" customHeight="1" x14ac:dyDescent="0.3">
      <c r="A3" s="17" t="str">
        <f>'Gene Table'!D3</f>
        <v>AMFR</v>
      </c>
      <c r="B3" s="18" t="s">
        <v>11</v>
      </c>
      <c r="C3" s="19">
        <f>Calculations!CA4</f>
        <v>8.7426666666666666</v>
      </c>
      <c r="D3" s="19">
        <f>Calculations!CB4</f>
        <v>7.9886666666666661</v>
      </c>
      <c r="E3" s="20">
        <f>IF(ISERROR(2^-C3),"N/A",2^-C3)</f>
        <v>2.3345065202159377E-3</v>
      </c>
      <c r="F3" s="20">
        <f>IF(ISERROR(2^-D3),"N/A",2^-D3)</f>
        <v>3.9370570498556239E-3</v>
      </c>
      <c r="G3" s="19">
        <f>IF(ISERROR(E3/F3),"N/A",E3/F3)</f>
        <v>0.59295724970547392</v>
      </c>
      <c r="H3" s="21">
        <f>IF(OR(COUNT(Calculations!CE4:CP4)&lt;3,COUNT(Calculations!CQ4:DB4)&lt;3),"N/A",IF(ISERROR(TTEST(Calculations!CQ4:DB4,Calculations!CE4:CP4,2,2)),"N/A",TTEST(Calculations!CQ4:DB4,Calculations!CE4:CP4,2,2)))</f>
        <v>6.6975915922832011E-4</v>
      </c>
      <c r="I3" s="19">
        <f t="shared" ref="I3:I66" si="0">IF(G3&gt;1,G3,-1/G3)</f>
        <v>-1.6864622205002251</v>
      </c>
      <c r="J3" s="22" t="str">
        <f>IF(AND('Test Sample Data'!O3&gt;=35,'Control Sample Data'!O3&gt;=35),"C",IF(AND('Test Sample Data'!O3&gt;=30,'Control Sample Data'!O3&gt;=30, OR(H3&gt;=0.05, H3="N/A")),"B",IF(OR(AND('Test Sample Data'!O3&gt;=30,'Control Sample Data'!O3&lt;=30), AND('Test Sample Data'!O3&lt;=30,'Control Sample Data'!O3&gt;=30)),"A","OKAY")))</f>
        <v>OKAY</v>
      </c>
    </row>
    <row r="4" spans="1:10" ht="15" customHeight="1" x14ac:dyDescent="0.3">
      <c r="A4" s="17" t="str">
        <f>'Gene Table'!D4</f>
        <v>ANAPC10</v>
      </c>
      <c r="B4" s="18" t="s">
        <v>15</v>
      </c>
      <c r="C4" s="19">
        <f>Calculations!CA5</f>
        <v>10.115999999999998</v>
      </c>
      <c r="D4" s="19">
        <f>Calculations!CB5</f>
        <v>10.902000000000001</v>
      </c>
      <c r="E4" s="20">
        <f>IF(ISERROR(2^-C4),"N/A",2^-C4)</f>
        <v>9.0111571548222628E-4</v>
      </c>
      <c r="F4" s="20">
        <f t="shared" ref="F4:F67" si="1">IF(ISERROR(2^-D4),"N/A",2^-D4)</f>
        <v>5.2260190352862467E-4</v>
      </c>
      <c r="G4" s="19">
        <f t="shared" ref="G4:G32" si="2">IF(ISERROR(E4/F4),"N/A",E4/F4)</f>
        <v>1.7242870900351956</v>
      </c>
      <c r="H4" s="21">
        <f>IF(OR(COUNT(Calculations!CE5:CP5)&lt;3,COUNT(Calculations!CQ5:DB5)&lt;3),"N/A",IF(ISERROR(TTEST(Calculations!CQ5:DB5,Calculations!CE5:CP5,2,2)),"N/A",TTEST(Calculations!CQ5:DB5,Calculations!CE5:CP5,2,2)))</f>
        <v>1.3509611946120286E-2</v>
      </c>
      <c r="I4" s="19">
        <f t="shared" si="0"/>
        <v>1.7242870900351956</v>
      </c>
      <c r="J4" s="22" t="str">
        <f>IF(AND('Test Sample Data'!O4&gt;=35,'Control Sample Data'!O4&gt;=35),"C",IF(AND('Test Sample Data'!O4&gt;=30,'Control Sample Data'!O4&gt;=30, OR(H4&gt;=0.05, H4="N/A")),"B",IF(OR(AND('Test Sample Data'!O4&gt;=30,'Control Sample Data'!O4&lt;=30), AND('Test Sample Data'!O4&lt;=30,'Control Sample Data'!O4&gt;=30)),"A","OKAY")))</f>
        <v>OKAY</v>
      </c>
    </row>
    <row r="5" spans="1:10" ht="15" customHeight="1" x14ac:dyDescent="0.3">
      <c r="A5" s="17" t="str">
        <f>'Gene Table'!D5</f>
        <v>ANAPC11</v>
      </c>
      <c r="B5" s="18" t="s">
        <v>16</v>
      </c>
      <c r="C5" s="19">
        <f>Calculations!CA6</f>
        <v>10.509333333333332</v>
      </c>
      <c r="D5" s="19">
        <f>Calculations!CB6</f>
        <v>12.578666666666669</v>
      </c>
      <c r="E5" s="20">
        <f t="shared" ref="E5:F68" si="3">IF(ISERROR(2^-C5),"N/A",2^-C5)</f>
        <v>6.8608106301131996E-4</v>
      </c>
      <c r="F5" s="20">
        <f t="shared" si="1"/>
        <v>1.6347224535724435E-4</v>
      </c>
      <c r="G5" s="19">
        <f t="shared" si="2"/>
        <v>4.1969268942993443</v>
      </c>
      <c r="H5" s="21">
        <f>IF(OR(COUNT(Calculations!CE6:CP6)&lt;3,COUNT(Calculations!CQ6:DB6)&lt;3),"N/A",IF(ISERROR(TTEST(Calculations!CQ6:DB6,Calculations!CE6:CP6,2,2)),"N/A",TTEST(Calculations!CQ6:DB6,Calculations!CE6:CP6,2,2)))</f>
        <v>2.0544684884272499E-3</v>
      </c>
      <c r="I5" s="19">
        <f t="shared" si="0"/>
        <v>4.1969268942993443</v>
      </c>
      <c r="J5" s="22" t="str">
        <f>IF(AND('Test Sample Data'!O5&gt;=35,'Control Sample Data'!O5&gt;=35),"C",IF(AND('Test Sample Data'!O5&gt;=30,'Control Sample Data'!O5&gt;=30, OR(H5&gt;=0.05, H5="N/A")),"B",IF(OR(AND('Test Sample Data'!O5&gt;=30,'Control Sample Data'!O5&lt;=30), AND('Test Sample Data'!O5&lt;=30,'Control Sample Data'!O5&gt;=30)),"A","OKAY")))</f>
        <v>OKAY</v>
      </c>
    </row>
    <row r="6" spans="1:10" ht="15" customHeight="1" x14ac:dyDescent="0.3">
      <c r="A6" s="17" t="str">
        <f>'Gene Table'!D6</f>
        <v>ANAPC13</v>
      </c>
      <c r="B6" s="18" t="s">
        <v>272</v>
      </c>
      <c r="C6" s="19">
        <f>Calculations!CA7</f>
        <v>11.172666666666666</v>
      </c>
      <c r="D6" s="19">
        <f>Calculations!CB7</f>
        <v>12.152000000000001</v>
      </c>
      <c r="E6" s="20">
        <f t="shared" si="3"/>
        <v>4.3320374438097006E-4</v>
      </c>
      <c r="F6" s="20">
        <f t="shared" si="1"/>
        <v>2.197270336409939E-4</v>
      </c>
      <c r="G6" s="19">
        <f t="shared" si="2"/>
        <v>1.971554146991171</v>
      </c>
      <c r="H6" s="21">
        <f>IF(OR(COUNT(Calculations!CE7:CP7)&lt;3,COUNT(Calculations!CQ7:DB7)&lt;3),"N/A",IF(ISERROR(TTEST(Calculations!CQ7:DB7,Calculations!CE7:CP7,2,2)),"N/A",TTEST(Calculations!CQ7:DB7,Calculations!CE7:CP7,2,2)))</f>
        <v>0.22598241545051675</v>
      </c>
      <c r="I6" s="19">
        <f t="shared" si="0"/>
        <v>1.971554146991171</v>
      </c>
      <c r="J6" s="22" t="str">
        <f>IF(AND('Test Sample Data'!O6&gt;=35,'Control Sample Data'!O6&gt;=35),"C",IF(AND('Test Sample Data'!O6&gt;=30,'Control Sample Data'!O6&gt;=30, OR(H6&gt;=0.05, H6="N/A")),"B",IF(OR(AND('Test Sample Data'!O6&gt;=30,'Control Sample Data'!O6&lt;=30), AND('Test Sample Data'!O6&lt;=30,'Control Sample Data'!O6&gt;=30)),"A","OKAY")))</f>
        <v>B</v>
      </c>
    </row>
    <row r="7" spans="1:10" ht="15" customHeight="1" x14ac:dyDescent="0.3">
      <c r="A7" s="17" t="str">
        <f>'Gene Table'!D7</f>
        <v>ANAPC2</v>
      </c>
      <c r="B7" s="18" t="s">
        <v>273</v>
      </c>
      <c r="C7" s="19">
        <f>Calculations!CA8</f>
        <v>14.059333333333333</v>
      </c>
      <c r="D7" s="19">
        <f>Calculations!CB8</f>
        <v>13.865333333333334</v>
      </c>
      <c r="E7" s="20">
        <f t="shared" si="3"/>
        <v>5.8575896966894464E-5</v>
      </c>
      <c r="F7" s="20">
        <f t="shared" si="1"/>
        <v>6.7006782823625545E-5</v>
      </c>
      <c r="G7" s="19">
        <f t="shared" si="2"/>
        <v>0.87417862041037309</v>
      </c>
      <c r="H7" s="21">
        <f>IF(OR(COUNT(Calculations!CE8:CP8)&lt;3,COUNT(Calculations!CQ8:DB8)&lt;3),"N/A",IF(ISERROR(TTEST(Calculations!CQ8:DB8,Calculations!CE8:CP8,2,2)),"N/A",TTEST(Calculations!CQ8:DB8,Calculations!CE8:CP8,2,2)))</f>
        <v>2.7473826584266677E-2</v>
      </c>
      <c r="I7" s="19">
        <f t="shared" si="0"/>
        <v>-1.1439309732038077</v>
      </c>
      <c r="J7" s="22" t="str">
        <f>IF(AND('Test Sample Data'!O7&gt;=35,'Control Sample Data'!O7&gt;=35),"C",IF(AND('Test Sample Data'!O7&gt;=30,'Control Sample Data'!O7&gt;=30, OR(H7&gt;=0.05, H7="N/A")),"B",IF(OR(AND('Test Sample Data'!O7&gt;=30,'Control Sample Data'!O7&lt;=30), AND('Test Sample Data'!O7&lt;=30,'Control Sample Data'!O7&gt;=30)),"A","OKAY")))</f>
        <v>C</v>
      </c>
    </row>
    <row r="8" spans="1:10" ht="15" customHeight="1" x14ac:dyDescent="0.3">
      <c r="A8" s="17" t="str">
        <f>'Gene Table'!D8</f>
        <v>ANAPC4</v>
      </c>
      <c r="B8" s="18" t="s">
        <v>274</v>
      </c>
      <c r="C8" s="19">
        <f>Calculations!CA9</f>
        <v>5.4259999999999993</v>
      </c>
      <c r="D8" s="19">
        <f>Calculations!CB9</f>
        <v>7.655333333333334</v>
      </c>
      <c r="E8" s="20">
        <f t="shared" si="3"/>
        <v>2.32600821119772E-2</v>
      </c>
      <c r="F8" s="20">
        <f t="shared" si="1"/>
        <v>4.9603810517501032E-3</v>
      </c>
      <c r="G8" s="19">
        <f t="shared" si="2"/>
        <v>4.6891724384300408</v>
      </c>
      <c r="H8" s="21">
        <f>IF(OR(COUNT(Calculations!CE9:CP9)&lt;3,COUNT(Calculations!CQ9:DB9)&lt;3),"N/A",IF(ISERROR(TTEST(Calculations!CQ9:DB9,Calculations!CE9:CP9,2,2)),"N/A",TTEST(Calculations!CQ9:DB9,Calculations!CE9:CP9,2,2)))</f>
        <v>8.6213982371803209E-4</v>
      </c>
      <c r="I8" s="19">
        <f t="shared" si="0"/>
        <v>4.6891724384300408</v>
      </c>
      <c r="J8" s="22" t="str">
        <f>IF(AND('Test Sample Data'!O8&gt;=35,'Control Sample Data'!O8&gt;=35),"C",IF(AND('Test Sample Data'!O8&gt;=30,'Control Sample Data'!O8&gt;=30, OR(H8&gt;=0.05, H8="N/A")),"B",IF(OR(AND('Test Sample Data'!O8&gt;=30,'Control Sample Data'!O8&lt;=30), AND('Test Sample Data'!O8&lt;=30,'Control Sample Data'!O8&gt;=30)),"A","OKAY")))</f>
        <v>OKAY</v>
      </c>
    </row>
    <row r="9" spans="1:10" ht="15" customHeight="1" x14ac:dyDescent="0.3">
      <c r="A9" s="17" t="str">
        <f>'Gene Table'!D9</f>
        <v>ANAPC5</v>
      </c>
      <c r="B9" s="18" t="s">
        <v>275</v>
      </c>
      <c r="C9" s="19">
        <f>Calculations!CA10</f>
        <v>14.059333333333333</v>
      </c>
      <c r="D9" s="19">
        <f>Calculations!CB10</f>
        <v>13.865333333333334</v>
      </c>
      <c r="E9" s="20">
        <f t="shared" si="3"/>
        <v>5.8575896966894464E-5</v>
      </c>
      <c r="F9" s="20">
        <f t="shared" si="1"/>
        <v>6.7006782823625545E-5</v>
      </c>
      <c r="G9" s="19">
        <f t="shared" si="2"/>
        <v>0.87417862041037309</v>
      </c>
      <c r="H9" s="21">
        <f>IF(OR(COUNT(Calculations!CE10:CP10)&lt;3,COUNT(Calculations!CQ10:DB10)&lt;3),"N/A",IF(ISERROR(TTEST(Calculations!CQ10:DB10,Calculations!CE10:CP10,2,2)),"N/A",TTEST(Calculations!CQ10:DB10,Calculations!CE10:CP10,2,2)))</f>
        <v>2.7473826584266677E-2</v>
      </c>
      <c r="I9" s="19">
        <f t="shared" si="0"/>
        <v>-1.1439309732038077</v>
      </c>
      <c r="J9" s="22" t="str">
        <f>IF(AND('Test Sample Data'!O9&gt;=35,'Control Sample Data'!O9&gt;=35),"C",IF(AND('Test Sample Data'!O9&gt;=30,'Control Sample Data'!O9&gt;=30, OR(H9&gt;=0.05, H9="N/A")),"B",IF(OR(AND('Test Sample Data'!O9&gt;=30,'Control Sample Data'!O9&lt;=30), AND('Test Sample Data'!O9&lt;=30,'Control Sample Data'!O9&gt;=30)),"A","OKAY")))</f>
        <v>C</v>
      </c>
    </row>
    <row r="10" spans="1:10" ht="15" customHeight="1" x14ac:dyDescent="0.3">
      <c r="A10" s="17" t="str">
        <f>'Gene Table'!D10</f>
        <v>ANAPC7</v>
      </c>
      <c r="B10" s="18" t="s">
        <v>276</v>
      </c>
      <c r="C10" s="19">
        <f>Calculations!CA11</f>
        <v>8.4159999999999986</v>
      </c>
      <c r="D10" s="19">
        <f>Calculations!CB11</f>
        <v>6.1153333333333322</v>
      </c>
      <c r="E10" s="20">
        <f t="shared" si="3"/>
        <v>2.927733597178806E-3</v>
      </c>
      <c r="F10" s="20">
        <f t="shared" si="1"/>
        <v>1.4424515449362152E-2</v>
      </c>
      <c r="G10" s="19">
        <f t="shared" si="2"/>
        <v>0.20296928568981978</v>
      </c>
      <c r="H10" s="21">
        <f>IF(OR(COUNT(Calculations!CE11:CP11)&lt;3,COUNT(Calculations!CQ11:DB11)&lt;3),"N/A",IF(ISERROR(TTEST(Calculations!CQ11:DB11,Calculations!CE11:CP11,2,2)),"N/A",TTEST(Calculations!CQ11:DB11,Calculations!CE11:CP11,2,2)))</f>
        <v>1.3253943571386128E-5</v>
      </c>
      <c r="I10" s="19">
        <f t="shared" si="0"/>
        <v>-4.9268538173219598</v>
      </c>
      <c r="J10" s="22" t="str">
        <f>IF(AND('Test Sample Data'!O10&gt;=35,'Control Sample Data'!O10&gt;=35),"C",IF(AND('Test Sample Data'!O10&gt;=30,'Control Sample Data'!O10&gt;=30, OR(H10&gt;=0.05, H10="N/A")),"B",IF(OR(AND('Test Sample Data'!O10&gt;=30,'Control Sample Data'!O10&lt;=30), AND('Test Sample Data'!O10&lt;=30,'Control Sample Data'!O10&gt;=30)),"A","OKAY")))</f>
        <v>OKAY</v>
      </c>
    </row>
    <row r="11" spans="1:10" ht="15" customHeight="1" x14ac:dyDescent="0.3">
      <c r="A11" s="17" t="str">
        <f>'Gene Table'!D11</f>
        <v>ANKIB1</v>
      </c>
      <c r="B11" s="18" t="s">
        <v>277</v>
      </c>
      <c r="C11" s="19">
        <f>Calculations!CA12</f>
        <v>0.3293333333333332</v>
      </c>
      <c r="D11" s="19">
        <f>Calculations!CB12</f>
        <v>4.5086666666666666</v>
      </c>
      <c r="E11" s="20">
        <f t="shared" si="3"/>
        <v>0.79590418461914636</v>
      </c>
      <c r="F11" s="20">
        <f t="shared" si="1"/>
        <v>4.3929483074770737E-2</v>
      </c>
      <c r="G11" s="19">
        <f t="shared" si="2"/>
        <v>18.117768043490688</v>
      </c>
      <c r="H11" s="21">
        <f>IF(OR(COUNT(Calculations!CE12:CP12)&lt;3,COUNT(Calculations!CQ12:DB12)&lt;3),"N/A",IF(ISERROR(TTEST(Calculations!CQ12:DB12,Calculations!CE12:CP12,2,2)),"N/A",TTEST(Calculations!CQ12:DB12,Calculations!CE12:CP12,2,2)))</f>
        <v>2.0920664852295884E-6</v>
      </c>
      <c r="I11" s="19">
        <f t="shared" si="0"/>
        <v>18.117768043490688</v>
      </c>
      <c r="J11" s="22" t="str">
        <f>IF(AND('Test Sample Data'!O11&gt;=35,'Control Sample Data'!O11&gt;=35),"C",IF(AND('Test Sample Data'!O11&gt;=30,'Control Sample Data'!O11&gt;=30, OR(H11&gt;=0.05, H11="N/A")),"B",IF(OR(AND('Test Sample Data'!O11&gt;=30,'Control Sample Data'!O11&lt;=30), AND('Test Sample Data'!O11&lt;=30,'Control Sample Data'!O11&gt;=30)),"A","OKAY")))</f>
        <v>OKAY</v>
      </c>
    </row>
    <row r="12" spans="1:10" ht="15" customHeight="1" x14ac:dyDescent="0.3">
      <c r="A12" s="17" t="str">
        <f>'Gene Table'!D12</f>
        <v>APC2</v>
      </c>
      <c r="B12" s="18" t="s">
        <v>278</v>
      </c>
      <c r="C12" s="19">
        <f>Calculations!CA13</f>
        <v>-4.140666666666668</v>
      </c>
      <c r="D12" s="19">
        <f>Calculations!CB13</f>
        <v>6.0153333333333343</v>
      </c>
      <c r="E12" s="20">
        <f t="shared" si="3"/>
        <v>17.638630749201376</v>
      </c>
      <c r="F12" s="20">
        <f t="shared" si="1"/>
        <v>1.5459812868571114E-2</v>
      </c>
      <c r="G12" s="19">
        <f t="shared" si="2"/>
        <v>1140.934298438998</v>
      </c>
      <c r="H12" s="21">
        <f>IF(OR(COUNT(Calculations!CE13:CP13)&lt;3,COUNT(Calculations!CQ13:DB13)&lt;3),"N/A",IF(ISERROR(TTEST(Calculations!CQ13:DB13,Calculations!CE13:CP13,2,2)),"N/A",TTEST(Calculations!CQ13:DB13,Calculations!CE13:CP13,2,2)))</f>
        <v>4.1359657376573369E-6</v>
      </c>
      <c r="I12" s="19">
        <f t="shared" si="0"/>
        <v>1140.934298438998</v>
      </c>
      <c r="J12" s="22" t="str">
        <f>IF(AND('Test Sample Data'!O12&gt;=35,'Control Sample Data'!O12&gt;=35),"C",IF(AND('Test Sample Data'!O12&gt;=30,'Control Sample Data'!O12&gt;=30, OR(H12&gt;=0.05, H12="N/A")),"B",IF(OR(AND('Test Sample Data'!O12&gt;=30,'Control Sample Data'!O12&lt;=30), AND('Test Sample Data'!O12&lt;=30,'Control Sample Data'!O12&gt;=30)),"A","OKAY")))</f>
        <v>OKAY</v>
      </c>
    </row>
    <row r="13" spans="1:10" ht="15" customHeight="1" x14ac:dyDescent="0.3">
      <c r="A13" s="17" t="str">
        <f>'Gene Table'!D13</f>
        <v>ARIH1</v>
      </c>
      <c r="B13" s="18" t="s">
        <v>279</v>
      </c>
      <c r="C13" s="19">
        <f>Calculations!CA14</f>
        <v>13.062666666666667</v>
      </c>
      <c r="D13" s="19">
        <f>Calculations!CB14</f>
        <v>13.865333333333334</v>
      </c>
      <c r="E13" s="20">
        <f t="shared" si="3"/>
        <v>1.1688142827384723E-4</v>
      </c>
      <c r="F13" s="20">
        <f t="shared" si="1"/>
        <v>6.7006782823625545E-5</v>
      </c>
      <c r="G13" s="19">
        <f t="shared" si="2"/>
        <v>1.7443223409412318</v>
      </c>
      <c r="H13" s="21">
        <f>IF(OR(COUNT(Calculations!CE14:CP14)&lt;3,COUNT(Calculations!CQ14:DB14)&lt;3),"N/A",IF(ISERROR(TTEST(Calculations!CQ14:DB14,Calculations!CE14:CP14,2,2)),"N/A",TTEST(Calculations!CQ14:DB14,Calculations!CE14:CP14,2,2)))</f>
        <v>0.15476679329410076</v>
      </c>
      <c r="I13" s="19">
        <f t="shared" si="0"/>
        <v>1.7443223409412318</v>
      </c>
      <c r="J13" s="22" t="str">
        <f>IF(AND('Test Sample Data'!O13&gt;=35,'Control Sample Data'!O13&gt;=35),"C",IF(AND('Test Sample Data'!O13&gt;=30,'Control Sample Data'!O13&gt;=30, OR(H13&gt;=0.05, H13="N/A")),"B",IF(OR(AND('Test Sample Data'!O13&gt;=30,'Control Sample Data'!O13&lt;=30), AND('Test Sample Data'!O13&lt;=30,'Control Sample Data'!O13&gt;=30)),"A","OKAY")))</f>
        <v>B</v>
      </c>
    </row>
    <row r="14" spans="1:10" ht="15" customHeight="1" x14ac:dyDescent="0.3">
      <c r="A14" s="17" t="str">
        <f>'Gene Table'!D14</f>
        <v>ARIH2</v>
      </c>
      <c r="B14" s="18" t="s">
        <v>280</v>
      </c>
      <c r="C14" s="19">
        <f>Calculations!CA15</f>
        <v>-3.7333333333333961E-2</v>
      </c>
      <c r="D14" s="19">
        <f>Calculations!CB15</f>
        <v>2.0220000000000007</v>
      </c>
      <c r="E14" s="20">
        <f t="shared" si="3"/>
        <v>1.0262152240107407</v>
      </c>
      <c r="F14" s="20">
        <f t="shared" si="1"/>
        <v>0.24621661072388754</v>
      </c>
      <c r="G14" s="19">
        <f t="shared" si="2"/>
        <v>4.1679366026265381</v>
      </c>
      <c r="H14" s="21">
        <f>IF(OR(COUNT(Calculations!CE15:CP15)&lt;3,COUNT(Calculations!CQ15:DB15)&lt;3),"N/A",IF(ISERROR(TTEST(Calculations!CQ15:DB15,Calculations!CE15:CP15,2,2)),"N/A",TTEST(Calculations!CQ15:DB15,Calculations!CE15:CP15,2,2)))</f>
        <v>1.6025732359153888E-5</v>
      </c>
      <c r="I14" s="19">
        <f t="shared" si="0"/>
        <v>4.1679366026265381</v>
      </c>
      <c r="J14" s="22" t="str">
        <f>IF(AND('Test Sample Data'!O14&gt;=35,'Control Sample Data'!O14&gt;=35),"C",IF(AND('Test Sample Data'!O14&gt;=30,'Control Sample Data'!O14&gt;=30, OR(H14&gt;=0.05, H14="N/A")),"B",IF(OR(AND('Test Sample Data'!O14&gt;=30,'Control Sample Data'!O14&lt;=30), AND('Test Sample Data'!O14&lt;=30,'Control Sample Data'!O14&gt;=30)),"A","OKAY")))</f>
        <v>OKAY</v>
      </c>
    </row>
    <row r="15" spans="1:10" ht="15" customHeight="1" x14ac:dyDescent="0.3">
      <c r="A15" s="17" t="str">
        <f>'Gene Table'!D15</f>
        <v>ASB1</v>
      </c>
      <c r="B15" s="18" t="s">
        <v>365</v>
      </c>
      <c r="C15" s="19">
        <f>Calculations!CA16</f>
        <v>13.872666666666666</v>
      </c>
      <c r="D15" s="19">
        <f>Calculations!CB16</f>
        <v>12.658666666666667</v>
      </c>
      <c r="E15" s="20">
        <f t="shared" si="3"/>
        <v>6.6667046216841339E-5</v>
      </c>
      <c r="F15" s="20">
        <f t="shared" si="1"/>
        <v>1.5465416774762403E-4</v>
      </c>
      <c r="G15" s="19">
        <f t="shared" si="2"/>
        <v>0.43107177250879841</v>
      </c>
      <c r="H15" s="21">
        <f>IF(OR(COUNT(Calculations!CE16:CP16)&lt;3,COUNT(Calculations!CQ16:DB16)&lt;3),"N/A",IF(ISERROR(TTEST(Calculations!CQ16:DB16,Calculations!CE16:CP16,2,2)),"N/A",TTEST(Calculations!CQ16:DB16,Calculations!CE16:CP16,2,2)))</f>
        <v>0.16575668684390893</v>
      </c>
      <c r="I15" s="19">
        <f t="shared" si="0"/>
        <v>-2.3197993090108664</v>
      </c>
      <c r="J15" s="22" t="str">
        <f>IF(AND('Test Sample Data'!O15&gt;=35,'Control Sample Data'!O15&gt;=35),"C",IF(AND('Test Sample Data'!O15&gt;=30,'Control Sample Data'!O15&gt;=30, OR(H15&gt;=0.05, H15="N/A")),"B",IF(OR(AND('Test Sample Data'!O15&gt;=30,'Control Sample Data'!O15&lt;=30), AND('Test Sample Data'!O15&lt;=30,'Control Sample Data'!O15&gt;=30)),"A","OKAY")))</f>
        <v>B</v>
      </c>
    </row>
    <row r="16" spans="1:10" ht="15" customHeight="1" x14ac:dyDescent="0.3">
      <c r="A16" s="17" t="str">
        <f>'Gene Table'!D16</f>
        <v>ASB18</v>
      </c>
      <c r="B16" s="18" t="s">
        <v>366</v>
      </c>
      <c r="C16" s="19">
        <f>Calculations!CA17</f>
        <v>12.172666666666666</v>
      </c>
      <c r="D16" s="19">
        <f>Calculations!CB17</f>
        <v>12.942000000000002</v>
      </c>
      <c r="E16" s="20">
        <f t="shared" si="3"/>
        <v>2.1660187219048498E-4</v>
      </c>
      <c r="F16" s="20">
        <f t="shared" si="1"/>
        <v>1.2707783174854852E-4</v>
      </c>
      <c r="G16" s="19">
        <f t="shared" si="2"/>
        <v>1.7044819636132877</v>
      </c>
      <c r="H16" s="21">
        <f>IF(OR(COUNT(Calculations!CE17:CP17)&lt;3,COUNT(Calculations!CQ17:DB17)&lt;3),"N/A",IF(ISERROR(TTEST(Calculations!CQ17:DB17,Calculations!CE17:CP17,2,2)),"N/A",TTEST(Calculations!CQ17:DB17,Calculations!CE17:CP17,2,2)))</f>
        <v>0.26408697745567122</v>
      </c>
      <c r="I16" s="19">
        <f t="shared" si="0"/>
        <v>1.7044819636132877</v>
      </c>
      <c r="J16" s="22" t="str">
        <f>IF(AND('Test Sample Data'!O16&gt;=35,'Control Sample Data'!O16&gt;=35),"C",IF(AND('Test Sample Data'!O16&gt;=30,'Control Sample Data'!O16&gt;=30, OR(H16&gt;=0.05, H16="N/A")),"B",IF(OR(AND('Test Sample Data'!O16&gt;=30,'Control Sample Data'!O16&lt;=30), AND('Test Sample Data'!O16&lt;=30,'Control Sample Data'!O16&gt;=30)),"A","OKAY")))</f>
        <v>B</v>
      </c>
    </row>
    <row r="17" spans="1:10" ht="15" customHeight="1" x14ac:dyDescent="0.3">
      <c r="A17" s="17" t="str">
        <f>'Gene Table'!D17</f>
        <v>ASB2</v>
      </c>
      <c r="B17" s="18" t="s">
        <v>367</v>
      </c>
      <c r="C17" s="19">
        <f>Calculations!CA18</f>
        <v>4.0293333333333328</v>
      </c>
      <c r="D17" s="19">
        <f>Calculations!CB18</f>
        <v>4.1853333333333333</v>
      </c>
      <c r="E17" s="20">
        <f t="shared" si="3"/>
        <v>6.1242061903231469E-2</v>
      </c>
      <c r="F17" s="20">
        <f t="shared" si="1"/>
        <v>5.4965366081736806E-2</v>
      </c>
      <c r="G17" s="19">
        <f t="shared" si="2"/>
        <v>1.1141936508193331</v>
      </c>
      <c r="H17" s="21">
        <f>IF(OR(COUNT(Calculations!CE18:CP18)&lt;3,COUNT(Calculations!CQ18:DB18)&lt;3),"N/A",IF(ISERROR(TTEST(Calculations!CQ18:DB18,Calculations!CE18:CP18,2,2)),"N/A",TTEST(Calculations!CQ18:DB18,Calculations!CE18:CP18,2,2)))</f>
        <v>6.7049322515721946E-2</v>
      </c>
      <c r="I17" s="19">
        <f t="shared" si="0"/>
        <v>1.1141936508193331</v>
      </c>
      <c r="J17" s="22" t="str">
        <f>IF(AND('Test Sample Data'!O17&gt;=35,'Control Sample Data'!O17&gt;=35),"C",IF(AND('Test Sample Data'!O17&gt;=30,'Control Sample Data'!O17&gt;=30, OR(H17&gt;=0.05, H17="N/A")),"B",IF(OR(AND('Test Sample Data'!O17&gt;=30,'Control Sample Data'!O17&lt;=30), AND('Test Sample Data'!O17&lt;=30,'Control Sample Data'!O17&gt;=30)),"A","OKAY")))</f>
        <v>OKAY</v>
      </c>
    </row>
    <row r="18" spans="1:10" ht="15" customHeight="1" x14ac:dyDescent="0.3">
      <c r="A18" s="17" t="str">
        <f>'Gene Table'!D18</f>
        <v>ASB3</v>
      </c>
      <c r="B18" s="18" t="s">
        <v>368</v>
      </c>
      <c r="C18" s="19">
        <f>Calculations!CA19</f>
        <v>14.059333333333333</v>
      </c>
      <c r="D18" s="19">
        <f>Calculations!CB19</f>
        <v>13.865333333333334</v>
      </c>
      <c r="E18" s="20">
        <f t="shared" si="3"/>
        <v>5.8575896966894464E-5</v>
      </c>
      <c r="F18" s="20">
        <f t="shared" si="1"/>
        <v>6.7006782823625545E-5</v>
      </c>
      <c r="G18" s="19">
        <f t="shared" si="2"/>
        <v>0.87417862041037309</v>
      </c>
      <c r="H18" s="21">
        <f>IF(OR(COUNT(Calculations!CE19:CP19)&lt;3,COUNT(Calculations!CQ19:DB19)&lt;3),"N/A",IF(ISERROR(TTEST(Calculations!CQ19:DB19,Calculations!CE19:CP19,2,2)),"N/A",TTEST(Calculations!CQ19:DB19,Calculations!CE19:CP19,2,2)))</f>
        <v>2.7473826584266677E-2</v>
      </c>
      <c r="I18" s="19">
        <f t="shared" si="0"/>
        <v>-1.1439309732038077</v>
      </c>
      <c r="J18" s="22" t="str">
        <f>IF(AND('Test Sample Data'!O18&gt;=35,'Control Sample Data'!O18&gt;=35),"C",IF(AND('Test Sample Data'!O18&gt;=30,'Control Sample Data'!O18&gt;=30, OR(H18&gt;=0.05, H18="N/A")),"B",IF(OR(AND('Test Sample Data'!O18&gt;=30,'Control Sample Data'!O18&lt;=30), AND('Test Sample Data'!O18&lt;=30,'Control Sample Data'!O18&gt;=30)),"A","OKAY")))</f>
        <v>C</v>
      </c>
    </row>
    <row r="19" spans="1:10" ht="15" customHeight="1" x14ac:dyDescent="0.3">
      <c r="A19" s="17" t="str">
        <f>'Gene Table'!D19</f>
        <v>ASB9</v>
      </c>
      <c r="B19" s="18" t="s">
        <v>369</v>
      </c>
      <c r="C19" s="19">
        <f>Calculations!CA20</f>
        <v>14.059333333333333</v>
      </c>
      <c r="D19" s="19">
        <f>Calculations!CB20</f>
        <v>13.865333333333334</v>
      </c>
      <c r="E19" s="20">
        <f t="shared" si="3"/>
        <v>5.8575896966894464E-5</v>
      </c>
      <c r="F19" s="20">
        <f t="shared" si="1"/>
        <v>6.7006782823625545E-5</v>
      </c>
      <c r="G19" s="19">
        <f t="shared" si="2"/>
        <v>0.87417862041037309</v>
      </c>
      <c r="H19" s="21">
        <f>IF(OR(COUNT(Calculations!CE20:CP20)&lt;3,COUNT(Calculations!CQ20:DB20)&lt;3),"N/A",IF(ISERROR(TTEST(Calculations!CQ20:DB20,Calculations!CE20:CP20,2,2)),"N/A",TTEST(Calculations!CQ20:DB20,Calculations!CE20:CP20,2,2)))</f>
        <v>2.7473826584266677E-2</v>
      </c>
      <c r="I19" s="19">
        <f t="shared" si="0"/>
        <v>-1.1439309732038077</v>
      </c>
      <c r="J19" s="22" t="str">
        <f>IF(AND('Test Sample Data'!O19&gt;=35,'Control Sample Data'!O19&gt;=35),"C",IF(AND('Test Sample Data'!O19&gt;=30,'Control Sample Data'!O19&gt;=30, OR(H19&gt;=0.05, H19="N/A")),"B",IF(OR(AND('Test Sample Data'!O19&gt;=30,'Control Sample Data'!O19&lt;=30), AND('Test Sample Data'!O19&lt;=30,'Control Sample Data'!O19&gt;=30)),"A","OKAY")))</f>
        <v>C</v>
      </c>
    </row>
    <row r="20" spans="1:10" ht="15" customHeight="1" x14ac:dyDescent="0.3">
      <c r="A20" s="17" t="str">
        <f>'Gene Table'!D20</f>
        <v>ATRX</v>
      </c>
      <c r="B20" s="18" t="s">
        <v>370</v>
      </c>
      <c r="C20" s="19">
        <f>Calculations!CA21</f>
        <v>14.059333333333333</v>
      </c>
      <c r="D20" s="19">
        <f>Calculations!CB21</f>
        <v>13.865333333333334</v>
      </c>
      <c r="E20" s="20">
        <f t="shared" si="3"/>
        <v>5.8575896966894464E-5</v>
      </c>
      <c r="F20" s="20">
        <f t="shared" si="1"/>
        <v>6.7006782823625545E-5</v>
      </c>
      <c r="G20" s="19">
        <f t="shared" si="2"/>
        <v>0.87417862041037309</v>
      </c>
      <c r="H20" s="21">
        <f>IF(OR(COUNT(Calculations!CE21:CP21)&lt;3,COUNT(Calculations!CQ21:DB21)&lt;3),"N/A",IF(ISERROR(TTEST(Calculations!CQ21:DB21,Calculations!CE21:CP21,2,2)),"N/A",TTEST(Calculations!CQ21:DB21,Calculations!CE21:CP21,2,2)))</f>
        <v>2.7473826584266677E-2</v>
      </c>
      <c r="I20" s="19">
        <f t="shared" si="0"/>
        <v>-1.1439309732038077</v>
      </c>
      <c r="J20" s="22" t="str">
        <f>IF(AND('Test Sample Data'!O20&gt;=35,'Control Sample Data'!O20&gt;=35),"C",IF(AND('Test Sample Data'!O20&gt;=30,'Control Sample Data'!O20&gt;=30, OR(H20&gt;=0.05, H20="N/A")),"B",IF(OR(AND('Test Sample Data'!O20&gt;=30,'Control Sample Data'!O20&lt;=30), AND('Test Sample Data'!O20&lt;=30,'Control Sample Data'!O20&gt;=30)),"A","OKAY")))</f>
        <v>C</v>
      </c>
    </row>
    <row r="21" spans="1:10" ht="15" customHeight="1" x14ac:dyDescent="0.3">
      <c r="A21" s="17" t="str">
        <f>'Gene Table'!D21</f>
        <v>BARD1</v>
      </c>
      <c r="B21" s="18" t="s">
        <v>371</v>
      </c>
      <c r="C21" s="19">
        <f>Calculations!CA22</f>
        <v>14.059333333333333</v>
      </c>
      <c r="D21" s="19">
        <f>Calculations!CB22</f>
        <v>13.238666666666665</v>
      </c>
      <c r="E21" s="20">
        <f t="shared" si="3"/>
        <v>5.8575896966894464E-5</v>
      </c>
      <c r="F21" s="20">
        <f t="shared" si="1"/>
        <v>1.0345803624602997E-4</v>
      </c>
      <c r="G21" s="19">
        <f t="shared" si="2"/>
        <v>0.5661802513590839</v>
      </c>
      <c r="H21" s="21">
        <f>IF(OR(COUNT(Calculations!CE22:CP22)&lt;3,COUNT(Calculations!CQ22:DB22)&lt;3),"N/A",IF(ISERROR(TTEST(Calculations!CQ22:DB22,Calculations!CE22:CP22,2,2)),"N/A",TTEST(Calculations!CQ22:DB22,Calculations!CE22:CP22,2,2)))</f>
        <v>0.31897403458401974</v>
      </c>
      <c r="I21" s="19">
        <f t="shared" si="0"/>
        <v>-1.7662219718889103</v>
      </c>
      <c r="J21" s="22" t="str">
        <f>IF(AND('Test Sample Data'!O21&gt;=35,'Control Sample Data'!O21&gt;=35),"C",IF(AND('Test Sample Data'!O21&gt;=30,'Control Sample Data'!O21&gt;=30, OR(H21&gt;=0.05, H21="N/A")),"B",IF(OR(AND('Test Sample Data'!O21&gt;=30,'Control Sample Data'!O21&lt;=30), AND('Test Sample Data'!O21&lt;=30,'Control Sample Data'!O21&gt;=30)),"A","OKAY")))</f>
        <v>B</v>
      </c>
    </row>
    <row r="22" spans="1:10" ht="15" customHeight="1" x14ac:dyDescent="0.3">
      <c r="A22" s="17" t="str">
        <f>'Gene Table'!D22</f>
        <v>BCOR</v>
      </c>
      <c r="B22" s="18" t="s">
        <v>372</v>
      </c>
      <c r="C22" s="19">
        <f>Calculations!CA23</f>
        <v>10.952666666666664</v>
      </c>
      <c r="D22" s="19">
        <f>Calculations!CB23</f>
        <v>11.675333333333333</v>
      </c>
      <c r="E22" s="20">
        <f t="shared" si="3"/>
        <v>5.0456695086441208E-4</v>
      </c>
      <c r="F22" s="20">
        <f t="shared" si="1"/>
        <v>3.057556262490704E-4</v>
      </c>
      <c r="G22" s="19">
        <f t="shared" si="2"/>
        <v>1.6502294890017453</v>
      </c>
      <c r="H22" s="21">
        <f>IF(OR(COUNT(Calculations!CE23:CP23)&lt;3,COUNT(Calculations!CQ23:DB23)&lt;3),"N/A",IF(ISERROR(TTEST(Calculations!CQ23:DB23,Calculations!CE23:CP23,2,2)),"N/A",TTEST(Calculations!CQ23:DB23,Calculations!CE23:CP23,2,2)))</f>
        <v>0.5349012538319956</v>
      </c>
      <c r="I22" s="19">
        <f t="shared" si="0"/>
        <v>1.6502294890017453</v>
      </c>
      <c r="J22" s="22" t="str">
        <f>IF(AND('Test Sample Data'!O22&gt;=35,'Control Sample Data'!O22&gt;=35),"C",IF(AND('Test Sample Data'!O22&gt;=30,'Control Sample Data'!O22&gt;=30, OR(H22&gt;=0.05, H22="N/A")),"B",IF(OR(AND('Test Sample Data'!O22&gt;=30,'Control Sample Data'!O22&lt;=30), AND('Test Sample Data'!O22&lt;=30,'Control Sample Data'!O22&gt;=30)),"A","OKAY")))</f>
        <v>B</v>
      </c>
    </row>
    <row r="23" spans="1:10" ht="15" customHeight="1" x14ac:dyDescent="0.3">
      <c r="A23" s="17" t="str">
        <f>'Gene Table'!D23</f>
        <v>BFAR</v>
      </c>
      <c r="B23" s="18" t="s">
        <v>374</v>
      </c>
      <c r="C23" s="19">
        <f>Calculations!CA24</f>
        <v>13.746</v>
      </c>
      <c r="D23" s="19">
        <f>Calculations!CB24</f>
        <v>13.865333333333334</v>
      </c>
      <c r="E23" s="20">
        <f t="shared" si="3"/>
        <v>7.278496535221143E-5</v>
      </c>
      <c r="F23" s="20">
        <f t="shared" si="1"/>
        <v>6.7006782823625545E-5</v>
      </c>
      <c r="G23" s="19">
        <f t="shared" si="2"/>
        <v>1.0862328003986574</v>
      </c>
      <c r="H23" s="21">
        <f>IF(OR(COUNT(Calculations!CE24:CP24)&lt;3,COUNT(Calculations!CQ24:DB24)&lt;3),"N/A",IF(ISERROR(TTEST(Calculations!CQ24:DB24,Calculations!CE24:CP24,2,2)),"N/A",TTEST(Calculations!CQ24:DB24,Calculations!CE24:CP24,2,2)))</f>
        <v>0.61701618628478561</v>
      </c>
      <c r="I23" s="19">
        <f t="shared" si="0"/>
        <v>1.0862328003986574</v>
      </c>
      <c r="J23" s="22" t="str">
        <f>IF(AND('Test Sample Data'!O23&gt;=35,'Control Sample Data'!O23&gt;=35),"C",IF(AND('Test Sample Data'!O23&gt;=30,'Control Sample Data'!O23&gt;=30, OR(H23&gt;=0.05, H23="N/A")),"B",IF(OR(AND('Test Sample Data'!O23&gt;=30,'Control Sample Data'!O23&lt;=30), AND('Test Sample Data'!O23&lt;=30,'Control Sample Data'!O23&gt;=30)),"A","OKAY")))</f>
        <v>B</v>
      </c>
    </row>
    <row r="24" spans="1:10" ht="15" customHeight="1" x14ac:dyDescent="0.3">
      <c r="A24" s="17" t="str">
        <f>'Gene Table'!D24</f>
        <v>BIRC2</v>
      </c>
      <c r="B24" s="18" t="s">
        <v>376</v>
      </c>
      <c r="C24" s="19">
        <f>Calculations!CA25</f>
        <v>13.575999999999999</v>
      </c>
      <c r="D24" s="19">
        <f>Calculations!CB25</f>
        <v>13.865333333333334</v>
      </c>
      <c r="E24" s="20">
        <f t="shared" si="3"/>
        <v>8.1887342827286494E-5</v>
      </c>
      <c r="F24" s="20">
        <f t="shared" si="1"/>
        <v>6.7006782823625545E-5</v>
      </c>
      <c r="G24" s="19">
        <f t="shared" si="2"/>
        <v>1.2220754284357955</v>
      </c>
      <c r="H24" s="21">
        <f>IF(OR(COUNT(Calculations!CE25:CP25)&lt;3,COUNT(Calculations!CQ25:DB25)&lt;3),"N/A",IF(ISERROR(TTEST(Calculations!CQ25:DB25,Calculations!CE25:CP25,2,2)),"N/A",TTEST(Calculations!CQ25:DB25,Calculations!CE25:CP25,2,2)))</f>
        <v>0.48643379023896965</v>
      </c>
      <c r="I24" s="19">
        <f t="shared" si="0"/>
        <v>1.2220754284357955</v>
      </c>
      <c r="J24" s="22" t="str">
        <f>IF(AND('Test Sample Data'!O24&gt;=35,'Control Sample Data'!O24&gt;=35),"C",IF(AND('Test Sample Data'!O24&gt;=30,'Control Sample Data'!O24&gt;=30, OR(H24&gt;=0.05, H24="N/A")),"B",IF(OR(AND('Test Sample Data'!O24&gt;=30,'Control Sample Data'!O24&lt;=30), AND('Test Sample Data'!O24&lt;=30,'Control Sample Data'!O24&gt;=30)),"A","OKAY")))</f>
        <v>B</v>
      </c>
    </row>
    <row r="25" spans="1:10" ht="15" customHeight="1" x14ac:dyDescent="0.3">
      <c r="A25" s="17" t="str">
        <f>'Gene Table'!D25</f>
        <v>BIRC3</v>
      </c>
      <c r="B25" s="18" t="s">
        <v>377</v>
      </c>
      <c r="C25" s="19">
        <f>Calculations!CA26</f>
        <v>13.859333333333332</v>
      </c>
      <c r="D25" s="19">
        <f>Calculations!CB26</f>
        <v>13.808666666666667</v>
      </c>
      <c r="E25" s="20">
        <f t="shared" si="3"/>
        <v>6.7286036488347614E-5</v>
      </c>
      <c r="F25" s="20">
        <f t="shared" si="1"/>
        <v>6.9691070113619575E-5</v>
      </c>
      <c r="G25" s="19">
        <f t="shared" si="2"/>
        <v>0.96549007467741621</v>
      </c>
      <c r="H25" s="21">
        <f>IF(OR(COUNT(Calculations!CE26:CP26)&lt;3,COUNT(Calculations!CQ26:DB26)&lt;3),"N/A",IF(ISERROR(TTEST(Calculations!CQ26:DB26,Calculations!CE26:CP26,2,2)),"N/A",TTEST(Calculations!CQ26:DB26,Calculations!CE26:CP26,2,2)))</f>
        <v>0.86569423089606024</v>
      </c>
      <c r="I25" s="19">
        <f t="shared" si="0"/>
        <v>-1.0357434283662772</v>
      </c>
      <c r="J25" s="22" t="str">
        <f>IF(AND('Test Sample Data'!O25&gt;=35,'Control Sample Data'!O25&gt;=35),"C",IF(AND('Test Sample Data'!O25&gt;=30,'Control Sample Data'!O25&gt;=30, OR(H25&gt;=0.05, H25="N/A")),"B",IF(OR(AND('Test Sample Data'!O25&gt;=30,'Control Sample Data'!O25&lt;=30), AND('Test Sample Data'!O25&lt;=30,'Control Sample Data'!O25&gt;=30)),"A","OKAY")))</f>
        <v>B</v>
      </c>
    </row>
    <row r="26" spans="1:10" ht="15" customHeight="1" x14ac:dyDescent="0.3">
      <c r="A26" s="17" t="str">
        <f>'Gene Table'!D26</f>
        <v>BIRC7</v>
      </c>
      <c r="B26" s="18" t="s">
        <v>378</v>
      </c>
      <c r="C26" s="19">
        <f>Calculations!CA27</f>
        <v>12.589333333333334</v>
      </c>
      <c r="D26" s="19">
        <f>Calculations!CB27</f>
        <v>8.5119999999999987</v>
      </c>
      <c r="E26" s="20">
        <f t="shared" si="3"/>
        <v>1.6226805898387093E-4</v>
      </c>
      <c r="F26" s="20">
        <f t="shared" si="1"/>
        <v>2.7392563489109425E-3</v>
      </c>
      <c r="G26" s="19">
        <f t="shared" si="2"/>
        <v>5.9237996855746822E-2</v>
      </c>
      <c r="H26" s="21">
        <f>IF(OR(COUNT(Calculations!CE27:CP27)&lt;3,COUNT(Calculations!CQ27:DB27)&lt;3),"N/A",IF(ISERROR(TTEST(Calculations!CQ27:DB27,Calculations!CE27:CP27,2,2)),"N/A",TTEST(Calculations!CQ27:DB27,Calculations!CE27:CP27,2,2)))</f>
        <v>8.7566757669915881E-4</v>
      </c>
      <c r="I26" s="19">
        <f t="shared" si="0"/>
        <v>-16.881056974886341</v>
      </c>
      <c r="J26" s="22" t="str">
        <f>IF(AND('Test Sample Data'!O26&gt;=35,'Control Sample Data'!O26&gt;=35),"C",IF(AND('Test Sample Data'!O26&gt;=30,'Control Sample Data'!O26&gt;=30, OR(H26&gt;=0.05, H26="N/A")),"B",IF(OR(AND('Test Sample Data'!O26&gt;=30,'Control Sample Data'!O26&lt;=30), AND('Test Sample Data'!O26&lt;=30,'Control Sample Data'!O26&gt;=30)),"A","OKAY")))</f>
        <v>A</v>
      </c>
    </row>
    <row r="27" spans="1:10" ht="15" customHeight="1" x14ac:dyDescent="0.3">
      <c r="A27" s="17" t="str">
        <f>'Gene Table'!D27</f>
        <v>BMI1</v>
      </c>
      <c r="B27" s="18" t="s">
        <v>281</v>
      </c>
      <c r="C27" s="19">
        <f>Calculations!CA28</f>
        <v>14.059333333333333</v>
      </c>
      <c r="D27" s="19">
        <f>Calculations!CB28</f>
        <v>13.865333333333334</v>
      </c>
      <c r="E27" s="20">
        <f t="shared" si="3"/>
        <v>5.8575896966894464E-5</v>
      </c>
      <c r="F27" s="20">
        <f t="shared" si="1"/>
        <v>6.7006782823625545E-5</v>
      </c>
      <c r="G27" s="19">
        <f t="shared" si="2"/>
        <v>0.87417862041037309</v>
      </c>
      <c r="H27" s="21">
        <f>IF(OR(COUNT(Calculations!CE28:CP28)&lt;3,COUNT(Calculations!CQ28:DB28)&lt;3),"N/A",IF(ISERROR(TTEST(Calculations!CQ28:DB28,Calculations!CE28:CP28,2,2)),"N/A",TTEST(Calculations!CQ28:DB28,Calculations!CE28:CP28,2,2)))</f>
        <v>2.7473826584266677E-2</v>
      </c>
      <c r="I27" s="19">
        <f t="shared" si="0"/>
        <v>-1.1439309732038077</v>
      </c>
      <c r="J27" s="22" t="str">
        <f>IF(AND('Test Sample Data'!O27&gt;=35,'Control Sample Data'!O27&gt;=35),"C",IF(AND('Test Sample Data'!O27&gt;=30,'Control Sample Data'!O27&gt;=30, OR(H27&gt;=0.05, H27="N/A")),"B",IF(OR(AND('Test Sample Data'!O27&gt;=30,'Control Sample Data'!O27&lt;=30), AND('Test Sample Data'!O27&lt;=30,'Control Sample Data'!O27&gt;=30)),"A","OKAY")))</f>
        <v>C</v>
      </c>
    </row>
    <row r="28" spans="1:10" ht="15" customHeight="1" x14ac:dyDescent="0.3">
      <c r="A28" s="17" t="str">
        <f>'Gene Table'!D28</f>
        <v>BRAP</v>
      </c>
      <c r="B28" s="18" t="s">
        <v>282</v>
      </c>
      <c r="C28" s="19">
        <f>Calculations!CA29</f>
        <v>10.165999999999999</v>
      </c>
      <c r="D28" s="19">
        <f>Calculations!CB29</f>
        <v>7.9353333333333333</v>
      </c>
      <c r="E28" s="20">
        <f t="shared" si="3"/>
        <v>8.7042040614938691E-4</v>
      </c>
      <c r="F28" s="20">
        <f t="shared" si="1"/>
        <v>4.085325276445664E-3</v>
      </c>
      <c r="G28" s="19">
        <f t="shared" si="2"/>
        <v>0.21306024545166075</v>
      </c>
      <c r="H28" s="21">
        <f>IF(OR(COUNT(Calculations!CE29:CP29)&lt;3,COUNT(Calculations!CQ29:DB29)&lt;3),"N/A",IF(ISERROR(TTEST(Calculations!CQ29:DB29,Calculations!CE29:CP29,2,2)),"N/A",TTEST(Calculations!CQ29:DB29,Calculations!CE29:CP29,2,2)))</f>
        <v>3.9595548901437613E-3</v>
      </c>
      <c r="I28" s="19">
        <f t="shared" si="0"/>
        <v>-4.6935081571887176</v>
      </c>
      <c r="J28" s="22" t="str">
        <f>IF(AND('Test Sample Data'!O28&gt;=35,'Control Sample Data'!O28&gt;=35),"C",IF(AND('Test Sample Data'!O28&gt;=30,'Control Sample Data'!O28&gt;=30, OR(H28&gt;=0.05, H28="N/A")),"B",IF(OR(AND('Test Sample Data'!O28&gt;=30,'Control Sample Data'!O28&lt;=30), AND('Test Sample Data'!O28&lt;=30,'Control Sample Data'!O28&gt;=30)),"A","OKAY")))</f>
        <v>A</v>
      </c>
    </row>
    <row r="29" spans="1:10" ht="15" customHeight="1" x14ac:dyDescent="0.3">
      <c r="A29" s="17" t="str">
        <f>'Gene Table'!D29</f>
        <v>BRCA1</v>
      </c>
      <c r="B29" s="18" t="s">
        <v>283</v>
      </c>
      <c r="C29" s="19">
        <f>Calculations!CA30</f>
        <v>-7.3706666666666676</v>
      </c>
      <c r="D29" s="19">
        <f>Calculations!CB30</f>
        <v>1.2786666666666662</v>
      </c>
      <c r="E29" s="20">
        <f t="shared" si="3"/>
        <v>165.49762079407552</v>
      </c>
      <c r="F29" s="20">
        <f t="shared" si="1"/>
        <v>0.41217626441425131</v>
      </c>
      <c r="G29" s="19">
        <f t="shared" si="2"/>
        <v>401.5214729292241</v>
      </c>
      <c r="H29" s="21">
        <f>IF(OR(COUNT(Calculations!CE30:CP30)&lt;3,COUNT(Calculations!CQ30:DB30)&lt;3),"N/A",IF(ISERROR(TTEST(Calculations!CQ30:DB30,Calculations!CE30:CP30,2,2)),"N/A",TTEST(Calculations!CQ30:DB30,Calculations!CE30:CP30,2,2)))</f>
        <v>8.8031082577943156E-6</v>
      </c>
      <c r="I29" s="19">
        <f t="shared" si="0"/>
        <v>401.5214729292241</v>
      </c>
      <c r="J29" s="22" t="str">
        <f>IF(AND('Test Sample Data'!O29&gt;=35,'Control Sample Data'!O29&gt;=35),"C",IF(AND('Test Sample Data'!O29&gt;=30,'Control Sample Data'!O29&gt;=30, OR(H29&gt;=0.05, H29="N/A")),"B",IF(OR(AND('Test Sample Data'!O29&gt;=30,'Control Sample Data'!O29&lt;=30), AND('Test Sample Data'!O29&lt;=30,'Control Sample Data'!O29&gt;=30)),"A","OKAY")))</f>
        <v>OKAY</v>
      </c>
    </row>
    <row r="30" spans="1:10" ht="15" customHeight="1" x14ac:dyDescent="0.3">
      <c r="A30" s="17" t="str">
        <f>'Gene Table'!D30</f>
        <v>BRCA2</v>
      </c>
      <c r="B30" s="18" t="s">
        <v>284</v>
      </c>
      <c r="C30" s="19">
        <f>Calculations!CA31</f>
        <v>8.3326666666666664</v>
      </c>
      <c r="D30" s="19">
        <f>Calculations!CB31</f>
        <v>7.2653333333333334</v>
      </c>
      <c r="E30" s="20">
        <f t="shared" si="3"/>
        <v>3.1018256963267258E-3</v>
      </c>
      <c r="F30" s="20">
        <f t="shared" si="1"/>
        <v>6.5000506108373497E-3</v>
      </c>
      <c r="G30" s="19">
        <f t="shared" si="2"/>
        <v>0.47720023766509445</v>
      </c>
      <c r="H30" s="21">
        <f>IF(OR(COUNT(Calculations!CE31:CP31)&lt;3,COUNT(Calculations!CQ31:DB31)&lt;3),"N/A",IF(ISERROR(TTEST(Calculations!CQ31:DB31,Calculations!CE31:CP31,2,2)),"N/A",TTEST(Calculations!CQ31:DB31,Calculations!CE31:CP31,2,2)))</f>
        <v>6.8065655009709779E-3</v>
      </c>
      <c r="I30" s="19">
        <f t="shared" si="0"/>
        <v>-2.0955563746005792</v>
      </c>
      <c r="J30" s="22" t="str">
        <f>IF(AND('Test Sample Data'!O30&gt;=35,'Control Sample Data'!O30&gt;=35),"C",IF(AND('Test Sample Data'!O30&gt;=30,'Control Sample Data'!O30&gt;=30, OR(H30&gt;=0.05, H30="N/A")),"B",IF(OR(AND('Test Sample Data'!O30&gt;=30,'Control Sample Data'!O30&lt;=30), AND('Test Sample Data'!O30&lt;=30,'Control Sample Data'!O30&gt;=30)),"A","OKAY")))</f>
        <v>OKAY</v>
      </c>
    </row>
    <row r="31" spans="1:10" ht="15" customHeight="1" x14ac:dyDescent="0.3">
      <c r="A31" s="17" t="str">
        <f>'Gene Table'!D31</f>
        <v>BRCC3</v>
      </c>
      <c r="B31" s="18" t="s">
        <v>285</v>
      </c>
      <c r="C31" s="19">
        <f>Calculations!CA32</f>
        <v>0.48933333333333334</v>
      </c>
      <c r="D31" s="19">
        <f>Calculations!CB32</f>
        <v>6.0719999999999992</v>
      </c>
      <c r="E31" s="20">
        <f t="shared" si="3"/>
        <v>0.71235419929062138</v>
      </c>
      <c r="F31" s="20">
        <f t="shared" si="1"/>
        <v>1.486434806768437E-2</v>
      </c>
      <c r="G31" s="19">
        <f t="shared" si="2"/>
        <v>47.923675902026623</v>
      </c>
      <c r="H31" s="21">
        <f>IF(OR(COUNT(Calculations!CE32:CP32)&lt;3,COUNT(Calculations!CQ32:DB32)&lt;3),"N/A",IF(ISERROR(TTEST(Calculations!CQ32:DB32,Calculations!CE32:CP32,2,2)),"N/A",TTEST(Calculations!CQ32:DB32,Calculations!CE32:CP32,2,2)))</f>
        <v>5.8546018658755842E-7</v>
      </c>
      <c r="I31" s="19">
        <f t="shared" si="0"/>
        <v>47.923675902026623</v>
      </c>
      <c r="J31" s="22" t="str">
        <f>IF(AND('Test Sample Data'!O31&gt;=35,'Control Sample Data'!O31&gt;=35),"C",IF(AND('Test Sample Data'!O31&gt;=30,'Control Sample Data'!O31&gt;=30, OR(H31&gt;=0.05, H31="N/A")),"B",IF(OR(AND('Test Sample Data'!O31&gt;=30,'Control Sample Data'!O31&lt;=30), AND('Test Sample Data'!O31&lt;=30,'Control Sample Data'!O31&gt;=30)),"A","OKAY")))</f>
        <v>OKAY</v>
      </c>
    </row>
    <row r="32" spans="1:10" ht="15" customHeight="1" x14ac:dyDescent="0.3">
      <c r="A32" s="17" t="str">
        <f>'Gene Table'!D32</f>
        <v>BTBD1</v>
      </c>
      <c r="B32" s="18" t="s">
        <v>286</v>
      </c>
      <c r="C32" s="19">
        <f>Calculations!CA33</f>
        <v>3.2826666666666653</v>
      </c>
      <c r="D32" s="19">
        <f>Calculations!CB33</f>
        <v>9.988666666666667</v>
      </c>
      <c r="E32" s="20">
        <f t="shared" si="3"/>
        <v>0.10275876298486139</v>
      </c>
      <c r="F32" s="20">
        <f t="shared" si="1"/>
        <v>9.8426426246390575E-4</v>
      </c>
      <c r="G32" s="19">
        <f t="shared" si="2"/>
        <v>104.4015991473933</v>
      </c>
      <c r="H32" s="21">
        <f>IF(OR(COUNT(Calculations!CE33:CP33)&lt;3,COUNT(Calculations!CQ33:DB33)&lt;3),"N/A",IF(ISERROR(TTEST(Calculations!CQ33:DB33,Calculations!CE33:CP33,2,2)),"N/A",TTEST(Calculations!CQ33:DB33,Calculations!CE33:CP33,2,2)))</f>
        <v>2.7491991496238886E-5</v>
      </c>
      <c r="I32" s="19">
        <f t="shared" si="0"/>
        <v>104.4015991473933</v>
      </c>
      <c r="J32" s="22" t="str">
        <f>IF(AND('Test Sample Data'!O32&gt;=35,'Control Sample Data'!O32&gt;=35),"C",IF(AND('Test Sample Data'!O32&gt;=30,'Control Sample Data'!O32&gt;=30, OR(H32&gt;=0.05, H32="N/A")),"B",IF(OR(AND('Test Sample Data'!O32&gt;=30,'Control Sample Data'!O32&lt;=30), AND('Test Sample Data'!O32&lt;=30,'Control Sample Data'!O32&gt;=30)),"A","OKAY")))</f>
        <v>A</v>
      </c>
    </row>
    <row r="33" spans="1:10" ht="15" customHeight="1" x14ac:dyDescent="0.3">
      <c r="A33" s="17" t="str">
        <f>'Gene Table'!D33</f>
        <v>BTBD2</v>
      </c>
      <c r="B33" s="18" t="s">
        <v>287</v>
      </c>
      <c r="C33" s="19">
        <f>Calculations!CA34</f>
        <v>6.2526666666666655</v>
      </c>
      <c r="D33" s="19">
        <f>Calculations!CB34</f>
        <v>6.0553333333333326</v>
      </c>
      <c r="E33" s="20">
        <f t="shared" si="3"/>
        <v>1.3114742878776869E-2</v>
      </c>
      <c r="F33" s="20">
        <f t="shared" si="1"/>
        <v>1.5037063472683822E-2</v>
      </c>
      <c r="G33" s="19">
        <f>IF(ISERROR(E33/F33),"N/A",E33/F33)</f>
        <v>0.87216117047061603</v>
      </c>
      <c r="H33" s="21">
        <f>IF(OR(COUNT(Calculations!CE34:CP34)&lt;3,COUNT(Calculations!CQ34:DB34)&lt;3),"N/A",IF(ISERROR(TTEST(Calculations!CQ34:DB34,Calculations!CE34:CP34,2,2)),"N/A",TTEST(Calculations!CQ34:DB34,Calculations!CE34:CP34,2,2)))</f>
        <v>6.1460519745528186E-2</v>
      </c>
      <c r="I33" s="19">
        <f t="shared" si="0"/>
        <v>-1.1465770706811018</v>
      </c>
      <c r="J33" s="22" t="str">
        <f>IF(AND('Test Sample Data'!O33&gt;=35,'Control Sample Data'!O33&gt;=35),"C",IF(AND('Test Sample Data'!O33&gt;=30,'Control Sample Data'!O33&gt;=30, OR(H33&gt;=0.05, H33="N/A")),"B",IF(OR(AND('Test Sample Data'!O33&gt;=30,'Control Sample Data'!O33&lt;=30), AND('Test Sample Data'!O33&lt;=30,'Control Sample Data'!O33&gt;=30)),"A","OKAY")))</f>
        <v>OKAY</v>
      </c>
    </row>
    <row r="34" spans="1:10" ht="15" customHeight="1" x14ac:dyDescent="0.3">
      <c r="A34" s="17" t="str">
        <f>'Gene Table'!D34</f>
        <v>BTRC</v>
      </c>
      <c r="B34" s="18" t="s">
        <v>288</v>
      </c>
      <c r="C34" s="19">
        <f>Calculations!CA35</f>
        <v>14.059333333333333</v>
      </c>
      <c r="D34" s="19">
        <f>Calculations!CB35</f>
        <v>11.581999999999999</v>
      </c>
      <c r="E34" s="20">
        <f t="shared" si="3"/>
        <v>5.8575896966894464E-5</v>
      </c>
      <c r="F34" s="20">
        <f t="shared" si="1"/>
        <v>3.261899605444581E-4</v>
      </c>
      <c r="G34" s="19">
        <f t="shared" ref="G34:G97" si="4">IF(ISERROR(E34/F34),"N/A",E34/F34)</f>
        <v>0.17957602640229284</v>
      </c>
      <c r="H34" s="21">
        <f>IF(OR(COUNT(Calculations!CE35:CP35)&lt;3,COUNT(Calculations!CQ35:DB35)&lt;3),"N/A",IF(ISERROR(TTEST(Calculations!CQ35:DB35,Calculations!CE35:CP35,2,2)),"N/A",TTEST(Calculations!CQ35:DB35,Calculations!CE35:CP35,2,2)))</f>
        <v>5.295305983654873E-2</v>
      </c>
      <c r="I34" s="19">
        <f t="shared" si="0"/>
        <v>-5.5686720551426117</v>
      </c>
      <c r="J34" s="22" t="str">
        <f>IF(AND('Test Sample Data'!O34&gt;=35,'Control Sample Data'!O34&gt;=35),"C",IF(AND('Test Sample Data'!O34&gt;=30,'Control Sample Data'!O34&gt;=30, OR(H34&gt;=0.05, H34="N/A")),"B",IF(OR(AND('Test Sample Data'!O34&gt;=30,'Control Sample Data'!O34&lt;=30), AND('Test Sample Data'!O34&lt;=30,'Control Sample Data'!O34&gt;=30)),"A","OKAY")))</f>
        <v>B</v>
      </c>
    </row>
    <row r="35" spans="1:10" ht="15" customHeight="1" x14ac:dyDescent="0.3">
      <c r="A35" s="17" t="str">
        <f>'Gene Table'!D35</f>
        <v>CBL</v>
      </c>
      <c r="B35" s="18" t="s">
        <v>289</v>
      </c>
      <c r="C35" s="19">
        <f>Calculations!CA36</f>
        <v>0.10599999999999928</v>
      </c>
      <c r="D35" s="19">
        <f>Calculations!CB36</f>
        <v>11.668666666666667</v>
      </c>
      <c r="E35" s="20">
        <f t="shared" si="3"/>
        <v>0.92916067425091387</v>
      </c>
      <c r="F35" s="20">
        <f t="shared" si="1"/>
        <v>3.0717178675645205E-4</v>
      </c>
      <c r="G35" s="19">
        <f t="shared" si="4"/>
        <v>3024.889375623613</v>
      </c>
      <c r="H35" s="21">
        <f>IF(OR(COUNT(Calculations!CE36:CP36)&lt;3,COUNT(Calculations!CQ36:DB36)&lt;3),"N/A",IF(ISERROR(TTEST(Calculations!CQ36:DB36,Calculations!CE36:CP36,2,2)),"N/A",TTEST(Calculations!CQ36:DB36,Calculations!CE36:CP36,2,2)))</f>
        <v>1.400774612310646E-6</v>
      </c>
      <c r="I35" s="19">
        <f t="shared" si="0"/>
        <v>3024.889375623613</v>
      </c>
      <c r="J35" s="22" t="str">
        <f>IF(AND('Test Sample Data'!O35&gt;=35,'Control Sample Data'!O35&gt;=35),"C",IF(AND('Test Sample Data'!O35&gt;=30,'Control Sample Data'!O35&gt;=30, OR(H35&gt;=0.05, H35="N/A")),"B",IF(OR(AND('Test Sample Data'!O35&gt;=30,'Control Sample Data'!O35&lt;=30), AND('Test Sample Data'!O35&lt;=30,'Control Sample Data'!O35&gt;=30)),"A","OKAY")))</f>
        <v>A</v>
      </c>
    </row>
    <row r="36" spans="1:10" ht="15" customHeight="1" x14ac:dyDescent="0.3">
      <c r="A36" s="17" t="str">
        <f>'Gene Table'!D36</f>
        <v>CBLB</v>
      </c>
      <c r="B36" s="18" t="s">
        <v>290</v>
      </c>
      <c r="C36" s="19">
        <f>Calculations!CA37</f>
        <v>2.6393333333333331</v>
      </c>
      <c r="D36" s="19">
        <f>Calculations!CB37</f>
        <v>2.282</v>
      </c>
      <c r="E36" s="20">
        <f t="shared" si="3"/>
        <v>0.16050238791336008</v>
      </c>
      <c r="F36" s="20">
        <f t="shared" si="1"/>
        <v>0.20561251717811607</v>
      </c>
      <c r="G36" s="19">
        <f t="shared" si="4"/>
        <v>0.78060611346108655</v>
      </c>
      <c r="H36" s="21">
        <f>IF(OR(COUNT(Calculations!CE37:CP37)&lt;3,COUNT(Calculations!CQ37:DB37)&lt;3),"N/A",IF(ISERROR(TTEST(Calculations!CQ37:DB37,Calculations!CE37:CP37,2,2)),"N/A",TTEST(Calculations!CQ37:DB37,Calculations!CE37:CP37,2,2)))</f>
        <v>8.4592398981352887E-3</v>
      </c>
      <c r="I36" s="19">
        <f t="shared" si="0"/>
        <v>-1.2810558138805177</v>
      </c>
      <c r="J36" s="22" t="str">
        <f>IF(AND('Test Sample Data'!O36&gt;=35,'Control Sample Data'!O36&gt;=35),"C",IF(AND('Test Sample Data'!O36&gt;=30,'Control Sample Data'!O36&gt;=30, OR(H36&gt;=0.05, H36="N/A")),"B",IF(OR(AND('Test Sample Data'!O36&gt;=30,'Control Sample Data'!O36&lt;=30), AND('Test Sample Data'!O36&lt;=30,'Control Sample Data'!O36&gt;=30)),"A","OKAY")))</f>
        <v>OKAY</v>
      </c>
    </row>
    <row r="37" spans="1:10" ht="15" customHeight="1" x14ac:dyDescent="0.3">
      <c r="A37" s="17" t="str">
        <f>'Gene Table'!D37</f>
        <v>CBLC</v>
      </c>
      <c r="B37" s="18" t="s">
        <v>291</v>
      </c>
      <c r="C37" s="19">
        <f>Calculations!CA38</f>
        <v>8.5193333333333321</v>
      </c>
      <c r="D37" s="19">
        <f>Calculations!CB38</f>
        <v>6.4153333333333329</v>
      </c>
      <c r="E37" s="20">
        <f t="shared" si="3"/>
        <v>2.7253678197520239E-3</v>
      </c>
      <c r="F37" s="20">
        <f t="shared" si="1"/>
        <v>1.171634724002195E-2</v>
      </c>
      <c r="G37" s="19">
        <f t="shared" si="4"/>
        <v>0.23261241442575389</v>
      </c>
      <c r="H37" s="21">
        <f>IF(OR(COUNT(Calculations!CE38:CP38)&lt;3,COUNT(Calculations!CQ38:DB38)&lt;3),"N/A",IF(ISERROR(TTEST(Calculations!CQ38:DB38,Calculations!CE38:CP38,2,2)),"N/A",TTEST(Calculations!CQ38:DB38,Calculations!CE38:CP38,2,2)))</f>
        <v>9.935581095308402E-4</v>
      </c>
      <c r="I37" s="19">
        <f t="shared" si="0"/>
        <v>-4.2989966914220039</v>
      </c>
      <c r="J37" s="22" t="str">
        <f>IF(AND('Test Sample Data'!O37&gt;=35,'Control Sample Data'!O37&gt;=35),"C",IF(AND('Test Sample Data'!O37&gt;=30,'Control Sample Data'!O37&gt;=30, OR(H37&gt;=0.05, H37="N/A")),"B",IF(OR(AND('Test Sample Data'!O37&gt;=30,'Control Sample Data'!O37&lt;=30), AND('Test Sample Data'!O37&lt;=30,'Control Sample Data'!O37&gt;=30)),"A","OKAY")))</f>
        <v>OKAY</v>
      </c>
    </row>
    <row r="38" spans="1:10" ht="15" customHeight="1" x14ac:dyDescent="0.3">
      <c r="A38" s="17" t="str">
        <f>'Gene Table'!D38</f>
        <v>CBLL1</v>
      </c>
      <c r="B38" s="18" t="s">
        <v>292</v>
      </c>
      <c r="C38" s="19">
        <f>Calculations!CA39</f>
        <v>2.582666666666666</v>
      </c>
      <c r="D38" s="19">
        <f>Calculations!CB39</f>
        <v>1.1153333333333333</v>
      </c>
      <c r="E38" s="20">
        <f t="shared" si="3"/>
        <v>0.16693210296211214</v>
      </c>
      <c r="F38" s="20">
        <f t="shared" si="1"/>
        <v>0.46158449437958859</v>
      </c>
      <c r="G38" s="19">
        <f t="shared" si="4"/>
        <v>0.36165015288584168</v>
      </c>
      <c r="H38" s="21">
        <f>IF(OR(COUNT(Calculations!CE39:CP39)&lt;3,COUNT(Calculations!CQ39:DB39)&lt;3),"N/A",IF(ISERROR(TTEST(Calculations!CQ39:DB39,Calculations!CE39:CP39,2,2)),"N/A",TTEST(Calculations!CQ39:DB39,Calculations!CE39:CP39,2,2)))</f>
        <v>3.0767517095892867E-6</v>
      </c>
      <c r="I38" s="19">
        <f t="shared" si="0"/>
        <v>-2.7651032137560287</v>
      </c>
      <c r="J38" s="22" t="str">
        <f>IF(AND('Test Sample Data'!O38&gt;=35,'Control Sample Data'!O38&gt;=35),"C",IF(AND('Test Sample Data'!O38&gt;=30,'Control Sample Data'!O38&gt;=30, OR(H38&gt;=0.05, H38="N/A")),"B",IF(OR(AND('Test Sample Data'!O38&gt;=30,'Control Sample Data'!O38&lt;=30), AND('Test Sample Data'!O38&lt;=30,'Control Sample Data'!O38&gt;=30)),"A","OKAY")))</f>
        <v>OKAY</v>
      </c>
    </row>
    <row r="39" spans="1:10" ht="15" customHeight="1" x14ac:dyDescent="0.3">
      <c r="A39" s="17" t="str">
        <f>'Gene Table'!D39</f>
        <v>CCNB1IP1</v>
      </c>
      <c r="B39" s="18" t="s">
        <v>26892</v>
      </c>
      <c r="C39" s="19">
        <f>Calculations!CA40</f>
        <v>0.5693333333333328</v>
      </c>
      <c r="D39" s="19">
        <f>Calculations!CB40</f>
        <v>13.072000000000003</v>
      </c>
      <c r="E39" s="20">
        <f t="shared" si="3"/>
        <v>0.67392813741598179</v>
      </c>
      <c r="F39" s="20">
        <f t="shared" si="1"/>
        <v>1.1612771927878396E-4</v>
      </c>
      <c r="G39" s="19">
        <f t="shared" si="4"/>
        <v>5803.3356859278783</v>
      </c>
      <c r="H39" s="21">
        <f>IF(OR(COUNT(Calculations!CE40:CP40)&lt;3,COUNT(Calculations!CQ40:DB40)&lt;3),"N/A",IF(ISERROR(TTEST(Calculations!CQ40:DB40,Calculations!CE40:CP40,2,2)),"N/A",TTEST(Calculations!CQ40:DB40,Calculations!CE40:CP40,2,2)))</f>
        <v>1.7941647862778388E-5</v>
      </c>
      <c r="I39" s="19">
        <f t="shared" si="0"/>
        <v>5803.3356859278783</v>
      </c>
      <c r="J39" s="22" t="str">
        <f>IF(AND('Test Sample Data'!O39&gt;=35,'Control Sample Data'!O39&gt;=35),"C",IF(AND('Test Sample Data'!O39&gt;=30,'Control Sample Data'!O39&gt;=30, OR(H39&gt;=0.05, H39="N/A")),"B",IF(OR(AND('Test Sample Data'!O39&gt;=30,'Control Sample Data'!O39&lt;=30), AND('Test Sample Data'!O39&lt;=30,'Control Sample Data'!O39&gt;=30)),"A","OKAY")))</f>
        <v>A</v>
      </c>
    </row>
    <row r="40" spans="1:10" ht="15" customHeight="1" x14ac:dyDescent="0.3">
      <c r="A40" s="17" t="str">
        <f>'Gene Table'!D40</f>
        <v>CCNF</v>
      </c>
      <c r="B40" s="18" t="s">
        <v>26893</v>
      </c>
      <c r="C40" s="19">
        <f>Calculations!CA41</f>
        <v>14.059333333333333</v>
      </c>
      <c r="D40" s="19">
        <f>Calculations!CB41</f>
        <v>13.865333333333334</v>
      </c>
      <c r="E40" s="20">
        <f t="shared" si="3"/>
        <v>5.8575896966894464E-5</v>
      </c>
      <c r="F40" s="20">
        <f t="shared" si="1"/>
        <v>6.7006782823625545E-5</v>
      </c>
      <c r="G40" s="19">
        <f t="shared" si="4"/>
        <v>0.87417862041037309</v>
      </c>
      <c r="H40" s="21">
        <f>IF(OR(COUNT(Calculations!CE41:CP41)&lt;3,COUNT(Calculations!CQ41:DB41)&lt;3),"N/A",IF(ISERROR(TTEST(Calculations!CQ41:DB41,Calculations!CE41:CP41,2,2)),"N/A",TTEST(Calculations!CQ41:DB41,Calculations!CE41:CP41,2,2)))</f>
        <v>2.7473826584266677E-2</v>
      </c>
      <c r="I40" s="19">
        <f t="shared" si="0"/>
        <v>-1.1439309732038077</v>
      </c>
      <c r="J40" s="22" t="str">
        <f>IF(AND('Test Sample Data'!O40&gt;=35,'Control Sample Data'!O40&gt;=35),"C",IF(AND('Test Sample Data'!O40&gt;=30,'Control Sample Data'!O40&gt;=30, OR(H40&gt;=0.05, H40="N/A")),"B",IF(OR(AND('Test Sample Data'!O40&gt;=30,'Control Sample Data'!O40&lt;=30), AND('Test Sample Data'!O40&lt;=30,'Control Sample Data'!O40&gt;=30)),"A","OKAY")))</f>
        <v>C</v>
      </c>
    </row>
    <row r="41" spans="1:10" ht="15" customHeight="1" x14ac:dyDescent="0.3">
      <c r="A41" s="17" t="str">
        <f>'Gene Table'!D41</f>
        <v>CDC16</v>
      </c>
      <c r="B41" s="18" t="s">
        <v>26894</v>
      </c>
      <c r="C41" s="19">
        <f>Calculations!CA42</f>
        <v>7.8426666666666662</v>
      </c>
      <c r="D41" s="19">
        <f>Calculations!CB42</f>
        <v>6.8186666666666662</v>
      </c>
      <c r="E41" s="20">
        <f t="shared" si="3"/>
        <v>4.3563432046385183E-3</v>
      </c>
      <c r="F41" s="20">
        <f t="shared" si="1"/>
        <v>8.8588388772879254E-3</v>
      </c>
      <c r="G41" s="19">
        <f t="shared" si="4"/>
        <v>0.49175103701312423</v>
      </c>
      <c r="H41" s="21">
        <f>IF(OR(COUNT(Calculations!CE42:CP42)&lt;3,COUNT(Calculations!CQ42:DB42)&lt;3),"N/A",IF(ISERROR(TTEST(Calculations!CQ42:DB42,Calculations!CE42:CP42,2,2)),"N/A",TTEST(Calculations!CQ42:DB42,Calculations!CE42:CP42,2,2)))</f>
        <v>1.2303517356623546E-3</v>
      </c>
      <c r="I41" s="19">
        <f t="shared" si="0"/>
        <v>-2.0335493465839121</v>
      </c>
      <c r="J41" s="22" t="str">
        <f>IF(AND('Test Sample Data'!O41&gt;=35,'Control Sample Data'!O41&gt;=35),"C",IF(AND('Test Sample Data'!O41&gt;=30,'Control Sample Data'!O41&gt;=30, OR(H41&gt;=0.05, H41="N/A")),"B",IF(OR(AND('Test Sample Data'!O41&gt;=30,'Control Sample Data'!O41&lt;=30), AND('Test Sample Data'!O41&lt;=30,'Control Sample Data'!O41&gt;=30)),"A","OKAY")))</f>
        <v>OKAY</v>
      </c>
    </row>
    <row r="42" spans="1:10" ht="15" customHeight="1" x14ac:dyDescent="0.3">
      <c r="A42" s="17" t="str">
        <f>'Gene Table'!D42</f>
        <v>CDC20</v>
      </c>
      <c r="B42" s="18" t="s">
        <v>26895</v>
      </c>
      <c r="C42" s="19">
        <f>Calculations!CA43</f>
        <v>14.059333333333333</v>
      </c>
      <c r="D42" s="19">
        <f>Calculations!CB43</f>
        <v>13.865333333333334</v>
      </c>
      <c r="E42" s="20">
        <f t="shared" si="3"/>
        <v>5.8575896966894464E-5</v>
      </c>
      <c r="F42" s="20">
        <f t="shared" si="1"/>
        <v>6.7006782823625545E-5</v>
      </c>
      <c r="G42" s="19">
        <f t="shared" si="4"/>
        <v>0.87417862041037309</v>
      </c>
      <c r="H42" s="21">
        <f>IF(OR(COUNT(Calculations!CE43:CP43)&lt;3,COUNT(Calculations!CQ43:DB43)&lt;3),"N/A",IF(ISERROR(TTEST(Calculations!CQ43:DB43,Calculations!CE43:CP43,2,2)),"N/A",TTEST(Calculations!CQ43:DB43,Calculations!CE43:CP43,2,2)))</f>
        <v>2.7473826584266677E-2</v>
      </c>
      <c r="I42" s="19">
        <f t="shared" si="0"/>
        <v>-1.1439309732038077</v>
      </c>
      <c r="J42" s="22" t="str">
        <f>IF(AND('Test Sample Data'!O42&gt;=35,'Control Sample Data'!O42&gt;=35),"C",IF(AND('Test Sample Data'!O42&gt;=30,'Control Sample Data'!O42&gt;=30, OR(H42&gt;=0.05, H42="N/A")),"B",IF(OR(AND('Test Sample Data'!O42&gt;=30,'Control Sample Data'!O42&lt;=30), AND('Test Sample Data'!O42&lt;=30,'Control Sample Data'!O42&gt;=30)),"A","OKAY")))</f>
        <v>C</v>
      </c>
    </row>
    <row r="43" spans="1:10" ht="15" customHeight="1" x14ac:dyDescent="0.3">
      <c r="A43" s="17" t="str">
        <f>'Gene Table'!D43</f>
        <v>CDC23</v>
      </c>
      <c r="B43" s="18" t="s">
        <v>26896</v>
      </c>
      <c r="C43" s="19">
        <f>Calculations!CA44</f>
        <v>8.1959999999999997</v>
      </c>
      <c r="D43" s="19">
        <f>Calculations!CB44</f>
        <v>7.3953333333333324</v>
      </c>
      <c r="E43" s="20">
        <f t="shared" si="3"/>
        <v>3.410029652866263E-3</v>
      </c>
      <c r="F43" s="20">
        <f t="shared" si="1"/>
        <v>5.9399506762660018E-3</v>
      </c>
      <c r="G43" s="19">
        <f t="shared" si="4"/>
        <v>0.57408383313544464</v>
      </c>
      <c r="H43" s="21">
        <f>IF(OR(COUNT(Calculations!CE44:CP44)&lt;3,COUNT(Calculations!CQ44:DB44)&lt;3),"N/A",IF(ISERROR(TTEST(Calculations!CQ44:DB44,Calculations!CE44:CP44,2,2)),"N/A",TTEST(Calculations!CQ44:DB44,Calculations!CE44:CP44,2,2)))</f>
        <v>6.7940451973543719E-3</v>
      </c>
      <c r="I43" s="19">
        <f t="shared" si="0"/>
        <v>-1.7419058720715936</v>
      </c>
      <c r="J43" s="22" t="str">
        <f>IF(AND('Test Sample Data'!O43&gt;=35,'Control Sample Data'!O43&gt;=35),"C",IF(AND('Test Sample Data'!O43&gt;=30,'Control Sample Data'!O43&gt;=30, OR(H43&gt;=0.05, H43="N/A")),"B",IF(OR(AND('Test Sample Data'!O43&gt;=30,'Control Sample Data'!O43&lt;=30), AND('Test Sample Data'!O43&lt;=30,'Control Sample Data'!O43&gt;=30)),"A","OKAY")))</f>
        <v>OKAY</v>
      </c>
    </row>
    <row r="44" spans="1:10" ht="15" customHeight="1" x14ac:dyDescent="0.3">
      <c r="A44" s="17" t="str">
        <f>'Gene Table'!D44</f>
        <v>CDC27</v>
      </c>
      <c r="B44" s="18" t="s">
        <v>26897</v>
      </c>
      <c r="C44" s="19">
        <f>Calculations!CA45</f>
        <v>13.589333333333331</v>
      </c>
      <c r="D44" s="19">
        <f>Calculations!CB45</f>
        <v>11.042000000000002</v>
      </c>
      <c r="E44" s="20">
        <f t="shared" si="3"/>
        <v>8.1134029491935613E-5</v>
      </c>
      <c r="F44" s="20">
        <f t="shared" si="1"/>
        <v>4.7427123805743776E-4</v>
      </c>
      <c r="G44" s="19">
        <f t="shared" si="4"/>
        <v>0.17107094628856595</v>
      </c>
      <c r="H44" s="21">
        <f>IF(OR(COUNT(Calculations!CE45:CP45)&lt;3,COUNT(Calculations!CQ45:DB45)&lt;3),"N/A",IF(ISERROR(TTEST(Calculations!CQ45:DB45,Calculations!CE45:CP45,2,2)),"N/A",TTEST(Calculations!CQ45:DB45,Calculations!CE45:CP45,2,2)))</f>
        <v>8.9209721090843346E-3</v>
      </c>
      <c r="I44" s="19">
        <f t="shared" si="0"/>
        <v>-5.8455279619087372</v>
      </c>
      <c r="J44" s="22" t="str">
        <f>IF(AND('Test Sample Data'!O44&gt;=35,'Control Sample Data'!O44&gt;=35),"C",IF(AND('Test Sample Data'!O44&gt;=30,'Control Sample Data'!O44&gt;=30, OR(H44&gt;=0.05, H44="N/A")),"B",IF(OR(AND('Test Sample Data'!O44&gt;=30,'Control Sample Data'!O44&lt;=30), AND('Test Sample Data'!O44&lt;=30,'Control Sample Data'!O44&gt;=30)),"A","OKAY")))</f>
        <v>OKAY</v>
      </c>
    </row>
    <row r="45" spans="1:10" ht="15" customHeight="1" x14ac:dyDescent="0.3">
      <c r="A45" s="17" t="str">
        <f>'Gene Table'!D45</f>
        <v>CDC34</v>
      </c>
      <c r="B45" s="18" t="s">
        <v>26898</v>
      </c>
      <c r="C45" s="19">
        <f>Calculations!CA46</f>
        <v>3.3259999999999992</v>
      </c>
      <c r="D45" s="19">
        <f>Calculations!CB46</f>
        <v>-1.1179999999999997</v>
      </c>
      <c r="E45" s="20">
        <f t="shared" si="3"/>
        <v>9.9718154976129167E-2</v>
      </c>
      <c r="F45" s="20">
        <f t="shared" si="1"/>
        <v>2.1704587437636134</v>
      </c>
      <c r="G45" s="19">
        <f t="shared" si="4"/>
        <v>4.5943354262157565E-2</v>
      </c>
      <c r="H45" s="21">
        <f>IF(OR(COUNT(Calculations!CE46:CP46)&lt;3,COUNT(Calculations!CQ46:DB46)&lt;3),"N/A",IF(ISERROR(TTEST(Calculations!CQ46:DB46,Calculations!CE46:CP46,2,2)),"N/A",TTEST(Calculations!CQ46:DB46,Calculations!CE46:CP46,2,2)))</f>
        <v>7.3990831060987682E-8</v>
      </c>
      <c r="I45" s="19">
        <f t="shared" si="0"/>
        <v>-21.765933638495262</v>
      </c>
      <c r="J45" s="22" t="str">
        <f>IF(AND('Test Sample Data'!O45&gt;=35,'Control Sample Data'!O45&gt;=35),"C",IF(AND('Test Sample Data'!O45&gt;=30,'Control Sample Data'!O45&gt;=30, OR(H45&gt;=0.05, H45="N/A")),"B",IF(OR(AND('Test Sample Data'!O45&gt;=30,'Control Sample Data'!O45&lt;=30), AND('Test Sample Data'!O45&lt;=30,'Control Sample Data'!O45&gt;=30)),"A","OKAY")))</f>
        <v>OKAY</v>
      </c>
    </row>
    <row r="46" spans="1:10" ht="15" customHeight="1" x14ac:dyDescent="0.3">
      <c r="A46" s="17" t="str">
        <f>'Gene Table'!D46</f>
        <v>CDH1</v>
      </c>
      <c r="B46" s="18" t="s">
        <v>26899</v>
      </c>
      <c r="C46" s="19">
        <f>Calculations!CA47</f>
        <v>-2.2773333333333348</v>
      </c>
      <c r="D46" s="19">
        <f>Calculations!CB47</f>
        <v>-5.4980000000000002</v>
      </c>
      <c r="E46" s="20">
        <f t="shared" si="3"/>
        <v>4.8478105944157885</v>
      </c>
      <c r="F46" s="20">
        <f t="shared" si="1"/>
        <v>45.192140940312157</v>
      </c>
      <c r="G46" s="19">
        <f t="shared" si="4"/>
        <v>0.10727109832699824</v>
      </c>
      <c r="H46" s="21">
        <f>IF(OR(COUNT(Calculations!CE47:CP47)&lt;3,COUNT(Calculations!CQ47:DB47)&lt;3),"N/A",IF(ISERROR(TTEST(Calculations!CQ47:DB47,Calculations!CE47:CP47,2,2)),"N/A",TTEST(Calculations!CQ47:DB47,Calculations!CE47:CP47,2,2)))</f>
        <v>2.7913037151848034E-6</v>
      </c>
      <c r="I46" s="19">
        <f t="shared" si="0"/>
        <v>-9.3221754563532571</v>
      </c>
      <c r="J46" s="22" t="str">
        <f>IF(AND('Test Sample Data'!O46&gt;=35,'Control Sample Data'!O46&gt;=35),"C",IF(AND('Test Sample Data'!O46&gt;=30,'Control Sample Data'!O46&gt;=30, OR(H46&gt;=0.05, H46="N/A")),"B",IF(OR(AND('Test Sample Data'!O46&gt;=30,'Control Sample Data'!O46&lt;=30), AND('Test Sample Data'!O46&lt;=30,'Control Sample Data'!O46&gt;=30)),"A","OKAY")))</f>
        <v>OKAY</v>
      </c>
    </row>
    <row r="47" spans="1:10" ht="15" customHeight="1" x14ac:dyDescent="0.3">
      <c r="A47" s="17" t="str">
        <f>'Gene Table'!D47</f>
        <v>CGRRF1</v>
      </c>
      <c r="B47" s="18" t="s">
        <v>26900</v>
      </c>
      <c r="C47" s="19">
        <f>Calculations!CA48</f>
        <v>14.059333333333333</v>
      </c>
      <c r="D47" s="19">
        <f>Calculations!CB48</f>
        <v>13.865333333333334</v>
      </c>
      <c r="E47" s="20">
        <f t="shared" si="3"/>
        <v>5.8575896966894464E-5</v>
      </c>
      <c r="F47" s="20">
        <f t="shared" si="1"/>
        <v>6.7006782823625545E-5</v>
      </c>
      <c r="G47" s="19">
        <f t="shared" si="4"/>
        <v>0.87417862041037309</v>
      </c>
      <c r="H47" s="21">
        <f>IF(OR(COUNT(Calculations!CE48:CP48)&lt;3,COUNT(Calculations!CQ48:DB48)&lt;3),"N/A",IF(ISERROR(TTEST(Calculations!CQ48:DB48,Calculations!CE48:CP48,2,2)),"N/A",TTEST(Calculations!CQ48:DB48,Calculations!CE48:CP48,2,2)))</f>
        <v>2.7473826584266677E-2</v>
      </c>
      <c r="I47" s="19">
        <f t="shared" si="0"/>
        <v>-1.1439309732038077</v>
      </c>
      <c r="J47" s="22" t="str">
        <f>IF(AND('Test Sample Data'!O47&gt;=35,'Control Sample Data'!O47&gt;=35),"C",IF(AND('Test Sample Data'!O47&gt;=30,'Control Sample Data'!O47&gt;=30, OR(H47&gt;=0.05, H47="N/A")),"B",IF(OR(AND('Test Sample Data'!O47&gt;=30,'Control Sample Data'!O47&lt;=30), AND('Test Sample Data'!O47&lt;=30,'Control Sample Data'!O47&gt;=30)),"A","OKAY")))</f>
        <v>C</v>
      </c>
    </row>
    <row r="48" spans="1:10" ht="15" customHeight="1" x14ac:dyDescent="0.3">
      <c r="A48" s="17" t="str">
        <f>'Gene Table'!D48</f>
        <v>CHFR</v>
      </c>
      <c r="B48" s="18" t="s">
        <v>26901</v>
      </c>
      <c r="C48" s="19">
        <f>Calculations!CA49</f>
        <v>6.8993333333333338</v>
      </c>
      <c r="D48" s="19">
        <f>Calculations!CB49</f>
        <v>7.7353333333333341</v>
      </c>
      <c r="E48" s="20">
        <f t="shared" si="3"/>
        <v>8.3771003241158038E-3</v>
      </c>
      <c r="F48" s="20">
        <f t="shared" si="1"/>
        <v>4.6928064246809422E-3</v>
      </c>
      <c r="G48" s="19">
        <f t="shared" si="4"/>
        <v>1.7850939429459531</v>
      </c>
      <c r="H48" s="21">
        <f>IF(OR(COUNT(Calculations!CE49:CP49)&lt;3,COUNT(Calculations!CQ49:DB49)&lt;3),"N/A",IF(ISERROR(TTEST(Calculations!CQ49:DB49,Calculations!CE49:CP49,2,2)),"N/A",TTEST(Calculations!CQ49:DB49,Calculations!CE49:CP49,2,2)))</f>
        <v>7.5679928534622028E-3</v>
      </c>
      <c r="I48" s="19">
        <f t="shared" si="0"/>
        <v>1.7850939429459531</v>
      </c>
      <c r="J48" s="22" t="str">
        <f>IF(AND('Test Sample Data'!O48&gt;=35,'Control Sample Data'!O48&gt;=35),"C",IF(AND('Test Sample Data'!O48&gt;=30,'Control Sample Data'!O48&gt;=30, OR(H48&gt;=0.05, H48="N/A")),"B",IF(OR(AND('Test Sample Data'!O48&gt;=30,'Control Sample Data'!O48&lt;=30), AND('Test Sample Data'!O48&lt;=30,'Control Sample Data'!O48&gt;=30)),"A","OKAY")))</f>
        <v>OKAY</v>
      </c>
    </row>
    <row r="49" spans="1:10" ht="15" customHeight="1" x14ac:dyDescent="0.3">
      <c r="A49" s="17" t="str">
        <f>'Gene Table'!D49</f>
        <v>CISH</v>
      </c>
      <c r="B49" s="18" t="s">
        <v>26902</v>
      </c>
      <c r="C49" s="19">
        <f>Calculations!CA50</f>
        <v>9.3426666666666662</v>
      </c>
      <c r="D49" s="19">
        <f>Calculations!CB50</f>
        <v>8.5886666666666667</v>
      </c>
      <c r="E49" s="20">
        <f t="shared" si="3"/>
        <v>1.5401999105879157E-3</v>
      </c>
      <c r="F49" s="20">
        <f t="shared" si="1"/>
        <v>2.5974889612243443E-3</v>
      </c>
      <c r="G49" s="19">
        <f t="shared" si="4"/>
        <v>0.59295724970547403</v>
      </c>
      <c r="H49" s="21">
        <f>IF(OR(COUNT(Calculations!CE50:CP50)&lt;3,COUNT(Calculations!CQ50:DB50)&lt;3),"N/A",IF(ISERROR(TTEST(Calculations!CQ50:DB50,Calculations!CE50:CP50,2,2)),"N/A",TTEST(Calculations!CQ50:DB50,Calculations!CE50:CP50,2,2)))</f>
        <v>5.582780166092343E-2</v>
      </c>
      <c r="I49" s="19">
        <f t="shared" si="0"/>
        <v>-1.6864622205002249</v>
      </c>
      <c r="J49" s="22" t="str">
        <f>IF(AND('Test Sample Data'!O49&gt;=35,'Control Sample Data'!O49&gt;=35),"C",IF(AND('Test Sample Data'!O49&gt;=30,'Control Sample Data'!O49&gt;=30, OR(H49&gt;=0.05, H49="N/A")),"B",IF(OR(AND('Test Sample Data'!O49&gt;=30,'Control Sample Data'!O49&lt;=30), AND('Test Sample Data'!O49&lt;=30,'Control Sample Data'!O49&gt;=30)),"A","OKAY")))</f>
        <v>A</v>
      </c>
    </row>
    <row r="50" spans="1:10" ht="15" customHeight="1" x14ac:dyDescent="0.3">
      <c r="A50" s="17" t="str">
        <f>'Gene Table'!D50</f>
        <v>CNOT4</v>
      </c>
      <c r="B50" s="18" t="s">
        <v>26903</v>
      </c>
      <c r="C50" s="19">
        <f>Calculations!CA51</f>
        <v>13.579333333333331</v>
      </c>
      <c r="D50" s="19">
        <f>Calculations!CB51</f>
        <v>9.7053333333333338</v>
      </c>
      <c r="E50" s="20">
        <f t="shared" si="3"/>
        <v>8.1698361295370157E-5</v>
      </c>
      <c r="F50" s="20">
        <f t="shared" si="1"/>
        <v>1.197853065798965E-3</v>
      </c>
      <c r="G50" s="19">
        <f t="shared" si="4"/>
        <v>6.8203992315933631E-2</v>
      </c>
      <c r="H50" s="21">
        <f>IF(OR(COUNT(Calculations!CE51:CP51)&lt;3,COUNT(Calculations!CQ51:DB51)&lt;3),"N/A",IF(ISERROR(TTEST(Calculations!CQ51:DB51,Calculations!CE51:CP51,2,2)),"N/A",TTEST(Calculations!CQ51:DB51,Calculations!CE51:CP51,2,2)))</f>
        <v>1.0358358278893653E-2</v>
      </c>
      <c r="I50" s="19">
        <f t="shared" si="0"/>
        <v>-14.66189831480558</v>
      </c>
      <c r="J50" s="22" t="str">
        <f>IF(AND('Test Sample Data'!O50&gt;=35,'Control Sample Data'!O50&gt;=35),"C",IF(AND('Test Sample Data'!O50&gt;=30,'Control Sample Data'!O50&gt;=30, OR(H50&gt;=0.05, H50="N/A")),"B",IF(OR(AND('Test Sample Data'!O50&gt;=30,'Control Sample Data'!O50&lt;=30), AND('Test Sample Data'!O50&lt;=30,'Control Sample Data'!O50&gt;=30)),"A","OKAY")))</f>
        <v>OKAY</v>
      </c>
    </row>
    <row r="51" spans="1:10" ht="15" customHeight="1" x14ac:dyDescent="0.3">
      <c r="A51" s="17" t="str">
        <f>'Gene Table'!D51</f>
        <v>CRBN</v>
      </c>
      <c r="B51" s="18" t="s">
        <v>293</v>
      </c>
      <c r="C51" s="19">
        <f>Calculations!CA52</f>
        <v>12.139333333333333</v>
      </c>
      <c r="D51" s="19">
        <f>Calculations!CB52</f>
        <v>12.61866666666667</v>
      </c>
      <c r="E51" s="20">
        <f t="shared" si="3"/>
        <v>2.2166470095736455E-4</v>
      </c>
      <c r="F51" s="20">
        <f t="shared" si="1"/>
        <v>1.5900208821131859E-4</v>
      </c>
      <c r="G51" s="19">
        <f t="shared" si="4"/>
        <v>1.3940993068139171</v>
      </c>
      <c r="H51" s="21">
        <f>IF(OR(COUNT(Calculations!CE52:CP52)&lt;3,COUNT(Calculations!CQ52:DB52)&lt;3),"N/A",IF(ISERROR(TTEST(Calculations!CQ52:DB52,Calculations!CE52:CP52,2,2)),"N/A",TTEST(Calculations!CQ52:DB52,Calculations!CE52:CP52,2,2)))</f>
        <v>0.68035871987162078</v>
      </c>
      <c r="I51" s="19">
        <f t="shared" si="0"/>
        <v>1.3940993068139171</v>
      </c>
      <c r="J51" s="22" t="str">
        <f>IF(AND('Test Sample Data'!O51&gt;=35,'Control Sample Data'!O51&gt;=35),"C",IF(AND('Test Sample Data'!O51&gt;=30,'Control Sample Data'!O51&gt;=30, OR(H51&gt;=0.05, H51="N/A")),"B",IF(OR(AND('Test Sample Data'!O51&gt;=30,'Control Sample Data'!O51&lt;=30), AND('Test Sample Data'!O51&lt;=30,'Control Sample Data'!O51&gt;=30)),"A","OKAY")))</f>
        <v>B</v>
      </c>
    </row>
    <row r="52" spans="1:10" ht="15" customHeight="1" x14ac:dyDescent="0.3">
      <c r="A52" s="17" t="str">
        <f>'Gene Table'!D52</f>
        <v>CUL1</v>
      </c>
      <c r="B52" s="18" t="s">
        <v>294</v>
      </c>
      <c r="C52" s="19">
        <f>Calculations!CA53</f>
        <v>8.7493333333333325</v>
      </c>
      <c r="D52" s="19">
        <f>Calculations!CB53</f>
        <v>6.9353333333333325</v>
      </c>
      <c r="E52" s="20">
        <f t="shared" si="3"/>
        <v>2.3237436960221393E-3</v>
      </c>
      <c r="F52" s="20">
        <f t="shared" si="1"/>
        <v>8.1706505528913367E-3</v>
      </c>
      <c r="G52" s="19">
        <f t="shared" si="4"/>
        <v>0.28440130696812621</v>
      </c>
      <c r="H52" s="21">
        <f>IF(OR(COUNT(Calculations!CE53:CP53)&lt;3,COUNT(Calculations!CQ53:DB53)&lt;3),"N/A",IF(ISERROR(TTEST(Calculations!CQ53:DB53,Calculations!CE53:CP53,2,2)),"N/A",TTEST(Calculations!CQ53:DB53,Calculations!CE53:CP53,2,2)))</f>
        <v>0.12707745859907629</v>
      </c>
      <c r="I52" s="19">
        <f t="shared" si="0"/>
        <v>-3.5161582436471477</v>
      </c>
      <c r="J52" s="22" t="str">
        <f>IF(AND('Test Sample Data'!O52&gt;=35,'Control Sample Data'!O52&gt;=35),"C",IF(AND('Test Sample Data'!O52&gt;=30,'Control Sample Data'!O52&gt;=30, OR(H52&gt;=0.05, H52="N/A")),"B",IF(OR(AND('Test Sample Data'!O52&gt;=30,'Control Sample Data'!O52&lt;=30), AND('Test Sample Data'!O52&lt;=30,'Control Sample Data'!O52&gt;=30)),"A","OKAY")))</f>
        <v>OKAY</v>
      </c>
    </row>
    <row r="53" spans="1:10" ht="15" customHeight="1" x14ac:dyDescent="0.3">
      <c r="A53" s="17" t="str">
        <f>'Gene Table'!D53</f>
        <v>CUL2</v>
      </c>
      <c r="B53" s="18" t="s">
        <v>295</v>
      </c>
      <c r="C53" s="19">
        <f>Calculations!CA54</f>
        <v>-6.3006666666666682</v>
      </c>
      <c r="D53" s="19">
        <f>Calculations!CB54</f>
        <v>8.8553333333333324</v>
      </c>
      <c r="E53" s="20">
        <f t="shared" si="3"/>
        <v>78.829661077151457</v>
      </c>
      <c r="F53" s="20">
        <f t="shared" si="1"/>
        <v>2.1591312593822404E-3</v>
      </c>
      <c r="G53" s="19">
        <f t="shared" si="4"/>
        <v>36509.897550047885</v>
      </c>
      <c r="H53" s="21">
        <f>IF(OR(COUNT(Calculations!CE54:CP54)&lt;3,COUNT(Calculations!CQ54:DB54)&lt;3),"N/A",IF(ISERROR(TTEST(Calculations!CQ54:DB54,Calculations!CE54:CP54,2,2)),"N/A",TTEST(Calculations!CQ54:DB54,Calculations!CE54:CP54,2,2)))</f>
        <v>5.1992579910272221E-5</v>
      </c>
      <c r="I53" s="19">
        <f t="shared" si="0"/>
        <v>36509.897550047885</v>
      </c>
      <c r="J53" s="22" t="str">
        <f>IF(AND('Test Sample Data'!O53&gt;=35,'Control Sample Data'!O53&gt;=35),"C",IF(AND('Test Sample Data'!O53&gt;=30,'Control Sample Data'!O53&gt;=30, OR(H53&gt;=0.05, H53="N/A")),"B",IF(OR(AND('Test Sample Data'!O53&gt;=30,'Control Sample Data'!O53&lt;=30), AND('Test Sample Data'!O53&lt;=30,'Control Sample Data'!O53&gt;=30)),"A","OKAY")))</f>
        <v>OKAY</v>
      </c>
    </row>
    <row r="54" spans="1:10" ht="15" customHeight="1" x14ac:dyDescent="0.3">
      <c r="A54" s="17" t="str">
        <f>'Gene Table'!D54</f>
        <v>CUL3</v>
      </c>
      <c r="B54" s="18" t="s">
        <v>296</v>
      </c>
      <c r="C54" s="19">
        <f>Calculations!CA55</f>
        <v>10.809333333333333</v>
      </c>
      <c r="D54" s="19">
        <f>Calculations!CB55</f>
        <v>11.421999999999997</v>
      </c>
      <c r="E54" s="20">
        <f t="shared" si="3"/>
        <v>5.572709875255776E-4</v>
      </c>
      <c r="F54" s="20">
        <f t="shared" si="1"/>
        <v>3.6444784748460853E-4</v>
      </c>
      <c r="G54" s="19">
        <f t="shared" si="4"/>
        <v>1.5290829438884597</v>
      </c>
      <c r="H54" s="21">
        <f>IF(OR(COUNT(Calculations!CE55:CP55)&lt;3,COUNT(Calculations!CQ55:DB55)&lt;3),"N/A",IF(ISERROR(TTEST(Calculations!CQ55:DB55,Calculations!CE55:CP55,2,2)),"N/A",TTEST(Calculations!CQ55:DB55,Calculations!CE55:CP55,2,2)))</f>
        <v>8.190683349145747E-2</v>
      </c>
      <c r="I54" s="19">
        <f t="shared" si="0"/>
        <v>1.5290829438884597</v>
      </c>
      <c r="J54" s="22" t="str">
        <f>IF(AND('Test Sample Data'!O54&gt;=35,'Control Sample Data'!O54&gt;=35),"C",IF(AND('Test Sample Data'!O54&gt;=30,'Control Sample Data'!O54&gt;=30, OR(H54&gt;=0.05, H54="N/A")),"B",IF(OR(AND('Test Sample Data'!O54&gt;=30,'Control Sample Data'!O54&lt;=30), AND('Test Sample Data'!O54&lt;=30,'Control Sample Data'!O54&gt;=30)),"A","OKAY")))</f>
        <v>B</v>
      </c>
    </row>
    <row r="55" spans="1:10" ht="15" customHeight="1" x14ac:dyDescent="0.3">
      <c r="A55" s="17" t="str">
        <f>'Gene Table'!D55</f>
        <v>CUL4A</v>
      </c>
      <c r="B55" s="18" t="s">
        <v>297</v>
      </c>
      <c r="C55" s="19">
        <f>Calculations!CA56</f>
        <v>-1.1839999999999999</v>
      </c>
      <c r="D55" s="19">
        <f>Calculations!CB56</f>
        <v>8.9986666666666668</v>
      </c>
      <c r="E55" s="20">
        <f t="shared" si="3"/>
        <v>2.2720585295733726</v>
      </c>
      <c r="F55" s="20">
        <f t="shared" si="1"/>
        <v>1.9549309051595473E-3</v>
      </c>
      <c r="G55" s="19">
        <f t="shared" si="4"/>
        <v>1162.2193518844308</v>
      </c>
      <c r="H55" s="21">
        <f>IF(OR(COUNT(Calculations!CE56:CP56)&lt;3,COUNT(Calculations!CQ56:DB56)&lt;3),"N/A",IF(ISERROR(TTEST(Calculations!CQ56:DB56,Calculations!CE56:CP56,2,2)),"N/A",TTEST(Calculations!CQ56:DB56,Calculations!CE56:CP56,2,2)))</f>
        <v>7.5257067582985962E-5</v>
      </c>
      <c r="I55" s="19">
        <f t="shared" si="0"/>
        <v>1162.2193518844308</v>
      </c>
      <c r="J55" s="22" t="str">
        <f>IF(AND('Test Sample Data'!O55&gt;=35,'Control Sample Data'!O55&gt;=35),"C",IF(AND('Test Sample Data'!O55&gt;=30,'Control Sample Data'!O55&gt;=30, OR(H55&gt;=0.05, H55="N/A")),"B",IF(OR(AND('Test Sample Data'!O55&gt;=30,'Control Sample Data'!O55&lt;=30), AND('Test Sample Data'!O55&lt;=30,'Control Sample Data'!O55&gt;=30)),"A","OKAY")))</f>
        <v>A</v>
      </c>
    </row>
    <row r="56" spans="1:10" ht="15" customHeight="1" x14ac:dyDescent="0.3">
      <c r="A56" s="17" t="str">
        <f>'Gene Table'!D56</f>
        <v>CUL4B</v>
      </c>
      <c r="B56" s="18" t="s">
        <v>298</v>
      </c>
      <c r="C56" s="19">
        <f>Calculations!CA57</f>
        <v>0.13599999999999923</v>
      </c>
      <c r="D56" s="19">
        <f>Calculations!CB57</f>
        <v>13.008666666666665</v>
      </c>
      <c r="E56" s="20">
        <f t="shared" si="3"/>
        <v>0.91003882408089964</v>
      </c>
      <c r="F56" s="20">
        <f t="shared" si="1"/>
        <v>1.2133920068824265E-4</v>
      </c>
      <c r="G56" s="19">
        <f t="shared" si="4"/>
        <v>7499.9573008484413</v>
      </c>
      <c r="H56" s="21">
        <f>IF(OR(COUNT(Calculations!CE57:CP57)&lt;3,COUNT(Calculations!CQ57:DB57)&lt;3),"N/A",IF(ISERROR(TTEST(Calculations!CQ57:DB57,Calculations!CE57:CP57,2,2)),"N/A",TTEST(Calculations!CQ57:DB57,Calculations!CE57:CP57,2,2)))</f>
        <v>2.3556643459405305E-6</v>
      </c>
      <c r="I56" s="19">
        <f t="shared" si="0"/>
        <v>7499.9573008484413</v>
      </c>
      <c r="J56" s="22" t="str">
        <f>IF(AND('Test Sample Data'!O56&gt;=35,'Control Sample Data'!O56&gt;=35),"C",IF(AND('Test Sample Data'!O56&gt;=30,'Control Sample Data'!O56&gt;=30, OR(H56&gt;=0.05, H56="N/A")),"B",IF(OR(AND('Test Sample Data'!O56&gt;=30,'Control Sample Data'!O56&lt;=30), AND('Test Sample Data'!O56&lt;=30,'Control Sample Data'!O56&gt;=30)),"A","OKAY")))</f>
        <v>A</v>
      </c>
    </row>
    <row r="57" spans="1:10" ht="15" customHeight="1" x14ac:dyDescent="0.3">
      <c r="A57" s="17" t="str">
        <f>'Gene Table'!D57</f>
        <v>CUL5</v>
      </c>
      <c r="B57" s="18" t="s">
        <v>299</v>
      </c>
      <c r="C57" s="19">
        <f>Calculations!CA58</f>
        <v>4.0259999999999989</v>
      </c>
      <c r="D57" s="19">
        <f>Calculations!CB58</f>
        <v>3.9186666666666667</v>
      </c>
      <c r="E57" s="20">
        <f t="shared" si="3"/>
        <v>6.1383724703962021E-2</v>
      </c>
      <c r="F57" s="20">
        <f t="shared" si="1"/>
        <v>6.6124711513748158E-2</v>
      </c>
      <c r="G57" s="19">
        <f t="shared" si="4"/>
        <v>0.92830234414254609</v>
      </c>
      <c r="H57" s="21">
        <f>IF(OR(COUNT(Calculations!CE58:CP58)&lt;3,COUNT(Calculations!CQ58:DB58)&lt;3),"N/A",IF(ISERROR(TTEST(Calculations!CQ58:DB58,Calculations!CE58:CP58,2,2)),"N/A",TTEST(Calculations!CQ58:DB58,Calculations!CE58:CP58,2,2)))</f>
        <v>0.25224745814009264</v>
      </c>
      <c r="I57" s="19">
        <f t="shared" si="0"/>
        <v>-1.0772352416320563</v>
      </c>
      <c r="J57" s="22" t="str">
        <f>IF(AND('Test Sample Data'!O57&gt;=35,'Control Sample Data'!O57&gt;=35),"C",IF(AND('Test Sample Data'!O57&gt;=30,'Control Sample Data'!O57&gt;=30, OR(H57&gt;=0.05, H57="N/A")),"B",IF(OR(AND('Test Sample Data'!O57&gt;=30,'Control Sample Data'!O57&lt;=30), AND('Test Sample Data'!O57&lt;=30,'Control Sample Data'!O57&gt;=30)),"A","OKAY")))</f>
        <v>OKAY</v>
      </c>
    </row>
    <row r="58" spans="1:10" ht="15" customHeight="1" x14ac:dyDescent="0.3">
      <c r="A58" s="17" t="str">
        <f>'Gene Table'!D58</f>
        <v>CUL7</v>
      </c>
      <c r="B58" s="18" t="s">
        <v>300</v>
      </c>
      <c r="C58" s="19">
        <f>Calculations!CA59</f>
        <v>-1.4106666666666687</v>
      </c>
      <c r="D58" s="19">
        <f>Calculations!CB59</f>
        <v>13.421999999999997</v>
      </c>
      <c r="E58" s="20">
        <f t="shared" si="3"/>
        <v>2.6585998783917462</v>
      </c>
      <c r="F58" s="20">
        <f t="shared" si="1"/>
        <v>9.1111961871152188E-5</v>
      </c>
      <c r="G58" s="19">
        <f t="shared" si="4"/>
        <v>29179.482296204515</v>
      </c>
      <c r="H58" s="21">
        <f>IF(OR(COUNT(Calculations!CE59:CP59)&lt;3,COUNT(Calculations!CQ59:DB59)&lt;3),"N/A",IF(ISERROR(TTEST(Calculations!CQ59:DB59,Calculations!CE59:CP59,2,2)),"N/A",TTEST(Calculations!CQ59:DB59,Calculations!CE59:CP59,2,2)))</f>
        <v>3.5197915138462387E-5</v>
      </c>
      <c r="I58" s="19">
        <f t="shared" si="0"/>
        <v>29179.482296204515</v>
      </c>
      <c r="J58" s="22" t="str">
        <f>IF(AND('Test Sample Data'!O58&gt;=35,'Control Sample Data'!O58&gt;=35),"C",IF(AND('Test Sample Data'!O58&gt;=30,'Control Sample Data'!O58&gt;=30, OR(H58&gt;=0.05, H58="N/A")),"B",IF(OR(AND('Test Sample Data'!O58&gt;=30,'Control Sample Data'!O58&lt;=30), AND('Test Sample Data'!O58&lt;=30,'Control Sample Data'!O58&gt;=30)),"A","OKAY")))</f>
        <v>A</v>
      </c>
    </row>
    <row r="59" spans="1:10" ht="15" customHeight="1" x14ac:dyDescent="0.3">
      <c r="A59" s="17" t="str">
        <f>'Gene Table'!D59</f>
        <v>DCST1</v>
      </c>
      <c r="B59" s="18" t="s">
        <v>301</v>
      </c>
      <c r="C59" s="19">
        <f>Calculations!CA60</f>
        <v>11.055999999999997</v>
      </c>
      <c r="D59" s="19">
        <f>Calculations!CB60</f>
        <v>11.171999999999999</v>
      </c>
      <c r="E59" s="20">
        <f t="shared" si="3"/>
        <v>4.6969113997303549E-4</v>
      </c>
      <c r="F59" s="20">
        <f t="shared" si="1"/>
        <v>4.3340397327612236E-4</v>
      </c>
      <c r="G59" s="19">
        <f t="shared" si="4"/>
        <v>1.0837259668447814</v>
      </c>
      <c r="H59" s="21">
        <f>IF(OR(COUNT(Calculations!CE60:CP60)&lt;3,COUNT(Calculations!CQ60:DB60)&lt;3),"N/A",IF(ISERROR(TTEST(Calculations!CQ60:DB60,Calculations!CE60:CP60,2,2)),"N/A",TTEST(Calculations!CQ60:DB60,Calculations!CE60:CP60,2,2)))</f>
        <v>0.74648873312550434</v>
      </c>
      <c r="I59" s="19">
        <f t="shared" si="0"/>
        <v>1.0837259668447814</v>
      </c>
      <c r="J59" s="22" t="str">
        <f>IF(AND('Test Sample Data'!O59&gt;=35,'Control Sample Data'!O59&gt;=35),"C",IF(AND('Test Sample Data'!O59&gt;=30,'Control Sample Data'!O59&gt;=30, OR(H59&gt;=0.05, H59="N/A")),"B",IF(OR(AND('Test Sample Data'!O59&gt;=30,'Control Sample Data'!O59&lt;=30), AND('Test Sample Data'!O59&lt;=30,'Control Sample Data'!O59&gt;=30)),"A","OKAY")))</f>
        <v>B</v>
      </c>
    </row>
    <row r="60" spans="1:10" ht="15" customHeight="1" x14ac:dyDescent="0.3">
      <c r="A60" s="17" t="str">
        <f>'Gene Table'!D60</f>
        <v>DDA1</v>
      </c>
      <c r="B60" s="18" t="s">
        <v>302</v>
      </c>
      <c r="C60" s="19">
        <f>Calculations!CA61</f>
        <v>0.94600000000000029</v>
      </c>
      <c r="D60" s="19">
        <f>Calculations!CB61</f>
        <v>8.2620000000000005</v>
      </c>
      <c r="E60" s="20">
        <f t="shared" si="3"/>
        <v>0.5190696352715285</v>
      </c>
      <c r="F60" s="20">
        <f t="shared" si="1"/>
        <v>3.2575431399412651E-3</v>
      </c>
      <c r="G60" s="19">
        <f t="shared" si="4"/>
        <v>159.34390212891779</v>
      </c>
      <c r="H60" s="21">
        <f>IF(OR(COUNT(Calculations!CE61:CP61)&lt;3,COUNT(Calculations!CQ61:DB61)&lt;3),"N/A",IF(ISERROR(TTEST(Calculations!CQ61:DB61,Calculations!CE61:CP61,2,2)),"N/A",TTEST(Calculations!CQ61:DB61,Calculations!CE61:CP61,2,2)))</f>
        <v>1.1009013314743864E-4</v>
      </c>
      <c r="I60" s="19">
        <f t="shared" si="0"/>
        <v>159.34390212891779</v>
      </c>
      <c r="J60" s="22" t="str">
        <f>IF(AND('Test Sample Data'!O60&gt;=35,'Control Sample Data'!O60&gt;=35),"C",IF(AND('Test Sample Data'!O60&gt;=30,'Control Sample Data'!O60&gt;=30, OR(H60&gt;=0.05, H60="N/A")),"B",IF(OR(AND('Test Sample Data'!O60&gt;=30,'Control Sample Data'!O60&lt;=30), AND('Test Sample Data'!O60&lt;=30,'Control Sample Data'!O60&gt;=30)),"A","OKAY")))</f>
        <v>OKAY</v>
      </c>
    </row>
    <row r="61" spans="1:10" ht="15" customHeight="1" x14ac:dyDescent="0.3">
      <c r="A61" s="17" t="str">
        <f>'Gene Table'!D61</f>
        <v>DDB1</v>
      </c>
      <c r="B61" s="18" t="s">
        <v>303</v>
      </c>
      <c r="C61" s="19">
        <f>Calculations!CA62</f>
        <v>-2.1706666666666679</v>
      </c>
      <c r="D61" s="19">
        <f>Calculations!CB62</f>
        <v>-1.2580000000000002</v>
      </c>
      <c r="E61" s="20">
        <f t="shared" si="3"/>
        <v>4.5023139689515892</v>
      </c>
      <c r="F61" s="20">
        <f t="shared" si="1"/>
        <v>2.3916395935522483</v>
      </c>
      <c r="G61" s="19">
        <f t="shared" si="4"/>
        <v>1.882521923909281</v>
      </c>
      <c r="H61" s="21">
        <f>IF(OR(COUNT(Calculations!CE62:CP62)&lt;3,COUNT(Calculations!CQ62:DB62)&lt;3),"N/A",IF(ISERROR(TTEST(Calculations!CQ62:DB62,Calculations!CE62:CP62,2,2)),"N/A",TTEST(Calculations!CQ62:DB62,Calculations!CE62:CP62,2,2)))</f>
        <v>1.9871629052017263E-3</v>
      </c>
      <c r="I61" s="19">
        <f t="shared" si="0"/>
        <v>1.882521923909281</v>
      </c>
      <c r="J61" s="22" t="str">
        <f>IF(AND('Test Sample Data'!O61&gt;=35,'Control Sample Data'!O61&gt;=35),"C",IF(AND('Test Sample Data'!O61&gt;=30,'Control Sample Data'!O61&gt;=30, OR(H61&gt;=0.05, H61="N/A")),"B",IF(OR(AND('Test Sample Data'!O61&gt;=30,'Control Sample Data'!O61&lt;=30), AND('Test Sample Data'!O61&lt;=30,'Control Sample Data'!O61&gt;=30)),"A","OKAY")))</f>
        <v>OKAY</v>
      </c>
    </row>
    <row r="62" spans="1:10" ht="15" customHeight="1" x14ac:dyDescent="0.3">
      <c r="A62" s="17" t="str">
        <f>'Gene Table'!D62</f>
        <v>DDB2</v>
      </c>
      <c r="B62" s="18" t="s">
        <v>304</v>
      </c>
      <c r="C62" s="19">
        <f>Calculations!CA63</f>
        <v>3.0059999999999989</v>
      </c>
      <c r="D62" s="19">
        <f>Calculations!CB63</f>
        <v>3.2353333333333332</v>
      </c>
      <c r="E62" s="20">
        <f t="shared" si="3"/>
        <v>0.12448121913680735</v>
      </c>
      <c r="F62" s="20">
        <f t="shared" si="1"/>
        <v>0.10618608786200616</v>
      </c>
      <c r="G62" s="19">
        <f t="shared" si="4"/>
        <v>1.1722931096075089</v>
      </c>
      <c r="H62" s="21">
        <f>IF(OR(COUNT(Calculations!CE63:CP63)&lt;3,COUNT(Calculations!CQ63:DB63)&lt;3),"N/A",IF(ISERROR(TTEST(Calculations!CQ63:DB63,Calculations!CE63:CP63,2,2)),"N/A",TTEST(Calculations!CQ63:DB63,Calculations!CE63:CP63,2,2)))</f>
        <v>2.6708154434578198E-2</v>
      </c>
      <c r="I62" s="19">
        <f t="shared" si="0"/>
        <v>1.1722931096075089</v>
      </c>
      <c r="J62" s="22" t="str">
        <f>IF(AND('Test Sample Data'!O62&gt;=35,'Control Sample Data'!O62&gt;=35),"C",IF(AND('Test Sample Data'!O62&gt;=30,'Control Sample Data'!O62&gt;=30, OR(H62&gt;=0.05, H62="N/A")),"B",IF(OR(AND('Test Sample Data'!O62&gt;=30,'Control Sample Data'!O62&lt;=30), AND('Test Sample Data'!O62&lt;=30,'Control Sample Data'!O62&gt;=30)),"A","OKAY")))</f>
        <v>OKAY</v>
      </c>
    </row>
    <row r="63" spans="1:10" ht="15" customHeight="1" x14ac:dyDescent="0.3">
      <c r="A63" s="17" t="str">
        <f>'Gene Table'!D63</f>
        <v>DET1</v>
      </c>
      <c r="B63" s="18" t="s">
        <v>26904</v>
      </c>
      <c r="C63" s="19">
        <f>Calculations!CA64</f>
        <v>-6.144000000000001</v>
      </c>
      <c r="D63" s="19">
        <f>Calculations!CB64</f>
        <v>-6.1980000000000004</v>
      </c>
      <c r="E63" s="20">
        <f t="shared" si="3"/>
        <v>70.717727027194414</v>
      </c>
      <c r="F63" s="20">
        <f t="shared" si="1"/>
        <v>73.414849550474571</v>
      </c>
      <c r="G63" s="19">
        <f t="shared" si="4"/>
        <v>0.96326189402014895</v>
      </c>
      <c r="H63" s="21">
        <f>IF(OR(COUNT(Calculations!CE64:CP64)&lt;3,COUNT(Calculations!CQ64:DB64)&lt;3),"N/A",IF(ISERROR(TTEST(Calculations!CQ64:DB64,Calculations!CE64:CP64,2,2)),"N/A",TTEST(Calculations!CQ64:DB64,Calculations!CE64:CP64,2,2)))</f>
        <v>0.61551605877727789</v>
      </c>
      <c r="I63" s="19">
        <f t="shared" si="0"/>
        <v>-1.0381392705430561</v>
      </c>
      <c r="J63" s="22" t="str">
        <f>IF(AND('Test Sample Data'!O63&gt;=35,'Control Sample Data'!O63&gt;=35),"C",IF(AND('Test Sample Data'!O63&gt;=30,'Control Sample Data'!O63&gt;=30, OR(H63&gt;=0.05, H63="N/A")),"B",IF(OR(AND('Test Sample Data'!O63&gt;=30,'Control Sample Data'!O63&lt;=30), AND('Test Sample Data'!O63&lt;=30,'Control Sample Data'!O63&gt;=30)),"A","OKAY")))</f>
        <v>OKAY</v>
      </c>
    </row>
    <row r="64" spans="1:10" ht="15" customHeight="1" x14ac:dyDescent="0.3">
      <c r="A64" s="17" t="str">
        <f>'Gene Table'!D64</f>
        <v>DIABLO</v>
      </c>
      <c r="B64" s="18" t="s">
        <v>26905</v>
      </c>
      <c r="C64" s="19">
        <f>Calculations!CA65</f>
        <v>2.5493333333333332</v>
      </c>
      <c r="D64" s="19">
        <f>Calculations!CB65</f>
        <v>13.865333333333334</v>
      </c>
      <c r="E64" s="20">
        <f t="shared" si="3"/>
        <v>0.17083395590754297</v>
      </c>
      <c r="F64" s="20">
        <f t="shared" si="1"/>
        <v>6.7006782823625545E-5</v>
      </c>
      <c r="G64" s="19">
        <f t="shared" si="4"/>
        <v>2549.5024340626837</v>
      </c>
      <c r="H64" s="21">
        <f>IF(OR(COUNT(Calculations!CE65:CP65)&lt;3,COUNT(Calculations!CQ65:DB65)&lt;3),"N/A",IF(ISERROR(TTEST(Calculations!CQ65:DB65,Calculations!CE65:CP65,2,2)),"N/A",TTEST(Calculations!CQ65:DB65,Calculations!CE65:CP65,2,2)))</f>
        <v>4.1743363604837504E-6</v>
      </c>
      <c r="I64" s="19">
        <f t="shared" si="0"/>
        <v>2549.5024340626837</v>
      </c>
      <c r="J64" s="22" t="str">
        <f>IF(AND('Test Sample Data'!O64&gt;=35,'Control Sample Data'!O64&gt;=35),"C",IF(AND('Test Sample Data'!O64&gt;=30,'Control Sample Data'!O64&gt;=30, OR(H64&gt;=0.05, H64="N/A")),"B",IF(OR(AND('Test Sample Data'!O64&gt;=30,'Control Sample Data'!O64&lt;=30), AND('Test Sample Data'!O64&lt;=30,'Control Sample Data'!O64&gt;=30)),"A","OKAY")))</f>
        <v>A</v>
      </c>
    </row>
    <row r="65" spans="1:10" ht="15" customHeight="1" x14ac:dyDescent="0.3">
      <c r="A65" s="17" t="str">
        <f>'Gene Table'!D65</f>
        <v>DTL</v>
      </c>
      <c r="B65" s="18" t="s">
        <v>26906</v>
      </c>
      <c r="C65" s="19">
        <f>Calculations!CA66</f>
        <v>14.059333333333333</v>
      </c>
      <c r="D65" s="19">
        <f>Calculations!CB66</f>
        <v>13.865333333333334</v>
      </c>
      <c r="E65" s="20">
        <f t="shared" si="3"/>
        <v>5.8575896966894464E-5</v>
      </c>
      <c r="F65" s="20">
        <f t="shared" si="1"/>
        <v>6.7006782823625545E-5</v>
      </c>
      <c r="G65" s="19">
        <f t="shared" si="4"/>
        <v>0.87417862041037309</v>
      </c>
      <c r="H65" s="21">
        <f>IF(OR(COUNT(Calculations!CE66:CP66)&lt;3,COUNT(Calculations!CQ66:DB66)&lt;3),"N/A",IF(ISERROR(TTEST(Calculations!CQ66:DB66,Calculations!CE66:CP66,2,2)),"N/A",TTEST(Calculations!CQ66:DB66,Calculations!CE66:CP66,2,2)))</f>
        <v>2.7473826584266677E-2</v>
      </c>
      <c r="I65" s="19">
        <f t="shared" si="0"/>
        <v>-1.1439309732038077</v>
      </c>
      <c r="J65" s="22" t="str">
        <f>IF(AND('Test Sample Data'!O65&gt;=35,'Control Sample Data'!O65&gt;=35),"C",IF(AND('Test Sample Data'!O65&gt;=30,'Control Sample Data'!O65&gt;=30, OR(H65&gt;=0.05, H65="N/A")),"B",IF(OR(AND('Test Sample Data'!O65&gt;=30,'Control Sample Data'!O65&lt;=30), AND('Test Sample Data'!O65&lt;=30,'Control Sample Data'!O65&gt;=30)),"A","OKAY")))</f>
        <v>C</v>
      </c>
    </row>
    <row r="66" spans="1:10" ht="15" customHeight="1" x14ac:dyDescent="0.3">
      <c r="A66" s="17" t="str">
        <f>'Gene Table'!D66</f>
        <v>DTX3</v>
      </c>
      <c r="B66" s="18" t="s">
        <v>26907</v>
      </c>
      <c r="C66" s="19">
        <f>Calculations!CA67</f>
        <v>0.67266666666666575</v>
      </c>
      <c r="D66" s="19">
        <f>Calculations!CB67</f>
        <v>2.0553333333333335</v>
      </c>
      <c r="E66" s="20">
        <f t="shared" si="3"/>
        <v>0.6273460332281604</v>
      </c>
      <c r="F66" s="20">
        <f t="shared" si="1"/>
        <v>0.24059301556294108</v>
      </c>
      <c r="G66" s="19">
        <f t="shared" si="4"/>
        <v>2.6074989407331386</v>
      </c>
      <c r="H66" s="21">
        <f>IF(OR(COUNT(Calculations!CE67:CP67)&lt;3,COUNT(Calculations!CQ67:DB67)&lt;3),"N/A",IF(ISERROR(TTEST(Calculations!CQ67:DB67,Calculations!CE67:CP67,2,2)),"N/A",TTEST(Calculations!CQ67:DB67,Calculations!CE67:CP67,2,2)))</f>
        <v>8.9759994974608362E-6</v>
      </c>
      <c r="I66" s="19">
        <f t="shared" si="0"/>
        <v>2.6074989407331386</v>
      </c>
      <c r="J66" s="22" t="str">
        <f>IF(AND('Test Sample Data'!O66&gt;=35,'Control Sample Data'!O66&gt;=35),"C",IF(AND('Test Sample Data'!O66&gt;=30,'Control Sample Data'!O66&gt;=30, OR(H66&gt;=0.05, H66="N/A")),"B",IF(OR(AND('Test Sample Data'!O66&gt;=30,'Control Sample Data'!O66&lt;=30), AND('Test Sample Data'!O66&lt;=30,'Control Sample Data'!O66&gt;=30)),"A","OKAY")))</f>
        <v>OKAY</v>
      </c>
    </row>
    <row r="67" spans="1:10" ht="15" customHeight="1" x14ac:dyDescent="0.3">
      <c r="A67" s="17" t="str">
        <f>'Gene Table'!D67</f>
        <v>DTX4</v>
      </c>
      <c r="B67" s="18" t="s">
        <v>26908</v>
      </c>
      <c r="C67" s="19">
        <f>Calculations!CA68</f>
        <v>14.059333333333333</v>
      </c>
      <c r="D67" s="19">
        <f>Calculations!CB68</f>
        <v>13.865333333333334</v>
      </c>
      <c r="E67" s="20">
        <f t="shared" si="3"/>
        <v>5.8575896966894464E-5</v>
      </c>
      <c r="F67" s="20">
        <f t="shared" si="1"/>
        <v>6.7006782823625545E-5</v>
      </c>
      <c r="G67" s="19">
        <f t="shared" si="4"/>
        <v>0.87417862041037309</v>
      </c>
      <c r="H67" s="21">
        <f>IF(OR(COUNT(Calculations!CE68:CP68)&lt;3,COUNT(Calculations!CQ68:DB68)&lt;3),"N/A",IF(ISERROR(TTEST(Calculations!CQ68:DB68,Calculations!CE68:CP68,2,2)),"N/A",TTEST(Calculations!CQ68:DB68,Calculations!CE68:CP68,2,2)))</f>
        <v>2.7473826584266677E-2</v>
      </c>
      <c r="I67" s="19">
        <f t="shared" ref="I67:I130" si="5">IF(G67&gt;1,G67,-1/G67)</f>
        <v>-1.1439309732038077</v>
      </c>
      <c r="J67" s="22" t="str">
        <f>IF(AND('Test Sample Data'!O67&gt;=35,'Control Sample Data'!O67&gt;=35),"C",IF(AND('Test Sample Data'!O67&gt;=30,'Control Sample Data'!O67&gt;=30, OR(H67&gt;=0.05, H67="N/A")),"B",IF(OR(AND('Test Sample Data'!O67&gt;=30,'Control Sample Data'!O67&lt;=30), AND('Test Sample Data'!O67&lt;=30,'Control Sample Data'!O67&gt;=30)),"A","OKAY")))</f>
        <v>C</v>
      </c>
    </row>
    <row r="68" spans="1:10" ht="15" customHeight="1" x14ac:dyDescent="0.3">
      <c r="A68" s="17" t="str">
        <f>'Gene Table'!D68</f>
        <v>DZIP3</v>
      </c>
      <c r="B68" s="18" t="s">
        <v>26909</v>
      </c>
      <c r="C68" s="19">
        <f>Calculations!CA69</f>
        <v>1.2459999999999987</v>
      </c>
      <c r="D68" s="19">
        <f>Calculations!CB69</f>
        <v>3.9253333333333331</v>
      </c>
      <c r="E68" s="20">
        <f t="shared" si="3"/>
        <v>0.42161555512505666</v>
      </c>
      <c r="F68" s="20">
        <f t="shared" si="3"/>
        <v>6.5819855374463374E-2</v>
      </c>
      <c r="G68" s="19">
        <f t="shared" si="4"/>
        <v>6.405598321758605</v>
      </c>
      <c r="H68" s="21">
        <f>IF(OR(COUNT(Calculations!CE69:CP69)&lt;3,COUNT(Calculations!CQ69:DB69)&lt;3),"N/A",IF(ISERROR(TTEST(Calculations!CQ69:DB69,Calculations!CE69:CP69,2,2)),"N/A",TTEST(Calculations!CQ69:DB69,Calculations!CE69:CP69,2,2)))</f>
        <v>1.0577415100884466E-6</v>
      </c>
      <c r="I68" s="19">
        <f t="shared" si="5"/>
        <v>6.405598321758605</v>
      </c>
      <c r="J68" s="22" t="str">
        <f>IF(AND('Test Sample Data'!O68&gt;=35,'Control Sample Data'!O68&gt;=35),"C",IF(AND('Test Sample Data'!O68&gt;=30,'Control Sample Data'!O68&gt;=30, OR(H68&gt;=0.05, H68="N/A")),"B",IF(OR(AND('Test Sample Data'!O68&gt;=30,'Control Sample Data'!O68&lt;=30), AND('Test Sample Data'!O68&lt;=30,'Control Sample Data'!O68&gt;=30)),"A","OKAY")))</f>
        <v>OKAY</v>
      </c>
    </row>
    <row r="69" spans="1:10" ht="15" customHeight="1" x14ac:dyDescent="0.3">
      <c r="A69" s="17" t="str">
        <f>'Gene Table'!D69</f>
        <v>ENC1</v>
      </c>
      <c r="B69" s="18" t="s">
        <v>26910</v>
      </c>
      <c r="C69" s="19">
        <f>Calculations!CA70</f>
        <v>1.2826666666666651</v>
      </c>
      <c r="D69" s="19">
        <f>Calculations!CB70</f>
        <v>0.33199999999999957</v>
      </c>
      <c r="E69" s="20">
        <f t="shared" ref="E69:F91" si="6">IF(ISERROR(2^-C69),"N/A",2^-C69)</f>
        <v>0.41103505193944562</v>
      </c>
      <c r="F69" s="20">
        <f t="shared" si="6"/>
        <v>0.794434400096105</v>
      </c>
      <c r="G69" s="19">
        <f t="shared" si="4"/>
        <v>0.51739332019071871</v>
      </c>
      <c r="H69" s="21">
        <f>IF(OR(COUNT(Calculations!CE70:CP70)&lt;3,COUNT(Calculations!CQ70:DB70)&lt;3),"N/A",IF(ISERROR(TTEST(Calculations!CQ70:DB70,Calculations!CE70:CP70,2,2)),"N/A",TTEST(Calculations!CQ70:DB70,Calculations!CE70:CP70,2,2)))</f>
        <v>1.7935854587597057E-3</v>
      </c>
      <c r="I69" s="19">
        <f t="shared" si="5"/>
        <v>-1.9327655788663554</v>
      </c>
      <c r="J69" s="22" t="str">
        <f>IF(AND('Test Sample Data'!O69&gt;=35,'Control Sample Data'!O69&gt;=35),"C",IF(AND('Test Sample Data'!O69&gt;=30,'Control Sample Data'!O69&gt;=30, OR(H69&gt;=0.05, H69="N/A")),"B",IF(OR(AND('Test Sample Data'!O69&gt;=30,'Control Sample Data'!O69&lt;=30), AND('Test Sample Data'!O69&lt;=30,'Control Sample Data'!O69&gt;=30)),"A","OKAY")))</f>
        <v>OKAY</v>
      </c>
    </row>
    <row r="70" spans="1:10" ht="15" customHeight="1" x14ac:dyDescent="0.3">
      <c r="A70" s="17" t="str">
        <f>'Gene Table'!D70</f>
        <v>FANCL</v>
      </c>
      <c r="B70" s="18" t="s">
        <v>26911</v>
      </c>
      <c r="C70" s="19">
        <f>Calculations!CA71</f>
        <v>14.059333333333333</v>
      </c>
      <c r="D70" s="19">
        <f>Calculations!CB71</f>
        <v>13.865333333333334</v>
      </c>
      <c r="E70" s="20">
        <f t="shared" si="6"/>
        <v>5.8575896966894464E-5</v>
      </c>
      <c r="F70" s="20">
        <f t="shared" si="6"/>
        <v>6.7006782823625545E-5</v>
      </c>
      <c r="G70" s="19">
        <f t="shared" si="4"/>
        <v>0.87417862041037309</v>
      </c>
      <c r="H70" s="21">
        <f>IF(OR(COUNT(Calculations!CE71:CP71)&lt;3,COUNT(Calculations!CQ71:DB71)&lt;3),"N/A",IF(ISERROR(TTEST(Calculations!CQ71:DB71,Calculations!CE71:CP71,2,2)),"N/A",TTEST(Calculations!CQ71:DB71,Calculations!CE71:CP71,2,2)))</f>
        <v>2.7473826584266677E-2</v>
      </c>
      <c r="I70" s="19">
        <f t="shared" si="5"/>
        <v>-1.1439309732038077</v>
      </c>
      <c r="J70" s="22" t="str">
        <f>IF(AND('Test Sample Data'!O70&gt;=35,'Control Sample Data'!O70&gt;=35),"C",IF(AND('Test Sample Data'!O70&gt;=30,'Control Sample Data'!O70&gt;=30, OR(H70&gt;=0.05, H70="N/A")),"B",IF(OR(AND('Test Sample Data'!O70&gt;=30,'Control Sample Data'!O70&lt;=30), AND('Test Sample Data'!O70&lt;=30,'Control Sample Data'!O70&gt;=30)),"A","OKAY")))</f>
        <v>C</v>
      </c>
    </row>
    <row r="71" spans="1:10" ht="15" customHeight="1" x14ac:dyDescent="0.3">
      <c r="A71" s="17" t="str">
        <f>'Gene Table'!D71</f>
        <v>FBXL12</v>
      </c>
      <c r="B71" s="18" t="s">
        <v>26912</v>
      </c>
      <c r="C71" s="19">
        <f>Calculations!CA72</f>
        <v>3.2293333333333316</v>
      </c>
      <c r="D71" s="19">
        <f>Calculations!CB72</f>
        <v>7.7086666666666659</v>
      </c>
      <c r="E71" s="20">
        <f t="shared" si="6"/>
        <v>0.10662862297454856</v>
      </c>
      <c r="F71" s="20">
        <f t="shared" si="6"/>
        <v>4.7803545295061547E-3</v>
      </c>
      <c r="G71" s="19">
        <f t="shared" si="4"/>
        <v>22.305588909022624</v>
      </c>
      <c r="H71" s="21">
        <f>IF(OR(COUNT(Calculations!CE72:CP72)&lt;3,COUNT(Calculations!CQ72:DB72)&lt;3),"N/A",IF(ISERROR(TTEST(Calculations!CQ72:DB72,Calculations!CE72:CP72,2,2)),"N/A",TTEST(Calculations!CQ72:DB72,Calculations!CE72:CP72,2,2)))</f>
        <v>1.2534975868506333E-5</v>
      </c>
      <c r="I71" s="19">
        <f t="shared" si="5"/>
        <v>22.305588909022624</v>
      </c>
      <c r="J71" s="22" t="str">
        <f>IF(AND('Test Sample Data'!O71&gt;=35,'Control Sample Data'!O71&gt;=35),"C",IF(AND('Test Sample Data'!O71&gt;=30,'Control Sample Data'!O71&gt;=30, OR(H71&gt;=0.05, H71="N/A")),"B",IF(OR(AND('Test Sample Data'!O71&gt;=30,'Control Sample Data'!O71&lt;=30), AND('Test Sample Data'!O71&lt;=30,'Control Sample Data'!O71&gt;=30)),"A","OKAY")))</f>
        <v>OKAY</v>
      </c>
    </row>
    <row r="72" spans="1:10" ht="15" customHeight="1" x14ac:dyDescent="0.3">
      <c r="A72" s="17" t="str">
        <f>'Gene Table'!D72</f>
        <v>FBXL14</v>
      </c>
      <c r="B72" s="18" t="s">
        <v>26913</v>
      </c>
      <c r="C72" s="19">
        <f>Calculations!CA73</f>
        <v>8.3459999999999983</v>
      </c>
      <c r="D72" s="19">
        <f>Calculations!CB73</f>
        <v>5.7886666666666668</v>
      </c>
      <c r="E72" s="20">
        <f t="shared" si="6"/>
        <v>3.0732908021623728E-3</v>
      </c>
      <c r="F72" s="20">
        <f t="shared" si="6"/>
        <v>1.8089963826794526E-2</v>
      </c>
      <c r="G72" s="19">
        <f t="shared" si="4"/>
        <v>0.16988927294648706</v>
      </c>
      <c r="H72" s="21">
        <f>IF(OR(COUNT(Calculations!CE73:CP73)&lt;3,COUNT(Calculations!CQ73:DB73)&lt;3),"N/A",IF(ISERROR(TTEST(Calculations!CQ73:DB73,Calculations!CE73:CP73,2,2)),"N/A",TTEST(Calculations!CQ73:DB73,Calculations!CE73:CP73,2,2)))</f>
        <v>4.8272738659638827E-5</v>
      </c>
      <c r="I72" s="19">
        <f t="shared" si="5"/>
        <v>-5.886186824255744</v>
      </c>
      <c r="J72" s="22" t="str">
        <f>IF(AND('Test Sample Data'!O72&gt;=35,'Control Sample Data'!O72&gt;=35),"C",IF(AND('Test Sample Data'!O72&gt;=30,'Control Sample Data'!O72&gt;=30, OR(H72&gt;=0.05, H72="N/A")),"B",IF(OR(AND('Test Sample Data'!O72&gt;=30,'Control Sample Data'!O72&lt;=30), AND('Test Sample Data'!O72&lt;=30,'Control Sample Data'!O72&gt;=30)),"A","OKAY")))</f>
        <v>OKAY</v>
      </c>
    </row>
    <row r="73" spans="1:10" ht="15" customHeight="1" x14ac:dyDescent="0.3">
      <c r="A73" s="17" t="str">
        <f>'Gene Table'!D73</f>
        <v>FBXL15</v>
      </c>
      <c r="B73" s="18" t="s">
        <v>26914</v>
      </c>
      <c r="C73" s="19">
        <f>Calculations!CA74</f>
        <v>-2.7073333333333331</v>
      </c>
      <c r="D73" s="19">
        <f>Calculations!CB74</f>
        <v>-2.5646666666666662</v>
      </c>
      <c r="E73" s="20">
        <f t="shared" si="6"/>
        <v>6.5311332070821635</v>
      </c>
      <c r="F73" s="20">
        <f t="shared" si="6"/>
        <v>5.9161829505587926</v>
      </c>
      <c r="G73" s="19">
        <f t="shared" si="4"/>
        <v>1.1039437525280194</v>
      </c>
      <c r="H73" s="21">
        <f>IF(OR(COUNT(Calculations!CE74:CP74)&lt;3,COUNT(Calculations!CQ74:DB74)&lt;3),"N/A",IF(ISERROR(TTEST(Calculations!CQ74:DB74,Calculations!CE74:CP74,2,2)),"N/A",TTEST(Calculations!CQ74:DB74,Calculations!CE74:CP74,2,2)))</f>
        <v>0.22547057270785462</v>
      </c>
      <c r="I73" s="19">
        <f t="shared" si="5"/>
        <v>1.1039437525280194</v>
      </c>
      <c r="J73" s="22" t="str">
        <f>IF(AND('Test Sample Data'!O73&gt;=35,'Control Sample Data'!O73&gt;=35),"C",IF(AND('Test Sample Data'!O73&gt;=30,'Control Sample Data'!O73&gt;=30, OR(H73&gt;=0.05, H73="N/A")),"B",IF(OR(AND('Test Sample Data'!O73&gt;=30,'Control Sample Data'!O73&lt;=30), AND('Test Sample Data'!O73&lt;=30,'Control Sample Data'!O73&gt;=30)),"A","OKAY")))</f>
        <v>OKAY</v>
      </c>
    </row>
    <row r="74" spans="1:10" ht="15" customHeight="1" x14ac:dyDescent="0.3">
      <c r="A74" s="17" t="str">
        <f>'Gene Table'!D74</f>
        <v>FBXL18</v>
      </c>
      <c r="B74" s="18" t="s">
        <v>26915</v>
      </c>
      <c r="C74" s="19">
        <f>Calculations!CA75</f>
        <v>8.0426666666666655</v>
      </c>
      <c r="D74" s="19">
        <f>Calculations!CB75</f>
        <v>10.095333333333334</v>
      </c>
      <c r="E74" s="20">
        <f t="shared" si="6"/>
        <v>3.7924170307093046E-3</v>
      </c>
      <c r="F74" s="20">
        <f t="shared" si="6"/>
        <v>9.1411713632865484E-4</v>
      </c>
      <c r="G74" s="19">
        <f t="shared" si="4"/>
        <v>4.1487210774110324</v>
      </c>
      <c r="H74" s="21">
        <f>IF(OR(COUNT(Calculations!CE75:CP75)&lt;3,COUNT(Calculations!CQ75:DB75)&lt;3),"N/A",IF(ISERROR(TTEST(Calculations!CQ75:DB75,Calculations!CE75:CP75,2,2)),"N/A",TTEST(Calculations!CQ75:DB75,Calculations!CE75:CP75,2,2)))</f>
        <v>2.0198215499053692E-4</v>
      </c>
      <c r="I74" s="19">
        <f t="shared" si="5"/>
        <v>4.1487210774110324</v>
      </c>
      <c r="J74" s="22" t="str">
        <f>IF(AND('Test Sample Data'!O74&gt;=35,'Control Sample Data'!O74&gt;=35),"C",IF(AND('Test Sample Data'!O74&gt;=30,'Control Sample Data'!O74&gt;=30, OR(H74&gt;=0.05, H74="N/A")),"B",IF(OR(AND('Test Sample Data'!O74&gt;=30,'Control Sample Data'!O74&lt;=30), AND('Test Sample Data'!O74&lt;=30,'Control Sample Data'!O74&gt;=30)),"A","OKAY")))</f>
        <v>A</v>
      </c>
    </row>
    <row r="75" spans="1:10" ht="15" customHeight="1" x14ac:dyDescent="0.3">
      <c r="A75" s="17" t="str">
        <f>'Gene Table'!D75</f>
        <v>FBXL2</v>
      </c>
      <c r="B75" s="18" t="s">
        <v>305</v>
      </c>
      <c r="C75" s="19">
        <f>Calculations!CA76</f>
        <v>7.529333333333331</v>
      </c>
      <c r="D75" s="19">
        <f>Calculations!CB76</f>
        <v>6.9753333333333325</v>
      </c>
      <c r="E75" s="20">
        <f t="shared" si="6"/>
        <v>5.4130846582026663E-3</v>
      </c>
      <c r="F75" s="20">
        <f t="shared" si="6"/>
        <v>7.9472236838466839E-3</v>
      </c>
      <c r="G75" s="19">
        <f t="shared" si="4"/>
        <v>0.68112901732024467</v>
      </c>
      <c r="H75" s="21">
        <f>IF(OR(COUNT(Calculations!CE76:CP76)&lt;3,COUNT(Calculations!CQ76:DB76)&lt;3),"N/A",IF(ISERROR(TTEST(Calculations!CQ76:DB76,Calculations!CE76:CP76,2,2)),"N/A",TTEST(Calculations!CQ76:DB76,Calculations!CE76:CP76,2,2)))</f>
        <v>2.6748569279402949E-2</v>
      </c>
      <c r="I75" s="19">
        <f t="shared" si="5"/>
        <v>-1.4681506360341019</v>
      </c>
      <c r="J75" s="22" t="str">
        <f>IF(AND('Test Sample Data'!O75&gt;=35,'Control Sample Data'!O75&gt;=35),"C",IF(AND('Test Sample Data'!O75&gt;=30,'Control Sample Data'!O75&gt;=30, OR(H75&gt;=0.05, H75="N/A")),"B",IF(OR(AND('Test Sample Data'!O75&gt;=30,'Control Sample Data'!O75&lt;=30), AND('Test Sample Data'!O75&lt;=30,'Control Sample Data'!O75&gt;=30)),"A","OKAY")))</f>
        <v>OKAY</v>
      </c>
    </row>
    <row r="76" spans="1:10" ht="15" customHeight="1" x14ac:dyDescent="0.3">
      <c r="A76" s="17" t="str">
        <f>'Gene Table'!D76</f>
        <v>FBXL20</v>
      </c>
      <c r="B76" s="18" t="s">
        <v>306</v>
      </c>
      <c r="C76" s="19">
        <f>Calculations!CA77</f>
        <v>-3.0306666666666673</v>
      </c>
      <c r="D76" s="19">
        <f>Calculations!CB77</f>
        <v>1.9019999999999999</v>
      </c>
      <c r="E76" s="20">
        <f t="shared" si="6"/>
        <v>8.1718723401511948</v>
      </c>
      <c r="F76" s="20">
        <f t="shared" si="6"/>
        <v>0.26757217460665605</v>
      </c>
      <c r="G76" s="19">
        <f t="shared" si="4"/>
        <v>30.540815210566045</v>
      </c>
      <c r="H76" s="21">
        <f>IF(OR(COUNT(Calculations!CE77:CP77)&lt;3,COUNT(Calculations!CQ77:DB77)&lt;3),"N/A",IF(ISERROR(TTEST(Calculations!CQ77:DB77,Calculations!CE77:CP77,2,2)),"N/A",TTEST(Calculations!CQ77:DB77,Calculations!CE77:CP77,2,2)))</f>
        <v>1.0672257961667427E-5</v>
      </c>
      <c r="I76" s="19">
        <f t="shared" si="5"/>
        <v>30.540815210566045</v>
      </c>
      <c r="J76" s="22" t="str">
        <f>IF(AND('Test Sample Data'!O76&gt;=35,'Control Sample Data'!O76&gt;=35),"C",IF(AND('Test Sample Data'!O76&gt;=30,'Control Sample Data'!O76&gt;=30, OR(H76&gt;=0.05, H76="N/A")),"B",IF(OR(AND('Test Sample Data'!O76&gt;=30,'Control Sample Data'!O76&lt;=30), AND('Test Sample Data'!O76&lt;=30,'Control Sample Data'!O76&gt;=30)),"A","OKAY")))</f>
        <v>OKAY</v>
      </c>
    </row>
    <row r="77" spans="1:10" ht="15" customHeight="1" x14ac:dyDescent="0.3">
      <c r="A77" s="17" t="str">
        <f>'Gene Table'!D77</f>
        <v>FBXL3</v>
      </c>
      <c r="B77" s="18" t="s">
        <v>307</v>
      </c>
      <c r="C77" s="19">
        <f>Calculations!CA78</f>
        <v>9.4493333333333318</v>
      </c>
      <c r="D77" s="19">
        <f>Calculations!CB78</f>
        <v>13.115333333333334</v>
      </c>
      <c r="E77" s="20">
        <f t="shared" si="6"/>
        <v>1.4304320347015619E-3</v>
      </c>
      <c r="F77" s="20">
        <f t="shared" si="6"/>
        <v>1.1269152694814175E-4</v>
      </c>
      <c r="G77" s="19">
        <f t="shared" si="4"/>
        <v>12.693341491058298</v>
      </c>
      <c r="H77" s="21">
        <f>IF(OR(COUNT(Calculations!CE78:CP78)&lt;3,COUNT(Calculations!CQ78:DB78)&lt;3),"N/A",IF(ISERROR(TTEST(Calculations!CQ78:DB78,Calculations!CE78:CP78,2,2)),"N/A",TTEST(Calculations!CQ78:DB78,Calculations!CE78:CP78,2,2)))</f>
        <v>5.3090413985935555E-4</v>
      </c>
      <c r="I77" s="19">
        <f t="shared" si="5"/>
        <v>12.693341491058298</v>
      </c>
      <c r="J77" s="22" t="str">
        <f>IF(AND('Test Sample Data'!O77&gt;=35,'Control Sample Data'!O77&gt;=35),"C",IF(AND('Test Sample Data'!O77&gt;=30,'Control Sample Data'!O77&gt;=30, OR(H77&gt;=0.05, H77="N/A")),"B",IF(OR(AND('Test Sample Data'!O77&gt;=30,'Control Sample Data'!O77&lt;=30), AND('Test Sample Data'!O77&lt;=30,'Control Sample Data'!O77&gt;=30)),"A","OKAY")))</f>
        <v>OKAY</v>
      </c>
    </row>
    <row r="78" spans="1:10" ht="15" customHeight="1" x14ac:dyDescent="0.3">
      <c r="A78" s="17" t="str">
        <f>'Gene Table'!D78</f>
        <v>FBXL4</v>
      </c>
      <c r="B78" s="18" t="s">
        <v>308</v>
      </c>
      <c r="C78" s="19">
        <f>Calculations!CA79</f>
        <v>5.2159999999999984</v>
      </c>
      <c r="D78" s="19">
        <f>Calculations!CB79</f>
        <v>0.56199999999999994</v>
      </c>
      <c r="E78" s="20">
        <f t="shared" si="6"/>
        <v>2.6904662135590774E-2</v>
      </c>
      <c r="F78" s="20">
        <f t="shared" si="6"/>
        <v>0.6773624887426839</v>
      </c>
      <c r="G78" s="19">
        <f t="shared" si="4"/>
        <v>3.9719740290802115E-2</v>
      </c>
      <c r="H78" s="21">
        <f>IF(OR(COUNT(Calculations!CE79:CP79)&lt;3,COUNT(Calculations!CQ79:DB79)&lt;3),"N/A",IF(ISERROR(TTEST(Calculations!CQ79:DB79,Calculations!CE79:CP79,2,2)),"N/A",TTEST(Calculations!CQ79:DB79,Calculations!CE79:CP79,2,2)))</f>
        <v>5.9959934470598408E-5</v>
      </c>
      <c r="I78" s="19">
        <f t="shared" si="5"/>
        <v>-25.176398251314087</v>
      </c>
      <c r="J78" s="22" t="str">
        <f>IF(AND('Test Sample Data'!O78&gt;=35,'Control Sample Data'!O78&gt;=35),"C",IF(AND('Test Sample Data'!O78&gt;=30,'Control Sample Data'!O78&gt;=30, OR(H78&gt;=0.05, H78="N/A")),"B",IF(OR(AND('Test Sample Data'!O78&gt;=30,'Control Sample Data'!O78&lt;=30), AND('Test Sample Data'!O78&lt;=30,'Control Sample Data'!O78&gt;=30)),"A","OKAY")))</f>
        <v>OKAY</v>
      </c>
    </row>
    <row r="79" spans="1:10" ht="15" customHeight="1" x14ac:dyDescent="0.3">
      <c r="A79" s="17" t="str">
        <f>'Gene Table'!D79</f>
        <v>FBXL5</v>
      </c>
      <c r="B79" s="18" t="s">
        <v>309</v>
      </c>
      <c r="C79" s="19">
        <f>Calculations!CA80</f>
        <v>5.6726666666666672</v>
      </c>
      <c r="D79" s="19">
        <f>Calculations!CB80</f>
        <v>7.9619999999999997</v>
      </c>
      <c r="E79" s="20">
        <f t="shared" si="6"/>
        <v>1.9604563538379992E-2</v>
      </c>
      <c r="F79" s="20">
        <f t="shared" si="6"/>
        <v>4.0105060379687493E-3</v>
      </c>
      <c r="G79" s="19">
        <f t="shared" si="4"/>
        <v>4.8883017137431759</v>
      </c>
      <c r="H79" s="21">
        <f>IF(OR(COUNT(Calculations!CE80:CP80)&lt;3,COUNT(Calculations!CQ80:DB80)&lt;3),"N/A",IF(ISERROR(TTEST(Calculations!CQ80:DB80,Calculations!CE80:CP80,2,2)),"N/A",TTEST(Calculations!CQ80:DB80,Calculations!CE80:CP80,2,2)))</f>
        <v>7.8825778032099423E-4</v>
      </c>
      <c r="I79" s="19">
        <f t="shared" si="5"/>
        <v>4.8883017137431759</v>
      </c>
      <c r="J79" s="22" t="str">
        <f>IF(AND('Test Sample Data'!O79&gt;=35,'Control Sample Data'!O79&gt;=35),"C",IF(AND('Test Sample Data'!O79&gt;=30,'Control Sample Data'!O79&gt;=30, OR(H79&gt;=0.05, H79="N/A")),"B",IF(OR(AND('Test Sample Data'!O79&gt;=30,'Control Sample Data'!O79&lt;=30), AND('Test Sample Data'!O79&lt;=30,'Control Sample Data'!O79&gt;=30)),"A","OKAY")))</f>
        <v>OKAY</v>
      </c>
    </row>
    <row r="80" spans="1:10" ht="15" customHeight="1" x14ac:dyDescent="0.3">
      <c r="A80" s="17" t="str">
        <f>'Gene Table'!D80</f>
        <v>FBXO11</v>
      </c>
      <c r="B80" s="18" t="s">
        <v>310</v>
      </c>
      <c r="C80" s="19">
        <f>Calculations!CA81</f>
        <v>5.105999999999999</v>
      </c>
      <c r="D80" s="19">
        <f>Calculations!CB81</f>
        <v>5.1119999999999992</v>
      </c>
      <c r="E80" s="20">
        <f t="shared" si="6"/>
        <v>2.9036271070341069E-2</v>
      </c>
      <c r="F80" s="20">
        <f t="shared" si="6"/>
        <v>2.8915763376182898E-2</v>
      </c>
      <c r="G80" s="19">
        <f t="shared" si="4"/>
        <v>1.0041675432389736</v>
      </c>
      <c r="H80" s="21">
        <f>IF(OR(COUNT(Calculations!CE81:CP81)&lt;3,COUNT(Calculations!CQ81:DB81)&lt;3),"N/A",IF(ISERROR(TTEST(Calculations!CQ81:DB81,Calculations!CE81:CP81,2,2)),"N/A",TTEST(Calculations!CQ81:DB81,Calculations!CE81:CP81,2,2)))</f>
        <v>0.94108436361377878</v>
      </c>
      <c r="I80" s="19">
        <f t="shared" si="5"/>
        <v>1.0041675432389736</v>
      </c>
      <c r="J80" s="22" t="str">
        <f>IF(AND('Test Sample Data'!O80&gt;=35,'Control Sample Data'!O80&gt;=35),"C",IF(AND('Test Sample Data'!O80&gt;=30,'Control Sample Data'!O80&gt;=30, OR(H80&gt;=0.05, H80="N/A")),"B",IF(OR(AND('Test Sample Data'!O80&gt;=30,'Control Sample Data'!O80&lt;=30), AND('Test Sample Data'!O80&lt;=30,'Control Sample Data'!O80&gt;=30)),"A","OKAY")))</f>
        <v>OKAY</v>
      </c>
    </row>
    <row r="81" spans="1:10" ht="15" customHeight="1" x14ac:dyDescent="0.3">
      <c r="A81" s="17" t="str">
        <f>'Gene Table'!D81</f>
        <v>FBXO18</v>
      </c>
      <c r="B81" s="18" t="s">
        <v>311</v>
      </c>
      <c r="C81" s="19">
        <f>Calculations!CA82</f>
        <v>8.2593333333333323</v>
      </c>
      <c r="D81" s="19">
        <f>Calculations!CB82</f>
        <v>9.2486666666666668</v>
      </c>
      <c r="E81" s="20">
        <f t="shared" si="6"/>
        <v>3.2635699264067673E-3</v>
      </c>
      <c r="F81" s="20">
        <f t="shared" si="6"/>
        <v>1.6438943902173618E-3</v>
      </c>
      <c r="G81" s="19">
        <f t="shared" si="4"/>
        <v>1.9852673905500986</v>
      </c>
      <c r="H81" s="21">
        <f>IF(OR(COUNT(Calculations!CE82:CP82)&lt;3,COUNT(Calculations!CQ82:DB82)&lt;3),"N/A",IF(ISERROR(TTEST(Calculations!CQ82:DB82,Calculations!CE82:CP82,2,2)),"N/A",TTEST(Calculations!CQ82:DB82,Calculations!CE82:CP82,2,2)))</f>
        <v>2.0339255037138889E-4</v>
      </c>
      <c r="I81" s="19">
        <f t="shared" si="5"/>
        <v>1.9852673905500986</v>
      </c>
      <c r="J81" s="22" t="str">
        <f>IF(AND('Test Sample Data'!O81&gt;=35,'Control Sample Data'!O81&gt;=35),"C",IF(AND('Test Sample Data'!O81&gt;=30,'Control Sample Data'!O81&gt;=30, OR(H81&gt;=0.05, H81="N/A")),"B",IF(OR(AND('Test Sample Data'!O81&gt;=30,'Control Sample Data'!O81&lt;=30), AND('Test Sample Data'!O81&lt;=30,'Control Sample Data'!O81&gt;=30)),"A","OKAY")))</f>
        <v>A</v>
      </c>
    </row>
    <row r="82" spans="1:10" ht="15" customHeight="1" x14ac:dyDescent="0.3">
      <c r="A82" s="17" t="str">
        <f>'Gene Table'!D82</f>
        <v>FBXO2</v>
      </c>
      <c r="B82" s="18" t="s">
        <v>312</v>
      </c>
      <c r="C82" s="19">
        <f>Calculations!CA83</f>
        <v>8.7359999999999989</v>
      </c>
      <c r="D82" s="19">
        <f>Calculations!CB83</f>
        <v>3.6120000000000005</v>
      </c>
      <c r="E82" s="20">
        <f t="shared" si="6"/>
        <v>2.3453191943070507E-3</v>
      </c>
      <c r="F82" s="20">
        <f t="shared" si="6"/>
        <v>8.178612946593812E-2</v>
      </c>
      <c r="G82" s="19">
        <f t="shared" si="4"/>
        <v>2.8676246322230196E-2</v>
      </c>
      <c r="H82" s="21">
        <f>IF(OR(COUNT(Calculations!CE83:CP83)&lt;3,COUNT(Calculations!CQ83:DB83)&lt;3),"N/A",IF(ISERROR(TTEST(Calculations!CQ83:DB83,Calculations!CE83:CP83,2,2)),"N/A",TTEST(Calculations!CQ83:DB83,Calculations!CE83:CP83,2,2)))</f>
        <v>5.2489771161391946E-4</v>
      </c>
      <c r="I82" s="19">
        <f t="shared" si="5"/>
        <v>-34.872067590826454</v>
      </c>
      <c r="J82" s="22" t="str">
        <f>IF(AND('Test Sample Data'!O82&gt;=35,'Control Sample Data'!O82&gt;=35),"C",IF(AND('Test Sample Data'!O82&gt;=30,'Control Sample Data'!O82&gt;=30, OR(H82&gt;=0.05, H82="N/A")),"B",IF(OR(AND('Test Sample Data'!O82&gt;=30,'Control Sample Data'!O82&lt;=30), AND('Test Sample Data'!O82&lt;=30,'Control Sample Data'!O82&gt;=30)),"A","OKAY")))</f>
        <v>OKAY</v>
      </c>
    </row>
    <row r="83" spans="1:10" ht="15" customHeight="1" x14ac:dyDescent="0.3">
      <c r="A83" s="17" t="str">
        <f>'Gene Table'!D83</f>
        <v>FBXO21</v>
      </c>
      <c r="B83" s="23" t="s">
        <v>313</v>
      </c>
      <c r="C83" s="19">
        <f>Calculations!CA84</f>
        <v>11.829333333333331</v>
      </c>
      <c r="D83" s="19">
        <f>Calculations!CB84</f>
        <v>13.865333333333334</v>
      </c>
      <c r="E83" s="20">
        <f t="shared" si="6"/>
        <v>2.7479943658151827E-4</v>
      </c>
      <c r="F83" s="20">
        <f t="shared" si="6"/>
        <v>6.7006782823625545E-5</v>
      </c>
      <c r="G83" s="19">
        <f t="shared" si="4"/>
        <v>4.1010689515543834</v>
      </c>
      <c r="H83" s="21">
        <f>IF(OR(COUNT(Calculations!CE84:CP84)&lt;3,COUNT(Calculations!CQ84:DB84)&lt;3),"N/A",IF(ISERROR(TTEST(Calculations!CQ84:DB84,Calculations!CE84:CP84,2,2)),"N/A",TTEST(Calculations!CQ84:DB84,Calculations!CE84:CP84,2,2)))</f>
        <v>1.6679652557814142E-2</v>
      </c>
      <c r="I83" s="19">
        <f t="shared" si="5"/>
        <v>4.1010689515543834</v>
      </c>
      <c r="J83" s="22" t="str">
        <f>IF(AND('Test Sample Data'!O83&gt;=35,'Control Sample Data'!O83&gt;=35),"C",IF(AND('Test Sample Data'!O83&gt;=30,'Control Sample Data'!O83&gt;=30, OR(H83&gt;=0.05, H83="N/A")),"B",IF(OR(AND('Test Sample Data'!O83&gt;=30,'Control Sample Data'!O83&lt;=30), AND('Test Sample Data'!O83&lt;=30,'Control Sample Data'!O83&gt;=30)),"A","OKAY")))</f>
        <v>OKAY</v>
      </c>
    </row>
    <row r="84" spans="1:10" ht="15" customHeight="1" x14ac:dyDescent="0.3">
      <c r="A84" s="17" t="str">
        <f>'Gene Table'!D84</f>
        <v>FBXO25</v>
      </c>
      <c r="B84" s="18" t="s">
        <v>314</v>
      </c>
      <c r="C84" s="19">
        <f>Calculations!CA85</f>
        <v>7.485999999999998</v>
      </c>
      <c r="D84" s="19">
        <f>Calculations!CB85</f>
        <v>5.7519999999999998</v>
      </c>
      <c r="E84" s="20">
        <f t="shared" si="6"/>
        <v>5.5781405456447912E-3</v>
      </c>
      <c r="F84" s="20">
        <f t="shared" si="6"/>
        <v>1.8555619782397038E-2</v>
      </c>
      <c r="G84" s="19">
        <f t="shared" si="4"/>
        <v>0.30061731222454485</v>
      </c>
      <c r="H84" s="21">
        <f>IF(OR(COUNT(Calculations!CE85:CP85)&lt;3,COUNT(Calculations!CQ85:DB85)&lt;3),"N/A",IF(ISERROR(TTEST(Calculations!CQ85:DB85,Calculations!CE85:CP85,2,2)),"N/A",TTEST(Calculations!CQ85:DB85,Calculations!CE85:CP85,2,2)))</f>
        <v>1.2227130819853112E-4</v>
      </c>
      <c r="I84" s="19">
        <f t="shared" si="5"/>
        <v>-3.3264883934996203</v>
      </c>
      <c r="J84" s="22" t="str">
        <f>IF(AND('Test Sample Data'!O84&gt;=35,'Control Sample Data'!O84&gt;=35),"C",IF(AND('Test Sample Data'!O84&gt;=30,'Control Sample Data'!O84&gt;=30, OR(H84&gt;=0.05, H84="N/A")),"B",IF(OR(AND('Test Sample Data'!O84&gt;=30,'Control Sample Data'!O84&lt;=30), AND('Test Sample Data'!O84&lt;=30,'Control Sample Data'!O84&gt;=30)),"A","OKAY")))</f>
        <v>OKAY</v>
      </c>
    </row>
    <row r="85" spans="1:10" ht="15" customHeight="1" x14ac:dyDescent="0.3">
      <c r="A85" s="17" t="str">
        <f>'Gene Table'!D85</f>
        <v>FBXO3</v>
      </c>
      <c r="B85" s="18" t="s">
        <v>315</v>
      </c>
      <c r="C85" s="19">
        <f>Calculations!CA86</f>
        <v>5.7493333333333325</v>
      </c>
      <c r="D85" s="19">
        <f>Calculations!CB86</f>
        <v>5.1520000000000001</v>
      </c>
      <c r="E85" s="20">
        <f t="shared" si="6"/>
        <v>1.8589949568177111E-2</v>
      </c>
      <c r="F85" s="20">
        <f t="shared" si="6"/>
        <v>2.8125060306047247E-2</v>
      </c>
      <c r="G85" s="19">
        <f t="shared" si="4"/>
        <v>0.6609745673747065</v>
      </c>
      <c r="H85" s="21">
        <f>IF(OR(COUNT(Calculations!CE86:CP86)&lt;3,COUNT(Calculations!CQ86:DB86)&lt;3),"N/A",IF(ISERROR(TTEST(Calculations!CQ86:DB86,Calculations!CE86:CP86,2,2)),"N/A",TTEST(Calculations!CQ86:DB86,Calculations!CE86:CP86,2,2)))</f>
        <v>2.9515612593793784E-4</v>
      </c>
      <c r="I85" s="19">
        <f t="shared" si="5"/>
        <v>-1.5129175150745247</v>
      </c>
      <c r="J85" s="22" t="str">
        <f>IF(AND('Test Sample Data'!O85&gt;=35,'Control Sample Data'!O85&gt;=35),"C",IF(AND('Test Sample Data'!O85&gt;=30,'Control Sample Data'!O85&gt;=30, OR(H85&gt;=0.05, H85="N/A")),"B",IF(OR(AND('Test Sample Data'!O85&gt;=30,'Control Sample Data'!O85&lt;=30), AND('Test Sample Data'!O85&lt;=30,'Control Sample Data'!O85&gt;=30)),"A","OKAY")))</f>
        <v>OKAY</v>
      </c>
    </row>
    <row r="86" spans="1:10" ht="15" customHeight="1" x14ac:dyDescent="0.3">
      <c r="A86" s="17" t="str">
        <f>'Gene Table'!D86</f>
        <v>FBXO30</v>
      </c>
      <c r="B86" s="18" t="s">
        <v>316</v>
      </c>
      <c r="C86" s="19">
        <f>Calculations!CA87</f>
        <v>-0.77733333333333476</v>
      </c>
      <c r="D86" s="19">
        <f>Calculations!CB87</f>
        <v>1.1320000000000003</v>
      </c>
      <c r="E86" s="20">
        <f t="shared" si="6"/>
        <v>1.7139598726096961</v>
      </c>
      <c r="F86" s="20">
        <f t="shared" si="6"/>
        <v>0.45628274427172583</v>
      </c>
      <c r="G86" s="19">
        <f t="shared" si="4"/>
        <v>3.7563547912497812</v>
      </c>
      <c r="H86" s="21">
        <f>IF(OR(COUNT(Calculations!CE87:CP87)&lt;3,COUNT(Calculations!CQ87:DB87)&lt;3),"N/A",IF(ISERROR(TTEST(Calculations!CQ87:DB87,Calculations!CE87:CP87,2,2)),"N/A",TTEST(Calculations!CQ87:DB87,Calculations!CE87:CP87,2,2)))</f>
        <v>7.8702374041722098E-7</v>
      </c>
      <c r="I86" s="24">
        <f t="shared" si="5"/>
        <v>3.7563547912497812</v>
      </c>
      <c r="J86" s="22" t="str">
        <f>IF(AND('Test Sample Data'!O86&gt;=35,'Control Sample Data'!O86&gt;=35),"C",IF(AND('Test Sample Data'!O86&gt;=30,'Control Sample Data'!O86&gt;=30, OR(H86&gt;=0.05, H86="N/A")),"B",IF(OR(AND('Test Sample Data'!O86&gt;=30,'Control Sample Data'!O86&lt;=30), AND('Test Sample Data'!O86&lt;=30,'Control Sample Data'!O86&gt;=30)),"A","OKAY")))</f>
        <v>OKAY</v>
      </c>
    </row>
    <row r="87" spans="1:10" ht="15" customHeight="1" x14ac:dyDescent="0.3">
      <c r="A87" s="17" t="str">
        <f>'Gene Table'!D87</f>
        <v>FBXO31</v>
      </c>
      <c r="B87" s="18" t="s">
        <v>26916</v>
      </c>
      <c r="C87" s="19">
        <f>Calculations!CA88</f>
        <v>-6.4306666666666672</v>
      </c>
      <c r="D87" s="19">
        <f>Calculations!CB88</f>
        <v>-7.0579999999999998</v>
      </c>
      <c r="E87" s="20">
        <f t="shared" si="6"/>
        <v>86.26280158924564</v>
      </c>
      <c r="F87" s="20">
        <f t="shared" si="6"/>
        <v>133.25076450356624</v>
      </c>
      <c r="G87" s="19">
        <f t="shared" si="4"/>
        <v>0.64737190747552487</v>
      </c>
      <c r="H87" s="21">
        <f>IF(OR(COUNT(Calculations!CE88:CP88)&lt;3,COUNT(Calculations!CQ88:DB88)&lt;3),"N/A",IF(ISERROR(TTEST(Calculations!CQ88:DB88,Calculations!CE88:CP88,2,2)),"N/A",TTEST(Calculations!CQ88:DB88,Calculations!CE88:CP88,2,2)))</f>
        <v>1.5695537010205519E-2</v>
      </c>
      <c r="I87" s="19">
        <f t="shared" si="5"/>
        <v>-1.5447071280858862</v>
      </c>
      <c r="J87" s="22" t="str">
        <f>IF(AND('Test Sample Data'!O87&gt;=35,'Control Sample Data'!O87&gt;=35),"C",IF(AND('Test Sample Data'!O87&gt;=30,'Control Sample Data'!O87&gt;=30, OR(H87&gt;=0.05, H87="N/A")),"B",IF(OR(AND('Test Sample Data'!O87&gt;=30,'Control Sample Data'!O87&lt;=30), AND('Test Sample Data'!O87&lt;=30,'Control Sample Data'!O87&gt;=30)),"A","OKAY")))</f>
        <v>OKAY</v>
      </c>
    </row>
    <row r="88" spans="1:10" ht="15" customHeight="1" x14ac:dyDescent="0.3">
      <c r="A88" s="17" t="str">
        <f>'Gene Table'!D88</f>
        <v>FBXO32</v>
      </c>
      <c r="B88" s="18" t="s">
        <v>26917</v>
      </c>
      <c r="C88" s="19">
        <f>Calculations!CA89</f>
        <v>3.4893333333333332</v>
      </c>
      <c r="D88" s="19">
        <f>Calculations!CB89</f>
        <v>3.3586666666666667</v>
      </c>
      <c r="E88" s="20">
        <f t="shared" si="6"/>
        <v>8.9044274911327673E-2</v>
      </c>
      <c r="F88" s="20">
        <f t="shared" si="6"/>
        <v>9.7485626686973359E-2</v>
      </c>
      <c r="G88" s="19">
        <f t="shared" si="4"/>
        <v>0.91340926798623456</v>
      </c>
      <c r="H88" s="21">
        <f>IF(OR(COUNT(Calculations!CE89:CP89)&lt;3,COUNT(Calculations!CQ89:DB89)&lt;3),"N/A",IF(ISERROR(TTEST(Calculations!CQ89:DB89,Calculations!CE89:CP89,2,2)),"N/A",TTEST(Calculations!CQ89:DB89,Calculations!CE89:CP89,2,2)))</f>
        <v>0.72932501737665056</v>
      </c>
      <c r="I88" s="19">
        <f t="shared" si="5"/>
        <v>-1.0947994891760506</v>
      </c>
      <c r="J88" s="22" t="str">
        <f>IF(AND('Test Sample Data'!O88&gt;=35,'Control Sample Data'!O88&gt;=35),"C",IF(AND('Test Sample Data'!O88&gt;=30,'Control Sample Data'!O88&gt;=30, OR(H88&gt;=0.05, H88="N/A")),"B",IF(OR(AND('Test Sample Data'!O88&gt;=30,'Control Sample Data'!O88&lt;=30), AND('Test Sample Data'!O88&lt;=30,'Control Sample Data'!O88&gt;=30)),"A","OKAY")))</f>
        <v>OKAY</v>
      </c>
    </row>
    <row r="89" spans="1:10" ht="15" customHeight="1" x14ac:dyDescent="0.3">
      <c r="A89" s="17" t="str">
        <f>'Gene Table'!D89</f>
        <v>FBXO33</v>
      </c>
      <c r="B89" s="25" t="s">
        <v>26918</v>
      </c>
      <c r="C89" s="19">
        <f>Calculations!CA90</f>
        <v>-2.0306666666666664</v>
      </c>
      <c r="D89" s="19">
        <f>Calculations!CB90</f>
        <v>-2.5846666666666671</v>
      </c>
      <c r="E89" s="20">
        <f t="shared" si="6"/>
        <v>4.0859361700755956</v>
      </c>
      <c r="F89" s="20">
        <f t="shared" si="6"/>
        <v>5.998769786891236</v>
      </c>
      <c r="G89" s="19">
        <f t="shared" si="4"/>
        <v>0.68112901732024378</v>
      </c>
      <c r="H89" s="21">
        <f>IF(OR(COUNT(Calculations!CE90:CP90)&lt;3,COUNT(Calculations!CQ90:DB90)&lt;3),"N/A",IF(ISERROR(TTEST(Calculations!CQ90:DB90,Calculations!CE90:CP90,2,2)),"N/A",TTEST(Calculations!CQ90:DB90,Calculations!CE90:CP90,2,2)))</f>
        <v>2.5809219624447718E-3</v>
      </c>
      <c r="I89" s="19">
        <f t="shared" si="5"/>
        <v>-1.4681506360341039</v>
      </c>
      <c r="J89" s="22" t="str">
        <f>IF(AND('Test Sample Data'!O89&gt;=35,'Control Sample Data'!O89&gt;=35),"C",IF(AND('Test Sample Data'!O89&gt;=30,'Control Sample Data'!O89&gt;=30, OR(H89&gt;=0.05, H89="N/A")),"B",IF(OR(AND('Test Sample Data'!O89&gt;=30,'Control Sample Data'!O89&lt;=30), AND('Test Sample Data'!O89&lt;=30,'Control Sample Data'!O89&gt;=30)),"A","OKAY")))</f>
        <v>OKAY</v>
      </c>
    </row>
    <row r="90" spans="1:10" ht="15" customHeight="1" x14ac:dyDescent="0.3">
      <c r="A90" s="17" t="str">
        <f>'Gene Table'!D90</f>
        <v>FBXO4</v>
      </c>
      <c r="B90" s="18" t="s">
        <v>26919</v>
      </c>
      <c r="C90" s="19">
        <f>Calculations!CA91</f>
        <v>-2.704000000000002</v>
      </c>
      <c r="D90" s="19">
        <f>Calculations!CB91</f>
        <v>-3.2446666666666659</v>
      </c>
      <c r="E90" s="20">
        <f t="shared" si="6"/>
        <v>6.5160605045617306</v>
      </c>
      <c r="F90" s="20">
        <f t="shared" si="6"/>
        <v>9.4785519040038793</v>
      </c>
      <c r="G90" s="19">
        <f t="shared" si="4"/>
        <v>0.68745316484570296</v>
      </c>
      <c r="H90" s="21">
        <f>IF(OR(COUNT(Calculations!CE91:CP91)&lt;3,COUNT(Calculations!CQ91:DB91)&lt;3),"N/A",IF(ISERROR(TTEST(Calculations!CQ91:DB91,Calculations!CE91:CP91,2,2)),"N/A",TTEST(Calculations!CQ91:DB91,Calculations!CE91:CP91,2,2)))</f>
        <v>3.4227520676125928E-4</v>
      </c>
      <c r="I90" s="19">
        <f t="shared" si="5"/>
        <v>-1.4546445505483234</v>
      </c>
      <c r="J90" s="22" t="str">
        <f>IF(AND('Test Sample Data'!O90&gt;=35,'Control Sample Data'!O90&gt;=35),"C",IF(AND('Test Sample Data'!O90&gt;=30,'Control Sample Data'!O90&gt;=30, OR(H90&gt;=0.05, H90="N/A")),"B",IF(OR(AND('Test Sample Data'!O90&gt;=30,'Control Sample Data'!O90&lt;=30), AND('Test Sample Data'!O90&lt;=30,'Control Sample Data'!O90&gt;=30)),"A","OKAY")))</f>
        <v>OKAY</v>
      </c>
    </row>
    <row r="91" spans="1:10" ht="15" customHeight="1" x14ac:dyDescent="0.3">
      <c r="A91" s="17" t="str">
        <f>'Gene Table'!D91</f>
        <v>FBXO43</v>
      </c>
      <c r="B91" s="18" t="s">
        <v>26920</v>
      </c>
      <c r="C91" s="19">
        <f>Calculations!CA92</f>
        <v>-3.7373333333333343</v>
      </c>
      <c r="D91" s="19">
        <f>Calculations!CB92</f>
        <v>-3.8313333333333333</v>
      </c>
      <c r="E91" s="20">
        <f t="shared" si="6"/>
        <v>13.336732398079608</v>
      </c>
      <c r="F91" s="20">
        <f t="shared" si="6"/>
        <v>14.234632415128793</v>
      </c>
      <c r="G91" s="19">
        <f t="shared" si="4"/>
        <v>0.93692144687242629</v>
      </c>
      <c r="H91" s="21">
        <f>IF(OR(COUNT(Calculations!CE92:CP92)&lt;3,COUNT(Calculations!CQ92:DB92)&lt;3),"N/A",IF(ISERROR(TTEST(Calculations!CQ92:DB92,Calculations!CE92:CP92,2,2)),"N/A",TTEST(Calculations!CQ92:DB92,Calculations!CE92:CP92,2,2)))</f>
        <v>0.23860683374314581</v>
      </c>
      <c r="I91" s="19">
        <f t="shared" si="5"/>
        <v>-1.0673253380399592</v>
      </c>
      <c r="J91" s="22" t="str">
        <f>IF(AND('Test Sample Data'!O91&gt;=35,'Control Sample Data'!O91&gt;=35),"C",IF(AND('Test Sample Data'!O91&gt;=30,'Control Sample Data'!O91&gt;=30, OR(H91&gt;=0.05, H91="N/A")),"B",IF(OR(AND('Test Sample Data'!O91&gt;=30,'Control Sample Data'!O91&lt;=30), AND('Test Sample Data'!O91&lt;=30,'Control Sample Data'!O91&gt;=30)),"A","OKAY")))</f>
        <v>OKAY</v>
      </c>
    </row>
    <row r="92" spans="1:10" ht="15" customHeight="1" x14ac:dyDescent="0.3">
      <c r="A92" s="17" t="str">
        <f>'Gene Table'!D92</f>
        <v>FBXO44</v>
      </c>
      <c r="B92" s="18" t="s">
        <v>26921</v>
      </c>
      <c r="C92" s="19">
        <f>Calculations!CA93</f>
        <v>14.059333333333333</v>
      </c>
      <c r="D92" s="19">
        <f>Calculations!CB93</f>
        <v>13.865333333333334</v>
      </c>
      <c r="E92" s="20">
        <f t="shared" ref="E92:E155" si="7">IF(ISERROR(2^-C92),"N/A",2^-C92)</f>
        <v>5.8575896966894464E-5</v>
      </c>
      <c r="F92" s="20">
        <f t="shared" ref="F92:F155" si="8">IF(ISERROR(2^-D92),"N/A",2^-D92)</f>
        <v>6.7006782823625545E-5</v>
      </c>
      <c r="G92" s="19">
        <f t="shared" si="4"/>
        <v>0.87417862041037309</v>
      </c>
      <c r="H92" s="21">
        <f>IF(OR(COUNT(Calculations!CE93:CP93)&lt;3,COUNT(Calculations!CQ93:DB93)&lt;3),"N/A",IF(ISERROR(TTEST(Calculations!CQ93:DB93,Calculations!CE93:CP93,2,2)),"N/A",TTEST(Calculations!CQ93:DB93,Calculations!CE93:CP93,2,2)))</f>
        <v>2.7473826584266677E-2</v>
      </c>
      <c r="I92" s="19">
        <f t="shared" si="5"/>
        <v>-1.1439309732038077</v>
      </c>
      <c r="J92" s="22" t="str">
        <f>IF(AND('Test Sample Data'!O92&gt;=35,'Control Sample Data'!O92&gt;=35),"C",IF(AND('Test Sample Data'!O92&gt;=30,'Control Sample Data'!O92&gt;=30, OR(H92&gt;=0.05, H92="N/A")),"B",IF(OR(AND('Test Sample Data'!O92&gt;=30,'Control Sample Data'!O92&lt;=30), AND('Test Sample Data'!O92&lt;=30,'Control Sample Data'!O92&gt;=30)),"A","OKAY")))</f>
        <v>C</v>
      </c>
    </row>
    <row r="93" spans="1:10" ht="15" customHeight="1" x14ac:dyDescent="0.3">
      <c r="A93" s="17" t="str">
        <f>'Gene Table'!D93</f>
        <v>FBXO5</v>
      </c>
      <c r="B93" s="18" t="s">
        <v>26922</v>
      </c>
      <c r="C93" s="19">
        <f>Calculations!CA94</f>
        <v>-0.69400000000000028</v>
      </c>
      <c r="D93" s="19">
        <f>Calculations!CB94</f>
        <v>0.16200000000000023</v>
      </c>
      <c r="E93" s="20">
        <f t="shared" si="7"/>
        <v>1.6177626967234784</v>
      </c>
      <c r="F93" s="20">
        <f t="shared" si="8"/>
        <v>0.89378516235678673</v>
      </c>
      <c r="G93" s="19">
        <f t="shared" si="4"/>
        <v>1.8100129257658115</v>
      </c>
      <c r="H93" s="21">
        <f>IF(OR(COUNT(Calculations!CE94:CP94)&lt;3,COUNT(Calculations!CQ94:DB94)&lt;3),"N/A",IF(ISERROR(TTEST(Calculations!CQ94:DB94,Calculations!CE94:CP94,2,2)),"N/A",TTEST(Calculations!CQ94:DB94,Calculations!CE94:CP94,2,2)))</f>
        <v>1.2301508394449101E-2</v>
      </c>
      <c r="I93" s="19">
        <f t="shared" si="5"/>
        <v>1.8100129257658115</v>
      </c>
      <c r="J93" s="22" t="str">
        <f>IF(AND('Test Sample Data'!O93&gt;=35,'Control Sample Data'!O93&gt;=35),"C",IF(AND('Test Sample Data'!O93&gt;=30,'Control Sample Data'!O93&gt;=30, OR(H93&gt;=0.05, H93="N/A")),"B",IF(OR(AND('Test Sample Data'!O93&gt;=30,'Control Sample Data'!O93&lt;=30), AND('Test Sample Data'!O93&lt;=30,'Control Sample Data'!O93&gt;=30)),"A","OKAY")))</f>
        <v>OKAY</v>
      </c>
    </row>
    <row r="94" spans="1:10" ht="15" customHeight="1" x14ac:dyDescent="0.3">
      <c r="A94" s="17" t="str">
        <f>'Gene Table'!D94</f>
        <v>FBXO6</v>
      </c>
      <c r="B94" s="18" t="s">
        <v>26923</v>
      </c>
      <c r="C94" s="19">
        <f>Calculations!CA95</f>
        <v>-0.84066666666666734</v>
      </c>
      <c r="D94" s="19">
        <f>Calculations!CB95</f>
        <v>0.12199999999999989</v>
      </c>
      <c r="E94" s="20">
        <f t="shared" si="7"/>
        <v>1.7908775118101989</v>
      </c>
      <c r="F94" s="20">
        <f t="shared" si="8"/>
        <v>0.91891288347904998</v>
      </c>
      <c r="G94" s="19">
        <f t="shared" si="4"/>
        <v>1.9489089161856643</v>
      </c>
      <c r="H94" s="21">
        <f>IF(OR(COUNT(Calculations!CE95:CP95)&lt;3,COUNT(Calculations!CQ95:DB95)&lt;3),"N/A",IF(ISERROR(TTEST(Calculations!CQ95:DB95,Calculations!CE95:CP95,2,2)),"N/A",TTEST(Calculations!CQ95:DB95,Calculations!CE95:CP95,2,2)))</f>
        <v>1.6672491218159991E-3</v>
      </c>
      <c r="I94" s="19">
        <f t="shared" si="5"/>
        <v>1.9489089161856643</v>
      </c>
      <c r="J94" s="22" t="str">
        <f>IF(AND('Test Sample Data'!O94&gt;=35,'Control Sample Data'!O94&gt;=35),"C",IF(AND('Test Sample Data'!O94&gt;=30,'Control Sample Data'!O94&gt;=30, OR(H94&gt;=0.05, H94="N/A")),"B",IF(OR(AND('Test Sample Data'!O94&gt;=30,'Control Sample Data'!O94&lt;=30), AND('Test Sample Data'!O94&lt;=30,'Control Sample Data'!O94&gt;=30)),"A","OKAY")))</f>
        <v>OKAY</v>
      </c>
    </row>
    <row r="95" spans="1:10" ht="15" customHeight="1" x14ac:dyDescent="0.3">
      <c r="A95" s="17" t="str">
        <f>'Gene Table'!D95</f>
        <v>FBXO7</v>
      </c>
      <c r="B95" s="18" t="s">
        <v>26924</v>
      </c>
      <c r="C95" s="19">
        <f>Calculations!CA96</f>
        <v>-0.79400000000000048</v>
      </c>
      <c r="D95" s="19">
        <f>Calculations!CB96</f>
        <v>0.24866666666666623</v>
      </c>
      <c r="E95" s="20">
        <f t="shared" si="7"/>
        <v>1.733875127029374</v>
      </c>
      <c r="F95" s="20">
        <f t="shared" si="8"/>
        <v>0.84167392779128969</v>
      </c>
      <c r="G95" s="19">
        <f t="shared" si="4"/>
        <v>2.0600318838191742</v>
      </c>
      <c r="H95" s="21">
        <f>IF(OR(COUNT(Calculations!CE96:CP96)&lt;3,COUNT(Calculations!CQ96:DB96)&lt;3),"N/A",IF(ISERROR(TTEST(Calculations!CQ96:DB96,Calculations!CE96:CP96,2,2)),"N/A",TTEST(Calculations!CQ96:DB96,Calculations!CE96:CP96,2,2)))</f>
        <v>4.4924030532185065E-4</v>
      </c>
      <c r="I95" s="19">
        <f t="shared" si="5"/>
        <v>2.0600318838191742</v>
      </c>
      <c r="J95" s="22" t="str">
        <f>IF(AND('Test Sample Data'!O95&gt;=35,'Control Sample Data'!O95&gt;=35),"C",IF(AND('Test Sample Data'!O95&gt;=30,'Control Sample Data'!O95&gt;=30, OR(H95&gt;=0.05, H95="N/A")),"B",IF(OR(AND('Test Sample Data'!O95&gt;=30,'Control Sample Data'!O95&lt;=30), AND('Test Sample Data'!O95&lt;=30,'Control Sample Data'!O95&gt;=30)),"A","OKAY")))</f>
        <v>OKAY</v>
      </c>
    </row>
    <row r="96" spans="1:10" ht="15" customHeight="1" x14ac:dyDescent="0.3">
      <c r="A96" s="17" t="str">
        <f>'Gene Table'!D96</f>
        <v>FBXO9</v>
      </c>
      <c r="B96" s="18" t="s">
        <v>26925</v>
      </c>
      <c r="C96" s="19">
        <f>Calculations!CA97</f>
        <v>-2.754</v>
      </c>
      <c r="D96" s="19">
        <f>Calculations!CB97</f>
        <v>-3.5846666666666658</v>
      </c>
      <c r="E96" s="20">
        <f t="shared" si="7"/>
        <v>6.7458488820008986</v>
      </c>
      <c r="F96" s="20">
        <f t="shared" si="8"/>
        <v>11.997539573782459</v>
      </c>
      <c r="G96" s="19">
        <f t="shared" si="4"/>
        <v>0.56226935868936145</v>
      </c>
      <c r="H96" s="21">
        <f>IF(OR(COUNT(Calculations!CE97:CP97)&lt;3,COUNT(Calculations!CQ97:DB97)&lt;3),"N/A",IF(ISERROR(TTEST(Calculations!CQ97:DB97,Calculations!CE97:CP97,2,2)),"N/A",TTEST(Calculations!CQ97:DB97,Calculations!CE97:CP97,2,2)))</f>
        <v>1.6325517507044307E-4</v>
      </c>
      <c r="I96" s="19">
        <f t="shared" si="5"/>
        <v>-1.7785070172256583</v>
      </c>
      <c r="J96" s="22" t="str">
        <f>IF(AND('Test Sample Data'!O96&gt;=35,'Control Sample Data'!O96&gt;=35),"C",IF(AND('Test Sample Data'!O96&gt;=30,'Control Sample Data'!O96&gt;=30, OR(H96&gt;=0.05, H96="N/A")),"B",IF(OR(AND('Test Sample Data'!O96&gt;=30,'Control Sample Data'!O96&lt;=30), AND('Test Sample Data'!O96&lt;=30,'Control Sample Data'!O96&gt;=30)),"A","OKAY")))</f>
        <v>OKAY</v>
      </c>
    </row>
    <row r="97" spans="1:10" ht="15" customHeight="1" x14ac:dyDescent="0.3">
      <c r="A97" s="17" t="str">
        <f>'Gene Table'!D97</f>
        <v>FBXW10</v>
      </c>
      <c r="B97" s="18" t="s">
        <v>26926</v>
      </c>
      <c r="C97" s="19">
        <f>Calculations!CA98</f>
        <v>-2.8073333333333337</v>
      </c>
      <c r="D97" s="19">
        <f>Calculations!CB98</f>
        <v>-3.6046666666666667</v>
      </c>
      <c r="E97" s="20">
        <f t="shared" si="7"/>
        <v>6.9998952516402175</v>
      </c>
      <c r="F97" s="20">
        <f t="shared" si="8"/>
        <v>12.165018984992757</v>
      </c>
      <c r="G97" s="19">
        <f t="shared" si="4"/>
        <v>0.57541178195246234</v>
      </c>
      <c r="H97" s="21">
        <f>IF(OR(COUNT(Calculations!CE98:CP98)&lt;3,COUNT(Calculations!CQ98:DB98)&lt;3),"N/A",IF(ISERROR(TTEST(Calculations!CQ98:DB98,Calculations!CE98:CP98,2,2)),"N/A",TTEST(Calculations!CQ98:DB98,Calculations!CE98:CP98,2,2)))</f>
        <v>2.8550621705824907E-4</v>
      </c>
      <c r="I97" s="19">
        <f t="shared" si="5"/>
        <v>-1.7378858608123096</v>
      </c>
      <c r="J97" s="22" t="str">
        <f>IF(AND('Test Sample Data'!O97&gt;=35,'Control Sample Data'!O97&gt;=35),"C",IF(AND('Test Sample Data'!O97&gt;=30,'Control Sample Data'!O97&gt;=30, OR(H97&gt;=0.05, H97="N/A")),"B",IF(OR(AND('Test Sample Data'!O97&gt;=30,'Control Sample Data'!O97&lt;=30), AND('Test Sample Data'!O97&lt;=30,'Control Sample Data'!O97&gt;=30)),"A","OKAY")))</f>
        <v>OKAY</v>
      </c>
    </row>
    <row r="98" spans="1:10" ht="15" customHeight="1" x14ac:dyDescent="0.3">
      <c r="A98" s="17" t="str">
        <f>'Gene Table'!D98</f>
        <v>FBXW11</v>
      </c>
      <c r="B98" s="18" t="s">
        <v>26927</v>
      </c>
      <c r="C98" s="19">
        <f>Calculations!CA99</f>
        <v>-2.5940000000000025</v>
      </c>
      <c r="D98" s="19">
        <f>Calculations!CB99</f>
        <v>-3.3046666666666673</v>
      </c>
      <c r="E98" s="20">
        <f t="shared" si="7"/>
        <v>6.0377038740822497</v>
      </c>
      <c r="F98" s="20">
        <f t="shared" si="8"/>
        <v>9.8810658222794725</v>
      </c>
      <c r="G98" s="19">
        <f t="shared" ref="G98:G161" si="9">IF(ISERROR(E98/F98),"N/A",E98/F98)</f>
        <v>0.61103771421789865</v>
      </c>
      <c r="H98" s="21">
        <f>IF(OR(COUNT(Calculations!CE99:CP99)&lt;3,COUNT(Calculations!CQ99:DB99)&lt;3),"N/A",IF(ISERROR(TTEST(Calculations!CQ99:DB99,Calculations!CE99:CP99,2,2)),"N/A",TTEST(Calculations!CQ99:DB99,Calculations!CE99:CP99,2,2)))</f>
        <v>2.1624248244359275E-2</v>
      </c>
      <c r="I98" s="19">
        <f t="shared" si="5"/>
        <v>-1.6365601938007313</v>
      </c>
      <c r="J98" s="22" t="str">
        <f>IF(AND('Test Sample Data'!O98&gt;=35,'Control Sample Data'!O98&gt;=35),"C",IF(AND('Test Sample Data'!O98&gt;=30,'Control Sample Data'!O98&gt;=30, OR(H98&gt;=0.05, H98="N/A")),"B",IF(OR(AND('Test Sample Data'!O98&gt;=30,'Control Sample Data'!O98&lt;=30), AND('Test Sample Data'!O98&lt;=30,'Control Sample Data'!O98&gt;=30)),"A","OKAY")))</f>
        <v>OKAY</v>
      </c>
    </row>
    <row r="99" spans="1:10" ht="15" customHeight="1" x14ac:dyDescent="0.3">
      <c r="A99" s="17" t="str">
        <f>'Gene Table'!D99</f>
        <v>FBXW12</v>
      </c>
      <c r="B99" s="18" t="s">
        <v>317</v>
      </c>
      <c r="C99" s="19">
        <f>Calculations!CA100</f>
        <v>8.7426666666666666</v>
      </c>
      <c r="D99" s="19">
        <f>Calculations!CB100</f>
        <v>7.9886666666666661</v>
      </c>
      <c r="E99" s="20">
        <f t="shared" si="7"/>
        <v>2.3345065202159377E-3</v>
      </c>
      <c r="F99" s="20">
        <f t="shared" si="8"/>
        <v>3.9370570498556239E-3</v>
      </c>
      <c r="G99" s="19">
        <f t="shared" si="9"/>
        <v>0.59295724970547392</v>
      </c>
      <c r="H99" s="21">
        <f>IF(OR(COUNT(Calculations!CE100:CP100)&lt;3,COUNT(Calculations!CQ100:DB100)&lt;3),"N/A",IF(ISERROR(TTEST(Calculations!CQ100:DB100,Calculations!CE100:CP100,2,2)),"N/A",TTEST(Calculations!CQ100:DB100,Calculations!CE100:CP100,2,2)))</f>
        <v>6.6975915922832011E-4</v>
      </c>
      <c r="I99" s="19">
        <f t="shared" si="5"/>
        <v>-1.6864622205002251</v>
      </c>
      <c r="J99" s="22" t="str">
        <f>IF(AND('Test Sample Data'!O99&gt;=35,'Control Sample Data'!O99&gt;=35),"C",IF(AND('Test Sample Data'!O99&gt;=30,'Control Sample Data'!O99&gt;=30, OR(H99&gt;=0.05, H99="N/A")),"B",IF(OR(AND('Test Sample Data'!O99&gt;=30,'Control Sample Data'!O99&lt;=30), AND('Test Sample Data'!O99&lt;=30,'Control Sample Data'!O99&gt;=30)),"A","OKAY")))</f>
        <v>OKAY</v>
      </c>
    </row>
    <row r="100" spans="1:10" ht="15" customHeight="1" x14ac:dyDescent="0.3">
      <c r="A100" s="17" t="str">
        <f>'Gene Table'!D100</f>
        <v>FBXW2</v>
      </c>
      <c r="B100" s="18" t="s">
        <v>318</v>
      </c>
      <c r="C100" s="19">
        <f>Calculations!CA101</f>
        <v>10.115999999999998</v>
      </c>
      <c r="D100" s="19">
        <f>Calculations!CB101</f>
        <v>10.902000000000001</v>
      </c>
      <c r="E100" s="20">
        <f t="shared" si="7"/>
        <v>9.0111571548222628E-4</v>
      </c>
      <c r="F100" s="20">
        <f t="shared" si="8"/>
        <v>5.2260190352862467E-4</v>
      </c>
      <c r="G100" s="19">
        <f t="shared" si="9"/>
        <v>1.7242870900351956</v>
      </c>
      <c r="H100" s="21">
        <f>IF(OR(COUNT(Calculations!CE101:CP101)&lt;3,COUNT(Calculations!CQ101:DB101)&lt;3),"N/A",IF(ISERROR(TTEST(Calculations!CQ101:DB101,Calculations!CE101:CP101,2,2)),"N/A",TTEST(Calculations!CQ101:DB101,Calculations!CE101:CP101,2,2)))</f>
        <v>1.3509611946120286E-2</v>
      </c>
      <c r="I100" s="19">
        <f t="shared" si="5"/>
        <v>1.7242870900351956</v>
      </c>
      <c r="J100" s="22" t="str">
        <f>IF(AND('Test Sample Data'!O100&gt;=35,'Control Sample Data'!O100&gt;=35),"C",IF(AND('Test Sample Data'!O100&gt;=30,'Control Sample Data'!O100&gt;=30, OR(H100&gt;=0.05, H100="N/A")),"B",IF(OR(AND('Test Sample Data'!O100&gt;=30,'Control Sample Data'!O100&lt;=30), AND('Test Sample Data'!O100&lt;=30,'Control Sample Data'!O100&gt;=30)),"A","OKAY")))</f>
        <v>OKAY</v>
      </c>
    </row>
    <row r="101" spans="1:10" ht="15" customHeight="1" x14ac:dyDescent="0.3">
      <c r="A101" s="17" t="str">
        <f>'Gene Table'!D101</f>
        <v>FBXW4</v>
      </c>
      <c r="B101" s="18" t="s">
        <v>319</v>
      </c>
      <c r="C101" s="19">
        <f>Calculations!CA102</f>
        <v>10.509333333333332</v>
      </c>
      <c r="D101" s="19">
        <f>Calculations!CB102</f>
        <v>12.578666666666669</v>
      </c>
      <c r="E101" s="20">
        <f t="shared" si="7"/>
        <v>6.8608106301131996E-4</v>
      </c>
      <c r="F101" s="20">
        <f t="shared" si="8"/>
        <v>1.6347224535724435E-4</v>
      </c>
      <c r="G101" s="19">
        <f t="shared" si="9"/>
        <v>4.1969268942993443</v>
      </c>
      <c r="H101" s="21">
        <f>IF(OR(COUNT(Calculations!CE102:CP102)&lt;3,COUNT(Calculations!CQ102:DB102)&lt;3),"N/A",IF(ISERROR(TTEST(Calculations!CQ102:DB102,Calculations!CE102:CP102,2,2)),"N/A",TTEST(Calculations!CQ102:DB102,Calculations!CE102:CP102,2,2)))</f>
        <v>2.0544684884272499E-3</v>
      </c>
      <c r="I101" s="19">
        <f t="shared" si="5"/>
        <v>4.1969268942993443</v>
      </c>
      <c r="J101" s="22" t="str">
        <f>IF(AND('Test Sample Data'!O101&gt;=35,'Control Sample Data'!O101&gt;=35),"C",IF(AND('Test Sample Data'!O101&gt;=30,'Control Sample Data'!O101&gt;=30, OR(H101&gt;=0.05, H101="N/A")),"B",IF(OR(AND('Test Sample Data'!O101&gt;=30,'Control Sample Data'!O101&lt;=30), AND('Test Sample Data'!O101&lt;=30,'Control Sample Data'!O101&gt;=30)),"A","OKAY")))</f>
        <v>OKAY</v>
      </c>
    </row>
    <row r="102" spans="1:10" ht="15" customHeight="1" x14ac:dyDescent="0.3">
      <c r="A102" s="17" t="str">
        <f>'Gene Table'!D102</f>
        <v>FBXW5</v>
      </c>
      <c r="B102" s="18" t="s">
        <v>320</v>
      </c>
      <c r="C102" s="19">
        <f>Calculations!CA103</f>
        <v>11.172666666666666</v>
      </c>
      <c r="D102" s="19">
        <f>Calculations!CB103</f>
        <v>12.152000000000001</v>
      </c>
      <c r="E102" s="20">
        <f t="shared" si="7"/>
        <v>4.3320374438097006E-4</v>
      </c>
      <c r="F102" s="20">
        <f t="shared" si="8"/>
        <v>2.197270336409939E-4</v>
      </c>
      <c r="G102" s="19">
        <f t="shared" si="9"/>
        <v>1.971554146991171</v>
      </c>
      <c r="H102" s="21">
        <f>IF(OR(COUNT(Calculations!CE103:CP103)&lt;3,COUNT(Calculations!CQ103:DB103)&lt;3),"N/A",IF(ISERROR(TTEST(Calculations!CQ103:DB103,Calculations!CE103:CP103,2,2)),"N/A",TTEST(Calculations!CQ103:DB103,Calculations!CE103:CP103,2,2)))</f>
        <v>0.22598241545051675</v>
      </c>
      <c r="I102" s="19">
        <f t="shared" si="5"/>
        <v>1.971554146991171</v>
      </c>
      <c r="J102" s="22" t="str">
        <f>IF(AND('Test Sample Data'!O102&gt;=35,'Control Sample Data'!O102&gt;=35),"C",IF(AND('Test Sample Data'!O102&gt;=30,'Control Sample Data'!O102&gt;=30, OR(H102&gt;=0.05, H102="N/A")),"B",IF(OR(AND('Test Sample Data'!O102&gt;=30,'Control Sample Data'!O102&lt;=30), AND('Test Sample Data'!O102&lt;=30,'Control Sample Data'!O102&gt;=30)),"A","OKAY")))</f>
        <v>B</v>
      </c>
    </row>
    <row r="103" spans="1:10" ht="15" customHeight="1" x14ac:dyDescent="0.3">
      <c r="A103" s="17" t="str">
        <f>'Gene Table'!D103</f>
        <v>FBXW7</v>
      </c>
      <c r="B103" s="18" t="s">
        <v>321</v>
      </c>
      <c r="C103" s="19">
        <f>Calculations!CA104</f>
        <v>14.059333333333333</v>
      </c>
      <c r="D103" s="19">
        <f>Calculations!CB104</f>
        <v>13.865333333333334</v>
      </c>
      <c r="E103" s="20">
        <f t="shared" si="7"/>
        <v>5.8575896966894464E-5</v>
      </c>
      <c r="F103" s="20">
        <f t="shared" si="8"/>
        <v>6.7006782823625545E-5</v>
      </c>
      <c r="G103" s="19">
        <f t="shared" si="9"/>
        <v>0.87417862041037309</v>
      </c>
      <c r="H103" s="21">
        <f>IF(OR(COUNT(Calculations!CE104:CP104)&lt;3,COUNT(Calculations!CQ104:DB104)&lt;3),"N/A",IF(ISERROR(TTEST(Calculations!CQ104:DB104,Calculations!CE104:CP104,2,2)),"N/A",TTEST(Calculations!CQ104:DB104,Calculations!CE104:CP104,2,2)))</f>
        <v>2.7473826584266677E-2</v>
      </c>
      <c r="I103" s="19">
        <f t="shared" si="5"/>
        <v>-1.1439309732038077</v>
      </c>
      <c r="J103" s="22" t="str">
        <f>IF(AND('Test Sample Data'!O103&gt;=35,'Control Sample Data'!O103&gt;=35),"C",IF(AND('Test Sample Data'!O103&gt;=30,'Control Sample Data'!O103&gt;=30, OR(H103&gt;=0.05, H103="N/A")),"B",IF(OR(AND('Test Sample Data'!O103&gt;=30,'Control Sample Data'!O103&lt;=30), AND('Test Sample Data'!O103&lt;=30,'Control Sample Data'!O103&gt;=30)),"A","OKAY")))</f>
        <v>C</v>
      </c>
    </row>
    <row r="104" spans="1:10" ht="15" customHeight="1" x14ac:dyDescent="0.3">
      <c r="A104" s="17" t="str">
        <f>'Gene Table'!D104</f>
        <v>FEM1B</v>
      </c>
      <c r="B104" s="18" t="s">
        <v>322</v>
      </c>
      <c r="C104" s="19">
        <f>Calculations!CA105</f>
        <v>5.4259999999999993</v>
      </c>
      <c r="D104" s="19">
        <f>Calculations!CB105</f>
        <v>7.655333333333334</v>
      </c>
      <c r="E104" s="20">
        <f t="shared" si="7"/>
        <v>2.32600821119772E-2</v>
      </c>
      <c r="F104" s="20">
        <f t="shared" si="8"/>
        <v>4.9603810517501032E-3</v>
      </c>
      <c r="G104" s="19">
        <f t="shared" si="9"/>
        <v>4.6891724384300408</v>
      </c>
      <c r="H104" s="21">
        <f>IF(OR(COUNT(Calculations!CE105:CP105)&lt;3,COUNT(Calculations!CQ105:DB105)&lt;3),"N/A",IF(ISERROR(TTEST(Calculations!CQ105:DB105,Calculations!CE105:CP105,2,2)),"N/A",TTEST(Calculations!CQ105:DB105,Calculations!CE105:CP105,2,2)))</f>
        <v>8.6213982371803209E-4</v>
      </c>
      <c r="I104" s="19">
        <f t="shared" si="5"/>
        <v>4.6891724384300408</v>
      </c>
      <c r="J104" s="22" t="str">
        <f>IF(AND('Test Sample Data'!O104&gt;=35,'Control Sample Data'!O104&gt;=35),"C",IF(AND('Test Sample Data'!O104&gt;=30,'Control Sample Data'!O104&gt;=30, OR(H104&gt;=0.05, H104="N/A")),"B",IF(OR(AND('Test Sample Data'!O104&gt;=30,'Control Sample Data'!O104&lt;=30), AND('Test Sample Data'!O104&lt;=30,'Control Sample Data'!O104&gt;=30)),"A","OKAY")))</f>
        <v>OKAY</v>
      </c>
    </row>
    <row r="105" spans="1:10" ht="15" customHeight="1" x14ac:dyDescent="0.3">
      <c r="A105" s="17" t="str">
        <f>'Gene Table'!D105</f>
        <v>GAN</v>
      </c>
      <c r="B105" s="18" t="s">
        <v>323</v>
      </c>
      <c r="C105" s="19">
        <f>Calculations!CA106</f>
        <v>14.059333333333333</v>
      </c>
      <c r="D105" s="19">
        <f>Calculations!CB106</f>
        <v>13.865333333333334</v>
      </c>
      <c r="E105" s="20">
        <f t="shared" si="7"/>
        <v>5.8575896966894464E-5</v>
      </c>
      <c r="F105" s="20">
        <f t="shared" si="8"/>
        <v>6.7006782823625545E-5</v>
      </c>
      <c r="G105" s="19">
        <f t="shared" si="9"/>
        <v>0.87417862041037309</v>
      </c>
      <c r="H105" s="21">
        <f>IF(OR(COUNT(Calculations!CE106:CP106)&lt;3,COUNT(Calculations!CQ106:DB106)&lt;3),"N/A",IF(ISERROR(TTEST(Calculations!CQ106:DB106,Calculations!CE106:CP106,2,2)),"N/A",TTEST(Calculations!CQ106:DB106,Calculations!CE106:CP106,2,2)))</f>
        <v>2.7473826584266677E-2</v>
      </c>
      <c r="I105" s="19">
        <f t="shared" si="5"/>
        <v>-1.1439309732038077</v>
      </c>
      <c r="J105" s="22" t="str">
        <f>IF(AND('Test Sample Data'!O105&gt;=35,'Control Sample Data'!O105&gt;=35),"C",IF(AND('Test Sample Data'!O105&gt;=30,'Control Sample Data'!O105&gt;=30, OR(H105&gt;=0.05, H105="N/A")),"B",IF(OR(AND('Test Sample Data'!O105&gt;=30,'Control Sample Data'!O105&lt;=30), AND('Test Sample Data'!O105&lt;=30,'Control Sample Data'!O105&gt;=30)),"A","OKAY")))</f>
        <v>C</v>
      </c>
    </row>
    <row r="106" spans="1:10" ht="15" customHeight="1" x14ac:dyDescent="0.3">
      <c r="A106" s="17" t="str">
        <f>'Gene Table'!D106</f>
        <v>HACE1</v>
      </c>
      <c r="B106" s="18" t="s">
        <v>324</v>
      </c>
      <c r="C106" s="19">
        <f>Calculations!CA107</f>
        <v>8.4159999999999986</v>
      </c>
      <c r="D106" s="19">
        <f>Calculations!CB107</f>
        <v>6.1153333333333322</v>
      </c>
      <c r="E106" s="20">
        <f t="shared" si="7"/>
        <v>2.927733597178806E-3</v>
      </c>
      <c r="F106" s="20">
        <f t="shared" si="8"/>
        <v>1.4424515449362152E-2</v>
      </c>
      <c r="G106" s="19">
        <f t="shared" si="9"/>
        <v>0.20296928568981978</v>
      </c>
      <c r="H106" s="21">
        <f>IF(OR(COUNT(Calculations!CE107:CP107)&lt;3,COUNT(Calculations!CQ107:DB107)&lt;3),"N/A",IF(ISERROR(TTEST(Calculations!CQ107:DB107,Calculations!CE107:CP107,2,2)),"N/A",TTEST(Calculations!CQ107:DB107,Calculations!CE107:CP107,2,2)))</f>
        <v>1.3253943571386128E-5</v>
      </c>
      <c r="I106" s="19">
        <f t="shared" si="5"/>
        <v>-4.9268538173219598</v>
      </c>
      <c r="J106" s="22" t="str">
        <f>IF(AND('Test Sample Data'!O106&gt;=35,'Control Sample Data'!O106&gt;=35),"C",IF(AND('Test Sample Data'!O106&gt;=30,'Control Sample Data'!O106&gt;=30, OR(H106&gt;=0.05, H106="N/A")),"B",IF(OR(AND('Test Sample Data'!O106&gt;=30,'Control Sample Data'!O106&lt;=30), AND('Test Sample Data'!O106&lt;=30,'Control Sample Data'!O106&gt;=30)),"A","OKAY")))</f>
        <v>OKAY</v>
      </c>
    </row>
    <row r="107" spans="1:10" ht="15" customHeight="1" x14ac:dyDescent="0.3">
      <c r="A107" s="17" t="str">
        <f>'Gene Table'!D107</f>
        <v>HECTD1</v>
      </c>
      <c r="B107" s="18" t="s">
        <v>325</v>
      </c>
      <c r="C107" s="19">
        <f>Calculations!CA108</f>
        <v>0.3293333333333332</v>
      </c>
      <c r="D107" s="19">
        <f>Calculations!CB108</f>
        <v>4.5086666666666666</v>
      </c>
      <c r="E107" s="20">
        <f t="shared" si="7"/>
        <v>0.79590418461914636</v>
      </c>
      <c r="F107" s="20">
        <f t="shared" si="8"/>
        <v>4.3929483074770737E-2</v>
      </c>
      <c r="G107" s="19">
        <f t="shared" si="9"/>
        <v>18.117768043490688</v>
      </c>
      <c r="H107" s="21">
        <f>IF(OR(COUNT(Calculations!CE108:CP108)&lt;3,COUNT(Calculations!CQ108:DB108)&lt;3),"N/A",IF(ISERROR(TTEST(Calculations!CQ108:DB108,Calculations!CE108:CP108,2,2)),"N/A",TTEST(Calculations!CQ108:DB108,Calculations!CE108:CP108,2,2)))</f>
        <v>2.0920664852295884E-6</v>
      </c>
      <c r="I107" s="19">
        <f t="shared" si="5"/>
        <v>18.117768043490688</v>
      </c>
      <c r="J107" s="22" t="str">
        <f>IF(AND('Test Sample Data'!O107&gt;=35,'Control Sample Data'!O107&gt;=35),"C",IF(AND('Test Sample Data'!O107&gt;=30,'Control Sample Data'!O107&gt;=30, OR(H107&gt;=0.05, H107="N/A")),"B",IF(OR(AND('Test Sample Data'!O107&gt;=30,'Control Sample Data'!O107&lt;=30), AND('Test Sample Data'!O107&lt;=30,'Control Sample Data'!O107&gt;=30)),"A","OKAY")))</f>
        <v>OKAY</v>
      </c>
    </row>
    <row r="108" spans="1:10" ht="15" customHeight="1" x14ac:dyDescent="0.3">
      <c r="A108" s="17" t="str">
        <f>'Gene Table'!D108</f>
        <v>HECTD3</v>
      </c>
      <c r="B108" s="18" t="s">
        <v>326</v>
      </c>
      <c r="C108" s="19">
        <f>Calculations!CA109</f>
        <v>-4.140666666666668</v>
      </c>
      <c r="D108" s="19">
        <f>Calculations!CB109</f>
        <v>6.0153333333333343</v>
      </c>
      <c r="E108" s="20">
        <f t="shared" si="7"/>
        <v>17.638630749201376</v>
      </c>
      <c r="F108" s="20">
        <f t="shared" si="8"/>
        <v>1.5459812868571114E-2</v>
      </c>
      <c r="G108" s="19">
        <f t="shared" si="9"/>
        <v>1140.934298438998</v>
      </c>
      <c r="H108" s="21">
        <f>IF(OR(COUNT(Calculations!CE109:CP109)&lt;3,COUNT(Calculations!CQ109:DB109)&lt;3),"N/A",IF(ISERROR(TTEST(Calculations!CQ109:DB109,Calculations!CE109:CP109,2,2)),"N/A",TTEST(Calculations!CQ109:DB109,Calculations!CE109:CP109,2,2)))</f>
        <v>4.1359657376573369E-6</v>
      </c>
      <c r="I108" s="19">
        <f t="shared" si="5"/>
        <v>1140.934298438998</v>
      </c>
      <c r="J108" s="22" t="str">
        <f>IF(AND('Test Sample Data'!O108&gt;=35,'Control Sample Data'!O108&gt;=35),"C",IF(AND('Test Sample Data'!O108&gt;=30,'Control Sample Data'!O108&gt;=30, OR(H108&gt;=0.05, H108="N/A")),"B",IF(OR(AND('Test Sample Data'!O108&gt;=30,'Control Sample Data'!O108&lt;=30), AND('Test Sample Data'!O108&lt;=30,'Control Sample Data'!O108&gt;=30)),"A","OKAY")))</f>
        <v>OKAY</v>
      </c>
    </row>
    <row r="109" spans="1:10" ht="15" customHeight="1" x14ac:dyDescent="0.3">
      <c r="A109" s="17" t="str">
        <f>'Gene Table'!D109</f>
        <v>HECW1</v>
      </c>
      <c r="B109" s="18" t="s">
        <v>327</v>
      </c>
      <c r="C109" s="19">
        <f>Calculations!CA110</f>
        <v>13.062666666666667</v>
      </c>
      <c r="D109" s="19">
        <f>Calculations!CB110</f>
        <v>13.865333333333334</v>
      </c>
      <c r="E109" s="20">
        <f t="shared" si="7"/>
        <v>1.1688142827384723E-4</v>
      </c>
      <c r="F109" s="20">
        <f t="shared" si="8"/>
        <v>6.7006782823625545E-5</v>
      </c>
      <c r="G109" s="19">
        <f t="shared" si="9"/>
        <v>1.7443223409412318</v>
      </c>
      <c r="H109" s="21">
        <f>IF(OR(COUNT(Calculations!CE110:CP110)&lt;3,COUNT(Calculations!CQ110:DB110)&lt;3),"N/A",IF(ISERROR(TTEST(Calculations!CQ110:DB110,Calculations!CE110:CP110,2,2)),"N/A",TTEST(Calculations!CQ110:DB110,Calculations!CE110:CP110,2,2)))</f>
        <v>0.15476679329410076</v>
      </c>
      <c r="I109" s="19">
        <f t="shared" si="5"/>
        <v>1.7443223409412318</v>
      </c>
      <c r="J109" s="22" t="str">
        <f>IF(AND('Test Sample Data'!O109&gt;=35,'Control Sample Data'!O109&gt;=35),"C",IF(AND('Test Sample Data'!O109&gt;=30,'Control Sample Data'!O109&gt;=30, OR(H109&gt;=0.05, H109="N/A")),"B",IF(OR(AND('Test Sample Data'!O109&gt;=30,'Control Sample Data'!O109&lt;=30), AND('Test Sample Data'!O109&lt;=30,'Control Sample Data'!O109&gt;=30)),"A","OKAY")))</f>
        <v>B</v>
      </c>
    </row>
    <row r="110" spans="1:10" ht="15" customHeight="1" x14ac:dyDescent="0.3">
      <c r="A110" s="17" t="str">
        <f>'Gene Table'!D110</f>
        <v>HERC1</v>
      </c>
      <c r="B110" s="18" t="s">
        <v>328</v>
      </c>
      <c r="C110" s="19">
        <f>Calculations!CA111</f>
        <v>-3.7333333333333961E-2</v>
      </c>
      <c r="D110" s="19">
        <f>Calculations!CB111</f>
        <v>2.0220000000000007</v>
      </c>
      <c r="E110" s="20">
        <f t="shared" si="7"/>
        <v>1.0262152240107407</v>
      </c>
      <c r="F110" s="20">
        <f t="shared" si="8"/>
        <v>0.24621661072388754</v>
      </c>
      <c r="G110" s="19">
        <f t="shared" si="9"/>
        <v>4.1679366026265381</v>
      </c>
      <c r="H110" s="21">
        <f>IF(OR(COUNT(Calculations!CE111:CP111)&lt;3,COUNT(Calculations!CQ111:DB111)&lt;3),"N/A",IF(ISERROR(TTEST(Calculations!CQ111:DB111,Calculations!CE111:CP111,2,2)),"N/A",TTEST(Calculations!CQ111:DB111,Calculations!CE111:CP111,2,2)))</f>
        <v>1.6025732359153888E-5</v>
      </c>
      <c r="I110" s="19">
        <f t="shared" si="5"/>
        <v>4.1679366026265381</v>
      </c>
      <c r="J110" s="22" t="str">
        <f>IF(AND('Test Sample Data'!O110&gt;=35,'Control Sample Data'!O110&gt;=35),"C",IF(AND('Test Sample Data'!O110&gt;=30,'Control Sample Data'!O110&gt;=30, OR(H110&gt;=0.05, H110="N/A")),"B",IF(OR(AND('Test Sample Data'!O110&gt;=30,'Control Sample Data'!O110&lt;=30), AND('Test Sample Data'!O110&lt;=30,'Control Sample Data'!O110&gt;=30)),"A","OKAY")))</f>
        <v>OKAY</v>
      </c>
    </row>
    <row r="111" spans="1:10" ht="15" customHeight="1" x14ac:dyDescent="0.3">
      <c r="A111" s="17" t="str">
        <f>'Gene Table'!D111</f>
        <v>HERC2</v>
      </c>
      <c r="B111" s="18" t="s">
        <v>26928</v>
      </c>
      <c r="C111" s="19">
        <f>Calculations!CA112</f>
        <v>13.872666666666666</v>
      </c>
      <c r="D111" s="19">
        <f>Calculations!CB112</f>
        <v>12.658666666666667</v>
      </c>
      <c r="E111" s="20">
        <f t="shared" si="7"/>
        <v>6.6667046216841339E-5</v>
      </c>
      <c r="F111" s="20">
        <f t="shared" si="8"/>
        <v>1.5465416774762403E-4</v>
      </c>
      <c r="G111" s="19">
        <f t="shared" si="9"/>
        <v>0.43107177250879841</v>
      </c>
      <c r="H111" s="21">
        <f>IF(OR(COUNT(Calculations!CE112:CP112)&lt;3,COUNT(Calculations!CQ112:DB112)&lt;3),"N/A",IF(ISERROR(TTEST(Calculations!CQ112:DB112,Calculations!CE112:CP112,2,2)),"N/A",TTEST(Calculations!CQ112:DB112,Calculations!CE112:CP112,2,2)))</f>
        <v>0.16575668684390893</v>
      </c>
      <c r="I111" s="19">
        <f t="shared" si="5"/>
        <v>-2.3197993090108664</v>
      </c>
      <c r="J111" s="22" t="str">
        <f>IF(AND('Test Sample Data'!O111&gt;=35,'Control Sample Data'!O111&gt;=35),"C",IF(AND('Test Sample Data'!O111&gt;=30,'Control Sample Data'!O111&gt;=30, OR(H111&gt;=0.05, H111="N/A")),"B",IF(OR(AND('Test Sample Data'!O111&gt;=30,'Control Sample Data'!O111&lt;=30), AND('Test Sample Data'!O111&lt;=30,'Control Sample Data'!O111&gt;=30)),"A","OKAY")))</f>
        <v>B</v>
      </c>
    </row>
    <row r="112" spans="1:10" ht="15" customHeight="1" x14ac:dyDescent="0.3">
      <c r="A112" s="17" t="str">
        <f>'Gene Table'!D112</f>
        <v>HERC3</v>
      </c>
      <c r="B112" s="18" t="s">
        <v>26929</v>
      </c>
      <c r="C112" s="19">
        <f>Calculations!CA113</f>
        <v>12.172666666666666</v>
      </c>
      <c r="D112" s="19">
        <f>Calculations!CB113</f>
        <v>12.942000000000002</v>
      </c>
      <c r="E112" s="20">
        <f t="shared" si="7"/>
        <v>2.1660187219048498E-4</v>
      </c>
      <c r="F112" s="20">
        <f t="shared" si="8"/>
        <v>1.2707783174854852E-4</v>
      </c>
      <c r="G112" s="19">
        <f t="shared" si="9"/>
        <v>1.7044819636132877</v>
      </c>
      <c r="H112" s="21">
        <f>IF(OR(COUNT(Calculations!CE113:CP113)&lt;3,COUNT(Calculations!CQ113:DB113)&lt;3),"N/A",IF(ISERROR(TTEST(Calculations!CQ113:DB113,Calculations!CE113:CP113,2,2)),"N/A",TTEST(Calculations!CQ113:DB113,Calculations!CE113:CP113,2,2)))</f>
        <v>0.26408697745567122</v>
      </c>
      <c r="I112" s="19">
        <f t="shared" si="5"/>
        <v>1.7044819636132877</v>
      </c>
      <c r="J112" s="22" t="str">
        <f>IF(AND('Test Sample Data'!O112&gt;=35,'Control Sample Data'!O112&gt;=35),"C",IF(AND('Test Sample Data'!O112&gt;=30,'Control Sample Data'!O112&gt;=30, OR(H112&gt;=0.05, H112="N/A")),"B",IF(OR(AND('Test Sample Data'!O112&gt;=30,'Control Sample Data'!O112&lt;=30), AND('Test Sample Data'!O112&lt;=30,'Control Sample Data'!O112&gt;=30)),"A","OKAY")))</f>
        <v>B</v>
      </c>
    </row>
    <row r="113" spans="1:10" ht="15" customHeight="1" x14ac:dyDescent="0.3">
      <c r="A113" s="17" t="str">
        <f>'Gene Table'!D113</f>
        <v>HERC4</v>
      </c>
      <c r="B113" s="18" t="s">
        <v>26930</v>
      </c>
      <c r="C113" s="19">
        <f>Calculations!CA114</f>
        <v>4.0293333333333328</v>
      </c>
      <c r="D113" s="19">
        <f>Calculations!CB114</f>
        <v>4.1853333333333333</v>
      </c>
      <c r="E113" s="20">
        <f t="shared" si="7"/>
        <v>6.1242061903231469E-2</v>
      </c>
      <c r="F113" s="20">
        <f t="shared" si="8"/>
        <v>5.4965366081736806E-2</v>
      </c>
      <c r="G113" s="19">
        <f t="shared" si="9"/>
        <v>1.1141936508193331</v>
      </c>
      <c r="H113" s="21">
        <f>IF(OR(COUNT(Calculations!CE114:CP114)&lt;3,COUNT(Calculations!CQ114:DB114)&lt;3),"N/A",IF(ISERROR(TTEST(Calculations!CQ114:DB114,Calculations!CE114:CP114,2,2)),"N/A",TTEST(Calculations!CQ114:DB114,Calculations!CE114:CP114,2,2)))</f>
        <v>6.7049322515721946E-2</v>
      </c>
      <c r="I113" s="19">
        <f t="shared" si="5"/>
        <v>1.1141936508193331</v>
      </c>
      <c r="J113" s="22" t="str">
        <f>IF(AND('Test Sample Data'!O113&gt;=35,'Control Sample Data'!O113&gt;=35),"C",IF(AND('Test Sample Data'!O113&gt;=30,'Control Sample Data'!O113&gt;=30, OR(H113&gt;=0.05, H113="N/A")),"B",IF(OR(AND('Test Sample Data'!O113&gt;=30,'Control Sample Data'!O113&lt;=30), AND('Test Sample Data'!O113&lt;=30,'Control Sample Data'!O113&gt;=30)),"A","OKAY")))</f>
        <v>OKAY</v>
      </c>
    </row>
    <row r="114" spans="1:10" ht="15" customHeight="1" x14ac:dyDescent="0.3">
      <c r="A114" s="17" t="str">
        <f>'Gene Table'!D114</f>
        <v>HERC5</v>
      </c>
      <c r="B114" s="18" t="s">
        <v>26931</v>
      </c>
      <c r="C114" s="19">
        <f>Calculations!CA115</f>
        <v>14.059333333333333</v>
      </c>
      <c r="D114" s="19">
        <f>Calculations!CB115</f>
        <v>13.865333333333334</v>
      </c>
      <c r="E114" s="20">
        <f t="shared" si="7"/>
        <v>5.8575896966894464E-5</v>
      </c>
      <c r="F114" s="20">
        <f t="shared" si="8"/>
        <v>6.7006782823625545E-5</v>
      </c>
      <c r="G114" s="19">
        <f t="shared" si="9"/>
        <v>0.87417862041037309</v>
      </c>
      <c r="H114" s="21">
        <f>IF(OR(COUNT(Calculations!CE115:CP115)&lt;3,COUNT(Calculations!CQ115:DB115)&lt;3),"N/A",IF(ISERROR(TTEST(Calculations!CQ115:DB115,Calculations!CE115:CP115,2,2)),"N/A",TTEST(Calculations!CQ115:DB115,Calculations!CE115:CP115,2,2)))</f>
        <v>2.7473826584266677E-2</v>
      </c>
      <c r="I114" s="19">
        <f t="shared" si="5"/>
        <v>-1.1439309732038077</v>
      </c>
      <c r="J114" s="22" t="str">
        <f>IF(AND('Test Sample Data'!O114&gt;=35,'Control Sample Data'!O114&gt;=35),"C",IF(AND('Test Sample Data'!O114&gt;=30,'Control Sample Data'!O114&gt;=30, OR(H114&gt;=0.05, H114="N/A")),"B",IF(OR(AND('Test Sample Data'!O114&gt;=30,'Control Sample Data'!O114&lt;=30), AND('Test Sample Data'!O114&lt;=30,'Control Sample Data'!O114&gt;=30)),"A","OKAY")))</f>
        <v>C</v>
      </c>
    </row>
    <row r="115" spans="1:10" ht="15" customHeight="1" x14ac:dyDescent="0.3">
      <c r="A115" s="17" t="str">
        <f>'Gene Table'!D115</f>
        <v>HERC6</v>
      </c>
      <c r="B115" s="18" t="s">
        <v>26932</v>
      </c>
      <c r="C115" s="19">
        <f>Calculations!CA116</f>
        <v>14.059333333333333</v>
      </c>
      <c r="D115" s="19">
        <f>Calculations!CB116</f>
        <v>13.865333333333334</v>
      </c>
      <c r="E115" s="20">
        <f t="shared" si="7"/>
        <v>5.8575896966894464E-5</v>
      </c>
      <c r="F115" s="20">
        <f t="shared" si="8"/>
        <v>6.7006782823625545E-5</v>
      </c>
      <c r="G115" s="19">
        <f t="shared" si="9"/>
        <v>0.87417862041037309</v>
      </c>
      <c r="H115" s="21">
        <f>IF(OR(COUNT(Calculations!CE116:CP116)&lt;3,COUNT(Calculations!CQ116:DB116)&lt;3),"N/A",IF(ISERROR(TTEST(Calculations!CQ116:DB116,Calculations!CE116:CP116,2,2)),"N/A",TTEST(Calculations!CQ116:DB116,Calculations!CE116:CP116,2,2)))</f>
        <v>2.7473826584266677E-2</v>
      </c>
      <c r="I115" s="19">
        <f t="shared" si="5"/>
        <v>-1.1439309732038077</v>
      </c>
      <c r="J115" s="22" t="str">
        <f>IF(AND('Test Sample Data'!O115&gt;=35,'Control Sample Data'!O115&gt;=35),"C",IF(AND('Test Sample Data'!O115&gt;=30,'Control Sample Data'!O115&gt;=30, OR(H115&gt;=0.05, H115="N/A")),"B",IF(OR(AND('Test Sample Data'!O115&gt;=30,'Control Sample Data'!O115&lt;=30), AND('Test Sample Data'!O115&lt;=30,'Control Sample Data'!O115&gt;=30)),"A","OKAY")))</f>
        <v>C</v>
      </c>
    </row>
    <row r="116" spans="1:10" ht="15" customHeight="1" x14ac:dyDescent="0.3">
      <c r="A116" s="17" t="str">
        <f>'Gene Table'!D116</f>
        <v>HLTF</v>
      </c>
      <c r="B116" s="18" t="s">
        <v>26933</v>
      </c>
      <c r="C116" s="19">
        <f>Calculations!CA117</f>
        <v>14.059333333333333</v>
      </c>
      <c r="D116" s="19">
        <f>Calculations!CB117</f>
        <v>13.865333333333334</v>
      </c>
      <c r="E116" s="20">
        <f t="shared" si="7"/>
        <v>5.8575896966894464E-5</v>
      </c>
      <c r="F116" s="20">
        <f t="shared" si="8"/>
        <v>6.7006782823625545E-5</v>
      </c>
      <c r="G116" s="19">
        <f t="shared" si="9"/>
        <v>0.87417862041037309</v>
      </c>
      <c r="H116" s="21">
        <f>IF(OR(COUNT(Calculations!CE117:CP117)&lt;3,COUNT(Calculations!CQ117:DB117)&lt;3),"N/A",IF(ISERROR(TTEST(Calculations!CQ117:DB117,Calculations!CE117:CP117,2,2)),"N/A",TTEST(Calculations!CQ117:DB117,Calculations!CE117:CP117,2,2)))</f>
        <v>2.7473826584266677E-2</v>
      </c>
      <c r="I116" s="19">
        <f t="shared" si="5"/>
        <v>-1.1439309732038077</v>
      </c>
      <c r="J116" s="22" t="str">
        <f>IF(AND('Test Sample Data'!O116&gt;=35,'Control Sample Data'!O116&gt;=35),"C",IF(AND('Test Sample Data'!O116&gt;=30,'Control Sample Data'!O116&gt;=30, OR(H116&gt;=0.05, H116="N/A")),"B",IF(OR(AND('Test Sample Data'!O116&gt;=30,'Control Sample Data'!O116&lt;=30), AND('Test Sample Data'!O116&lt;=30,'Control Sample Data'!O116&gt;=30)),"A","OKAY")))</f>
        <v>C</v>
      </c>
    </row>
    <row r="117" spans="1:10" ht="15" customHeight="1" x14ac:dyDescent="0.3">
      <c r="A117" s="17" t="str">
        <f>'Gene Table'!D117</f>
        <v>HUWE1</v>
      </c>
      <c r="B117" s="18" t="s">
        <v>26934</v>
      </c>
      <c r="C117" s="19">
        <f>Calculations!CA118</f>
        <v>14.059333333333333</v>
      </c>
      <c r="D117" s="19">
        <f>Calculations!CB118</f>
        <v>13.238666666666665</v>
      </c>
      <c r="E117" s="20">
        <f t="shared" si="7"/>
        <v>5.8575896966894464E-5</v>
      </c>
      <c r="F117" s="20">
        <f t="shared" si="8"/>
        <v>1.0345803624602997E-4</v>
      </c>
      <c r="G117" s="19">
        <f t="shared" si="9"/>
        <v>0.5661802513590839</v>
      </c>
      <c r="H117" s="21">
        <f>IF(OR(COUNT(Calculations!CE118:CP118)&lt;3,COUNT(Calculations!CQ118:DB118)&lt;3),"N/A",IF(ISERROR(TTEST(Calculations!CQ118:DB118,Calculations!CE118:CP118,2,2)),"N/A",TTEST(Calculations!CQ118:DB118,Calculations!CE118:CP118,2,2)))</f>
        <v>0.31897403458401974</v>
      </c>
      <c r="I117" s="19">
        <f t="shared" si="5"/>
        <v>-1.7662219718889103</v>
      </c>
      <c r="J117" s="22" t="str">
        <f>IF(AND('Test Sample Data'!O117&gt;=35,'Control Sample Data'!O117&gt;=35),"C",IF(AND('Test Sample Data'!O117&gt;=30,'Control Sample Data'!O117&gt;=30, OR(H117&gt;=0.05, H117="N/A")),"B",IF(OR(AND('Test Sample Data'!O117&gt;=30,'Control Sample Data'!O117&lt;=30), AND('Test Sample Data'!O117&lt;=30,'Control Sample Data'!O117&gt;=30)),"A","OKAY")))</f>
        <v>B</v>
      </c>
    </row>
    <row r="118" spans="1:10" ht="15" customHeight="1" x14ac:dyDescent="0.3">
      <c r="A118" s="17" t="str">
        <f>'Gene Table'!D118</f>
        <v>IRAK1</v>
      </c>
      <c r="B118" s="18" t="s">
        <v>26935</v>
      </c>
      <c r="C118" s="19">
        <f>Calculations!CA119</f>
        <v>10.952666666666664</v>
      </c>
      <c r="D118" s="19">
        <f>Calculations!CB119</f>
        <v>11.675333333333333</v>
      </c>
      <c r="E118" s="20">
        <f t="shared" si="7"/>
        <v>5.0456695086441208E-4</v>
      </c>
      <c r="F118" s="20">
        <f t="shared" si="8"/>
        <v>3.057556262490704E-4</v>
      </c>
      <c r="G118" s="19">
        <f t="shared" si="9"/>
        <v>1.6502294890017453</v>
      </c>
      <c r="H118" s="21">
        <f>IF(OR(COUNT(Calculations!CE119:CP119)&lt;3,COUNT(Calculations!CQ119:DB119)&lt;3),"N/A",IF(ISERROR(TTEST(Calculations!CQ119:DB119,Calculations!CE119:CP119,2,2)),"N/A",TTEST(Calculations!CQ119:DB119,Calculations!CE119:CP119,2,2)))</f>
        <v>0.5349012538319956</v>
      </c>
      <c r="I118" s="19">
        <f t="shared" si="5"/>
        <v>1.6502294890017453</v>
      </c>
      <c r="J118" s="22" t="str">
        <f>IF(AND('Test Sample Data'!O118&gt;=35,'Control Sample Data'!O118&gt;=35),"C",IF(AND('Test Sample Data'!O118&gt;=30,'Control Sample Data'!O118&gt;=30, OR(H118&gt;=0.05, H118="N/A")),"B",IF(OR(AND('Test Sample Data'!O118&gt;=30,'Control Sample Data'!O118&lt;=30), AND('Test Sample Data'!O118&lt;=30,'Control Sample Data'!O118&gt;=30)),"A","OKAY")))</f>
        <v>B</v>
      </c>
    </row>
    <row r="119" spans="1:10" ht="15" customHeight="1" x14ac:dyDescent="0.3">
      <c r="A119" s="17" t="str">
        <f>'Gene Table'!D119</f>
        <v>IRF2BPL</v>
      </c>
      <c r="B119" s="18" t="s">
        <v>26936</v>
      </c>
      <c r="C119" s="19">
        <f>Calculations!CA120</f>
        <v>13.746</v>
      </c>
      <c r="D119" s="19">
        <f>Calculations!CB120</f>
        <v>13.865333333333334</v>
      </c>
      <c r="E119" s="20">
        <f t="shared" si="7"/>
        <v>7.278496535221143E-5</v>
      </c>
      <c r="F119" s="20">
        <f t="shared" si="8"/>
        <v>6.7006782823625545E-5</v>
      </c>
      <c r="G119" s="19">
        <f t="shared" si="9"/>
        <v>1.0862328003986574</v>
      </c>
      <c r="H119" s="21">
        <f>IF(OR(COUNT(Calculations!CE120:CP120)&lt;3,COUNT(Calculations!CQ120:DB120)&lt;3),"N/A",IF(ISERROR(TTEST(Calculations!CQ120:DB120,Calculations!CE120:CP120,2,2)),"N/A",TTEST(Calculations!CQ120:DB120,Calculations!CE120:CP120,2,2)))</f>
        <v>0.61701618628478561</v>
      </c>
      <c r="I119" s="19">
        <f t="shared" si="5"/>
        <v>1.0862328003986574</v>
      </c>
      <c r="J119" s="22" t="str">
        <f>IF(AND('Test Sample Data'!O119&gt;=35,'Control Sample Data'!O119&gt;=35),"C",IF(AND('Test Sample Data'!O119&gt;=30,'Control Sample Data'!O119&gt;=30, OR(H119&gt;=0.05, H119="N/A")),"B",IF(OR(AND('Test Sample Data'!O119&gt;=30,'Control Sample Data'!O119&lt;=30), AND('Test Sample Data'!O119&lt;=30,'Control Sample Data'!O119&gt;=30)),"A","OKAY")))</f>
        <v>B</v>
      </c>
    </row>
    <row r="120" spans="1:10" ht="15" customHeight="1" x14ac:dyDescent="0.3">
      <c r="A120" s="17" t="str">
        <f>'Gene Table'!D120</f>
        <v>ITCH</v>
      </c>
      <c r="B120" s="18" t="s">
        <v>26937</v>
      </c>
      <c r="C120" s="19">
        <f>Calculations!CA121</f>
        <v>13.575999999999999</v>
      </c>
      <c r="D120" s="19">
        <f>Calculations!CB121</f>
        <v>13.865333333333334</v>
      </c>
      <c r="E120" s="20">
        <f t="shared" si="7"/>
        <v>8.1887342827286494E-5</v>
      </c>
      <c r="F120" s="20">
        <f t="shared" si="8"/>
        <v>6.7006782823625545E-5</v>
      </c>
      <c r="G120" s="19">
        <f t="shared" si="9"/>
        <v>1.2220754284357955</v>
      </c>
      <c r="H120" s="21">
        <f>IF(OR(COUNT(Calculations!CE121:CP121)&lt;3,COUNT(Calculations!CQ121:DB121)&lt;3),"N/A",IF(ISERROR(TTEST(Calculations!CQ121:DB121,Calculations!CE121:CP121,2,2)),"N/A",TTEST(Calculations!CQ121:DB121,Calculations!CE121:CP121,2,2)))</f>
        <v>0.48643379023896965</v>
      </c>
      <c r="I120" s="19">
        <f t="shared" si="5"/>
        <v>1.2220754284357955</v>
      </c>
      <c r="J120" s="22" t="str">
        <f>IF(AND('Test Sample Data'!O120&gt;=35,'Control Sample Data'!O120&gt;=35),"C",IF(AND('Test Sample Data'!O120&gt;=30,'Control Sample Data'!O120&gt;=30, OR(H120&gt;=0.05, H120="N/A")),"B",IF(OR(AND('Test Sample Data'!O120&gt;=30,'Control Sample Data'!O120&lt;=30), AND('Test Sample Data'!O120&lt;=30,'Control Sample Data'!O120&gt;=30)),"A","OKAY")))</f>
        <v>B</v>
      </c>
    </row>
    <row r="121" spans="1:10" ht="15" customHeight="1" x14ac:dyDescent="0.3">
      <c r="A121" s="17" t="str">
        <f>'Gene Table'!D121</f>
        <v>KLHL41</v>
      </c>
      <c r="B121" s="18" t="s">
        <v>26938</v>
      </c>
      <c r="C121" s="19">
        <f>Calculations!CA122</f>
        <v>13.859333333333332</v>
      </c>
      <c r="D121" s="19">
        <f>Calculations!CB122</f>
        <v>13.808666666666667</v>
      </c>
      <c r="E121" s="20">
        <f t="shared" si="7"/>
        <v>6.7286036488347614E-5</v>
      </c>
      <c r="F121" s="20">
        <f t="shared" si="8"/>
        <v>6.9691070113619575E-5</v>
      </c>
      <c r="G121" s="19">
        <f t="shared" si="9"/>
        <v>0.96549007467741621</v>
      </c>
      <c r="H121" s="21">
        <f>IF(OR(COUNT(Calculations!CE122:CP122)&lt;3,COUNT(Calculations!CQ122:DB122)&lt;3),"N/A",IF(ISERROR(TTEST(Calculations!CQ122:DB122,Calculations!CE122:CP122,2,2)),"N/A",TTEST(Calculations!CQ122:DB122,Calculations!CE122:CP122,2,2)))</f>
        <v>0.86569423089606024</v>
      </c>
      <c r="I121" s="19">
        <f t="shared" si="5"/>
        <v>-1.0357434283662772</v>
      </c>
      <c r="J121" s="22" t="str">
        <f>IF(AND('Test Sample Data'!O121&gt;=35,'Control Sample Data'!O121&gt;=35),"C",IF(AND('Test Sample Data'!O121&gt;=30,'Control Sample Data'!O121&gt;=30, OR(H121&gt;=0.05, H121="N/A")),"B",IF(OR(AND('Test Sample Data'!O121&gt;=30,'Control Sample Data'!O121&lt;=30), AND('Test Sample Data'!O121&lt;=30,'Control Sample Data'!O121&gt;=30)),"A","OKAY")))</f>
        <v>B</v>
      </c>
    </row>
    <row r="122" spans="1:10" ht="15" customHeight="1" x14ac:dyDescent="0.3">
      <c r="A122" s="17" t="str">
        <f>'Gene Table'!D122</f>
        <v>KBTBD7</v>
      </c>
      <c r="B122" s="18" t="s">
        <v>26939</v>
      </c>
      <c r="C122" s="19">
        <f>Calculations!CA123</f>
        <v>12.589333333333334</v>
      </c>
      <c r="D122" s="19">
        <f>Calculations!CB123</f>
        <v>8.5119999999999987</v>
      </c>
      <c r="E122" s="20">
        <f t="shared" si="7"/>
        <v>1.6226805898387093E-4</v>
      </c>
      <c r="F122" s="20">
        <f t="shared" si="8"/>
        <v>2.7392563489109425E-3</v>
      </c>
      <c r="G122" s="19">
        <f t="shared" si="9"/>
        <v>5.9237996855746822E-2</v>
      </c>
      <c r="H122" s="21">
        <f>IF(OR(COUNT(Calculations!CE123:CP123)&lt;3,COUNT(Calculations!CQ123:DB123)&lt;3),"N/A",IF(ISERROR(TTEST(Calculations!CQ123:DB123,Calculations!CE123:CP123,2,2)),"N/A",TTEST(Calculations!CQ123:DB123,Calculations!CE123:CP123,2,2)))</f>
        <v>8.7566757669915881E-4</v>
      </c>
      <c r="I122" s="19">
        <f t="shared" si="5"/>
        <v>-16.881056974886341</v>
      </c>
      <c r="J122" s="22" t="str">
        <f>IF(AND('Test Sample Data'!O122&gt;=35,'Control Sample Data'!O122&gt;=35),"C",IF(AND('Test Sample Data'!O122&gt;=30,'Control Sample Data'!O122&gt;=30, OR(H122&gt;=0.05, H122="N/A")),"B",IF(OR(AND('Test Sample Data'!O122&gt;=30,'Control Sample Data'!O122&lt;=30), AND('Test Sample Data'!O122&lt;=30,'Control Sample Data'!O122&gt;=30)),"A","OKAY")))</f>
        <v>A</v>
      </c>
    </row>
    <row r="123" spans="1:10" ht="15" customHeight="1" x14ac:dyDescent="0.3">
      <c r="A123" s="17" t="str">
        <f>'Gene Table'!D123</f>
        <v>KCTD10</v>
      </c>
      <c r="B123" s="18" t="s">
        <v>329</v>
      </c>
      <c r="C123" s="19">
        <f>Calculations!CA124</f>
        <v>14.059333333333333</v>
      </c>
      <c r="D123" s="19">
        <f>Calculations!CB124</f>
        <v>13.865333333333334</v>
      </c>
      <c r="E123" s="20">
        <f t="shared" si="7"/>
        <v>5.8575896966894464E-5</v>
      </c>
      <c r="F123" s="20">
        <f t="shared" si="8"/>
        <v>6.7006782823625545E-5</v>
      </c>
      <c r="G123" s="19">
        <f t="shared" si="9"/>
        <v>0.87417862041037309</v>
      </c>
      <c r="H123" s="21">
        <f>IF(OR(COUNT(Calculations!CE124:CP124)&lt;3,COUNT(Calculations!CQ124:DB124)&lt;3),"N/A",IF(ISERROR(TTEST(Calculations!CQ124:DB124,Calculations!CE124:CP124,2,2)),"N/A",TTEST(Calculations!CQ124:DB124,Calculations!CE124:CP124,2,2)))</f>
        <v>2.7473826584266677E-2</v>
      </c>
      <c r="I123" s="19">
        <f t="shared" si="5"/>
        <v>-1.1439309732038077</v>
      </c>
      <c r="J123" s="22" t="str">
        <f>IF(AND('Test Sample Data'!O123&gt;=35,'Control Sample Data'!O123&gt;=35),"C",IF(AND('Test Sample Data'!O123&gt;=30,'Control Sample Data'!O123&gt;=30, OR(H123&gt;=0.05, H123="N/A")),"B",IF(OR(AND('Test Sample Data'!O123&gt;=30,'Control Sample Data'!O123&lt;=30), AND('Test Sample Data'!O123&lt;=30,'Control Sample Data'!O123&gt;=30)),"A","OKAY")))</f>
        <v>C</v>
      </c>
    </row>
    <row r="124" spans="1:10" ht="15" customHeight="1" x14ac:dyDescent="0.3">
      <c r="A124" s="17" t="str">
        <f>'Gene Table'!D124</f>
        <v>KEAP1</v>
      </c>
      <c r="B124" s="18" t="s">
        <v>330</v>
      </c>
      <c r="C124" s="19">
        <f>Calculations!CA125</f>
        <v>10.165999999999999</v>
      </c>
      <c r="D124" s="19">
        <f>Calculations!CB125</f>
        <v>7.9353333333333333</v>
      </c>
      <c r="E124" s="20">
        <f t="shared" si="7"/>
        <v>8.7042040614938691E-4</v>
      </c>
      <c r="F124" s="20">
        <f t="shared" si="8"/>
        <v>4.085325276445664E-3</v>
      </c>
      <c r="G124" s="19">
        <f t="shared" si="9"/>
        <v>0.21306024545166075</v>
      </c>
      <c r="H124" s="21">
        <f>IF(OR(COUNT(Calculations!CE125:CP125)&lt;3,COUNT(Calculations!CQ125:DB125)&lt;3),"N/A",IF(ISERROR(TTEST(Calculations!CQ125:DB125,Calculations!CE125:CP125,2,2)),"N/A",TTEST(Calculations!CQ125:DB125,Calculations!CE125:CP125,2,2)))</f>
        <v>3.9595548901437613E-3</v>
      </c>
      <c r="I124" s="19">
        <f t="shared" si="5"/>
        <v>-4.6935081571887176</v>
      </c>
      <c r="J124" s="22" t="str">
        <f>IF(AND('Test Sample Data'!O124&gt;=35,'Control Sample Data'!O124&gt;=35),"C",IF(AND('Test Sample Data'!O124&gt;=30,'Control Sample Data'!O124&gt;=30, OR(H124&gt;=0.05, H124="N/A")),"B",IF(OR(AND('Test Sample Data'!O124&gt;=30,'Control Sample Data'!O124&lt;=30), AND('Test Sample Data'!O124&lt;=30,'Control Sample Data'!O124&gt;=30)),"A","OKAY")))</f>
        <v>A</v>
      </c>
    </row>
    <row r="125" spans="1:10" ht="15" customHeight="1" x14ac:dyDescent="0.3">
      <c r="A125" s="17" t="str">
        <f>'Gene Table'!D125</f>
        <v>KLHL13</v>
      </c>
      <c r="B125" s="18" t="s">
        <v>331</v>
      </c>
      <c r="C125" s="19">
        <f>Calculations!CA126</f>
        <v>-7.3706666666666676</v>
      </c>
      <c r="D125" s="19">
        <f>Calculations!CB126</f>
        <v>1.2786666666666662</v>
      </c>
      <c r="E125" s="20">
        <f t="shared" si="7"/>
        <v>165.49762079407552</v>
      </c>
      <c r="F125" s="20">
        <f t="shared" si="8"/>
        <v>0.41217626441425131</v>
      </c>
      <c r="G125" s="19">
        <f t="shared" si="9"/>
        <v>401.5214729292241</v>
      </c>
      <c r="H125" s="21">
        <f>IF(OR(COUNT(Calculations!CE126:CP126)&lt;3,COUNT(Calculations!CQ126:DB126)&lt;3),"N/A",IF(ISERROR(TTEST(Calculations!CQ126:DB126,Calculations!CE126:CP126,2,2)),"N/A",TTEST(Calculations!CQ126:DB126,Calculations!CE126:CP126,2,2)))</f>
        <v>8.8031082577943156E-6</v>
      </c>
      <c r="I125" s="19">
        <f t="shared" si="5"/>
        <v>401.5214729292241</v>
      </c>
      <c r="J125" s="22" t="str">
        <f>IF(AND('Test Sample Data'!O125&gt;=35,'Control Sample Data'!O125&gt;=35),"C",IF(AND('Test Sample Data'!O125&gt;=30,'Control Sample Data'!O125&gt;=30, OR(H125&gt;=0.05, H125="N/A")),"B",IF(OR(AND('Test Sample Data'!O125&gt;=30,'Control Sample Data'!O125&lt;=30), AND('Test Sample Data'!O125&lt;=30,'Control Sample Data'!O125&gt;=30)),"A","OKAY")))</f>
        <v>OKAY</v>
      </c>
    </row>
    <row r="126" spans="1:10" ht="15" customHeight="1" x14ac:dyDescent="0.3">
      <c r="A126" s="17" t="str">
        <f>'Gene Table'!D126</f>
        <v>KLHL2</v>
      </c>
      <c r="B126" s="18" t="s">
        <v>332</v>
      </c>
      <c r="C126" s="19">
        <f>Calculations!CA127</f>
        <v>8.3326666666666664</v>
      </c>
      <c r="D126" s="19">
        <f>Calculations!CB127</f>
        <v>7.2653333333333334</v>
      </c>
      <c r="E126" s="20">
        <f t="shared" si="7"/>
        <v>3.1018256963267258E-3</v>
      </c>
      <c r="F126" s="20">
        <f t="shared" si="8"/>
        <v>6.5000506108373497E-3</v>
      </c>
      <c r="G126" s="19">
        <f t="shared" si="9"/>
        <v>0.47720023766509445</v>
      </c>
      <c r="H126" s="21">
        <f>IF(OR(COUNT(Calculations!CE127:CP127)&lt;3,COUNT(Calculations!CQ127:DB127)&lt;3),"N/A",IF(ISERROR(TTEST(Calculations!CQ127:DB127,Calculations!CE127:CP127,2,2)),"N/A",TTEST(Calculations!CQ127:DB127,Calculations!CE127:CP127,2,2)))</f>
        <v>6.8065655009709779E-3</v>
      </c>
      <c r="I126" s="19">
        <f t="shared" si="5"/>
        <v>-2.0955563746005792</v>
      </c>
      <c r="J126" s="22" t="str">
        <f>IF(AND('Test Sample Data'!O126&gt;=35,'Control Sample Data'!O126&gt;=35),"C",IF(AND('Test Sample Data'!O126&gt;=30,'Control Sample Data'!O126&gt;=30, OR(H126&gt;=0.05, H126="N/A")),"B",IF(OR(AND('Test Sample Data'!O126&gt;=30,'Control Sample Data'!O126&lt;=30), AND('Test Sample Data'!O126&lt;=30,'Control Sample Data'!O126&gt;=30)),"A","OKAY")))</f>
        <v>OKAY</v>
      </c>
    </row>
    <row r="127" spans="1:10" ht="15" customHeight="1" x14ac:dyDescent="0.3">
      <c r="A127" s="17" t="str">
        <f>'Gene Table'!D127</f>
        <v>KLHL20</v>
      </c>
      <c r="B127" s="18" t="s">
        <v>333</v>
      </c>
      <c r="C127" s="19">
        <f>Calculations!CA128</f>
        <v>0.48933333333333334</v>
      </c>
      <c r="D127" s="19">
        <f>Calculations!CB128</f>
        <v>6.0719999999999992</v>
      </c>
      <c r="E127" s="20">
        <f t="shared" si="7"/>
        <v>0.71235419929062138</v>
      </c>
      <c r="F127" s="20">
        <f t="shared" si="8"/>
        <v>1.486434806768437E-2</v>
      </c>
      <c r="G127" s="19">
        <f t="shared" si="9"/>
        <v>47.923675902026623</v>
      </c>
      <c r="H127" s="21">
        <f>IF(OR(COUNT(Calculations!CE128:CP128)&lt;3,COUNT(Calculations!CQ128:DB128)&lt;3),"N/A",IF(ISERROR(TTEST(Calculations!CQ128:DB128,Calculations!CE128:CP128,2,2)),"N/A",TTEST(Calculations!CQ128:DB128,Calculations!CE128:CP128,2,2)))</f>
        <v>5.8546018658755842E-7</v>
      </c>
      <c r="I127" s="19">
        <f t="shared" si="5"/>
        <v>47.923675902026623</v>
      </c>
      <c r="J127" s="22" t="str">
        <f>IF(AND('Test Sample Data'!O127&gt;=35,'Control Sample Data'!O127&gt;=35),"C",IF(AND('Test Sample Data'!O127&gt;=30,'Control Sample Data'!O127&gt;=30, OR(H127&gt;=0.05, H127="N/A")),"B",IF(OR(AND('Test Sample Data'!O127&gt;=30,'Control Sample Data'!O127&lt;=30), AND('Test Sample Data'!O127&lt;=30,'Control Sample Data'!O127&gt;=30)),"A","OKAY")))</f>
        <v>OKAY</v>
      </c>
    </row>
    <row r="128" spans="1:10" ht="15" customHeight="1" x14ac:dyDescent="0.3">
      <c r="A128" s="17" t="str">
        <f>'Gene Table'!D128</f>
        <v>KLHL21</v>
      </c>
      <c r="B128" s="18" t="s">
        <v>334</v>
      </c>
      <c r="C128" s="19">
        <f>Calculations!CA129</f>
        <v>3.2826666666666653</v>
      </c>
      <c r="D128" s="19">
        <f>Calculations!CB129</f>
        <v>9.988666666666667</v>
      </c>
      <c r="E128" s="20">
        <f t="shared" si="7"/>
        <v>0.10275876298486139</v>
      </c>
      <c r="F128" s="20">
        <f t="shared" si="8"/>
        <v>9.8426426246390575E-4</v>
      </c>
      <c r="G128" s="19">
        <f t="shared" si="9"/>
        <v>104.4015991473933</v>
      </c>
      <c r="H128" s="21">
        <f>IF(OR(COUNT(Calculations!CE129:CP129)&lt;3,COUNT(Calculations!CQ129:DB129)&lt;3),"N/A",IF(ISERROR(TTEST(Calculations!CQ129:DB129,Calculations!CE129:CP129,2,2)),"N/A",TTEST(Calculations!CQ129:DB129,Calculations!CE129:CP129,2,2)))</f>
        <v>2.7491991496238886E-5</v>
      </c>
      <c r="I128" s="19">
        <f t="shared" si="5"/>
        <v>104.4015991473933</v>
      </c>
      <c r="J128" s="22" t="str">
        <f>IF(AND('Test Sample Data'!O128&gt;=35,'Control Sample Data'!O128&gt;=35),"C",IF(AND('Test Sample Data'!O128&gt;=30,'Control Sample Data'!O128&gt;=30, OR(H128&gt;=0.05, H128="N/A")),"B",IF(OR(AND('Test Sample Data'!O128&gt;=30,'Control Sample Data'!O128&lt;=30), AND('Test Sample Data'!O128&lt;=30,'Control Sample Data'!O128&gt;=30)),"A","OKAY")))</f>
        <v>A</v>
      </c>
    </row>
    <row r="129" spans="1:10" ht="15" customHeight="1" x14ac:dyDescent="0.3">
      <c r="A129" s="17" t="str">
        <f>'Gene Table'!D129</f>
        <v>KLHL22</v>
      </c>
      <c r="B129" s="18" t="s">
        <v>335</v>
      </c>
      <c r="C129" s="19">
        <f>Calculations!CA130</f>
        <v>6.2526666666666655</v>
      </c>
      <c r="D129" s="19">
        <f>Calculations!CB130</f>
        <v>6.0553333333333326</v>
      </c>
      <c r="E129" s="20">
        <f t="shared" si="7"/>
        <v>1.3114742878776869E-2</v>
      </c>
      <c r="F129" s="20">
        <f t="shared" si="8"/>
        <v>1.5037063472683822E-2</v>
      </c>
      <c r="G129" s="19">
        <f t="shared" si="9"/>
        <v>0.87216117047061603</v>
      </c>
      <c r="H129" s="21">
        <f>IF(OR(COUNT(Calculations!CE130:CP130)&lt;3,COUNT(Calculations!CQ130:DB130)&lt;3),"N/A",IF(ISERROR(TTEST(Calculations!CQ130:DB130,Calculations!CE130:CP130,2,2)),"N/A",TTEST(Calculations!CQ130:DB130,Calculations!CE130:CP130,2,2)))</f>
        <v>6.1460519745528186E-2</v>
      </c>
      <c r="I129" s="19">
        <f t="shared" si="5"/>
        <v>-1.1465770706811018</v>
      </c>
      <c r="J129" s="22" t="str">
        <f>IF(AND('Test Sample Data'!O129&gt;=35,'Control Sample Data'!O129&gt;=35),"C",IF(AND('Test Sample Data'!O129&gt;=30,'Control Sample Data'!O129&gt;=30, OR(H129&gt;=0.05, H129="N/A")),"B",IF(OR(AND('Test Sample Data'!O129&gt;=30,'Control Sample Data'!O129&lt;=30), AND('Test Sample Data'!O129&lt;=30,'Control Sample Data'!O129&gt;=30)),"A","OKAY")))</f>
        <v>OKAY</v>
      </c>
    </row>
    <row r="130" spans="1:10" ht="15" customHeight="1" x14ac:dyDescent="0.3">
      <c r="A130" s="17" t="str">
        <f>'Gene Table'!D130</f>
        <v>KLHL24</v>
      </c>
      <c r="B130" s="18" t="s">
        <v>336</v>
      </c>
      <c r="C130" s="19">
        <f>Calculations!CA131</f>
        <v>14.059333333333333</v>
      </c>
      <c r="D130" s="19">
        <f>Calculations!CB131</f>
        <v>11.581999999999999</v>
      </c>
      <c r="E130" s="20">
        <f t="shared" si="7"/>
        <v>5.8575896966894464E-5</v>
      </c>
      <c r="F130" s="20">
        <f t="shared" si="8"/>
        <v>3.261899605444581E-4</v>
      </c>
      <c r="G130" s="19">
        <f t="shared" si="9"/>
        <v>0.17957602640229284</v>
      </c>
      <c r="H130" s="21">
        <f>IF(OR(COUNT(Calculations!CE131:CP131)&lt;3,COUNT(Calculations!CQ131:DB131)&lt;3),"N/A",IF(ISERROR(TTEST(Calculations!CQ131:DB131,Calculations!CE131:CP131,2,2)),"N/A",TTEST(Calculations!CQ131:DB131,Calculations!CE131:CP131,2,2)))</f>
        <v>5.295305983654873E-2</v>
      </c>
      <c r="I130" s="19">
        <f t="shared" si="5"/>
        <v>-5.5686720551426117</v>
      </c>
      <c r="J130" s="22" t="str">
        <f>IF(AND('Test Sample Data'!O130&gt;=35,'Control Sample Data'!O130&gt;=35),"C",IF(AND('Test Sample Data'!O130&gt;=30,'Control Sample Data'!O130&gt;=30, OR(H130&gt;=0.05, H130="N/A")),"B",IF(OR(AND('Test Sample Data'!O130&gt;=30,'Control Sample Data'!O130&lt;=30), AND('Test Sample Data'!O130&lt;=30,'Control Sample Data'!O130&gt;=30)),"A","OKAY")))</f>
        <v>B</v>
      </c>
    </row>
    <row r="131" spans="1:10" ht="15" customHeight="1" x14ac:dyDescent="0.3">
      <c r="A131" s="17" t="str">
        <f>'Gene Table'!D131</f>
        <v>KLHL7</v>
      </c>
      <c r="B131" s="18" t="s">
        <v>337</v>
      </c>
      <c r="C131" s="19">
        <f>Calculations!CA132</f>
        <v>0.10599999999999928</v>
      </c>
      <c r="D131" s="19">
        <f>Calculations!CB132</f>
        <v>11.668666666666667</v>
      </c>
      <c r="E131" s="20">
        <f t="shared" si="7"/>
        <v>0.92916067425091387</v>
      </c>
      <c r="F131" s="20">
        <f t="shared" si="8"/>
        <v>3.0717178675645205E-4</v>
      </c>
      <c r="G131" s="19">
        <f t="shared" si="9"/>
        <v>3024.889375623613</v>
      </c>
      <c r="H131" s="21">
        <f>IF(OR(COUNT(Calculations!CE132:CP132)&lt;3,COUNT(Calculations!CQ132:DB132)&lt;3),"N/A",IF(ISERROR(TTEST(Calculations!CQ132:DB132,Calculations!CE132:CP132,2,2)),"N/A",TTEST(Calculations!CQ132:DB132,Calculations!CE132:CP132,2,2)))</f>
        <v>1.400774612310646E-6</v>
      </c>
      <c r="I131" s="19">
        <f t="shared" ref="I131:I194" si="10">IF(G131&gt;1,G131,-1/G131)</f>
        <v>3024.889375623613</v>
      </c>
      <c r="J131" s="22" t="str">
        <f>IF(AND('Test Sample Data'!O131&gt;=35,'Control Sample Data'!O131&gt;=35),"C",IF(AND('Test Sample Data'!O131&gt;=30,'Control Sample Data'!O131&gt;=30, OR(H131&gt;=0.05, H131="N/A")),"B",IF(OR(AND('Test Sample Data'!O131&gt;=30,'Control Sample Data'!O131&lt;=30), AND('Test Sample Data'!O131&lt;=30,'Control Sample Data'!O131&gt;=30)),"A","OKAY")))</f>
        <v>A</v>
      </c>
    </row>
    <row r="132" spans="1:10" ht="15" customHeight="1" x14ac:dyDescent="0.3">
      <c r="A132" s="17" t="str">
        <f>'Gene Table'!D132</f>
        <v>KLHL9</v>
      </c>
      <c r="B132" s="18" t="s">
        <v>338</v>
      </c>
      <c r="C132" s="19">
        <f>Calculations!CA133</f>
        <v>2.6393333333333331</v>
      </c>
      <c r="D132" s="19">
        <f>Calculations!CB133</f>
        <v>2.282</v>
      </c>
      <c r="E132" s="20">
        <f t="shared" si="7"/>
        <v>0.16050238791336008</v>
      </c>
      <c r="F132" s="20">
        <f t="shared" si="8"/>
        <v>0.20561251717811607</v>
      </c>
      <c r="G132" s="19">
        <f t="shared" si="9"/>
        <v>0.78060611346108655</v>
      </c>
      <c r="H132" s="21">
        <f>IF(OR(COUNT(Calculations!CE133:CP133)&lt;3,COUNT(Calculations!CQ133:DB133)&lt;3),"N/A",IF(ISERROR(TTEST(Calculations!CQ133:DB133,Calculations!CE133:CP133,2,2)),"N/A",TTEST(Calculations!CQ133:DB133,Calculations!CE133:CP133,2,2)))</f>
        <v>8.4592398981352887E-3</v>
      </c>
      <c r="I132" s="19">
        <f t="shared" si="10"/>
        <v>-1.2810558138805177</v>
      </c>
      <c r="J132" s="22" t="str">
        <f>IF(AND('Test Sample Data'!O132&gt;=35,'Control Sample Data'!O132&gt;=35),"C",IF(AND('Test Sample Data'!O132&gt;=30,'Control Sample Data'!O132&gt;=30, OR(H132&gt;=0.05, H132="N/A")),"B",IF(OR(AND('Test Sample Data'!O132&gt;=30,'Control Sample Data'!O132&lt;=30), AND('Test Sample Data'!O132&lt;=30,'Control Sample Data'!O132&gt;=30)),"A","OKAY")))</f>
        <v>OKAY</v>
      </c>
    </row>
    <row r="133" spans="1:10" ht="15" customHeight="1" x14ac:dyDescent="0.3">
      <c r="A133" s="17" t="str">
        <f>'Gene Table'!D133</f>
        <v>LMO7</v>
      </c>
      <c r="B133" s="18" t="s">
        <v>339</v>
      </c>
      <c r="C133" s="19">
        <f>Calculations!CA134</f>
        <v>8.5193333333333321</v>
      </c>
      <c r="D133" s="19">
        <f>Calculations!CB134</f>
        <v>6.4153333333333329</v>
      </c>
      <c r="E133" s="20">
        <f t="shared" si="7"/>
        <v>2.7253678197520239E-3</v>
      </c>
      <c r="F133" s="20">
        <f t="shared" si="8"/>
        <v>1.171634724002195E-2</v>
      </c>
      <c r="G133" s="19">
        <f t="shared" si="9"/>
        <v>0.23261241442575389</v>
      </c>
      <c r="H133" s="21">
        <f>IF(OR(COUNT(Calculations!CE134:CP134)&lt;3,COUNT(Calculations!CQ134:DB134)&lt;3),"N/A",IF(ISERROR(TTEST(Calculations!CQ134:DB134,Calculations!CE134:CP134,2,2)),"N/A",TTEST(Calculations!CQ134:DB134,Calculations!CE134:CP134,2,2)))</f>
        <v>9.935581095308402E-4</v>
      </c>
      <c r="I133" s="19">
        <f t="shared" si="10"/>
        <v>-4.2989966914220039</v>
      </c>
      <c r="J133" s="22" t="str">
        <f>IF(AND('Test Sample Data'!O133&gt;=35,'Control Sample Data'!O133&gt;=35),"C",IF(AND('Test Sample Data'!O133&gt;=30,'Control Sample Data'!O133&gt;=30, OR(H133&gt;=0.05, H133="N/A")),"B",IF(OR(AND('Test Sample Data'!O133&gt;=30,'Control Sample Data'!O133&lt;=30), AND('Test Sample Data'!O133&lt;=30,'Control Sample Data'!O133&gt;=30)),"A","OKAY")))</f>
        <v>OKAY</v>
      </c>
    </row>
    <row r="134" spans="1:10" ht="15" customHeight="1" x14ac:dyDescent="0.3">
      <c r="A134" s="17" t="str">
        <f>'Gene Table'!D134</f>
        <v>LNX1</v>
      </c>
      <c r="B134" s="18" t="s">
        <v>340</v>
      </c>
      <c r="C134" s="19">
        <f>Calculations!CA135</f>
        <v>2.582666666666666</v>
      </c>
      <c r="D134" s="19">
        <f>Calculations!CB135</f>
        <v>1.1153333333333333</v>
      </c>
      <c r="E134" s="20">
        <f t="shared" si="7"/>
        <v>0.16693210296211214</v>
      </c>
      <c r="F134" s="20">
        <f t="shared" si="8"/>
        <v>0.46158449437958859</v>
      </c>
      <c r="G134" s="19">
        <f t="shared" si="9"/>
        <v>0.36165015288584168</v>
      </c>
      <c r="H134" s="21">
        <f>IF(OR(COUNT(Calculations!CE135:CP135)&lt;3,COUNT(Calculations!CQ135:DB135)&lt;3),"N/A",IF(ISERROR(TTEST(Calculations!CQ135:DB135,Calculations!CE135:CP135,2,2)),"N/A",TTEST(Calculations!CQ135:DB135,Calculations!CE135:CP135,2,2)))</f>
        <v>3.0767517095892867E-6</v>
      </c>
      <c r="I134" s="19">
        <f t="shared" si="10"/>
        <v>-2.7651032137560287</v>
      </c>
      <c r="J134" s="22" t="str">
        <f>IF(AND('Test Sample Data'!O134&gt;=35,'Control Sample Data'!O134&gt;=35),"C",IF(AND('Test Sample Data'!O134&gt;=30,'Control Sample Data'!O134&gt;=30, OR(H134&gt;=0.05, H134="N/A")),"B",IF(OR(AND('Test Sample Data'!O134&gt;=30,'Control Sample Data'!O134&lt;=30), AND('Test Sample Data'!O134&lt;=30,'Control Sample Data'!O134&gt;=30)),"A","OKAY")))</f>
        <v>OKAY</v>
      </c>
    </row>
    <row r="135" spans="1:10" ht="15" customHeight="1" x14ac:dyDescent="0.3">
      <c r="A135" s="17" t="str">
        <f>'Gene Table'!D135</f>
        <v>LONRF1</v>
      </c>
      <c r="B135" s="18" t="s">
        <v>26940</v>
      </c>
      <c r="C135" s="19">
        <f>Calculations!CA136</f>
        <v>0.5693333333333328</v>
      </c>
      <c r="D135" s="19">
        <f>Calculations!CB136</f>
        <v>13.072000000000003</v>
      </c>
      <c r="E135" s="20">
        <f t="shared" si="7"/>
        <v>0.67392813741598179</v>
      </c>
      <c r="F135" s="20">
        <f t="shared" si="8"/>
        <v>1.1612771927878396E-4</v>
      </c>
      <c r="G135" s="19">
        <f t="shared" si="9"/>
        <v>5803.3356859278783</v>
      </c>
      <c r="H135" s="21">
        <f>IF(OR(COUNT(Calculations!CE136:CP136)&lt;3,COUNT(Calculations!CQ136:DB136)&lt;3),"N/A",IF(ISERROR(TTEST(Calculations!CQ136:DB136,Calculations!CE136:CP136,2,2)),"N/A",TTEST(Calculations!CQ136:DB136,Calculations!CE136:CP136,2,2)))</f>
        <v>1.7941647862778388E-5</v>
      </c>
      <c r="I135" s="19">
        <f t="shared" si="10"/>
        <v>5803.3356859278783</v>
      </c>
      <c r="J135" s="22" t="str">
        <f>IF(AND('Test Sample Data'!O135&gt;=35,'Control Sample Data'!O135&gt;=35),"C",IF(AND('Test Sample Data'!O135&gt;=30,'Control Sample Data'!O135&gt;=30, OR(H135&gt;=0.05, H135="N/A")),"B",IF(OR(AND('Test Sample Data'!O135&gt;=30,'Control Sample Data'!O135&lt;=30), AND('Test Sample Data'!O135&lt;=30,'Control Sample Data'!O135&gt;=30)),"A","OKAY")))</f>
        <v>A</v>
      </c>
    </row>
    <row r="136" spans="1:10" ht="15" customHeight="1" x14ac:dyDescent="0.3">
      <c r="A136" s="17" t="str">
        <f>'Gene Table'!D136</f>
        <v>LRRC41</v>
      </c>
      <c r="B136" s="18" t="s">
        <v>26941</v>
      </c>
      <c r="C136" s="19">
        <f>Calculations!CA137</f>
        <v>14.059333333333333</v>
      </c>
      <c r="D136" s="19">
        <f>Calculations!CB137</f>
        <v>13.865333333333334</v>
      </c>
      <c r="E136" s="20">
        <f t="shared" si="7"/>
        <v>5.8575896966894464E-5</v>
      </c>
      <c r="F136" s="20">
        <f t="shared" si="8"/>
        <v>6.7006782823625545E-5</v>
      </c>
      <c r="G136" s="19">
        <f t="shared" si="9"/>
        <v>0.87417862041037309</v>
      </c>
      <c r="H136" s="21">
        <f>IF(OR(COUNT(Calculations!CE137:CP137)&lt;3,COUNT(Calculations!CQ137:DB137)&lt;3),"N/A",IF(ISERROR(TTEST(Calculations!CQ137:DB137,Calculations!CE137:CP137,2,2)),"N/A",TTEST(Calculations!CQ137:DB137,Calculations!CE137:CP137,2,2)))</f>
        <v>2.7473826584266677E-2</v>
      </c>
      <c r="I136" s="19">
        <f t="shared" si="10"/>
        <v>-1.1439309732038077</v>
      </c>
      <c r="J136" s="22" t="str">
        <f>IF(AND('Test Sample Data'!O136&gt;=35,'Control Sample Data'!O136&gt;=35),"C",IF(AND('Test Sample Data'!O136&gt;=30,'Control Sample Data'!O136&gt;=30, OR(H136&gt;=0.05, H136="N/A")),"B",IF(OR(AND('Test Sample Data'!O136&gt;=30,'Control Sample Data'!O136&lt;=30), AND('Test Sample Data'!O136&lt;=30,'Control Sample Data'!O136&gt;=30)),"A","OKAY")))</f>
        <v>C</v>
      </c>
    </row>
    <row r="137" spans="1:10" ht="15" customHeight="1" x14ac:dyDescent="0.3">
      <c r="A137" s="17" t="str">
        <f>'Gene Table'!D137</f>
        <v>LRSAM1</v>
      </c>
      <c r="B137" s="18" t="s">
        <v>26942</v>
      </c>
      <c r="C137" s="19">
        <f>Calculations!CA138</f>
        <v>7.8426666666666662</v>
      </c>
      <c r="D137" s="19">
        <f>Calculations!CB138</f>
        <v>6.8186666666666662</v>
      </c>
      <c r="E137" s="20">
        <f t="shared" si="7"/>
        <v>4.3563432046385183E-3</v>
      </c>
      <c r="F137" s="20">
        <f t="shared" si="8"/>
        <v>8.8588388772879254E-3</v>
      </c>
      <c r="G137" s="19">
        <f t="shared" si="9"/>
        <v>0.49175103701312423</v>
      </c>
      <c r="H137" s="21">
        <f>IF(OR(COUNT(Calculations!CE138:CP138)&lt;3,COUNT(Calculations!CQ138:DB138)&lt;3),"N/A",IF(ISERROR(TTEST(Calculations!CQ138:DB138,Calculations!CE138:CP138,2,2)),"N/A",TTEST(Calculations!CQ138:DB138,Calculations!CE138:CP138,2,2)))</f>
        <v>1.2303517356623546E-3</v>
      </c>
      <c r="I137" s="19">
        <f t="shared" si="10"/>
        <v>-2.0335493465839121</v>
      </c>
      <c r="J137" s="22" t="str">
        <f>IF(AND('Test Sample Data'!O137&gt;=35,'Control Sample Data'!O137&gt;=35),"C",IF(AND('Test Sample Data'!O137&gt;=30,'Control Sample Data'!O137&gt;=30, OR(H137&gt;=0.05, H137="N/A")),"B",IF(OR(AND('Test Sample Data'!O137&gt;=30,'Control Sample Data'!O137&lt;=30), AND('Test Sample Data'!O137&lt;=30,'Control Sample Data'!O137&gt;=30)),"A","OKAY")))</f>
        <v>OKAY</v>
      </c>
    </row>
    <row r="138" spans="1:10" ht="15" customHeight="1" x14ac:dyDescent="0.3">
      <c r="A138" s="17" t="str">
        <f>'Gene Table'!D138</f>
        <v>LTN1</v>
      </c>
      <c r="B138" s="18" t="s">
        <v>26943</v>
      </c>
      <c r="C138" s="19">
        <f>Calculations!CA139</f>
        <v>14.059333333333333</v>
      </c>
      <c r="D138" s="19">
        <f>Calculations!CB139</f>
        <v>13.865333333333334</v>
      </c>
      <c r="E138" s="20">
        <f t="shared" si="7"/>
        <v>5.8575896966894464E-5</v>
      </c>
      <c r="F138" s="20">
        <f t="shared" si="8"/>
        <v>6.7006782823625545E-5</v>
      </c>
      <c r="G138" s="19">
        <f t="shared" si="9"/>
        <v>0.87417862041037309</v>
      </c>
      <c r="H138" s="21">
        <f>IF(OR(COUNT(Calculations!CE139:CP139)&lt;3,COUNT(Calculations!CQ139:DB139)&lt;3),"N/A",IF(ISERROR(TTEST(Calculations!CQ139:DB139,Calculations!CE139:CP139,2,2)),"N/A",TTEST(Calculations!CQ139:DB139,Calculations!CE139:CP139,2,2)))</f>
        <v>2.7473826584266677E-2</v>
      </c>
      <c r="I138" s="19">
        <f t="shared" si="10"/>
        <v>-1.1439309732038077</v>
      </c>
      <c r="J138" s="22" t="str">
        <f>IF(AND('Test Sample Data'!O138&gt;=35,'Control Sample Data'!O138&gt;=35),"C",IF(AND('Test Sample Data'!O138&gt;=30,'Control Sample Data'!O138&gt;=30, OR(H138&gt;=0.05, H138="N/A")),"B",IF(OR(AND('Test Sample Data'!O138&gt;=30,'Control Sample Data'!O138&lt;=30), AND('Test Sample Data'!O138&lt;=30,'Control Sample Data'!O138&gt;=30)),"A","OKAY")))</f>
        <v>C</v>
      </c>
    </row>
    <row r="139" spans="1:10" ht="15" customHeight="1" x14ac:dyDescent="0.3">
      <c r="A139" s="17" t="str">
        <f>'Gene Table'!D139</f>
        <v>MALT1</v>
      </c>
      <c r="B139" s="18" t="s">
        <v>26944</v>
      </c>
      <c r="C139" s="19">
        <f>Calculations!CA140</f>
        <v>8.1959999999999997</v>
      </c>
      <c r="D139" s="19">
        <f>Calculations!CB140</f>
        <v>7.3953333333333324</v>
      </c>
      <c r="E139" s="20">
        <f t="shared" si="7"/>
        <v>3.410029652866263E-3</v>
      </c>
      <c r="F139" s="20">
        <f t="shared" si="8"/>
        <v>5.9399506762660018E-3</v>
      </c>
      <c r="G139" s="19">
        <f t="shared" si="9"/>
        <v>0.57408383313544464</v>
      </c>
      <c r="H139" s="21">
        <f>IF(OR(COUNT(Calculations!CE140:CP140)&lt;3,COUNT(Calculations!CQ140:DB140)&lt;3),"N/A",IF(ISERROR(TTEST(Calculations!CQ140:DB140,Calculations!CE140:CP140,2,2)),"N/A",TTEST(Calculations!CQ140:DB140,Calculations!CE140:CP140,2,2)))</f>
        <v>6.7940451973543719E-3</v>
      </c>
      <c r="I139" s="19">
        <f t="shared" si="10"/>
        <v>-1.7419058720715936</v>
      </c>
      <c r="J139" s="22" t="str">
        <f>IF(AND('Test Sample Data'!O139&gt;=35,'Control Sample Data'!O139&gt;=35),"C",IF(AND('Test Sample Data'!O139&gt;=30,'Control Sample Data'!O139&gt;=30, OR(H139&gt;=0.05, H139="N/A")),"B",IF(OR(AND('Test Sample Data'!O139&gt;=30,'Control Sample Data'!O139&lt;=30), AND('Test Sample Data'!O139&lt;=30,'Control Sample Data'!O139&gt;=30)),"A","OKAY")))</f>
        <v>OKAY</v>
      </c>
    </row>
    <row r="140" spans="1:10" ht="15" customHeight="1" x14ac:dyDescent="0.3">
      <c r="A140" s="17" t="str">
        <f>'Gene Table'!D140</f>
        <v>MAP3K1</v>
      </c>
      <c r="B140" s="18" t="s">
        <v>26945</v>
      </c>
      <c r="C140" s="19">
        <f>Calculations!CA141</f>
        <v>13.589333333333331</v>
      </c>
      <c r="D140" s="19">
        <f>Calculations!CB141</f>
        <v>11.042000000000002</v>
      </c>
      <c r="E140" s="20">
        <f t="shared" si="7"/>
        <v>8.1134029491935613E-5</v>
      </c>
      <c r="F140" s="20">
        <f t="shared" si="8"/>
        <v>4.7427123805743776E-4</v>
      </c>
      <c r="G140" s="19">
        <f t="shared" si="9"/>
        <v>0.17107094628856595</v>
      </c>
      <c r="H140" s="21">
        <f>IF(OR(COUNT(Calculations!CE141:CP141)&lt;3,COUNT(Calculations!CQ141:DB141)&lt;3),"N/A",IF(ISERROR(TTEST(Calculations!CQ141:DB141,Calculations!CE141:CP141,2,2)),"N/A",TTEST(Calculations!CQ141:DB141,Calculations!CE141:CP141,2,2)))</f>
        <v>8.9209721090843346E-3</v>
      </c>
      <c r="I140" s="19">
        <f t="shared" si="10"/>
        <v>-5.8455279619087372</v>
      </c>
      <c r="J140" s="22" t="str">
        <f>IF(AND('Test Sample Data'!O140&gt;=35,'Control Sample Data'!O140&gt;=35),"C",IF(AND('Test Sample Data'!O140&gt;=30,'Control Sample Data'!O140&gt;=30, OR(H140&gt;=0.05, H140="N/A")),"B",IF(OR(AND('Test Sample Data'!O140&gt;=30,'Control Sample Data'!O140&lt;=30), AND('Test Sample Data'!O140&lt;=30,'Control Sample Data'!O140&gt;=30)),"A","OKAY")))</f>
        <v>OKAY</v>
      </c>
    </row>
    <row r="141" spans="1:10" ht="15" customHeight="1" x14ac:dyDescent="0.3">
      <c r="A141" s="17" t="str">
        <f>'Gene Table'!D141</f>
        <v>MARCH1</v>
      </c>
      <c r="B141" s="18" t="s">
        <v>26946</v>
      </c>
      <c r="C141" s="19">
        <f>Calculations!CA142</f>
        <v>3.3259999999999992</v>
      </c>
      <c r="D141" s="19">
        <f>Calculations!CB142</f>
        <v>-1.1179999999999997</v>
      </c>
      <c r="E141" s="20">
        <f t="shared" si="7"/>
        <v>9.9718154976129167E-2</v>
      </c>
      <c r="F141" s="20">
        <f t="shared" si="8"/>
        <v>2.1704587437636134</v>
      </c>
      <c r="G141" s="19">
        <f t="shared" si="9"/>
        <v>4.5943354262157565E-2</v>
      </c>
      <c r="H141" s="21">
        <f>IF(OR(COUNT(Calculations!CE142:CP142)&lt;3,COUNT(Calculations!CQ142:DB142)&lt;3),"N/A",IF(ISERROR(TTEST(Calculations!CQ142:DB142,Calculations!CE142:CP142,2,2)),"N/A",TTEST(Calculations!CQ142:DB142,Calculations!CE142:CP142,2,2)))</f>
        <v>7.3990831060987682E-8</v>
      </c>
      <c r="I141" s="19">
        <f t="shared" si="10"/>
        <v>-21.765933638495262</v>
      </c>
      <c r="J141" s="22" t="str">
        <f>IF(AND('Test Sample Data'!O141&gt;=35,'Control Sample Data'!O141&gt;=35),"C",IF(AND('Test Sample Data'!O141&gt;=30,'Control Sample Data'!O141&gt;=30, OR(H141&gt;=0.05, H141="N/A")),"B",IF(OR(AND('Test Sample Data'!O141&gt;=30,'Control Sample Data'!O141&lt;=30), AND('Test Sample Data'!O141&lt;=30,'Control Sample Data'!O141&gt;=30)),"A","OKAY")))</f>
        <v>OKAY</v>
      </c>
    </row>
    <row r="142" spans="1:10" ht="15" customHeight="1" x14ac:dyDescent="0.3">
      <c r="A142" s="17" t="str">
        <f>'Gene Table'!D142</f>
        <v>MARCH11</v>
      </c>
      <c r="B142" s="18" t="s">
        <v>26947</v>
      </c>
      <c r="C142" s="19">
        <f>Calculations!CA143</f>
        <v>-2.2773333333333348</v>
      </c>
      <c r="D142" s="19">
        <f>Calculations!CB143</f>
        <v>-5.4980000000000002</v>
      </c>
      <c r="E142" s="20">
        <f t="shared" si="7"/>
        <v>4.8478105944157885</v>
      </c>
      <c r="F142" s="20">
        <f t="shared" si="8"/>
        <v>45.192140940312157</v>
      </c>
      <c r="G142" s="19">
        <f t="shared" si="9"/>
        <v>0.10727109832699824</v>
      </c>
      <c r="H142" s="21">
        <f>IF(OR(COUNT(Calculations!CE143:CP143)&lt;3,COUNT(Calculations!CQ143:DB143)&lt;3),"N/A",IF(ISERROR(TTEST(Calculations!CQ143:DB143,Calculations!CE143:CP143,2,2)),"N/A",TTEST(Calculations!CQ143:DB143,Calculations!CE143:CP143,2,2)))</f>
        <v>2.7913037151848034E-6</v>
      </c>
      <c r="I142" s="19">
        <f t="shared" si="10"/>
        <v>-9.3221754563532571</v>
      </c>
      <c r="J142" s="22" t="str">
        <f>IF(AND('Test Sample Data'!O142&gt;=35,'Control Sample Data'!O142&gt;=35),"C",IF(AND('Test Sample Data'!O142&gt;=30,'Control Sample Data'!O142&gt;=30, OR(H142&gt;=0.05, H142="N/A")),"B",IF(OR(AND('Test Sample Data'!O142&gt;=30,'Control Sample Data'!O142&lt;=30), AND('Test Sample Data'!O142&lt;=30,'Control Sample Data'!O142&gt;=30)),"A","OKAY")))</f>
        <v>OKAY</v>
      </c>
    </row>
    <row r="143" spans="1:10" ht="15" customHeight="1" x14ac:dyDescent="0.3">
      <c r="A143" s="17" t="str">
        <f>'Gene Table'!D143</f>
        <v>MARCH2</v>
      </c>
      <c r="B143" s="18" t="s">
        <v>26948</v>
      </c>
      <c r="C143" s="19">
        <f>Calculations!CA144</f>
        <v>14.059333333333333</v>
      </c>
      <c r="D143" s="19">
        <f>Calculations!CB144</f>
        <v>13.865333333333334</v>
      </c>
      <c r="E143" s="20">
        <f t="shared" si="7"/>
        <v>5.8575896966894464E-5</v>
      </c>
      <c r="F143" s="20">
        <f t="shared" si="8"/>
        <v>6.7006782823625545E-5</v>
      </c>
      <c r="G143" s="19">
        <f t="shared" si="9"/>
        <v>0.87417862041037309</v>
      </c>
      <c r="H143" s="21">
        <f>IF(OR(COUNT(Calculations!CE144:CP144)&lt;3,COUNT(Calculations!CQ144:DB144)&lt;3),"N/A",IF(ISERROR(TTEST(Calculations!CQ144:DB144,Calculations!CE144:CP144,2,2)),"N/A",TTEST(Calculations!CQ144:DB144,Calculations!CE144:CP144,2,2)))</f>
        <v>2.7473826584266677E-2</v>
      </c>
      <c r="I143" s="19">
        <f t="shared" si="10"/>
        <v>-1.1439309732038077</v>
      </c>
      <c r="J143" s="22" t="str">
        <f>IF(AND('Test Sample Data'!O143&gt;=35,'Control Sample Data'!O143&gt;=35),"C",IF(AND('Test Sample Data'!O143&gt;=30,'Control Sample Data'!O143&gt;=30, OR(H143&gt;=0.05, H143="N/A")),"B",IF(OR(AND('Test Sample Data'!O143&gt;=30,'Control Sample Data'!O143&lt;=30), AND('Test Sample Data'!O143&lt;=30,'Control Sample Data'!O143&gt;=30)),"A","OKAY")))</f>
        <v>C</v>
      </c>
    </row>
    <row r="144" spans="1:10" ht="15" customHeight="1" x14ac:dyDescent="0.3">
      <c r="A144" s="17" t="str">
        <f>'Gene Table'!D144</f>
        <v>MARCH3</v>
      </c>
      <c r="B144" s="18" t="s">
        <v>26949</v>
      </c>
      <c r="C144" s="19">
        <f>Calculations!CA145</f>
        <v>6.8993333333333338</v>
      </c>
      <c r="D144" s="19">
        <f>Calculations!CB145</f>
        <v>7.7353333333333341</v>
      </c>
      <c r="E144" s="20">
        <f t="shared" si="7"/>
        <v>8.3771003241158038E-3</v>
      </c>
      <c r="F144" s="20">
        <f t="shared" si="8"/>
        <v>4.6928064246809422E-3</v>
      </c>
      <c r="G144" s="19">
        <f t="shared" si="9"/>
        <v>1.7850939429459531</v>
      </c>
      <c r="H144" s="21">
        <f>IF(OR(COUNT(Calculations!CE145:CP145)&lt;3,COUNT(Calculations!CQ145:DB145)&lt;3),"N/A",IF(ISERROR(TTEST(Calculations!CQ145:DB145,Calculations!CE145:CP145,2,2)),"N/A",TTEST(Calculations!CQ145:DB145,Calculations!CE145:CP145,2,2)))</f>
        <v>7.5679928534622028E-3</v>
      </c>
      <c r="I144" s="19">
        <f t="shared" si="10"/>
        <v>1.7850939429459531</v>
      </c>
      <c r="J144" s="22" t="str">
        <f>IF(AND('Test Sample Data'!O144&gt;=35,'Control Sample Data'!O144&gt;=35),"C",IF(AND('Test Sample Data'!O144&gt;=30,'Control Sample Data'!O144&gt;=30, OR(H144&gt;=0.05, H144="N/A")),"B",IF(OR(AND('Test Sample Data'!O144&gt;=30,'Control Sample Data'!O144&lt;=30), AND('Test Sample Data'!O144&lt;=30,'Control Sample Data'!O144&gt;=30)),"A","OKAY")))</f>
        <v>OKAY</v>
      </c>
    </row>
    <row r="145" spans="1:10" ht="15" customHeight="1" x14ac:dyDescent="0.3">
      <c r="A145" s="17" t="str">
        <f>'Gene Table'!D145</f>
        <v>MARCH5</v>
      </c>
      <c r="B145" s="18" t="s">
        <v>26950</v>
      </c>
      <c r="C145" s="19">
        <f>Calculations!CA146</f>
        <v>9.3426666666666662</v>
      </c>
      <c r="D145" s="19">
        <f>Calculations!CB146</f>
        <v>8.5886666666666667</v>
      </c>
      <c r="E145" s="20">
        <f t="shared" si="7"/>
        <v>1.5401999105879157E-3</v>
      </c>
      <c r="F145" s="20">
        <f t="shared" si="8"/>
        <v>2.5974889612243443E-3</v>
      </c>
      <c r="G145" s="19">
        <f t="shared" si="9"/>
        <v>0.59295724970547403</v>
      </c>
      <c r="H145" s="21">
        <f>IF(OR(COUNT(Calculations!CE146:CP146)&lt;3,COUNT(Calculations!CQ146:DB146)&lt;3),"N/A",IF(ISERROR(TTEST(Calculations!CQ146:DB146,Calculations!CE146:CP146,2,2)),"N/A",TTEST(Calculations!CQ146:DB146,Calculations!CE146:CP146,2,2)))</f>
        <v>5.582780166092343E-2</v>
      </c>
      <c r="I145" s="19">
        <f t="shared" si="10"/>
        <v>-1.6864622205002249</v>
      </c>
      <c r="J145" s="22" t="str">
        <f>IF(AND('Test Sample Data'!O145&gt;=35,'Control Sample Data'!O145&gt;=35),"C",IF(AND('Test Sample Data'!O145&gt;=30,'Control Sample Data'!O145&gt;=30, OR(H145&gt;=0.05, H145="N/A")),"B",IF(OR(AND('Test Sample Data'!O145&gt;=30,'Control Sample Data'!O145&lt;=30), AND('Test Sample Data'!O145&lt;=30,'Control Sample Data'!O145&gt;=30)),"A","OKAY")))</f>
        <v>A</v>
      </c>
    </row>
    <row r="146" spans="1:10" ht="15" customHeight="1" x14ac:dyDescent="0.3">
      <c r="A146" s="17" t="str">
        <f>'Gene Table'!D146</f>
        <v>MARCH6</v>
      </c>
      <c r="B146" s="18" t="s">
        <v>26951</v>
      </c>
      <c r="C146" s="19">
        <f>Calculations!CA147</f>
        <v>13.579333333333331</v>
      </c>
      <c r="D146" s="19">
        <f>Calculations!CB147</f>
        <v>9.7053333333333338</v>
      </c>
      <c r="E146" s="20">
        <f t="shared" si="7"/>
        <v>8.1698361295370157E-5</v>
      </c>
      <c r="F146" s="20">
        <f t="shared" si="8"/>
        <v>1.197853065798965E-3</v>
      </c>
      <c r="G146" s="19">
        <f t="shared" si="9"/>
        <v>6.8203992315933631E-2</v>
      </c>
      <c r="H146" s="21">
        <f>IF(OR(COUNT(Calculations!CE147:CP147)&lt;3,COUNT(Calculations!CQ147:DB147)&lt;3),"N/A",IF(ISERROR(TTEST(Calculations!CQ147:DB147,Calculations!CE147:CP147,2,2)),"N/A",TTEST(Calculations!CQ147:DB147,Calculations!CE147:CP147,2,2)))</f>
        <v>1.0358358278893653E-2</v>
      </c>
      <c r="I146" s="19">
        <f t="shared" si="10"/>
        <v>-14.66189831480558</v>
      </c>
      <c r="J146" s="22" t="str">
        <f>IF(AND('Test Sample Data'!O146&gt;=35,'Control Sample Data'!O146&gt;=35),"C",IF(AND('Test Sample Data'!O146&gt;=30,'Control Sample Data'!O146&gt;=30, OR(H146&gt;=0.05, H146="N/A")),"B",IF(OR(AND('Test Sample Data'!O146&gt;=30,'Control Sample Data'!O146&lt;=30), AND('Test Sample Data'!O146&lt;=30,'Control Sample Data'!O146&gt;=30)),"A","OKAY")))</f>
        <v>OKAY</v>
      </c>
    </row>
    <row r="147" spans="1:10" ht="15" customHeight="1" x14ac:dyDescent="0.3">
      <c r="A147" s="17" t="str">
        <f>'Gene Table'!D147</f>
        <v>MARCH7</v>
      </c>
      <c r="B147" s="18" t="s">
        <v>341</v>
      </c>
      <c r="C147" s="19">
        <f>Calculations!CA148</f>
        <v>12.139333333333333</v>
      </c>
      <c r="D147" s="19">
        <f>Calculations!CB148</f>
        <v>12.61866666666667</v>
      </c>
      <c r="E147" s="20">
        <f t="shared" si="7"/>
        <v>2.2166470095736455E-4</v>
      </c>
      <c r="F147" s="20">
        <f t="shared" si="8"/>
        <v>1.5900208821131859E-4</v>
      </c>
      <c r="G147" s="19">
        <f t="shared" si="9"/>
        <v>1.3940993068139171</v>
      </c>
      <c r="H147" s="21">
        <f>IF(OR(COUNT(Calculations!CE148:CP148)&lt;3,COUNT(Calculations!CQ148:DB148)&lt;3),"N/A",IF(ISERROR(TTEST(Calculations!CQ148:DB148,Calculations!CE148:CP148,2,2)),"N/A",TTEST(Calculations!CQ148:DB148,Calculations!CE148:CP148,2,2)))</f>
        <v>0.68035871987162078</v>
      </c>
      <c r="I147" s="19">
        <f t="shared" si="10"/>
        <v>1.3940993068139171</v>
      </c>
      <c r="J147" s="22" t="str">
        <f>IF(AND('Test Sample Data'!O147&gt;=35,'Control Sample Data'!O147&gt;=35),"C",IF(AND('Test Sample Data'!O147&gt;=30,'Control Sample Data'!O147&gt;=30, OR(H147&gt;=0.05, H147="N/A")),"B",IF(OR(AND('Test Sample Data'!O147&gt;=30,'Control Sample Data'!O147&lt;=30), AND('Test Sample Data'!O147&lt;=30,'Control Sample Data'!O147&gt;=30)),"A","OKAY")))</f>
        <v>B</v>
      </c>
    </row>
    <row r="148" spans="1:10" ht="15" customHeight="1" x14ac:dyDescent="0.3">
      <c r="A148" s="17" t="str">
        <f>'Gene Table'!D148</f>
        <v>MARCH8</v>
      </c>
      <c r="B148" s="18" t="s">
        <v>342</v>
      </c>
      <c r="C148" s="19">
        <f>Calculations!CA149</f>
        <v>8.7493333333333325</v>
      </c>
      <c r="D148" s="19">
        <f>Calculations!CB149</f>
        <v>6.9353333333333325</v>
      </c>
      <c r="E148" s="20">
        <f t="shared" si="7"/>
        <v>2.3237436960221393E-3</v>
      </c>
      <c r="F148" s="20">
        <f t="shared" si="8"/>
        <v>8.1706505528913367E-3</v>
      </c>
      <c r="G148" s="19">
        <f t="shared" si="9"/>
        <v>0.28440130696812621</v>
      </c>
      <c r="H148" s="21">
        <f>IF(OR(COUNT(Calculations!CE149:CP149)&lt;3,COUNT(Calculations!CQ149:DB149)&lt;3),"N/A",IF(ISERROR(TTEST(Calculations!CQ149:DB149,Calculations!CE149:CP149,2,2)),"N/A",TTEST(Calculations!CQ149:DB149,Calculations!CE149:CP149,2,2)))</f>
        <v>0.12707745859907629</v>
      </c>
      <c r="I148" s="19">
        <f t="shared" si="10"/>
        <v>-3.5161582436471477</v>
      </c>
      <c r="J148" s="22" t="str">
        <f>IF(AND('Test Sample Data'!O148&gt;=35,'Control Sample Data'!O148&gt;=35),"C",IF(AND('Test Sample Data'!O148&gt;=30,'Control Sample Data'!O148&gt;=30, OR(H148&gt;=0.05, H148="N/A")),"B",IF(OR(AND('Test Sample Data'!O148&gt;=30,'Control Sample Data'!O148&lt;=30), AND('Test Sample Data'!O148&lt;=30,'Control Sample Data'!O148&gt;=30)),"A","OKAY")))</f>
        <v>OKAY</v>
      </c>
    </row>
    <row r="149" spans="1:10" ht="15" customHeight="1" x14ac:dyDescent="0.3">
      <c r="A149" s="17" t="str">
        <f>'Gene Table'!D149</f>
        <v>MDM2</v>
      </c>
      <c r="B149" s="18" t="s">
        <v>343</v>
      </c>
      <c r="C149" s="19">
        <f>Calculations!CA150</f>
        <v>-6.3006666666666682</v>
      </c>
      <c r="D149" s="19">
        <f>Calculations!CB150</f>
        <v>8.8553333333333324</v>
      </c>
      <c r="E149" s="20">
        <f t="shared" si="7"/>
        <v>78.829661077151457</v>
      </c>
      <c r="F149" s="20">
        <f t="shared" si="8"/>
        <v>2.1591312593822404E-3</v>
      </c>
      <c r="G149" s="19">
        <f t="shared" si="9"/>
        <v>36509.897550047885</v>
      </c>
      <c r="H149" s="21">
        <f>IF(OR(COUNT(Calculations!CE150:CP150)&lt;3,COUNT(Calculations!CQ150:DB150)&lt;3),"N/A",IF(ISERROR(TTEST(Calculations!CQ150:DB150,Calculations!CE150:CP150,2,2)),"N/A",TTEST(Calculations!CQ150:DB150,Calculations!CE150:CP150,2,2)))</f>
        <v>5.1992579910272221E-5</v>
      </c>
      <c r="I149" s="19">
        <f t="shared" si="10"/>
        <v>36509.897550047885</v>
      </c>
      <c r="J149" s="22" t="str">
        <f>IF(AND('Test Sample Data'!O149&gt;=35,'Control Sample Data'!O149&gt;=35),"C",IF(AND('Test Sample Data'!O149&gt;=30,'Control Sample Data'!O149&gt;=30, OR(H149&gt;=0.05, H149="N/A")),"B",IF(OR(AND('Test Sample Data'!O149&gt;=30,'Control Sample Data'!O149&lt;=30), AND('Test Sample Data'!O149&lt;=30,'Control Sample Data'!O149&gt;=30)),"A","OKAY")))</f>
        <v>OKAY</v>
      </c>
    </row>
    <row r="150" spans="1:10" ht="15" customHeight="1" x14ac:dyDescent="0.3">
      <c r="A150" s="17" t="str">
        <f>'Gene Table'!D150</f>
        <v>MDM4</v>
      </c>
      <c r="B150" s="18" t="s">
        <v>344</v>
      </c>
      <c r="C150" s="19">
        <f>Calculations!CA151</f>
        <v>10.809333333333333</v>
      </c>
      <c r="D150" s="19">
        <f>Calculations!CB151</f>
        <v>11.421999999999997</v>
      </c>
      <c r="E150" s="20">
        <f t="shared" si="7"/>
        <v>5.572709875255776E-4</v>
      </c>
      <c r="F150" s="20">
        <f t="shared" si="8"/>
        <v>3.6444784748460853E-4</v>
      </c>
      <c r="G150" s="19">
        <f t="shared" si="9"/>
        <v>1.5290829438884597</v>
      </c>
      <c r="H150" s="21">
        <f>IF(OR(COUNT(Calculations!CE151:CP151)&lt;3,COUNT(Calculations!CQ151:DB151)&lt;3),"N/A",IF(ISERROR(TTEST(Calculations!CQ151:DB151,Calculations!CE151:CP151,2,2)),"N/A",TTEST(Calculations!CQ151:DB151,Calculations!CE151:CP151,2,2)))</f>
        <v>8.190683349145747E-2</v>
      </c>
      <c r="I150" s="19">
        <f t="shared" si="10"/>
        <v>1.5290829438884597</v>
      </c>
      <c r="J150" s="22" t="str">
        <f>IF(AND('Test Sample Data'!O150&gt;=35,'Control Sample Data'!O150&gt;=35),"C",IF(AND('Test Sample Data'!O150&gt;=30,'Control Sample Data'!O150&gt;=30, OR(H150&gt;=0.05, H150="N/A")),"B",IF(OR(AND('Test Sample Data'!O150&gt;=30,'Control Sample Data'!O150&lt;=30), AND('Test Sample Data'!O150&lt;=30,'Control Sample Data'!O150&gt;=30)),"A","OKAY")))</f>
        <v>B</v>
      </c>
    </row>
    <row r="151" spans="1:10" ht="15" customHeight="1" x14ac:dyDescent="0.3">
      <c r="A151" s="17" t="str">
        <f>'Gene Table'!D151</f>
        <v>MEX3A</v>
      </c>
      <c r="B151" s="18" t="s">
        <v>345</v>
      </c>
      <c r="C151" s="19">
        <f>Calculations!CA152</f>
        <v>-1.1839999999999999</v>
      </c>
      <c r="D151" s="19">
        <f>Calculations!CB152</f>
        <v>8.9986666666666668</v>
      </c>
      <c r="E151" s="20">
        <f t="shared" si="7"/>
        <v>2.2720585295733726</v>
      </c>
      <c r="F151" s="20">
        <f t="shared" si="8"/>
        <v>1.9549309051595473E-3</v>
      </c>
      <c r="G151" s="19">
        <f t="shared" si="9"/>
        <v>1162.2193518844308</v>
      </c>
      <c r="H151" s="21">
        <f>IF(OR(COUNT(Calculations!CE152:CP152)&lt;3,COUNT(Calculations!CQ152:DB152)&lt;3),"N/A",IF(ISERROR(TTEST(Calculations!CQ152:DB152,Calculations!CE152:CP152,2,2)),"N/A",TTEST(Calculations!CQ152:DB152,Calculations!CE152:CP152,2,2)))</f>
        <v>7.5257067582985962E-5</v>
      </c>
      <c r="I151" s="19">
        <f t="shared" si="10"/>
        <v>1162.2193518844308</v>
      </c>
      <c r="J151" s="22" t="str">
        <f>IF(AND('Test Sample Data'!O151&gt;=35,'Control Sample Data'!O151&gt;=35),"C",IF(AND('Test Sample Data'!O151&gt;=30,'Control Sample Data'!O151&gt;=30, OR(H151&gt;=0.05, H151="N/A")),"B",IF(OR(AND('Test Sample Data'!O151&gt;=30,'Control Sample Data'!O151&lt;=30), AND('Test Sample Data'!O151&lt;=30,'Control Sample Data'!O151&gt;=30)),"A","OKAY")))</f>
        <v>A</v>
      </c>
    </row>
    <row r="152" spans="1:10" ht="15" customHeight="1" x14ac:dyDescent="0.3">
      <c r="A152" s="17" t="str">
        <f>'Gene Table'!D152</f>
        <v>MEX3C</v>
      </c>
      <c r="B152" s="18" t="s">
        <v>346</v>
      </c>
      <c r="C152" s="19">
        <f>Calculations!CA153</f>
        <v>0.13599999999999923</v>
      </c>
      <c r="D152" s="19">
        <f>Calculations!CB153</f>
        <v>13.008666666666665</v>
      </c>
      <c r="E152" s="20">
        <f t="shared" si="7"/>
        <v>0.91003882408089964</v>
      </c>
      <c r="F152" s="20">
        <f t="shared" si="8"/>
        <v>1.2133920068824265E-4</v>
      </c>
      <c r="G152" s="19">
        <f t="shared" si="9"/>
        <v>7499.9573008484413</v>
      </c>
      <c r="H152" s="21">
        <f>IF(OR(COUNT(Calculations!CE153:CP153)&lt;3,COUNT(Calculations!CQ153:DB153)&lt;3),"N/A",IF(ISERROR(TTEST(Calculations!CQ153:DB153,Calculations!CE153:CP153,2,2)),"N/A",TTEST(Calculations!CQ153:DB153,Calculations!CE153:CP153,2,2)))</f>
        <v>2.3556643459405305E-6</v>
      </c>
      <c r="I152" s="19">
        <f t="shared" si="10"/>
        <v>7499.9573008484413</v>
      </c>
      <c r="J152" s="22" t="str">
        <f>IF(AND('Test Sample Data'!O152&gt;=35,'Control Sample Data'!O152&gt;=35),"C",IF(AND('Test Sample Data'!O152&gt;=30,'Control Sample Data'!O152&gt;=30, OR(H152&gt;=0.05, H152="N/A")),"B",IF(OR(AND('Test Sample Data'!O152&gt;=30,'Control Sample Data'!O152&lt;=30), AND('Test Sample Data'!O152&lt;=30,'Control Sample Data'!O152&gt;=30)),"A","OKAY")))</f>
        <v>A</v>
      </c>
    </row>
    <row r="153" spans="1:10" ht="15" customHeight="1" x14ac:dyDescent="0.3">
      <c r="A153" s="17" t="str">
        <f>'Gene Table'!D153</f>
        <v>MEX3D</v>
      </c>
      <c r="B153" s="18" t="s">
        <v>347</v>
      </c>
      <c r="C153" s="19">
        <f>Calculations!CA154</f>
        <v>4.0259999999999989</v>
      </c>
      <c r="D153" s="19">
        <f>Calculations!CB154</f>
        <v>3.9186666666666667</v>
      </c>
      <c r="E153" s="20">
        <f t="shared" si="7"/>
        <v>6.1383724703962021E-2</v>
      </c>
      <c r="F153" s="20">
        <f t="shared" si="8"/>
        <v>6.6124711513748158E-2</v>
      </c>
      <c r="G153" s="19">
        <f t="shared" si="9"/>
        <v>0.92830234414254609</v>
      </c>
      <c r="H153" s="21">
        <f>IF(OR(COUNT(Calculations!CE154:CP154)&lt;3,COUNT(Calculations!CQ154:DB154)&lt;3),"N/A",IF(ISERROR(TTEST(Calculations!CQ154:DB154,Calculations!CE154:CP154,2,2)),"N/A",TTEST(Calculations!CQ154:DB154,Calculations!CE154:CP154,2,2)))</f>
        <v>0.25224745814009264</v>
      </c>
      <c r="I153" s="19">
        <f t="shared" si="10"/>
        <v>-1.0772352416320563</v>
      </c>
      <c r="J153" s="22" t="str">
        <f>IF(AND('Test Sample Data'!O153&gt;=35,'Control Sample Data'!O153&gt;=35),"C",IF(AND('Test Sample Data'!O153&gt;=30,'Control Sample Data'!O153&gt;=30, OR(H153&gt;=0.05, H153="N/A")),"B",IF(OR(AND('Test Sample Data'!O153&gt;=30,'Control Sample Data'!O153&lt;=30), AND('Test Sample Data'!O153&lt;=30,'Control Sample Data'!O153&gt;=30)),"A","OKAY")))</f>
        <v>OKAY</v>
      </c>
    </row>
    <row r="154" spans="1:10" ht="15" customHeight="1" x14ac:dyDescent="0.3">
      <c r="A154" s="17" t="str">
        <f>'Gene Table'!D154</f>
        <v>MGRN1</v>
      </c>
      <c r="B154" s="18" t="s">
        <v>348</v>
      </c>
      <c r="C154" s="19">
        <f>Calculations!CA155</f>
        <v>-1.4106666666666687</v>
      </c>
      <c r="D154" s="19">
        <f>Calculations!CB155</f>
        <v>13.421999999999997</v>
      </c>
      <c r="E154" s="20">
        <f t="shared" si="7"/>
        <v>2.6585998783917462</v>
      </c>
      <c r="F154" s="20">
        <f t="shared" si="8"/>
        <v>9.1111961871152188E-5</v>
      </c>
      <c r="G154" s="19">
        <f t="shared" si="9"/>
        <v>29179.482296204515</v>
      </c>
      <c r="H154" s="21">
        <f>IF(OR(COUNT(Calculations!CE155:CP155)&lt;3,COUNT(Calculations!CQ155:DB155)&lt;3),"N/A",IF(ISERROR(TTEST(Calculations!CQ155:DB155,Calculations!CE155:CP155,2,2)),"N/A",TTEST(Calculations!CQ155:DB155,Calculations!CE155:CP155,2,2)))</f>
        <v>3.5197915138462387E-5</v>
      </c>
      <c r="I154" s="19">
        <f t="shared" si="10"/>
        <v>29179.482296204515</v>
      </c>
      <c r="J154" s="22" t="str">
        <f>IF(AND('Test Sample Data'!O154&gt;=35,'Control Sample Data'!O154&gt;=35),"C",IF(AND('Test Sample Data'!O154&gt;=30,'Control Sample Data'!O154&gt;=30, OR(H154&gt;=0.05, H154="N/A")),"B",IF(OR(AND('Test Sample Data'!O154&gt;=30,'Control Sample Data'!O154&lt;=30), AND('Test Sample Data'!O154&lt;=30,'Control Sample Data'!O154&gt;=30)),"A","OKAY")))</f>
        <v>A</v>
      </c>
    </row>
    <row r="155" spans="1:10" ht="15" customHeight="1" x14ac:dyDescent="0.3">
      <c r="A155" s="17" t="str">
        <f>'Gene Table'!D155</f>
        <v>MIB1</v>
      </c>
      <c r="B155" s="18" t="s">
        <v>349</v>
      </c>
      <c r="C155" s="19">
        <f>Calculations!CA156</f>
        <v>11.055999999999997</v>
      </c>
      <c r="D155" s="19">
        <f>Calculations!CB156</f>
        <v>11.171999999999999</v>
      </c>
      <c r="E155" s="20">
        <f t="shared" si="7"/>
        <v>4.6969113997303549E-4</v>
      </c>
      <c r="F155" s="20">
        <f t="shared" si="8"/>
        <v>4.3340397327612236E-4</v>
      </c>
      <c r="G155" s="19">
        <f t="shared" si="9"/>
        <v>1.0837259668447814</v>
      </c>
      <c r="H155" s="21">
        <f>IF(OR(COUNT(Calculations!CE156:CP156)&lt;3,COUNT(Calculations!CQ156:DB156)&lt;3),"N/A",IF(ISERROR(TTEST(Calculations!CQ156:DB156,Calculations!CE156:CP156,2,2)),"N/A",TTEST(Calculations!CQ156:DB156,Calculations!CE156:CP156,2,2)))</f>
        <v>0.74648873312550434</v>
      </c>
      <c r="I155" s="19">
        <f t="shared" si="10"/>
        <v>1.0837259668447814</v>
      </c>
      <c r="J155" s="22" t="str">
        <f>IF(AND('Test Sample Data'!O155&gt;=35,'Control Sample Data'!O155&gt;=35),"C",IF(AND('Test Sample Data'!O155&gt;=30,'Control Sample Data'!O155&gt;=30, OR(H155&gt;=0.05, H155="N/A")),"B",IF(OR(AND('Test Sample Data'!O155&gt;=30,'Control Sample Data'!O155&lt;=30), AND('Test Sample Data'!O155&lt;=30,'Control Sample Data'!O155&gt;=30)),"A","OKAY")))</f>
        <v>B</v>
      </c>
    </row>
    <row r="156" spans="1:10" ht="15" customHeight="1" x14ac:dyDescent="0.3">
      <c r="A156" s="17" t="str">
        <f>'Gene Table'!D156</f>
        <v>MIB2</v>
      </c>
      <c r="B156" s="18" t="s">
        <v>350</v>
      </c>
      <c r="C156" s="19">
        <f>Calculations!CA157</f>
        <v>0.94600000000000029</v>
      </c>
      <c r="D156" s="19">
        <f>Calculations!CB157</f>
        <v>8.2620000000000005</v>
      </c>
      <c r="E156" s="20">
        <f t="shared" ref="E156:E219" si="11">IF(ISERROR(2^-C156),"N/A",2^-C156)</f>
        <v>0.5190696352715285</v>
      </c>
      <c r="F156" s="20">
        <f t="shared" ref="F156:F219" si="12">IF(ISERROR(2^-D156),"N/A",2^-D156)</f>
        <v>3.2575431399412651E-3</v>
      </c>
      <c r="G156" s="19">
        <f t="shared" si="9"/>
        <v>159.34390212891779</v>
      </c>
      <c r="H156" s="21">
        <f>IF(OR(COUNT(Calculations!CE157:CP157)&lt;3,COUNT(Calculations!CQ157:DB157)&lt;3),"N/A",IF(ISERROR(TTEST(Calculations!CQ157:DB157,Calculations!CE157:CP157,2,2)),"N/A",TTEST(Calculations!CQ157:DB157,Calculations!CE157:CP157,2,2)))</f>
        <v>1.1009013314743864E-4</v>
      </c>
      <c r="I156" s="19">
        <f t="shared" si="10"/>
        <v>159.34390212891779</v>
      </c>
      <c r="J156" s="22" t="str">
        <f>IF(AND('Test Sample Data'!O156&gt;=35,'Control Sample Data'!O156&gt;=35),"C",IF(AND('Test Sample Data'!O156&gt;=30,'Control Sample Data'!O156&gt;=30, OR(H156&gt;=0.05, H156="N/A")),"B",IF(OR(AND('Test Sample Data'!O156&gt;=30,'Control Sample Data'!O156&lt;=30), AND('Test Sample Data'!O156&lt;=30,'Control Sample Data'!O156&gt;=30)),"A","OKAY")))</f>
        <v>OKAY</v>
      </c>
    </row>
    <row r="157" spans="1:10" ht="15" customHeight="1" x14ac:dyDescent="0.3">
      <c r="A157" s="17" t="str">
        <f>'Gene Table'!D157</f>
        <v>MID1</v>
      </c>
      <c r="B157" s="18" t="s">
        <v>351</v>
      </c>
      <c r="C157" s="19">
        <f>Calculations!CA158</f>
        <v>-2.1706666666666679</v>
      </c>
      <c r="D157" s="19">
        <f>Calculations!CB158</f>
        <v>-1.2580000000000002</v>
      </c>
      <c r="E157" s="20">
        <f t="shared" si="11"/>
        <v>4.5023139689515892</v>
      </c>
      <c r="F157" s="20">
        <f t="shared" si="12"/>
        <v>2.3916395935522483</v>
      </c>
      <c r="G157" s="19">
        <f t="shared" si="9"/>
        <v>1.882521923909281</v>
      </c>
      <c r="H157" s="21">
        <f>IF(OR(COUNT(Calculations!CE158:CP158)&lt;3,COUNT(Calculations!CQ158:DB158)&lt;3),"N/A",IF(ISERROR(TTEST(Calculations!CQ158:DB158,Calculations!CE158:CP158,2,2)),"N/A",TTEST(Calculations!CQ158:DB158,Calculations!CE158:CP158,2,2)))</f>
        <v>1.9871629052017263E-3</v>
      </c>
      <c r="I157" s="19">
        <f t="shared" si="10"/>
        <v>1.882521923909281</v>
      </c>
      <c r="J157" s="22" t="str">
        <f>IF(AND('Test Sample Data'!O157&gt;=35,'Control Sample Data'!O157&gt;=35),"C",IF(AND('Test Sample Data'!O157&gt;=30,'Control Sample Data'!O157&gt;=30, OR(H157&gt;=0.05, H157="N/A")),"B",IF(OR(AND('Test Sample Data'!O157&gt;=30,'Control Sample Data'!O157&lt;=30), AND('Test Sample Data'!O157&lt;=30,'Control Sample Data'!O157&gt;=30)),"A","OKAY")))</f>
        <v>OKAY</v>
      </c>
    </row>
    <row r="158" spans="1:10" ht="15" customHeight="1" x14ac:dyDescent="0.3">
      <c r="A158" s="17" t="str">
        <f>'Gene Table'!D158</f>
        <v>MID2</v>
      </c>
      <c r="B158" s="18" t="s">
        <v>352</v>
      </c>
      <c r="C158" s="19">
        <f>Calculations!CA159</f>
        <v>3.0059999999999989</v>
      </c>
      <c r="D158" s="19">
        <f>Calculations!CB159</f>
        <v>3.2353333333333332</v>
      </c>
      <c r="E158" s="20">
        <f t="shared" si="11"/>
        <v>0.12448121913680735</v>
      </c>
      <c r="F158" s="20">
        <f t="shared" si="12"/>
        <v>0.10618608786200616</v>
      </c>
      <c r="G158" s="19">
        <f t="shared" si="9"/>
        <v>1.1722931096075089</v>
      </c>
      <c r="H158" s="21">
        <f>IF(OR(COUNT(Calculations!CE159:CP159)&lt;3,COUNT(Calculations!CQ159:DB159)&lt;3),"N/A",IF(ISERROR(TTEST(Calculations!CQ159:DB159,Calculations!CE159:CP159,2,2)),"N/A",TTEST(Calculations!CQ159:DB159,Calculations!CE159:CP159,2,2)))</f>
        <v>2.6708154434578198E-2</v>
      </c>
      <c r="I158" s="19">
        <f t="shared" si="10"/>
        <v>1.1722931096075089</v>
      </c>
      <c r="J158" s="22" t="str">
        <f>IF(AND('Test Sample Data'!O158&gt;=35,'Control Sample Data'!O158&gt;=35),"C",IF(AND('Test Sample Data'!O158&gt;=30,'Control Sample Data'!O158&gt;=30, OR(H158&gt;=0.05, H158="N/A")),"B",IF(OR(AND('Test Sample Data'!O158&gt;=30,'Control Sample Data'!O158&lt;=30), AND('Test Sample Data'!O158&lt;=30,'Control Sample Data'!O158&gt;=30)),"A","OKAY")))</f>
        <v>OKAY</v>
      </c>
    </row>
    <row r="159" spans="1:10" ht="15" customHeight="1" x14ac:dyDescent="0.3">
      <c r="A159" s="17" t="str">
        <f>'Gene Table'!D159</f>
        <v>MKRN1</v>
      </c>
      <c r="B159" s="18" t="s">
        <v>26952</v>
      </c>
      <c r="C159" s="19">
        <f>Calculations!CA160</f>
        <v>-6.144000000000001</v>
      </c>
      <c r="D159" s="19">
        <f>Calculations!CB160</f>
        <v>-6.1980000000000004</v>
      </c>
      <c r="E159" s="20">
        <f t="shared" si="11"/>
        <v>70.717727027194414</v>
      </c>
      <c r="F159" s="20">
        <f t="shared" si="12"/>
        <v>73.414849550474571</v>
      </c>
      <c r="G159" s="19">
        <f t="shared" si="9"/>
        <v>0.96326189402014895</v>
      </c>
      <c r="H159" s="21">
        <f>IF(OR(COUNT(Calculations!CE160:CP160)&lt;3,COUNT(Calculations!CQ160:DB160)&lt;3),"N/A",IF(ISERROR(TTEST(Calculations!CQ160:DB160,Calculations!CE160:CP160,2,2)),"N/A",TTEST(Calculations!CQ160:DB160,Calculations!CE160:CP160,2,2)))</f>
        <v>0.61551605877727789</v>
      </c>
      <c r="I159" s="19">
        <f t="shared" si="10"/>
        <v>-1.0381392705430561</v>
      </c>
      <c r="J159" s="22" t="str">
        <f>IF(AND('Test Sample Data'!O159&gt;=35,'Control Sample Data'!O159&gt;=35),"C",IF(AND('Test Sample Data'!O159&gt;=30,'Control Sample Data'!O159&gt;=30, OR(H159&gt;=0.05, H159="N/A")),"B",IF(OR(AND('Test Sample Data'!O159&gt;=30,'Control Sample Data'!O159&lt;=30), AND('Test Sample Data'!O159&lt;=30,'Control Sample Data'!O159&gt;=30)),"A","OKAY")))</f>
        <v>OKAY</v>
      </c>
    </row>
    <row r="160" spans="1:10" ht="15" customHeight="1" x14ac:dyDescent="0.3">
      <c r="A160" s="17" t="str">
        <f>'Gene Table'!D160</f>
        <v>MKRN2</v>
      </c>
      <c r="B160" s="18" t="s">
        <v>26953</v>
      </c>
      <c r="C160" s="19">
        <f>Calculations!CA161</f>
        <v>2.5493333333333332</v>
      </c>
      <c r="D160" s="19">
        <f>Calculations!CB161</f>
        <v>13.865333333333334</v>
      </c>
      <c r="E160" s="20">
        <f t="shared" si="11"/>
        <v>0.17083395590754297</v>
      </c>
      <c r="F160" s="20">
        <f t="shared" si="12"/>
        <v>6.7006782823625545E-5</v>
      </c>
      <c r="G160" s="19">
        <f t="shared" si="9"/>
        <v>2549.5024340626837</v>
      </c>
      <c r="H160" s="21">
        <f>IF(OR(COUNT(Calculations!CE161:CP161)&lt;3,COUNT(Calculations!CQ161:DB161)&lt;3),"N/A",IF(ISERROR(TTEST(Calculations!CQ161:DB161,Calculations!CE161:CP161,2,2)),"N/A",TTEST(Calculations!CQ161:DB161,Calculations!CE161:CP161,2,2)))</f>
        <v>4.1743363604837504E-6</v>
      </c>
      <c r="I160" s="19">
        <f t="shared" si="10"/>
        <v>2549.5024340626837</v>
      </c>
      <c r="J160" s="22" t="str">
        <f>IF(AND('Test Sample Data'!O160&gt;=35,'Control Sample Data'!O160&gt;=35),"C",IF(AND('Test Sample Data'!O160&gt;=30,'Control Sample Data'!O160&gt;=30, OR(H160&gt;=0.05, H160="N/A")),"B",IF(OR(AND('Test Sample Data'!O160&gt;=30,'Control Sample Data'!O160&lt;=30), AND('Test Sample Data'!O160&lt;=30,'Control Sample Data'!O160&gt;=30)),"A","OKAY")))</f>
        <v>A</v>
      </c>
    </row>
    <row r="161" spans="1:10" ht="15" customHeight="1" x14ac:dyDescent="0.3">
      <c r="A161" s="17" t="str">
        <f>'Gene Table'!D161</f>
        <v>MNAT1</v>
      </c>
      <c r="B161" s="18" t="s">
        <v>26954</v>
      </c>
      <c r="C161" s="19">
        <f>Calculations!CA162</f>
        <v>14.059333333333333</v>
      </c>
      <c r="D161" s="19">
        <f>Calculations!CB162</f>
        <v>13.865333333333334</v>
      </c>
      <c r="E161" s="20">
        <f t="shared" si="11"/>
        <v>5.8575896966894464E-5</v>
      </c>
      <c r="F161" s="20">
        <f t="shared" si="12"/>
        <v>6.7006782823625545E-5</v>
      </c>
      <c r="G161" s="19">
        <f t="shared" si="9"/>
        <v>0.87417862041037309</v>
      </c>
      <c r="H161" s="21">
        <f>IF(OR(COUNT(Calculations!CE162:CP162)&lt;3,COUNT(Calculations!CQ162:DB162)&lt;3),"N/A",IF(ISERROR(TTEST(Calculations!CQ162:DB162,Calculations!CE162:CP162,2,2)),"N/A",TTEST(Calculations!CQ162:DB162,Calculations!CE162:CP162,2,2)))</f>
        <v>2.7473826584266677E-2</v>
      </c>
      <c r="I161" s="19">
        <f t="shared" si="10"/>
        <v>-1.1439309732038077</v>
      </c>
      <c r="J161" s="22" t="str">
        <f>IF(AND('Test Sample Data'!O161&gt;=35,'Control Sample Data'!O161&gt;=35),"C",IF(AND('Test Sample Data'!O161&gt;=30,'Control Sample Data'!O161&gt;=30, OR(H161&gt;=0.05, H161="N/A")),"B",IF(OR(AND('Test Sample Data'!O161&gt;=30,'Control Sample Data'!O161&lt;=30), AND('Test Sample Data'!O161&lt;=30,'Control Sample Data'!O161&gt;=30)),"A","OKAY")))</f>
        <v>C</v>
      </c>
    </row>
    <row r="162" spans="1:10" ht="15" customHeight="1" x14ac:dyDescent="0.3">
      <c r="A162" s="17" t="str">
        <f>'Gene Table'!D162</f>
        <v>MSL2</v>
      </c>
      <c r="B162" s="18" t="s">
        <v>26955</v>
      </c>
      <c r="C162" s="19">
        <f>Calculations!CA163</f>
        <v>0.67266666666666575</v>
      </c>
      <c r="D162" s="19">
        <f>Calculations!CB163</f>
        <v>2.0553333333333335</v>
      </c>
      <c r="E162" s="20">
        <f t="shared" si="11"/>
        <v>0.6273460332281604</v>
      </c>
      <c r="F162" s="20">
        <f t="shared" si="12"/>
        <v>0.24059301556294108</v>
      </c>
      <c r="G162" s="19">
        <f t="shared" ref="G162:G225" si="13">IF(ISERROR(E162/F162),"N/A",E162/F162)</f>
        <v>2.6074989407331386</v>
      </c>
      <c r="H162" s="21">
        <f>IF(OR(COUNT(Calculations!CE163:CP163)&lt;3,COUNT(Calculations!CQ163:DB163)&lt;3),"N/A",IF(ISERROR(TTEST(Calculations!CQ163:DB163,Calculations!CE163:CP163,2,2)),"N/A",TTEST(Calculations!CQ163:DB163,Calculations!CE163:CP163,2,2)))</f>
        <v>8.9759994974608362E-6</v>
      </c>
      <c r="I162" s="19">
        <f t="shared" si="10"/>
        <v>2.6074989407331386</v>
      </c>
      <c r="J162" s="22" t="str">
        <f>IF(AND('Test Sample Data'!O162&gt;=35,'Control Sample Data'!O162&gt;=35),"C",IF(AND('Test Sample Data'!O162&gt;=30,'Control Sample Data'!O162&gt;=30, OR(H162&gt;=0.05, H162="N/A")),"B",IF(OR(AND('Test Sample Data'!O162&gt;=30,'Control Sample Data'!O162&lt;=30), AND('Test Sample Data'!O162&lt;=30,'Control Sample Data'!O162&gt;=30)),"A","OKAY")))</f>
        <v>OKAY</v>
      </c>
    </row>
    <row r="163" spans="1:10" ht="15" customHeight="1" x14ac:dyDescent="0.3">
      <c r="A163" s="17" t="str">
        <f>'Gene Table'!D163</f>
        <v>MYCBP2</v>
      </c>
      <c r="B163" s="18" t="s">
        <v>26956</v>
      </c>
      <c r="C163" s="19">
        <f>Calculations!CA164</f>
        <v>14.059333333333333</v>
      </c>
      <c r="D163" s="19">
        <f>Calculations!CB164</f>
        <v>13.865333333333334</v>
      </c>
      <c r="E163" s="20">
        <f t="shared" si="11"/>
        <v>5.8575896966894464E-5</v>
      </c>
      <c r="F163" s="20">
        <f t="shared" si="12"/>
        <v>6.7006782823625545E-5</v>
      </c>
      <c r="G163" s="19">
        <f t="shared" si="13"/>
        <v>0.87417862041037309</v>
      </c>
      <c r="H163" s="21">
        <f>IF(OR(COUNT(Calculations!CE164:CP164)&lt;3,COUNT(Calculations!CQ164:DB164)&lt;3),"N/A",IF(ISERROR(TTEST(Calculations!CQ164:DB164,Calculations!CE164:CP164,2,2)),"N/A",TTEST(Calculations!CQ164:DB164,Calculations!CE164:CP164,2,2)))</f>
        <v>2.7473826584266677E-2</v>
      </c>
      <c r="I163" s="19">
        <f t="shared" si="10"/>
        <v>-1.1439309732038077</v>
      </c>
      <c r="J163" s="22" t="str">
        <f>IF(AND('Test Sample Data'!O163&gt;=35,'Control Sample Data'!O163&gt;=35),"C",IF(AND('Test Sample Data'!O163&gt;=30,'Control Sample Data'!O163&gt;=30, OR(H163&gt;=0.05, H163="N/A")),"B",IF(OR(AND('Test Sample Data'!O163&gt;=30,'Control Sample Data'!O163&lt;=30), AND('Test Sample Data'!O163&lt;=30,'Control Sample Data'!O163&gt;=30)),"A","OKAY")))</f>
        <v>C</v>
      </c>
    </row>
    <row r="164" spans="1:10" ht="15" customHeight="1" x14ac:dyDescent="0.3">
      <c r="A164" s="17" t="str">
        <f>'Gene Table'!D164</f>
        <v>MYLIP</v>
      </c>
      <c r="B164" s="18" t="s">
        <v>26957</v>
      </c>
      <c r="C164" s="19">
        <f>Calculations!CA165</f>
        <v>1.2459999999999987</v>
      </c>
      <c r="D164" s="19">
        <f>Calculations!CB165</f>
        <v>3.9253333333333331</v>
      </c>
      <c r="E164" s="20">
        <f t="shared" si="11"/>
        <v>0.42161555512505666</v>
      </c>
      <c r="F164" s="20">
        <f t="shared" si="12"/>
        <v>6.5819855374463374E-2</v>
      </c>
      <c r="G164" s="19">
        <f t="shared" si="13"/>
        <v>6.405598321758605</v>
      </c>
      <c r="H164" s="21">
        <f>IF(OR(COUNT(Calculations!CE165:CP165)&lt;3,COUNT(Calculations!CQ165:DB165)&lt;3),"N/A",IF(ISERROR(TTEST(Calculations!CQ165:DB165,Calculations!CE165:CP165,2,2)),"N/A",TTEST(Calculations!CQ165:DB165,Calculations!CE165:CP165,2,2)))</f>
        <v>1.0577415100884466E-6</v>
      </c>
      <c r="I164" s="19">
        <f t="shared" si="10"/>
        <v>6.405598321758605</v>
      </c>
      <c r="J164" s="22" t="str">
        <f>IF(AND('Test Sample Data'!O164&gt;=35,'Control Sample Data'!O164&gt;=35),"C",IF(AND('Test Sample Data'!O164&gt;=30,'Control Sample Data'!O164&gt;=30, OR(H164&gt;=0.05, H164="N/A")),"B",IF(OR(AND('Test Sample Data'!O164&gt;=30,'Control Sample Data'!O164&lt;=30), AND('Test Sample Data'!O164&lt;=30,'Control Sample Data'!O164&gt;=30)),"A","OKAY")))</f>
        <v>OKAY</v>
      </c>
    </row>
    <row r="165" spans="1:10" ht="15" customHeight="1" x14ac:dyDescent="0.3">
      <c r="A165" s="17" t="str">
        <f>'Gene Table'!D165</f>
        <v>NEDD4</v>
      </c>
      <c r="B165" s="18" t="s">
        <v>26958</v>
      </c>
      <c r="C165" s="19">
        <f>Calculations!CA166</f>
        <v>1.2826666666666651</v>
      </c>
      <c r="D165" s="19">
        <f>Calculations!CB166</f>
        <v>0.33199999999999957</v>
      </c>
      <c r="E165" s="20">
        <f t="shared" si="11"/>
        <v>0.41103505193944562</v>
      </c>
      <c r="F165" s="20">
        <f t="shared" si="12"/>
        <v>0.794434400096105</v>
      </c>
      <c r="G165" s="19">
        <f t="shared" si="13"/>
        <v>0.51739332019071871</v>
      </c>
      <c r="H165" s="21">
        <f>IF(OR(COUNT(Calculations!CE166:CP166)&lt;3,COUNT(Calculations!CQ166:DB166)&lt;3),"N/A",IF(ISERROR(TTEST(Calculations!CQ166:DB166,Calculations!CE166:CP166,2,2)),"N/A",TTEST(Calculations!CQ166:DB166,Calculations!CE166:CP166,2,2)))</f>
        <v>1.7935854587597057E-3</v>
      </c>
      <c r="I165" s="19">
        <f t="shared" si="10"/>
        <v>-1.9327655788663554</v>
      </c>
      <c r="J165" s="22" t="str">
        <f>IF(AND('Test Sample Data'!O165&gt;=35,'Control Sample Data'!O165&gt;=35),"C",IF(AND('Test Sample Data'!O165&gt;=30,'Control Sample Data'!O165&gt;=30, OR(H165&gt;=0.05, H165="N/A")),"B",IF(OR(AND('Test Sample Data'!O165&gt;=30,'Control Sample Data'!O165&lt;=30), AND('Test Sample Data'!O165&lt;=30,'Control Sample Data'!O165&gt;=30)),"A","OKAY")))</f>
        <v>OKAY</v>
      </c>
    </row>
    <row r="166" spans="1:10" ht="15" customHeight="1" x14ac:dyDescent="0.3">
      <c r="A166" s="17" t="str">
        <f>'Gene Table'!D166</f>
        <v>NEDD4L</v>
      </c>
      <c r="B166" s="18" t="s">
        <v>26959</v>
      </c>
      <c r="C166" s="19">
        <f>Calculations!CA167</f>
        <v>14.059333333333333</v>
      </c>
      <c r="D166" s="19">
        <f>Calculations!CB167</f>
        <v>13.865333333333334</v>
      </c>
      <c r="E166" s="20">
        <f t="shared" si="11"/>
        <v>5.8575896966894464E-5</v>
      </c>
      <c r="F166" s="20">
        <f t="shared" si="12"/>
        <v>6.7006782823625545E-5</v>
      </c>
      <c r="G166" s="19">
        <f t="shared" si="13"/>
        <v>0.87417862041037309</v>
      </c>
      <c r="H166" s="21">
        <f>IF(OR(COUNT(Calculations!CE167:CP167)&lt;3,COUNT(Calculations!CQ167:DB167)&lt;3),"N/A",IF(ISERROR(TTEST(Calculations!CQ167:DB167,Calculations!CE167:CP167,2,2)),"N/A",TTEST(Calculations!CQ167:DB167,Calculations!CE167:CP167,2,2)))</f>
        <v>2.7473826584266677E-2</v>
      </c>
      <c r="I166" s="19">
        <f t="shared" si="10"/>
        <v>-1.1439309732038077</v>
      </c>
      <c r="J166" s="22" t="str">
        <f>IF(AND('Test Sample Data'!O166&gt;=35,'Control Sample Data'!O166&gt;=35),"C",IF(AND('Test Sample Data'!O166&gt;=30,'Control Sample Data'!O166&gt;=30, OR(H166&gt;=0.05, H166="N/A")),"B",IF(OR(AND('Test Sample Data'!O166&gt;=30,'Control Sample Data'!O166&lt;=30), AND('Test Sample Data'!O166&lt;=30,'Control Sample Data'!O166&gt;=30)),"A","OKAY")))</f>
        <v>C</v>
      </c>
    </row>
    <row r="167" spans="1:10" ht="15" customHeight="1" x14ac:dyDescent="0.3">
      <c r="A167" s="17" t="str">
        <f>'Gene Table'!D167</f>
        <v>NEURL1</v>
      </c>
      <c r="B167" s="18" t="s">
        <v>26960</v>
      </c>
      <c r="C167" s="19">
        <f>Calculations!CA168</f>
        <v>3.2293333333333316</v>
      </c>
      <c r="D167" s="19">
        <f>Calculations!CB168</f>
        <v>7.7086666666666659</v>
      </c>
      <c r="E167" s="20">
        <f t="shared" si="11"/>
        <v>0.10662862297454856</v>
      </c>
      <c r="F167" s="20">
        <f t="shared" si="12"/>
        <v>4.7803545295061547E-3</v>
      </c>
      <c r="G167" s="19">
        <f t="shared" si="13"/>
        <v>22.305588909022624</v>
      </c>
      <c r="H167" s="21">
        <f>IF(OR(COUNT(Calculations!CE168:CP168)&lt;3,COUNT(Calculations!CQ168:DB168)&lt;3),"N/A",IF(ISERROR(TTEST(Calculations!CQ168:DB168,Calculations!CE168:CP168,2,2)),"N/A",TTEST(Calculations!CQ168:DB168,Calculations!CE168:CP168,2,2)))</f>
        <v>1.2534975868506333E-5</v>
      </c>
      <c r="I167" s="19">
        <f t="shared" si="10"/>
        <v>22.305588909022624</v>
      </c>
      <c r="J167" s="22" t="str">
        <f>IF(AND('Test Sample Data'!O167&gt;=35,'Control Sample Data'!O167&gt;=35),"C",IF(AND('Test Sample Data'!O167&gt;=30,'Control Sample Data'!O167&gt;=30, OR(H167&gt;=0.05, H167="N/A")),"B",IF(OR(AND('Test Sample Data'!O167&gt;=30,'Control Sample Data'!O167&lt;=30), AND('Test Sample Data'!O167&lt;=30,'Control Sample Data'!O167&gt;=30)),"A","OKAY")))</f>
        <v>OKAY</v>
      </c>
    </row>
    <row r="168" spans="1:10" ht="15" customHeight="1" x14ac:dyDescent="0.3">
      <c r="A168" s="17" t="str">
        <f>'Gene Table'!D168</f>
        <v>NFX1</v>
      </c>
      <c r="B168" s="18" t="s">
        <v>26961</v>
      </c>
      <c r="C168" s="19">
        <f>Calculations!CA169</f>
        <v>8.3459999999999983</v>
      </c>
      <c r="D168" s="19">
        <f>Calculations!CB169</f>
        <v>5.7886666666666668</v>
      </c>
      <c r="E168" s="20">
        <f t="shared" si="11"/>
        <v>3.0732908021623728E-3</v>
      </c>
      <c r="F168" s="20">
        <f t="shared" si="12"/>
        <v>1.8089963826794526E-2</v>
      </c>
      <c r="G168" s="19">
        <f t="shared" si="13"/>
        <v>0.16988927294648706</v>
      </c>
      <c r="H168" s="21">
        <f>IF(OR(COUNT(Calculations!CE169:CP169)&lt;3,COUNT(Calculations!CQ169:DB169)&lt;3),"N/A",IF(ISERROR(TTEST(Calculations!CQ169:DB169,Calculations!CE169:CP169,2,2)),"N/A",TTEST(Calculations!CQ169:DB169,Calculations!CE169:CP169,2,2)))</f>
        <v>4.8272738659638827E-5</v>
      </c>
      <c r="I168" s="19">
        <f t="shared" si="10"/>
        <v>-5.886186824255744</v>
      </c>
      <c r="J168" s="22" t="str">
        <f>IF(AND('Test Sample Data'!O168&gt;=35,'Control Sample Data'!O168&gt;=35),"C",IF(AND('Test Sample Data'!O168&gt;=30,'Control Sample Data'!O168&gt;=30, OR(H168&gt;=0.05, H168="N/A")),"B",IF(OR(AND('Test Sample Data'!O168&gt;=30,'Control Sample Data'!O168&lt;=30), AND('Test Sample Data'!O168&lt;=30,'Control Sample Data'!O168&gt;=30)),"A","OKAY")))</f>
        <v>OKAY</v>
      </c>
    </row>
    <row r="169" spans="1:10" ht="15" customHeight="1" x14ac:dyDescent="0.3">
      <c r="A169" s="17" t="str">
        <f>'Gene Table'!D169</f>
        <v>NFXL1</v>
      </c>
      <c r="B169" s="18" t="s">
        <v>26962</v>
      </c>
      <c r="C169" s="19">
        <f>Calculations!CA170</f>
        <v>-2.7073333333333331</v>
      </c>
      <c r="D169" s="19">
        <f>Calculations!CB170</f>
        <v>-2.5646666666666662</v>
      </c>
      <c r="E169" s="20">
        <f t="shared" si="11"/>
        <v>6.5311332070821635</v>
      </c>
      <c r="F169" s="20">
        <f t="shared" si="12"/>
        <v>5.9161829505587926</v>
      </c>
      <c r="G169" s="19">
        <f t="shared" si="13"/>
        <v>1.1039437525280194</v>
      </c>
      <c r="H169" s="21">
        <f>IF(OR(COUNT(Calculations!CE170:CP170)&lt;3,COUNT(Calculations!CQ170:DB170)&lt;3),"N/A",IF(ISERROR(TTEST(Calculations!CQ170:DB170,Calculations!CE170:CP170,2,2)),"N/A",TTEST(Calculations!CQ170:DB170,Calculations!CE170:CP170,2,2)))</f>
        <v>0.22547057270785462</v>
      </c>
      <c r="I169" s="19">
        <f t="shared" si="10"/>
        <v>1.1039437525280194</v>
      </c>
      <c r="J169" s="22" t="str">
        <f>IF(AND('Test Sample Data'!O169&gt;=35,'Control Sample Data'!O169&gt;=35),"C",IF(AND('Test Sample Data'!O169&gt;=30,'Control Sample Data'!O169&gt;=30, OR(H169&gt;=0.05, H169="N/A")),"B",IF(OR(AND('Test Sample Data'!O169&gt;=30,'Control Sample Data'!O169&lt;=30), AND('Test Sample Data'!O169&lt;=30,'Control Sample Data'!O169&gt;=30)),"A","OKAY")))</f>
        <v>OKAY</v>
      </c>
    </row>
    <row r="170" spans="1:10" ht="15" customHeight="1" x14ac:dyDescent="0.3">
      <c r="A170" s="17" t="str">
        <f>'Gene Table'!D170</f>
        <v>NHLRC1</v>
      </c>
      <c r="B170" s="18" t="s">
        <v>26963</v>
      </c>
      <c r="C170" s="19">
        <f>Calculations!CA171</f>
        <v>8.0426666666666655</v>
      </c>
      <c r="D170" s="19">
        <f>Calculations!CB171</f>
        <v>10.095333333333334</v>
      </c>
      <c r="E170" s="20">
        <f t="shared" si="11"/>
        <v>3.7924170307093046E-3</v>
      </c>
      <c r="F170" s="20">
        <f t="shared" si="12"/>
        <v>9.1411713632865484E-4</v>
      </c>
      <c r="G170" s="19">
        <f t="shared" si="13"/>
        <v>4.1487210774110324</v>
      </c>
      <c r="H170" s="21">
        <f>IF(OR(COUNT(Calculations!CE171:CP171)&lt;3,COUNT(Calculations!CQ171:DB171)&lt;3),"N/A",IF(ISERROR(TTEST(Calculations!CQ171:DB171,Calculations!CE171:CP171,2,2)),"N/A",TTEST(Calculations!CQ171:DB171,Calculations!CE171:CP171,2,2)))</f>
        <v>2.0198215499053692E-4</v>
      </c>
      <c r="I170" s="19">
        <f t="shared" si="10"/>
        <v>4.1487210774110324</v>
      </c>
      <c r="J170" s="22" t="str">
        <f>IF(AND('Test Sample Data'!O170&gt;=35,'Control Sample Data'!O170&gt;=35),"C",IF(AND('Test Sample Data'!O170&gt;=30,'Control Sample Data'!O170&gt;=30, OR(H170&gt;=0.05, H170="N/A")),"B",IF(OR(AND('Test Sample Data'!O170&gt;=30,'Control Sample Data'!O170&lt;=30), AND('Test Sample Data'!O170&lt;=30,'Control Sample Data'!O170&gt;=30)),"A","OKAY")))</f>
        <v>A</v>
      </c>
    </row>
    <row r="171" spans="1:10" ht="15" customHeight="1" x14ac:dyDescent="0.3">
      <c r="A171" s="17" t="str">
        <f>'Gene Table'!D171</f>
        <v>NOSIP</v>
      </c>
      <c r="B171" s="18" t="s">
        <v>35</v>
      </c>
      <c r="C171" s="19">
        <f>Calculations!CA172</f>
        <v>7.529333333333331</v>
      </c>
      <c r="D171" s="19">
        <f>Calculations!CB172</f>
        <v>6.9753333333333325</v>
      </c>
      <c r="E171" s="20">
        <f t="shared" si="11"/>
        <v>5.4130846582026663E-3</v>
      </c>
      <c r="F171" s="20">
        <f t="shared" si="12"/>
        <v>7.9472236838466839E-3</v>
      </c>
      <c r="G171" s="19">
        <f t="shared" si="13"/>
        <v>0.68112901732024467</v>
      </c>
      <c r="H171" s="21">
        <f>IF(OR(COUNT(Calculations!CE172:CP172)&lt;3,COUNT(Calculations!CQ172:DB172)&lt;3),"N/A",IF(ISERROR(TTEST(Calculations!CQ172:DB172,Calculations!CE172:CP172,2,2)),"N/A",TTEST(Calculations!CQ172:DB172,Calculations!CE172:CP172,2,2)))</f>
        <v>2.6748569279402949E-2</v>
      </c>
      <c r="I171" s="19">
        <f t="shared" si="10"/>
        <v>-1.4681506360341019</v>
      </c>
      <c r="J171" s="22" t="str">
        <f>IF(AND('Test Sample Data'!O171&gt;=35,'Control Sample Data'!O171&gt;=35),"C",IF(AND('Test Sample Data'!O171&gt;=30,'Control Sample Data'!O171&gt;=30, OR(H171&gt;=0.05, H171="N/A")),"B",IF(OR(AND('Test Sample Data'!O171&gt;=30,'Control Sample Data'!O171&lt;=30), AND('Test Sample Data'!O171&lt;=30,'Control Sample Data'!O171&gt;=30)),"A","OKAY")))</f>
        <v>OKAY</v>
      </c>
    </row>
    <row r="172" spans="1:10" ht="15" customHeight="1" x14ac:dyDescent="0.3">
      <c r="A172" s="17" t="str">
        <f>'Gene Table'!D172</f>
        <v>OSTM1</v>
      </c>
      <c r="B172" s="18" t="s">
        <v>37</v>
      </c>
      <c r="C172" s="19">
        <f>Calculations!CA173</f>
        <v>-3.0306666666666673</v>
      </c>
      <c r="D172" s="19">
        <f>Calculations!CB173</f>
        <v>1.9019999999999999</v>
      </c>
      <c r="E172" s="20">
        <f t="shared" si="11"/>
        <v>8.1718723401511948</v>
      </c>
      <c r="F172" s="20">
        <f t="shared" si="12"/>
        <v>0.26757217460665605</v>
      </c>
      <c r="G172" s="19">
        <f t="shared" si="13"/>
        <v>30.540815210566045</v>
      </c>
      <c r="H172" s="21">
        <f>IF(OR(COUNT(Calculations!CE173:CP173)&lt;3,COUNT(Calculations!CQ173:DB173)&lt;3),"N/A",IF(ISERROR(TTEST(Calculations!CQ173:DB173,Calculations!CE173:CP173,2,2)),"N/A",TTEST(Calculations!CQ173:DB173,Calculations!CE173:CP173,2,2)))</f>
        <v>1.0672257961667427E-5</v>
      </c>
      <c r="I172" s="19">
        <f t="shared" si="10"/>
        <v>30.540815210566045</v>
      </c>
      <c r="J172" s="22" t="str">
        <f>IF(AND('Test Sample Data'!O172&gt;=35,'Control Sample Data'!O172&gt;=35),"C",IF(AND('Test Sample Data'!O172&gt;=30,'Control Sample Data'!O172&gt;=30, OR(H172&gt;=0.05, H172="N/A")),"B",IF(OR(AND('Test Sample Data'!O172&gt;=30,'Control Sample Data'!O172&lt;=30), AND('Test Sample Data'!O172&lt;=30,'Control Sample Data'!O172&gt;=30)),"A","OKAY")))</f>
        <v>OKAY</v>
      </c>
    </row>
    <row r="173" spans="1:10" ht="15" customHeight="1" x14ac:dyDescent="0.3">
      <c r="A173" s="17" t="str">
        <f>'Gene Table'!D173</f>
        <v>PARK2</v>
      </c>
      <c r="B173" s="18" t="s">
        <v>39</v>
      </c>
      <c r="C173" s="19">
        <f>Calculations!CA174</f>
        <v>9.4493333333333318</v>
      </c>
      <c r="D173" s="19">
        <f>Calculations!CB174</f>
        <v>13.115333333333334</v>
      </c>
      <c r="E173" s="20">
        <f t="shared" si="11"/>
        <v>1.4304320347015619E-3</v>
      </c>
      <c r="F173" s="20">
        <f t="shared" si="12"/>
        <v>1.1269152694814175E-4</v>
      </c>
      <c r="G173" s="19">
        <f t="shared" si="13"/>
        <v>12.693341491058298</v>
      </c>
      <c r="H173" s="21">
        <f>IF(OR(COUNT(Calculations!CE174:CP174)&lt;3,COUNT(Calculations!CQ174:DB174)&lt;3),"N/A",IF(ISERROR(TTEST(Calculations!CQ174:DB174,Calculations!CE174:CP174,2,2)),"N/A",TTEST(Calculations!CQ174:DB174,Calculations!CE174:CP174,2,2)))</f>
        <v>5.3090413985935555E-4</v>
      </c>
      <c r="I173" s="19">
        <f t="shared" si="10"/>
        <v>12.693341491058298</v>
      </c>
      <c r="J173" s="22" t="str">
        <f>IF(AND('Test Sample Data'!O173&gt;=35,'Control Sample Data'!O173&gt;=35),"C",IF(AND('Test Sample Data'!O173&gt;=30,'Control Sample Data'!O173&gt;=30, OR(H173&gt;=0.05, H173="N/A")),"B",IF(OR(AND('Test Sample Data'!O173&gt;=30,'Control Sample Data'!O173&lt;=30), AND('Test Sample Data'!O173&lt;=30,'Control Sample Data'!O173&gt;=30)),"A","OKAY")))</f>
        <v>OKAY</v>
      </c>
    </row>
    <row r="174" spans="1:10" ht="15" customHeight="1" x14ac:dyDescent="0.3">
      <c r="A174" s="17" t="str">
        <f>'Gene Table'!D174</f>
        <v>PAX6</v>
      </c>
      <c r="B174" s="18" t="s">
        <v>41</v>
      </c>
      <c r="C174" s="19">
        <f>Calculations!CA175</f>
        <v>5.2159999999999984</v>
      </c>
      <c r="D174" s="19">
        <f>Calculations!CB175</f>
        <v>0.56199999999999994</v>
      </c>
      <c r="E174" s="20">
        <f t="shared" si="11"/>
        <v>2.6904662135590774E-2</v>
      </c>
      <c r="F174" s="20">
        <f t="shared" si="12"/>
        <v>0.6773624887426839</v>
      </c>
      <c r="G174" s="19">
        <f t="shared" si="13"/>
        <v>3.9719740290802115E-2</v>
      </c>
      <c r="H174" s="21">
        <f>IF(OR(COUNT(Calculations!CE175:CP175)&lt;3,COUNT(Calculations!CQ175:DB175)&lt;3),"N/A",IF(ISERROR(TTEST(Calculations!CQ175:DB175,Calculations!CE175:CP175,2,2)),"N/A",TTEST(Calculations!CQ175:DB175,Calculations!CE175:CP175,2,2)))</f>
        <v>5.9959934470598408E-5</v>
      </c>
      <c r="I174" s="19">
        <f t="shared" si="10"/>
        <v>-25.176398251314087</v>
      </c>
      <c r="J174" s="22" t="str">
        <f>IF(AND('Test Sample Data'!O174&gt;=35,'Control Sample Data'!O174&gt;=35),"C",IF(AND('Test Sample Data'!O174&gt;=30,'Control Sample Data'!O174&gt;=30, OR(H174&gt;=0.05, H174="N/A")),"B",IF(OR(AND('Test Sample Data'!O174&gt;=30,'Control Sample Data'!O174&lt;=30), AND('Test Sample Data'!O174&lt;=30,'Control Sample Data'!O174&gt;=30)),"A","OKAY")))</f>
        <v>OKAY</v>
      </c>
    </row>
    <row r="175" spans="1:10" ht="15" customHeight="1" x14ac:dyDescent="0.3">
      <c r="A175" s="17" t="str">
        <f>'Gene Table'!D175</f>
        <v>PCGF2</v>
      </c>
      <c r="B175" s="18" t="s">
        <v>42</v>
      </c>
      <c r="C175" s="19">
        <f>Calculations!CA176</f>
        <v>5.6726666666666672</v>
      </c>
      <c r="D175" s="19">
        <f>Calculations!CB176</f>
        <v>7.9619999999999997</v>
      </c>
      <c r="E175" s="20">
        <f t="shared" si="11"/>
        <v>1.9604563538379992E-2</v>
      </c>
      <c r="F175" s="20">
        <f t="shared" si="12"/>
        <v>4.0105060379687493E-3</v>
      </c>
      <c r="G175" s="19">
        <f t="shared" si="13"/>
        <v>4.8883017137431759</v>
      </c>
      <c r="H175" s="21">
        <f>IF(OR(COUNT(Calculations!CE176:CP176)&lt;3,COUNT(Calculations!CQ176:DB176)&lt;3),"N/A",IF(ISERROR(TTEST(Calculations!CQ176:DB176,Calculations!CE176:CP176,2,2)),"N/A",TTEST(Calculations!CQ176:DB176,Calculations!CE176:CP176,2,2)))</f>
        <v>7.8825778032099423E-4</v>
      </c>
      <c r="I175" s="19">
        <f t="shared" si="10"/>
        <v>4.8883017137431759</v>
      </c>
      <c r="J175" s="22" t="str">
        <f>IF(AND('Test Sample Data'!O175&gt;=35,'Control Sample Data'!O175&gt;=35),"C",IF(AND('Test Sample Data'!O175&gt;=30,'Control Sample Data'!O175&gt;=30, OR(H175&gt;=0.05, H175="N/A")),"B",IF(OR(AND('Test Sample Data'!O175&gt;=30,'Control Sample Data'!O175&lt;=30), AND('Test Sample Data'!O175&lt;=30,'Control Sample Data'!O175&gt;=30)),"A","OKAY")))</f>
        <v>OKAY</v>
      </c>
    </row>
    <row r="176" spans="1:10" ht="15" customHeight="1" x14ac:dyDescent="0.3">
      <c r="A176" s="17" t="str">
        <f>'Gene Table'!D176</f>
        <v>PCGF3</v>
      </c>
      <c r="B176" s="18" t="s">
        <v>353</v>
      </c>
      <c r="C176" s="19">
        <f>Calculations!CA177</f>
        <v>5.105999999999999</v>
      </c>
      <c r="D176" s="19">
        <f>Calculations!CB177</f>
        <v>5.1119999999999992</v>
      </c>
      <c r="E176" s="20">
        <f t="shared" si="11"/>
        <v>2.9036271070341069E-2</v>
      </c>
      <c r="F176" s="20">
        <f t="shared" si="12"/>
        <v>2.8915763376182898E-2</v>
      </c>
      <c r="G176" s="19">
        <f t="shared" si="13"/>
        <v>1.0041675432389736</v>
      </c>
      <c r="H176" s="21">
        <f>IF(OR(COUNT(Calculations!CE177:CP177)&lt;3,COUNT(Calculations!CQ177:DB177)&lt;3),"N/A",IF(ISERROR(TTEST(Calculations!CQ177:DB177,Calculations!CE177:CP177,2,2)),"N/A",TTEST(Calculations!CQ177:DB177,Calculations!CE177:CP177,2,2)))</f>
        <v>0.94108436361377878</v>
      </c>
      <c r="I176" s="19">
        <f t="shared" si="10"/>
        <v>1.0041675432389736</v>
      </c>
      <c r="J176" s="22" t="str">
        <f>IF(AND('Test Sample Data'!O176&gt;=35,'Control Sample Data'!O176&gt;=35),"C",IF(AND('Test Sample Data'!O176&gt;=30,'Control Sample Data'!O176&gt;=30, OR(H176&gt;=0.05, H176="N/A")),"B",IF(OR(AND('Test Sample Data'!O176&gt;=30,'Control Sample Data'!O176&lt;=30), AND('Test Sample Data'!O176&lt;=30,'Control Sample Data'!O176&gt;=30)),"A","OKAY")))</f>
        <v>OKAY</v>
      </c>
    </row>
    <row r="177" spans="1:10" ht="15" customHeight="1" x14ac:dyDescent="0.3">
      <c r="A177" s="17" t="str">
        <f>'Gene Table'!D177</f>
        <v>PCGF5</v>
      </c>
      <c r="B177" s="18" t="s">
        <v>354</v>
      </c>
      <c r="C177" s="19">
        <f>Calculations!CA178</f>
        <v>8.2593333333333323</v>
      </c>
      <c r="D177" s="19">
        <f>Calculations!CB178</f>
        <v>9.2486666666666668</v>
      </c>
      <c r="E177" s="20">
        <f t="shared" si="11"/>
        <v>3.2635699264067673E-3</v>
      </c>
      <c r="F177" s="20">
        <f t="shared" si="12"/>
        <v>1.6438943902173618E-3</v>
      </c>
      <c r="G177" s="19">
        <f t="shared" si="13"/>
        <v>1.9852673905500986</v>
      </c>
      <c r="H177" s="21">
        <f>IF(OR(COUNT(Calculations!CE178:CP178)&lt;3,COUNT(Calculations!CQ178:DB178)&lt;3),"N/A",IF(ISERROR(TTEST(Calculations!CQ178:DB178,Calculations!CE178:CP178,2,2)),"N/A",TTEST(Calculations!CQ178:DB178,Calculations!CE178:CP178,2,2)))</f>
        <v>2.0339255037138889E-4</v>
      </c>
      <c r="I177" s="19">
        <f t="shared" si="10"/>
        <v>1.9852673905500986</v>
      </c>
      <c r="J177" s="22" t="str">
        <f>IF(AND('Test Sample Data'!O177&gt;=35,'Control Sample Data'!O177&gt;=35),"C",IF(AND('Test Sample Data'!O177&gt;=30,'Control Sample Data'!O177&gt;=30, OR(H177&gt;=0.05, H177="N/A")),"B",IF(OR(AND('Test Sample Data'!O177&gt;=30,'Control Sample Data'!O177&lt;=30), AND('Test Sample Data'!O177&lt;=30,'Control Sample Data'!O177&gt;=30)),"A","OKAY")))</f>
        <v>A</v>
      </c>
    </row>
    <row r="178" spans="1:10" ht="15" customHeight="1" x14ac:dyDescent="0.3">
      <c r="A178" s="17" t="str">
        <f>'Gene Table'!D178</f>
        <v>PDZRN3</v>
      </c>
      <c r="B178" s="18" t="s">
        <v>355</v>
      </c>
      <c r="C178" s="19">
        <f>Calculations!CA179</f>
        <v>8.7359999999999989</v>
      </c>
      <c r="D178" s="19">
        <f>Calculations!CB179</f>
        <v>3.6120000000000005</v>
      </c>
      <c r="E178" s="20">
        <f t="shared" si="11"/>
        <v>2.3453191943070507E-3</v>
      </c>
      <c r="F178" s="20">
        <f t="shared" si="12"/>
        <v>8.178612946593812E-2</v>
      </c>
      <c r="G178" s="19">
        <f t="shared" si="13"/>
        <v>2.8676246322230196E-2</v>
      </c>
      <c r="H178" s="21">
        <f>IF(OR(COUNT(Calculations!CE179:CP179)&lt;3,COUNT(Calculations!CQ179:DB179)&lt;3),"N/A",IF(ISERROR(TTEST(Calculations!CQ179:DB179,Calculations!CE179:CP179,2,2)),"N/A",TTEST(Calculations!CQ179:DB179,Calculations!CE179:CP179,2,2)))</f>
        <v>5.2489771161391946E-4</v>
      </c>
      <c r="I178" s="19">
        <f t="shared" si="10"/>
        <v>-34.872067590826454</v>
      </c>
      <c r="J178" s="22" t="str">
        <f>IF(AND('Test Sample Data'!O178&gt;=35,'Control Sample Data'!O178&gt;=35),"C",IF(AND('Test Sample Data'!O178&gt;=30,'Control Sample Data'!O178&gt;=30, OR(H178&gt;=0.05, H178="N/A")),"B",IF(OR(AND('Test Sample Data'!O178&gt;=30,'Control Sample Data'!O178&lt;=30), AND('Test Sample Data'!O178&lt;=30,'Control Sample Data'!O178&gt;=30)),"A","OKAY")))</f>
        <v>OKAY</v>
      </c>
    </row>
    <row r="179" spans="1:10" ht="15" customHeight="1" x14ac:dyDescent="0.3">
      <c r="A179" s="17" t="str">
        <f>'Gene Table'!D179</f>
        <v>PDZRN4</v>
      </c>
      <c r="B179" s="18" t="s">
        <v>356</v>
      </c>
      <c r="C179" s="19">
        <f>Calculations!CA180</f>
        <v>11.829333333333331</v>
      </c>
      <c r="D179" s="19">
        <f>Calculations!CB180</f>
        <v>13.865333333333334</v>
      </c>
      <c r="E179" s="20">
        <f t="shared" si="11"/>
        <v>2.7479943658151827E-4</v>
      </c>
      <c r="F179" s="20">
        <f t="shared" si="12"/>
        <v>6.7006782823625545E-5</v>
      </c>
      <c r="G179" s="19">
        <f t="shared" si="13"/>
        <v>4.1010689515543834</v>
      </c>
      <c r="H179" s="21">
        <f>IF(OR(COUNT(Calculations!CE180:CP180)&lt;3,COUNT(Calculations!CQ180:DB180)&lt;3),"N/A",IF(ISERROR(TTEST(Calculations!CQ180:DB180,Calculations!CE180:CP180,2,2)),"N/A",TTEST(Calculations!CQ180:DB180,Calculations!CE180:CP180,2,2)))</f>
        <v>1.6679652557814142E-2</v>
      </c>
      <c r="I179" s="19">
        <f t="shared" si="10"/>
        <v>4.1010689515543834</v>
      </c>
      <c r="J179" s="22" t="str">
        <f>IF(AND('Test Sample Data'!O179&gt;=35,'Control Sample Data'!O179&gt;=35),"C",IF(AND('Test Sample Data'!O179&gt;=30,'Control Sample Data'!O179&gt;=30, OR(H179&gt;=0.05, H179="N/A")),"B",IF(OR(AND('Test Sample Data'!O179&gt;=30,'Control Sample Data'!O179&lt;=30), AND('Test Sample Data'!O179&lt;=30,'Control Sample Data'!O179&gt;=30)),"A","OKAY")))</f>
        <v>OKAY</v>
      </c>
    </row>
    <row r="180" spans="1:10" ht="15" customHeight="1" x14ac:dyDescent="0.3">
      <c r="A180" s="17" t="str">
        <f>'Gene Table'!D180</f>
        <v>PELI1</v>
      </c>
      <c r="B180" s="18" t="s">
        <v>357</v>
      </c>
      <c r="C180" s="19">
        <f>Calculations!CA181</f>
        <v>7.485999999999998</v>
      </c>
      <c r="D180" s="19">
        <f>Calculations!CB181</f>
        <v>5.7519999999999998</v>
      </c>
      <c r="E180" s="20">
        <f t="shared" si="11"/>
        <v>5.5781405456447912E-3</v>
      </c>
      <c r="F180" s="20">
        <f t="shared" si="12"/>
        <v>1.8555619782397038E-2</v>
      </c>
      <c r="G180" s="19">
        <f t="shared" si="13"/>
        <v>0.30061731222454485</v>
      </c>
      <c r="H180" s="21">
        <f>IF(OR(COUNT(Calculations!CE181:CP181)&lt;3,COUNT(Calculations!CQ181:DB181)&lt;3),"N/A",IF(ISERROR(TTEST(Calculations!CQ181:DB181,Calculations!CE181:CP181,2,2)),"N/A",TTEST(Calculations!CQ181:DB181,Calculations!CE181:CP181,2,2)))</f>
        <v>1.2227130819853112E-4</v>
      </c>
      <c r="I180" s="19">
        <f t="shared" si="10"/>
        <v>-3.3264883934996203</v>
      </c>
      <c r="J180" s="22" t="str">
        <f>IF(AND('Test Sample Data'!O180&gt;=35,'Control Sample Data'!O180&gt;=35),"C",IF(AND('Test Sample Data'!O180&gt;=30,'Control Sample Data'!O180&gt;=30, OR(H180&gt;=0.05, H180="N/A")),"B",IF(OR(AND('Test Sample Data'!O180&gt;=30,'Control Sample Data'!O180&lt;=30), AND('Test Sample Data'!O180&lt;=30,'Control Sample Data'!O180&gt;=30)),"A","OKAY")))</f>
        <v>OKAY</v>
      </c>
    </row>
    <row r="181" spans="1:10" ht="15" customHeight="1" x14ac:dyDescent="0.3">
      <c r="A181" s="17" t="str">
        <f>'Gene Table'!D181</f>
        <v>PELI2</v>
      </c>
      <c r="B181" s="18" t="s">
        <v>358</v>
      </c>
      <c r="C181" s="19">
        <f>Calculations!CA182</f>
        <v>5.7493333333333325</v>
      </c>
      <c r="D181" s="19">
        <f>Calculations!CB182</f>
        <v>5.1520000000000001</v>
      </c>
      <c r="E181" s="20">
        <f t="shared" si="11"/>
        <v>1.8589949568177111E-2</v>
      </c>
      <c r="F181" s="20">
        <f t="shared" si="12"/>
        <v>2.8125060306047247E-2</v>
      </c>
      <c r="G181" s="19">
        <f t="shared" si="13"/>
        <v>0.6609745673747065</v>
      </c>
      <c r="H181" s="21">
        <f>IF(OR(COUNT(Calculations!CE182:CP182)&lt;3,COUNT(Calculations!CQ182:DB182)&lt;3),"N/A",IF(ISERROR(TTEST(Calculations!CQ182:DB182,Calculations!CE182:CP182,2,2)),"N/A",TTEST(Calculations!CQ182:DB182,Calculations!CE182:CP182,2,2)))</f>
        <v>2.9515612593793784E-4</v>
      </c>
      <c r="I181" s="19">
        <f t="shared" si="10"/>
        <v>-1.5129175150745247</v>
      </c>
      <c r="J181" s="22" t="str">
        <f>IF(AND('Test Sample Data'!O181&gt;=35,'Control Sample Data'!O181&gt;=35),"C",IF(AND('Test Sample Data'!O181&gt;=30,'Control Sample Data'!O181&gt;=30, OR(H181&gt;=0.05, H181="N/A")),"B",IF(OR(AND('Test Sample Data'!O181&gt;=30,'Control Sample Data'!O181&lt;=30), AND('Test Sample Data'!O181&lt;=30,'Control Sample Data'!O181&gt;=30)),"A","OKAY")))</f>
        <v>OKAY</v>
      </c>
    </row>
    <row r="182" spans="1:10" ht="15" customHeight="1" x14ac:dyDescent="0.3">
      <c r="A182" s="17" t="str">
        <f>'Gene Table'!D182</f>
        <v>PEX12</v>
      </c>
      <c r="B182" s="18" t="s">
        <v>18</v>
      </c>
      <c r="C182" s="19">
        <f>Calculations!CA183</f>
        <v>-0.77733333333333476</v>
      </c>
      <c r="D182" s="19">
        <f>Calculations!CB183</f>
        <v>1.1320000000000003</v>
      </c>
      <c r="E182" s="20">
        <f t="shared" si="11"/>
        <v>1.7139598726096961</v>
      </c>
      <c r="F182" s="20">
        <f t="shared" si="12"/>
        <v>0.45628274427172583</v>
      </c>
      <c r="G182" s="19">
        <f t="shared" si="13"/>
        <v>3.7563547912497812</v>
      </c>
      <c r="H182" s="21">
        <f>IF(OR(COUNT(Calculations!CE183:CP183)&lt;3,COUNT(Calculations!CQ183:DB183)&lt;3),"N/A",IF(ISERROR(TTEST(Calculations!CQ183:DB183,Calculations!CE183:CP183,2,2)),"N/A",TTEST(Calculations!CQ183:DB183,Calculations!CE183:CP183,2,2)))</f>
        <v>7.8702374041722098E-7</v>
      </c>
      <c r="I182" s="19">
        <f t="shared" si="10"/>
        <v>3.7563547912497812</v>
      </c>
      <c r="J182" s="22" t="str">
        <f>IF(AND('Test Sample Data'!O182&gt;=35,'Control Sample Data'!O182&gt;=35),"C",IF(AND('Test Sample Data'!O182&gt;=30,'Control Sample Data'!O182&gt;=30, OR(H182&gt;=0.05, H182="N/A")),"B",IF(OR(AND('Test Sample Data'!O182&gt;=30,'Control Sample Data'!O182&lt;=30), AND('Test Sample Data'!O182&lt;=30,'Control Sample Data'!O182&gt;=30)),"A","OKAY")))</f>
        <v>OKAY</v>
      </c>
    </row>
    <row r="183" spans="1:10" ht="15" customHeight="1" x14ac:dyDescent="0.3">
      <c r="A183" s="17" t="str">
        <f>'Gene Table'!D183</f>
        <v>PEX2</v>
      </c>
      <c r="B183" s="18" t="s">
        <v>26964</v>
      </c>
      <c r="C183" s="19">
        <f>Calculations!CA184</f>
        <v>-6.4306666666666672</v>
      </c>
      <c r="D183" s="19">
        <f>Calculations!CB184</f>
        <v>-7.0579999999999998</v>
      </c>
      <c r="E183" s="20">
        <f t="shared" si="11"/>
        <v>86.26280158924564</v>
      </c>
      <c r="F183" s="20">
        <f t="shared" si="12"/>
        <v>133.25076450356624</v>
      </c>
      <c r="G183" s="19">
        <f t="shared" si="13"/>
        <v>0.64737190747552487</v>
      </c>
      <c r="H183" s="21">
        <f>IF(OR(COUNT(Calculations!CE184:CP184)&lt;3,COUNT(Calculations!CQ184:DB184)&lt;3),"N/A",IF(ISERROR(TTEST(Calculations!CQ184:DB184,Calculations!CE184:CP184,2,2)),"N/A",TTEST(Calculations!CQ184:DB184,Calculations!CE184:CP184,2,2)))</f>
        <v>1.5695537010205519E-2</v>
      </c>
      <c r="I183" s="19">
        <f t="shared" si="10"/>
        <v>-1.5447071280858862</v>
      </c>
      <c r="J183" s="22" t="str">
        <f>IF(AND('Test Sample Data'!O183&gt;=35,'Control Sample Data'!O183&gt;=35),"C",IF(AND('Test Sample Data'!O183&gt;=30,'Control Sample Data'!O183&gt;=30, OR(H183&gt;=0.05, H183="N/A")),"B",IF(OR(AND('Test Sample Data'!O183&gt;=30,'Control Sample Data'!O183&lt;=30), AND('Test Sample Data'!O183&lt;=30,'Control Sample Data'!O183&gt;=30)),"A","OKAY")))</f>
        <v>OKAY</v>
      </c>
    </row>
    <row r="184" spans="1:10" ht="15" customHeight="1" x14ac:dyDescent="0.3">
      <c r="A184" s="17" t="str">
        <f>'Gene Table'!D184</f>
        <v>PHIP</v>
      </c>
      <c r="B184" s="18" t="s">
        <v>26965</v>
      </c>
      <c r="C184" s="19">
        <f>Calculations!CA185</f>
        <v>3.4893333333333332</v>
      </c>
      <c r="D184" s="19">
        <f>Calculations!CB185</f>
        <v>3.3586666666666667</v>
      </c>
      <c r="E184" s="20">
        <f t="shared" si="11"/>
        <v>8.9044274911327673E-2</v>
      </c>
      <c r="F184" s="20">
        <f t="shared" si="12"/>
        <v>9.7485626686973359E-2</v>
      </c>
      <c r="G184" s="19">
        <f t="shared" si="13"/>
        <v>0.91340926798623456</v>
      </c>
      <c r="H184" s="21">
        <f>IF(OR(COUNT(Calculations!CE185:CP185)&lt;3,COUNT(Calculations!CQ185:DB185)&lt;3),"N/A",IF(ISERROR(TTEST(Calculations!CQ185:DB185,Calculations!CE185:CP185,2,2)),"N/A",TTEST(Calculations!CQ185:DB185,Calculations!CE185:CP185,2,2)))</f>
        <v>0.72932501737665056</v>
      </c>
      <c r="I184" s="19">
        <f t="shared" si="10"/>
        <v>-1.0947994891760506</v>
      </c>
      <c r="J184" s="22" t="str">
        <f>IF(AND('Test Sample Data'!O184&gt;=35,'Control Sample Data'!O184&gt;=35),"C",IF(AND('Test Sample Data'!O184&gt;=30,'Control Sample Data'!O184&gt;=30, OR(H184&gt;=0.05, H184="N/A")),"B",IF(OR(AND('Test Sample Data'!O184&gt;=30,'Control Sample Data'!O184&lt;=30), AND('Test Sample Data'!O184&lt;=30,'Control Sample Data'!O184&gt;=30)),"A","OKAY")))</f>
        <v>OKAY</v>
      </c>
    </row>
    <row r="185" spans="1:10" ht="15" customHeight="1" x14ac:dyDescent="0.3">
      <c r="A185" s="17" t="str">
        <f>'Gene Table'!D185</f>
        <v>PHRF1</v>
      </c>
      <c r="B185" s="18" t="s">
        <v>26966</v>
      </c>
      <c r="C185" s="19">
        <f>Calculations!CA186</f>
        <v>-2.0306666666666664</v>
      </c>
      <c r="D185" s="19">
        <f>Calculations!CB186</f>
        <v>-2.5846666666666671</v>
      </c>
      <c r="E185" s="20">
        <f t="shared" si="11"/>
        <v>4.0859361700755956</v>
      </c>
      <c r="F185" s="20">
        <f t="shared" si="12"/>
        <v>5.998769786891236</v>
      </c>
      <c r="G185" s="19">
        <f t="shared" si="13"/>
        <v>0.68112901732024378</v>
      </c>
      <c r="H185" s="21">
        <f>IF(OR(COUNT(Calculations!CE186:CP186)&lt;3,COUNT(Calculations!CQ186:DB186)&lt;3),"N/A",IF(ISERROR(TTEST(Calculations!CQ186:DB186,Calculations!CE186:CP186,2,2)),"N/A",TTEST(Calculations!CQ186:DB186,Calculations!CE186:CP186,2,2)))</f>
        <v>2.5809219624447718E-3</v>
      </c>
      <c r="I185" s="19">
        <f t="shared" si="10"/>
        <v>-1.4681506360341039</v>
      </c>
      <c r="J185" s="22" t="str">
        <f>IF(AND('Test Sample Data'!O185&gt;=35,'Control Sample Data'!O185&gt;=35),"C",IF(AND('Test Sample Data'!O185&gt;=30,'Control Sample Data'!O185&gt;=30, OR(H185&gt;=0.05, H185="N/A")),"B",IF(OR(AND('Test Sample Data'!O185&gt;=30,'Control Sample Data'!O185&lt;=30), AND('Test Sample Data'!O185&lt;=30,'Control Sample Data'!O185&gt;=30)),"A","OKAY")))</f>
        <v>OKAY</v>
      </c>
    </row>
    <row r="186" spans="1:10" ht="15" customHeight="1" x14ac:dyDescent="0.3">
      <c r="A186" s="17" t="str">
        <f>'Gene Table'!D186</f>
        <v>PIAS1</v>
      </c>
      <c r="B186" s="18" t="s">
        <v>26967</v>
      </c>
      <c r="C186" s="19">
        <f>Calculations!CA187</f>
        <v>-2.704000000000002</v>
      </c>
      <c r="D186" s="19">
        <f>Calculations!CB187</f>
        <v>-3.2446666666666659</v>
      </c>
      <c r="E186" s="20">
        <f t="shared" si="11"/>
        <v>6.5160605045617306</v>
      </c>
      <c r="F186" s="20">
        <f t="shared" si="12"/>
        <v>9.4785519040038793</v>
      </c>
      <c r="G186" s="19">
        <f t="shared" si="13"/>
        <v>0.68745316484570296</v>
      </c>
      <c r="H186" s="21">
        <f>IF(OR(COUNT(Calculations!CE187:CP187)&lt;3,COUNT(Calculations!CQ187:DB187)&lt;3),"N/A",IF(ISERROR(TTEST(Calculations!CQ187:DB187,Calculations!CE187:CP187,2,2)),"N/A",TTEST(Calculations!CQ187:DB187,Calculations!CE187:CP187,2,2)))</f>
        <v>3.4227520676125928E-4</v>
      </c>
      <c r="I186" s="19">
        <f t="shared" si="10"/>
        <v>-1.4546445505483234</v>
      </c>
      <c r="J186" s="22" t="str">
        <f>IF(AND('Test Sample Data'!O186&gt;=35,'Control Sample Data'!O186&gt;=35),"C",IF(AND('Test Sample Data'!O186&gt;=30,'Control Sample Data'!O186&gt;=30, OR(H186&gt;=0.05, H186="N/A")),"B",IF(OR(AND('Test Sample Data'!O186&gt;=30,'Control Sample Data'!O186&lt;=30), AND('Test Sample Data'!O186&lt;=30,'Control Sample Data'!O186&gt;=30)),"A","OKAY")))</f>
        <v>OKAY</v>
      </c>
    </row>
    <row r="187" spans="1:10" ht="15" customHeight="1" x14ac:dyDescent="0.3">
      <c r="A187" s="17" t="str">
        <f>'Gene Table'!D187</f>
        <v>PIAS2</v>
      </c>
      <c r="B187" s="18" t="s">
        <v>26968</v>
      </c>
      <c r="C187" s="19">
        <f>Calculations!CA188</f>
        <v>-3.7373333333333343</v>
      </c>
      <c r="D187" s="19">
        <f>Calculations!CB188</f>
        <v>-3.8313333333333333</v>
      </c>
      <c r="E187" s="20">
        <f t="shared" si="11"/>
        <v>13.336732398079608</v>
      </c>
      <c r="F187" s="20">
        <f t="shared" si="12"/>
        <v>14.234632415128793</v>
      </c>
      <c r="G187" s="19">
        <f t="shared" si="13"/>
        <v>0.93692144687242629</v>
      </c>
      <c r="H187" s="21">
        <f>IF(OR(COUNT(Calculations!CE188:CP188)&lt;3,COUNT(Calculations!CQ188:DB188)&lt;3),"N/A",IF(ISERROR(TTEST(Calculations!CQ188:DB188,Calculations!CE188:CP188,2,2)),"N/A",TTEST(Calculations!CQ188:DB188,Calculations!CE188:CP188,2,2)))</f>
        <v>0.23860683374314581</v>
      </c>
      <c r="I187" s="19">
        <f t="shared" si="10"/>
        <v>-1.0673253380399592</v>
      </c>
      <c r="J187" s="22" t="str">
        <f>IF(AND('Test Sample Data'!O187&gt;=35,'Control Sample Data'!O187&gt;=35),"C",IF(AND('Test Sample Data'!O187&gt;=30,'Control Sample Data'!O187&gt;=30, OR(H187&gt;=0.05, H187="N/A")),"B",IF(OR(AND('Test Sample Data'!O187&gt;=30,'Control Sample Data'!O187&lt;=30), AND('Test Sample Data'!O187&lt;=30,'Control Sample Data'!O187&gt;=30)),"A","OKAY")))</f>
        <v>OKAY</v>
      </c>
    </row>
    <row r="188" spans="1:10" ht="15" customHeight="1" x14ac:dyDescent="0.3">
      <c r="A188" s="17" t="str">
        <f>'Gene Table'!D188</f>
        <v>PIAS4</v>
      </c>
      <c r="B188" s="18" t="s">
        <v>26969</v>
      </c>
      <c r="C188" s="19">
        <f>Calculations!CA189</f>
        <v>14.059333333333333</v>
      </c>
      <c r="D188" s="19">
        <f>Calculations!CB189</f>
        <v>13.865333333333334</v>
      </c>
      <c r="E188" s="20">
        <f t="shared" si="11"/>
        <v>5.8575896966894464E-5</v>
      </c>
      <c r="F188" s="20">
        <f t="shared" si="12"/>
        <v>6.7006782823625545E-5</v>
      </c>
      <c r="G188" s="19">
        <f t="shared" si="13"/>
        <v>0.87417862041037309</v>
      </c>
      <c r="H188" s="21">
        <f>IF(OR(COUNT(Calculations!CE189:CP189)&lt;3,COUNT(Calculations!CQ189:DB189)&lt;3),"N/A",IF(ISERROR(TTEST(Calculations!CQ189:DB189,Calculations!CE189:CP189,2,2)),"N/A",TTEST(Calculations!CQ189:DB189,Calculations!CE189:CP189,2,2)))</f>
        <v>2.7473826584266677E-2</v>
      </c>
      <c r="I188" s="19">
        <f t="shared" si="10"/>
        <v>-1.1439309732038077</v>
      </c>
      <c r="J188" s="22" t="str">
        <f>IF(AND('Test Sample Data'!O188&gt;=35,'Control Sample Data'!O188&gt;=35),"C",IF(AND('Test Sample Data'!O188&gt;=30,'Control Sample Data'!O188&gt;=30, OR(H188&gt;=0.05, H188="N/A")),"B",IF(OR(AND('Test Sample Data'!O188&gt;=30,'Control Sample Data'!O188&lt;=30), AND('Test Sample Data'!O188&lt;=30,'Control Sample Data'!O188&gt;=30)),"A","OKAY")))</f>
        <v>C</v>
      </c>
    </row>
    <row r="189" spans="1:10" ht="15" customHeight="1" x14ac:dyDescent="0.3">
      <c r="A189" s="17" t="str">
        <f>'Gene Table'!D189</f>
        <v>PJA1</v>
      </c>
      <c r="B189" s="18" t="s">
        <v>26970</v>
      </c>
      <c r="C189" s="19">
        <f>Calculations!CA190</f>
        <v>-0.69400000000000028</v>
      </c>
      <c r="D189" s="19">
        <f>Calculations!CB190</f>
        <v>0.16200000000000023</v>
      </c>
      <c r="E189" s="20">
        <f t="shared" si="11"/>
        <v>1.6177626967234784</v>
      </c>
      <c r="F189" s="20">
        <f t="shared" si="12"/>
        <v>0.89378516235678673</v>
      </c>
      <c r="G189" s="19">
        <f t="shared" si="13"/>
        <v>1.8100129257658115</v>
      </c>
      <c r="H189" s="21">
        <f>IF(OR(COUNT(Calculations!CE190:CP190)&lt;3,COUNT(Calculations!CQ190:DB190)&lt;3),"N/A",IF(ISERROR(TTEST(Calculations!CQ190:DB190,Calculations!CE190:CP190,2,2)),"N/A",TTEST(Calculations!CQ190:DB190,Calculations!CE190:CP190,2,2)))</f>
        <v>1.2301508394449101E-2</v>
      </c>
      <c r="I189" s="19">
        <f t="shared" si="10"/>
        <v>1.8100129257658115</v>
      </c>
      <c r="J189" s="22" t="str">
        <f>IF(AND('Test Sample Data'!O189&gt;=35,'Control Sample Data'!O189&gt;=35),"C",IF(AND('Test Sample Data'!O189&gt;=30,'Control Sample Data'!O189&gt;=30, OR(H189&gt;=0.05, H189="N/A")),"B",IF(OR(AND('Test Sample Data'!O189&gt;=30,'Control Sample Data'!O189&lt;=30), AND('Test Sample Data'!O189&lt;=30,'Control Sample Data'!O189&gt;=30)),"A","OKAY")))</f>
        <v>OKAY</v>
      </c>
    </row>
    <row r="190" spans="1:10" ht="15" customHeight="1" x14ac:dyDescent="0.3">
      <c r="A190" s="17" t="str">
        <f>'Gene Table'!D190</f>
        <v>PJA2</v>
      </c>
      <c r="B190" s="18" t="s">
        <v>26971</v>
      </c>
      <c r="C190" s="19">
        <f>Calculations!CA191</f>
        <v>-0.84066666666666734</v>
      </c>
      <c r="D190" s="19">
        <f>Calculations!CB191</f>
        <v>0.12199999999999989</v>
      </c>
      <c r="E190" s="20">
        <f t="shared" si="11"/>
        <v>1.7908775118101989</v>
      </c>
      <c r="F190" s="20">
        <f t="shared" si="12"/>
        <v>0.91891288347904998</v>
      </c>
      <c r="G190" s="19">
        <f t="shared" si="13"/>
        <v>1.9489089161856643</v>
      </c>
      <c r="H190" s="21">
        <f>IF(OR(COUNT(Calculations!CE191:CP191)&lt;3,COUNT(Calculations!CQ191:DB191)&lt;3),"N/A",IF(ISERROR(TTEST(Calculations!CQ191:DB191,Calculations!CE191:CP191,2,2)),"N/A",TTEST(Calculations!CQ191:DB191,Calculations!CE191:CP191,2,2)))</f>
        <v>1.6672491218159991E-3</v>
      </c>
      <c r="I190" s="19">
        <f t="shared" si="10"/>
        <v>1.9489089161856643</v>
      </c>
      <c r="J190" s="22" t="str">
        <f>IF(AND('Test Sample Data'!O190&gt;=35,'Control Sample Data'!O190&gt;=35),"C",IF(AND('Test Sample Data'!O190&gt;=30,'Control Sample Data'!O190&gt;=30, OR(H190&gt;=0.05, H190="N/A")),"B",IF(OR(AND('Test Sample Data'!O190&gt;=30,'Control Sample Data'!O190&lt;=30), AND('Test Sample Data'!O190&lt;=30,'Control Sample Data'!O190&gt;=30)),"A","OKAY")))</f>
        <v>OKAY</v>
      </c>
    </row>
    <row r="191" spans="1:10" ht="15" customHeight="1" x14ac:dyDescent="0.3">
      <c r="A191" s="17" t="str">
        <f>'Gene Table'!D191</f>
        <v>PML</v>
      </c>
      <c r="B191" s="18" t="s">
        <v>26972</v>
      </c>
      <c r="C191" s="19">
        <f>Calculations!CA192</f>
        <v>-0.79400000000000048</v>
      </c>
      <c r="D191" s="19">
        <f>Calculations!CB192</f>
        <v>0.24866666666666623</v>
      </c>
      <c r="E191" s="20">
        <f t="shared" si="11"/>
        <v>1.733875127029374</v>
      </c>
      <c r="F191" s="20">
        <f t="shared" si="12"/>
        <v>0.84167392779128969</v>
      </c>
      <c r="G191" s="19">
        <f t="shared" si="13"/>
        <v>2.0600318838191742</v>
      </c>
      <c r="H191" s="21">
        <f>IF(OR(COUNT(Calculations!CE192:CP192)&lt;3,COUNT(Calculations!CQ192:DB192)&lt;3),"N/A",IF(ISERROR(TTEST(Calculations!CQ192:DB192,Calculations!CE192:CP192,2,2)),"N/A",TTEST(Calculations!CQ192:DB192,Calculations!CE192:CP192,2,2)))</f>
        <v>4.4924030532185065E-4</v>
      </c>
      <c r="I191" s="19">
        <f t="shared" si="10"/>
        <v>2.0600318838191742</v>
      </c>
      <c r="J191" s="22" t="str">
        <f>IF(AND('Test Sample Data'!O191&gt;=35,'Control Sample Data'!O191&gt;=35),"C",IF(AND('Test Sample Data'!O191&gt;=30,'Control Sample Data'!O191&gt;=30, OR(H191&gt;=0.05, H191="N/A")),"B",IF(OR(AND('Test Sample Data'!O191&gt;=30,'Control Sample Data'!O191&lt;=30), AND('Test Sample Data'!O191&lt;=30,'Control Sample Data'!O191&gt;=30)),"A","OKAY")))</f>
        <v>OKAY</v>
      </c>
    </row>
    <row r="192" spans="1:10" ht="15" customHeight="1" x14ac:dyDescent="0.3">
      <c r="A192" s="17" t="str">
        <f>'Gene Table'!D192</f>
        <v>RAD18</v>
      </c>
      <c r="B192" s="18" t="s">
        <v>26973</v>
      </c>
      <c r="C192" s="19">
        <f>Calculations!CA193</f>
        <v>-2.754</v>
      </c>
      <c r="D192" s="19">
        <f>Calculations!CB193</f>
        <v>-3.5846666666666658</v>
      </c>
      <c r="E192" s="20">
        <f t="shared" si="11"/>
        <v>6.7458488820008986</v>
      </c>
      <c r="F192" s="20">
        <f t="shared" si="12"/>
        <v>11.997539573782459</v>
      </c>
      <c r="G192" s="19">
        <f t="shared" si="13"/>
        <v>0.56226935868936145</v>
      </c>
      <c r="H192" s="21">
        <f>IF(OR(COUNT(Calculations!CE193:CP193)&lt;3,COUNT(Calculations!CQ193:DB193)&lt;3),"N/A",IF(ISERROR(TTEST(Calculations!CQ193:DB193,Calculations!CE193:CP193,2,2)),"N/A",TTEST(Calculations!CQ193:DB193,Calculations!CE193:CP193,2,2)))</f>
        <v>1.6325517507044307E-4</v>
      </c>
      <c r="I192" s="19">
        <f t="shared" si="10"/>
        <v>-1.7785070172256583</v>
      </c>
      <c r="J192" s="22" t="str">
        <f>IF(AND('Test Sample Data'!O192&gt;=35,'Control Sample Data'!O192&gt;=35),"C",IF(AND('Test Sample Data'!O192&gt;=30,'Control Sample Data'!O192&gt;=30, OR(H192&gt;=0.05, H192="N/A")),"B",IF(OR(AND('Test Sample Data'!O192&gt;=30,'Control Sample Data'!O192&lt;=30), AND('Test Sample Data'!O192&lt;=30,'Control Sample Data'!O192&gt;=30)),"A","OKAY")))</f>
        <v>OKAY</v>
      </c>
    </row>
    <row r="193" spans="1:10" ht="15" customHeight="1" x14ac:dyDescent="0.3">
      <c r="A193" s="17" t="str">
        <f>'Gene Table'!D193</f>
        <v>RAD51</v>
      </c>
      <c r="B193" s="18" t="s">
        <v>26974</v>
      </c>
      <c r="C193" s="19">
        <f>Calculations!CA194</f>
        <v>-2.8073333333333337</v>
      </c>
      <c r="D193" s="19">
        <f>Calculations!CB194</f>
        <v>-3.6046666666666667</v>
      </c>
      <c r="E193" s="20">
        <f t="shared" si="11"/>
        <v>6.9998952516402175</v>
      </c>
      <c r="F193" s="20">
        <f t="shared" si="12"/>
        <v>12.165018984992757</v>
      </c>
      <c r="G193" s="19">
        <f t="shared" si="13"/>
        <v>0.57541178195246234</v>
      </c>
      <c r="H193" s="21">
        <f>IF(OR(COUNT(Calculations!CE194:CP194)&lt;3,COUNT(Calculations!CQ194:DB194)&lt;3),"N/A",IF(ISERROR(TTEST(Calculations!CQ194:DB194,Calculations!CE194:CP194,2,2)),"N/A",TTEST(Calculations!CQ194:DB194,Calculations!CE194:CP194,2,2)))</f>
        <v>2.8550621705824907E-4</v>
      </c>
      <c r="I193" s="19">
        <f t="shared" si="10"/>
        <v>-1.7378858608123096</v>
      </c>
      <c r="J193" s="22" t="str">
        <f>IF(AND('Test Sample Data'!O193&gt;=35,'Control Sample Data'!O193&gt;=35),"C",IF(AND('Test Sample Data'!O193&gt;=30,'Control Sample Data'!O193&gt;=30, OR(H193&gt;=0.05, H193="N/A")),"B",IF(OR(AND('Test Sample Data'!O193&gt;=30,'Control Sample Data'!O193&lt;=30), AND('Test Sample Data'!O193&lt;=30,'Control Sample Data'!O193&gt;=30)),"A","OKAY")))</f>
        <v>OKAY</v>
      </c>
    </row>
    <row r="194" spans="1:10" ht="15" customHeight="1" x14ac:dyDescent="0.3">
      <c r="A194" s="17" t="str">
        <f>'Gene Table'!D194</f>
        <v>RANBP2</v>
      </c>
      <c r="B194" s="18" t="s">
        <v>26975</v>
      </c>
      <c r="C194" s="19">
        <f>Calculations!CA195</f>
        <v>-2.5940000000000025</v>
      </c>
      <c r="D194" s="19">
        <f>Calculations!CB195</f>
        <v>-3.3046666666666673</v>
      </c>
      <c r="E194" s="20">
        <f t="shared" si="11"/>
        <v>6.0377038740822497</v>
      </c>
      <c r="F194" s="20">
        <f t="shared" si="12"/>
        <v>9.8810658222794725</v>
      </c>
      <c r="G194" s="19">
        <f t="shared" si="13"/>
        <v>0.61103771421789865</v>
      </c>
      <c r="H194" s="21">
        <f>IF(OR(COUNT(Calculations!CE195:CP195)&lt;3,COUNT(Calculations!CQ195:DB195)&lt;3),"N/A",IF(ISERROR(TTEST(Calculations!CQ195:DB195,Calculations!CE195:CP195,2,2)),"N/A",TTEST(Calculations!CQ195:DB195,Calculations!CE195:CP195,2,2)))</f>
        <v>2.1624248244359275E-2</v>
      </c>
      <c r="I194" s="19">
        <f t="shared" si="10"/>
        <v>-1.6365601938007313</v>
      </c>
      <c r="J194" s="22" t="str">
        <f>IF(AND('Test Sample Data'!O194&gt;=35,'Control Sample Data'!O194&gt;=35),"C",IF(AND('Test Sample Data'!O194&gt;=30,'Control Sample Data'!O194&gt;=30, OR(H194&gt;=0.05, H194="N/A")),"B",IF(OR(AND('Test Sample Data'!O194&gt;=30,'Control Sample Data'!O194&lt;=30), AND('Test Sample Data'!O194&lt;=30,'Control Sample Data'!O194&gt;=30)),"A","OKAY")))</f>
        <v>OKAY</v>
      </c>
    </row>
    <row r="195" spans="1:10" ht="15" customHeight="1" x14ac:dyDescent="0.3">
      <c r="A195" s="17" t="str">
        <f>'Gene Table'!D195</f>
        <v>RBBP6</v>
      </c>
      <c r="B195" s="18" t="s">
        <v>26976</v>
      </c>
      <c r="C195" s="19">
        <f>Calculations!CA196</f>
        <v>8.7426666666666666</v>
      </c>
      <c r="D195" s="19">
        <f>Calculations!CB196</f>
        <v>7.9886666666666661</v>
      </c>
      <c r="E195" s="20">
        <f t="shared" si="11"/>
        <v>2.3345065202159377E-3</v>
      </c>
      <c r="F195" s="20">
        <f t="shared" si="12"/>
        <v>3.9370570498556239E-3</v>
      </c>
      <c r="G195" s="19">
        <f t="shared" si="13"/>
        <v>0.59295724970547392</v>
      </c>
      <c r="H195" s="21">
        <f>IF(OR(COUNT(Calculations!CE196:CP196)&lt;3,COUNT(Calculations!CQ196:DB196)&lt;3),"N/A",IF(ISERROR(TTEST(Calculations!CQ196:DB196,Calculations!CE196:CP196,2,2)),"N/A",TTEST(Calculations!CQ196:DB196,Calculations!CE196:CP196,2,2)))</f>
        <v>6.6975915922832011E-4</v>
      </c>
      <c r="I195" s="19">
        <f t="shared" ref="I195:I258" si="14">IF(G195&gt;1,G195,-1/G195)</f>
        <v>-1.6864622205002251</v>
      </c>
      <c r="J195" s="22" t="str">
        <f>IF(AND('Test Sample Data'!O195&gt;=35,'Control Sample Data'!O195&gt;=35),"C",IF(AND('Test Sample Data'!O195&gt;=30,'Control Sample Data'!O195&gt;=30, OR(H195&gt;=0.05, H195="N/A")),"B",IF(OR(AND('Test Sample Data'!O195&gt;=30,'Control Sample Data'!O195&lt;=30), AND('Test Sample Data'!O195&lt;=30,'Control Sample Data'!O195&gt;=30)),"A","OKAY")))</f>
        <v>OKAY</v>
      </c>
    </row>
    <row r="196" spans="1:10" ht="15" customHeight="1" x14ac:dyDescent="0.3">
      <c r="A196" s="17" t="str">
        <f>'Gene Table'!D196</f>
        <v>RBCK1</v>
      </c>
      <c r="B196" s="18" t="s">
        <v>26977</v>
      </c>
      <c r="C196" s="19">
        <f>Calculations!CA197</f>
        <v>10.115999999999998</v>
      </c>
      <c r="D196" s="19">
        <f>Calculations!CB197</f>
        <v>10.902000000000001</v>
      </c>
      <c r="E196" s="20">
        <f t="shared" si="11"/>
        <v>9.0111571548222628E-4</v>
      </c>
      <c r="F196" s="20">
        <f t="shared" si="12"/>
        <v>5.2260190352862467E-4</v>
      </c>
      <c r="G196" s="19">
        <f t="shared" si="13"/>
        <v>1.7242870900351956</v>
      </c>
      <c r="H196" s="21">
        <f>IF(OR(COUNT(Calculations!CE197:CP197)&lt;3,COUNT(Calculations!CQ197:DB197)&lt;3),"N/A",IF(ISERROR(TTEST(Calculations!CQ197:DB197,Calculations!CE197:CP197,2,2)),"N/A",TTEST(Calculations!CQ197:DB197,Calculations!CE197:CP197,2,2)))</f>
        <v>1.3509611946120286E-2</v>
      </c>
      <c r="I196" s="19">
        <f t="shared" si="14"/>
        <v>1.7242870900351956</v>
      </c>
      <c r="J196" s="22" t="str">
        <f>IF(AND('Test Sample Data'!O196&gt;=35,'Control Sample Data'!O196&gt;=35),"C",IF(AND('Test Sample Data'!O196&gt;=30,'Control Sample Data'!O196&gt;=30, OR(H196&gt;=0.05, H196="N/A")),"B",IF(OR(AND('Test Sample Data'!O196&gt;=30,'Control Sample Data'!O196&lt;=30), AND('Test Sample Data'!O196&lt;=30,'Control Sample Data'!O196&gt;=30)),"A","OKAY")))</f>
        <v>OKAY</v>
      </c>
    </row>
    <row r="197" spans="1:10" ht="15" customHeight="1" x14ac:dyDescent="0.3">
      <c r="A197" s="17" t="str">
        <f>'Gene Table'!D197</f>
        <v>RBX1</v>
      </c>
      <c r="B197" s="18" t="s">
        <v>26978</v>
      </c>
      <c r="C197" s="19">
        <f>Calculations!CA198</f>
        <v>10.509333333333332</v>
      </c>
      <c r="D197" s="19">
        <f>Calculations!CB198</f>
        <v>12.578666666666669</v>
      </c>
      <c r="E197" s="20">
        <f t="shared" si="11"/>
        <v>6.8608106301131996E-4</v>
      </c>
      <c r="F197" s="20">
        <f t="shared" si="12"/>
        <v>1.6347224535724435E-4</v>
      </c>
      <c r="G197" s="19">
        <f t="shared" si="13"/>
        <v>4.1969268942993443</v>
      </c>
      <c r="H197" s="21">
        <f>IF(OR(COUNT(Calculations!CE198:CP198)&lt;3,COUNT(Calculations!CQ198:DB198)&lt;3),"N/A",IF(ISERROR(TTEST(Calculations!CQ198:DB198,Calculations!CE198:CP198,2,2)),"N/A",TTEST(Calculations!CQ198:DB198,Calculations!CE198:CP198,2,2)))</f>
        <v>2.0544684884272499E-3</v>
      </c>
      <c r="I197" s="19">
        <f t="shared" si="14"/>
        <v>4.1969268942993443</v>
      </c>
      <c r="J197" s="22" t="str">
        <f>IF(AND('Test Sample Data'!O197&gt;=35,'Control Sample Data'!O197&gt;=35),"C",IF(AND('Test Sample Data'!O197&gt;=30,'Control Sample Data'!O197&gt;=30, OR(H197&gt;=0.05, H197="N/A")),"B",IF(OR(AND('Test Sample Data'!O197&gt;=30,'Control Sample Data'!O197&lt;=30), AND('Test Sample Data'!O197&lt;=30,'Control Sample Data'!O197&gt;=30)),"A","OKAY")))</f>
        <v>OKAY</v>
      </c>
    </row>
    <row r="198" spans="1:10" ht="15" customHeight="1" x14ac:dyDescent="0.3">
      <c r="A198" s="17" t="str">
        <f>'Gene Table'!D198</f>
        <v>RC3H1</v>
      </c>
      <c r="B198" s="18" t="s">
        <v>26979</v>
      </c>
      <c r="C198" s="19">
        <f>Calculations!CA199</f>
        <v>11.172666666666666</v>
      </c>
      <c r="D198" s="19">
        <f>Calculations!CB199</f>
        <v>12.152000000000001</v>
      </c>
      <c r="E198" s="20">
        <f t="shared" si="11"/>
        <v>4.3320374438097006E-4</v>
      </c>
      <c r="F198" s="20">
        <f t="shared" si="12"/>
        <v>2.197270336409939E-4</v>
      </c>
      <c r="G198" s="19">
        <f t="shared" si="13"/>
        <v>1.971554146991171</v>
      </c>
      <c r="H198" s="21">
        <f>IF(OR(COUNT(Calculations!CE199:CP199)&lt;3,COUNT(Calculations!CQ199:DB199)&lt;3),"N/A",IF(ISERROR(TTEST(Calculations!CQ199:DB199,Calculations!CE199:CP199,2,2)),"N/A",TTEST(Calculations!CQ199:DB199,Calculations!CE199:CP199,2,2)))</f>
        <v>0.22598241545051675</v>
      </c>
      <c r="I198" s="19">
        <f t="shared" si="14"/>
        <v>1.971554146991171</v>
      </c>
      <c r="J198" s="22" t="str">
        <f>IF(AND('Test Sample Data'!O198&gt;=35,'Control Sample Data'!O198&gt;=35),"C",IF(AND('Test Sample Data'!O198&gt;=30,'Control Sample Data'!O198&gt;=30, OR(H198&gt;=0.05, H198="N/A")),"B",IF(OR(AND('Test Sample Data'!O198&gt;=30,'Control Sample Data'!O198&lt;=30), AND('Test Sample Data'!O198&lt;=30,'Control Sample Data'!O198&gt;=30)),"A","OKAY")))</f>
        <v>B</v>
      </c>
    </row>
    <row r="199" spans="1:10" ht="15" customHeight="1" x14ac:dyDescent="0.3">
      <c r="A199" s="17" t="str">
        <f>'Gene Table'!D199</f>
        <v>RC3H2</v>
      </c>
      <c r="B199" s="18" t="s">
        <v>26980</v>
      </c>
      <c r="C199" s="19">
        <f>Calculations!CA200</f>
        <v>14.059333333333333</v>
      </c>
      <c r="D199" s="19">
        <f>Calculations!CB200</f>
        <v>13.865333333333334</v>
      </c>
      <c r="E199" s="20">
        <f t="shared" si="11"/>
        <v>5.8575896966894464E-5</v>
      </c>
      <c r="F199" s="20">
        <f t="shared" si="12"/>
        <v>6.7006782823625545E-5</v>
      </c>
      <c r="G199" s="19">
        <f t="shared" si="13"/>
        <v>0.87417862041037309</v>
      </c>
      <c r="H199" s="21">
        <f>IF(OR(COUNT(Calculations!CE200:CP200)&lt;3,COUNT(Calculations!CQ200:DB200)&lt;3),"N/A",IF(ISERROR(TTEST(Calculations!CQ200:DB200,Calculations!CE200:CP200,2,2)),"N/A",TTEST(Calculations!CQ200:DB200,Calculations!CE200:CP200,2,2)))</f>
        <v>2.7473826584266677E-2</v>
      </c>
      <c r="I199" s="19">
        <f t="shared" si="14"/>
        <v>-1.1439309732038077</v>
      </c>
      <c r="J199" s="22" t="str">
        <f>IF(AND('Test Sample Data'!O199&gt;=35,'Control Sample Data'!O199&gt;=35),"C",IF(AND('Test Sample Data'!O199&gt;=30,'Control Sample Data'!O199&gt;=30, OR(H199&gt;=0.05, H199="N/A")),"B",IF(OR(AND('Test Sample Data'!O199&gt;=30,'Control Sample Data'!O199&lt;=30), AND('Test Sample Data'!O199&lt;=30,'Control Sample Data'!O199&gt;=30)),"A","OKAY")))</f>
        <v>C</v>
      </c>
    </row>
    <row r="200" spans="1:10" ht="15" customHeight="1" x14ac:dyDescent="0.3">
      <c r="A200" s="17" t="str">
        <f>'Gene Table'!D200</f>
        <v>RCHY1</v>
      </c>
      <c r="B200" s="18" t="s">
        <v>26981</v>
      </c>
      <c r="C200" s="19">
        <f>Calculations!CA201</f>
        <v>5.4259999999999993</v>
      </c>
      <c r="D200" s="19">
        <f>Calculations!CB201</f>
        <v>7.655333333333334</v>
      </c>
      <c r="E200" s="20">
        <f t="shared" si="11"/>
        <v>2.32600821119772E-2</v>
      </c>
      <c r="F200" s="20">
        <f t="shared" si="12"/>
        <v>4.9603810517501032E-3</v>
      </c>
      <c r="G200" s="19">
        <f t="shared" si="13"/>
        <v>4.6891724384300408</v>
      </c>
      <c r="H200" s="21">
        <f>IF(OR(COUNT(Calculations!CE201:CP201)&lt;3,COUNT(Calculations!CQ201:DB201)&lt;3),"N/A",IF(ISERROR(TTEST(Calculations!CQ201:DB201,Calculations!CE201:CP201,2,2)),"N/A",TTEST(Calculations!CQ201:DB201,Calculations!CE201:CP201,2,2)))</f>
        <v>8.6213982371803209E-4</v>
      </c>
      <c r="I200" s="19">
        <f t="shared" si="14"/>
        <v>4.6891724384300408</v>
      </c>
      <c r="J200" s="22" t="str">
        <f>IF(AND('Test Sample Data'!O200&gt;=35,'Control Sample Data'!O200&gt;=35),"C",IF(AND('Test Sample Data'!O200&gt;=30,'Control Sample Data'!O200&gt;=30, OR(H200&gt;=0.05, H200="N/A")),"B",IF(OR(AND('Test Sample Data'!O200&gt;=30,'Control Sample Data'!O200&lt;=30), AND('Test Sample Data'!O200&lt;=30,'Control Sample Data'!O200&gt;=30)),"A","OKAY")))</f>
        <v>OKAY</v>
      </c>
    </row>
    <row r="201" spans="1:10" ht="15" customHeight="1" x14ac:dyDescent="0.3">
      <c r="A201" s="17" t="str">
        <f>'Gene Table'!D201</f>
        <v>RFPL3</v>
      </c>
      <c r="B201" s="18" t="s">
        <v>26982</v>
      </c>
      <c r="C201" s="19">
        <f>Calculations!CA202</f>
        <v>14.059333333333333</v>
      </c>
      <c r="D201" s="19">
        <f>Calculations!CB202</f>
        <v>13.865333333333334</v>
      </c>
      <c r="E201" s="20">
        <f t="shared" si="11"/>
        <v>5.8575896966894464E-5</v>
      </c>
      <c r="F201" s="20">
        <f t="shared" si="12"/>
        <v>6.7006782823625545E-5</v>
      </c>
      <c r="G201" s="19">
        <f t="shared" si="13"/>
        <v>0.87417862041037309</v>
      </c>
      <c r="H201" s="21">
        <f>IF(OR(COUNT(Calculations!CE202:CP202)&lt;3,COUNT(Calculations!CQ202:DB202)&lt;3),"N/A",IF(ISERROR(TTEST(Calculations!CQ202:DB202,Calculations!CE202:CP202,2,2)),"N/A",TTEST(Calculations!CQ202:DB202,Calculations!CE202:CP202,2,2)))</f>
        <v>2.7473826584266677E-2</v>
      </c>
      <c r="I201" s="19">
        <f t="shared" si="14"/>
        <v>-1.1439309732038077</v>
      </c>
      <c r="J201" s="22" t="str">
        <f>IF(AND('Test Sample Data'!O201&gt;=35,'Control Sample Data'!O201&gt;=35),"C",IF(AND('Test Sample Data'!O201&gt;=30,'Control Sample Data'!O201&gt;=30, OR(H201&gt;=0.05, H201="N/A")),"B",IF(OR(AND('Test Sample Data'!O201&gt;=30,'Control Sample Data'!O201&lt;=30), AND('Test Sample Data'!O201&lt;=30,'Control Sample Data'!O201&gt;=30)),"A","OKAY")))</f>
        <v>C</v>
      </c>
    </row>
    <row r="202" spans="1:10" ht="15" customHeight="1" x14ac:dyDescent="0.3">
      <c r="A202" s="17" t="str">
        <f>'Gene Table'!D202</f>
        <v>RFWD2</v>
      </c>
      <c r="B202" s="18" t="s">
        <v>26983</v>
      </c>
      <c r="C202" s="19">
        <f>Calculations!CA203</f>
        <v>8.4159999999999986</v>
      </c>
      <c r="D202" s="19">
        <f>Calculations!CB203</f>
        <v>6.1153333333333322</v>
      </c>
      <c r="E202" s="20">
        <f t="shared" si="11"/>
        <v>2.927733597178806E-3</v>
      </c>
      <c r="F202" s="20">
        <f t="shared" si="12"/>
        <v>1.4424515449362152E-2</v>
      </c>
      <c r="G202" s="19">
        <f t="shared" si="13"/>
        <v>0.20296928568981978</v>
      </c>
      <c r="H202" s="21">
        <f>IF(OR(COUNT(Calculations!CE203:CP203)&lt;3,COUNT(Calculations!CQ203:DB203)&lt;3),"N/A",IF(ISERROR(TTEST(Calculations!CQ203:DB203,Calculations!CE203:CP203,2,2)),"N/A",TTEST(Calculations!CQ203:DB203,Calculations!CE203:CP203,2,2)))</f>
        <v>1.3253943571386128E-5</v>
      </c>
      <c r="I202" s="19">
        <f t="shared" si="14"/>
        <v>-4.9268538173219598</v>
      </c>
      <c r="J202" s="22" t="str">
        <f>IF(AND('Test Sample Data'!O202&gt;=35,'Control Sample Data'!O202&gt;=35),"C",IF(AND('Test Sample Data'!O202&gt;=30,'Control Sample Data'!O202&gt;=30, OR(H202&gt;=0.05, H202="N/A")),"B",IF(OR(AND('Test Sample Data'!O202&gt;=30,'Control Sample Data'!O202&lt;=30), AND('Test Sample Data'!O202&lt;=30,'Control Sample Data'!O202&gt;=30)),"A","OKAY")))</f>
        <v>OKAY</v>
      </c>
    </row>
    <row r="203" spans="1:10" ht="15" customHeight="1" x14ac:dyDescent="0.3">
      <c r="A203" s="17" t="str">
        <f>'Gene Table'!D203</f>
        <v>RHOBTB1</v>
      </c>
      <c r="B203" s="18" t="s">
        <v>26984</v>
      </c>
      <c r="C203" s="19">
        <f>Calculations!CA204</f>
        <v>0.3293333333333332</v>
      </c>
      <c r="D203" s="19">
        <f>Calculations!CB204</f>
        <v>4.5086666666666666</v>
      </c>
      <c r="E203" s="20">
        <f t="shared" si="11"/>
        <v>0.79590418461914636</v>
      </c>
      <c r="F203" s="20">
        <f t="shared" si="12"/>
        <v>4.3929483074770737E-2</v>
      </c>
      <c r="G203" s="19">
        <f t="shared" si="13"/>
        <v>18.117768043490688</v>
      </c>
      <c r="H203" s="21">
        <f>IF(OR(COUNT(Calculations!CE204:CP204)&lt;3,COUNT(Calculations!CQ204:DB204)&lt;3),"N/A",IF(ISERROR(TTEST(Calculations!CQ204:DB204,Calculations!CE204:CP204,2,2)),"N/A",TTEST(Calculations!CQ204:DB204,Calculations!CE204:CP204,2,2)))</f>
        <v>2.0920664852295884E-6</v>
      </c>
      <c r="I203" s="19">
        <f t="shared" si="14"/>
        <v>18.117768043490688</v>
      </c>
      <c r="J203" s="22" t="str">
        <f>IF(AND('Test Sample Data'!O203&gt;=35,'Control Sample Data'!O203&gt;=35),"C",IF(AND('Test Sample Data'!O203&gt;=30,'Control Sample Data'!O203&gt;=30, OR(H203&gt;=0.05, H203="N/A")),"B",IF(OR(AND('Test Sample Data'!O203&gt;=30,'Control Sample Data'!O203&lt;=30), AND('Test Sample Data'!O203&lt;=30,'Control Sample Data'!O203&gt;=30)),"A","OKAY")))</f>
        <v>OKAY</v>
      </c>
    </row>
    <row r="204" spans="1:10" ht="15" customHeight="1" x14ac:dyDescent="0.3">
      <c r="A204" s="17" t="str">
        <f>'Gene Table'!D204</f>
        <v>RHOBTB3</v>
      </c>
      <c r="B204" s="18" t="s">
        <v>26985</v>
      </c>
      <c r="C204" s="19">
        <f>Calculations!CA205</f>
        <v>-4.140666666666668</v>
      </c>
      <c r="D204" s="19">
        <f>Calculations!CB205</f>
        <v>6.0153333333333343</v>
      </c>
      <c r="E204" s="20">
        <f t="shared" si="11"/>
        <v>17.638630749201376</v>
      </c>
      <c r="F204" s="20">
        <f t="shared" si="12"/>
        <v>1.5459812868571114E-2</v>
      </c>
      <c r="G204" s="19">
        <f t="shared" si="13"/>
        <v>1140.934298438998</v>
      </c>
      <c r="H204" s="21">
        <f>IF(OR(COUNT(Calculations!CE205:CP205)&lt;3,COUNT(Calculations!CQ205:DB205)&lt;3),"N/A",IF(ISERROR(TTEST(Calculations!CQ205:DB205,Calculations!CE205:CP205,2,2)),"N/A",TTEST(Calculations!CQ205:DB205,Calculations!CE205:CP205,2,2)))</f>
        <v>4.1359657376573369E-6</v>
      </c>
      <c r="I204" s="19">
        <f t="shared" si="14"/>
        <v>1140.934298438998</v>
      </c>
      <c r="J204" s="22" t="str">
        <f>IF(AND('Test Sample Data'!O204&gt;=35,'Control Sample Data'!O204&gt;=35),"C",IF(AND('Test Sample Data'!O204&gt;=30,'Control Sample Data'!O204&gt;=30, OR(H204&gt;=0.05, H204="N/A")),"B",IF(OR(AND('Test Sample Data'!O204&gt;=30,'Control Sample Data'!O204&lt;=30), AND('Test Sample Data'!O204&lt;=30,'Control Sample Data'!O204&gt;=30)),"A","OKAY")))</f>
        <v>OKAY</v>
      </c>
    </row>
    <row r="205" spans="1:10" ht="15" customHeight="1" x14ac:dyDescent="0.3">
      <c r="A205" s="17" t="str">
        <f>'Gene Table'!D205</f>
        <v>RING1</v>
      </c>
      <c r="B205" s="18" t="s">
        <v>26986</v>
      </c>
      <c r="C205" s="19">
        <f>Calculations!CA206</f>
        <v>13.062666666666667</v>
      </c>
      <c r="D205" s="19">
        <f>Calculations!CB206</f>
        <v>13.865333333333334</v>
      </c>
      <c r="E205" s="20">
        <f t="shared" si="11"/>
        <v>1.1688142827384723E-4</v>
      </c>
      <c r="F205" s="20">
        <f t="shared" si="12"/>
        <v>6.7006782823625545E-5</v>
      </c>
      <c r="G205" s="19">
        <f t="shared" si="13"/>
        <v>1.7443223409412318</v>
      </c>
      <c r="H205" s="21">
        <f>IF(OR(COUNT(Calculations!CE206:CP206)&lt;3,COUNT(Calculations!CQ206:DB206)&lt;3),"N/A",IF(ISERROR(TTEST(Calculations!CQ206:DB206,Calculations!CE206:CP206,2,2)),"N/A",TTEST(Calculations!CQ206:DB206,Calculations!CE206:CP206,2,2)))</f>
        <v>0.15476679329410076</v>
      </c>
      <c r="I205" s="19">
        <f t="shared" si="14"/>
        <v>1.7443223409412318</v>
      </c>
      <c r="J205" s="22" t="str">
        <f>IF(AND('Test Sample Data'!O205&gt;=35,'Control Sample Data'!O205&gt;=35),"C",IF(AND('Test Sample Data'!O205&gt;=30,'Control Sample Data'!O205&gt;=30, OR(H205&gt;=0.05, H205="N/A")),"B",IF(OR(AND('Test Sample Data'!O205&gt;=30,'Control Sample Data'!O205&lt;=30), AND('Test Sample Data'!O205&lt;=30,'Control Sample Data'!O205&gt;=30)),"A","OKAY")))</f>
        <v>B</v>
      </c>
    </row>
    <row r="206" spans="1:10" ht="15" customHeight="1" x14ac:dyDescent="0.3">
      <c r="A206" s="17" t="str">
        <f>'Gene Table'!D206</f>
        <v>RNF10</v>
      </c>
      <c r="B206" s="18" t="s">
        <v>26987</v>
      </c>
      <c r="C206" s="19">
        <f>Calculations!CA207</f>
        <v>-3.7333333333333961E-2</v>
      </c>
      <c r="D206" s="19">
        <f>Calculations!CB207</f>
        <v>2.0220000000000007</v>
      </c>
      <c r="E206" s="20">
        <f t="shared" si="11"/>
        <v>1.0262152240107407</v>
      </c>
      <c r="F206" s="20">
        <f t="shared" si="12"/>
        <v>0.24621661072388754</v>
      </c>
      <c r="G206" s="19">
        <f t="shared" si="13"/>
        <v>4.1679366026265381</v>
      </c>
      <c r="H206" s="21">
        <f>IF(OR(COUNT(Calculations!CE207:CP207)&lt;3,COUNT(Calculations!CQ207:DB207)&lt;3),"N/A",IF(ISERROR(TTEST(Calculations!CQ207:DB207,Calculations!CE207:CP207,2,2)),"N/A",TTEST(Calculations!CQ207:DB207,Calculations!CE207:CP207,2,2)))</f>
        <v>1.6025732359153888E-5</v>
      </c>
      <c r="I206" s="19">
        <f t="shared" si="14"/>
        <v>4.1679366026265381</v>
      </c>
      <c r="J206" s="22" t="str">
        <f>IF(AND('Test Sample Data'!O206&gt;=35,'Control Sample Data'!O206&gt;=35),"C",IF(AND('Test Sample Data'!O206&gt;=30,'Control Sample Data'!O206&gt;=30, OR(H206&gt;=0.05, H206="N/A")),"B",IF(OR(AND('Test Sample Data'!O206&gt;=30,'Control Sample Data'!O206&lt;=30), AND('Test Sample Data'!O206&lt;=30,'Control Sample Data'!O206&gt;=30)),"A","OKAY")))</f>
        <v>OKAY</v>
      </c>
    </row>
    <row r="207" spans="1:10" ht="15" customHeight="1" x14ac:dyDescent="0.3">
      <c r="A207" s="17" t="str">
        <f>'Gene Table'!D207</f>
        <v>RNF103</v>
      </c>
      <c r="B207" s="18" t="s">
        <v>26988</v>
      </c>
      <c r="C207" s="19">
        <f>Calculations!CA208</f>
        <v>13.872666666666666</v>
      </c>
      <c r="D207" s="19">
        <f>Calculations!CB208</f>
        <v>12.658666666666667</v>
      </c>
      <c r="E207" s="20">
        <f t="shared" si="11"/>
        <v>6.6667046216841339E-5</v>
      </c>
      <c r="F207" s="20">
        <f t="shared" si="12"/>
        <v>1.5465416774762403E-4</v>
      </c>
      <c r="G207" s="19">
        <f t="shared" si="13"/>
        <v>0.43107177250879841</v>
      </c>
      <c r="H207" s="21">
        <f>IF(OR(COUNT(Calculations!CE208:CP208)&lt;3,COUNT(Calculations!CQ208:DB208)&lt;3),"N/A",IF(ISERROR(TTEST(Calculations!CQ208:DB208,Calculations!CE208:CP208,2,2)),"N/A",TTEST(Calculations!CQ208:DB208,Calculations!CE208:CP208,2,2)))</f>
        <v>0.16575668684390893</v>
      </c>
      <c r="I207" s="19">
        <f t="shared" si="14"/>
        <v>-2.3197993090108664</v>
      </c>
      <c r="J207" s="22" t="str">
        <f>IF(AND('Test Sample Data'!O207&gt;=35,'Control Sample Data'!O207&gt;=35),"C",IF(AND('Test Sample Data'!O207&gt;=30,'Control Sample Data'!O207&gt;=30, OR(H207&gt;=0.05, H207="N/A")),"B",IF(OR(AND('Test Sample Data'!O207&gt;=30,'Control Sample Data'!O207&lt;=30), AND('Test Sample Data'!O207&lt;=30,'Control Sample Data'!O207&gt;=30)),"A","OKAY")))</f>
        <v>B</v>
      </c>
    </row>
    <row r="208" spans="1:10" ht="15" customHeight="1" x14ac:dyDescent="0.3">
      <c r="A208" s="17" t="str">
        <f>'Gene Table'!D208</f>
        <v>RNF11</v>
      </c>
      <c r="B208" s="18" t="s">
        <v>26989</v>
      </c>
      <c r="C208" s="19">
        <f>Calculations!CA209</f>
        <v>12.172666666666666</v>
      </c>
      <c r="D208" s="19">
        <f>Calculations!CB209</f>
        <v>12.942000000000002</v>
      </c>
      <c r="E208" s="20">
        <f t="shared" si="11"/>
        <v>2.1660187219048498E-4</v>
      </c>
      <c r="F208" s="20">
        <f t="shared" si="12"/>
        <v>1.2707783174854852E-4</v>
      </c>
      <c r="G208" s="19">
        <f t="shared" si="13"/>
        <v>1.7044819636132877</v>
      </c>
      <c r="H208" s="21">
        <f>IF(OR(COUNT(Calculations!CE209:CP209)&lt;3,COUNT(Calculations!CQ209:DB209)&lt;3),"N/A",IF(ISERROR(TTEST(Calculations!CQ209:DB209,Calculations!CE209:CP209,2,2)),"N/A",TTEST(Calculations!CQ209:DB209,Calculations!CE209:CP209,2,2)))</f>
        <v>0.26408697745567122</v>
      </c>
      <c r="I208" s="19">
        <f t="shared" si="14"/>
        <v>1.7044819636132877</v>
      </c>
      <c r="J208" s="22" t="str">
        <f>IF(AND('Test Sample Data'!O208&gt;=35,'Control Sample Data'!O208&gt;=35),"C",IF(AND('Test Sample Data'!O208&gt;=30,'Control Sample Data'!O208&gt;=30, OR(H208&gt;=0.05, H208="N/A")),"B",IF(OR(AND('Test Sample Data'!O208&gt;=30,'Control Sample Data'!O208&lt;=30), AND('Test Sample Data'!O208&lt;=30,'Control Sample Data'!O208&gt;=30)),"A","OKAY")))</f>
        <v>B</v>
      </c>
    </row>
    <row r="209" spans="1:10" ht="15" customHeight="1" x14ac:dyDescent="0.3">
      <c r="A209" s="17" t="str">
        <f>'Gene Table'!D209</f>
        <v>RNF111</v>
      </c>
      <c r="B209" s="18" t="s">
        <v>26990</v>
      </c>
      <c r="C209" s="19">
        <f>Calculations!CA210</f>
        <v>4.0293333333333328</v>
      </c>
      <c r="D209" s="19">
        <f>Calculations!CB210</f>
        <v>4.1853333333333333</v>
      </c>
      <c r="E209" s="20">
        <f t="shared" si="11"/>
        <v>6.1242061903231469E-2</v>
      </c>
      <c r="F209" s="20">
        <f t="shared" si="12"/>
        <v>5.4965366081736806E-2</v>
      </c>
      <c r="G209" s="19">
        <f t="shared" si="13"/>
        <v>1.1141936508193331</v>
      </c>
      <c r="H209" s="21">
        <f>IF(OR(COUNT(Calculations!CE210:CP210)&lt;3,COUNT(Calculations!CQ210:DB210)&lt;3),"N/A",IF(ISERROR(TTEST(Calculations!CQ210:DB210,Calculations!CE210:CP210,2,2)),"N/A",TTEST(Calculations!CQ210:DB210,Calculations!CE210:CP210,2,2)))</f>
        <v>6.7049322515721946E-2</v>
      </c>
      <c r="I209" s="19">
        <f t="shared" si="14"/>
        <v>1.1141936508193331</v>
      </c>
      <c r="J209" s="22" t="str">
        <f>IF(AND('Test Sample Data'!O209&gt;=35,'Control Sample Data'!O209&gt;=35),"C",IF(AND('Test Sample Data'!O209&gt;=30,'Control Sample Data'!O209&gt;=30, OR(H209&gt;=0.05, H209="N/A")),"B",IF(OR(AND('Test Sample Data'!O209&gt;=30,'Control Sample Data'!O209&lt;=30), AND('Test Sample Data'!O209&lt;=30,'Control Sample Data'!O209&gt;=30)),"A","OKAY")))</f>
        <v>OKAY</v>
      </c>
    </row>
    <row r="210" spans="1:10" ht="15" customHeight="1" x14ac:dyDescent="0.3">
      <c r="A210" s="17" t="str">
        <f>'Gene Table'!D210</f>
        <v>RNF113A</v>
      </c>
      <c r="B210" s="18" t="s">
        <v>26991</v>
      </c>
      <c r="C210" s="19">
        <f>Calculations!CA211</f>
        <v>14.059333333333333</v>
      </c>
      <c r="D210" s="19">
        <f>Calculations!CB211</f>
        <v>13.865333333333334</v>
      </c>
      <c r="E210" s="20">
        <f t="shared" si="11"/>
        <v>5.8575896966894464E-5</v>
      </c>
      <c r="F210" s="20">
        <f t="shared" si="12"/>
        <v>6.7006782823625545E-5</v>
      </c>
      <c r="G210" s="19">
        <f t="shared" si="13"/>
        <v>0.87417862041037309</v>
      </c>
      <c r="H210" s="21">
        <f>IF(OR(COUNT(Calculations!CE211:CP211)&lt;3,COUNT(Calculations!CQ211:DB211)&lt;3),"N/A",IF(ISERROR(TTEST(Calculations!CQ211:DB211,Calculations!CE211:CP211,2,2)),"N/A",TTEST(Calculations!CQ211:DB211,Calculations!CE211:CP211,2,2)))</f>
        <v>2.7473826584266677E-2</v>
      </c>
      <c r="I210" s="19">
        <f t="shared" si="14"/>
        <v>-1.1439309732038077</v>
      </c>
      <c r="J210" s="22" t="str">
        <f>IF(AND('Test Sample Data'!O210&gt;=35,'Control Sample Data'!O210&gt;=35),"C",IF(AND('Test Sample Data'!O210&gt;=30,'Control Sample Data'!O210&gt;=30, OR(H210&gt;=0.05, H210="N/A")),"B",IF(OR(AND('Test Sample Data'!O210&gt;=30,'Control Sample Data'!O210&lt;=30), AND('Test Sample Data'!O210&lt;=30,'Control Sample Data'!O210&gt;=30)),"A","OKAY")))</f>
        <v>C</v>
      </c>
    </row>
    <row r="211" spans="1:10" ht="15" customHeight="1" x14ac:dyDescent="0.3">
      <c r="A211" s="17" t="str">
        <f>'Gene Table'!D211</f>
        <v>RNF114</v>
      </c>
      <c r="B211" s="18" t="s">
        <v>26992</v>
      </c>
      <c r="C211" s="19">
        <f>Calculations!CA212</f>
        <v>14.059333333333333</v>
      </c>
      <c r="D211" s="19">
        <f>Calculations!CB212</f>
        <v>13.865333333333334</v>
      </c>
      <c r="E211" s="20">
        <f t="shared" si="11"/>
        <v>5.8575896966894464E-5</v>
      </c>
      <c r="F211" s="20">
        <f t="shared" si="12"/>
        <v>6.7006782823625545E-5</v>
      </c>
      <c r="G211" s="19">
        <f t="shared" si="13"/>
        <v>0.87417862041037309</v>
      </c>
      <c r="H211" s="21">
        <f>IF(OR(COUNT(Calculations!CE212:CP212)&lt;3,COUNT(Calculations!CQ212:DB212)&lt;3),"N/A",IF(ISERROR(TTEST(Calculations!CQ212:DB212,Calculations!CE212:CP212,2,2)),"N/A",TTEST(Calculations!CQ212:DB212,Calculations!CE212:CP212,2,2)))</f>
        <v>2.7473826584266677E-2</v>
      </c>
      <c r="I211" s="19">
        <f t="shared" si="14"/>
        <v>-1.1439309732038077</v>
      </c>
      <c r="J211" s="22" t="str">
        <f>IF(AND('Test Sample Data'!O211&gt;=35,'Control Sample Data'!O211&gt;=35),"C",IF(AND('Test Sample Data'!O211&gt;=30,'Control Sample Data'!O211&gt;=30, OR(H211&gt;=0.05, H211="N/A")),"B",IF(OR(AND('Test Sample Data'!O211&gt;=30,'Control Sample Data'!O211&lt;=30), AND('Test Sample Data'!O211&lt;=30,'Control Sample Data'!O211&gt;=30)),"A","OKAY")))</f>
        <v>C</v>
      </c>
    </row>
    <row r="212" spans="1:10" ht="15" customHeight="1" x14ac:dyDescent="0.3">
      <c r="A212" s="17" t="str">
        <f>'Gene Table'!D212</f>
        <v>RNF115</v>
      </c>
      <c r="B212" s="18" t="s">
        <v>26993</v>
      </c>
      <c r="C212" s="19">
        <f>Calculations!CA213</f>
        <v>14.059333333333333</v>
      </c>
      <c r="D212" s="19">
        <f>Calculations!CB213</f>
        <v>13.865333333333334</v>
      </c>
      <c r="E212" s="20">
        <f t="shared" si="11"/>
        <v>5.8575896966894464E-5</v>
      </c>
      <c r="F212" s="20">
        <f t="shared" si="12"/>
        <v>6.7006782823625545E-5</v>
      </c>
      <c r="G212" s="19">
        <f t="shared" si="13"/>
        <v>0.87417862041037309</v>
      </c>
      <c r="H212" s="21">
        <f>IF(OR(COUNT(Calculations!CE213:CP213)&lt;3,COUNT(Calculations!CQ213:DB213)&lt;3),"N/A",IF(ISERROR(TTEST(Calculations!CQ213:DB213,Calculations!CE213:CP213,2,2)),"N/A",TTEST(Calculations!CQ213:DB213,Calculations!CE213:CP213,2,2)))</f>
        <v>2.7473826584266677E-2</v>
      </c>
      <c r="I212" s="19">
        <f t="shared" si="14"/>
        <v>-1.1439309732038077</v>
      </c>
      <c r="J212" s="22" t="str">
        <f>IF(AND('Test Sample Data'!O212&gt;=35,'Control Sample Data'!O212&gt;=35),"C",IF(AND('Test Sample Data'!O212&gt;=30,'Control Sample Data'!O212&gt;=30, OR(H212&gt;=0.05, H212="N/A")),"B",IF(OR(AND('Test Sample Data'!O212&gt;=30,'Control Sample Data'!O212&lt;=30), AND('Test Sample Data'!O212&lt;=30,'Control Sample Data'!O212&gt;=30)),"A","OKAY")))</f>
        <v>C</v>
      </c>
    </row>
    <row r="213" spans="1:10" ht="15" customHeight="1" x14ac:dyDescent="0.3">
      <c r="A213" s="17" t="str">
        <f>'Gene Table'!D213</f>
        <v>RNF121</v>
      </c>
      <c r="B213" s="18" t="s">
        <v>26994</v>
      </c>
      <c r="C213" s="19">
        <f>Calculations!CA214</f>
        <v>14.059333333333333</v>
      </c>
      <c r="D213" s="19">
        <f>Calculations!CB214</f>
        <v>13.238666666666665</v>
      </c>
      <c r="E213" s="20">
        <f t="shared" si="11"/>
        <v>5.8575896966894464E-5</v>
      </c>
      <c r="F213" s="20">
        <f t="shared" si="12"/>
        <v>1.0345803624602997E-4</v>
      </c>
      <c r="G213" s="19">
        <f t="shared" si="13"/>
        <v>0.5661802513590839</v>
      </c>
      <c r="H213" s="21">
        <f>IF(OR(COUNT(Calculations!CE214:CP214)&lt;3,COUNT(Calculations!CQ214:DB214)&lt;3),"N/A",IF(ISERROR(TTEST(Calculations!CQ214:DB214,Calculations!CE214:CP214,2,2)),"N/A",TTEST(Calculations!CQ214:DB214,Calculations!CE214:CP214,2,2)))</f>
        <v>0.31897403458401974</v>
      </c>
      <c r="I213" s="19">
        <f t="shared" si="14"/>
        <v>-1.7662219718889103</v>
      </c>
      <c r="J213" s="22" t="str">
        <f>IF(AND('Test Sample Data'!O213&gt;=35,'Control Sample Data'!O213&gt;=35),"C",IF(AND('Test Sample Data'!O213&gt;=30,'Control Sample Data'!O213&gt;=30, OR(H213&gt;=0.05, H213="N/A")),"B",IF(OR(AND('Test Sample Data'!O213&gt;=30,'Control Sample Data'!O213&lt;=30), AND('Test Sample Data'!O213&lt;=30,'Control Sample Data'!O213&gt;=30)),"A","OKAY")))</f>
        <v>B</v>
      </c>
    </row>
    <row r="214" spans="1:10" ht="15" customHeight="1" x14ac:dyDescent="0.3">
      <c r="A214" s="17" t="str">
        <f>'Gene Table'!D214</f>
        <v>RNF123</v>
      </c>
      <c r="B214" s="18" t="s">
        <v>26995</v>
      </c>
      <c r="C214" s="19">
        <f>Calculations!CA215</f>
        <v>10.952666666666664</v>
      </c>
      <c r="D214" s="19">
        <f>Calculations!CB215</f>
        <v>11.675333333333333</v>
      </c>
      <c r="E214" s="20">
        <f t="shared" si="11"/>
        <v>5.0456695086441208E-4</v>
      </c>
      <c r="F214" s="20">
        <f t="shared" si="12"/>
        <v>3.057556262490704E-4</v>
      </c>
      <c r="G214" s="19">
        <f t="shared" si="13"/>
        <v>1.6502294890017453</v>
      </c>
      <c r="H214" s="21">
        <f>IF(OR(COUNT(Calculations!CE215:CP215)&lt;3,COUNT(Calculations!CQ215:DB215)&lt;3),"N/A",IF(ISERROR(TTEST(Calculations!CQ215:DB215,Calculations!CE215:CP215,2,2)),"N/A",TTEST(Calculations!CQ215:DB215,Calculations!CE215:CP215,2,2)))</f>
        <v>0.5349012538319956</v>
      </c>
      <c r="I214" s="19">
        <f t="shared" si="14"/>
        <v>1.6502294890017453</v>
      </c>
      <c r="J214" s="22" t="str">
        <f>IF(AND('Test Sample Data'!O214&gt;=35,'Control Sample Data'!O214&gt;=35),"C",IF(AND('Test Sample Data'!O214&gt;=30,'Control Sample Data'!O214&gt;=30, OR(H214&gt;=0.05, H214="N/A")),"B",IF(OR(AND('Test Sample Data'!O214&gt;=30,'Control Sample Data'!O214&lt;=30), AND('Test Sample Data'!O214&lt;=30,'Control Sample Data'!O214&gt;=30)),"A","OKAY")))</f>
        <v>B</v>
      </c>
    </row>
    <row r="215" spans="1:10" ht="15" customHeight="1" x14ac:dyDescent="0.3">
      <c r="A215" s="17" t="str">
        <f>'Gene Table'!D215</f>
        <v>RNF125</v>
      </c>
      <c r="B215" s="18" t="s">
        <v>26996</v>
      </c>
      <c r="C215" s="19">
        <f>Calculations!CA216</f>
        <v>13.746</v>
      </c>
      <c r="D215" s="19">
        <f>Calculations!CB216</f>
        <v>13.865333333333334</v>
      </c>
      <c r="E215" s="20">
        <f t="shared" si="11"/>
        <v>7.278496535221143E-5</v>
      </c>
      <c r="F215" s="20">
        <f t="shared" si="12"/>
        <v>6.7006782823625545E-5</v>
      </c>
      <c r="G215" s="19">
        <f t="shared" si="13"/>
        <v>1.0862328003986574</v>
      </c>
      <c r="H215" s="21">
        <f>IF(OR(COUNT(Calculations!CE216:CP216)&lt;3,COUNT(Calculations!CQ216:DB216)&lt;3),"N/A",IF(ISERROR(TTEST(Calculations!CQ216:DB216,Calculations!CE216:CP216,2,2)),"N/A",TTEST(Calculations!CQ216:DB216,Calculations!CE216:CP216,2,2)))</f>
        <v>0.61701618628478561</v>
      </c>
      <c r="I215" s="19">
        <f t="shared" si="14"/>
        <v>1.0862328003986574</v>
      </c>
      <c r="J215" s="22" t="str">
        <f>IF(AND('Test Sample Data'!O215&gt;=35,'Control Sample Data'!O215&gt;=35),"C",IF(AND('Test Sample Data'!O215&gt;=30,'Control Sample Data'!O215&gt;=30, OR(H215&gt;=0.05, H215="N/A")),"B",IF(OR(AND('Test Sample Data'!O215&gt;=30,'Control Sample Data'!O215&lt;=30), AND('Test Sample Data'!O215&lt;=30,'Control Sample Data'!O215&gt;=30)),"A","OKAY")))</f>
        <v>B</v>
      </c>
    </row>
    <row r="216" spans="1:10" ht="15" customHeight="1" x14ac:dyDescent="0.3">
      <c r="A216" s="17" t="str">
        <f>'Gene Table'!D216</f>
        <v>RNF126</v>
      </c>
      <c r="B216" s="18" t="s">
        <v>26997</v>
      </c>
      <c r="C216" s="19">
        <f>Calculations!CA217</f>
        <v>13.575999999999999</v>
      </c>
      <c r="D216" s="19">
        <f>Calculations!CB217</f>
        <v>13.865333333333334</v>
      </c>
      <c r="E216" s="20">
        <f t="shared" si="11"/>
        <v>8.1887342827286494E-5</v>
      </c>
      <c r="F216" s="20">
        <f t="shared" si="12"/>
        <v>6.7006782823625545E-5</v>
      </c>
      <c r="G216" s="19">
        <f t="shared" si="13"/>
        <v>1.2220754284357955</v>
      </c>
      <c r="H216" s="21">
        <f>IF(OR(COUNT(Calculations!CE217:CP217)&lt;3,COUNT(Calculations!CQ217:DB217)&lt;3),"N/A",IF(ISERROR(TTEST(Calculations!CQ217:DB217,Calculations!CE217:CP217,2,2)),"N/A",TTEST(Calculations!CQ217:DB217,Calculations!CE217:CP217,2,2)))</f>
        <v>0.48643379023896965</v>
      </c>
      <c r="I216" s="19">
        <f t="shared" si="14"/>
        <v>1.2220754284357955</v>
      </c>
      <c r="J216" s="22" t="str">
        <f>IF(AND('Test Sample Data'!O216&gt;=35,'Control Sample Data'!O216&gt;=35),"C",IF(AND('Test Sample Data'!O216&gt;=30,'Control Sample Data'!O216&gt;=30, OR(H216&gt;=0.05, H216="N/A")),"B",IF(OR(AND('Test Sample Data'!O216&gt;=30,'Control Sample Data'!O216&lt;=30), AND('Test Sample Data'!O216&lt;=30,'Control Sample Data'!O216&gt;=30)),"A","OKAY")))</f>
        <v>B</v>
      </c>
    </row>
    <row r="217" spans="1:10" ht="15" customHeight="1" x14ac:dyDescent="0.3">
      <c r="A217" s="17" t="str">
        <f>'Gene Table'!D217</f>
        <v>RNF128</v>
      </c>
      <c r="B217" s="18" t="s">
        <v>26998</v>
      </c>
      <c r="C217" s="19">
        <f>Calculations!CA218</f>
        <v>13.859333333333332</v>
      </c>
      <c r="D217" s="19">
        <f>Calculations!CB218</f>
        <v>13.808666666666667</v>
      </c>
      <c r="E217" s="20">
        <f t="shared" si="11"/>
        <v>6.7286036488347614E-5</v>
      </c>
      <c r="F217" s="20">
        <f t="shared" si="12"/>
        <v>6.9691070113619575E-5</v>
      </c>
      <c r="G217" s="19">
        <f t="shared" si="13"/>
        <v>0.96549007467741621</v>
      </c>
      <c r="H217" s="21">
        <f>IF(OR(COUNT(Calculations!CE218:CP218)&lt;3,COUNT(Calculations!CQ218:DB218)&lt;3),"N/A",IF(ISERROR(TTEST(Calculations!CQ218:DB218,Calculations!CE218:CP218,2,2)),"N/A",TTEST(Calculations!CQ218:DB218,Calculations!CE218:CP218,2,2)))</f>
        <v>0.86569423089606024</v>
      </c>
      <c r="I217" s="19">
        <f t="shared" si="14"/>
        <v>-1.0357434283662772</v>
      </c>
      <c r="J217" s="22" t="str">
        <f>IF(AND('Test Sample Data'!O217&gt;=35,'Control Sample Data'!O217&gt;=35),"C",IF(AND('Test Sample Data'!O217&gt;=30,'Control Sample Data'!O217&gt;=30, OR(H217&gt;=0.05, H217="N/A")),"B",IF(OR(AND('Test Sample Data'!O217&gt;=30,'Control Sample Data'!O217&lt;=30), AND('Test Sample Data'!O217&lt;=30,'Control Sample Data'!O217&gt;=30)),"A","OKAY")))</f>
        <v>B</v>
      </c>
    </row>
    <row r="218" spans="1:10" ht="15" customHeight="1" x14ac:dyDescent="0.3">
      <c r="A218" s="17" t="str">
        <f>'Gene Table'!D218</f>
        <v>RNF13</v>
      </c>
      <c r="B218" s="18" t="s">
        <v>26999</v>
      </c>
      <c r="C218" s="19">
        <f>Calculations!CA219</f>
        <v>12.589333333333334</v>
      </c>
      <c r="D218" s="19">
        <f>Calculations!CB219</f>
        <v>8.5119999999999987</v>
      </c>
      <c r="E218" s="20">
        <f t="shared" si="11"/>
        <v>1.6226805898387093E-4</v>
      </c>
      <c r="F218" s="20">
        <f t="shared" si="12"/>
        <v>2.7392563489109425E-3</v>
      </c>
      <c r="G218" s="19">
        <f t="shared" si="13"/>
        <v>5.9237996855746822E-2</v>
      </c>
      <c r="H218" s="21">
        <f>IF(OR(COUNT(Calculations!CE219:CP219)&lt;3,COUNT(Calculations!CQ219:DB219)&lt;3),"N/A",IF(ISERROR(TTEST(Calculations!CQ219:DB219,Calculations!CE219:CP219,2,2)),"N/A",TTEST(Calculations!CQ219:DB219,Calculations!CE219:CP219,2,2)))</f>
        <v>8.7566757669915881E-4</v>
      </c>
      <c r="I218" s="19">
        <f t="shared" si="14"/>
        <v>-16.881056974886341</v>
      </c>
      <c r="J218" s="22" t="str">
        <f>IF(AND('Test Sample Data'!O218&gt;=35,'Control Sample Data'!O218&gt;=35),"C",IF(AND('Test Sample Data'!O218&gt;=30,'Control Sample Data'!O218&gt;=30, OR(H218&gt;=0.05, H218="N/A")),"B",IF(OR(AND('Test Sample Data'!O218&gt;=30,'Control Sample Data'!O218&lt;=30), AND('Test Sample Data'!O218&lt;=30,'Control Sample Data'!O218&gt;=30)),"A","OKAY")))</f>
        <v>A</v>
      </c>
    </row>
    <row r="219" spans="1:10" ht="15" customHeight="1" x14ac:dyDescent="0.3">
      <c r="A219" s="17" t="str">
        <f>'Gene Table'!D219</f>
        <v>RNF130</v>
      </c>
      <c r="B219" s="18" t="s">
        <v>27000</v>
      </c>
      <c r="C219" s="19">
        <f>Calculations!CA220</f>
        <v>14.059333333333333</v>
      </c>
      <c r="D219" s="19">
        <f>Calculations!CB220</f>
        <v>13.865333333333334</v>
      </c>
      <c r="E219" s="20">
        <f t="shared" si="11"/>
        <v>5.8575896966894464E-5</v>
      </c>
      <c r="F219" s="20">
        <f t="shared" si="12"/>
        <v>6.7006782823625545E-5</v>
      </c>
      <c r="G219" s="19">
        <f t="shared" si="13"/>
        <v>0.87417862041037309</v>
      </c>
      <c r="H219" s="21">
        <f>IF(OR(COUNT(Calculations!CE220:CP220)&lt;3,COUNT(Calculations!CQ220:DB220)&lt;3),"N/A",IF(ISERROR(TTEST(Calculations!CQ220:DB220,Calculations!CE220:CP220,2,2)),"N/A",TTEST(Calculations!CQ220:DB220,Calculations!CE220:CP220,2,2)))</f>
        <v>2.7473826584266677E-2</v>
      </c>
      <c r="I219" s="19">
        <f t="shared" si="14"/>
        <v>-1.1439309732038077</v>
      </c>
      <c r="J219" s="22" t="str">
        <f>IF(AND('Test Sample Data'!O219&gt;=35,'Control Sample Data'!O219&gt;=35),"C",IF(AND('Test Sample Data'!O219&gt;=30,'Control Sample Data'!O219&gt;=30, OR(H219&gt;=0.05, H219="N/A")),"B",IF(OR(AND('Test Sample Data'!O219&gt;=30,'Control Sample Data'!O219&lt;=30), AND('Test Sample Data'!O219&lt;=30,'Control Sample Data'!O219&gt;=30)),"A","OKAY")))</f>
        <v>C</v>
      </c>
    </row>
    <row r="220" spans="1:10" ht="15" customHeight="1" x14ac:dyDescent="0.3">
      <c r="A220" s="17" t="str">
        <f>'Gene Table'!D220</f>
        <v>RNF135</v>
      </c>
      <c r="B220" s="18" t="s">
        <v>27001</v>
      </c>
      <c r="C220" s="19">
        <f>Calculations!CA221</f>
        <v>10.165999999999999</v>
      </c>
      <c r="D220" s="19">
        <f>Calculations!CB221</f>
        <v>7.9353333333333333</v>
      </c>
      <c r="E220" s="20">
        <f t="shared" ref="E220:E283" si="15">IF(ISERROR(2^-C220),"N/A",2^-C220)</f>
        <v>8.7042040614938691E-4</v>
      </c>
      <c r="F220" s="20">
        <f t="shared" ref="F220:F283" si="16">IF(ISERROR(2^-D220),"N/A",2^-D220)</f>
        <v>4.085325276445664E-3</v>
      </c>
      <c r="G220" s="19">
        <f t="shared" si="13"/>
        <v>0.21306024545166075</v>
      </c>
      <c r="H220" s="21">
        <f>IF(OR(COUNT(Calculations!CE221:CP221)&lt;3,COUNT(Calculations!CQ221:DB221)&lt;3),"N/A",IF(ISERROR(TTEST(Calculations!CQ221:DB221,Calculations!CE221:CP221,2,2)),"N/A",TTEST(Calculations!CQ221:DB221,Calculations!CE221:CP221,2,2)))</f>
        <v>3.9595548901437613E-3</v>
      </c>
      <c r="I220" s="19">
        <f t="shared" si="14"/>
        <v>-4.6935081571887176</v>
      </c>
      <c r="J220" s="22" t="str">
        <f>IF(AND('Test Sample Data'!O220&gt;=35,'Control Sample Data'!O220&gt;=35),"C",IF(AND('Test Sample Data'!O220&gt;=30,'Control Sample Data'!O220&gt;=30, OR(H220&gt;=0.05, H220="N/A")),"B",IF(OR(AND('Test Sample Data'!O220&gt;=30,'Control Sample Data'!O220&lt;=30), AND('Test Sample Data'!O220&lt;=30,'Control Sample Data'!O220&gt;=30)),"A","OKAY")))</f>
        <v>A</v>
      </c>
    </row>
    <row r="221" spans="1:10" ht="15" customHeight="1" x14ac:dyDescent="0.3">
      <c r="A221" s="17" t="str">
        <f>'Gene Table'!D221</f>
        <v>RNF138</v>
      </c>
      <c r="B221" s="18" t="s">
        <v>27002</v>
      </c>
      <c r="C221" s="19">
        <f>Calculations!CA222</f>
        <v>-7.3706666666666676</v>
      </c>
      <c r="D221" s="19">
        <f>Calculations!CB222</f>
        <v>1.2786666666666662</v>
      </c>
      <c r="E221" s="20">
        <f t="shared" si="15"/>
        <v>165.49762079407552</v>
      </c>
      <c r="F221" s="20">
        <f t="shared" si="16"/>
        <v>0.41217626441425131</v>
      </c>
      <c r="G221" s="19">
        <f t="shared" si="13"/>
        <v>401.5214729292241</v>
      </c>
      <c r="H221" s="21">
        <f>IF(OR(COUNT(Calculations!CE222:CP222)&lt;3,COUNT(Calculations!CQ222:DB222)&lt;3),"N/A",IF(ISERROR(TTEST(Calculations!CQ222:DB222,Calculations!CE222:CP222,2,2)),"N/A",TTEST(Calculations!CQ222:DB222,Calculations!CE222:CP222,2,2)))</f>
        <v>8.8031082577943156E-6</v>
      </c>
      <c r="I221" s="19">
        <f t="shared" si="14"/>
        <v>401.5214729292241</v>
      </c>
      <c r="J221" s="22" t="str">
        <f>IF(AND('Test Sample Data'!O221&gt;=35,'Control Sample Data'!O221&gt;=35),"C",IF(AND('Test Sample Data'!O221&gt;=30,'Control Sample Data'!O221&gt;=30, OR(H221&gt;=0.05, H221="N/A")),"B",IF(OR(AND('Test Sample Data'!O221&gt;=30,'Control Sample Data'!O221&lt;=30), AND('Test Sample Data'!O221&lt;=30,'Control Sample Data'!O221&gt;=30)),"A","OKAY")))</f>
        <v>OKAY</v>
      </c>
    </row>
    <row r="222" spans="1:10" ht="15" customHeight="1" x14ac:dyDescent="0.3">
      <c r="A222" s="17" t="str">
        <f>'Gene Table'!D222</f>
        <v>RNF139</v>
      </c>
      <c r="B222" s="18" t="s">
        <v>27003</v>
      </c>
      <c r="C222" s="19">
        <f>Calculations!CA223</f>
        <v>8.3326666666666664</v>
      </c>
      <c r="D222" s="19">
        <f>Calculations!CB223</f>
        <v>7.2653333333333334</v>
      </c>
      <c r="E222" s="20">
        <f t="shared" si="15"/>
        <v>3.1018256963267258E-3</v>
      </c>
      <c r="F222" s="20">
        <f t="shared" si="16"/>
        <v>6.5000506108373497E-3</v>
      </c>
      <c r="G222" s="19">
        <f t="shared" si="13"/>
        <v>0.47720023766509445</v>
      </c>
      <c r="H222" s="21">
        <f>IF(OR(COUNT(Calculations!CE223:CP223)&lt;3,COUNT(Calculations!CQ223:DB223)&lt;3),"N/A",IF(ISERROR(TTEST(Calculations!CQ223:DB223,Calculations!CE223:CP223,2,2)),"N/A",TTEST(Calculations!CQ223:DB223,Calculations!CE223:CP223,2,2)))</f>
        <v>6.8065655009709779E-3</v>
      </c>
      <c r="I222" s="19">
        <f t="shared" si="14"/>
        <v>-2.0955563746005792</v>
      </c>
      <c r="J222" s="22" t="str">
        <f>IF(AND('Test Sample Data'!O222&gt;=35,'Control Sample Data'!O222&gt;=35),"C",IF(AND('Test Sample Data'!O222&gt;=30,'Control Sample Data'!O222&gt;=30, OR(H222&gt;=0.05, H222="N/A")),"B",IF(OR(AND('Test Sample Data'!O222&gt;=30,'Control Sample Data'!O222&lt;=30), AND('Test Sample Data'!O222&lt;=30,'Control Sample Data'!O222&gt;=30)),"A","OKAY")))</f>
        <v>OKAY</v>
      </c>
    </row>
    <row r="223" spans="1:10" ht="15" customHeight="1" x14ac:dyDescent="0.3">
      <c r="A223" s="17" t="str">
        <f>'Gene Table'!D223</f>
        <v>RNF14</v>
      </c>
      <c r="B223" s="18" t="s">
        <v>27004</v>
      </c>
      <c r="C223" s="19">
        <f>Calculations!CA224</f>
        <v>0.48933333333333334</v>
      </c>
      <c r="D223" s="19">
        <f>Calculations!CB224</f>
        <v>6.0719999999999992</v>
      </c>
      <c r="E223" s="20">
        <f t="shared" si="15"/>
        <v>0.71235419929062138</v>
      </c>
      <c r="F223" s="20">
        <f t="shared" si="16"/>
        <v>1.486434806768437E-2</v>
      </c>
      <c r="G223" s="19">
        <f t="shared" si="13"/>
        <v>47.923675902026623</v>
      </c>
      <c r="H223" s="21">
        <f>IF(OR(COUNT(Calculations!CE224:CP224)&lt;3,COUNT(Calculations!CQ224:DB224)&lt;3),"N/A",IF(ISERROR(TTEST(Calculations!CQ224:DB224,Calculations!CE224:CP224,2,2)),"N/A",TTEST(Calculations!CQ224:DB224,Calculations!CE224:CP224,2,2)))</f>
        <v>5.8546018658755842E-7</v>
      </c>
      <c r="I223" s="19">
        <f t="shared" si="14"/>
        <v>47.923675902026623</v>
      </c>
      <c r="J223" s="22" t="str">
        <f>IF(AND('Test Sample Data'!O223&gt;=35,'Control Sample Data'!O223&gt;=35),"C",IF(AND('Test Sample Data'!O223&gt;=30,'Control Sample Data'!O223&gt;=30, OR(H223&gt;=0.05, H223="N/A")),"B",IF(OR(AND('Test Sample Data'!O223&gt;=30,'Control Sample Data'!O223&lt;=30), AND('Test Sample Data'!O223&lt;=30,'Control Sample Data'!O223&gt;=30)),"A","OKAY")))</f>
        <v>OKAY</v>
      </c>
    </row>
    <row r="224" spans="1:10" ht="15" customHeight="1" x14ac:dyDescent="0.3">
      <c r="A224" s="17" t="str">
        <f>'Gene Table'!D224</f>
        <v>RNF144A</v>
      </c>
      <c r="B224" s="18" t="s">
        <v>27005</v>
      </c>
      <c r="C224" s="19">
        <f>Calculations!CA225</f>
        <v>3.2826666666666653</v>
      </c>
      <c r="D224" s="19">
        <f>Calculations!CB225</f>
        <v>9.988666666666667</v>
      </c>
      <c r="E224" s="20">
        <f t="shared" si="15"/>
        <v>0.10275876298486139</v>
      </c>
      <c r="F224" s="20">
        <f t="shared" si="16"/>
        <v>9.8426426246390575E-4</v>
      </c>
      <c r="G224" s="19">
        <f t="shared" si="13"/>
        <v>104.4015991473933</v>
      </c>
      <c r="H224" s="21">
        <f>IF(OR(COUNT(Calculations!CE225:CP225)&lt;3,COUNT(Calculations!CQ225:DB225)&lt;3),"N/A",IF(ISERROR(TTEST(Calculations!CQ225:DB225,Calculations!CE225:CP225,2,2)),"N/A",TTEST(Calculations!CQ225:DB225,Calculations!CE225:CP225,2,2)))</f>
        <v>2.7491991496238886E-5</v>
      </c>
      <c r="I224" s="19">
        <f t="shared" si="14"/>
        <v>104.4015991473933</v>
      </c>
      <c r="J224" s="22" t="str">
        <f>IF(AND('Test Sample Data'!O224&gt;=35,'Control Sample Data'!O224&gt;=35),"C",IF(AND('Test Sample Data'!O224&gt;=30,'Control Sample Data'!O224&gt;=30, OR(H224&gt;=0.05, H224="N/A")),"B",IF(OR(AND('Test Sample Data'!O224&gt;=30,'Control Sample Data'!O224&lt;=30), AND('Test Sample Data'!O224&lt;=30,'Control Sample Data'!O224&gt;=30)),"A","OKAY")))</f>
        <v>A</v>
      </c>
    </row>
    <row r="225" spans="1:10" ht="15" customHeight="1" x14ac:dyDescent="0.3">
      <c r="A225" s="17" t="str">
        <f>'Gene Table'!D225</f>
        <v>RNF144B</v>
      </c>
      <c r="B225" s="18" t="s">
        <v>27006</v>
      </c>
      <c r="C225" s="19">
        <f>Calculations!CA226</f>
        <v>6.2526666666666655</v>
      </c>
      <c r="D225" s="19">
        <f>Calculations!CB226</f>
        <v>6.0553333333333326</v>
      </c>
      <c r="E225" s="20">
        <f t="shared" si="15"/>
        <v>1.3114742878776869E-2</v>
      </c>
      <c r="F225" s="20">
        <f t="shared" si="16"/>
        <v>1.5037063472683822E-2</v>
      </c>
      <c r="G225" s="19">
        <f t="shared" si="13"/>
        <v>0.87216117047061603</v>
      </c>
      <c r="H225" s="21">
        <f>IF(OR(COUNT(Calculations!CE226:CP226)&lt;3,COUNT(Calculations!CQ226:DB226)&lt;3),"N/A",IF(ISERROR(TTEST(Calculations!CQ226:DB226,Calculations!CE226:CP226,2,2)),"N/A",TTEST(Calculations!CQ226:DB226,Calculations!CE226:CP226,2,2)))</f>
        <v>6.1460519745528186E-2</v>
      </c>
      <c r="I225" s="19">
        <f t="shared" si="14"/>
        <v>-1.1465770706811018</v>
      </c>
      <c r="J225" s="22" t="str">
        <f>IF(AND('Test Sample Data'!O225&gt;=35,'Control Sample Data'!O225&gt;=35),"C",IF(AND('Test Sample Data'!O225&gt;=30,'Control Sample Data'!O225&gt;=30, OR(H225&gt;=0.05, H225="N/A")),"B",IF(OR(AND('Test Sample Data'!O225&gt;=30,'Control Sample Data'!O225&lt;=30), AND('Test Sample Data'!O225&lt;=30,'Control Sample Data'!O225&gt;=30)),"A","OKAY")))</f>
        <v>OKAY</v>
      </c>
    </row>
    <row r="226" spans="1:10" ht="15" customHeight="1" x14ac:dyDescent="0.3">
      <c r="A226" s="17" t="str">
        <f>'Gene Table'!D226</f>
        <v>RNF145</v>
      </c>
      <c r="B226" s="18" t="s">
        <v>27007</v>
      </c>
      <c r="C226" s="19">
        <f>Calculations!CA227</f>
        <v>14.059333333333333</v>
      </c>
      <c r="D226" s="19">
        <f>Calculations!CB227</f>
        <v>11.581999999999999</v>
      </c>
      <c r="E226" s="20">
        <f t="shared" si="15"/>
        <v>5.8575896966894464E-5</v>
      </c>
      <c r="F226" s="20">
        <f t="shared" si="16"/>
        <v>3.261899605444581E-4</v>
      </c>
      <c r="G226" s="19">
        <f t="shared" ref="G226:G289" si="17">IF(ISERROR(E226/F226),"N/A",E226/F226)</f>
        <v>0.17957602640229284</v>
      </c>
      <c r="H226" s="21">
        <f>IF(OR(COUNT(Calculations!CE227:CP227)&lt;3,COUNT(Calculations!CQ227:DB227)&lt;3),"N/A",IF(ISERROR(TTEST(Calculations!CQ227:DB227,Calculations!CE227:CP227,2,2)),"N/A",TTEST(Calculations!CQ227:DB227,Calculations!CE227:CP227,2,2)))</f>
        <v>5.295305983654873E-2</v>
      </c>
      <c r="I226" s="19">
        <f t="shared" si="14"/>
        <v>-5.5686720551426117</v>
      </c>
      <c r="J226" s="22" t="str">
        <f>IF(AND('Test Sample Data'!O226&gt;=35,'Control Sample Data'!O226&gt;=35),"C",IF(AND('Test Sample Data'!O226&gt;=30,'Control Sample Data'!O226&gt;=30, OR(H226&gt;=0.05, H226="N/A")),"B",IF(OR(AND('Test Sample Data'!O226&gt;=30,'Control Sample Data'!O226&lt;=30), AND('Test Sample Data'!O226&lt;=30,'Control Sample Data'!O226&gt;=30)),"A","OKAY")))</f>
        <v>B</v>
      </c>
    </row>
    <row r="227" spans="1:10" ht="15" customHeight="1" x14ac:dyDescent="0.3">
      <c r="A227" s="17" t="str">
        <f>'Gene Table'!D227</f>
        <v>RNF146</v>
      </c>
      <c r="B227" s="18" t="s">
        <v>27008</v>
      </c>
      <c r="C227" s="19">
        <f>Calculations!CA228</f>
        <v>0.10599999999999928</v>
      </c>
      <c r="D227" s="19">
        <f>Calculations!CB228</f>
        <v>11.668666666666667</v>
      </c>
      <c r="E227" s="20">
        <f t="shared" si="15"/>
        <v>0.92916067425091387</v>
      </c>
      <c r="F227" s="20">
        <f t="shared" si="16"/>
        <v>3.0717178675645205E-4</v>
      </c>
      <c r="G227" s="19">
        <f t="shared" si="17"/>
        <v>3024.889375623613</v>
      </c>
      <c r="H227" s="21">
        <f>IF(OR(COUNT(Calculations!CE228:CP228)&lt;3,COUNT(Calculations!CQ228:DB228)&lt;3),"N/A",IF(ISERROR(TTEST(Calculations!CQ228:DB228,Calculations!CE228:CP228,2,2)),"N/A",TTEST(Calculations!CQ228:DB228,Calculations!CE228:CP228,2,2)))</f>
        <v>1.400774612310646E-6</v>
      </c>
      <c r="I227" s="19">
        <f t="shared" si="14"/>
        <v>3024.889375623613</v>
      </c>
      <c r="J227" s="22" t="str">
        <f>IF(AND('Test Sample Data'!O227&gt;=35,'Control Sample Data'!O227&gt;=35),"C",IF(AND('Test Sample Data'!O227&gt;=30,'Control Sample Data'!O227&gt;=30, OR(H227&gt;=0.05, H227="N/A")),"B",IF(OR(AND('Test Sample Data'!O227&gt;=30,'Control Sample Data'!O227&lt;=30), AND('Test Sample Data'!O227&lt;=30,'Control Sample Data'!O227&gt;=30)),"A","OKAY")))</f>
        <v>A</v>
      </c>
    </row>
    <row r="228" spans="1:10" ht="15" customHeight="1" x14ac:dyDescent="0.3">
      <c r="A228" s="17" t="str">
        <f>'Gene Table'!D228</f>
        <v>RNF150</v>
      </c>
      <c r="B228" s="18" t="s">
        <v>27009</v>
      </c>
      <c r="C228" s="19">
        <f>Calculations!CA229</f>
        <v>2.6393333333333331</v>
      </c>
      <c r="D228" s="19">
        <f>Calculations!CB229</f>
        <v>2.282</v>
      </c>
      <c r="E228" s="20">
        <f t="shared" si="15"/>
        <v>0.16050238791336008</v>
      </c>
      <c r="F228" s="20">
        <f t="shared" si="16"/>
        <v>0.20561251717811607</v>
      </c>
      <c r="G228" s="19">
        <f t="shared" si="17"/>
        <v>0.78060611346108655</v>
      </c>
      <c r="H228" s="21">
        <f>IF(OR(COUNT(Calculations!CE229:CP229)&lt;3,COUNT(Calculations!CQ229:DB229)&lt;3),"N/A",IF(ISERROR(TTEST(Calculations!CQ229:DB229,Calculations!CE229:CP229,2,2)),"N/A",TTEST(Calculations!CQ229:DB229,Calculations!CE229:CP229,2,2)))</f>
        <v>8.4592398981352887E-3</v>
      </c>
      <c r="I228" s="19">
        <f t="shared" si="14"/>
        <v>-1.2810558138805177</v>
      </c>
      <c r="J228" s="22" t="str">
        <f>IF(AND('Test Sample Data'!O228&gt;=35,'Control Sample Data'!O228&gt;=35),"C",IF(AND('Test Sample Data'!O228&gt;=30,'Control Sample Data'!O228&gt;=30, OR(H228&gt;=0.05, H228="N/A")),"B",IF(OR(AND('Test Sample Data'!O228&gt;=30,'Control Sample Data'!O228&lt;=30), AND('Test Sample Data'!O228&lt;=30,'Control Sample Data'!O228&gt;=30)),"A","OKAY")))</f>
        <v>OKAY</v>
      </c>
    </row>
    <row r="229" spans="1:10" ht="15" customHeight="1" x14ac:dyDescent="0.3">
      <c r="A229" s="17" t="str">
        <f>'Gene Table'!D229</f>
        <v>RNF152</v>
      </c>
      <c r="B229" s="18" t="s">
        <v>27010</v>
      </c>
      <c r="C229" s="19">
        <f>Calculations!CA230</f>
        <v>8.5193333333333321</v>
      </c>
      <c r="D229" s="19">
        <f>Calculations!CB230</f>
        <v>6.4153333333333329</v>
      </c>
      <c r="E229" s="20">
        <f t="shared" si="15"/>
        <v>2.7253678197520239E-3</v>
      </c>
      <c r="F229" s="20">
        <f t="shared" si="16"/>
        <v>1.171634724002195E-2</v>
      </c>
      <c r="G229" s="19">
        <f t="shared" si="17"/>
        <v>0.23261241442575389</v>
      </c>
      <c r="H229" s="21">
        <f>IF(OR(COUNT(Calculations!CE230:CP230)&lt;3,COUNT(Calculations!CQ230:DB230)&lt;3),"N/A",IF(ISERROR(TTEST(Calculations!CQ230:DB230,Calculations!CE230:CP230,2,2)),"N/A",TTEST(Calculations!CQ230:DB230,Calculations!CE230:CP230,2,2)))</f>
        <v>9.935581095308402E-4</v>
      </c>
      <c r="I229" s="19">
        <f t="shared" si="14"/>
        <v>-4.2989966914220039</v>
      </c>
      <c r="J229" s="22" t="str">
        <f>IF(AND('Test Sample Data'!O229&gt;=35,'Control Sample Data'!O229&gt;=35),"C",IF(AND('Test Sample Data'!O229&gt;=30,'Control Sample Data'!O229&gt;=30, OR(H229&gt;=0.05, H229="N/A")),"B",IF(OR(AND('Test Sample Data'!O229&gt;=30,'Control Sample Data'!O229&lt;=30), AND('Test Sample Data'!O229&lt;=30,'Control Sample Data'!O229&gt;=30)),"A","OKAY")))</f>
        <v>OKAY</v>
      </c>
    </row>
    <row r="230" spans="1:10" ht="15" customHeight="1" x14ac:dyDescent="0.3">
      <c r="A230" s="17" t="str">
        <f>'Gene Table'!D230</f>
        <v>RNF166</v>
      </c>
      <c r="B230" s="18" t="s">
        <v>27011</v>
      </c>
      <c r="C230" s="19">
        <f>Calculations!CA231</f>
        <v>2.582666666666666</v>
      </c>
      <c r="D230" s="19">
        <f>Calculations!CB231</f>
        <v>1.1153333333333333</v>
      </c>
      <c r="E230" s="20">
        <f t="shared" si="15"/>
        <v>0.16693210296211214</v>
      </c>
      <c r="F230" s="20">
        <f t="shared" si="16"/>
        <v>0.46158449437958859</v>
      </c>
      <c r="G230" s="19">
        <f t="shared" si="17"/>
        <v>0.36165015288584168</v>
      </c>
      <c r="H230" s="21">
        <f>IF(OR(COUNT(Calculations!CE231:CP231)&lt;3,COUNT(Calculations!CQ231:DB231)&lt;3),"N/A",IF(ISERROR(TTEST(Calculations!CQ231:DB231,Calculations!CE231:CP231,2,2)),"N/A",TTEST(Calculations!CQ231:DB231,Calculations!CE231:CP231,2,2)))</f>
        <v>3.0767517095892867E-6</v>
      </c>
      <c r="I230" s="19">
        <f t="shared" si="14"/>
        <v>-2.7651032137560287</v>
      </c>
      <c r="J230" s="22" t="str">
        <f>IF(AND('Test Sample Data'!O230&gt;=35,'Control Sample Data'!O230&gt;=35),"C",IF(AND('Test Sample Data'!O230&gt;=30,'Control Sample Data'!O230&gt;=30, OR(H230&gt;=0.05, H230="N/A")),"B",IF(OR(AND('Test Sample Data'!O230&gt;=30,'Control Sample Data'!O230&lt;=30), AND('Test Sample Data'!O230&lt;=30,'Control Sample Data'!O230&gt;=30)),"A","OKAY")))</f>
        <v>OKAY</v>
      </c>
    </row>
    <row r="231" spans="1:10" ht="15" customHeight="1" x14ac:dyDescent="0.3">
      <c r="A231" s="17" t="str">
        <f>'Gene Table'!D231</f>
        <v>RNF167</v>
      </c>
      <c r="B231" s="18" t="s">
        <v>27012</v>
      </c>
      <c r="C231" s="19">
        <f>Calculations!CA232</f>
        <v>0.5693333333333328</v>
      </c>
      <c r="D231" s="19">
        <f>Calculations!CB232</f>
        <v>13.072000000000003</v>
      </c>
      <c r="E231" s="20">
        <f t="shared" si="15"/>
        <v>0.67392813741598179</v>
      </c>
      <c r="F231" s="20">
        <f t="shared" si="16"/>
        <v>1.1612771927878396E-4</v>
      </c>
      <c r="G231" s="19">
        <f t="shared" si="17"/>
        <v>5803.3356859278783</v>
      </c>
      <c r="H231" s="21">
        <f>IF(OR(COUNT(Calculations!CE232:CP232)&lt;3,COUNT(Calculations!CQ232:DB232)&lt;3),"N/A",IF(ISERROR(TTEST(Calculations!CQ232:DB232,Calculations!CE232:CP232,2,2)),"N/A",TTEST(Calculations!CQ232:DB232,Calculations!CE232:CP232,2,2)))</f>
        <v>1.7941647862778388E-5</v>
      </c>
      <c r="I231" s="19">
        <f t="shared" si="14"/>
        <v>5803.3356859278783</v>
      </c>
      <c r="J231" s="22" t="str">
        <f>IF(AND('Test Sample Data'!O231&gt;=35,'Control Sample Data'!O231&gt;=35),"C",IF(AND('Test Sample Data'!O231&gt;=30,'Control Sample Data'!O231&gt;=30, OR(H231&gt;=0.05, H231="N/A")),"B",IF(OR(AND('Test Sample Data'!O231&gt;=30,'Control Sample Data'!O231&lt;=30), AND('Test Sample Data'!O231&lt;=30,'Control Sample Data'!O231&gt;=30)),"A","OKAY")))</f>
        <v>A</v>
      </c>
    </row>
    <row r="232" spans="1:10" ht="15" customHeight="1" x14ac:dyDescent="0.3">
      <c r="A232" s="17" t="str">
        <f>'Gene Table'!D232</f>
        <v>RNF168</v>
      </c>
      <c r="B232" s="18" t="s">
        <v>27013</v>
      </c>
      <c r="C232" s="19">
        <f>Calculations!CA233</f>
        <v>14.059333333333333</v>
      </c>
      <c r="D232" s="19">
        <f>Calculations!CB233</f>
        <v>13.865333333333334</v>
      </c>
      <c r="E232" s="20">
        <f t="shared" si="15"/>
        <v>5.8575896966894464E-5</v>
      </c>
      <c r="F232" s="20">
        <f t="shared" si="16"/>
        <v>6.7006782823625545E-5</v>
      </c>
      <c r="G232" s="19">
        <f t="shared" si="17"/>
        <v>0.87417862041037309</v>
      </c>
      <c r="H232" s="21">
        <f>IF(OR(COUNT(Calculations!CE233:CP233)&lt;3,COUNT(Calculations!CQ233:DB233)&lt;3),"N/A",IF(ISERROR(TTEST(Calculations!CQ233:DB233,Calculations!CE233:CP233,2,2)),"N/A",TTEST(Calculations!CQ233:DB233,Calculations!CE233:CP233,2,2)))</f>
        <v>2.7473826584266677E-2</v>
      </c>
      <c r="I232" s="19">
        <f t="shared" si="14"/>
        <v>-1.1439309732038077</v>
      </c>
      <c r="J232" s="22" t="str">
        <f>IF(AND('Test Sample Data'!O232&gt;=35,'Control Sample Data'!O232&gt;=35),"C",IF(AND('Test Sample Data'!O232&gt;=30,'Control Sample Data'!O232&gt;=30, OR(H232&gt;=0.05, H232="N/A")),"B",IF(OR(AND('Test Sample Data'!O232&gt;=30,'Control Sample Data'!O232&lt;=30), AND('Test Sample Data'!O232&lt;=30,'Control Sample Data'!O232&gt;=30)),"A","OKAY")))</f>
        <v>C</v>
      </c>
    </row>
    <row r="233" spans="1:10" ht="15" customHeight="1" x14ac:dyDescent="0.3">
      <c r="A233" s="17" t="str">
        <f>'Gene Table'!D233</f>
        <v>RNF170</v>
      </c>
      <c r="B233" s="18" t="s">
        <v>27014</v>
      </c>
      <c r="C233" s="19">
        <f>Calculations!CA234</f>
        <v>7.8426666666666662</v>
      </c>
      <c r="D233" s="19">
        <f>Calculations!CB234</f>
        <v>6.8186666666666662</v>
      </c>
      <c r="E233" s="20">
        <f t="shared" si="15"/>
        <v>4.3563432046385183E-3</v>
      </c>
      <c r="F233" s="20">
        <f t="shared" si="16"/>
        <v>8.8588388772879254E-3</v>
      </c>
      <c r="G233" s="19">
        <f t="shared" si="17"/>
        <v>0.49175103701312423</v>
      </c>
      <c r="H233" s="21">
        <f>IF(OR(COUNT(Calculations!CE234:CP234)&lt;3,COUNT(Calculations!CQ234:DB234)&lt;3),"N/A",IF(ISERROR(TTEST(Calculations!CQ234:DB234,Calculations!CE234:CP234,2,2)),"N/A",TTEST(Calculations!CQ234:DB234,Calculations!CE234:CP234,2,2)))</f>
        <v>1.2303517356623546E-3</v>
      </c>
      <c r="I233" s="19">
        <f t="shared" si="14"/>
        <v>-2.0335493465839121</v>
      </c>
      <c r="J233" s="22" t="str">
        <f>IF(AND('Test Sample Data'!O233&gt;=35,'Control Sample Data'!O233&gt;=35),"C",IF(AND('Test Sample Data'!O233&gt;=30,'Control Sample Data'!O233&gt;=30, OR(H233&gt;=0.05, H233="N/A")),"B",IF(OR(AND('Test Sample Data'!O233&gt;=30,'Control Sample Data'!O233&lt;=30), AND('Test Sample Data'!O233&lt;=30,'Control Sample Data'!O233&gt;=30)),"A","OKAY")))</f>
        <v>OKAY</v>
      </c>
    </row>
    <row r="234" spans="1:10" ht="15" customHeight="1" x14ac:dyDescent="0.3">
      <c r="A234" s="17" t="str">
        <f>'Gene Table'!D234</f>
        <v>RNF175</v>
      </c>
      <c r="B234" s="18" t="s">
        <v>27015</v>
      </c>
      <c r="C234" s="19">
        <f>Calculations!CA235</f>
        <v>14.059333333333333</v>
      </c>
      <c r="D234" s="19">
        <f>Calculations!CB235</f>
        <v>13.865333333333334</v>
      </c>
      <c r="E234" s="20">
        <f t="shared" si="15"/>
        <v>5.8575896966894464E-5</v>
      </c>
      <c r="F234" s="20">
        <f t="shared" si="16"/>
        <v>6.7006782823625545E-5</v>
      </c>
      <c r="G234" s="19">
        <f t="shared" si="17"/>
        <v>0.87417862041037309</v>
      </c>
      <c r="H234" s="21">
        <f>IF(OR(COUNT(Calculations!CE235:CP235)&lt;3,COUNT(Calculations!CQ235:DB235)&lt;3),"N/A",IF(ISERROR(TTEST(Calculations!CQ235:DB235,Calculations!CE235:CP235,2,2)),"N/A",TTEST(Calculations!CQ235:DB235,Calculations!CE235:CP235,2,2)))</f>
        <v>2.7473826584266677E-2</v>
      </c>
      <c r="I234" s="19">
        <f t="shared" si="14"/>
        <v>-1.1439309732038077</v>
      </c>
      <c r="J234" s="22" t="str">
        <f>IF(AND('Test Sample Data'!O234&gt;=35,'Control Sample Data'!O234&gt;=35),"C",IF(AND('Test Sample Data'!O234&gt;=30,'Control Sample Data'!O234&gt;=30, OR(H234&gt;=0.05, H234="N/A")),"B",IF(OR(AND('Test Sample Data'!O234&gt;=30,'Control Sample Data'!O234&lt;=30), AND('Test Sample Data'!O234&lt;=30,'Control Sample Data'!O234&gt;=30)),"A","OKAY")))</f>
        <v>C</v>
      </c>
    </row>
    <row r="235" spans="1:10" ht="15" customHeight="1" x14ac:dyDescent="0.3">
      <c r="A235" s="17" t="str">
        <f>'Gene Table'!D235</f>
        <v>RNF181</v>
      </c>
      <c r="B235" s="18" t="s">
        <v>27016</v>
      </c>
      <c r="C235" s="19">
        <f>Calculations!CA236</f>
        <v>8.1959999999999997</v>
      </c>
      <c r="D235" s="19">
        <f>Calculations!CB236</f>
        <v>7.3953333333333324</v>
      </c>
      <c r="E235" s="20">
        <f t="shared" si="15"/>
        <v>3.410029652866263E-3</v>
      </c>
      <c r="F235" s="20">
        <f t="shared" si="16"/>
        <v>5.9399506762660018E-3</v>
      </c>
      <c r="G235" s="19">
        <f t="shared" si="17"/>
        <v>0.57408383313544464</v>
      </c>
      <c r="H235" s="21">
        <f>IF(OR(COUNT(Calculations!CE236:CP236)&lt;3,COUNT(Calculations!CQ236:DB236)&lt;3),"N/A",IF(ISERROR(TTEST(Calculations!CQ236:DB236,Calculations!CE236:CP236,2,2)),"N/A",TTEST(Calculations!CQ236:DB236,Calculations!CE236:CP236,2,2)))</f>
        <v>6.7940451973543719E-3</v>
      </c>
      <c r="I235" s="19">
        <f t="shared" si="14"/>
        <v>-1.7419058720715936</v>
      </c>
      <c r="J235" s="22" t="str">
        <f>IF(AND('Test Sample Data'!O235&gt;=35,'Control Sample Data'!O235&gt;=35),"C",IF(AND('Test Sample Data'!O235&gt;=30,'Control Sample Data'!O235&gt;=30, OR(H235&gt;=0.05, H235="N/A")),"B",IF(OR(AND('Test Sample Data'!O235&gt;=30,'Control Sample Data'!O235&lt;=30), AND('Test Sample Data'!O235&lt;=30,'Control Sample Data'!O235&gt;=30)),"A","OKAY")))</f>
        <v>OKAY</v>
      </c>
    </row>
    <row r="236" spans="1:10" ht="15" customHeight="1" x14ac:dyDescent="0.3">
      <c r="A236" s="17" t="str">
        <f>'Gene Table'!D236</f>
        <v>RNF187</v>
      </c>
      <c r="B236" s="18" t="s">
        <v>27017</v>
      </c>
      <c r="C236" s="19">
        <f>Calculations!CA237</f>
        <v>13.589333333333331</v>
      </c>
      <c r="D236" s="19">
        <f>Calculations!CB237</f>
        <v>11.042000000000002</v>
      </c>
      <c r="E236" s="20">
        <f t="shared" si="15"/>
        <v>8.1134029491935613E-5</v>
      </c>
      <c r="F236" s="20">
        <f t="shared" si="16"/>
        <v>4.7427123805743776E-4</v>
      </c>
      <c r="G236" s="19">
        <f t="shared" si="17"/>
        <v>0.17107094628856595</v>
      </c>
      <c r="H236" s="21">
        <f>IF(OR(COUNT(Calculations!CE237:CP237)&lt;3,COUNT(Calculations!CQ237:DB237)&lt;3),"N/A",IF(ISERROR(TTEST(Calculations!CQ237:DB237,Calculations!CE237:CP237,2,2)),"N/A",TTEST(Calculations!CQ237:DB237,Calculations!CE237:CP237,2,2)))</f>
        <v>8.9209721090843346E-3</v>
      </c>
      <c r="I236" s="19">
        <f t="shared" si="14"/>
        <v>-5.8455279619087372</v>
      </c>
      <c r="J236" s="22" t="str">
        <f>IF(AND('Test Sample Data'!O236&gt;=35,'Control Sample Data'!O236&gt;=35),"C",IF(AND('Test Sample Data'!O236&gt;=30,'Control Sample Data'!O236&gt;=30, OR(H236&gt;=0.05, H236="N/A")),"B",IF(OR(AND('Test Sample Data'!O236&gt;=30,'Control Sample Data'!O236&lt;=30), AND('Test Sample Data'!O236&lt;=30,'Control Sample Data'!O236&gt;=30)),"A","OKAY")))</f>
        <v>OKAY</v>
      </c>
    </row>
    <row r="237" spans="1:10" ht="15" customHeight="1" x14ac:dyDescent="0.3">
      <c r="A237" s="17" t="str">
        <f>'Gene Table'!D237</f>
        <v>RNF19A</v>
      </c>
      <c r="B237" s="18" t="s">
        <v>27018</v>
      </c>
      <c r="C237" s="19">
        <f>Calculations!CA238</f>
        <v>3.2659999999999996</v>
      </c>
      <c r="D237" s="19">
        <f>Calculations!CB238</f>
        <v>-1.1179999999999997</v>
      </c>
      <c r="E237" s="20">
        <f t="shared" si="15"/>
        <v>0.10395276229686333</v>
      </c>
      <c r="F237" s="20">
        <f t="shared" si="16"/>
        <v>2.1704587437636134</v>
      </c>
      <c r="G237" s="19">
        <f t="shared" si="17"/>
        <v>4.7894373756493261E-2</v>
      </c>
      <c r="H237" s="21">
        <f>IF(OR(COUNT(Calculations!CE238:CP238)&lt;3,COUNT(Calculations!CQ238:DB238)&lt;3),"N/A",IF(ISERROR(TTEST(Calculations!CQ238:DB238,Calculations!CE238:CP238,2,2)),"N/A",TTEST(Calculations!CQ238:DB238,Calculations!CE238:CP238,2,2)))</f>
        <v>8.2813334220804412E-8</v>
      </c>
      <c r="I237" s="19">
        <f t="shared" si="14"/>
        <v>-20.879279163023305</v>
      </c>
      <c r="J237" s="22" t="str">
        <f>IF(AND('Test Sample Data'!O237&gt;=35,'Control Sample Data'!O237&gt;=35),"C",IF(AND('Test Sample Data'!O237&gt;=30,'Control Sample Data'!O237&gt;=30, OR(H237&gt;=0.05, H237="N/A")),"B",IF(OR(AND('Test Sample Data'!O237&gt;=30,'Control Sample Data'!O237&lt;=30), AND('Test Sample Data'!O237&lt;=30,'Control Sample Data'!O237&gt;=30)),"A","OKAY")))</f>
        <v>OKAY</v>
      </c>
    </row>
    <row r="238" spans="1:10" ht="15" customHeight="1" x14ac:dyDescent="0.3">
      <c r="A238" s="17" t="str">
        <f>'Gene Table'!D238</f>
        <v>RNF19B</v>
      </c>
      <c r="B238" s="18" t="s">
        <v>27019</v>
      </c>
      <c r="C238" s="19">
        <f>Calculations!CA239</f>
        <v>1.2526666666666653</v>
      </c>
      <c r="D238" s="19">
        <f>Calculations!CB239</f>
        <v>-5.4980000000000002</v>
      </c>
      <c r="E238" s="20">
        <f t="shared" si="15"/>
        <v>0.41967177212085993</v>
      </c>
      <c r="F238" s="20">
        <f t="shared" si="16"/>
        <v>45.192140940312157</v>
      </c>
      <c r="G238" s="19">
        <f t="shared" si="17"/>
        <v>9.2863883717114529E-3</v>
      </c>
      <c r="H238" s="21">
        <f>IF(OR(COUNT(Calculations!CE239:CP239)&lt;3,COUNT(Calculations!CQ239:DB239)&lt;3),"N/A",IF(ISERROR(TTEST(Calculations!CQ239:DB239,Calculations!CE239:CP239,2,2)),"N/A",TTEST(Calculations!CQ239:DB239,Calculations!CE239:CP239,2,2)))</f>
        <v>2.7113636287429093E-5</v>
      </c>
      <c r="I238" s="19">
        <f t="shared" si="14"/>
        <v>-107.68449045769374</v>
      </c>
      <c r="J238" s="22" t="str">
        <f>IF(AND('Test Sample Data'!O238&gt;=35,'Control Sample Data'!O238&gt;=35),"C",IF(AND('Test Sample Data'!O238&gt;=30,'Control Sample Data'!O238&gt;=30, OR(H238&gt;=0.05, H238="N/A")),"B",IF(OR(AND('Test Sample Data'!O238&gt;=30,'Control Sample Data'!O238&lt;=30), AND('Test Sample Data'!O238&lt;=30,'Control Sample Data'!O238&gt;=30)),"A","OKAY")))</f>
        <v>OKAY</v>
      </c>
    </row>
    <row r="239" spans="1:10" ht="15" customHeight="1" x14ac:dyDescent="0.3">
      <c r="A239" s="17" t="str">
        <f>'Gene Table'!D239</f>
        <v>RNF2</v>
      </c>
      <c r="B239" s="18" t="s">
        <v>27020</v>
      </c>
      <c r="C239" s="19">
        <f>Calculations!CA240</f>
        <v>8.4693333333333332</v>
      </c>
      <c r="D239" s="19">
        <f>Calculations!CB240</f>
        <v>13.865333333333334</v>
      </c>
      <c r="E239" s="20">
        <f t="shared" si="15"/>
        <v>2.8214777083553186E-3</v>
      </c>
      <c r="F239" s="20">
        <f t="shared" si="16"/>
        <v>6.7006782823625545E-5</v>
      </c>
      <c r="G239" s="19">
        <f t="shared" si="17"/>
        <v>42.107344800928267</v>
      </c>
      <c r="H239" s="21">
        <f>IF(OR(COUNT(Calculations!CE240:CP240)&lt;3,COUNT(Calculations!CQ240:DB240)&lt;3),"N/A",IF(ISERROR(TTEST(Calculations!CQ240:DB240,Calculations!CE240:CP240,2,2)),"N/A",TTEST(Calculations!CQ240:DB240,Calculations!CE240:CP240,2,2)))</f>
        <v>0.3739027727877709</v>
      </c>
      <c r="I239" s="19">
        <f t="shared" si="14"/>
        <v>42.107344800928267</v>
      </c>
      <c r="J239" s="22" t="str">
        <f>IF(AND('Test Sample Data'!O239&gt;=35,'Control Sample Data'!O239&gt;=35),"C",IF(AND('Test Sample Data'!O239&gt;=30,'Control Sample Data'!O239&gt;=30, OR(H239&gt;=0.05, H239="N/A")),"B",IF(OR(AND('Test Sample Data'!O239&gt;=30,'Control Sample Data'!O239&lt;=30), AND('Test Sample Data'!O239&lt;=30,'Control Sample Data'!O239&gt;=30)),"A","OKAY")))</f>
        <v>A</v>
      </c>
    </row>
    <row r="240" spans="1:10" ht="15" customHeight="1" x14ac:dyDescent="0.3">
      <c r="A240" s="17" t="str">
        <f>'Gene Table'!D240</f>
        <v>RNF20</v>
      </c>
      <c r="B240" s="18" t="s">
        <v>27021</v>
      </c>
      <c r="C240" s="19">
        <f>Calculations!CA241</f>
        <v>7.2726666666666659</v>
      </c>
      <c r="D240" s="19">
        <f>Calculations!CB241</f>
        <v>7.7353333333333341</v>
      </c>
      <c r="E240" s="20">
        <f t="shared" si="15"/>
        <v>6.467094169035569E-3</v>
      </c>
      <c r="F240" s="20">
        <f t="shared" si="16"/>
        <v>4.6928064246809422E-3</v>
      </c>
      <c r="G240" s="19">
        <f t="shared" si="17"/>
        <v>1.3780867105498089</v>
      </c>
      <c r="H240" s="21">
        <f>IF(OR(COUNT(Calculations!CE241:CP241)&lt;3,COUNT(Calculations!CQ241:DB241)&lt;3),"N/A",IF(ISERROR(TTEST(Calculations!CQ241:DB241,Calculations!CE241:CP241,2,2)),"N/A",TTEST(Calculations!CQ241:DB241,Calculations!CE241:CP241,2,2)))</f>
        <v>0.22791628559094748</v>
      </c>
      <c r="I240" s="19">
        <f t="shared" si="14"/>
        <v>1.3780867105498089</v>
      </c>
      <c r="J240" s="22" t="str">
        <f>IF(AND('Test Sample Data'!O240&gt;=35,'Control Sample Data'!O240&gt;=35),"C",IF(AND('Test Sample Data'!O240&gt;=30,'Control Sample Data'!O240&gt;=30, OR(H240&gt;=0.05, H240="N/A")),"B",IF(OR(AND('Test Sample Data'!O240&gt;=30,'Control Sample Data'!O240&lt;=30), AND('Test Sample Data'!O240&lt;=30,'Control Sample Data'!O240&gt;=30)),"A","OKAY")))</f>
        <v>OKAY</v>
      </c>
    </row>
    <row r="241" spans="1:10" ht="15" customHeight="1" x14ac:dyDescent="0.3">
      <c r="A241" s="17" t="str">
        <f>'Gene Table'!D241</f>
        <v>RNF207</v>
      </c>
      <c r="B241" s="18" t="s">
        <v>27022</v>
      </c>
      <c r="C241" s="19">
        <f>Calculations!CA242</f>
        <v>6.6426666666666661</v>
      </c>
      <c r="D241" s="19">
        <f>Calculations!CB242</f>
        <v>8.5886666666666667</v>
      </c>
      <c r="E241" s="20">
        <f t="shared" si="15"/>
        <v>1.0008248545941557E-2</v>
      </c>
      <c r="F241" s="20">
        <f t="shared" si="16"/>
        <v>2.5974889612243443E-3</v>
      </c>
      <c r="G241" s="19">
        <f t="shared" si="17"/>
        <v>3.8530475760805927</v>
      </c>
      <c r="H241" s="21">
        <f>IF(OR(COUNT(Calculations!CE242:CP242)&lt;3,COUNT(Calculations!CQ242:DB242)&lt;3),"N/A",IF(ISERROR(TTEST(Calculations!CQ242:DB242,Calculations!CE242:CP242,2,2)),"N/A",TTEST(Calculations!CQ242:DB242,Calculations!CE242:CP242,2,2)))</f>
        <v>0.36318619052512435</v>
      </c>
      <c r="I241" s="19">
        <f t="shared" si="14"/>
        <v>3.8530475760805927</v>
      </c>
      <c r="J241" s="22" t="str">
        <f>IF(AND('Test Sample Data'!O241&gt;=35,'Control Sample Data'!O241&gt;=35),"C",IF(AND('Test Sample Data'!O241&gt;=30,'Control Sample Data'!O241&gt;=30, OR(H241&gt;=0.05, H241="N/A")),"B",IF(OR(AND('Test Sample Data'!O241&gt;=30,'Control Sample Data'!O241&lt;=30), AND('Test Sample Data'!O241&lt;=30,'Control Sample Data'!O241&gt;=30)),"A","OKAY")))</f>
        <v>OKAY</v>
      </c>
    </row>
    <row r="242" spans="1:10" ht="15" customHeight="1" x14ac:dyDescent="0.3">
      <c r="A242" s="17" t="str">
        <f>'Gene Table'!D242</f>
        <v>RNF208</v>
      </c>
      <c r="B242" s="18" t="s">
        <v>27023</v>
      </c>
      <c r="C242" s="19">
        <f>Calculations!CA243</f>
        <v>6.4659999999999984</v>
      </c>
      <c r="D242" s="19">
        <f>Calculations!CB243</f>
        <v>9.7053333333333338</v>
      </c>
      <c r="E242" s="20">
        <f t="shared" si="15"/>
        <v>1.131201697171532E-2</v>
      </c>
      <c r="F242" s="20">
        <f t="shared" si="16"/>
        <v>1.197853065798965E-3</v>
      </c>
      <c r="G242" s="19">
        <f t="shared" si="17"/>
        <v>9.4435764241002573</v>
      </c>
      <c r="H242" s="21">
        <f>IF(OR(COUNT(Calculations!CE243:CP243)&lt;3,COUNT(Calculations!CQ243:DB243)&lt;3),"N/A",IF(ISERROR(TTEST(Calculations!CQ243:DB243,Calculations!CE243:CP243,2,2)),"N/A",TTEST(Calculations!CQ243:DB243,Calculations!CE243:CP243,2,2)))</f>
        <v>0.37387082445757697</v>
      </c>
      <c r="I242" s="19">
        <f t="shared" si="14"/>
        <v>9.4435764241002573</v>
      </c>
      <c r="J242" s="22" t="str">
        <f>IF(AND('Test Sample Data'!O242&gt;=35,'Control Sample Data'!O242&gt;=35),"C",IF(AND('Test Sample Data'!O242&gt;=30,'Control Sample Data'!O242&gt;=30, OR(H242&gt;=0.05, H242="N/A")),"B",IF(OR(AND('Test Sample Data'!O242&gt;=30,'Control Sample Data'!O242&lt;=30), AND('Test Sample Data'!O242&lt;=30,'Control Sample Data'!O242&gt;=30)),"A","OKAY")))</f>
        <v>A</v>
      </c>
    </row>
    <row r="243" spans="1:10" ht="15" customHeight="1" x14ac:dyDescent="0.3">
      <c r="A243" s="17" t="str">
        <f>'Gene Table'!D243</f>
        <v>RNF212</v>
      </c>
      <c r="B243" s="18" t="s">
        <v>27024</v>
      </c>
      <c r="C243" s="19">
        <f>Calculations!CA244</f>
        <v>6.1226666666666647</v>
      </c>
      <c r="D243" s="19">
        <f>Calculations!CB244</f>
        <v>12.61866666666667</v>
      </c>
      <c r="E243" s="20">
        <f t="shared" si="15"/>
        <v>1.4351380525899677E-2</v>
      </c>
      <c r="F243" s="20">
        <f t="shared" si="16"/>
        <v>1.5900208821131859E-4</v>
      </c>
      <c r="G243" s="19">
        <f t="shared" si="17"/>
        <v>90.259069471001268</v>
      </c>
      <c r="H243" s="21">
        <f>IF(OR(COUNT(Calculations!CE244:CP244)&lt;3,COUNT(Calculations!CQ244:DB244)&lt;3),"N/A",IF(ISERROR(TTEST(Calculations!CQ244:DB244,Calculations!CE244:CP244,2,2)),"N/A",TTEST(Calculations!CQ244:DB244,Calculations!CE244:CP244,2,2)))</f>
        <v>0.37377356696974851</v>
      </c>
      <c r="I243" s="19">
        <f t="shared" si="14"/>
        <v>90.259069471001268</v>
      </c>
      <c r="J243" s="22" t="str">
        <f>IF(AND('Test Sample Data'!O243&gt;=35,'Control Sample Data'!O243&gt;=35),"C",IF(AND('Test Sample Data'!O243&gt;=30,'Control Sample Data'!O243&gt;=30, OR(H243&gt;=0.05, H243="N/A")),"B",IF(OR(AND('Test Sample Data'!O243&gt;=30,'Control Sample Data'!O243&lt;=30), AND('Test Sample Data'!O243&lt;=30,'Control Sample Data'!O243&gt;=30)),"A","OKAY")))</f>
        <v>A</v>
      </c>
    </row>
    <row r="244" spans="1:10" ht="15" customHeight="1" x14ac:dyDescent="0.3">
      <c r="A244" s="17" t="str">
        <f>'Gene Table'!D244</f>
        <v>RNF215</v>
      </c>
      <c r="B244" s="18" t="s">
        <v>27025</v>
      </c>
      <c r="C244" s="19">
        <f>Calculations!CA245</f>
        <v>7.4693333333333314</v>
      </c>
      <c r="D244" s="19">
        <f>Calculations!CB245</f>
        <v>6.9353333333333325</v>
      </c>
      <c r="E244" s="20">
        <f t="shared" si="15"/>
        <v>5.6429554167106433E-3</v>
      </c>
      <c r="F244" s="20">
        <f t="shared" si="16"/>
        <v>8.1706505528913367E-3</v>
      </c>
      <c r="G244" s="19">
        <f t="shared" si="17"/>
        <v>0.69063722407192885</v>
      </c>
      <c r="H244" s="21">
        <f>IF(OR(COUNT(Calculations!CE245:CP245)&lt;3,COUNT(Calculations!CQ245:DB245)&lt;3),"N/A",IF(ISERROR(TTEST(Calculations!CQ245:DB245,Calculations!CE245:CP245,2,2)),"N/A",TTEST(Calculations!CQ245:DB245,Calculations!CE245:CP245,2,2)))</f>
        <v>0.18472569734764638</v>
      </c>
      <c r="I244" s="19">
        <f t="shared" si="14"/>
        <v>-1.4479381723795581</v>
      </c>
      <c r="J244" s="22" t="str">
        <f>IF(AND('Test Sample Data'!O244&gt;=35,'Control Sample Data'!O244&gt;=35),"C",IF(AND('Test Sample Data'!O244&gt;=30,'Control Sample Data'!O244&gt;=30, OR(H244&gt;=0.05, H244="N/A")),"B",IF(OR(AND('Test Sample Data'!O244&gt;=30,'Control Sample Data'!O244&lt;=30), AND('Test Sample Data'!O244&lt;=30,'Control Sample Data'!O244&gt;=30)),"A","OKAY")))</f>
        <v>OKAY</v>
      </c>
    </row>
    <row r="245" spans="1:10" ht="15" customHeight="1" x14ac:dyDescent="0.3">
      <c r="A245" s="17" t="str">
        <f>'Gene Table'!D245</f>
        <v>RNF216</v>
      </c>
      <c r="B245" s="18" t="s">
        <v>27026</v>
      </c>
      <c r="C245" s="19">
        <f>Calculations!CA246</f>
        <v>2.4526666666666657</v>
      </c>
      <c r="D245" s="19">
        <f>Calculations!CB246</f>
        <v>8.8553333333333324</v>
      </c>
      <c r="E245" s="20">
        <f t="shared" si="15"/>
        <v>0.18267274880964857</v>
      </c>
      <c r="F245" s="20">
        <f t="shared" si="16"/>
        <v>2.1591312593822404E-3</v>
      </c>
      <c r="G245" s="19">
        <f t="shared" si="17"/>
        <v>84.604744623962304</v>
      </c>
      <c r="H245" s="21">
        <f>IF(OR(COUNT(Calculations!CE246:CP246)&lt;3,COUNT(Calculations!CQ246:DB246)&lt;3),"N/A",IF(ISERROR(TTEST(Calculations!CQ246:DB246,Calculations!CE246:CP246,2,2)),"N/A",TTEST(Calculations!CQ246:DB246,Calculations!CE246:CP246,2,2)))</f>
        <v>0.37375772268340851</v>
      </c>
      <c r="I245" s="19">
        <f t="shared" si="14"/>
        <v>84.604744623962304</v>
      </c>
      <c r="J245" s="22" t="str">
        <f>IF(AND('Test Sample Data'!O245&gt;=35,'Control Sample Data'!O245&gt;=35),"C",IF(AND('Test Sample Data'!O245&gt;=30,'Control Sample Data'!O245&gt;=30, OR(H245&gt;=0.05, H245="N/A")),"B",IF(OR(AND('Test Sample Data'!O245&gt;=30,'Control Sample Data'!O245&lt;=30), AND('Test Sample Data'!O245&lt;=30,'Control Sample Data'!O245&gt;=30)),"A","OKAY")))</f>
        <v>OKAY</v>
      </c>
    </row>
    <row r="246" spans="1:10" ht="15" customHeight="1" x14ac:dyDescent="0.3">
      <c r="A246" s="17" t="str">
        <f>'Gene Table'!D246</f>
        <v>RNF219</v>
      </c>
      <c r="B246" s="18" t="s">
        <v>27027</v>
      </c>
      <c r="C246" s="19">
        <f>Calculations!CA247</f>
        <v>4.1493333333333338</v>
      </c>
      <c r="D246" s="19">
        <f>Calculations!CB247</f>
        <v>11.421999999999997</v>
      </c>
      <c r="E246" s="20">
        <f t="shared" si="15"/>
        <v>5.6354189062157674E-2</v>
      </c>
      <c r="F246" s="20">
        <f t="shared" si="16"/>
        <v>3.6444784748460853E-4</v>
      </c>
      <c r="G246" s="19">
        <f t="shared" si="17"/>
        <v>154.62895295200678</v>
      </c>
      <c r="H246" s="21">
        <f>IF(OR(COUNT(Calculations!CE247:CP247)&lt;3,COUNT(Calculations!CQ247:DB247)&lt;3),"N/A",IF(ISERROR(TTEST(Calculations!CQ247:DB247,Calculations!CE247:CP247,2,2)),"N/A",TTEST(Calculations!CQ247:DB247,Calculations!CE247:CP247,2,2)))</f>
        <v>0.37143735921310012</v>
      </c>
      <c r="I246" s="19">
        <f t="shared" si="14"/>
        <v>154.62895295200678</v>
      </c>
      <c r="J246" s="22" t="str">
        <f>IF(AND('Test Sample Data'!O246&gt;=35,'Control Sample Data'!O246&gt;=35),"C",IF(AND('Test Sample Data'!O246&gt;=30,'Control Sample Data'!O246&gt;=30, OR(H246&gt;=0.05, H246="N/A")),"B",IF(OR(AND('Test Sample Data'!O246&gt;=30,'Control Sample Data'!O246&lt;=30), AND('Test Sample Data'!O246&lt;=30,'Control Sample Data'!O246&gt;=30)),"A","OKAY")))</f>
        <v>A</v>
      </c>
    </row>
    <row r="247" spans="1:10" ht="15" customHeight="1" x14ac:dyDescent="0.3">
      <c r="A247" s="17" t="str">
        <f>'Gene Table'!D247</f>
        <v>RNF220</v>
      </c>
      <c r="B247" s="18" t="s">
        <v>27028</v>
      </c>
      <c r="C247" s="19">
        <f>Calculations!CA248</f>
        <v>5.6026666666666651</v>
      </c>
      <c r="D247" s="19">
        <f>Calculations!CB248</f>
        <v>8.9986666666666668</v>
      </c>
      <c r="E247" s="20">
        <f t="shared" si="15"/>
        <v>2.0579237421385978E-2</v>
      </c>
      <c r="F247" s="20">
        <f t="shared" si="16"/>
        <v>1.9549309051595473E-3</v>
      </c>
      <c r="G247" s="19">
        <f t="shared" si="17"/>
        <v>10.526836200232074</v>
      </c>
      <c r="H247" s="21">
        <f>IF(OR(COUNT(Calculations!CE248:CP248)&lt;3,COUNT(Calculations!CQ248:DB248)&lt;3),"N/A",IF(ISERROR(TTEST(Calculations!CQ248:DB248,Calculations!CE248:CP248,2,2)),"N/A",TTEST(Calculations!CQ248:DB248,Calculations!CE248:CP248,2,2)))</f>
        <v>0.3736818224181539</v>
      </c>
      <c r="I247" s="19">
        <f t="shared" si="14"/>
        <v>10.526836200232074</v>
      </c>
      <c r="J247" s="22" t="str">
        <f>IF(AND('Test Sample Data'!O247&gt;=35,'Control Sample Data'!O247&gt;=35),"C",IF(AND('Test Sample Data'!O247&gt;=30,'Control Sample Data'!O247&gt;=30, OR(H247&gt;=0.05, H247="N/A")),"B",IF(OR(AND('Test Sample Data'!O247&gt;=30,'Control Sample Data'!O247&lt;=30), AND('Test Sample Data'!O247&lt;=30,'Control Sample Data'!O247&gt;=30)),"A","OKAY")))</f>
        <v>A</v>
      </c>
    </row>
    <row r="248" spans="1:10" ht="15" customHeight="1" x14ac:dyDescent="0.3">
      <c r="A248" s="17" t="str">
        <f>'Gene Table'!D248</f>
        <v>RNF24</v>
      </c>
      <c r="B248" s="18" t="s">
        <v>27029</v>
      </c>
      <c r="C248" s="19">
        <f>Calculations!CA249</f>
        <v>4.8793333333333324</v>
      </c>
      <c r="D248" s="19">
        <f>Calculations!CB249</f>
        <v>13.008666666666665</v>
      </c>
      <c r="E248" s="20">
        <f t="shared" si="15"/>
        <v>3.3976161147157402E-2</v>
      </c>
      <c r="F248" s="20">
        <f t="shared" si="16"/>
        <v>1.2133920068824265E-4</v>
      </c>
      <c r="G248" s="19">
        <f t="shared" si="17"/>
        <v>280.00976563585999</v>
      </c>
      <c r="H248" s="21">
        <f>IF(OR(COUNT(Calculations!CE249:CP249)&lt;3,COUNT(Calculations!CQ249:DB249)&lt;3),"N/A",IF(ISERROR(TTEST(Calculations!CQ249:DB249,Calculations!CE249:CP249,2,2)),"N/A",TTEST(Calculations!CQ249:DB249,Calculations!CE249:CP249,2,2)))</f>
        <v>0.35637937640227146</v>
      </c>
      <c r="I248" s="19">
        <f t="shared" si="14"/>
        <v>280.00976563585999</v>
      </c>
      <c r="J248" s="22" t="str">
        <f>IF(AND('Test Sample Data'!O248&gt;=35,'Control Sample Data'!O248&gt;=35),"C",IF(AND('Test Sample Data'!O248&gt;=30,'Control Sample Data'!O248&gt;=30, OR(H248&gt;=0.05, H248="N/A")),"B",IF(OR(AND('Test Sample Data'!O248&gt;=30,'Control Sample Data'!O248&lt;=30), AND('Test Sample Data'!O248&lt;=30,'Control Sample Data'!O248&gt;=30)),"A","OKAY")))</f>
        <v>A</v>
      </c>
    </row>
    <row r="249" spans="1:10" ht="15" customHeight="1" x14ac:dyDescent="0.3">
      <c r="A249" s="17" t="str">
        <f>'Gene Table'!D249</f>
        <v>RNF26</v>
      </c>
      <c r="B249" s="18" t="s">
        <v>27030</v>
      </c>
      <c r="C249" s="19">
        <f>Calculations!CA250</f>
        <v>7.4393333333333329</v>
      </c>
      <c r="D249" s="19">
        <f>Calculations!CB250</f>
        <v>3.9186666666666667</v>
      </c>
      <c r="E249" s="20">
        <f t="shared" si="15"/>
        <v>5.7615259052866486E-3</v>
      </c>
      <c r="F249" s="20">
        <f t="shared" si="16"/>
        <v>6.6124711513748158E-2</v>
      </c>
      <c r="G249" s="19">
        <f t="shared" si="17"/>
        <v>8.7131206675869655E-2</v>
      </c>
      <c r="H249" s="21">
        <f>IF(OR(COUNT(Calculations!CE250:CP250)&lt;3,COUNT(Calculations!CQ250:DB250)&lt;3),"N/A",IF(ISERROR(TTEST(Calculations!CQ250:DB250,Calculations!CE250:CP250,2,2)),"N/A",TTEST(Calculations!CQ250:DB250,Calculations!CE250:CP250,2,2)))</f>
        <v>6.4857513796692662E-2</v>
      </c>
      <c r="I249" s="19">
        <f t="shared" si="14"/>
        <v>-11.476944233310412</v>
      </c>
      <c r="J249" s="22" t="str">
        <f>IF(AND('Test Sample Data'!O249&gt;=35,'Control Sample Data'!O249&gt;=35),"C",IF(AND('Test Sample Data'!O249&gt;=30,'Control Sample Data'!O249&gt;=30, OR(H249&gt;=0.05, H249="N/A")),"B",IF(OR(AND('Test Sample Data'!O249&gt;=30,'Control Sample Data'!O249&lt;=30), AND('Test Sample Data'!O249&lt;=30,'Control Sample Data'!O249&gt;=30)),"A","OKAY")))</f>
        <v>OKAY</v>
      </c>
    </row>
    <row r="250" spans="1:10" ht="15" customHeight="1" x14ac:dyDescent="0.3">
      <c r="A250" s="17" t="str">
        <f>'Gene Table'!D250</f>
        <v>RNF31</v>
      </c>
      <c r="B250" s="18" t="s">
        <v>27031</v>
      </c>
      <c r="C250" s="19">
        <f>Calculations!CA251</f>
        <v>3.6993333333333318</v>
      </c>
      <c r="D250" s="19">
        <f>Calculations!CB251</f>
        <v>13.421999999999997</v>
      </c>
      <c r="E250" s="20">
        <f t="shared" si="15"/>
        <v>7.6982090895655719E-2</v>
      </c>
      <c r="F250" s="20">
        <f t="shared" si="16"/>
        <v>9.1111961871152188E-5</v>
      </c>
      <c r="G250" s="19">
        <f t="shared" si="17"/>
        <v>844.9174983688913</v>
      </c>
      <c r="H250" s="21">
        <f>IF(OR(COUNT(Calculations!CE251:CP251)&lt;3,COUNT(Calculations!CQ251:DB251)&lt;3),"N/A",IF(ISERROR(TTEST(Calculations!CQ251:DB251,Calculations!CE251:CP251,2,2)),"N/A",TTEST(Calculations!CQ251:DB251,Calculations!CE251:CP251,2,2)))</f>
        <v>0.36554644521935425</v>
      </c>
      <c r="I250" s="19">
        <f t="shared" si="14"/>
        <v>844.9174983688913</v>
      </c>
      <c r="J250" s="22" t="str">
        <f>IF(AND('Test Sample Data'!O250&gt;=35,'Control Sample Data'!O250&gt;=35),"C",IF(AND('Test Sample Data'!O250&gt;=30,'Control Sample Data'!O250&gt;=30, OR(H250&gt;=0.05, H250="N/A")),"B",IF(OR(AND('Test Sample Data'!O250&gt;=30,'Control Sample Data'!O250&lt;=30), AND('Test Sample Data'!O250&lt;=30,'Control Sample Data'!O250&gt;=30)),"A","OKAY")))</f>
        <v>A</v>
      </c>
    </row>
    <row r="251" spans="1:10" ht="15" customHeight="1" x14ac:dyDescent="0.3">
      <c r="A251" s="17" t="str">
        <f>'Gene Table'!D251</f>
        <v>RNF34</v>
      </c>
      <c r="B251" s="18" t="s">
        <v>27032</v>
      </c>
      <c r="C251" s="19">
        <f>Calculations!CA252</f>
        <v>8.525999999999998</v>
      </c>
      <c r="D251" s="19">
        <f>Calculations!CB252</f>
        <v>11.171999999999999</v>
      </c>
      <c r="E251" s="20">
        <f t="shared" si="15"/>
        <v>2.7128029995412352E-3</v>
      </c>
      <c r="F251" s="20">
        <f t="shared" si="16"/>
        <v>4.3340397327612236E-4</v>
      </c>
      <c r="G251" s="19">
        <f t="shared" si="17"/>
        <v>6.2592942538920937</v>
      </c>
      <c r="H251" s="21">
        <f>IF(OR(COUNT(Calculations!CE252:CP252)&lt;3,COUNT(Calculations!CQ252:DB252)&lt;3),"N/A",IF(ISERROR(TTEST(Calculations!CQ252:DB252,Calculations!CE252:CP252,2,2)),"N/A",TTEST(Calculations!CQ252:DB252,Calculations!CE252:CP252,2,2)))</f>
        <v>0.29390496241557329</v>
      </c>
      <c r="I251" s="19">
        <f t="shared" si="14"/>
        <v>6.2592942538920937</v>
      </c>
      <c r="J251" s="22" t="str">
        <f>IF(AND('Test Sample Data'!O251&gt;=35,'Control Sample Data'!O251&gt;=35),"C",IF(AND('Test Sample Data'!O251&gt;=30,'Control Sample Data'!O251&gt;=30, OR(H251&gt;=0.05, H251="N/A")),"B",IF(OR(AND('Test Sample Data'!O251&gt;=30,'Control Sample Data'!O251&lt;=30), AND('Test Sample Data'!O251&lt;=30,'Control Sample Data'!O251&gt;=30)),"A","OKAY")))</f>
        <v>A</v>
      </c>
    </row>
    <row r="252" spans="1:10" ht="15" customHeight="1" x14ac:dyDescent="0.3">
      <c r="A252" s="17" t="str">
        <f>'Gene Table'!D252</f>
        <v>RNF38</v>
      </c>
      <c r="B252" s="18" t="s">
        <v>27033</v>
      </c>
      <c r="C252" s="19">
        <f>Calculations!CA253</f>
        <v>3.1459999999999995</v>
      </c>
      <c r="D252" s="19">
        <f>Calculations!CB253</f>
        <v>8.2620000000000005</v>
      </c>
      <c r="E252" s="20">
        <f t="shared" si="15"/>
        <v>0.11296909084388577</v>
      </c>
      <c r="F252" s="20">
        <f t="shared" si="16"/>
        <v>3.2575431399412651E-3</v>
      </c>
      <c r="G252" s="19">
        <f t="shared" si="17"/>
        <v>34.679230939032983</v>
      </c>
      <c r="H252" s="21">
        <f>IF(OR(COUNT(Calculations!CE253:CP253)&lt;3,COUNT(Calculations!CQ253:DB253)&lt;3),"N/A",IF(ISERROR(TTEST(Calculations!CQ253:DB253,Calculations!CE253:CP253,2,2)),"N/A",TTEST(Calculations!CQ253:DB253,Calculations!CE253:CP253,2,2)))</f>
        <v>0.2306861779245207</v>
      </c>
      <c r="I252" s="19">
        <f t="shared" si="14"/>
        <v>34.679230939032983</v>
      </c>
      <c r="J252" s="22" t="str">
        <f>IF(AND('Test Sample Data'!O252&gt;=35,'Control Sample Data'!O252&gt;=35),"C",IF(AND('Test Sample Data'!O252&gt;=30,'Control Sample Data'!O252&gt;=30, OR(H252&gt;=0.05, H252="N/A")),"B",IF(OR(AND('Test Sample Data'!O252&gt;=30,'Control Sample Data'!O252&lt;=30), AND('Test Sample Data'!O252&lt;=30,'Control Sample Data'!O252&gt;=30)),"A","OKAY")))</f>
        <v>OKAY</v>
      </c>
    </row>
    <row r="253" spans="1:10" ht="15" customHeight="1" x14ac:dyDescent="0.3">
      <c r="A253" s="17" t="str">
        <f>'Gene Table'!D253</f>
        <v>RNF4</v>
      </c>
      <c r="B253" s="18" t="s">
        <v>27034</v>
      </c>
      <c r="C253" s="19">
        <f>Calculations!CA254</f>
        <v>1.1259999999999988</v>
      </c>
      <c r="D253" s="19">
        <f>Calculations!CB254</f>
        <v>-1.2580000000000002</v>
      </c>
      <c r="E253" s="20">
        <f t="shared" si="15"/>
        <v>0.45818432233767603</v>
      </c>
      <c r="F253" s="20">
        <f t="shared" si="16"/>
        <v>2.3916395935522483</v>
      </c>
      <c r="G253" s="19">
        <f t="shared" si="17"/>
        <v>0.19157749502597304</v>
      </c>
      <c r="H253" s="21">
        <f>IF(OR(COUNT(Calculations!CE254:CP254)&lt;3,COUNT(Calculations!CQ254:DB254)&lt;3),"N/A",IF(ISERROR(TTEST(Calculations!CQ254:DB254,Calculations!CE254:CP254,2,2)),"N/A",TTEST(Calculations!CQ254:DB254,Calculations!CE254:CP254,2,2)))</f>
        <v>0.37765380215525746</v>
      </c>
      <c r="I253" s="19">
        <f t="shared" si="14"/>
        <v>-5.2198197907558264</v>
      </c>
      <c r="J253" s="22" t="str">
        <f>IF(AND('Test Sample Data'!O253&gt;=35,'Control Sample Data'!O253&gt;=35),"C",IF(AND('Test Sample Data'!O253&gt;=30,'Control Sample Data'!O253&gt;=30, OR(H253&gt;=0.05, H253="N/A")),"B",IF(OR(AND('Test Sample Data'!O253&gt;=30,'Control Sample Data'!O253&lt;=30), AND('Test Sample Data'!O253&lt;=30,'Control Sample Data'!O253&gt;=30)),"A","OKAY")))</f>
        <v>OKAY</v>
      </c>
    </row>
    <row r="254" spans="1:10" ht="15" customHeight="1" x14ac:dyDescent="0.3">
      <c r="A254" s="17" t="str">
        <f>'Gene Table'!D254</f>
        <v>RNF40</v>
      </c>
      <c r="B254" s="18" t="s">
        <v>27035</v>
      </c>
      <c r="C254" s="19">
        <f>Calculations!CA255</f>
        <v>4.8259999999999996</v>
      </c>
      <c r="D254" s="19">
        <f>Calculations!CB255</f>
        <v>3.2353333333333332</v>
      </c>
      <c r="E254" s="20">
        <f t="shared" si="15"/>
        <v>3.5255691795515999E-2</v>
      </c>
      <c r="F254" s="20">
        <f t="shared" si="16"/>
        <v>0.10618608786200616</v>
      </c>
      <c r="G254" s="19">
        <f t="shared" si="17"/>
        <v>0.33201799317941194</v>
      </c>
      <c r="H254" s="21">
        <f>IF(OR(COUNT(Calculations!CE255:CP255)&lt;3,COUNT(Calculations!CQ255:DB255)&lt;3),"N/A",IF(ISERROR(TTEST(Calculations!CQ255:DB255,Calculations!CE255:CP255,2,2)),"N/A",TTEST(Calculations!CQ255:DB255,Calculations!CE255:CP255,2,2)))</f>
        <v>0.28554616252015252</v>
      </c>
      <c r="I254" s="19">
        <f t="shared" si="14"/>
        <v>-3.0118849596793744</v>
      </c>
      <c r="J254" s="22" t="str">
        <f>IF(AND('Test Sample Data'!O254&gt;=35,'Control Sample Data'!O254&gt;=35),"C",IF(AND('Test Sample Data'!O254&gt;=30,'Control Sample Data'!O254&gt;=30, OR(H254&gt;=0.05, H254="N/A")),"B",IF(OR(AND('Test Sample Data'!O254&gt;=30,'Control Sample Data'!O254&lt;=30), AND('Test Sample Data'!O254&lt;=30,'Control Sample Data'!O254&gt;=30)),"A","OKAY")))</f>
        <v>OKAY</v>
      </c>
    </row>
    <row r="255" spans="1:10" ht="15" customHeight="1" x14ac:dyDescent="0.3">
      <c r="A255" s="17" t="str">
        <f>'Gene Table'!D255</f>
        <v>RNF41</v>
      </c>
      <c r="B255" s="18" t="s">
        <v>27036</v>
      </c>
      <c r="C255" s="19">
        <f>Calculations!CA256</f>
        <v>-0.80066666666666697</v>
      </c>
      <c r="D255" s="19">
        <f>Calculations!CB256</f>
        <v>-6.1980000000000004</v>
      </c>
      <c r="E255" s="20">
        <f t="shared" si="15"/>
        <v>1.7419058720715934</v>
      </c>
      <c r="F255" s="20">
        <f t="shared" si="16"/>
        <v>73.414849550474571</v>
      </c>
      <c r="G255" s="19">
        <f t="shared" si="17"/>
        <v>2.3726887444943806E-2</v>
      </c>
      <c r="H255" s="21">
        <f>IF(OR(COUNT(Calculations!CE256:CP256)&lt;3,COUNT(Calculations!CQ256:DB256)&lt;3),"N/A",IF(ISERROR(TTEST(Calculations!CQ256:DB256,Calculations!CE256:CP256,2,2)),"N/A",TTEST(Calculations!CQ256:DB256,Calculations!CE256:CP256,2,2)))</f>
        <v>8.9225979118673318E-2</v>
      </c>
      <c r="I255" s="19">
        <f t="shared" si="14"/>
        <v>-42.14627823899842</v>
      </c>
      <c r="J255" s="22" t="str">
        <f>IF(AND('Test Sample Data'!O255&gt;=35,'Control Sample Data'!O255&gt;=35),"C",IF(AND('Test Sample Data'!O255&gt;=30,'Control Sample Data'!O255&gt;=30, OR(H255&gt;=0.05, H255="N/A")),"B",IF(OR(AND('Test Sample Data'!O255&gt;=30,'Control Sample Data'!O255&lt;=30), AND('Test Sample Data'!O255&lt;=30,'Control Sample Data'!O255&gt;=30)),"A","OKAY")))</f>
        <v>OKAY</v>
      </c>
    </row>
    <row r="256" spans="1:10" ht="15" customHeight="1" x14ac:dyDescent="0.3">
      <c r="A256" s="17" t="str">
        <f>'Gene Table'!D256</f>
        <v>RNF43</v>
      </c>
      <c r="B256" s="18" t="s">
        <v>27037</v>
      </c>
      <c r="C256" s="19">
        <f>Calculations!CA257</f>
        <v>-0.32066666666666777</v>
      </c>
      <c r="D256" s="19">
        <f>Calculations!CB257</f>
        <v>13.865333333333334</v>
      </c>
      <c r="E256" s="20">
        <f t="shared" si="15"/>
        <v>1.2489075334033246</v>
      </c>
      <c r="F256" s="20">
        <f t="shared" si="16"/>
        <v>6.7006782823625545E-5</v>
      </c>
      <c r="G256" s="19">
        <f t="shared" si="17"/>
        <v>18638.524053463127</v>
      </c>
      <c r="H256" s="21">
        <f>IF(OR(COUNT(Calculations!CE257:CP257)&lt;3,COUNT(Calculations!CQ257:DB257)&lt;3),"N/A",IF(ISERROR(TTEST(Calculations!CQ257:DB257,Calculations!CE257:CP257,2,2)),"N/A",TTEST(Calculations!CQ257:DB257,Calculations!CE257:CP257,2,2)))</f>
        <v>0.22947616884424893</v>
      </c>
      <c r="I256" s="19">
        <f t="shared" si="14"/>
        <v>18638.524053463127</v>
      </c>
      <c r="J256" s="22" t="str">
        <f>IF(AND('Test Sample Data'!O256&gt;=35,'Control Sample Data'!O256&gt;=35),"C",IF(AND('Test Sample Data'!O256&gt;=30,'Control Sample Data'!O256&gt;=30, OR(H256&gt;=0.05, H256="N/A")),"B",IF(OR(AND('Test Sample Data'!O256&gt;=30,'Control Sample Data'!O256&lt;=30), AND('Test Sample Data'!O256&lt;=30,'Control Sample Data'!O256&gt;=30)),"A","OKAY")))</f>
        <v>A</v>
      </c>
    </row>
    <row r="257" spans="1:10" ht="15" customHeight="1" x14ac:dyDescent="0.3">
      <c r="A257" s="17" t="str">
        <f>'Gene Table'!D257</f>
        <v>RNF44</v>
      </c>
      <c r="B257" s="18" t="s">
        <v>27038</v>
      </c>
      <c r="C257" s="19">
        <f>Calculations!CA258</f>
        <v>1.1959999999999991</v>
      </c>
      <c r="D257" s="19">
        <f>Calculations!CB258</f>
        <v>13.865333333333334</v>
      </c>
      <c r="E257" s="20">
        <f t="shared" si="15"/>
        <v>0.43648379556688172</v>
      </c>
      <c r="F257" s="20">
        <f t="shared" si="16"/>
        <v>6.7006782823625545E-5</v>
      </c>
      <c r="G257" s="19">
        <f t="shared" si="17"/>
        <v>6514.0240610534784</v>
      </c>
      <c r="H257" s="21">
        <f>IF(OR(COUNT(Calculations!CE258:CP258)&lt;3,COUNT(Calculations!CQ258:DB258)&lt;3),"N/A",IF(ISERROR(TTEST(Calculations!CQ258:DB258,Calculations!CE258:CP258,2,2)),"N/A",TTEST(Calculations!CQ258:DB258,Calculations!CE258:CP258,2,2)))</f>
        <v>0.29312990405907413</v>
      </c>
      <c r="I257" s="19">
        <f t="shared" si="14"/>
        <v>6514.0240610534784</v>
      </c>
      <c r="J257" s="22" t="str">
        <f>IF(AND('Test Sample Data'!O257&gt;=35,'Control Sample Data'!O257&gt;=35),"C",IF(AND('Test Sample Data'!O257&gt;=30,'Control Sample Data'!O257&gt;=30, OR(H257&gt;=0.05, H257="N/A")),"B",IF(OR(AND('Test Sample Data'!O257&gt;=30,'Control Sample Data'!O257&lt;=30), AND('Test Sample Data'!O257&lt;=30,'Control Sample Data'!O257&gt;=30)),"A","OKAY")))</f>
        <v>A</v>
      </c>
    </row>
    <row r="258" spans="1:10" ht="15" customHeight="1" x14ac:dyDescent="0.3">
      <c r="A258" s="17" t="str">
        <f>'Gene Table'!D258</f>
        <v>RNF5</v>
      </c>
      <c r="B258" s="18" t="s">
        <v>27039</v>
      </c>
      <c r="C258" s="19">
        <f>Calculations!CA259</f>
        <v>6.2759999999999998</v>
      </c>
      <c r="D258" s="19">
        <f>Calculations!CB259</f>
        <v>2.0553333333333335</v>
      </c>
      <c r="E258" s="20">
        <f t="shared" si="15"/>
        <v>1.2904338514620627E-2</v>
      </c>
      <c r="F258" s="20">
        <f t="shared" si="16"/>
        <v>0.24059301556294108</v>
      </c>
      <c r="G258" s="19">
        <f t="shared" si="17"/>
        <v>5.3635549163499087E-2</v>
      </c>
      <c r="H258" s="21">
        <f>IF(OR(COUNT(Calculations!CE259:CP259)&lt;3,COUNT(Calculations!CQ259:DB259)&lt;3),"N/A",IF(ISERROR(TTEST(Calculations!CQ259:DB259,Calculations!CE259:CP259,2,2)),"N/A",TTEST(Calculations!CQ259:DB259,Calculations!CE259:CP259,2,2)))</f>
        <v>0.94299827522582813</v>
      </c>
      <c r="I258" s="19">
        <f t="shared" si="14"/>
        <v>-18.644350912706528</v>
      </c>
      <c r="J258" s="22" t="str">
        <f>IF(AND('Test Sample Data'!O258&gt;=35,'Control Sample Data'!O258&gt;=35),"C",IF(AND('Test Sample Data'!O258&gt;=30,'Control Sample Data'!O258&gt;=30, OR(H258&gt;=0.05, H258="N/A")),"B",IF(OR(AND('Test Sample Data'!O258&gt;=30,'Control Sample Data'!O258&lt;=30), AND('Test Sample Data'!O258&lt;=30,'Control Sample Data'!O258&gt;=30)),"A","OKAY")))</f>
        <v>OKAY</v>
      </c>
    </row>
    <row r="259" spans="1:10" ht="15" customHeight="1" x14ac:dyDescent="0.3">
      <c r="A259" s="17" t="str">
        <f>'Gene Table'!D259</f>
        <v>RNF6</v>
      </c>
      <c r="B259" s="18" t="s">
        <v>27040</v>
      </c>
      <c r="C259" s="19">
        <f>Calculations!CA260</f>
        <v>3.7093333333333334</v>
      </c>
      <c r="D259" s="19">
        <f>Calculations!CB260</f>
        <v>13.865333333333334</v>
      </c>
      <c r="E259" s="20">
        <f t="shared" si="15"/>
        <v>7.6450336751527362E-2</v>
      </c>
      <c r="F259" s="20">
        <f t="shared" si="16"/>
        <v>6.7006782823625545E-5</v>
      </c>
      <c r="G259" s="19">
        <f t="shared" si="17"/>
        <v>1140.9342984389957</v>
      </c>
      <c r="H259" s="21">
        <f>IF(OR(COUNT(Calculations!CE260:CP260)&lt;3,COUNT(Calculations!CQ260:DB260)&lt;3),"N/A",IF(ISERROR(TTEST(Calculations!CQ260:DB260,Calculations!CE260:CP260,2,2)),"N/A",TTEST(Calculations!CQ260:DB260,Calculations!CE260:CP260,2,2)))</f>
        <v>0.1581572770076618</v>
      </c>
      <c r="I259" s="19">
        <f t="shared" ref="I259:I322" si="18">IF(G259&gt;1,G259,-1/G259)</f>
        <v>1140.9342984389957</v>
      </c>
      <c r="J259" s="22" t="str">
        <f>IF(AND('Test Sample Data'!O259&gt;=35,'Control Sample Data'!O259&gt;=35),"C",IF(AND('Test Sample Data'!O259&gt;=30,'Control Sample Data'!O259&gt;=30, OR(H259&gt;=0.05, H259="N/A")),"B",IF(OR(AND('Test Sample Data'!O259&gt;=30,'Control Sample Data'!O259&lt;=30), AND('Test Sample Data'!O259&lt;=30,'Control Sample Data'!O259&gt;=30)),"A","OKAY")))</f>
        <v>A</v>
      </c>
    </row>
    <row r="260" spans="1:10" ht="15" customHeight="1" x14ac:dyDescent="0.3">
      <c r="A260" s="17" t="str">
        <f>'Gene Table'!D260</f>
        <v>RNF7</v>
      </c>
      <c r="B260" s="18" t="s">
        <v>27041</v>
      </c>
      <c r="C260" s="19">
        <f>Calculations!CA261</f>
        <v>-0.83066666666666811</v>
      </c>
      <c r="D260" s="19">
        <f>Calculations!CB261</f>
        <v>3.9253333333333331</v>
      </c>
      <c r="E260" s="20">
        <f t="shared" si="15"/>
        <v>1.7785070172256612</v>
      </c>
      <c r="F260" s="20">
        <f t="shared" si="16"/>
        <v>6.5819855374463374E-2</v>
      </c>
      <c r="G260" s="19">
        <f t="shared" si="17"/>
        <v>27.020828397561051</v>
      </c>
      <c r="H260" s="21">
        <f>IF(OR(COUNT(Calculations!CE261:CP261)&lt;3,COUNT(Calculations!CQ261:DB261)&lt;3),"N/A",IF(ISERROR(TTEST(Calculations!CQ261:DB261,Calculations!CE261:CP261,2,2)),"N/A",TTEST(Calculations!CQ261:DB261,Calculations!CE261:CP261,2,2)))</f>
        <v>0.18138648517986999</v>
      </c>
      <c r="I260" s="19">
        <f t="shared" si="18"/>
        <v>27.020828397561051</v>
      </c>
      <c r="J260" s="22" t="str">
        <f>IF(AND('Test Sample Data'!O260&gt;=35,'Control Sample Data'!O260&gt;=35),"C",IF(AND('Test Sample Data'!O260&gt;=30,'Control Sample Data'!O260&gt;=30, OR(H260&gt;=0.05, H260="N/A")),"B",IF(OR(AND('Test Sample Data'!O260&gt;=30,'Control Sample Data'!O260&lt;=30), AND('Test Sample Data'!O260&lt;=30,'Control Sample Data'!O260&gt;=30)),"A","OKAY")))</f>
        <v>OKAY</v>
      </c>
    </row>
    <row r="261" spans="1:10" ht="15" customHeight="1" x14ac:dyDescent="0.3">
      <c r="A261" s="17" t="str">
        <f>'Gene Table'!D261</f>
        <v>RNF8</v>
      </c>
      <c r="B261" s="18" t="s">
        <v>27042</v>
      </c>
      <c r="C261" s="19">
        <f>Calculations!CA262</f>
        <v>-1.0906666666666673</v>
      </c>
      <c r="D261" s="19">
        <f>Calculations!CB262</f>
        <v>0.33199999999999957</v>
      </c>
      <c r="E261" s="20">
        <f t="shared" si="15"/>
        <v>2.129724279143058</v>
      </c>
      <c r="F261" s="20">
        <f t="shared" si="16"/>
        <v>0.794434400096105</v>
      </c>
      <c r="G261" s="19">
        <f t="shared" si="17"/>
        <v>2.6808057139587853</v>
      </c>
      <c r="H261" s="21">
        <f>IF(OR(COUNT(Calculations!CE262:CP262)&lt;3,COUNT(Calculations!CQ262:DB262)&lt;3),"N/A",IF(ISERROR(TTEST(Calculations!CQ262:DB262,Calculations!CE262:CP262,2,2)),"N/A",TTEST(Calculations!CQ262:DB262,Calculations!CE262:CP262,2,2)))</f>
        <v>0.33976527170801563</v>
      </c>
      <c r="I261" s="19">
        <f t="shared" si="18"/>
        <v>2.6808057139587853</v>
      </c>
      <c r="J261" s="22" t="str">
        <f>IF(AND('Test Sample Data'!O261&gt;=35,'Control Sample Data'!O261&gt;=35),"C",IF(AND('Test Sample Data'!O261&gt;=30,'Control Sample Data'!O261&gt;=30, OR(H261&gt;=0.05, H261="N/A")),"B",IF(OR(AND('Test Sample Data'!O261&gt;=30,'Control Sample Data'!O261&lt;=30), AND('Test Sample Data'!O261&lt;=30,'Control Sample Data'!O261&gt;=30)),"A","OKAY")))</f>
        <v>OKAY</v>
      </c>
    </row>
    <row r="262" spans="1:10" ht="15" customHeight="1" x14ac:dyDescent="0.3">
      <c r="A262" s="17" t="str">
        <f>'Gene Table'!D262</f>
        <v>RSPRY1</v>
      </c>
      <c r="B262" s="18" t="s">
        <v>27043</v>
      </c>
      <c r="C262" s="19">
        <f>Calculations!CA263</f>
        <v>8.5093333333333323</v>
      </c>
      <c r="D262" s="19">
        <f>Calculations!CB263</f>
        <v>13.865333333333334</v>
      </c>
      <c r="E262" s="20">
        <f t="shared" si="15"/>
        <v>2.7443242520452803E-3</v>
      </c>
      <c r="F262" s="20">
        <f t="shared" si="16"/>
        <v>6.7006782823625545E-5</v>
      </c>
      <c r="G262" s="19">
        <f t="shared" si="17"/>
        <v>40.955917243017886</v>
      </c>
      <c r="H262" s="21">
        <f>IF(OR(COUNT(Calculations!CE263:CP263)&lt;3,COUNT(Calculations!CQ263:DB263)&lt;3),"N/A",IF(ISERROR(TTEST(Calculations!CQ263:DB263,Calculations!CE263:CP263,2,2)),"N/A",TTEST(Calculations!CQ263:DB263,Calculations!CE263:CP263,2,2)))</f>
        <v>0.37390292947505749</v>
      </c>
      <c r="I262" s="19">
        <f t="shared" si="18"/>
        <v>40.955917243017886</v>
      </c>
      <c r="J262" s="22" t="str">
        <f>IF(AND('Test Sample Data'!O262&gt;=35,'Control Sample Data'!O262&gt;=35),"C",IF(AND('Test Sample Data'!O262&gt;=30,'Control Sample Data'!O262&gt;=30, OR(H262&gt;=0.05, H262="N/A")),"B",IF(OR(AND('Test Sample Data'!O262&gt;=30,'Control Sample Data'!O262&lt;=30), AND('Test Sample Data'!O262&lt;=30,'Control Sample Data'!O262&gt;=30)),"A","OKAY")))</f>
        <v>A</v>
      </c>
    </row>
    <row r="263" spans="1:10" ht="15" customHeight="1" x14ac:dyDescent="0.3">
      <c r="A263" s="17" t="str">
        <f>'Gene Table'!D263</f>
        <v>SHPRH</v>
      </c>
      <c r="B263" s="18" t="s">
        <v>27044</v>
      </c>
      <c r="C263" s="19">
        <f>Calculations!CA264</f>
        <v>-0.1206666666666673</v>
      </c>
      <c r="D263" s="19">
        <f>Calculations!CB264</f>
        <v>7.7086666666666659</v>
      </c>
      <c r="E263" s="20">
        <f t="shared" si="15"/>
        <v>1.0872371567090369</v>
      </c>
      <c r="F263" s="20">
        <f t="shared" si="16"/>
        <v>4.7803545295061547E-3</v>
      </c>
      <c r="G263" s="19">
        <f t="shared" si="17"/>
        <v>227.43860314087547</v>
      </c>
      <c r="H263" s="21">
        <f>IF(OR(COUNT(Calculations!CE264:CP264)&lt;3,COUNT(Calculations!CQ264:DB264)&lt;3),"N/A",IF(ISERROR(TTEST(Calculations!CQ264:DB264,Calculations!CE264:CP264,2,2)),"N/A",TTEST(Calculations!CQ264:DB264,Calculations!CE264:CP264,2,2)))</f>
        <v>0.22596441017376637</v>
      </c>
      <c r="I263" s="19">
        <f t="shared" si="18"/>
        <v>227.43860314087547</v>
      </c>
      <c r="J263" s="22" t="str">
        <f>IF(AND('Test Sample Data'!O263&gt;=35,'Control Sample Data'!O263&gt;=35),"C",IF(AND('Test Sample Data'!O263&gt;=30,'Control Sample Data'!O263&gt;=30, OR(H263&gt;=0.05, H263="N/A")),"B",IF(OR(AND('Test Sample Data'!O263&gt;=30,'Control Sample Data'!O263&lt;=30), AND('Test Sample Data'!O263&lt;=30,'Control Sample Data'!O263&gt;=30)),"A","OKAY")))</f>
        <v>OKAY</v>
      </c>
    </row>
    <row r="264" spans="1:10" ht="15" customHeight="1" x14ac:dyDescent="0.3">
      <c r="A264" s="17" t="str">
        <f>'Gene Table'!D264</f>
        <v>SIAH1</v>
      </c>
      <c r="B264" s="18" t="s">
        <v>27045</v>
      </c>
      <c r="C264" s="19">
        <f>Calculations!CA265</f>
        <v>1.7559999999999991</v>
      </c>
      <c r="D264" s="19">
        <f>Calculations!CB265</f>
        <v>5.7886666666666668</v>
      </c>
      <c r="E264" s="20">
        <f t="shared" si="15"/>
        <v>0.2960679029634084</v>
      </c>
      <c r="F264" s="20">
        <f t="shared" si="16"/>
        <v>1.8089963826794526E-2</v>
      </c>
      <c r="G264" s="19">
        <f t="shared" si="17"/>
        <v>16.366417633454745</v>
      </c>
      <c r="H264" s="21">
        <f>IF(OR(COUNT(Calculations!CE265:CP265)&lt;3,COUNT(Calculations!CQ265:DB265)&lt;3),"N/A",IF(ISERROR(TTEST(Calculations!CQ265:DB265,Calculations!CE265:CP265,2,2)),"N/A",TTEST(Calculations!CQ265:DB265,Calculations!CE265:CP265,2,2)))</f>
        <v>0.19588987343782474</v>
      </c>
      <c r="I264" s="19">
        <f t="shared" si="18"/>
        <v>16.366417633454745</v>
      </c>
      <c r="J264" s="22" t="str">
        <f>IF(AND('Test Sample Data'!O264&gt;=35,'Control Sample Data'!O264&gt;=35),"C",IF(AND('Test Sample Data'!O264&gt;=30,'Control Sample Data'!O264&gt;=30, OR(H264&gt;=0.05, H264="N/A")),"B",IF(OR(AND('Test Sample Data'!O264&gt;=30,'Control Sample Data'!O264&lt;=30), AND('Test Sample Data'!O264&lt;=30,'Control Sample Data'!O264&gt;=30)),"A","OKAY")))</f>
        <v>OKAY</v>
      </c>
    </row>
    <row r="265" spans="1:10" ht="15" customHeight="1" x14ac:dyDescent="0.3">
      <c r="A265" s="17" t="str">
        <f>'Gene Table'!D265</f>
        <v>SIAH2</v>
      </c>
      <c r="B265" s="18" t="s">
        <v>27046</v>
      </c>
      <c r="C265" s="19">
        <f>Calculations!CA266</f>
        <v>1.7993333333333332</v>
      </c>
      <c r="D265" s="19">
        <f>Calculations!CB266</f>
        <v>-2.5646666666666662</v>
      </c>
      <c r="E265" s="20">
        <f t="shared" si="15"/>
        <v>0.28730732225252803</v>
      </c>
      <c r="F265" s="20">
        <f t="shared" si="16"/>
        <v>5.9161829505587926</v>
      </c>
      <c r="G265" s="19">
        <f t="shared" si="17"/>
        <v>4.8562954299003112E-2</v>
      </c>
      <c r="H265" s="21">
        <f>IF(OR(COUNT(Calculations!CE266:CP266)&lt;3,COUNT(Calculations!CQ266:DB266)&lt;3),"N/A",IF(ISERROR(TTEST(Calculations!CQ266:DB266,Calculations!CE266:CP266,2,2)),"N/A",TTEST(Calculations!CQ266:DB266,Calculations!CE266:CP266,2,2)))</f>
        <v>0.1783502330948957</v>
      </c>
      <c r="I265" s="19">
        <f t="shared" si="18"/>
        <v>-20.591827956820325</v>
      </c>
      <c r="J265" s="22" t="str">
        <f>IF(AND('Test Sample Data'!O265&gt;=35,'Control Sample Data'!O265&gt;=35),"C",IF(AND('Test Sample Data'!O265&gt;=30,'Control Sample Data'!O265&gt;=30, OR(H265&gt;=0.05, H265="N/A")),"B",IF(OR(AND('Test Sample Data'!O265&gt;=30,'Control Sample Data'!O265&lt;=30), AND('Test Sample Data'!O265&lt;=30,'Control Sample Data'!O265&gt;=30)),"A","OKAY")))</f>
        <v>OKAY</v>
      </c>
    </row>
    <row r="266" spans="1:10" ht="15" customHeight="1" x14ac:dyDescent="0.3">
      <c r="A266" s="17" t="str">
        <f>'Gene Table'!D266</f>
        <v>SKP1</v>
      </c>
      <c r="B266" s="18" t="s">
        <v>27047</v>
      </c>
      <c r="C266" s="19">
        <f>Calculations!CA267</f>
        <v>5.2559999999999993</v>
      </c>
      <c r="D266" s="19">
        <f>Calculations!CB267</f>
        <v>10.095333333333334</v>
      </c>
      <c r="E266" s="20">
        <f t="shared" si="15"/>
        <v>2.6168952734638342E-2</v>
      </c>
      <c r="F266" s="20">
        <f t="shared" si="16"/>
        <v>9.1411713632865484E-4</v>
      </c>
      <c r="G266" s="19">
        <f t="shared" si="17"/>
        <v>28.627570466231532</v>
      </c>
      <c r="H266" s="21">
        <f>IF(OR(COUNT(Calculations!CE267:CP267)&lt;3,COUNT(Calculations!CQ267:DB267)&lt;3),"N/A",IF(ISERROR(TTEST(Calculations!CQ267:DB267,Calculations!CE267:CP267,2,2)),"N/A",TTEST(Calculations!CQ267:DB267,Calculations!CE267:CP267,2,2)))</f>
        <v>0.37361308733717757</v>
      </c>
      <c r="I266" s="19">
        <f t="shared" si="18"/>
        <v>28.627570466231532</v>
      </c>
      <c r="J266" s="22" t="str">
        <f>IF(AND('Test Sample Data'!O266&gt;=35,'Control Sample Data'!O266&gt;=35),"C",IF(AND('Test Sample Data'!O266&gt;=30,'Control Sample Data'!O266&gt;=30, OR(H266&gt;=0.05, H266="N/A")),"B",IF(OR(AND('Test Sample Data'!O266&gt;=30,'Control Sample Data'!O266&lt;=30), AND('Test Sample Data'!O266&lt;=30,'Control Sample Data'!O266&gt;=30)),"A","OKAY")))</f>
        <v>A</v>
      </c>
    </row>
    <row r="267" spans="1:10" ht="15" customHeight="1" x14ac:dyDescent="0.3">
      <c r="A267" s="17" t="str">
        <f>'Gene Table'!D267</f>
        <v>SKP2</v>
      </c>
      <c r="B267" s="18" t="s">
        <v>27048</v>
      </c>
      <c r="C267" s="19">
        <f>Calculations!CA268</f>
        <v>5.1126666666666658</v>
      </c>
      <c r="D267" s="19">
        <f>Calculations!CB268</f>
        <v>6.9753333333333325</v>
      </c>
      <c r="E267" s="20">
        <f t="shared" si="15"/>
        <v>2.8902404543061165E-2</v>
      </c>
      <c r="F267" s="20">
        <f t="shared" si="16"/>
        <v>7.9472236838466839E-3</v>
      </c>
      <c r="G267" s="19">
        <f t="shared" si="17"/>
        <v>3.6367926326029334</v>
      </c>
      <c r="H267" s="21">
        <f>IF(OR(COUNT(Calculations!CE268:CP268)&lt;3,COUNT(Calculations!CQ268:DB268)&lt;3),"N/A",IF(ISERROR(TTEST(Calculations!CQ268:DB268,Calculations!CE268:CP268,2,2)),"N/A",TTEST(Calculations!CQ268:DB268,Calculations!CE268:CP268,2,2)))</f>
        <v>0.37486583093713266</v>
      </c>
      <c r="I267" s="19">
        <f t="shared" si="18"/>
        <v>3.6367926326029334</v>
      </c>
      <c r="J267" s="22" t="str">
        <f>IF(AND('Test Sample Data'!O267&gt;=35,'Control Sample Data'!O267&gt;=35),"C",IF(AND('Test Sample Data'!O267&gt;=30,'Control Sample Data'!O267&gt;=30, OR(H267&gt;=0.05, H267="N/A")),"B",IF(OR(AND('Test Sample Data'!O267&gt;=30,'Control Sample Data'!O267&lt;=30), AND('Test Sample Data'!O267&lt;=30,'Control Sample Data'!O267&gt;=30)),"A","OKAY")))</f>
        <v>OKAY</v>
      </c>
    </row>
    <row r="268" spans="1:10" ht="15" customHeight="1" x14ac:dyDescent="0.3">
      <c r="A268" s="17" t="str">
        <f>'Gene Table'!D268</f>
        <v>SMURF1</v>
      </c>
      <c r="B268" s="18" t="s">
        <v>27049</v>
      </c>
      <c r="C268" s="19">
        <f>Calculations!CA269</f>
        <v>1.7159999999999986</v>
      </c>
      <c r="D268" s="19">
        <f>Calculations!CB269</f>
        <v>1.9019999999999999</v>
      </c>
      <c r="E268" s="20">
        <f t="shared" si="15"/>
        <v>0.30439150466574683</v>
      </c>
      <c r="F268" s="20">
        <f t="shared" si="16"/>
        <v>0.26757217460665605</v>
      </c>
      <c r="G268" s="19">
        <f t="shared" si="17"/>
        <v>1.1376052278725057</v>
      </c>
      <c r="H268" s="21">
        <f>IF(OR(COUNT(Calculations!CE269:CP269)&lt;3,COUNT(Calculations!CQ269:DB269)&lt;3),"N/A",IF(ISERROR(TTEST(Calculations!CQ269:DB269,Calculations!CE269:CP269,2,2)),"N/A",TTEST(Calculations!CQ269:DB269,Calculations!CE269:CP269,2,2)))</f>
        <v>0.15893452425467575</v>
      </c>
      <c r="I268" s="19">
        <f t="shared" si="18"/>
        <v>1.1376052278725057</v>
      </c>
      <c r="J268" s="22" t="str">
        <f>IF(AND('Test Sample Data'!O268&gt;=35,'Control Sample Data'!O268&gt;=35),"C",IF(AND('Test Sample Data'!O268&gt;=30,'Control Sample Data'!O268&gt;=30, OR(H268&gt;=0.05, H268="N/A")),"B",IF(OR(AND('Test Sample Data'!O268&gt;=30,'Control Sample Data'!O268&lt;=30), AND('Test Sample Data'!O268&lt;=30,'Control Sample Data'!O268&gt;=30)),"A","OKAY")))</f>
        <v>OKAY</v>
      </c>
    </row>
    <row r="269" spans="1:10" ht="15" customHeight="1" x14ac:dyDescent="0.3">
      <c r="A269" s="17" t="str">
        <f>'Gene Table'!D269</f>
        <v>SMURF2</v>
      </c>
      <c r="B269" s="18" t="s">
        <v>27050</v>
      </c>
      <c r="C269" s="19">
        <f>Calculations!CA270</f>
        <v>10.839333333333334</v>
      </c>
      <c r="D269" s="19">
        <f>Calculations!CB270</f>
        <v>13.115333333333334</v>
      </c>
      <c r="E269" s="20">
        <f t="shared" si="15"/>
        <v>5.4580251643886136E-4</v>
      </c>
      <c r="F269" s="20">
        <f t="shared" si="16"/>
        <v>1.1269152694814175E-4</v>
      </c>
      <c r="G269" s="19">
        <f t="shared" si="17"/>
        <v>4.8433323358022129</v>
      </c>
      <c r="H269" s="21">
        <f>IF(OR(COUNT(Calculations!CE270:CP270)&lt;3,COUNT(Calculations!CQ270:DB270)&lt;3),"N/A",IF(ISERROR(TTEST(Calculations!CQ270:DB270,Calculations!CE270:CP270,2,2)),"N/A",TTEST(Calculations!CQ270:DB270,Calculations!CE270:CP270,2,2)))</f>
        <v>0.14423948945437404</v>
      </c>
      <c r="I269" s="19">
        <f t="shared" si="18"/>
        <v>4.8433323358022129</v>
      </c>
      <c r="J269" s="22" t="str">
        <f>IF(AND('Test Sample Data'!O269&gt;=35,'Control Sample Data'!O269&gt;=35),"C",IF(AND('Test Sample Data'!O269&gt;=30,'Control Sample Data'!O269&gt;=30, OR(H269&gt;=0.05, H269="N/A")),"B",IF(OR(AND('Test Sample Data'!O269&gt;=30,'Control Sample Data'!O269&lt;=30), AND('Test Sample Data'!O269&lt;=30,'Control Sample Data'!O269&gt;=30)),"A","OKAY")))</f>
        <v>B</v>
      </c>
    </row>
    <row r="270" spans="1:10" ht="15" customHeight="1" x14ac:dyDescent="0.3">
      <c r="A270" s="17" t="str">
        <f>'Gene Table'!D270</f>
        <v>SOCS1</v>
      </c>
      <c r="B270" s="18" t="s">
        <v>27051</v>
      </c>
      <c r="C270" s="19">
        <f>Calculations!CA271</f>
        <v>7.0459999999999994</v>
      </c>
      <c r="D270" s="19">
        <f>Calculations!CB271</f>
        <v>0.56199999999999994</v>
      </c>
      <c r="E270" s="20">
        <f t="shared" si="15"/>
        <v>7.5673296033330366E-3</v>
      </c>
      <c r="F270" s="20">
        <f t="shared" si="16"/>
        <v>0.6773624887426839</v>
      </c>
      <c r="G270" s="19">
        <f t="shared" si="17"/>
        <v>1.1171757705950721E-2</v>
      </c>
      <c r="H270" s="21">
        <f>IF(OR(COUNT(Calculations!CE271:CP271)&lt;3,COUNT(Calculations!CQ271:DB271)&lt;3),"N/A",IF(ISERROR(TTEST(Calculations!CQ271:DB271,Calculations!CE271:CP271,2,2)),"N/A",TTEST(Calculations!CQ271:DB271,Calculations!CE271:CP271,2,2)))</f>
        <v>6.1218683495863039E-5</v>
      </c>
      <c r="I270" s="19">
        <f t="shared" si="18"/>
        <v>-89.511429295261436</v>
      </c>
      <c r="J270" s="22" t="str">
        <f>IF(AND('Test Sample Data'!O270&gt;=35,'Control Sample Data'!O270&gt;=35),"C",IF(AND('Test Sample Data'!O270&gt;=30,'Control Sample Data'!O270&gt;=30, OR(H270&gt;=0.05, H270="N/A")),"B",IF(OR(AND('Test Sample Data'!O270&gt;=30,'Control Sample Data'!O270&lt;=30), AND('Test Sample Data'!O270&lt;=30,'Control Sample Data'!O270&gt;=30)),"A","OKAY")))</f>
        <v>OKAY</v>
      </c>
    </row>
    <row r="271" spans="1:10" ht="15" customHeight="1" x14ac:dyDescent="0.3">
      <c r="A271" s="17" t="str">
        <f>'Gene Table'!D271</f>
        <v>SOCS2</v>
      </c>
      <c r="B271" s="18" t="s">
        <v>27052</v>
      </c>
      <c r="C271" s="19">
        <f>Calculations!CA272</f>
        <v>10.069333333333333</v>
      </c>
      <c r="D271" s="19">
        <f>Calculations!CB272</f>
        <v>7.9619999999999997</v>
      </c>
      <c r="E271" s="20">
        <f t="shared" si="15"/>
        <v>9.307405390610549E-4</v>
      </c>
      <c r="F271" s="20">
        <f t="shared" si="16"/>
        <v>4.0105060379687493E-3</v>
      </c>
      <c r="G271" s="19">
        <f t="shared" si="17"/>
        <v>0.23207558603563619</v>
      </c>
      <c r="H271" s="21">
        <f>IF(OR(COUNT(Calculations!CE272:CP272)&lt;3,COUNT(Calculations!CQ272:DB272)&lt;3),"N/A",IF(ISERROR(TTEST(Calculations!CQ272:DB272,Calculations!CE272:CP272,2,2)),"N/A",TTEST(Calculations!CQ272:DB272,Calculations!CE272:CP272,2,2)))</f>
        <v>0.6522351561085391</v>
      </c>
      <c r="I271" s="19">
        <f t="shared" si="18"/>
        <v>-4.3089409665282314</v>
      </c>
      <c r="J271" s="22" t="str">
        <f>IF(AND('Test Sample Data'!O271&gt;=35,'Control Sample Data'!O271&gt;=35),"C",IF(AND('Test Sample Data'!O271&gt;=30,'Control Sample Data'!O271&gt;=30, OR(H271&gt;=0.05, H271="N/A")),"B",IF(OR(AND('Test Sample Data'!O271&gt;=30,'Control Sample Data'!O271&lt;=30), AND('Test Sample Data'!O271&lt;=30,'Control Sample Data'!O271&gt;=30)),"A","OKAY")))</f>
        <v>A</v>
      </c>
    </row>
    <row r="272" spans="1:10" ht="15" customHeight="1" x14ac:dyDescent="0.3">
      <c r="A272" s="17" t="str">
        <f>'Gene Table'!D272</f>
        <v>SOCS3</v>
      </c>
      <c r="B272" s="18" t="s">
        <v>27053</v>
      </c>
      <c r="C272" s="19">
        <f>Calculations!CA273</f>
        <v>8.0359999999999996</v>
      </c>
      <c r="D272" s="19">
        <f>Calculations!CB273</f>
        <v>5.1119999999999992</v>
      </c>
      <c r="E272" s="20">
        <f t="shared" si="15"/>
        <v>3.8099822715923519E-3</v>
      </c>
      <c r="F272" s="20">
        <f t="shared" si="16"/>
        <v>2.8915763376182898E-2</v>
      </c>
      <c r="G272" s="19">
        <f t="shared" si="17"/>
        <v>0.13176142791134221</v>
      </c>
      <c r="H272" s="21">
        <f>IF(OR(COUNT(Calculations!CE273:CP273)&lt;3,COUNT(Calculations!CQ273:DB273)&lt;3),"N/A",IF(ISERROR(TTEST(Calculations!CQ273:DB273,Calculations!CE273:CP273,2,2)),"N/A",TTEST(Calculations!CQ273:DB273,Calculations!CE273:CP273,2,2)))</f>
        <v>0.10987514319495902</v>
      </c>
      <c r="I272" s="19">
        <f t="shared" si="18"/>
        <v>-7.5894745211236332</v>
      </c>
      <c r="J272" s="22" t="str">
        <f>IF(AND('Test Sample Data'!O272&gt;=35,'Control Sample Data'!O272&gt;=35),"C",IF(AND('Test Sample Data'!O272&gt;=30,'Control Sample Data'!O272&gt;=30, OR(H272&gt;=0.05, H272="N/A")),"B",IF(OR(AND('Test Sample Data'!O272&gt;=30,'Control Sample Data'!O272&lt;=30), AND('Test Sample Data'!O272&lt;=30,'Control Sample Data'!O272&gt;=30)),"A","OKAY")))</f>
        <v>OKAY</v>
      </c>
    </row>
    <row r="273" spans="1:10" ht="15" customHeight="1" x14ac:dyDescent="0.3">
      <c r="A273" s="17" t="str">
        <f>'Gene Table'!D273</f>
        <v>SOCS4</v>
      </c>
      <c r="B273" s="18" t="s">
        <v>27054</v>
      </c>
      <c r="C273" s="19">
        <f>Calculations!CA274</f>
        <v>7.5759999999999996</v>
      </c>
      <c r="D273" s="19">
        <f>Calculations!CB274</f>
        <v>9.2486666666666668</v>
      </c>
      <c r="E273" s="20">
        <f t="shared" si="15"/>
        <v>5.2407899409463339E-3</v>
      </c>
      <c r="F273" s="20">
        <f t="shared" si="16"/>
        <v>1.6438943902173618E-3</v>
      </c>
      <c r="G273" s="19">
        <f t="shared" si="17"/>
        <v>3.1880332289797382</v>
      </c>
      <c r="H273" s="21">
        <f>IF(OR(COUNT(Calculations!CE274:CP274)&lt;3,COUNT(Calculations!CQ274:DB274)&lt;3),"N/A",IF(ISERROR(TTEST(Calculations!CQ274:DB274,Calculations!CE274:CP274,2,2)),"N/A",TTEST(Calculations!CQ274:DB274,Calculations!CE274:CP274,2,2)))</f>
        <v>0.37401681868412184</v>
      </c>
      <c r="I273" s="19">
        <f t="shared" si="18"/>
        <v>3.1880332289797382</v>
      </c>
      <c r="J273" s="22" t="str">
        <f>IF(AND('Test Sample Data'!O273&gt;=35,'Control Sample Data'!O273&gt;=35),"C",IF(AND('Test Sample Data'!O273&gt;=30,'Control Sample Data'!O273&gt;=30, OR(H273&gt;=0.05, H273="N/A")),"B",IF(OR(AND('Test Sample Data'!O273&gt;=30,'Control Sample Data'!O273&lt;=30), AND('Test Sample Data'!O273&lt;=30,'Control Sample Data'!O273&gt;=30)),"A","OKAY")))</f>
        <v>A</v>
      </c>
    </row>
    <row r="274" spans="1:10" ht="15" customHeight="1" x14ac:dyDescent="0.3">
      <c r="A274" s="17" t="str">
        <f>'Gene Table'!D274</f>
        <v>SOCS5</v>
      </c>
      <c r="B274" s="18" t="s">
        <v>27055</v>
      </c>
      <c r="C274" s="19">
        <f>Calculations!CA275</f>
        <v>3.4793333333333329</v>
      </c>
      <c r="D274" s="19">
        <f>Calculations!CB275</f>
        <v>3.6120000000000005</v>
      </c>
      <c r="E274" s="20">
        <f t="shared" si="15"/>
        <v>8.966362682273768E-2</v>
      </c>
      <c r="F274" s="20">
        <f t="shared" si="16"/>
        <v>8.178612946593812E-2</v>
      </c>
      <c r="G274" s="19">
        <f t="shared" si="17"/>
        <v>1.096318256020177</v>
      </c>
      <c r="H274" s="21">
        <f>IF(OR(COUNT(Calculations!CE275:CP275)&lt;3,COUNT(Calculations!CQ275:DB275)&lt;3),"N/A",IF(ISERROR(TTEST(Calculations!CQ275:DB275,Calculations!CE275:CP275,2,2)),"N/A",TTEST(Calculations!CQ275:DB275,Calculations!CE275:CP275,2,2)))</f>
        <v>0.37892957079852863</v>
      </c>
      <c r="I274" s="19">
        <f t="shared" si="18"/>
        <v>1.096318256020177</v>
      </c>
      <c r="J274" s="22" t="str">
        <f>IF(AND('Test Sample Data'!O274&gt;=35,'Control Sample Data'!O274&gt;=35),"C",IF(AND('Test Sample Data'!O274&gt;=30,'Control Sample Data'!O274&gt;=30, OR(H274&gt;=0.05, H274="N/A")),"B",IF(OR(AND('Test Sample Data'!O274&gt;=30,'Control Sample Data'!O274&lt;=30), AND('Test Sample Data'!O274&lt;=30,'Control Sample Data'!O274&gt;=30)),"A","OKAY")))</f>
        <v>OKAY</v>
      </c>
    </row>
    <row r="275" spans="1:10" ht="15" customHeight="1" x14ac:dyDescent="0.3">
      <c r="A275" s="17" t="str">
        <f>'Gene Table'!D275</f>
        <v>SOCS6</v>
      </c>
      <c r="B275" s="18" t="s">
        <v>27056</v>
      </c>
      <c r="C275" s="19">
        <f>Calculations!CA276</f>
        <v>12.642666666666665</v>
      </c>
      <c r="D275" s="19">
        <f>Calculations!CB276</f>
        <v>13.865333333333334</v>
      </c>
      <c r="E275" s="20">
        <f t="shared" si="15"/>
        <v>1.5637888353033688E-4</v>
      </c>
      <c r="F275" s="20">
        <f t="shared" si="16"/>
        <v>6.7006782823625545E-5</v>
      </c>
      <c r="G275" s="19">
        <f t="shared" si="17"/>
        <v>2.3337769243742907</v>
      </c>
      <c r="H275" s="21">
        <f>IF(OR(COUNT(Calculations!CE276:CP276)&lt;3,COUNT(Calculations!CQ276:DB276)&lt;3),"N/A",IF(ISERROR(TTEST(Calculations!CQ276:DB276,Calculations!CE276:CP276,2,2)),"N/A",TTEST(Calculations!CQ276:DB276,Calculations!CE276:CP276,2,2)))</f>
        <v>0.22886369817044508</v>
      </c>
      <c r="I275" s="19">
        <f t="shared" si="18"/>
        <v>2.3337769243742907</v>
      </c>
      <c r="J275" s="22" t="str">
        <f>IF(AND('Test Sample Data'!O275&gt;=35,'Control Sample Data'!O275&gt;=35),"C",IF(AND('Test Sample Data'!O275&gt;=30,'Control Sample Data'!O275&gt;=30, OR(H275&gt;=0.05, H275="N/A")),"B",IF(OR(AND('Test Sample Data'!O275&gt;=30,'Control Sample Data'!O275&lt;=30), AND('Test Sample Data'!O275&lt;=30,'Control Sample Data'!O275&gt;=30)),"A","OKAY")))</f>
        <v>B</v>
      </c>
    </row>
    <row r="276" spans="1:10" ht="15" customHeight="1" x14ac:dyDescent="0.3">
      <c r="A276" s="17" t="str">
        <f>'Gene Table'!D276</f>
        <v>SPOP</v>
      </c>
      <c r="B276" s="18" t="s">
        <v>27057</v>
      </c>
      <c r="C276" s="19">
        <f>Calculations!CA277</f>
        <v>5.4259999999999984</v>
      </c>
      <c r="D276" s="19">
        <f>Calculations!CB277</f>
        <v>5.7519999999999998</v>
      </c>
      <c r="E276" s="20">
        <f t="shared" si="15"/>
        <v>2.326008211197721E-2</v>
      </c>
      <c r="F276" s="20">
        <f t="shared" si="16"/>
        <v>1.8555619782397038E-2</v>
      </c>
      <c r="G276" s="19">
        <f t="shared" si="17"/>
        <v>1.2535330204406918</v>
      </c>
      <c r="H276" s="21">
        <f>IF(OR(COUNT(Calculations!CE277:CP277)&lt;3,COUNT(Calculations!CQ277:DB277)&lt;3),"N/A",IF(ISERROR(TTEST(Calculations!CQ277:DB277,Calculations!CE277:CP277,2,2)),"N/A",TTEST(Calculations!CQ277:DB277,Calculations!CE277:CP277,2,2)))</f>
        <v>0.3935726615015897</v>
      </c>
      <c r="I276" s="19">
        <f t="shared" si="18"/>
        <v>1.2535330204406918</v>
      </c>
      <c r="J276" s="22" t="str">
        <f>IF(AND('Test Sample Data'!O276&gt;=35,'Control Sample Data'!O276&gt;=35),"C",IF(AND('Test Sample Data'!O276&gt;=30,'Control Sample Data'!O276&gt;=30, OR(H276&gt;=0.05, H276="N/A")),"B",IF(OR(AND('Test Sample Data'!O276&gt;=30,'Control Sample Data'!O276&lt;=30), AND('Test Sample Data'!O276&lt;=30,'Control Sample Data'!O276&gt;=30)),"A","OKAY")))</f>
        <v>OKAY</v>
      </c>
    </row>
    <row r="277" spans="1:10" ht="15" customHeight="1" x14ac:dyDescent="0.3">
      <c r="A277" s="17" t="str">
        <f>'Gene Table'!D277</f>
        <v>SPSB1</v>
      </c>
      <c r="B277" s="18" t="s">
        <v>27058</v>
      </c>
      <c r="C277" s="19">
        <f>Calculations!CA278</f>
        <v>6.7226666666666661</v>
      </c>
      <c r="D277" s="19">
        <f>Calculations!CB278</f>
        <v>5.1520000000000001</v>
      </c>
      <c r="E277" s="20">
        <f t="shared" si="15"/>
        <v>9.4683800672183318E-3</v>
      </c>
      <c r="F277" s="20">
        <f t="shared" si="16"/>
        <v>2.8125060306047247E-2</v>
      </c>
      <c r="G277" s="19">
        <f t="shared" si="17"/>
        <v>0.33665279164512613</v>
      </c>
      <c r="H277" s="21">
        <f>IF(OR(COUNT(Calculations!CE278:CP278)&lt;3,COUNT(Calculations!CQ278:DB278)&lt;3),"N/A",IF(ISERROR(TTEST(Calculations!CQ278:DB278,Calculations!CE278:CP278,2,2)),"N/A",TTEST(Calculations!CQ278:DB278,Calculations!CE278:CP278,2,2)))</f>
        <v>0.40744595540765366</v>
      </c>
      <c r="I277" s="19">
        <f t="shared" si="18"/>
        <v>-2.9704194494074603</v>
      </c>
      <c r="J277" s="22" t="str">
        <f>IF(AND('Test Sample Data'!O277&gt;=35,'Control Sample Data'!O277&gt;=35),"C",IF(AND('Test Sample Data'!O277&gt;=30,'Control Sample Data'!O277&gt;=30, OR(H277&gt;=0.05, H277="N/A")),"B",IF(OR(AND('Test Sample Data'!O277&gt;=30,'Control Sample Data'!O277&lt;=30), AND('Test Sample Data'!O277&lt;=30,'Control Sample Data'!O277&gt;=30)),"A","OKAY")))</f>
        <v>OKAY</v>
      </c>
    </row>
    <row r="278" spans="1:10" ht="15" customHeight="1" x14ac:dyDescent="0.3">
      <c r="A278" s="17" t="str">
        <f>'Gene Table'!D278</f>
        <v>SPSB2</v>
      </c>
      <c r="B278" s="18" t="s">
        <v>27059</v>
      </c>
      <c r="C278" s="19">
        <f>Calculations!CA279</f>
        <v>2.415999999999999</v>
      </c>
      <c r="D278" s="19">
        <f>Calculations!CB279</f>
        <v>1.1320000000000003</v>
      </c>
      <c r="E278" s="20">
        <f t="shared" si="15"/>
        <v>0.18737495021944356</v>
      </c>
      <c r="F278" s="20">
        <f t="shared" si="16"/>
        <v>0.45628274427172583</v>
      </c>
      <c r="G278" s="19">
        <f t="shared" si="17"/>
        <v>0.41065535037603329</v>
      </c>
      <c r="H278" s="21">
        <f>IF(OR(COUNT(Calculations!CE279:CP279)&lt;3,COUNT(Calculations!CQ279:DB279)&lt;3),"N/A",IF(ISERROR(TTEST(Calculations!CQ279:DB279,Calculations!CE279:CP279,2,2)),"N/A",TTEST(Calculations!CQ279:DB279,Calculations!CE279:CP279,2,2)))</f>
        <v>0.34647540858986942</v>
      </c>
      <c r="I278" s="19">
        <f t="shared" si="18"/>
        <v>-2.4351320373259702</v>
      </c>
      <c r="J278" s="22" t="str">
        <f>IF(AND('Test Sample Data'!O278&gt;=35,'Control Sample Data'!O278&gt;=35),"C",IF(AND('Test Sample Data'!O278&gt;=30,'Control Sample Data'!O278&gt;=30, OR(H278&gt;=0.05, H278="N/A")),"B",IF(OR(AND('Test Sample Data'!O278&gt;=30,'Control Sample Data'!O278&lt;=30), AND('Test Sample Data'!O278&lt;=30,'Control Sample Data'!O278&gt;=30)),"A","OKAY")))</f>
        <v>OKAY</v>
      </c>
    </row>
    <row r="279" spans="1:10" ht="15" customHeight="1" x14ac:dyDescent="0.3">
      <c r="A279" s="17" t="str">
        <f>'Gene Table'!D279</f>
        <v>SPSB4</v>
      </c>
      <c r="B279" s="18" t="s">
        <v>27060</v>
      </c>
      <c r="C279" s="19">
        <f>Calculations!CA280</f>
        <v>3.4526666666666661</v>
      </c>
      <c r="D279" s="19">
        <f>Calculations!CB280</f>
        <v>-7.0579999999999998</v>
      </c>
      <c r="E279" s="20">
        <f t="shared" si="15"/>
        <v>9.1336374404824255E-2</v>
      </c>
      <c r="F279" s="20">
        <f t="shared" si="16"/>
        <v>133.25076450356624</v>
      </c>
      <c r="G279" s="19">
        <f t="shared" si="17"/>
        <v>6.8544728238598422E-4</v>
      </c>
      <c r="H279" s="21">
        <f>IF(OR(COUNT(Calculations!CE280:CP280)&lt;3,COUNT(Calculations!CQ280:DB280)&lt;3),"N/A",IF(ISERROR(TTEST(Calculations!CQ280:DB280,Calculations!CE280:CP280,2,2)),"N/A",TTEST(Calculations!CQ280:DB280,Calculations!CE280:CP280,2,2)))</f>
        <v>1.4371291323648314E-2</v>
      </c>
      <c r="I279" s="19">
        <f t="shared" si="18"/>
        <v>-1458.9014001471919</v>
      </c>
      <c r="J279" s="22" t="str">
        <f>IF(AND('Test Sample Data'!O279&gt;=35,'Control Sample Data'!O279&gt;=35),"C",IF(AND('Test Sample Data'!O279&gt;=30,'Control Sample Data'!O279&gt;=30, OR(H279&gt;=0.05, H279="N/A")),"B",IF(OR(AND('Test Sample Data'!O279&gt;=30,'Control Sample Data'!O279&lt;=30), AND('Test Sample Data'!O279&lt;=30,'Control Sample Data'!O279&gt;=30)),"A","OKAY")))</f>
        <v>OKAY</v>
      </c>
    </row>
    <row r="280" spans="1:10" ht="15" customHeight="1" x14ac:dyDescent="0.3">
      <c r="A280" s="17" t="str">
        <f>'Gene Table'!D280</f>
        <v>STUB1</v>
      </c>
      <c r="B280" s="18" t="s">
        <v>27061</v>
      </c>
      <c r="C280" s="19">
        <f>Calculations!CA281</f>
        <v>5.7893333333333326</v>
      </c>
      <c r="D280" s="19">
        <f>Calculations!CB281</f>
        <v>3.3586666666666667</v>
      </c>
      <c r="E280" s="20">
        <f t="shared" si="15"/>
        <v>1.8081606419632336E-2</v>
      </c>
      <c r="F280" s="20">
        <f t="shared" si="16"/>
        <v>9.7485626686973359E-2</v>
      </c>
      <c r="G280" s="19">
        <f t="shared" si="17"/>
        <v>0.18547971669395355</v>
      </c>
      <c r="H280" s="21">
        <f>IF(OR(COUNT(Calculations!CE281:CP281)&lt;3,COUNT(Calculations!CQ281:DB281)&lt;3),"N/A",IF(ISERROR(TTEST(Calculations!CQ281:DB281,Calculations!CE281:CP281,2,2)),"N/A",TTEST(Calculations!CQ281:DB281,Calculations!CE281:CP281,2,2)))</f>
        <v>0.44760741817411426</v>
      </c>
      <c r="I280" s="19">
        <f t="shared" si="18"/>
        <v>-5.3914250993278499</v>
      </c>
      <c r="J280" s="22" t="str">
        <f>IF(AND('Test Sample Data'!O280&gt;=35,'Control Sample Data'!O280&gt;=35),"C",IF(AND('Test Sample Data'!O280&gt;=30,'Control Sample Data'!O280&gt;=30, OR(H280&gt;=0.05, H280="N/A")),"B",IF(OR(AND('Test Sample Data'!O280&gt;=30,'Control Sample Data'!O280&lt;=30), AND('Test Sample Data'!O280&lt;=30,'Control Sample Data'!O280&gt;=30)),"A","OKAY")))</f>
        <v>OKAY</v>
      </c>
    </row>
    <row r="281" spans="1:10" ht="15" customHeight="1" x14ac:dyDescent="0.3">
      <c r="A281" s="17" t="str">
        <f>'Gene Table'!D281</f>
        <v>SYVN1</v>
      </c>
      <c r="B281" s="18" t="s">
        <v>27062</v>
      </c>
      <c r="C281" s="19">
        <f>Calculations!CA282</f>
        <v>8.7126666666666654</v>
      </c>
      <c r="D281" s="19">
        <f>Calculations!CB282</f>
        <v>-2.5846666666666671</v>
      </c>
      <c r="E281" s="20">
        <f t="shared" si="15"/>
        <v>2.3835594646829795E-3</v>
      </c>
      <c r="F281" s="20">
        <f t="shared" si="16"/>
        <v>5.998769786891236</v>
      </c>
      <c r="G281" s="19">
        <f t="shared" si="17"/>
        <v>3.9734137987619295E-4</v>
      </c>
      <c r="H281" s="21">
        <f>IF(OR(COUNT(Calculations!CE282:CP282)&lt;3,COUNT(Calculations!CQ282:DB282)&lt;3),"N/A",IF(ISERROR(TTEST(Calculations!CQ282:DB282,Calculations!CE282:CP282,2,2)),"N/A",TTEST(Calculations!CQ282:DB282,Calculations!CE282:CP282,2,2)))</f>
        <v>2.5724826702212138E-2</v>
      </c>
      <c r="I281" s="19">
        <f t="shared" si="18"/>
        <v>-2516.7275563184198</v>
      </c>
      <c r="J281" s="22" t="str">
        <f>IF(AND('Test Sample Data'!O281&gt;=35,'Control Sample Data'!O281&gt;=35),"C",IF(AND('Test Sample Data'!O281&gt;=30,'Control Sample Data'!O281&gt;=30, OR(H281&gt;=0.05, H281="N/A")),"B",IF(OR(AND('Test Sample Data'!O281&gt;=30,'Control Sample Data'!O281&lt;=30), AND('Test Sample Data'!O281&lt;=30,'Control Sample Data'!O281&gt;=30)),"A","OKAY")))</f>
        <v>OKAY</v>
      </c>
    </row>
    <row r="282" spans="1:10" ht="15" customHeight="1" x14ac:dyDescent="0.3">
      <c r="A282" s="17" t="str">
        <f>'Gene Table'!D282</f>
        <v>TCEB1</v>
      </c>
      <c r="B282" s="18" t="s">
        <v>27063</v>
      </c>
      <c r="C282" s="19">
        <f>Calculations!CA283</f>
        <v>7.8626666666666658</v>
      </c>
      <c r="D282" s="19">
        <f>Calculations!CB283</f>
        <v>-3.2446666666666659</v>
      </c>
      <c r="E282" s="20">
        <f t="shared" si="15"/>
        <v>4.2963681404119139E-3</v>
      </c>
      <c r="F282" s="20">
        <f t="shared" si="16"/>
        <v>9.4785519040038793</v>
      </c>
      <c r="G282" s="19">
        <f t="shared" si="17"/>
        <v>4.5327262897585285E-4</v>
      </c>
      <c r="H282" s="21">
        <f>IF(OR(COUNT(Calculations!CE283:CP283)&lt;3,COUNT(Calculations!CQ283:DB283)&lt;3),"N/A",IF(ISERROR(TTEST(Calculations!CQ283:DB283,Calculations!CE283:CP283,2,2)),"N/A",TTEST(Calculations!CQ283:DB283,Calculations!CE283:CP283,2,2)))</f>
        <v>2.3733209883133294E-2</v>
      </c>
      <c r="I282" s="19">
        <f t="shared" si="18"/>
        <v>-2206.17777486245</v>
      </c>
      <c r="J282" s="22" t="str">
        <f>IF(AND('Test Sample Data'!O282&gt;=35,'Control Sample Data'!O282&gt;=35),"C",IF(AND('Test Sample Data'!O282&gt;=30,'Control Sample Data'!O282&gt;=30, OR(H282&gt;=0.05, H282="N/A")),"B",IF(OR(AND('Test Sample Data'!O282&gt;=30,'Control Sample Data'!O282&lt;=30), AND('Test Sample Data'!O282&lt;=30,'Control Sample Data'!O282&gt;=30)),"A","OKAY")))</f>
        <v>OKAY</v>
      </c>
    </row>
    <row r="283" spans="1:10" ht="15" customHeight="1" x14ac:dyDescent="0.3">
      <c r="A283" s="17" t="str">
        <f>'Gene Table'!D283</f>
        <v>TCEB2</v>
      </c>
      <c r="B283" s="18" t="s">
        <v>27064</v>
      </c>
      <c r="C283" s="19">
        <f>Calculations!CA284</f>
        <v>4.8293333333333317</v>
      </c>
      <c r="D283" s="19">
        <f>Calculations!CB284</f>
        <v>-3.8313333333333333</v>
      </c>
      <c r="E283" s="20">
        <f t="shared" si="15"/>
        <v>3.5174327882434298E-2</v>
      </c>
      <c r="F283" s="20">
        <f t="shared" si="16"/>
        <v>14.234632415128793</v>
      </c>
      <c r="G283" s="19">
        <f t="shared" si="17"/>
        <v>2.4710387213828203E-3</v>
      </c>
      <c r="H283" s="21">
        <f>IF(OR(COUNT(Calculations!CE284:CP284)&lt;3,COUNT(Calculations!CQ284:DB284)&lt;3),"N/A",IF(ISERROR(TTEST(Calculations!CQ284:DB284,Calculations!CE284:CP284,2,2)),"N/A",TTEST(Calculations!CQ284:DB284,Calculations!CE284:CP284,2,2)))</f>
        <v>7.7304873756161352E-2</v>
      </c>
      <c r="I283" s="19">
        <f t="shared" si="18"/>
        <v>-404.68811409008964</v>
      </c>
      <c r="J283" s="22" t="str">
        <f>IF(AND('Test Sample Data'!O283&gt;=35,'Control Sample Data'!O283&gt;=35),"C",IF(AND('Test Sample Data'!O283&gt;=30,'Control Sample Data'!O283&gt;=30, OR(H283&gt;=0.05, H283="N/A")),"B",IF(OR(AND('Test Sample Data'!O283&gt;=30,'Control Sample Data'!O283&lt;=30), AND('Test Sample Data'!O283&lt;=30,'Control Sample Data'!O283&gt;=30)),"A","OKAY")))</f>
        <v>OKAY</v>
      </c>
    </row>
    <row r="284" spans="1:10" ht="15" customHeight="1" x14ac:dyDescent="0.3">
      <c r="A284" s="17" t="str">
        <f>'Gene Table'!D284</f>
        <v>TNFAIP1</v>
      </c>
      <c r="B284" s="18" t="s">
        <v>27065</v>
      </c>
      <c r="C284" s="19">
        <f>Calculations!CA285</f>
        <v>12.972666666666663</v>
      </c>
      <c r="D284" s="19">
        <f>Calculations!CB285</f>
        <v>13.865333333333334</v>
      </c>
      <c r="E284" s="20">
        <f t="shared" ref="E284:E347" si="19">IF(ISERROR(2^-C284),"N/A",2^-C284)</f>
        <v>1.2440510713724429E-4</v>
      </c>
      <c r="F284" s="20">
        <f t="shared" ref="F284:F347" si="20">IF(ISERROR(2^-D284),"N/A",2^-D284)</f>
        <v>6.7006782823625545E-5</v>
      </c>
      <c r="G284" s="19">
        <f t="shared" si="17"/>
        <v>1.856604688285094</v>
      </c>
      <c r="H284" s="21">
        <f>IF(OR(COUNT(Calculations!CE285:CP285)&lt;3,COUNT(Calculations!CQ285:DB285)&lt;3),"N/A",IF(ISERROR(TTEST(Calculations!CQ285:DB285,Calculations!CE285:CP285,2,2)),"N/A",TTEST(Calculations!CQ285:DB285,Calculations!CE285:CP285,2,2)))</f>
        <v>0.3979677332475357</v>
      </c>
      <c r="I284" s="19">
        <f t="shared" si="18"/>
        <v>1.856604688285094</v>
      </c>
      <c r="J284" s="22" t="str">
        <f>IF(AND('Test Sample Data'!O284&gt;=35,'Control Sample Data'!O284&gt;=35),"C",IF(AND('Test Sample Data'!O284&gt;=30,'Control Sample Data'!O284&gt;=30, OR(H284&gt;=0.05, H284="N/A")),"B",IF(OR(AND('Test Sample Data'!O284&gt;=30,'Control Sample Data'!O284&lt;=30), AND('Test Sample Data'!O284&lt;=30,'Control Sample Data'!O284&gt;=30)),"A","OKAY")))</f>
        <v>B</v>
      </c>
    </row>
    <row r="285" spans="1:10" ht="15" customHeight="1" x14ac:dyDescent="0.3">
      <c r="A285" s="17" t="str">
        <f>'Gene Table'!D285</f>
        <v>TNFAIP3</v>
      </c>
      <c r="B285" s="18" t="s">
        <v>27066</v>
      </c>
      <c r="C285" s="19">
        <f>Calculations!CA286</f>
        <v>9.1526666666666667</v>
      </c>
      <c r="D285" s="19">
        <f>Calculations!CB286</f>
        <v>0.16200000000000023</v>
      </c>
      <c r="E285" s="20">
        <f t="shared" si="19"/>
        <v>1.7570041731824839E-3</v>
      </c>
      <c r="F285" s="20">
        <f t="shared" si="20"/>
        <v>0.89378516235678673</v>
      </c>
      <c r="G285" s="19">
        <f t="shared" si="17"/>
        <v>1.9658014556311375E-3</v>
      </c>
      <c r="H285" s="21">
        <f>IF(OR(COUNT(Calculations!CE286:CP286)&lt;3,COUNT(Calculations!CQ286:DB286)&lt;3),"N/A",IF(ISERROR(TTEST(Calculations!CQ286:DB286,Calculations!CE286:CP286,2,2)),"N/A",TTEST(Calculations!CQ286:DB286,Calculations!CE286:CP286,2,2)))</f>
        <v>0.53060961492836578</v>
      </c>
      <c r="I285" s="19">
        <f t="shared" si="18"/>
        <v>-508.69837192125863</v>
      </c>
      <c r="J285" s="22" t="str">
        <f>IF(AND('Test Sample Data'!O285&gt;=35,'Control Sample Data'!O285&gt;=35),"C",IF(AND('Test Sample Data'!O285&gt;=30,'Control Sample Data'!O285&gt;=30, OR(H285&gt;=0.05, H285="N/A")),"B",IF(OR(AND('Test Sample Data'!O285&gt;=30,'Control Sample Data'!O285&lt;=30), AND('Test Sample Data'!O285&lt;=30,'Control Sample Data'!O285&gt;=30)),"A","OKAY")))</f>
        <v>A</v>
      </c>
    </row>
    <row r="286" spans="1:10" ht="15" customHeight="1" x14ac:dyDescent="0.3">
      <c r="A286" s="17" t="str">
        <f>'Gene Table'!D286</f>
        <v>TOPORS</v>
      </c>
      <c r="B286" s="18" t="s">
        <v>27067</v>
      </c>
      <c r="C286" s="19">
        <f>Calculations!CA287</f>
        <v>9.1359999999999992</v>
      </c>
      <c r="D286" s="19">
        <f>Calculations!CB287</f>
        <v>0.12199999999999989</v>
      </c>
      <c r="E286" s="20">
        <f t="shared" si="19"/>
        <v>1.777419578283008E-3</v>
      </c>
      <c r="F286" s="20">
        <f t="shared" si="20"/>
        <v>0.91891288347904998</v>
      </c>
      <c r="G286" s="19">
        <f t="shared" si="17"/>
        <v>1.9342634217441907E-3</v>
      </c>
      <c r="H286" s="21">
        <f>IF(OR(COUNT(Calculations!CE287:CP287)&lt;3,COUNT(Calculations!CQ287:DB287)&lt;3),"N/A",IF(ISERROR(TTEST(Calculations!CQ287:DB287,Calculations!CE287:CP287,2,2)),"N/A",TTEST(Calculations!CQ287:DB287,Calculations!CE287:CP287,2,2)))</f>
        <v>0.53697599072435154</v>
      </c>
      <c r="I286" s="19">
        <f t="shared" si="18"/>
        <v>-516.99266436950256</v>
      </c>
      <c r="J286" s="22" t="str">
        <f>IF(AND('Test Sample Data'!O286&gt;=35,'Control Sample Data'!O286&gt;=35),"C",IF(AND('Test Sample Data'!O286&gt;=30,'Control Sample Data'!O286&gt;=30, OR(H286&gt;=0.05, H286="N/A")),"B",IF(OR(AND('Test Sample Data'!O286&gt;=30,'Control Sample Data'!O286&lt;=30), AND('Test Sample Data'!O286&lt;=30,'Control Sample Data'!O286&gt;=30)),"A","OKAY")))</f>
        <v>A</v>
      </c>
    </row>
    <row r="287" spans="1:10" ht="15" customHeight="1" x14ac:dyDescent="0.3">
      <c r="A287" s="17" t="str">
        <f>'Gene Table'!D287</f>
        <v>TRAF2</v>
      </c>
      <c r="B287" s="18" t="s">
        <v>27068</v>
      </c>
      <c r="C287" s="19">
        <f>Calculations!CA288</f>
        <v>9.1293333333333333</v>
      </c>
      <c r="D287" s="19">
        <f>Calculations!CB288</f>
        <v>0.24866666666666623</v>
      </c>
      <c r="E287" s="20">
        <f t="shared" si="19"/>
        <v>1.7856520070454497E-3</v>
      </c>
      <c r="F287" s="20">
        <f t="shared" si="20"/>
        <v>0.84167392779128969</v>
      </c>
      <c r="G287" s="19">
        <f t="shared" si="17"/>
        <v>2.1215484382786282E-3</v>
      </c>
      <c r="H287" s="21">
        <f>IF(OR(COUNT(Calculations!CE288:CP288)&lt;3,COUNT(Calculations!CQ288:DB288)&lt;3),"N/A",IF(ISERROR(TTEST(Calculations!CQ288:DB288,Calculations!CE288:CP288,2,2)),"N/A",TTEST(Calculations!CQ288:DB288,Calculations!CE288:CP288,2,2)))</f>
        <v>0.63499504836343079</v>
      </c>
      <c r="I287" s="19">
        <f t="shared" si="18"/>
        <v>-471.35383852530617</v>
      </c>
      <c r="J287" s="22" t="str">
        <f>IF(AND('Test Sample Data'!O287&gt;=35,'Control Sample Data'!O287&gt;=35),"C",IF(AND('Test Sample Data'!O287&gt;=30,'Control Sample Data'!O287&gt;=30, OR(H287&gt;=0.05, H287="N/A")),"B",IF(OR(AND('Test Sample Data'!O287&gt;=30,'Control Sample Data'!O287&lt;=30), AND('Test Sample Data'!O287&lt;=30,'Control Sample Data'!O287&gt;=30)),"A","OKAY")))</f>
        <v>A</v>
      </c>
    </row>
    <row r="288" spans="1:10" ht="15" customHeight="1" x14ac:dyDescent="0.3">
      <c r="A288" s="17" t="str">
        <f>'Gene Table'!D288</f>
        <v>TRAF3</v>
      </c>
      <c r="B288" s="18" t="s">
        <v>27069</v>
      </c>
      <c r="C288" s="19">
        <f>Calculations!CA289</f>
        <v>7.0193333333333321</v>
      </c>
      <c r="D288" s="19">
        <f>Calculations!CB289</f>
        <v>-3.5846666666666658</v>
      </c>
      <c r="E288" s="20">
        <f t="shared" si="19"/>
        <v>7.7085042662970119E-3</v>
      </c>
      <c r="F288" s="20">
        <f t="shared" si="20"/>
        <v>11.997539573782459</v>
      </c>
      <c r="G288" s="19">
        <f t="shared" si="17"/>
        <v>6.4250709229932178E-4</v>
      </c>
      <c r="H288" s="21">
        <f>IF(OR(COUNT(Calculations!CE289:CP289)&lt;3,COUNT(Calculations!CQ289:DB289)&lt;3),"N/A",IF(ISERROR(TTEST(Calculations!CQ289:DB289,Calculations!CE289:CP289,2,2)),"N/A",TTEST(Calculations!CQ289:DB289,Calculations!CE289:CP289,2,2)))</f>
        <v>1.6077477519026769E-2</v>
      </c>
      <c r="I288" s="19">
        <f t="shared" si="18"/>
        <v>-1556.4030529551487</v>
      </c>
      <c r="J288" s="22" t="str">
        <f>IF(AND('Test Sample Data'!O288&gt;=35,'Control Sample Data'!O288&gt;=35),"C",IF(AND('Test Sample Data'!O288&gt;=30,'Control Sample Data'!O288&gt;=30, OR(H288&gt;=0.05, H288="N/A")),"B",IF(OR(AND('Test Sample Data'!O288&gt;=30,'Control Sample Data'!O288&lt;=30), AND('Test Sample Data'!O288&lt;=30,'Control Sample Data'!O288&gt;=30)),"A","OKAY")))</f>
        <v>OKAY</v>
      </c>
    </row>
    <row r="289" spans="1:10" ht="15" customHeight="1" x14ac:dyDescent="0.3">
      <c r="A289" s="17" t="str">
        <f>'Gene Table'!D289</f>
        <v>TRAF4</v>
      </c>
      <c r="B289" s="18" t="s">
        <v>27070</v>
      </c>
      <c r="C289" s="19">
        <f>Calculations!CA290</f>
        <v>8.4326666666666661</v>
      </c>
      <c r="D289" s="19">
        <f>Calculations!CB290</f>
        <v>-3.6046666666666667</v>
      </c>
      <c r="E289" s="20">
        <f t="shared" si="19"/>
        <v>2.8941057086694687E-3</v>
      </c>
      <c r="F289" s="20">
        <f t="shared" si="20"/>
        <v>12.165018984992757</v>
      </c>
      <c r="G289" s="19">
        <f t="shared" si="17"/>
        <v>2.3790392043282057E-4</v>
      </c>
      <c r="H289" s="21">
        <f>IF(OR(COUNT(Calculations!CE290:CP290)&lt;3,COUNT(Calculations!CQ290:DB290)&lt;3),"N/A",IF(ISERROR(TTEST(Calculations!CQ290:DB290,Calculations!CE290:CP290,2,2)),"N/A",TTEST(Calculations!CQ290:DB290,Calculations!CE290:CP290,2,2)))</f>
        <v>1.5196922949637245E-2</v>
      </c>
      <c r="I289" s="19">
        <f t="shared" si="18"/>
        <v>-4203.3775575479876</v>
      </c>
      <c r="J289" s="22" t="str">
        <f>IF(AND('Test Sample Data'!O289&gt;=35,'Control Sample Data'!O289&gt;=35),"C",IF(AND('Test Sample Data'!O289&gt;=30,'Control Sample Data'!O289&gt;=30, OR(H289&gt;=0.05, H289="N/A")),"B",IF(OR(AND('Test Sample Data'!O289&gt;=30,'Control Sample Data'!O289&lt;=30), AND('Test Sample Data'!O289&lt;=30,'Control Sample Data'!O289&gt;=30)),"A","OKAY")))</f>
        <v>OKAY</v>
      </c>
    </row>
    <row r="290" spans="1:10" ht="15" customHeight="1" x14ac:dyDescent="0.3">
      <c r="A290" s="17" t="str">
        <f>'Gene Table'!D290</f>
        <v>TRAF5</v>
      </c>
      <c r="B290" s="18" t="s">
        <v>27071</v>
      </c>
      <c r="C290" s="19">
        <f>Calculations!CA291</f>
        <v>7.1693333333333316</v>
      </c>
      <c r="D290" s="19">
        <f>Calculations!CB291</f>
        <v>-3.3046666666666673</v>
      </c>
      <c r="E290" s="20">
        <f t="shared" si="19"/>
        <v>6.9472930360377425E-3</v>
      </c>
      <c r="F290" s="20">
        <f t="shared" si="20"/>
        <v>9.8810658222794725</v>
      </c>
      <c r="G290" s="19">
        <f t="shared" ref="G290:G353" si="21">IF(ISERROR(E290/F290),"N/A",E290/F290)</f>
        <v>7.030914641184998E-4</v>
      </c>
      <c r="H290" s="21">
        <f>IF(OR(COUNT(Calculations!CE291:CP291)&lt;3,COUNT(Calculations!CQ291:DB291)&lt;3),"N/A",IF(ISERROR(TTEST(Calculations!CQ291:DB291,Calculations!CE291:CP291,2,2)),"N/A",TTEST(Calculations!CQ291:DB291,Calculations!CE291:CP291,2,2)))</f>
        <v>3.7419352510041699E-2</v>
      </c>
      <c r="I290" s="19">
        <f t="shared" si="18"/>
        <v>-1422.2900590234715</v>
      </c>
      <c r="J290" s="22" t="str">
        <f>IF(AND('Test Sample Data'!O290&gt;=35,'Control Sample Data'!O290&gt;=35),"C",IF(AND('Test Sample Data'!O290&gt;=30,'Control Sample Data'!O290&gt;=30, OR(H290&gt;=0.05, H290="N/A")),"B",IF(OR(AND('Test Sample Data'!O290&gt;=30,'Control Sample Data'!O290&lt;=30), AND('Test Sample Data'!O290&lt;=30,'Control Sample Data'!O290&gt;=30)),"A","OKAY")))</f>
        <v>OKAY</v>
      </c>
    </row>
    <row r="291" spans="1:10" ht="15" customHeight="1" x14ac:dyDescent="0.3">
      <c r="A291" s="17" t="str">
        <f>'Gene Table'!D291</f>
        <v>TRAF6</v>
      </c>
      <c r="B291" s="18" t="s">
        <v>27072</v>
      </c>
      <c r="C291" s="19">
        <f>Calculations!CA292</f>
        <v>5.0893333333333315</v>
      </c>
      <c r="D291" s="19">
        <f>Calculations!CB292</f>
        <v>7.9886666666666661</v>
      </c>
      <c r="E291" s="20">
        <f t="shared" si="19"/>
        <v>2.9373656288633344E-2</v>
      </c>
      <c r="F291" s="20">
        <f t="shared" si="20"/>
        <v>3.9370570498556239E-3</v>
      </c>
      <c r="G291" s="19">
        <f t="shared" si="21"/>
        <v>7.4608155067782187</v>
      </c>
      <c r="H291" s="21">
        <f>IF(OR(COUNT(Calculations!CE292:CP292)&lt;3,COUNT(Calculations!CQ292:DB292)&lt;3),"N/A",IF(ISERROR(TTEST(Calculations!CQ292:DB292,Calculations!CE292:CP292,2,2)),"N/A",TTEST(Calculations!CQ292:DB292,Calculations!CE292:CP292,2,2)))</f>
        <v>0.37392019246123387</v>
      </c>
      <c r="I291" s="19">
        <f t="shared" si="18"/>
        <v>7.4608155067782187</v>
      </c>
      <c r="J291" s="22" t="str">
        <f>IF(AND('Test Sample Data'!O291&gt;=35,'Control Sample Data'!O291&gt;=35),"C",IF(AND('Test Sample Data'!O291&gt;=30,'Control Sample Data'!O291&gt;=30, OR(H291&gt;=0.05, H291="N/A")),"B",IF(OR(AND('Test Sample Data'!O291&gt;=30,'Control Sample Data'!O291&lt;=30), AND('Test Sample Data'!O291&lt;=30,'Control Sample Data'!O291&gt;=30)),"A","OKAY")))</f>
        <v>OKAY</v>
      </c>
    </row>
    <row r="292" spans="1:10" ht="15" customHeight="1" x14ac:dyDescent="0.3">
      <c r="A292" s="17" t="str">
        <f>'Gene Table'!D292</f>
        <v>TRAF7</v>
      </c>
      <c r="B292" s="18" t="s">
        <v>27073</v>
      </c>
      <c r="C292" s="19">
        <f>Calculations!CA293</f>
        <v>10.665999999999999</v>
      </c>
      <c r="D292" s="19">
        <f>Calculations!CB293</f>
        <v>10.902000000000001</v>
      </c>
      <c r="E292" s="20">
        <f t="shared" si="19"/>
        <v>6.154801716713803E-4</v>
      </c>
      <c r="F292" s="20">
        <f t="shared" si="20"/>
        <v>5.2260190352862467E-4</v>
      </c>
      <c r="G292" s="19">
        <f t="shared" si="21"/>
        <v>1.1777227895949836</v>
      </c>
      <c r="H292" s="21">
        <f>IF(OR(COUNT(Calculations!CE293:CP293)&lt;3,COUNT(Calculations!CQ293:DB293)&lt;3),"N/A",IF(ISERROR(TTEST(Calculations!CQ293:DB293,Calculations!CE293:CP293,2,2)),"N/A",TTEST(Calculations!CQ293:DB293,Calculations!CE293:CP293,2,2)))</f>
        <v>0.4350725844550476</v>
      </c>
      <c r="I292" s="19">
        <f t="shared" si="18"/>
        <v>1.1777227895949836</v>
      </c>
      <c r="J292" s="22" t="str">
        <f>IF(AND('Test Sample Data'!O292&gt;=35,'Control Sample Data'!O292&gt;=35),"C",IF(AND('Test Sample Data'!O292&gt;=30,'Control Sample Data'!O292&gt;=30, OR(H292&gt;=0.05, H292="N/A")),"B",IF(OR(AND('Test Sample Data'!O292&gt;=30,'Control Sample Data'!O292&lt;=30), AND('Test Sample Data'!O292&lt;=30,'Control Sample Data'!O292&gt;=30)),"A","OKAY")))</f>
        <v>B</v>
      </c>
    </row>
    <row r="293" spans="1:10" ht="15" customHeight="1" x14ac:dyDescent="0.3">
      <c r="A293" s="17" t="str">
        <f>'Gene Table'!D293</f>
        <v>TRAIP</v>
      </c>
      <c r="B293" s="18" t="s">
        <v>27074</v>
      </c>
      <c r="C293" s="19">
        <f>Calculations!CA294</f>
        <v>8.309333333333333</v>
      </c>
      <c r="D293" s="19">
        <f>Calculations!CB294</f>
        <v>12.578666666666669</v>
      </c>
      <c r="E293" s="20">
        <f t="shared" si="19"/>
        <v>3.1524007539028794E-3</v>
      </c>
      <c r="F293" s="20">
        <f t="shared" si="20"/>
        <v>1.6347224535724435E-4</v>
      </c>
      <c r="G293" s="19">
        <f t="shared" si="21"/>
        <v>19.284012078097877</v>
      </c>
      <c r="H293" s="21">
        <f>IF(OR(COUNT(Calculations!CE294:CP294)&lt;3,COUNT(Calculations!CQ294:DB294)&lt;3),"N/A",IF(ISERROR(TTEST(Calculations!CQ294:DB294,Calculations!CE294:CP294,2,2)),"N/A",TTEST(Calculations!CQ294:DB294,Calculations!CE294:CP294,2,2)))</f>
        <v>0.3734358375803753</v>
      </c>
      <c r="I293" s="19">
        <f t="shared" si="18"/>
        <v>19.284012078097877</v>
      </c>
      <c r="J293" s="22" t="str">
        <f>IF(AND('Test Sample Data'!O293&gt;=35,'Control Sample Data'!O293&gt;=35),"C",IF(AND('Test Sample Data'!O293&gt;=30,'Control Sample Data'!O293&gt;=30, OR(H293&gt;=0.05, H293="N/A")),"B",IF(OR(AND('Test Sample Data'!O293&gt;=30,'Control Sample Data'!O293&lt;=30), AND('Test Sample Data'!O293&lt;=30,'Control Sample Data'!O293&gt;=30)),"A","OKAY")))</f>
        <v>A</v>
      </c>
    </row>
    <row r="294" spans="1:10" ht="15" customHeight="1" x14ac:dyDescent="0.3">
      <c r="A294" s="17" t="str">
        <f>'Gene Table'!D294</f>
        <v>TRIM10</v>
      </c>
      <c r="B294" s="18" t="s">
        <v>27075</v>
      </c>
      <c r="C294" s="19">
        <f>Calculations!CA295</f>
        <v>8.2493333333333325</v>
      </c>
      <c r="D294" s="19">
        <f>Calculations!CB295</f>
        <v>12.152000000000001</v>
      </c>
      <c r="E294" s="20">
        <f t="shared" si="19"/>
        <v>3.2862698503934923E-3</v>
      </c>
      <c r="F294" s="20">
        <f t="shared" si="20"/>
        <v>2.197270336409939E-4</v>
      </c>
      <c r="G294" s="19">
        <f t="shared" si="21"/>
        <v>14.956147161040004</v>
      </c>
      <c r="H294" s="21">
        <f>IF(OR(COUNT(Calculations!CE295:CP295)&lt;3,COUNT(Calculations!CQ295:DB295)&lt;3),"N/A",IF(ISERROR(TTEST(Calculations!CQ295:DB295,Calculations!CE295:CP295,2,2)),"N/A",TTEST(Calculations!CQ295:DB295,Calculations!CE295:CP295,2,2)))</f>
        <v>0.36977004997227264</v>
      </c>
      <c r="I294" s="19">
        <f t="shared" si="18"/>
        <v>14.956147161040004</v>
      </c>
      <c r="J294" s="22" t="str">
        <f>IF(AND('Test Sample Data'!O294&gt;=35,'Control Sample Data'!O294&gt;=35),"C",IF(AND('Test Sample Data'!O294&gt;=30,'Control Sample Data'!O294&gt;=30, OR(H294&gt;=0.05, H294="N/A")),"B",IF(OR(AND('Test Sample Data'!O294&gt;=30,'Control Sample Data'!O294&lt;=30), AND('Test Sample Data'!O294&lt;=30,'Control Sample Data'!O294&gt;=30)),"A","OKAY")))</f>
        <v>A</v>
      </c>
    </row>
    <row r="295" spans="1:10" ht="15" customHeight="1" x14ac:dyDescent="0.3">
      <c r="A295" s="17" t="str">
        <f>'Gene Table'!D295</f>
        <v>TRIM11</v>
      </c>
      <c r="B295" s="18" t="s">
        <v>27076</v>
      </c>
      <c r="C295" s="19">
        <f>Calculations!CA296</f>
        <v>4.3026666666666653</v>
      </c>
      <c r="D295" s="19">
        <f>Calculations!CB296</f>
        <v>13.865333333333334</v>
      </c>
      <c r="E295" s="20">
        <f t="shared" si="19"/>
        <v>5.0672026364475986E-2</v>
      </c>
      <c r="F295" s="20">
        <f t="shared" si="20"/>
        <v>6.7006782823625545E-5</v>
      </c>
      <c r="G295" s="19">
        <f t="shared" si="21"/>
        <v>756.22234390590415</v>
      </c>
      <c r="H295" s="21">
        <f>IF(OR(COUNT(Calculations!CE296:CP296)&lt;3,COUNT(Calculations!CQ296:DB296)&lt;3),"N/A",IF(ISERROR(TTEST(Calculations!CQ296:DB296,Calculations!CE296:CP296,2,2)),"N/A",TTEST(Calculations!CQ296:DB296,Calculations!CE296:CP296,2,2)))</f>
        <v>0.37384786877815884</v>
      </c>
      <c r="I295" s="19">
        <f t="shared" si="18"/>
        <v>756.22234390590415</v>
      </c>
      <c r="J295" s="22" t="str">
        <f>IF(AND('Test Sample Data'!O295&gt;=35,'Control Sample Data'!O295&gt;=35),"C",IF(AND('Test Sample Data'!O295&gt;=30,'Control Sample Data'!O295&gt;=30, OR(H295&gt;=0.05, H295="N/A")),"B",IF(OR(AND('Test Sample Data'!O295&gt;=30,'Control Sample Data'!O295&lt;=30), AND('Test Sample Data'!O295&lt;=30,'Control Sample Data'!O295&gt;=30)),"A","OKAY")))</f>
        <v>A</v>
      </c>
    </row>
    <row r="296" spans="1:10" ht="15" customHeight="1" x14ac:dyDescent="0.3">
      <c r="A296" s="17" t="str">
        <f>'Gene Table'!D296</f>
        <v>TRIM13</v>
      </c>
      <c r="B296" s="18" t="s">
        <v>27077</v>
      </c>
      <c r="C296" s="19">
        <f>Calculations!CA297</f>
        <v>9.3226666666666649</v>
      </c>
      <c r="D296" s="19">
        <f>Calculations!CB297</f>
        <v>7.655333333333334</v>
      </c>
      <c r="E296" s="20">
        <f t="shared" si="19"/>
        <v>1.5617003001123732E-3</v>
      </c>
      <c r="F296" s="20">
        <f t="shared" si="20"/>
        <v>4.9603810517501032E-3</v>
      </c>
      <c r="G296" s="19">
        <f t="shared" si="21"/>
        <v>0.31483474431089925</v>
      </c>
      <c r="H296" s="21">
        <f>IF(OR(COUNT(Calculations!CE297:CP297)&lt;3,COUNT(Calculations!CQ297:DB297)&lt;3),"N/A",IF(ISERROR(TTEST(Calculations!CQ297:DB297,Calculations!CE297:CP297,2,2)),"N/A",TTEST(Calculations!CQ297:DB297,Calculations!CE297:CP297,2,2)))</f>
        <v>0.62861549562587871</v>
      </c>
      <c r="I296" s="19">
        <f t="shared" si="18"/>
        <v>-3.1762695130385614</v>
      </c>
      <c r="J296" s="22" t="str">
        <f>IF(AND('Test Sample Data'!O296&gt;=35,'Control Sample Data'!O296&gt;=35),"C",IF(AND('Test Sample Data'!O296&gt;=30,'Control Sample Data'!O296&gt;=30, OR(H296&gt;=0.05, H296="N/A")),"B",IF(OR(AND('Test Sample Data'!O296&gt;=30,'Control Sample Data'!O296&lt;=30), AND('Test Sample Data'!O296&lt;=30,'Control Sample Data'!O296&gt;=30)),"A","OKAY")))</f>
        <v>A</v>
      </c>
    </row>
    <row r="297" spans="1:10" ht="15" customHeight="1" x14ac:dyDescent="0.3">
      <c r="A297" s="17" t="str">
        <f>'Gene Table'!D297</f>
        <v>TRIM17</v>
      </c>
      <c r="B297" s="18" t="s">
        <v>27078</v>
      </c>
      <c r="C297" s="19">
        <f>Calculations!CA298</f>
        <v>4.9193333333333333</v>
      </c>
      <c r="D297" s="19">
        <f>Calculations!CB298</f>
        <v>13.865333333333334</v>
      </c>
      <c r="E297" s="20">
        <f t="shared" si="19"/>
        <v>3.3047081233859708E-2</v>
      </c>
      <c r="F297" s="20">
        <f t="shared" si="20"/>
        <v>6.7006782823625545E-5</v>
      </c>
      <c r="G297" s="19">
        <f t="shared" si="21"/>
        <v>493.19008973831563</v>
      </c>
      <c r="H297" s="21">
        <f>IF(OR(COUNT(Calculations!CE298:CP298)&lt;3,COUNT(Calculations!CQ298:DB298)&lt;3),"N/A",IF(ISERROR(TTEST(Calculations!CQ298:DB298,Calculations!CE298:CP298,2,2)),"N/A",TTEST(Calculations!CQ298:DB298,Calculations!CE298:CP298,2,2)))</f>
        <v>0.13013438052668042</v>
      </c>
      <c r="I297" s="19">
        <f t="shared" si="18"/>
        <v>493.19008973831563</v>
      </c>
      <c r="J297" s="22" t="str">
        <f>IF(AND('Test Sample Data'!O297&gt;=35,'Control Sample Data'!O297&gt;=35),"C",IF(AND('Test Sample Data'!O297&gt;=30,'Control Sample Data'!O297&gt;=30, OR(H297&gt;=0.05, H297="N/A")),"B",IF(OR(AND('Test Sample Data'!O297&gt;=30,'Control Sample Data'!O297&lt;=30), AND('Test Sample Data'!O297&lt;=30,'Control Sample Data'!O297&gt;=30)),"A","OKAY")))</f>
        <v>A</v>
      </c>
    </row>
    <row r="298" spans="1:10" ht="15" customHeight="1" x14ac:dyDescent="0.3">
      <c r="A298" s="17" t="str">
        <f>'Gene Table'!D298</f>
        <v>TRIM2</v>
      </c>
      <c r="B298" s="18" t="s">
        <v>27079</v>
      </c>
      <c r="C298" s="19">
        <f>Calculations!CA299</f>
        <v>4.7759999999999989</v>
      </c>
      <c r="D298" s="19">
        <f>Calculations!CB299</f>
        <v>6.1153333333333322</v>
      </c>
      <c r="E298" s="20">
        <f t="shared" si="19"/>
        <v>3.6498981081659963E-2</v>
      </c>
      <c r="F298" s="20">
        <f t="shared" si="20"/>
        <v>1.4424515449362152E-2</v>
      </c>
      <c r="G298" s="19">
        <f t="shared" si="21"/>
        <v>2.5303436506960058</v>
      </c>
      <c r="H298" s="21">
        <f>IF(OR(COUNT(Calculations!CE299:CP299)&lt;3,COUNT(Calculations!CQ299:DB299)&lt;3),"N/A",IF(ISERROR(TTEST(Calculations!CQ299:DB299,Calculations!CE299:CP299,2,2)),"N/A",TTEST(Calculations!CQ299:DB299,Calculations!CE299:CP299,2,2)))</f>
        <v>0.18515827755198419</v>
      </c>
      <c r="I298" s="19">
        <f t="shared" si="18"/>
        <v>2.5303436506960058</v>
      </c>
      <c r="J298" s="22" t="str">
        <f>IF(AND('Test Sample Data'!O298&gt;=35,'Control Sample Data'!O298&gt;=35),"C",IF(AND('Test Sample Data'!O298&gt;=30,'Control Sample Data'!O298&gt;=30, OR(H298&gt;=0.05, H298="N/A")),"B",IF(OR(AND('Test Sample Data'!O298&gt;=30,'Control Sample Data'!O298&lt;=30), AND('Test Sample Data'!O298&lt;=30,'Control Sample Data'!O298&gt;=30)),"A","OKAY")))</f>
        <v>OKAY</v>
      </c>
    </row>
    <row r="299" spans="1:10" ht="15" customHeight="1" x14ac:dyDescent="0.3">
      <c r="A299" s="17" t="str">
        <f>'Gene Table'!D299</f>
        <v>TRIM22</v>
      </c>
      <c r="B299" s="18" t="s">
        <v>27080</v>
      </c>
      <c r="C299" s="19">
        <f>Calculations!CA300</f>
        <v>5.0159999999999982</v>
      </c>
      <c r="D299" s="19">
        <f>Calculations!CB300</f>
        <v>4.5086666666666666</v>
      </c>
      <c r="E299" s="20">
        <f t="shared" si="19"/>
        <v>3.0905341136904158E-2</v>
      </c>
      <c r="F299" s="20">
        <f t="shared" si="20"/>
        <v>4.3929483074770737E-2</v>
      </c>
      <c r="G299" s="19">
        <f t="shared" si="21"/>
        <v>0.70352162087364711</v>
      </c>
      <c r="H299" s="21">
        <f>IF(OR(COUNT(Calculations!CE300:CP300)&lt;3,COUNT(Calculations!CQ300:DB300)&lt;3),"N/A",IF(ISERROR(TTEST(Calculations!CQ300:DB300,Calculations!CE300:CP300,2,2)),"N/A",TTEST(Calculations!CQ300:DB300,Calculations!CE300:CP300,2,2)))</f>
        <v>0.43787978836810354</v>
      </c>
      <c r="I299" s="19">
        <f t="shared" si="18"/>
        <v>-1.4214204230968484</v>
      </c>
      <c r="J299" s="22" t="str">
        <f>IF(AND('Test Sample Data'!O299&gt;=35,'Control Sample Data'!O299&gt;=35),"C",IF(AND('Test Sample Data'!O299&gt;=30,'Control Sample Data'!O299&gt;=30, OR(H299&gt;=0.05, H299="N/A")),"B",IF(OR(AND('Test Sample Data'!O299&gt;=30,'Control Sample Data'!O299&lt;=30), AND('Test Sample Data'!O299&lt;=30,'Control Sample Data'!O299&gt;=30)),"A","OKAY")))</f>
        <v>OKAY</v>
      </c>
    </row>
    <row r="300" spans="1:10" ht="15" customHeight="1" x14ac:dyDescent="0.3">
      <c r="A300" s="17" t="str">
        <f>'Gene Table'!D300</f>
        <v>TRIM23</v>
      </c>
      <c r="B300" s="18" t="s">
        <v>27081</v>
      </c>
      <c r="C300" s="19">
        <f>Calculations!CA301</f>
        <v>4.1893333333333329</v>
      </c>
      <c r="D300" s="19">
        <f>Calculations!CB301</f>
        <v>6.0153333333333343</v>
      </c>
      <c r="E300" s="20">
        <f t="shared" si="19"/>
        <v>5.4813180798715E-2</v>
      </c>
      <c r="F300" s="20">
        <f t="shared" si="20"/>
        <v>1.5459812868571114E-2</v>
      </c>
      <c r="G300" s="19">
        <f t="shared" si="21"/>
        <v>3.5455267967794719</v>
      </c>
      <c r="H300" s="21">
        <f>IF(OR(COUNT(Calculations!CE301:CP301)&lt;3,COUNT(Calculations!CQ301:DB301)&lt;3),"N/A",IF(ISERROR(TTEST(Calculations!CQ301:DB301,Calculations!CE301:CP301,2,2)),"N/A",TTEST(Calculations!CQ301:DB301,Calculations!CE301:CP301,2,2)))</f>
        <v>0.36858303875918569</v>
      </c>
      <c r="I300" s="19">
        <f t="shared" si="18"/>
        <v>3.5455267967794719</v>
      </c>
      <c r="J300" s="22" t="str">
        <f>IF(AND('Test Sample Data'!O300&gt;=35,'Control Sample Data'!O300&gt;=35),"C",IF(AND('Test Sample Data'!O300&gt;=30,'Control Sample Data'!O300&gt;=30, OR(H300&gt;=0.05, H300="N/A")),"B",IF(OR(AND('Test Sample Data'!O300&gt;=30,'Control Sample Data'!O300&lt;=30), AND('Test Sample Data'!O300&lt;=30,'Control Sample Data'!O300&gt;=30)),"A","OKAY")))</f>
        <v>OKAY</v>
      </c>
    </row>
    <row r="301" spans="1:10" ht="15" customHeight="1" x14ac:dyDescent="0.3">
      <c r="A301" s="17" t="str">
        <f>'Gene Table'!D301</f>
        <v>TRIM24</v>
      </c>
      <c r="B301" s="18" t="s">
        <v>27082</v>
      </c>
      <c r="C301" s="19">
        <f>Calculations!CA302</f>
        <v>4.9226666666666654</v>
      </c>
      <c r="D301" s="19">
        <f>Calculations!CB302</f>
        <v>13.865333333333334</v>
      </c>
      <c r="E301" s="20">
        <f t="shared" si="19"/>
        <v>3.2970814404074872E-2</v>
      </c>
      <c r="F301" s="20">
        <f t="shared" si="20"/>
        <v>6.7006782823625545E-5</v>
      </c>
      <c r="G301" s="19">
        <f t="shared" si="21"/>
        <v>492.05189407257853</v>
      </c>
      <c r="H301" s="21">
        <f>IF(OR(COUNT(Calculations!CE302:CP302)&lt;3,COUNT(Calculations!CQ302:DB302)&lt;3),"N/A",IF(ISERROR(TTEST(Calculations!CQ302:DB302,Calculations!CE302:CP302,2,2)),"N/A",TTEST(Calculations!CQ302:DB302,Calculations!CE302:CP302,2,2)))</f>
        <v>0.12150197533867101</v>
      </c>
      <c r="I301" s="19">
        <f t="shared" si="18"/>
        <v>492.05189407257853</v>
      </c>
      <c r="J301" s="22" t="str">
        <f>IF(AND('Test Sample Data'!O301&gt;=35,'Control Sample Data'!O301&gt;=35),"C",IF(AND('Test Sample Data'!O301&gt;=30,'Control Sample Data'!O301&gt;=30, OR(H301&gt;=0.05, H301="N/A")),"B",IF(OR(AND('Test Sample Data'!O301&gt;=30,'Control Sample Data'!O301&lt;=30), AND('Test Sample Data'!O301&lt;=30,'Control Sample Data'!O301&gt;=30)),"A","OKAY")))</f>
        <v>A</v>
      </c>
    </row>
    <row r="302" spans="1:10" ht="15" customHeight="1" x14ac:dyDescent="0.3">
      <c r="A302" s="17" t="str">
        <f>'Gene Table'!D302</f>
        <v>TRIM25</v>
      </c>
      <c r="B302" s="18" t="s">
        <v>27083</v>
      </c>
      <c r="C302" s="19">
        <f>Calculations!CA303</f>
        <v>5.556</v>
      </c>
      <c r="D302" s="19">
        <f>Calculations!CB303</f>
        <v>2.0220000000000007</v>
      </c>
      <c r="E302" s="20">
        <f t="shared" si="19"/>
        <v>2.1255794568843044E-2</v>
      </c>
      <c r="F302" s="20">
        <f t="shared" si="20"/>
        <v>0.24621661072388754</v>
      </c>
      <c r="G302" s="19">
        <f t="shared" si="21"/>
        <v>8.6329653008991078E-2</v>
      </c>
      <c r="H302" s="21">
        <f>IF(OR(COUNT(Calculations!CE303:CP303)&lt;3,COUNT(Calculations!CQ303:DB303)&lt;3),"N/A",IF(ISERROR(TTEST(Calculations!CQ303:DB303,Calculations!CE303:CP303,2,2)),"N/A",TTEST(Calculations!CQ303:DB303,Calculations!CE303:CP303,2,2)))</f>
        <v>0.67685298925977777</v>
      </c>
      <c r="I302" s="19">
        <f t="shared" si="18"/>
        <v>-11.583505379036469</v>
      </c>
      <c r="J302" s="22" t="str">
        <f>IF(AND('Test Sample Data'!O302&gt;=35,'Control Sample Data'!O302&gt;=35),"C",IF(AND('Test Sample Data'!O302&gt;=30,'Control Sample Data'!O302&gt;=30, OR(H302&gt;=0.05, H302="N/A")),"B",IF(OR(AND('Test Sample Data'!O302&gt;=30,'Control Sample Data'!O302&lt;=30), AND('Test Sample Data'!O302&lt;=30,'Control Sample Data'!O302&gt;=30)),"A","OKAY")))</f>
        <v>OKAY</v>
      </c>
    </row>
    <row r="303" spans="1:10" ht="15" customHeight="1" x14ac:dyDescent="0.3">
      <c r="A303" s="17" t="str">
        <f>'Gene Table'!D303</f>
        <v>TRIM26</v>
      </c>
      <c r="B303" s="18" t="s">
        <v>27084</v>
      </c>
      <c r="C303" s="19">
        <f>Calculations!CA304</f>
        <v>10.225999999999999</v>
      </c>
      <c r="D303" s="19">
        <f>Calculations!CB304</f>
        <v>12.658666666666667</v>
      </c>
      <c r="E303" s="20">
        <f t="shared" si="19"/>
        <v>8.3496306434763061E-4</v>
      </c>
      <c r="F303" s="20">
        <f t="shared" si="20"/>
        <v>1.5465416774762403E-4</v>
      </c>
      <c r="G303" s="19">
        <f t="shared" si="21"/>
        <v>5.3989043845891329</v>
      </c>
      <c r="H303" s="21">
        <f>IF(OR(COUNT(Calculations!CE304:CP304)&lt;3,COUNT(Calculations!CQ304:DB304)&lt;3),"N/A",IF(ISERROR(TTEST(Calculations!CQ304:DB304,Calculations!CE304:CP304,2,2)),"N/A",TTEST(Calculations!CQ304:DB304,Calculations!CE304:CP304,2,2)))</f>
        <v>0.1397621329832997</v>
      </c>
      <c r="I303" s="19">
        <f t="shared" si="18"/>
        <v>5.3989043845891329</v>
      </c>
      <c r="J303" s="22" t="str">
        <f>IF(AND('Test Sample Data'!O303&gt;=35,'Control Sample Data'!O303&gt;=35),"C",IF(AND('Test Sample Data'!O303&gt;=30,'Control Sample Data'!O303&gt;=30, OR(H303&gt;=0.05, H303="N/A")),"B",IF(OR(AND('Test Sample Data'!O303&gt;=30,'Control Sample Data'!O303&lt;=30), AND('Test Sample Data'!O303&lt;=30,'Control Sample Data'!O303&gt;=30)),"A","OKAY")))</f>
        <v>B</v>
      </c>
    </row>
    <row r="304" spans="1:10" ht="15" customHeight="1" x14ac:dyDescent="0.3">
      <c r="A304" s="17" t="str">
        <f>'Gene Table'!D304</f>
        <v>TRIM27</v>
      </c>
      <c r="B304" s="18" t="s">
        <v>27085</v>
      </c>
      <c r="C304" s="19">
        <f>Calculations!CA305</f>
        <v>9.6059999999999999</v>
      </c>
      <c r="D304" s="19">
        <f>Calculations!CB305</f>
        <v>12.942000000000002</v>
      </c>
      <c r="E304" s="20">
        <f t="shared" si="19"/>
        <v>1.2832340108880577E-3</v>
      </c>
      <c r="F304" s="20">
        <f t="shared" si="20"/>
        <v>1.2707783174854852E-4</v>
      </c>
      <c r="G304" s="19">
        <f t="shared" si="21"/>
        <v>10.098016256896944</v>
      </c>
      <c r="H304" s="21">
        <f>IF(OR(COUNT(Calculations!CE305:CP305)&lt;3,COUNT(Calculations!CQ305:DB305)&lt;3),"N/A",IF(ISERROR(TTEST(Calculations!CQ305:DB305,Calculations!CE305:CP305,2,2)),"N/A",TTEST(Calculations!CQ305:DB305,Calculations!CE305:CP305,2,2)))</f>
        <v>0.37396171306284237</v>
      </c>
      <c r="I304" s="19">
        <f t="shared" si="18"/>
        <v>10.098016256896944</v>
      </c>
      <c r="J304" s="22" t="str">
        <f>IF(AND('Test Sample Data'!O304&gt;=35,'Control Sample Data'!O304&gt;=35),"C",IF(AND('Test Sample Data'!O304&gt;=30,'Control Sample Data'!O304&gt;=30, OR(H304&gt;=0.05, H304="N/A")),"B",IF(OR(AND('Test Sample Data'!O304&gt;=30,'Control Sample Data'!O304&lt;=30), AND('Test Sample Data'!O304&lt;=30,'Control Sample Data'!O304&gt;=30)),"A","OKAY")))</f>
        <v>B</v>
      </c>
    </row>
    <row r="305" spans="1:10" ht="15" customHeight="1" x14ac:dyDescent="0.3">
      <c r="A305" s="17" t="str">
        <f>'Gene Table'!D305</f>
        <v>TRIM28</v>
      </c>
      <c r="B305" s="18" t="s">
        <v>27086</v>
      </c>
      <c r="C305" s="19">
        <f>Calculations!CA306</f>
        <v>4.2626666666666653</v>
      </c>
      <c r="D305" s="19">
        <f>Calculations!CB306</f>
        <v>4.1853333333333333</v>
      </c>
      <c r="E305" s="20">
        <f t="shared" si="19"/>
        <v>5.2096610929998483E-2</v>
      </c>
      <c r="F305" s="20">
        <f t="shared" si="20"/>
        <v>5.4965366081736806E-2</v>
      </c>
      <c r="G305" s="19">
        <f t="shared" si="21"/>
        <v>0.94780794969195126</v>
      </c>
      <c r="H305" s="21">
        <f>IF(OR(COUNT(Calculations!CE306:CP306)&lt;3,COUNT(Calculations!CQ306:DB306)&lt;3),"N/A",IF(ISERROR(TTEST(Calculations!CQ306:DB306,Calculations!CE306:CP306,2,2)),"N/A",TTEST(Calculations!CQ306:DB306,Calculations!CE306:CP306,2,2)))</f>
        <v>0.42682617624528185</v>
      </c>
      <c r="I305" s="19">
        <f t="shared" si="18"/>
        <v>-1.0550660609303939</v>
      </c>
      <c r="J305" s="22" t="str">
        <f>IF(AND('Test Sample Data'!O305&gt;=35,'Control Sample Data'!O305&gt;=35),"C",IF(AND('Test Sample Data'!O305&gt;=30,'Control Sample Data'!O305&gt;=30, OR(H305&gt;=0.05, H305="N/A")),"B",IF(OR(AND('Test Sample Data'!O305&gt;=30,'Control Sample Data'!O305&lt;=30), AND('Test Sample Data'!O305&lt;=30,'Control Sample Data'!O305&gt;=30)),"A","OKAY")))</f>
        <v>OKAY</v>
      </c>
    </row>
    <row r="306" spans="1:10" ht="15" customHeight="1" x14ac:dyDescent="0.3">
      <c r="A306" s="17" t="str">
        <f>'Gene Table'!D306</f>
        <v>TRIM3</v>
      </c>
      <c r="B306" s="18" t="s">
        <v>27087</v>
      </c>
      <c r="C306" s="19">
        <f>Calculations!CA307</f>
        <v>13.825999999999999</v>
      </c>
      <c r="D306" s="19">
        <f>Calculations!CB307</f>
        <v>13.865333333333334</v>
      </c>
      <c r="E306" s="20">
        <f t="shared" si="19"/>
        <v>6.885877303811728E-5</v>
      </c>
      <c r="F306" s="20">
        <f t="shared" si="20"/>
        <v>6.7006782823625545E-5</v>
      </c>
      <c r="G306" s="19">
        <f t="shared" si="21"/>
        <v>1.0276388469413091</v>
      </c>
      <c r="H306" s="21">
        <f>IF(OR(COUNT(Calculations!CE307:CP307)&lt;3,COUNT(Calculations!CQ307:DB307)&lt;3),"N/A",IF(ISERROR(TTEST(Calculations!CQ307:DB307,Calculations!CE307:CP307,2,2)),"N/A",TTEST(Calculations!CQ307:DB307,Calculations!CE307:CP307,2,2)))</f>
        <v>0.77877325345667114</v>
      </c>
      <c r="I306" s="19">
        <f t="shared" si="18"/>
        <v>1.0276388469413091</v>
      </c>
      <c r="J306" s="22" t="str">
        <f>IF(AND('Test Sample Data'!O306&gt;=35,'Control Sample Data'!O306&gt;=35),"C",IF(AND('Test Sample Data'!O306&gt;=30,'Control Sample Data'!O306&gt;=30, OR(H306&gt;=0.05, H306="N/A")),"B",IF(OR(AND('Test Sample Data'!O306&gt;=30,'Control Sample Data'!O306&lt;=30), AND('Test Sample Data'!O306&lt;=30,'Control Sample Data'!O306&gt;=30)),"A","OKAY")))</f>
        <v>B</v>
      </c>
    </row>
    <row r="307" spans="1:10" ht="15" customHeight="1" x14ac:dyDescent="0.3">
      <c r="A307" s="17" t="str">
        <f>'Gene Table'!D307</f>
        <v>TRIM31</v>
      </c>
      <c r="B307" s="18" t="s">
        <v>27088</v>
      </c>
      <c r="C307" s="19">
        <f>Calculations!CA308</f>
        <v>12.099333333333334</v>
      </c>
      <c r="D307" s="19">
        <f>Calculations!CB308</f>
        <v>13.865333333333334</v>
      </c>
      <c r="E307" s="20">
        <f t="shared" si="19"/>
        <v>2.2789654393584857E-4</v>
      </c>
      <c r="F307" s="20">
        <f t="shared" si="20"/>
        <v>6.7006782823625545E-5</v>
      </c>
      <c r="G307" s="19">
        <f t="shared" si="21"/>
        <v>3.4010966402567804</v>
      </c>
      <c r="H307" s="21">
        <f>IF(OR(COUNT(Calculations!CE308:CP308)&lt;3,COUNT(Calculations!CQ308:DB308)&lt;3),"N/A",IF(ISERROR(TTEST(Calculations!CQ308:DB308,Calculations!CE308:CP308,2,2)),"N/A",TTEST(Calculations!CQ308:DB308,Calculations!CE308:CP308,2,2)))</f>
        <v>0.37678549003568551</v>
      </c>
      <c r="I307" s="19">
        <f t="shared" si="18"/>
        <v>3.4010966402567804</v>
      </c>
      <c r="J307" s="22" t="str">
        <f>IF(AND('Test Sample Data'!O307&gt;=35,'Control Sample Data'!O307&gt;=35),"C",IF(AND('Test Sample Data'!O307&gt;=30,'Control Sample Data'!O307&gt;=30, OR(H307&gt;=0.05, H307="N/A")),"B",IF(OR(AND('Test Sample Data'!O307&gt;=30,'Control Sample Data'!O307&lt;=30), AND('Test Sample Data'!O307&lt;=30,'Control Sample Data'!O307&gt;=30)),"A","OKAY")))</f>
        <v>B</v>
      </c>
    </row>
    <row r="308" spans="1:10" ht="15" customHeight="1" x14ac:dyDescent="0.3">
      <c r="A308" s="17" t="str">
        <f>'Gene Table'!D308</f>
        <v>TRIM32</v>
      </c>
      <c r="B308" s="18" t="s">
        <v>27089</v>
      </c>
      <c r="C308" s="19">
        <f>Calculations!CA309</f>
        <v>14.059333333333333</v>
      </c>
      <c r="D308" s="19">
        <f>Calculations!CB309</f>
        <v>13.865333333333334</v>
      </c>
      <c r="E308" s="20">
        <f t="shared" si="19"/>
        <v>5.8575896966894464E-5</v>
      </c>
      <c r="F308" s="20">
        <f t="shared" si="20"/>
        <v>6.7006782823625545E-5</v>
      </c>
      <c r="G308" s="19">
        <f t="shared" si="21"/>
        <v>0.87417862041037309</v>
      </c>
      <c r="H308" s="21">
        <f>IF(OR(COUNT(Calculations!CE309:CP309)&lt;3,COUNT(Calculations!CQ309:DB309)&lt;3),"N/A",IF(ISERROR(TTEST(Calculations!CQ309:DB309,Calculations!CE309:CP309,2,2)),"N/A",TTEST(Calculations!CQ309:DB309,Calculations!CE309:CP309,2,2)))</f>
        <v>2.7473826584266677E-2</v>
      </c>
      <c r="I308" s="19">
        <f t="shared" si="18"/>
        <v>-1.1439309732038077</v>
      </c>
      <c r="J308" s="22" t="str">
        <f>IF(AND('Test Sample Data'!O308&gt;=35,'Control Sample Data'!O308&gt;=35),"C",IF(AND('Test Sample Data'!O308&gt;=30,'Control Sample Data'!O308&gt;=30, OR(H308&gt;=0.05, H308="N/A")),"B",IF(OR(AND('Test Sample Data'!O308&gt;=30,'Control Sample Data'!O308&lt;=30), AND('Test Sample Data'!O308&lt;=30,'Control Sample Data'!O308&gt;=30)),"A","OKAY")))</f>
        <v>C</v>
      </c>
    </row>
    <row r="309" spans="1:10" ht="15" customHeight="1" x14ac:dyDescent="0.3">
      <c r="A309" s="17" t="str">
        <f>'Gene Table'!D309</f>
        <v>TRIM33</v>
      </c>
      <c r="B309" s="18" t="s">
        <v>27090</v>
      </c>
      <c r="C309" s="19">
        <f>Calculations!CA310</f>
        <v>12.089333333333334</v>
      </c>
      <c r="D309" s="19">
        <f>Calculations!CB310</f>
        <v>13.238666666666665</v>
      </c>
      <c r="E309" s="20">
        <f t="shared" si="19"/>
        <v>2.2948168975494784E-4</v>
      </c>
      <c r="F309" s="20">
        <f t="shared" si="20"/>
        <v>1.0345803624602997E-4</v>
      </c>
      <c r="G309" s="19">
        <f t="shared" si="21"/>
        <v>2.2181137210958211</v>
      </c>
      <c r="H309" s="21">
        <f>IF(OR(COUNT(Calculations!CE310:CP310)&lt;3,COUNT(Calculations!CQ310:DB310)&lt;3),"N/A",IF(ISERROR(TTEST(Calculations!CQ310:DB310,Calculations!CE310:CP310,2,2)),"N/A",TTEST(Calculations!CQ310:DB310,Calculations!CE310:CP310,2,2)))</f>
        <v>0.40152187115186716</v>
      </c>
      <c r="I309" s="19">
        <f t="shared" si="18"/>
        <v>2.2181137210958211</v>
      </c>
      <c r="J309" s="22" t="str">
        <f>IF(AND('Test Sample Data'!O309&gt;=35,'Control Sample Data'!O309&gt;=35),"C",IF(AND('Test Sample Data'!O309&gt;=30,'Control Sample Data'!O309&gt;=30, OR(H309&gt;=0.05, H309="N/A")),"B",IF(OR(AND('Test Sample Data'!O309&gt;=30,'Control Sample Data'!O309&lt;=30), AND('Test Sample Data'!O309&lt;=30,'Control Sample Data'!O309&gt;=30)),"A","OKAY")))</f>
        <v>B</v>
      </c>
    </row>
    <row r="310" spans="1:10" ht="15" customHeight="1" x14ac:dyDescent="0.3">
      <c r="A310" s="17" t="str">
        <f>'Gene Table'!D310</f>
        <v>TRIM36</v>
      </c>
      <c r="B310" s="18" t="s">
        <v>27091</v>
      </c>
      <c r="C310" s="19">
        <f>Calculations!CA311</f>
        <v>11.645999999999995</v>
      </c>
      <c r="D310" s="19">
        <f>Calculations!CB311</f>
        <v>11.675333333333333</v>
      </c>
      <c r="E310" s="20">
        <f t="shared" si="19"/>
        <v>3.1203597734449597E-4</v>
      </c>
      <c r="F310" s="20">
        <f t="shared" si="20"/>
        <v>3.057556262490704E-4</v>
      </c>
      <c r="G310" s="19">
        <f t="shared" si="21"/>
        <v>1.0205404269169835</v>
      </c>
      <c r="H310" s="21">
        <f>IF(OR(COUNT(Calculations!CE311:CP311)&lt;3,COUNT(Calculations!CQ311:DB311)&lt;3),"N/A",IF(ISERROR(TTEST(Calculations!CQ311:DB311,Calculations!CE311:CP311,2,2)),"N/A",TTEST(Calculations!CQ311:DB311,Calculations!CE311:CP311,2,2)))</f>
        <v>0.89494868997277566</v>
      </c>
      <c r="I310" s="19">
        <f t="shared" si="18"/>
        <v>1.0205404269169835</v>
      </c>
      <c r="J310" s="22" t="str">
        <f>IF(AND('Test Sample Data'!O310&gt;=35,'Control Sample Data'!O310&gt;=35),"C",IF(AND('Test Sample Data'!O310&gt;=30,'Control Sample Data'!O310&gt;=30, OR(H310&gt;=0.05, H310="N/A")),"B",IF(OR(AND('Test Sample Data'!O310&gt;=30,'Control Sample Data'!O310&lt;=30), AND('Test Sample Data'!O310&lt;=30,'Control Sample Data'!O310&gt;=30)),"A","OKAY")))</f>
        <v>B</v>
      </c>
    </row>
    <row r="311" spans="1:10" ht="15" customHeight="1" x14ac:dyDescent="0.3">
      <c r="A311" s="17" t="str">
        <f>'Gene Table'!D311</f>
        <v>TRIM37</v>
      </c>
      <c r="B311" s="18" t="s">
        <v>27092</v>
      </c>
      <c r="C311" s="19">
        <f>Calculations!CA312</f>
        <v>13.746</v>
      </c>
      <c r="D311" s="19">
        <f>Calculations!CB312</f>
        <v>13.865333333333334</v>
      </c>
      <c r="E311" s="20">
        <f t="shared" si="19"/>
        <v>7.278496535221143E-5</v>
      </c>
      <c r="F311" s="20">
        <f t="shared" si="20"/>
        <v>6.7006782823625545E-5</v>
      </c>
      <c r="G311" s="19">
        <f t="shared" si="21"/>
        <v>1.0862328003986574</v>
      </c>
      <c r="H311" s="21">
        <f>IF(OR(COUNT(Calculations!CE312:CP312)&lt;3,COUNT(Calculations!CQ312:DB312)&lt;3),"N/A",IF(ISERROR(TTEST(Calculations!CQ312:DB312,Calculations!CE312:CP312,2,2)),"N/A",TTEST(Calculations!CQ312:DB312,Calculations!CE312:CP312,2,2)))</f>
        <v>0.61701618628478561</v>
      </c>
      <c r="I311" s="19">
        <f t="shared" si="18"/>
        <v>1.0862328003986574</v>
      </c>
      <c r="J311" s="22" t="str">
        <f>IF(AND('Test Sample Data'!O311&gt;=35,'Control Sample Data'!O311&gt;=35),"C",IF(AND('Test Sample Data'!O311&gt;=30,'Control Sample Data'!O311&gt;=30, OR(H311&gt;=0.05, H311="N/A")),"B",IF(OR(AND('Test Sample Data'!O311&gt;=30,'Control Sample Data'!O311&lt;=30), AND('Test Sample Data'!O311&lt;=30,'Control Sample Data'!O311&gt;=30)),"A","OKAY")))</f>
        <v>B</v>
      </c>
    </row>
    <row r="312" spans="1:10" ht="15" customHeight="1" x14ac:dyDescent="0.3">
      <c r="A312" s="17" t="str">
        <f>'Gene Table'!D312</f>
        <v>TRIM38</v>
      </c>
      <c r="B312" s="18" t="s">
        <v>27093</v>
      </c>
      <c r="C312" s="19">
        <f>Calculations!CA313</f>
        <v>13.575999999999999</v>
      </c>
      <c r="D312" s="19">
        <f>Calculations!CB313</f>
        <v>13.865333333333334</v>
      </c>
      <c r="E312" s="20">
        <f t="shared" si="19"/>
        <v>8.1887342827286494E-5</v>
      </c>
      <c r="F312" s="20">
        <f t="shared" si="20"/>
        <v>6.7006782823625545E-5</v>
      </c>
      <c r="G312" s="19">
        <f t="shared" si="21"/>
        <v>1.2220754284357955</v>
      </c>
      <c r="H312" s="21">
        <f>IF(OR(COUNT(Calculations!CE313:CP313)&lt;3,COUNT(Calculations!CQ313:DB313)&lt;3),"N/A",IF(ISERROR(TTEST(Calculations!CQ313:DB313,Calculations!CE313:CP313,2,2)),"N/A",TTEST(Calculations!CQ313:DB313,Calculations!CE313:CP313,2,2)))</f>
        <v>0.48643379023896965</v>
      </c>
      <c r="I312" s="19">
        <f t="shared" si="18"/>
        <v>1.2220754284357955</v>
      </c>
      <c r="J312" s="22" t="str">
        <f>IF(AND('Test Sample Data'!O312&gt;=35,'Control Sample Data'!O312&gt;=35),"C",IF(AND('Test Sample Data'!O312&gt;=30,'Control Sample Data'!O312&gt;=30, OR(H312&gt;=0.05, H312="N/A")),"B",IF(OR(AND('Test Sample Data'!O312&gt;=30,'Control Sample Data'!O312&lt;=30), AND('Test Sample Data'!O312&lt;=30,'Control Sample Data'!O312&gt;=30)),"A","OKAY")))</f>
        <v>B</v>
      </c>
    </row>
    <row r="313" spans="1:10" ht="15" customHeight="1" x14ac:dyDescent="0.3">
      <c r="A313" s="17" t="str">
        <f>'Gene Table'!D313</f>
        <v>TRIM39</v>
      </c>
      <c r="B313" s="18" t="s">
        <v>27094</v>
      </c>
      <c r="C313" s="19">
        <f>Calculations!CA314</f>
        <v>13.859333333333332</v>
      </c>
      <c r="D313" s="19">
        <f>Calculations!CB314</f>
        <v>13.808666666666667</v>
      </c>
      <c r="E313" s="20">
        <f t="shared" si="19"/>
        <v>6.7286036488347614E-5</v>
      </c>
      <c r="F313" s="20">
        <f t="shared" si="20"/>
        <v>6.9691070113619575E-5</v>
      </c>
      <c r="G313" s="19">
        <f t="shared" si="21"/>
        <v>0.96549007467741621</v>
      </c>
      <c r="H313" s="21">
        <f>IF(OR(COUNT(Calculations!CE314:CP314)&lt;3,COUNT(Calculations!CQ314:DB314)&lt;3),"N/A",IF(ISERROR(TTEST(Calculations!CQ314:DB314,Calculations!CE314:CP314,2,2)),"N/A",TTEST(Calculations!CQ314:DB314,Calculations!CE314:CP314,2,2)))</f>
        <v>0.86569423089606024</v>
      </c>
      <c r="I313" s="19">
        <f t="shared" si="18"/>
        <v>-1.0357434283662772</v>
      </c>
      <c r="J313" s="22" t="str">
        <f>IF(AND('Test Sample Data'!O313&gt;=35,'Control Sample Data'!O313&gt;=35),"C",IF(AND('Test Sample Data'!O313&gt;=30,'Control Sample Data'!O313&gt;=30, OR(H313&gt;=0.05, H313="N/A")),"B",IF(OR(AND('Test Sample Data'!O313&gt;=30,'Control Sample Data'!O313&lt;=30), AND('Test Sample Data'!O313&lt;=30,'Control Sample Data'!O313&gt;=30)),"A","OKAY")))</f>
        <v>B</v>
      </c>
    </row>
    <row r="314" spans="1:10" ht="15" customHeight="1" x14ac:dyDescent="0.3">
      <c r="A314" s="17" t="str">
        <f>'Gene Table'!D314</f>
        <v>TRIM4</v>
      </c>
      <c r="B314" s="18" t="s">
        <v>27095</v>
      </c>
      <c r="C314" s="19">
        <f>Calculations!CA315</f>
        <v>12.589333333333334</v>
      </c>
      <c r="D314" s="19">
        <f>Calculations!CB315</f>
        <v>8.5119999999999987</v>
      </c>
      <c r="E314" s="20">
        <f t="shared" si="19"/>
        <v>1.6226805898387093E-4</v>
      </c>
      <c r="F314" s="20">
        <f t="shared" si="20"/>
        <v>2.7392563489109425E-3</v>
      </c>
      <c r="G314" s="19">
        <f t="shared" si="21"/>
        <v>5.9237996855746822E-2</v>
      </c>
      <c r="H314" s="21">
        <f>IF(OR(COUNT(Calculations!CE315:CP315)&lt;3,COUNT(Calculations!CQ315:DB315)&lt;3),"N/A",IF(ISERROR(TTEST(Calculations!CQ315:DB315,Calculations!CE315:CP315,2,2)),"N/A",TTEST(Calculations!CQ315:DB315,Calculations!CE315:CP315,2,2)))</f>
        <v>8.7566757669915881E-4</v>
      </c>
      <c r="I314" s="19">
        <f t="shared" si="18"/>
        <v>-16.881056974886341</v>
      </c>
      <c r="J314" s="22" t="str">
        <f>IF(AND('Test Sample Data'!O314&gt;=35,'Control Sample Data'!O314&gt;=35),"C",IF(AND('Test Sample Data'!O314&gt;=30,'Control Sample Data'!O314&gt;=30, OR(H314&gt;=0.05, H314="N/A")),"B",IF(OR(AND('Test Sample Data'!O314&gt;=30,'Control Sample Data'!O314&lt;=30), AND('Test Sample Data'!O314&lt;=30,'Control Sample Data'!O314&gt;=30)),"A","OKAY")))</f>
        <v>A</v>
      </c>
    </row>
    <row r="315" spans="1:10" ht="15" customHeight="1" x14ac:dyDescent="0.3">
      <c r="A315" s="17" t="str">
        <f>'Gene Table'!D315</f>
        <v>TRIM40</v>
      </c>
      <c r="B315" s="18" t="s">
        <v>27096</v>
      </c>
      <c r="C315" s="19">
        <f>Calculations!CA316</f>
        <v>14.059333333333333</v>
      </c>
      <c r="D315" s="19">
        <f>Calculations!CB316</f>
        <v>13.865333333333334</v>
      </c>
      <c r="E315" s="20">
        <f t="shared" si="19"/>
        <v>5.8575896966894464E-5</v>
      </c>
      <c r="F315" s="20">
        <f t="shared" si="20"/>
        <v>6.7006782823625545E-5</v>
      </c>
      <c r="G315" s="19">
        <f t="shared" si="21"/>
        <v>0.87417862041037309</v>
      </c>
      <c r="H315" s="21">
        <f>IF(OR(COUNT(Calculations!CE316:CP316)&lt;3,COUNT(Calculations!CQ316:DB316)&lt;3),"N/A",IF(ISERROR(TTEST(Calculations!CQ316:DB316,Calculations!CE316:CP316,2,2)),"N/A",TTEST(Calculations!CQ316:DB316,Calculations!CE316:CP316,2,2)))</f>
        <v>2.7473826584266677E-2</v>
      </c>
      <c r="I315" s="19">
        <f t="shared" si="18"/>
        <v>-1.1439309732038077</v>
      </c>
      <c r="J315" s="22" t="str">
        <f>IF(AND('Test Sample Data'!O315&gt;=35,'Control Sample Data'!O315&gt;=35),"C",IF(AND('Test Sample Data'!O315&gt;=30,'Control Sample Data'!O315&gt;=30, OR(H315&gt;=0.05, H315="N/A")),"B",IF(OR(AND('Test Sample Data'!O315&gt;=30,'Control Sample Data'!O315&lt;=30), AND('Test Sample Data'!O315&lt;=30,'Control Sample Data'!O315&gt;=30)),"A","OKAY")))</f>
        <v>C</v>
      </c>
    </row>
    <row r="316" spans="1:10" ht="15" customHeight="1" x14ac:dyDescent="0.3">
      <c r="A316" s="17" t="str">
        <f>'Gene Table'!D316</f>
        <v>TRIM41</v>
      </c>
      <c r="B316" s="18" t="s">
        <v>27097</v>
      </c>
      <c r="C316" s="19">
        <f>Calculations!CA317</f>
        <v>10.165999999999999</v>
      </c>
      <c r="D316" s="19">
        <f>Calculations!CB317</f>
        <v>7.9353333333333333</v>
      </c>
      <c r="E316" s="20">
        <f t="shared" si="19"/>
        <v>8.7042040614938691E-4</v>
      </c>
      <c r="F316" s="20">
        <f t="shared" si="20"/>
        <v>4.085325276445664E-3</v>
      </c>
      <c r="G316" s="19">
        <f t="shared" si="21"/>
        <v>0.21306024545166075</v>
      </c>
      <c r="H316" s="21">
        <f>IF(OR(COUNT(Calculations!CE317:CP317)&lt;3,COUNT(Calculations!CQ317:DB317)&lt;3),"N/A",IF(ISERROR(TTEST(Calculations!CQ317:DB317,Calculations!CE317:CP317,2,2)),"N/A",TTEST(Calculations!CQ317:DB317,Calculations!CE317:CP317,2,2)))</f>
        <v>3.9595548901437613E-3</v>
      </c>
      <c r="I316" s="19">
        <f t="shared" si="18"/>
        <v>-4.6935081571887176</v>
      </c>
      <c r="J316" s="22" t="str">
        <f>IF(AND('Test Sample Data'!O316&gt;=35,'Control Sample Data'!O316&gt;=35),"C",IF(AND('Test Sample Data'!O316&gt;=30,'Control Sample Data'!O316&gt;=30, OR(H316&gt;=0.05, H316="N/A")),"B",IF(OR(AND('Test Sample Data'!O316&gt;=30,'Control Sample Data'!O316&lt;=30), AND('Test Sample Data'!O316&lt;=30,'Control Sample Data'!O316&gt;=30)),"A","OKAY")))</f>
        <v>A</v>
      </c>
    </row>
    <row r="317" spans="1:10" ht="15" customHeight="1" x14ac:dyDescent="0.3">
      <c r="A317" s="17" t="str">
        <f>'Gene Table'!D317</f>
        <v>TRIM44</v>
      </c>
      <c r="B317" s="18" t="s">
        <v>27098</v>
      </c>
      <c r="C317" s="19">
        <f>Calculations!CA318</f>
        <v>-7.3706666666666676</v>
      </c>
      <c r="D317" s="19">
        <f>Calculations!CB318</f>
        <v>1.2786666666666662</v>
      </c>
      <c r="E317" s="20">
        <f t="shared" si="19"/>
        <v>165.49762079407552</v>
      </c>
      <c r="F317" s="20">
        <f t="shared" si="20"/>
        <v>0.41217626441425131</v>
      </c>
      <c r="G317" s="19">
        <f t="shared" si="21"/>
        <v>401.5214729292241</v>
      </c>
      <c r="H317" s="21">
        <f>IF(OR(COUNT(Calculations!CE318:CP318)&lt;3,COUNT(Calculations!CQ318:DB318)&lt;3),"N/A",IF(ISERROR(TTEST(Calculations!CQ318:DB318,Calculations!CE318:CP318,2,2)),"N/A",TTEST(Calculations!CQ318:DB318,Calculations!CE318:CP318,2,2)))</f>
        <v>8.8031082577943156E-6</v>
      </c>
      <c r="I317" s="19">
        <f t="shared" si="18"/>
        <v>401.5214729292241</v>
      </c>
      <c r="J317" s="22" t="str">
        <f>IF(AND('Test Sample Data'!O317&gt;=35,'Control Sample Data'!O317&gt;=35),"C",IF(AND('Test Sample Data'!O317&gt;=30,'Control Sample Data'!O317&gt;=30, OR(H317&gt;=0.05, H317="N/A")),"B",IF(OR(AND('Test Sample Data'!O317&gt;=30,'Control Sample Data'!O317&lt;=30), AND('Test Sample Data'!O317&lt;=30,'Control Sample Data'!O317&gt;=30)),"A","OKAY")))</f>
        <v>OKAY</v>
      </c>
    </row>
    <row r="318" spans="1:10" ht="15" customHeight="1" x14ac:dyDescent="0.3">
      <c r="A318" s="17" t="str">
        <f>'Gene Table'!D318</f>
        <v>TRIM45</v>
      </c>
      <c r="B318" s="18" t="s">
        <v>27099</v>
      </c>
      <c r="C318" s="19">
        <f>Calculations!CA319</f>
        <v>8.3326666666666664</v>
      </c>
      <c r="D318" s="19">
        <f>Calculations!CB319</f>
        <v>7.2653333333333334</v>
      </c>
      <c r="E318" s="20">
        <f t="shared" si="19"/>
        <v>3.1018256963267258E-3</v>
      </c>
      <c r="F318" s="20">
        <f t="shared" si="20"/>
        <v>6.5000506108373497E-3</v>
      </c>
      <c r="G318" s="19">
        <f t="shared" si="21"/>
        <v>0.47720023766509445</v>
      </c>
      <c r="H318" s="21">
        <f>IF(OR(COUNT(Calculations!CE319:CP319)&lt;3,COUNT(Calculations!CQ319:DB319)&lt;3),"N/A",IF(ISERROR(TTEST(Calculations!CQ319:DB319,Calculations!CE319:CP319,2,2)),"N/A",TTEST(Calculations!CQ319:DB319,Calculations!CE319:CP319,2,2)))</f>
        <v>6.8065655009709779E-3</v>
      </c>
      <c r="I318" s="19">
        <f t="shared" si="18"/>
        <v>-2.0955563746005792</v>
      </c>
      <c r="J318" s="22" t="str">
        <f>IF(AND('Test Sample Data'!O318&gt;=35,'Control Sample Data'!O318&gt;=35),"C",IF(AND('Test Sample Data'!O318&gt;=30,'Control Sample Data'!O318&gt;=30, OR(H318&gt;=0.05, H318="N/A")),"B",IF(OR(AND('Test Sample Data'!O318&gt;=30,'Control Sample Data'!O318&lt;=30), AND('Test Sample Data'!O318&lt;=30,'Control Sample Data'!O318&gt;=30)),"A","OKAY")))</f>
        <v>OKAY</v>
      </c>
    </row>
    <row r="319" spans="1:10" ht="15" customHeight="1" x14ac:dyDescent="0.3">
      <c r="A319" s="17" t="str">
        <f>'Gene Table'!D319</f>
        <v>TRIM48</v>
      </c>
      <c r="B319" s="18" t="s">
        <v>27100</v>
      </c>
      <c r="C319" s="19">
        <f>Calculations!CA320</f>
        <v>0.48933333333333334</v>
      </c>
      <c r="D319" s="19">
        <f>Calculations!CB320</f>
        <v>6.0719999999999992</v>
      </c>
      <c r="E319" s="20">
        <f t="shared" si="19"/>
        <v>0.71235419929062138</v>
      </c>
      <c r="F319" s="20">
        <f t="shared" si="20"/>
        <v>1.486434806768437E-2</v>
      </c>
      <c r="G319" s="19">
        <f t="shared" si="21"/>
        <v>47.923675902026623</v>
      </c>
      <c r="H319" s="21">
        <f>IF(OR(COUNT(Calculations!CE320:CP320)&lt;3,COUNT(Calculations!CQ320:DB320)&lt;3),"N/A",IF(ISERROR(TTEST(Calculations!CQ320:DB320,Calculations!CE320:CP320,2,2)),"N/A",TTEST(Calculations!CQ320:DB320,Calculations!CE320:CP320,2,2)))</f>
        <v>5.8546018658755842E-7</v>
      </c>
      <c r="I319" s="19">
        <f t="shared" si="18"/>
        <v>47.923675902026623</v>
      </c>
      <c r="J319" s="22" t="str">
        <f>IF(AND('Test Sample Data'!O319&gt;=35,'Control Sample Data'!O319&gt;=35),"C",IF(AND('Test Sample Data'!O319&gt;=30,'Control Sample Data'!O319&gt;=30, OR(H319&gt;=0.05, H319="N/A")),"B",IF(OR(AND('Test Sample Data'!O319&gt;=30,'Control Sample Data'!O319&lt;=30), AND('Test Sample Data'!O319&lt;=30,'Control Sample Data'!O319&gt;=30)),"A","OKAY")))</f>
        <v>OKAY</v>
      </c>
    </row>
    <row r="320" spans="1:10" ht="15" customHeight="1" x14ac:dyDescent="0.3">
      <c r="A320" s="17" t="str">
        <f>'Gene Table'!D320</f>
        <v>TRIM5</v>
      </c>
      <c r="B320" s="18" t="s">
        <v>27101</v>
      </c>
      <c r="C320" s="19">
        <f>Calculations!CA321</f>
        <v>3.2826666666666653</v>
      </c>
      <c r="D320" s="19">
        <f>Calculations!CB321</f>
        <v>9.988666666666667</v>
      </c>
      <c r="E320" s="20">
        <f t="shared" si="19"/>
        <v>0.10275876298486139</v>
      </c>
      <c r="F320" s="20">
        <f t="shared" si="20"/>
        <v>9.8426426246390575E-4</v>
      </c>
      <c r="G320" s="19">
        <f t="shared" si="21"/>
        <v>104.4015991473933</v>
      </c>
      <c r="H320" s="21">
        <f>IF(OR(COUNT(Calculations!CE321:CP321)&lt;3,COUNT(Calculations!CQ321:DB321)&lt;3),"N/A",IF(ISERROR(TTEST(Calculations!CQ321:DB321,Calculations!CE321:CP321,2,2)),"N/A",TTEST(Calculations!CQ321:DB321,Calculations!CE321:CP321,2,2)))</f>
        <v>2.7491991496238886E-5</v>
      </c>
      <c r="I320" s="19">
        <f t="shared" si="18"/>
        <v>104.4015991473933</v>
      </c>
      <c r="J320" s="22" t="str">
        <f>IF(AND('Test Sample Data'!O320&gt;=35,'Control Sample Data'!O320&gt;=35),"C",IF(AND('Test Sample Data'!O320&gt;=30,'Control Sample Data'!O320&gt;=30, OR(H320&gt;=0.05, H320="N/A")),"B",IF(OR(AND('Test Sample Data'!O320&gt;=30,'Control Sample Data'!O320&lt;=30), AND('Test Sample Data'!O320&lt;=30,'Control Sample Data'!O320&gt;=30)),"A","OKAY")))</f>
        <v>A</v>
      </c>
    </row>
    <row r="321" spans="1:10" ht="15" customHeight="1" x14ac:dyDescent="0.3">
      <c r="A321" s="17" t="str">
        <f>'Gene Table'!D321</f>
        <v>TRIM52</v>
      </c>
      <c r="B321" s="18" t="s">
        <v>27102</v>
      </c>
      <c r="C321" s="19">
        <f>Calculations!CA322</f>
        <v>6.2526666666666655</v>
      </c>
      <c r="D321" s="19">
        <f>Calculations!CB322</f>
        <v>6.0553333333333326</v>
      </c>
      <c r="E321" s="20">
        <f t="shared" si="19"/>
        <v>1.3114742878776869E-2</v>
      </c>
      <c r="F321" s="20">
        <f t="shared" si="20"/>
        <v>1.5037063472683822E-2</v>
      </c>
      <c r="G321" s="19">
        <f t="shared" si="21"/>
        <v>0.87216117047061603</v>
      </c>
      <c r="H321" s="21">
        <f>IF(OR(COUNT(Calculations!CE322:CP322)&lt;3,COUNT(Calculations!CQ322:DB322)&lt;3),"N/A",IF(ISERROR(TTEST(Calculations!CQ322:DB322,Calculations!CE322:CP322,2,2)),"N/A",TTEST(Calculations!CQ322:DB322,Calculations!CE322:CP322,2,2)))</f>
        <v>6.1460519745528186E-2</v>
      </c>
      <c r="I321" s="19">
        <f t="shared" si="18"/>
        <v>-1.1465770706811018</v>
      </c>
      <c r="J321" s="22" t="str">
        <f>IF(AND('Test Sample Data'!O321&gt;=35,'Control Sample Data'!O321&gt;=35),"C",IF(AND('Test Sample Data'!O321&gt;=30,'Control Sample Data'!O321&gt;=30, OR(H321&gt;=0.05, H321="N/A")),"B",IF(OR(AND('Test Sample Data'!O321&gt;=30,'Control Sample Data'!O321&lt;=30), AND('Test Sample Data'!O321&lt;=30,'Control Sample Data'!O321&gt;=30)),"A","OKAY")))</f>
        <v>OKAY</v>
      </c>
    </row>
    <row r="322" spans="1:10" ht="15" customHeight="1" x14ac:dyDescent="0.3">
      <c r="A322" s="17" t="str">
        <f>'Gene Table'!D322</f>
        <v>TRIM54</v>
      </c>
      <c r="B322" s="18" t="s">
        <v>27103</v>
      </c>
      <c r="C322" s="19">
        <f>Calculations!CA323</f>
        <v>14.059333333333333</v>
      </c>
      <c r="D322" s="19">
        <f>Calculations!CB323</f>
        <v>11.581999999999999</v>
      </c>
      <c r="E322" s="20">
        <f t="shared" si="19"/>
        <v>5.8575896966894464E-5</v>
      </c>
      <c r="F322" s="20">
        <f t="shared" si="20"/>
        <v>3.261899605444581E-4</v>
      </c>
      <c r="G322" s="19">
        <f t="shared" si="21"/>
        <v>0.17957602640229284</v>
      </c>
      <c r="H322" s="21">
        <f>IF(OR(COUNT(Calculations!CE323:CP323)&lt;3,COUNT(Calculations!CQ323:DB323)&lt;3),"N/A",IF(ISERROR(TTEST(Calculations!CQ323:DB323,Calculations!CE323:CP323,2,2)),"N/A",TTEST(Calculations!CQ323:DB323,Calculations!CE323:CP323,2,2)))</f>
        <v>5.295305983654873E-2</v>
      </c>
      <c r="I322" s="19">
        <f t="shared" si="18"/>
        <v>-5.5686720551426117</v>
      </c>
      <c r="J322" s="22" t="str">
        <f>IF(AND('Test Sample Data'!O322&gt;=35,'Control Sample Data'!O322&gt;=35),"C",IF(AND('Test Sample Data'!O322&gt;=30,'Control Sample Data'!O322&gt;=30, OR(H322&gt;=0.05, H322="N/A")),"B",IF(OR(AND('Test Sample Data'!O322&gt;=30,'Control Sample Data'!O322&lt;=30), AND('Test Sample Data'!O322&lt;=30,'Control Sample Data'!O322&gt;=30)),"A","OKAY")))</f>
        <v>B</v>
      </c>
    </row>
    <row r="323" spans="1:10" ht="15" customHeight="1" x14ac:dyDescent="0.3">
      <c r="A323" s="17" t="str">
        <f>'Gene Table'!D323</f>
        <v>TRIM56</v>
      </c>
      <c r="B323" s="18" t="s">
        <v>27104</v>
      </c>
      <c r="C323" s="19">
        <f>Calculations!CA324</f>
        <v>0.10599999999999928</v>
      </c>
      <c r="D323" s="19">
        <f>Calculations!CB324</f>
        <v>11.668666666666667</v>
      </c>
      <c r="E323" s="20">
        <f t="shared" si="19"/>
        <v>0.92916067425091387</v>
      </c>
      <c r="F323" s="20">
        <f t="shared" si="20"/>
        <v>3.0717178675645205E-4</v>
      </c>
      <c r="G323" s="19">
        <f t="shared" si="21"/>
        <v>3024.889375623613</v>
      </c>
      <c r="H323" s="21">
        <f>IF(OR(COUNT(Calculations!CE324:CP324)&lt;3,COUNT(Calculations!CQ324:DB324)&lt;3),"N/A",IF(ISERROR(TTEST(Calculations!CQ324:DB324,Calculations!CE324:CP324,2,2)),"N/A",TTEST(Calculations!CQ324:DB324,Calculations!CE324:CP324,2,2)))</f>
        <v>1.400774612310646E-6</v>
      </c>
      <c r="I323" s="19">
        <f t="shared" ref="I323:I372" si="22">IF(G323&gt;1,G323,-1/G323)</f>
        <v>3024.889375623613</v>
      </c>
      <c r="J323" s="22" t="str">
        <f>IF(AND('Test Sample Data'!O323&gt;=35,'Control Sample Data'!O323&gt;=35),"C",IF(AND('Test Sample Data'!O323&gt;=30,'Control Sample Data'!O323&gt;=30, OR(H323&gt;=0.05, H323="N/A")),"B",IF(OR(AND('Test Sample Data'!O323&gt;=30,'Control Sample Data'!O323&lt;=30), AND('Test Sample Data'!O323&lt;=30,'Control Sample Data'!O323&gt;=30)),"A","OKAY")))</f>
        <v>A</v>
      </c>
    </row>
    <row r="324" spans="1:10" ht="15" customHeight="1" x14ac:dyDescent="0.3">
      <c r="A324" s="17" t="str">
        <f>'Gene Table'!D324</f>
        <v>TRIM61</v>
      </c>
      <c r="B324" s="18" t="s">
        <v>27105</v>
      </c>
      <c r="C324" s="19">
        <f>Calculations!CA325</f>
        <v>2.6393333333333331</v>
      </c>
      <c r="D324" s="19">
        <f>Calculations!CB325</f>
        <v>2.282</v>
      </c>
      <c r="E324" s="20">
        <f t="shared" si="19"/>
        <v>0.16050238791336008</v>
      </c>
      <c r="F324" s="20">
        <f t="shared" si="20"/>
        <v>0.20561251717811607</v>
      </c>
      <c r="G324" s="19">
        <f t="shared" si="21"/>
        <v>0.78060611346108655</v>
      </c>
      <c r="H324" s="21">
        <f>IF(OR(COUNT(Calculations!CE325:CP325)&lt;3,COUNT(Calculations!CQ325:DB325)&lt;3),"N/A",IF(ISERROR(TTEST(Calculations!CQ325:DB325,Calculations!CE325:CP325,2,2)),"N/A",TTEST(Calculations!CQ325:DB325,Calculations!CE325:CP325,2,2)))</f>
        <v>8.4592398981352887E-3</v>
      </c>
      <c r="I324" s="19">
        <f t="shared" si="22"/>
        <v>-1.2810558138805177</v>
      </c>
      <c r="J324" s="22" t="str">
        <f>IF(AND('Test Sample Data'!O324&gt;=35,'Control Sample Data'!O324&gt;=35),"C",IF(AND('Test Sample Data'!O324&gt;=30,'Control Sample Data'!O324&gt;=30, OR(H324&gt;=0.05, H324="N/A")),"B",IF(OR(AND('Test Sample Data'!O324&gt;=30,'Control Sample Data'!O324&lt;=30), AND('Test Sample Data'!O324&lt;=30,'Control Sample Data'!O324&gt;=30)),"A","OKAY")))</f>
        <v>OKAY</v>
      </c>
    </row>
    <row r="325" spans="1:10" ht="15" customHeight="1" x14ac:dyDescent="0.3">
      <c r="A325" s="17" t="str">
        <f>'Gene Table'!D325</f>
        <v>TRIM62</v>
      </c>
      <c r="B325" s="18" t="s">
        <v>27106</v>
      </c>
      <c r="C325" s="19">
        <f>Calculations!CA326</f>
        <v>8.5193333333333321</v>
      </c>
      <c r="D325" s="19">
        <f>Calculations!CB326</f>
        <v>6.4153333333333329</v>
      </c>
      <c r="E325" s="20">
        <f t="shared" si="19"/>
        <v>2.7253678197520239E-3</v>
      </c>
      <c r="F325" s="20">
        <f t="shared" si="20"/>
        <v>1.171634724002195E-2</v>
      </c>
      <c r="G325" s="19">
        <f t="shared" si="21"/>
        <v>0.23261241442575389</v>
      </c>
      <c r="H325" s="21">
        <f>IF(OR(COUNT(Calculations!CE326:CP326)&lt;3,COUNT(Calculations!CQ326:DB326)&lt;3),"N/A",IF(ISERROR(TTEST(Calculations!CQ326:DB326,Calculations!CE326:CP326,2,2)),"N/A",TTEST(Calculations!CQ326:DB326,Calculations!CE326:CP326,2,2)))</f>
        <v>9.935581095308402E-4</v>
      </c>
      <c r="I325" s="19">
        <f t="shared" si="22"/>
        <v>-4.2989966914220039</v>
      </c>
      <c r="J325" s="22" t="str">
        <f>IF(AND('Test Sample Data'!O325&gt;=35,'Control Sample Data'!O325&gt;=35),"C",IF(AND('Test Sample Data'!O325&gt;=30,'Control Sample Data'!O325&gt;=30, OR(H325&gt;=0.05, H325="N/A")),"B",IF(OR(AND('Test Sample Data'!O325&gt;=30,'Control Sample Data'!O325&lt;=30), AND('Test Sample Data'!O325&lt;=30,'Control Sample Data'!O325&gt;=30)),"A","OKAY")))</f>
        <v>OKAY</v>
      </c>
    </row>
    <row r="326" spans="1:10" ht="15" customHeight="1" x14ac:dyDescent="0.3">
      <c r="A326" s="17" t="str">
        <f>'Gene Table'!D326</f>
        <v>TRIM63</v>
      </c>
      <c r="B326" s="18" t="s">
        <v>27107</v>
      </c>
      <c r="C326" s="19">
        <f>Calculations!CA327</f>
        <v>2.582666666666666</v>
      </c>
      <c r="D326" s="19">
        <f>Calculations!CB327</f>
        <v>1.1153333333333333</v>
      </c>
      <c r="E326" s="20">
        <f t="shared" si="19"/>
        <v>0.16693210296211214</v>
      </c>
      <c r="F326" s="20">
        <f t="shared" si="20"/>
        <v>0.46158449437958859</v>
      </c>
      <c r="G326" s="19">
        <f t="shared" si="21"/>
        <v>0.36165015288584168</v>
      </c>
      <c r="H326" s="21">
        <f>IF(OR(COUNT(Calculations!CE327:CP327)&lt;3,COUNT(Calculations!CQ327:DB327)&lt;3),"N/A",IF(ISERROR(TTEST(Calculations!CQ327:DB327,Calculations!CE327:CP327,2,2)),"N/A",TTEST(Calculations!CQ327:DB327,Calculations!CE327:CP327,2,2)))</f>
        <v>3.0767517095892867E-6</v>
      </c>
      <c r="I326" s="19">
        <f t="shared" si="22"/>
        <v>-2.7651032137560287</v>
      </c>
      <c r="J326" s="22" t="str">
        <f>IF(AND('Test Sample Data'!O326&gt;=35,'Control Sample Data'!O326&gt;=35),"C",IF(AND('Test Sample Data'!O326&gt;=30,'Control Sample Data'!O326&gt;=30, OR(H326&gt;=0.05, H326="N/A")),"B",IF(OR(AND('Test Sample Data'!O326&gt;=30,'Control Sample Data'!O326&lt;=30), AND('Test Sample Data'!O326&lt;=30,'Control Sample Data'!O326&gt;=30)),"A","OKAY")))</f>
        <v>OKAY</v>
      </c>
    </row>
    <row r="327" spans="1:10" ht="15" customHeight="1" x14ac:dyDescent="0.3">
      <c r="A327" s="17" t="str">
        <f>'Gene Table'!D327</f>
        <v>TRIM64</v>
      </c>
      <c r="B327" s="18" t="s">
        <v>27108</v>
      </c>
      <c r="C327" s="19">
        <f>Calculations!CA328</f>
        <v>0.5693333333333328</v>
      </c>
      <c r="D327" s="19">
        <f>Calculations!CB328</f>
        <v>13.072000000000003</v>
      </c>
      <c r="E327" s="20">
        <f t="shared" si="19"/>
        <v>0.67392813741598179</v>
      </c>
      <c r="F327" s="20">
        <f t="shared" si="20"/>
        <v>1.1612771927878396E-4</v>
      </c>
      <c r="G327" s="19">
        <f t="shared" si="21"/>
        <v>5803.3356859278783</v>
      </c>
      <c r="H327" s="21">
        <f>IF(OR(COUNT(Calculations!CE328:CP328)&lt;3,COUNT(Calculations!CQ328:DB328)&lt;3),"N/A",IF(ISERROR(TTEST(Calculations!CQ328:DB328,Calculations!CE328:CP328,2,2)),"N/A",TTEST(Calculations!CQ328:DB328,Calculations!CE328:CP328,2,2)))</f>
        <v>1.7941647862778388E-5</v>
      </c>
      <c r="I327" s="19">
        <f t="shared" si="22"/>
        <v>5803.3356859278783</v>
      </c>
      <c r="J327" s="22" t="str">
        <f>IF(AND('Test Sample Data'!O327&gt;=35,'Control Sample Data'!O327&gt;=35),"C",IF(AND('Test Sample Data'!O327&gt;=30,'Control Sample Data'!O327&gt;=30, OR(H327&gt;=0.05, H327="N/A")),"B",IF(OR(AND('Test Sample Data'!O327&gt;=30,'Control Sample Data'!O327&lt;=30), AND('Test Sample Data'!O327&lt;=30,'Control Sample Data'!O327&gt;=30)),"A","OKAY")))</f>
        <v>A</v>
      </c>
    </row>
    <row r="328" spans="1:10" ht="15" customHeight="1" x14ac:dyDescent="0.3">
      <c r="A328" s="17" t="str">
        <f>'Gene Table'!D328</f>
        <v>TRIM67</v>
      </c>
      <c r="B328" s="18" t="s">
        <v>27109</v>
      </c>
      <c r="C328" s="19">
        <f>Calculations!CA329</f>
        <v>14.059333333333333</v>
      </c>
      <c r="D328" s="19">
        <f>Calculations!CB329</f>
        <v>13.865333333333334</v>
      </c>
      <c r="E328" s="20">
        <f t="shared" si="19"/>
        <v>5.8575896966894464E-5</v>
      </c>
      <c r="F328" s="20">
        <f t="shared" si="20"/>
        <v>6.7006782823625545E-5</v>
      </c>
      <c r="G328" s="19">
        <f t="shared" si="21"/>
        <v>0.87417862041037309</v>
      </c>
      <c r="H328" s="21">
        <f>IF(OR(COUNT(Calculations!CE329:CP329)&lt;3,COUNT(Calculations!CQ329:DB329)&lt;3),"N/A",IF(ISERROR(TTEST(Calculations!CQ329:DB329,Calculations!CE329:CP329,2,2)),"N/A",TTEST(Calculations!CQ329:DB329,Calculations!CE329:CP329,2,2)))</f>
        <v>2.7473826584266677E-2</v>
      </c>
      <c r="I328" s="19">
        <f t="shared" si="22"/>
        <v>-1.1439309732038077</v>
      </c>
      <c r="J328" s="22" t="str">
        <f>IF(AND('Test Sample Data'!O328&gt;=35,'Control Sample Data'!O328&gt;=35),"C",IF(AND('Test Sample Data'!O328&gt;=30,'Control Sample Data'!O328&gt;=30, OR(H328&gt;=0.05, H328="N/A")),"B",IF(OR(AND('Test Sample Data'!O328&gt;=30,'Control Sample Data'!O328&lt;=30), AND('Test Sample Data'!O328&lt;=30,'Control Sample Data'!O328&gt;=30)),"A","OKAY")))</f>
        <v>C</v>
      </c>
    </row>
    <row r="329" spans="1:10" ht="15" customHeight="1" x14ac:dyDescent="0.3">
      <c r="A329" s="17" t="str">
        <f>'Gene Table'!D329</f>
        <v>TRIM68</v>
      </c>
      <c r="B329" s="18" t="s">
        <v>27110</v>
      </c>
      <c r="C329" s="19">
        <f>Calculations!CA330</f>
        <v>7.8426666666666662</v>
      </c>
      <c r="D329" s="19">
        <f>Calculations!CB330</f>
        <v>6.8186666666666662</v>
      </c>
      <c r="E329" s="20">
        <f t="shared" si="19"/>
        <v>4.3563432046385183E-3</v>
      </c>
      <c r="F329" s="20">
        <f t="shared" si="20"/>
        <v>8.8588388772879254E-3</v>
      </c>
      <c r="G329" s="19">
        <f t="shared" si="21"/>
        <v>0.49175103701312423</v>
      </c>
      <c r="H329" s="21">
        <f>IF(OR(COUNT(Calculations!CE330:CP330)&lt;3,COUNT(Calculations!CQ330:DB330)&lt;3),"N/A",IF(ISERROR(TTEST(Calculations!CQ330:DB330,Calculations!CE330:CP330,2,2)),"N/A",TTEST(Calculations!CQ330:DB330,Calculations!CE330:CP330,2,2)))</f>
        <v>1.2303517356623546E-3</v>
      </c>
      <c r="I329" s="19">
        <f t="shared" si="22"/>
        <v>-2.0335493465839121</v>
      </c>
      <c r="J329" s="22" t="str">
        <f>IF(AND('Test Sample Data'!O329&gt;=35,'Control Sample Data'!O329&gt;=35),"C",IF(AND('Test Sample Data'!O329&gt;=30,'Control Sample Data'!O329&gt;=30, OR(H329&gt;=0.05, H329="N/A")),"B",IF(OR(AND('Test Sample Data'!O329&gt;=30,'Control Sample Data'!O329&lt;=30), AND('Test Sample Data'!O329&lt;=30,'Control Sample Data'!O329&gt;=30)),"A","OKAY")))</f>
        <v>OKAY</v>
      </c>
    </row>
    <row r="330" spans="1:10" ht="15" customHeight="1" x14ac:dyDescent="0.3">
      <c r="A330" s="17" t="str">
        <f>'Gene Table'!D330</f>
        <v>TRIM71</v>
      </c>
      <c r="B330" s="18" t="s">
        <v>27111</v>
      </c>
      <c r="C330" s="19">
        <f>Calculations!CA331</f>
        <v>14.059333333333333</v>
      </c>
      <c r="D330" s="19">
        <f>Calculations!CB331</f>
        <v>13.865333333333334</v>
      </c>
      <c r="E330" s="20">
        <f t="shared" si="19"/>
        <v>5.8575896966894464E-5</v>
      </c>
      <c r="F330" s="20">
        <f t="shared" si="20"/>
        <v>6.7006782823625545E-5</v>
      </c>
      <c r="G330" s="19">
        <f t="shared" si="21"/>
        <v>0.87417862041037309</v>
      </c>
      <c r="H330" s="21">
        <f>IF(OR(COUNT(Calculations!CE331:CP331)&lt;3,COUNT(Calculations!CQ331:DB331)&lt;3),"N/A",IF(ISERROR(TTEST(Calculations!CQ331:DB331,Calculations!CE331:CP331,2,2)),"N/A",TTEST(Calculations!CQ331:DB331,Calculations!CE331:CP331,2,2)))</f>
        <v>2.7473826584266677E-2</v>
      </c>
      <c r="I330" s="19">
        <f t="shared" si="22"/>
        <v>-1.1439309732038077</v>
      </c>
      <c r="J330" s="22" t="str">
        <f>IF(AND('Test Sample Data'!O330&gt;=35,'Control Sample Data'!O330&gt;=35),"C",IF(AND('Test Sample Data'!O330&gt;=30,'Control Sample Data'!O330&gt;=30, OR(H330&gt;=0.05, H330="N/A")),"B",IF(OR(AND('Test Sample Data'!O330&gt;=30,'Control Sample Data'!O330&lt;=30), AND('Test Sample Data'!O330&lt;=30,'Control Sample Data'!O330&gt;=30)),"A","OKAY")))</f>
        <v>C</v>
      </c>
    </row>
    <row r="331" spans="1:10" ht="15" customHeight="1" x14ac:dyDescent="0.3">
      <c r="A331" s="17" t="str">
        <f>'Gene Table'!D331</f>
        <v>TRIM72</v>
      </c>
      <c r="B331" s="18" t="s">
        <v>27112</v>
      </c>
      <c r="C331" s="19">
        <f>Calculations!CA332</f>
        <v>8.1959999999999997</v>
      </c>
      <c r="D331" s="19">
        <f>Calculations!CB332</f>
        <v>7.3953333333333324</v>
      </c>
      <c r="E331" s="20">
        <f t="shared" si="19"/>
        <v>3.410029652866263E-3</v>
      </c>
      <c r="F331" s="20">
        <f t="shared" si="20"/>
        <v>5.9399506762660018E-3</v>
      </c>
      <c r="G331" s="19">
        <f t="shared" si="21"/>
        <v>0.57408383313544464</v>
      </c>
      <c r="H331" s="21">
        <f>IF(OR(COUNT(Calculations!CE332:CP332)&lt;3,COUNT(Calculations!CQ332:DB332)&lt;3),"N/A",IF(ISERROR(TTEST(Calculations!CQ332:DB332,Calculations!CE332:CP332,2,2)),"N/A",TTEST(Calculations!CQ332:DB332,Calculations!CE332:CP332,2,2)))</f>
        <v>6.7940451973543719E-3</v>
      </c>
      <c r="I331" s="19">
        <f t="shared" si="22"/>
        <v>-1.7419058720715936</v>
      </c>
      <c r="J331" s="22" t="str">
        <f>IF(AND('Test Sample Data'!O331&gt;=35,'Control Sample Data'!O331&gt;=35),"C",IF(AND('Test Sample Data'!O331&gt;=30,'Control Sample Data'!O331&gt;=30, OR(H331&gt;=0.05, H331="N/A")),"B",IF(OR(AND('Test Sample Data'!O331&gt;=30,'Control Sample Data'!O331&lt;=30), AND('Test Sample Data'!O331&lt;=30,'Control Sample Data'!O331&gt;=30)),"A","OKAY")))</f>
        <v>OKAY</v>
      </c>
    </row>
    <row r="332" spans="1:10" ht="15" customHeight="1" x14ac:dyDescent="0.3">
      <c r="A332" s="17" t="str">
        <f>'Gene Table'!D332</f>
        <v>TRIM73</v>
      </c>
      <c r="B332" s="18" t="s">
        <v>27113</v>
      </c>
      <c r="C332" s="19">
        <f>Calculations!CA333</f>
        <v>13.589333333333331</v>
      </c>
      <c r="D332" s="19">
        <f>Calculations!CB333</f>
        <v>11.042000000000002</v>
      </c>
      <c r="E332" s="20">
        <f t="shared" si="19"/>
        <v>8.1134029491935613E-5</v>
      </c>
      <c r="F332" s="20">
        <f t="shared" si="20"/>
        <v>4.7427123805743776E-4</v>
      </c>
      <c r="G332" s="19">
        <f t="shared" si="21"/>
        <v>0.17107094628856595</v>
      </c>
      <c r="H332" s="21">
        <f>IF(OR(COUNT(Calculations!CE333:CP333)&lt;3,COUNT(Calculations!CQ333:DB333)&lt;3),"N/A",IF(ISERROR(TTEST(Calculations!CQ333:DB333,Calculations!CE333:CP333,2,2)),"N/A",TTEST(Calculations!CQ333:DB333,Calculations!CE333:CP333,2,2)))</f>
        <v>8.9209721090843346E-3</v>
      </c>
      <c r="I332" s="19">
        <f t="shared" si="22"/>
        <v>-5.8455279619087372</v>
      </c>
      <c r="J332" s="22" t="str">
        <f>IF(AND('Test Sample Data'!O332&gt;=35,'Control Sample Data'!O332&gt;=35),"C",IF(AND('Test Sample Data'!O332&gt;=30,'Control Sample Data'!O332&gt;=30, OR(H332&gt;=0.05, H332="N/A")),"B",IF(OR(AND('Test Sample Data'!O332&gt;=30,'Control Sample Data'!O332&lt;=30), AND('Test Sample Data'!O332&lt;=30,'Control Sample Data'!O332&gt;=30)),"A","OKAY")))</f>
        <v>OKAY</v>
      </c>
    </row>
    <row r="333" spans="1:10" ht="15" customHeight="1" x14ac:dyDescent="0.3">
      <c r="A333" s="17" t="str">
        <f>'Gene Table'!D333</f>
        <v>TRIM74</v>
      </c>
      <c r="B333" s="18" t="s">
        <v>27114</v>
      </c>
      <c r="C333" s="19">
        <f>Calculations!CA334</f>
        <v>3.3259999999999992</v>
      </c>
      <c r="D333" s="19">
        <f>Calculations!CB334</f>
        <v>-1.1179999999999997</v>
      </c>
      <c r="E333" s="20">
        <f t="shared" si="19"/>
        <v>9.9718154976129167E-2</v>
      </c>
      <c r="F333" s="20">
        <f t="shared" si="20"/>
        <v>2.1704587437636134</v>
      </c>
      <c r="G333" s="19">
        <f t="shared" si="21"/>
        <v>4.5943354262157565E-2</v>
      </c>
      <c r="H333" s="21">
        <f>IF(OR(COUNT(Calculations!CE334:CP334)&lt;3,COUNT(Calculations!CQ334:DB334)&lt;3),"N/A",IF(ISERROR(TTEST(Calculations!CQ334:DB334,Calculations!CE334:CP334,2,2)),"N/A",TTEST(Calculations!CQ334:DB334,Calculations!CE334:CP334,2,2)))</f>
        <v>7.3990831060987682E-8</v>
      </c>
      <c r="I333" s="19">
        <f t="shared" si="22"/>
        <v>-21.765933638495262</v>
      </c>
      <c r="J333" s="22" t="str">
        <f>IF(AND('Test Sample Data'!O333&gt;=35,'Control Sample Data'!O333&gt;=35),"C",IF(AND('Test Sample Data'!O333&gt;=30,'Control Sample Data'!O333&gt;=30, OR(H333&gt;=0.05, H333="N/A")),"B",IF(OR(AND('Test Sample Data'!O333&gt;=30,'Control Sample Data'!O333&lt;=30), AND('Test Sample Data'!O333&lt;=30,'Control Sample Data'!O333&gt;=30)),"A","OKAY")))</f>
        <v>OKAY</v>
      </c>
    </row>
    <row r="334" spans="1:10" ht="15" customHeight="1" x14ac:dyDescent="0.3">
      <c r="A334" s="17" t="str">
        <f>'Gene Table'!D334</f>
        <v>TRIM75P</v>
      </c>
      <c r="B334" s="18" t="s">
        <v>27115</v>
      </c>
      <c r="C334" s="19">
        <f>Calculations!CA335</f>
        <v>-2.2773333333333348</v>
      </c>
      <c r="D334" s="19">
        <f>Calculations!CB335</f>
        <v>-5.4980000000000002</v>
      </c>
      <c r="E334" s="20">
        <f t="shared" si="19"/>
        <v>4.8478105944157885</v>
      </c>
      <c r="F334" s="20">
        <f t="shared" si="20"/>
        <v>45.192140940312157</v>
      </c>
      <c r="G334" s="19">
        <f t="shared" si="21"/>
        <v>0.10727109832699824</v>
      </c>
      <c r="H334" s="21">
        <f>IF(OR(COUNT(Calculations!CE335:CP335)&lt;3,COUNT(Calculations!CQ335:DB335)&lt;3),"N/A",IF(ISERROR(TTEST(Calculations!CQ335:DB335,Calculations!CE335:CP335,2,2)),"N/A",TTEST(Calculations!CQ335:DB335,Calculations!CE335:CP335,2,2)))</f>
        <v>2.7913037151848034E-6</v>
      </c>
      <c r="I334" s="19">
        <f t="shared" si="22"/>
        <v>-9.3221754563532571</v>
      </c>
      <c r="J334" s="22" t="str">
        <f>IF(AND('Test Sample Data'!O334&gt;=35,'Control Sample Data'!O334&gt;=35),"C",IF(AND('Test Sample Data'!O334&gt;=30,'Control Sample Data'!O334&gt;=30, OR(H334&gt;=0.05, H334="N/A")),"B",IF(OR(AND('Test Sample Data'!O334&gt;=30,'Control Sample Data'!O334&lt;=30), AND('Test Sample Data'!O334&lt;=30,'Control Sample Data'!O334&gt;=30)),"A","OKAY")))</f>
        <v>OKAY</v>
      </c>
    </row>
    <row r="335" spans="1:10" ht="15" customHeight="1" x14ac:dyDescent="0.3">
      <c r="A335" s="17" t="str">
        <f>'Gene Table'!D335</f>
        <v>TRIM8</v>
      </c>
      <c r="B335" s="18" t="s">
        <v>27116</v>
      </c>
      <c r="C335" s="19">
        <f>Calculations!CA336</f>
        <v>14.059333333333333</v>
      </c>
      <c r="D335" s="19">
        <f>Calculations!CB336</f>
        <v>13.865333333333334</v>
      </c>
      <c r="E335" s="20">
        <f t="shared" si="19"/>
        <v>5.8575896966894464E-5</v>
      </c>
      <c r="F335" s="20">
        <f t="shared" si="20"/>
        <v>6.7006782823625545E-5</v>
      </c>
      <c r="G335" s="19">
        <f t="shared" si="21"/>
        <v>0.87417862041037309</v>
      </c>
      <c r="H335" s="21">
        <f>IF(OR(COUNT(Calculations!CE336:CP336)&lt;3,COUNT(Calculations!CQ336:DB336)&lt;3),"N/A",IF(ISERROR(TTEST(Calculations!CQ336:DB336,Calculations!CE336:CP336,2,2)),"N/A",TTEST(Calculations!CQ336:DB336,Calculations!CE336:CP336,2,2)))</f>
        <v>2.7473826584266677E-2</v>
      </c>
      <c r="I335" s="19">
        <f t="shared" si="22"/>
        <v>-1.1439309732038077</v>
      </c>
      <c r="J335" s="22" t="str">
        <f>IF(AND('Test Sample Data'!O335&gt;=35,'Control Sample Data'!O335&gt;=35),"C",IF(AND('Test Sample Data'!O335&gt;=30,'Control Sample Data'!O335&gt;=30, OR(H335&gt;=0.05, H335="N/A")),"B",IF(OR(AND('Test Sample Data'!O335&gt;=30,'Control Sample Data'!O335&lt;=30), AND('Test Sample Data'!O335&lt;=30,'Control Sample Data'!O335&gt;=30)),"A","OKAY")))</f>
        <v>C</v>
      </c>
    </row>
    <row r="336" spans="1:10" ht="15" customHeight="1" x14ac:dyDescent="0.3">
      <c r="A336" s="17" t="str">
        <f>'Gene Table'!D336</f>
        <v>TRIM9</v>
      </c>
      <c r="B336" s="18" t="s">
        <v>27117</v>
      </c>
      <c r="C336" s="19">
        <f>Calculations!CA337</f>
        <v>6.8993333333333338</v>
      </c>
      <c r="D336" s="19">
        <f>Calculations!CB337</f>
        <v>7.7353333333333341</v>
      </c>
      <c r="E336" s="20">
        <f t="shared" si="19"/>
        <v>8.3771003241158038E-3</v>
      </c>
      <c r="F336" s="20">
        <f t="shared" si="20"/>
        <v>4.6928064246809422E-3</v>
      </c>
      <c r="G336" s="19">
        <f t="shared" si="21"/>
        <v>1.7850939429459531</v>
      </c>
      <c r="H336" s="21">
        <f>IF(OR(COUNT(Calculations!CE337:CP337)&lt;3,COUNT(Calculations!CQ337:DB337)&lt;3),"N/A",IF(ISERROR(TTEST(Calculations!CQ337:DB337,Calculations!CE337:CP337,2,2)),"N/A",TTEST(Calculations!CQ337:DB337,Calculations!CE337:CP337,2,2)))</f>
        <v>7.5679928534622028E-3</v>
      </c>
      <c r="I336" s="19">
        <f t="shared" si="22"/>
        <v>1.7850939429459531</v>
      </c>
      <c r="J336" s="22" t="str">
        <f>IF(AND('Test Sample Data'!O336&gt;=35,'Control Sample Data'!O336&gt;=35),"C",IF(AND('Test Sample Data'!O336&gt;=30,'Control Sample Data'!O336&gt;=30, OR(H336&gt;=0.05, H336="N/A")),"B",IF(OR(AND('Test Sample Data'!O336&gt;=30,'Control Sample Data'!O336&lt;=30), AND('Test Sample Data'!O336&lt;=30,'Control Sample Data'!O336&gt;=30)),"A","OKAY")))</f>
        <v>OKAY</v>
      </c>
    </row>
    <row r="337" spans="1:10" ht="15" customHeight="1" x14ac:dyDescent="0.3">
      <c r="A337" s="17" t="str">
        <f>'Gene Table'!D337</f>
        <v>TRIML1</v>
      </c>
      <c r="B337" s="18" t="s">
        <v>27118</v>
      </c>
      <c r="C337" s="19">
        <f>Calculations!CA338</f>
        <v>9.3426666666666662</v>
      </c>
      <c r="D337" s="19">
        <f>Calculations!CB338</f>
        <v>8.5886666666666667</v>
      </c>
      <c r="E337" s="20">
        <f t="shared" si="19"/>
        <v>1.5401999105879157E-3</v>
      </c>
      <c r="F337" s="20">
        <f t="shared" si="20"/>
        <v>2.5974889612243443E-3</v>
      </c>
      <c r="G337" s="19">
        <f t="shared" si="21"/>
        <v>0.59295724970547403</v>
      </c>
      <c r="H337" s="21">
        <f>IF(OR(COUNT(Calculations!CE338:CP338)&lt;3,COUNT(Calculations!CQ338:DB338)&lt;3),"N/A",IF(ISERROR(TTEST(Calculations!CQ338:DB338,Calculations!CE338:CP338,2,2)),"N/A",TTEST(Calculations!CQ338:DB338,Calculations!CE338:CP338,2,2)))</f>
        <v>5.582780166092343E-2</v>
      </c>
      <c r="I337" s="19">
        <f t="shared" si="22"/>
        <v>-1.6864622205002249</v>
      </c>
      <c r="J337" s="22" t="str">
        <f>IF(AND('Test Sample Data'!O337&gt;=35,'Control Sample Data'!O337&gt;=35),"C",IF(AND('Test Sample Data'!O337&gt;=30,'Control Sample Data'!O337&gt;=30, OR(H337&gt;=0.05, H337="N/A")),"B",IF(OR(AND('Test Sample Data'!O337&gt;=30,'Control Sample Data'!O337&lt;=30), AND('Test Sample Data'!O337&lt;=30,'Control Sample Data'!O337&gt;=30)),"A","OKAY")))</f>
        <v>A</v>
      </c>
    </row>
    <row r="338" spans="1:10" ht="15" customHeight="1" x14ac:dyDescent="0.3">
      <c r="A338" s="17" t="str">
        <f>'Gene Table'!D338</f>
        <v>TRIP12</v>
      </c>
      <c r="B338" s="18" t="s">
        <v>27119</v>
      </c>
      <c r="C338" s="19">
        <f>Calculations!CA339</f>
        <v>13.579333333333331</v>
      </c>
      <c r="D338" s="19">
        <f>Calculations!CB339</f>
        <v>9.7053333333333338</v>
      </c>
      <c r="E338" s="20">
        <f t="shared" si="19"/>
        <v>8.1698361295370157E-5</v>
      </c>
      <c r="F338" s="20">
        <f t="shared" si="20"/>
        <v>1.197853065798965E-3</v>
      </c>
      <c r="G338" s="19">
        <f t="shared" si="21"/>
        <v>6.8203992315933631E-2</v>
      </c>
      <c r="H338" s="21">
        <f>IF(OR(COUNT(Calculations!CE339:CP339)&lt;3,COUNT(Calculations!CQ339:DB339)&lt;3),"N/A",IF(ISERROR(TTEST(Calculations!CQ339:DB339,Calculations!CE339:CP339,2,2)),"N/A",TTEST(Calculations!CQ339:DB339,Calculations!CE339:CP339,2,2)))</f>
        <v>1.0358358278893653E-2</v>
      </c>
      <c r="I338" s="19">
        <f t="shared" si="22"/>
        <v>-14.66189831480558</v>
      </c>
      <c r="J338" s="22" t="str">
        <f>IF(AND('Test Sample Data'!O338&gt;=35,'Control Sample Data'!O338&gt;=35),"C",IF(AND('Test Sample Data'!O338&gt;=30,'Control Sample Data'!O338&gt;=30, OR(H338&gt;=0.05, H338="N/A")),"B",IF(OR(AND('Test Sample Data'!O338&gt;=30,'Control Sample Data'!O338&lt;=30), AND('Test Sample Data'!O338&lt;=30,'Control Sample Data'!O338&gt;=30)),"A","OKAY")))</f>
        <v>OKAY</v>
      </c>
    </row>
    <row r="339" spans="1:10" ht="15" customHeight="1" x14ac:dyDescent="0.3">
      <c r="A339" s="17" t="str">
        <f>'Gene Table'!D339</f>
        <v>TSPAN17</v>
      </c>
      <c r="B339" s="18" t="s">
        <v>27120</v>
      </c>
      <c r="C339" s="19">
        <f>Calculations!CA340</f>
        <v>12.139333333333333</v>
      </c>
      <c r="D339" s="19">
        <f>Calculations!CB340</f>
        <v>12.61866666666667</v>
      </c>
      <c r="E339" s="20">
        <f t="shared" si="19"/>
        <v>2.2166470095736455E-4</v>
      </c>
      <c r="F339" s="20">
        <f t="shared" si="20"/>
        <v>1.5900208821131859E-4</v>
      </c>
      <c r="G339" s="19">
        <f t="shared" si="21"/>
        <v>1.3940993068139171</v>
      </c>
      <c r="H339" s="21">
        <f>IF(OR(COUNT(Calculations!CE340:CP340)&lt;3,COUNT(Calculations!CQ340:DB340)&lt;3),"N/A",IF(ISERROR(TTEST(Calculations!CQ340:DB340,Calculations!CE340:CP340,2,2)),"N/A",TTEST(Calculations!CQ340:DB340,Calculations!CE340:CP340,2,2)))</f>
        <v>0.68035871987162078</v>
      </c>
      <c r="I339" s="19">
        <f t="shared" si="22"/>
        <v>1.3940993068139171</v>
      </c>
      <c r="J339" s="22" t="str">
        <f>IF(AND('Test Sample Data'!O339&gt;=35,'Control Sample Data'!O339&gt;=35),"C",IF(AND('Test Sample Data'!O339&gt;=30,'Control Sample Data'!O339&gt;=30, OR(H339&gt;=0.05, H339="N/A")),"B",IF(OR(AND('Test Sample Data'!O339&gt;=30,'Control Sample Data'!O339&lt;=30), AND('Test Sample Data'!O339&lt;=30,'Control Sample Data'!O339&gt;=30)),"A","OKAY")))</f>
        <v>B</v>
      </c>
    </row>
    <row r="340" spans="1:10" ht="15" customHeight="1" x14ac:dyDescent="0.3">
      <c r="A340" s="17" t="str">
        <f>'Gene Table'!D340</f>
        <v>TTC3</v>
      </c>
      <c r="B340" s="18" t="s">
        <v>27121</v>
      </c>
      <c r="C340" s="19">
        <f>Calculations!CA341</f>
        <v>8.7493333333333325</v>
      </c>
      <c r="D340" s="19">
        <f>Calculations!CB341</f>
        <v>6.9353333333333325</v>
      </c>
      <c r="E340" s="20">
        <f t="shared" si="19"/>
        <v>2.3237436960221393E-3</v>
      </c>
      <c r="F340" s="20">
        <f t="shared" si="20"/>
        <v>8.1706505528913367E-3</v>
      </c>
      <c r="G340" s="19">
        <f t="shared" si="21"/>
        <v>0.28440130696812621</v>
      </c>
      <c r="H340" s="21">
        <f>IF(OR(COUNT(Calculations!CE341:CP341)&lt;3,COUNT(Calculations!CQ341:DB341)&lt;3),"N/A",IF(ISERROR(TTEST(Calculations!CQ341:DB341,Calculations!CE341:CP341,2,2)),"N/A",TTEST(Calculations!CQ341:DB341,Calculations!CE341:CP341,2,2)))</f>
        <v>0.12707745859907629</v>
      </c>
      <c r="I340" s="19">
        <f t="shared" si="22"/>
        <v>-3.5161582436471477</v>
      </c>
      <c r="J340" s="22" t="str">
        <f>IF(AND('Test Sample Data'!O340&gt;=35,'Control Sample Data'!O340&gt;=35),"C",IF(AND('Test Sample Data'!O340&gt;=30,'Control Sample Data'!O340&gt;=30, OR(H340&gt;=0.05, H340="N/A")),"B",IF(OR(AND('Test Sample Data'!O340&gt;=30,'Control Sample Data'!O340&lt;=30), AND('Test Sample Data'!O340&lt;=30,'Control Sample Data'!O340&gt;=30)),"A","OKAY")))</f>
        <v>OKAY</v>
      </c>
    </row>
    <row r="341" spans="1:10" ht="15" customHeight="1" x14ac:dyDescent="0.3">
      <c r="A341" s="17" t="str">
        <f>'Gene Table'!D341</f>
        <v>UBB</v>
      </c>
      <c r="B341" s="18" t="s">
        <v>27122</v>
      </c>
      <c r="C341" s="19">
        <f>Calculations!CA342</f>
        <v>-6.3006666666666682</v>
      </c>
      <c r="D341" s="19">
        <f>Calculations!CB342</f>
        <v>8.8553333333333324</v>
      </c>
      <c r="E341" s="20">
        <f t="shared" si="19"/>
        <v>78.829661077151457</v>
      </c>
      <c r="F341" s="20">
        <f t="shared" si="20"/>
        <v>2.1591312593822404E-3</v>
      </c>
      <c r="G341" s="19">
        <f t="shared" si="21"/>
        <v>36509.897550047885</v>
      </c>
      <c r="H341" s="21">
        <f>IF(OR(COUNT(Calculations!CE342:CP342)&lt;3,COUNT(Calculations!CQ342:DB342)&lt;3),"N/A",IF(ISERROR(TTEST(Calculations!CQ342:DB342,Calculations!CE342:CP342,2,2)),"N/A",TTEST(Calculations!CQ342:DB342,Calculations!CE342:CP342,2,2)))</f>
        <v>5.1992579910272221E-5</v>
      </c>
      <c r="I341" s="19">
        <f t="shared" si="22"/>
        <v>36509.897550047885</v>
      </c>
      <c r="J341" s="22" t="str">
        <f>IF(AND('Test Sample Data'!O341&gt;=35,'Control Sample Data'!O341&gt;=35),"C",IF(AND('Test Sample Data'!O341&gt;=30,'Control Sample Data'!O341&gt;=30, OR(H341&gt;=0.05, H341="N/A")),"B",IF(OR(AND('Test Sample Data'!O341&gt;=30,'Control Sample Data'!O341&lt;=30), AND('Test Sample Data'!O341&lt;=30,'Control Sample Data'!O341&gt;=30)),"A","OKAY")))</f>
        <v>OKAY</v>
      </c>
    </row>
    <row r="342" spans="1:10" ht="15" customHeight="1" x14ac:dyDescent="0.3">
      <c r="A342" s="17" t="str">
        <f>'Gene Table'!D342</f>
        <v>UBC</v>
      </c>
      <c r="B342" s="18" t="s">
        <v>27123</v>
      </c>
      <c r="C342" s="19">
        <f>Calculations!CA343</f>
        <v>10.809333333333333</v>
      </c>
      <c r="D342" s="19">
        <f>Calculations!CB343</f>
        <v>11.421999999999997</v>
      </c>
      <c r="E342" s="20">
        <f t="shared" si="19"/>
        <v>5.572709875255776E-4</v>
      </c>
      <c r="F342" s="20">
        <f t="shared" si="20"/>
        <v>3.6444784748460853E-4</v>
      </c>
      <c r="G342" s="19">
        <f t="shared" si="21"/>
        <v>1.5290829438884597</v>
      </c>
      <c r="H342" s="21">
        <f>IF(OR(COUNT(Calculations!CE343:CP343)&lt;3,COUNT(Calculations!CQ343:DB343)&lt;3),"N/A",IF(ISERROR(TTEST(Calculations!CQ343:DB343,Calculations!CE343:CP343,2,2)),"N/A",TTEST(Calculations!CQ343:DB343,Calculations!CE343:CP343,2,2)))</f>
        <v>8.190683349145747E-2</v>
      </c>
      <c r="I342" s="19">
        <f t="shared" si="22"/>
        <v>1.5290829438884597</v>
      </c>
      <c r="J342" s="22" t="str">
        <f>IF(AND('Test Sample Data'!O342&gt;=35,'Control Sample Data'!O342&gt;=35),"C",IF(AND('Test Sample Data'!O342&gt;=30,'Control Sample Data'!O342&gt;=30, OR(H342&gt;=0.05, H342="N/A")),"B",IF(OR(AND('Test Sample Data'!O342&gt;=30,'Control Sample Data'!O342&lt;=30), AND('Test Sample Data'!O342&lt;=30,'Control Sample Data'!O342&gt;=30)),"A","OKAY")))</f>
        <v>B</v>
      </c>
    </row>
    <row r="343" spans="1:10" ht="15" customHeight="1" x14ac:dyDescent="0.3">
      <c r="A343" s="17" t="str">
        <f>'Gene Table'!D343</f>
        <v>UBE3A</v>
      </c>
      <c r="B343" s="18" t="s">
        <v>27124</v>
      </c>
      <c r="C343" s="19">
        <f>Calculations!CA344</f>
        <v>-1.1839999999999999</v>
      </c>
      <c r="D343" s="19">
        <f>Calculations!CB344</f>
        <v>8.9986666666666668</v>
      </c>
      <c r="E343" s="20">
        <f t="shared" si="19"/>
        <v>2.2720585295733726</v>
      </c>
      <c r="F343" s="20">
        <f t="shared" si="20"/>
        <v>1.9549309051595473E-3</v>
      </c>
      <c r="G343" s="19">
        <f t="shared" si="21"/>
        <v>1162.2193518844308</v>
      </c>
      <c r="H343" s="21">
        <f>IF(OR(COUNT(Calculations!CE344:CP344)&lt;3,COUNT(Calculations!CQ344:DB344)&lt;3),"N/A",IF(ISERROR(TTEST(Calculations!CQ344:DB344,Calculations!CE344:CP344,2,2)),"N/A",TTEST(Calculations!CQ344:DB344,Calculations!CE344:CP344,2,2)))</f>
        <v>7.5257067582985962E-5</v>
      </c>
      <c r="I343" s="19">
        <f t="shared" si="22"/>
        <v>1162.2193518844308</v>
      </c>
      <c r="J343" s="22" t="str">
        <f>IF(AND('Test Sample Data'!O343&gt;=35,'Control Sample Data'!O343&gt;=35),"C",IF(AND('Test Sample Data'!O343&gt;=30,'Control Sample Data'!O343&gt;=30, OR(H343&gt;=0.05, H343="N/A")),"B",IF(OR(AND('Test Sample Data'!O343&gt;=30,'Control Sample Data'!O343&lt;=30), AND('Test Sample Data'!O343&lt;=30,'Control Sample Data'!O343&gt;=30)),"A","OKAY")))</f>
        <v>A</v>
      </c>
    </row>
    <row r="344" spans="1:10" ht="15" customHeight="1" x14ac:dyDescent="0.3">
      <c r="A344" s="17" t="str">
        <f>'Gene Table'!D344</f>
        <v>UBE3B</v>
      </c>
      <c r="B344" s="18" t="s">
        <v>27125</v>
      </c>
      <c r="C344" s="19">
        <f>Calculations!CA345</f>
        <v>0.13599999999999923</v>
      </c>
      <c r="D344" s="19">
        <f>Calculations!CB345</f>
        <v>13.008666666666665</v>
      </c>
      <c r="E344" s="20">
        <f t="shared" si="19"/>
        <v>0.91003882408089964</v>
      </c>
      <c r="F344" s="20">
        <f t="shared" si="20"/>
        <v>1.2133920068824265E-4</v>
      </c>
      <c r="G344" s="19">
        <f t="shared" si="21"/>
        <v>7499.9573008484413</v>
      </c>
      <c r="H344" s="21">
        <f>IF(OR(COUNT(Calculations!CE345:CP345)&lt;3,COUNT(Calculations!CQ345:DB345)&lt;3),"N/A",IF(ISERROR(TTEST(Calculations!CQ345:DB345,Calculations!CE345:CP345,2,2)),"N/A",TTEST(Calculations!CQ345:DB345,Calculations!CE345:CP345,2,2)))</f>
        <v>2.3556643459405305E-6</v>
      </c>
      <c r="I344" s="19">
        <f t="shared" si="22"/>
        <v>7499.9573008484413</v>
      </c>
      <c r="J344" s="22" t="str">
        <f>IF(AND('Test Sample Data'!O344&gt;=35,'Control Sample Data'!O344&gt;=35),"C",IF(AND('Test Sample Data'!O344&gt;=30,'Control Sample Data'!O344&gt;=30, OR(H344&gt;=0.05, H344="N/A")),"B",IF(OR(AND('Test Sample Data'!O344&gt;=30,'Control Sample Data'!O344&lt;=30), AND('Test Sample Data'!O344&lt;=30,'Control Sample Data'!O344&gt;=30)),"A","OKAY")))</f>
        <v>A</v>
      </c>
    </row>
    <row r="345" spans="1:10" ht="15" customHeight="1" x14ac:dyDescent="0.3">
      <c r="A345" s="17" t="str">
        <f>'Gene Table'!D345</f>
        <v>UBE3C</v>
      </c>
      <c r="B345" s="18" t="s">
        <v>27126</v>
      </c>
      <c r="C345" s="19">
        <f>Calculations!CA346</f>
        <v>4.0259999999999989</v>
      </c>
      <c r="D345" s="19">
        <f>Calculations!CB346</f>
        <v>3.9186666666666667</v>
      </c>
      <c r="E345" s="20">
        <f t="shared" si="19"/>
        <v>6.1383724703962021E-2</v>
      </c>
      <c r="F345" s="20">
        <f t="shared" si="20"/>
        <v>6.6124711513748158E-2</v>
      </c>
      <c r="G345" s="19">
        <f t="shared" si="21"/>
        <v>0.92830234414254609</v>
      </c>
      <c r="H345" s="21">
        <f>IF(OR(COUNT(Calculations!CE346:CP346)&lt;3,COUNT(Calculations!CQ346:DB346)&lt;3),"N/A",IF(ISERROR(TTEST(Calculations!CQ346:DB346,Calculations!CE346:CP346,2,2)),"N/A",TTEST(Calculations!CQ346:DB346,Calculations!CE346:CP346,2,2)))</f>
        <v>0.25224745814009264</v>
      </c>
      <c r="I345" s="19">
        <f t="shared" si="22"/>
        <v>-1.0772352416320563</v>
      </c>
      <c r="J345" s="22" t="str">
        <f>IF(AND('Test Sample Data'!O345&gt;=35,'Control Sample Data'!O345&gt;=35),"C",IF(AND('Test Sample Data'!O345&gt;=30,'Control Sample Data'!O345&gt;=30, OR(H345&gt;=0.05, H345="N/A")),"B",IF(OR(AND('Test Sample Data'!O345&gt;=30,'Control Sample Data'!O345&lt;=30), AND('Test Sample Data'!O345&lt;=30,'Control Sample Data'!O345&gt;=30)),"A","OKAY")))</f>
        <v>OKAY</v>
      </c>
    </row>
    <row r="346" spans="1:10" ht="15" customHeight="1" x14ac:dyDescent="0.3">
      <c r="A346" s="17" t="str">
        <f>'Gene Table'!D346</f>
        <v>UBE4A</v>
      </c>
      <c r="B346" s="18" t="s">
        <v>27127</v>
      </c>
      <c r="C346" s="19">
        <f>Calculations!CA347</f>
        <v>-1.4106666666666687</v>
      </c>
      <c r="D346" s="19">
        <f>Calculations!CB347</f>
        <v>13.421999999999997</v>
      </c>
      <c r="E346" s="20">
        <f t="shared" si="19"/>
        <v>2.6585998783917462</v>
      </c>
      <c r="F346" s="20">
        <f t="shared" si="20"/>
        <v>9.1111961871152188E-5</v>
      </c>
      <c r="G346" s="19">
        <f t="shared" si="21"/>
        <v>29179.482296204515</v>
      </c>
      <c r="H346" s="21">
        <f>IF(OR(COUNT(Calculations!CE347:CP347)&lt;3,COUNT(Calculations!CQ347:DB347)&lt;3),"N/A",IF(ISERROR(TTEST(Calculations!CQ347:DB347,Calculations!CE347:CP347,2,2)),"N/A",TTEST(Calculations!CQ347:DB347,Calculations!CE347:CP347,2,2)))</f>
        <v>3.5197915138462387E-5</v>
      </c>
      <c r="I346" s="19">
        <f t="shared" si="22"/>
        <v>29179.482296204515</v>
      </c>
      <c r="J346" s="22" t="str">
        <f>IF(AND('Test Sample Data'!O346&gt;=35,'Control Sample Data'!O346&gt;=35),"C",IF(AND('Test Sample Data'!O346&gt;=30,'Control Sample Data'!O346&gt;=30, OR(H346&gt;=0.05, H346="N/A")),"B",IF(OR(AND('Test Sample Data'!O346&gt;=30,'Control Sample Data'!O346&lt;=30), AND('Test Sample Data'!O346&lt;=30,'Control Sample Data'!O346&gt;=30)),"A","OKAY")))</f>
        <v>A</v>
      </c>
    </row>
    <row r="347" spans="1:10" ht="15" customHeight="1" x14ac:dyDescent="0.3">
      <c r="A347" s="17" t="str">
        <f>'Gene Table'!D347</f>
        <v>UBE4B</v>
      </c>
      <c r="B347" s="18" t="s">
        <v>27128</v>
      </c>
      <c r="C347" s="19">
        <f>Calculations!CA348</f>
        <v>11.055999999999997</v>
      </c>
      <c r="D347" s="19">
        <f>Calculations!CB348</f>
        <v>11.171999999999999</v>
      </c>
      <c r="E347" s="20">
        <f t="shared" si="19"/>
        <v>4.6969113997303549E-4</v>
      </c>
      <c r="F347" s="20">
        <f t="shared" si="20"/>
        <v>4.3340397327612236E-4</v>
      </c>
      <c r="G347" s="19">
        <f t="shared" si="21"/>
        <v>1.0837259668447814</v>
      </c>
      <c r="H347" s="21">
        <f>IF(OR(COUNT(Calculations!CE348:CP348)&lt;3,COUNT(Calculations!CQ348:DB348)&lt;3),"N/A",IF(ISERROR(TTEST(Calculations!CQ348:DB348,Calculations!CE348:CP348,2,2)),"N/A",TTEST(Calculations!CQ348:DB348,Calculations!CE348:CP348,2,2)))</f>
        <v>0.74648873312550434</v>
      </c>
      <c r="I347" s="19">
        <f t="shared" si="22"/>
        <v>1.0837259668447814</v>
      </c>
      <c r="J347" s="22" t="str">
        <f>IF(AND('Test Sample Data'!O347&gt;=35,'Control Sample Data'!O347&gt;=35),"C",IF(AND('Test Sample Data'!O347&gt;=30,'Control Sample Data'!O347&gt;=30, OR(H347&gt;=0.05, H347="N/A")),"B",IF(OR(AND('Test Sample Data'!O347&gt;=30,'Control Sample Data'!O347&lt;=30), AND('Test Sample Data'!O347&lt;=30,'Control Sample Data'!O347&gt;=30)),"A","OKAY")))</f>
        <v>B</v>
      </c>
    </row>
    <row r="348" spans="1:10" ht="15" customHeight="1" x14ac:dyDescent="0.3">
      <c r="A348" s="17" t="str">
        <f>'Gene Table'!D348</f>
        <v>UBR1</v>
      </c>
      <c r="B348" s="18" t="s">
        <v>27129</v>
      </c>
      <c r="C348" s="19">
        <f>Calculations!CA349</f>
        <v>0.94600000000000029</v>
      </c>
      <c r="D348" s="19">
        <f>Calculations!CB349</f>
        <v>8.2620000000000005</v>
      </c>
      <c r="E348" s="20">
        <f t="shared" ref="E348:E372" si="23">IF(ISERROR(2^-C348),"N/A",2^-C348)</f>
        <v>0.5190696352715285</v>
      </c>
      <c r="F348" s="20">
        <f t="shared" ref="F348:F372" si="24">IF(ISERROR(2^-D348),"N/A",2^-D348)</f>
        <v>3.2575431399412651E-3</v>
      </c>
      <c r="G348" s="19">
        <f t="shared" si="21"/>
        <v>159.34390212891779</v>
      </c>
      <c r="H348" s="21">
        <f>IF(OR(COUNT(Calculations!CE349:CP349)&lt;3,COUNT(Calculations!CQ349:DB349)&lt;3),"N/A",IF(ISERROR(TTEST(Calculations!CQ349:DB349,Calculations!CE349:CP349,2,2)),"N/A",TTEST(Calculations!CQ349:DB349,Calculations!CE349:CP349,2,2)))</f>
        <v>1.1009013314743864E-4</v>
      </c>
      <c r="I348" s="19">
        <f t="shared" si="22"/>
        <v>159.34390212891779</v>
      </c>
      <c r="J348" s="22" t="str">
        <f>IF(AND('Test Sample Data'!O348&gt;=35,'Control Sample Data'!O348&gt;=35),"C",IF(AND('Test Sample Data'!O348&gt;=30,'Control Sample Data'!O348&gt;=30, OR(H348&gt;=0.05, H348="N/A")),"B",IF(OR(AND('Test Sample Data'!O348&gt;=30,'Control Sample Data'!O348&lt;=30), AND('Test Sample Data'!O348&lt;=30,'Control Sample Data'!O348&gt;=30)),"A","OKAY")))</f>
        <v>OKAY</v>
      </c>
    </row>
    <row r="349" spans="1:10" ht="15" customHeight="1" x14ac:dyDescent="0.3">
      <c r="A349" s="17" t="str">
        <f>'Gene Table'!D349</f>
        <v>UBR2</v>
      </c>
      <c r="B349" s="18" t="s">
        <v>27130</v>
      </c>
      <c r="C349" s="19">
        <f>Calculations!CA350</f>
        <v>-2.1706666666666679</v>
      </c>
      <c r="D349" s="19">
        <f>Calculations!CB350</f>
        <v>-1.2580000000000002</v>
      </c>
      <c r="E349" s="20">
        <f t="shared" si="23"/>
        <v>4.5023139689515892</v>
      </c>
      <c r="F349" s="20">
        <f t="shared" si="24"/>
        <v>2.3916395935522483</v>
      </c>
      <c r="G349" s="19">
        <f t="shared" si="21"/>
        <v>1.882521923909281</v>
      </c>
      <c r="H349" s="21">
        <f>IF(OR(COUNT(Calculations!CE350:CP350)&lt;3,COUNT(Calculations!CQ350:DB350)&lt;3),"N/A",IF(ISERROR(TTEST(Calculations!CQ350:DB350,Calculations!CE350:CP350,2,2)),"N/A",TTEST(Calculations!CQ350:DB350,Calculations!CE350:CP350,2,2)))</f>
        <v>1.9871629052017263E-3</v>
      </c>
      <c r="I349" s="19">
        <f t="shared" si="22"/>
        <v>1.882521923909281</v>
      </c>
      <c r="J349" s="22" t="str">
        <f>IF(AND('Test Sample Data'!O349&gt;=35,'Control Sample Data'!O349&gt;=35),"C",IF(AND('Test Sample Data'!O349&gt;=30,'Control Sample Data'!O349&gt;=30, OR(H349&gt;=0.05, H349="N/A")),"B",IF(OR(AND('Test Sample Data'!O349&gt;=30,'Control Sample Data'!O349&lt;=30), AND('Test Sample Data'!O349&lt;=30,'Control Sample Data'!O349&gt;=30)),"A","OKAY")))</f>
        <v>OKAY</v>
      </c>
    </row>
    <row r="350" spans="1:10" ht="15" customHeight="1" x14ac:dyDescent="0.3">
      <c r="A350" s="17" t="str">
        <f>'Gene Table'!D350</f>
        <v>UBR3</v>
      </c>
      <c r="B350" s="18" t="s">
        <v>27131</v>
      </c>
      <c r="C350" s="19">
        <f>Calculations!CA351</f>
        <v>3.0059999999999989</v>
      </c>
      <c r="D350" s="19">
        <f>Calculations!CB351</f>
        <v>3.2353333333333332</v>
      </c>
      <c r="E350" s="20">
        <f t="shared" si="23"/>
        <v>0.12448121913680735</v>
      </c>
      <c r="F350" s="20">
        <f t="shared" si="24"/>
        <v>0.10618608786200616</v>
      </c>
      <c r="G350" s="19">
        <f t="shared" si="21"/>
        <v>1.1722931096075089</v>
      </c>
      <c r="H350" s="21">
        <f>IF(OR(COUNT(Calculations!CE351:CP351)&lt;3,COUNT(Calculations!CQ351:DB351)&lt;3),"N/A",IF(ISERROR(TTEST(Calculations!CQ351:DB351,Calculations!CE351:CP351,2,2)),"N/A",TTEST(Calculations!CQ351:DB351,Calculations!CE351:CP351,2,2)))</f>
        <v>2.6708154434578198E-2</v>
      </c>
      <c r="I350" s="19">
        <f t="shared" si="22"/>
        <v>1.1722931096075089</v>
      </c>
      <c r="J350" s="22" t="str">
        <f>IF(AND('Test Sample Data'!O350&gt;=35,'Control Sample Data'!O350&gt;=35),"C",IF(AND('Test Sample Data'!O350&gt;=30,'Control Sample Data'!O350&gt;=30, OR(H350&gt;=0.05, H350="N/A")),"B",IF(OR(AND('Test Sample Data'!O350&gt;=30,'Control Sample Data'!O350&lt;=30), AND('Test Sample Data'!O350&lt;=30,'Control Sample Data'!O350&gt;=30)),"A","OKAY")))</f>
        <v>OKAY</v>
      </c>
    </row>
    <row r="351" spans="1:10" ht="15" customHeight="1" x14ac:dyDescent="0.3">
      <c r="A351" s="17" t="str">
        <f>'Gene Table'!D351</f>
        <v>UBR4</v>
      </c>
      <c r="B351" s="18" t="s">
        <v>27132</v>
      </c>
      <c r="C351" s="19">
        <f>Calculations!CA352</f>
        <v>-6.144000000000001</v>
      </c>
      <c r="D351" s="19">
        <f>Calculations!CB352</f>
        <v>-6.1980000000000004</v>
      </c>
      <c r="E351" s="20">
        <f t="shared" si="23"/>
        <v>70.717727027194414</v>
      </c>
      <c r="F351" s="20">
        <f t="shared" si="24"/>
        <v>73.414849550474571</v>
      </c>
      <c r="G351" s="19">
        <f t="shared" si="21"/>
        <v>0.96326189402014895</v>
      </c>
      <c r="H351" s="21">
        <f>IF(OR(COUNT(Calculations!CE352:CP352)&lt;3,COUNT(Calculations!CQ352:DB352)&lt;3),"N/A",IF(ISERROR(TTEST(Calculations!CQ352:DB352,Calculations!CE352:CP352,2,2)),"N/A",TTEST(Calculations!CQ352:DB352,Calculations!CE352:CP352,2,2)))</f>
        <v>0.61551605877727789</v>
      </c>
      <c r="I351" s="19">
        <f t="shared" si="22"/>
        <v>-1.0381392705430561</v>
      </c>
      <c r="J351" s="22" t="str">
        <f>IF(AND('Test Sample Data'!O351&gt;=35,'Control Sample Data'!O351&gt;=35),"C",IF(AND('Test Sample Data'!O351&gt;=30,'Control Sample Data'!O351&gt;=30, OR(H351&gt;=0.05, H351="N/A")),"B",IF(OR(AND('Test Sample Data'!O351&gt;=30,'Control Sample Data'!O351&lt;=30), AND('Test Sample Data'!O351&lt;=30,'Control Sample Data'!O351&gt;=30)),"A","OKAY")))</f>
        <v>OKAY</v>
      </c>
    </row>
    <row r="352" spans="1:10" ht="15" customHeight="1" x14ac:dyDescent="0.3">
      <c r="A352" s="17" t="str">
        <f>'Gene Table'!D352</f>
        <v>UBR5</v>
      </c>
      <c r="B352" s="18" t="s">
        <v>27133</v>
      </c>
      <c r="C352" s="19">
        <f>Calculations!CA353</f>
        <v>2.5493333333333332</v>
      </c>
      <c r="D352" s="19">
        <f>Calculations!CB353</f>
        <v>13.865333333333334</v>
      </c>
      <c r="E352" s="20">
        <f t="shared" si="23"/>
        <v>0.17083395590754297</v>
      </c>
      <c r="F352" s="20">
        <f t="shared" si="24"/>
        <v>6.7006782823625545E-5</v>
      </c>
      <c r="G352" s="19">
        <f t="shared" si="21"/>
        <v>2549.5024340626837</v>
      </c>
      <c r="H352" s="21">
        <f>IF(OR(COUNT(Calculations!CE353:CP353)&lt;3,COUNT(Calculations!CQ353:DB353)&lt;3),"N/A",IF(ISERROR(TTEST(Calculations!CQ353:DB353,Calculations!CE353:CP353,2,2)),"N/A",TTEST(Calculations!CQ353:DB353,Calculations!CE353:CP353,2,2)))</f>
        <v>4.1743363604837504E-6</v>
      </c>
      <c r="I352" s="19">
        <f t="shared" si="22"/>
        <v>2549.5024340626837</v>
      </c>
      <c r="J352" s="22" t="str">
        <f>IF(AND('Test Sample Data'!O352&gt;=35,'Control Sample Data'!O352&gt;=35),"C",IF(AND('Test Sample Data'!O352&gt;=30,'Control Sample Data'!O352&gt;=30, OR(H352&gt;=0.05, H352="N/A")),"B",IF(OR(AND('Test Sample Data'!O352&gt;=30,'Control Sample Data'!O352&lt;=30), AND('Test Sample Data'!O352&lt;=30,'Control Sample Data'!O352&gt;=30)),"A","OKAY")))</f>
        <v>A</v>
      </c>
    </row>
    <row r="353" spans="1:10" ht="15" customHeight="1" x14ac:dyDescent="0.3">
      <c r="A353" s="17" t="str">
        <f>'Gene Table'!D353</f>
        <v>UBR7</v>
      </c>
      <c r="B353" s="18" t="s">
        <v>27134</v>
      </c>
      <c r="C353" s="19">
        <f>Calculations!CA354</f>
        <v>14.059333333333333</v>
      </c>
      <c r="D353" s="19">
        <f>Calculations!CB354</f>
        <v>13.865333333333334</v>
      </c>
      <c r="E353" s="20">
        <f t="shared" si="23"/>
        <v>5.8575896966894464E-5</v>
      </c>
      <c r="F353" s="20">
        <f t="shared" si="24"/>
        <v>6.7006782823625545E-5</v>
      </c>
      <c r="G353" s="19">
        <f t="shared" si="21"/>
        <v>0.87417862041037309</v>
      </c>
      <c r="H353" s="21">
        <f>IF(OR(COUNT(Calculations!CE354:CP354)&lt;3,COUNT(Calculations!CQ354:DB354)&lt;3),"N/A",IF(ISERROR(TTEST(Calculations!CQ354:DB354,Calculations!CE354:CP354,2,2)),"N/A",TTEST(Calculations!CQ354:DB354,Calculations!CE354:CP354,2,2)))</f>
        <v>2.7473826584266677E-2</v>
      </c>
      <c r="I353" s="19">
        <f t="shared" si="22"/>
        <v>-1.1439309732038077</v>
      </c>
      <c r="J353" s="22" t="str">
        <f>IF(AND('Test Sample Data'!O353&gt;=35,'Control Sample Data'!O353&gt;=35),"C",IF(AND('Test Sample Data'!O353&gt;=30,'Control Sample Data'!O353&gt;=30, OR(H353&gt;=0.05, H353="N/A")),"B",IF(OR(AND('Test Sample Data'!O353&gt;=30,'Control Sample Data'!O353&lt;=30), AND('Test Sample Data'!O353&lt;=30,'Control Sample Data'!O353&gt;=30)),"A","OKAY")))</f>
        <v>C</v>
      </c>
    </row>
    <row r="354" spans="1:10" ht="15" customHeight="1" x14ac:dyDescent="0.3">
      <c r="A354" s="17" t="str">
        <f>'Gene Table'!D354</f>
        <v>UHRF2</v>
      </c>
      <c r="B354" s="18" t="s">
        <v>27135</v>
      </c>
      <c r="C354" s="19">
        <f>Calculations!CA355</f>
        <v>0.67266666666666575</v>
      </c>
      <c r="D354" s="19">
        <f>Calculations!CB355</f>
        <v>2.0553333333333335</v>
      </c>
      <c r="E354" s="20">
        <f t="shared" si="23"/>
        <v>0.6273460332281604</v>
      </c>
      <c r="F354" s="20">
        <f t="shared" si="24"/>
        <v>0.24059301556294108</v>
      </c>
      <c r="G354" s="19">
        <f t="shared" ref="G354:G372" si="25">IF(ISERROR(E354/F354),"N/A",E354/F354)</f>
        <v>2.6074989407331386</v>
      </c>
      <c r="H354" s="21">
        <f>IF(OR(COUNT(Calculations!CE355:CP355)&lt;3,COUNT(Calculations!CQ355:DB355)&lt;3),"N/A",IF(ISERROR(TTEST(Calculations!CQ355:DB355,Calculations!CE355:CP355,2,2)),"N/A",TTEST(Calculations!CQ355:DB355,Calculations!CE355:CP355,2,2)))</f>
        <v>8.9759994974608362E-6</v>
      </c>
      <c r="I354" s="19">
        <f t="shared" si="22"/>
        <v>2.6074989407331386</v>
      </c>
      <c r="J354" s="22" t="str">
        <f>IF(AND('Test Sample Data'!O354&gt;=35,'Control Sample Data'!O354&gt;=35),"C",IF(AND('Test Sample Data'!O354&gt;=30,'Control Sample Data'!O354&gt;=30, OR(H354&gt;=0.05, H354="N/A")),"B",IF(OR(AND('Test Sample Data'!O354&gt;=30,'Control Sample Data'!O354&lt;=30), AND('Test Sample Data'!O354&lt;=30,'Control Sample Data'!O354&gt;=30)),"A","OKAY")))</f>
        <v>OKAY</v>
      </c>
    </row>
    <row r="355" spans="1:10" ht="15" customHeight="1" x14ac:dyDescent="0.3">
      <c r="A355" s="17" t="str">
        <f>'Gene Table'!D355</f>
        <v>UNK</v>
      </c>
      <c r="B355" s="18" t="s">
        <v>27136</v>
      </c>
      <c r="C355" s="19">
        <f>Calculations!CA356</f>
        <v>14.059333333333333</v>
      </c>
      <c r="D355" s="19">
        <f>Calculations!CB356</f>
        <v>13.865333333333334</v>
      </c>
      <c r="E355" s="20">
        <f t="shared" si="23"/>
        <v>5.8575896966894464E-5</v>
      </c>
      <c r="F355" s="20">
        <f t="shared" si="24"/>
        <v>6.7006782823625545E-5</v>
      </c>
      <c r="G355" s="19">
        <f t="shared" si="25"/>
        <v>0.87417862041037309</v>
      </c>
      <c r="H355" s="21">
        <f>IF(OR(COUNT(Calculations!CE356:CP356)&lt;3,COUNT(Calculations!CQ356:DB356)&lt;3),"N/A",IF(ISERROR(TTEST(Calculations!CQ356:DB356,Calculations!CE356:CP356,2,2)),"N/A",TTEST(Calculations!CQ356:DB356,Calculations!CE356:CP356,2,2)))</f>
        <v>2.7473826584266677E-2</v>
      </c>
      <c r="I355" s="19">
        <f t="shared" si="22"/>
        <v>-1.1439309732038077</v>
      </c>
      <c r="J355" s="22" t="str">
        <f>IF(AND('Test Sample Data'!O355&gt;=35,'Control Sample Data'!O355&gt;=35),"C",IF(AND('Test Sample Data'!O355&gt;=30,'Control Sample Data'!O355&gt;=30, OR(H355&gt;=0.05, H355="N/A")),"B",IF(OR(AND('Test Sample Data'!O355&gt;=30,'Control Sample Data'!O355&lt;=30), AND('Test Sample Data'!O355&lt;=30,'Control Sample Data'!O355&gt;=30)),"A","OKAY")))</f>
        <v>C</v>
      </c>
    </row>
    <row r="356" spans="1:10" ht="15" customHeight="1" x14ac:dyDescent="0.3">
      <c r="A356" s="17" t="str">
        <f>'Gene Table'!D356</f>
        <v>VHL</v>
      </c>
      <c r="B356" s="18" t="s">
        <v>27137</v>
      </c>
      <c r="C356" s="19">
        <f>Calculations!CA357</f>
        <v>1.2459999999999987</v>
      </c>
      <c r="D356" s="19">
        <f>Calculations!CB357</f>
        <v>3.9253333333333331</v>
      </c>
      <c r="E356" s="20">
        <f t="shared" si="23"/>
        <v>0.42161555512505666</v>
      </c>
      <c r="F356" s="20">
        <f t="shared" si="24"/>
        <v>6.5819855374463374E-2</v>
      </c>
      <c r="G356" s="19">
        <f t="shared" si="25"/>
        <v>6.405598321758605</v>
      </c>
      <c r="H356" s="21">
        <f>IF(OR(COUNT(Calculations!CE357:CP357)&lt;3,COUNT(Calculations!CQ357:DB357)&lt;3),"N/A",IF(ISERROR(TTEST(Calculations!CQ357:DB357,Calculations!CE357:CP357,2,2)),"N/A",TTEST(Calculations!CQ357:DB357,Calculations!CE357:CP357,2,2)))</f>
        <v>1.0577415100884466E-6</v>
      </c>
      <c r="I356" s="19">
        <f t="shared" si="22"/>
        <v>6.405598321758605</v>
      </c>
      <c r="J356" s="22" t="str">
        <f>IF(AND('Test Sample Data'!O356&gt;=35,'Control Sample Data'!O356&gt;=35),"C",IF(AND('Test Sample Data'!O356&gt;=30,'Control Sample Data'!O356&gt;=30, OR(H356&gt;=0.05, H356="N/A")),"B",IF(OR(AND('Test Sample Data'!O356&gt;=30,'Control Sample Data'!O356&lt;=30), AND('Test Sample Data'!O356&lt;=30,'Control Sample Data'!O356&gt;=30)),"A","OKAY")))</f>
        <v>OKAY</v>
      </c>
    </row>
    <row r="357" spans="1:10" ht="15" customHeight="1" x14ac:dyDescent="0.3">
      <c r="A357" s="17" t="str">
        <f>'Gene Table'!D357</f>
        <v>VprBP</v>
      </c>
      <c r="B357" s="18" t="s">
        <v>27138</v>
      </c>
      <c r="C357" s="19">
        <f>Calculations!CA358</f>
        <v>1.2826666666666651</v>
      </c>
      <c r="D357" s="19">
        <f>Calculations!CB358</f>
        <v>0.33199999999999957</v>
      </c>
      <c r="E357" s="20">
        <f t="shared" si="23"/>
        <v>0.41103505193944562</v>
      </c>
      <c r="F357" s="20">
        <f t="shared" si="24"/>
        <v>0.794434400096105</v>
      </c>
      <c r="G357" s="19">
        <f t="shared" si="25"/>
        <v>0.51739332019071871</v>
      </c>
      <c r="H357" s="21">
        <f>IF(OR(COUNT(Calculations!CE358:CP358)&lt;3,COUNT(Calculations!CQ358:DB358)&lt;3),"N/A",IF(ISERROR(TTEST(Calculations!CQ358:DB358,Calculations!CE358:CP358,2,2)),"N/A",TTEST(Calculations!CQ358:DB358,Calculations!CE358:CP358,2,2)))</f>
        <v>1.7935854587597057E-3</v>
      </c>
      <c r="I357" s="19">
        <f t="shared" si="22"/>
        <v>-1.9327655788663554</v>
      </c>
      <c r="J357" s="22" t="str">
        <f>IF(AND('Test Sample Data'!O357&gt;=35,'Control Sample Data'!O357&gt;=35),"C",IF(AND('Test Sample Data'!O357&gt;=30,'Control Sample Data'!O357&gt;=30, OR(H357&gt;=0.05, H357="N/A")),"B",IF(OR(AND('Test Sample Data'!O357&gt;=30,'Control Sample Data'!O357&lt;=30), AND('Test Sample Data'!O357&lt;=30,'Control Sample Data'!O357&gt;=30)),"A","OKAY")))</f>
        <v>OKAY</v>
      </c>
    </row>
    <row r="358" spans="1:10" ht="15" customHeight="1" x14ac:dyDescent="0.3">
      <c r="A358" s="17" t="str">
        <f>'Gene Table'!D358</f>
        <v>VPS11</v>
      </c>
      <c r="B358" s="18" t="s">
        <v>27139</v>
      </c>
      <c r="C358" s="19">
        <f>Calculations!CA359</f>
        <v>14.059333333333333</v>
      </c>
      <c r="D358" s="19">
        <f>Calculations!CB359</f>
        <v>13.865333333333334</v>
      </c>
      <c r="E358" s="20">
        <f t="shared" si="23"/>
        <v>5.8575896966894464E-5</v>
      </c>
      <c r="F358" s="20">
        <f t="shared" si="24"/>
        <v>6.7006782823625545E-5</v>
      </c>
      <c r="G358" s="19">
        <f t="shared" si="25"/>
        <v>0.87417862041037309</v>
      </c>
      <c r="H358" s="21">
        <f>IF(OR(COUNT(Calculations!CE359:CP359)&lt;3,COUNT(Calculations!CQ359:DB359)&lt;3),"N/A",IF(ISERROR(TTEST(Calculations!CQ359:DB359,Calculations!CE359:CP359,2,2)),"N/A",TTEST(Calculations!CQ359:DB359,Calculations!CE359:CP359,2,2)))</f>
        <v>2.7473826584266677E-2</v>
      </c>
      <c r="I358" s="19">
        <f t="shared" si="22"/>
        <v>-1.1439309732038077</v>
      </c>
      <c r="J358" s="22" t="str">
        <f>IF(AND('Test Sample Data'!O358&gt;=35,'Control Sample Data'!O358&gt;=35),"C",IF(AND('Test Sample Data'!O358&gt;=30,'Control Sample Data'!O358&gt;=30, OR(H358&gt;=0.05, H358="N/A")),"B",IF(OR(AND('Test Sample Data'!O358&gt;=30,'Control Sample Data'!O358&lt;=30), AND('Test Sample Data'!O358&lt;=30,'Control Sample Data'!O358&gt;=30)),"A","OKAY")))</f>
        <v>C</v>
      </c>
    </row>
    <row r="359" spans="1:10" ht="15" customHeight="1" x14ac:dyDescent="0.3">
      <c r="A359" s="17" t="str">
        <f>'Gene Table'!D359</f>
        <v>VPS18</v>
      </c>
      <c r="B359" s="18" t="s">
        <v>27140</v>
      </c>
      <c r="C359" s="19">
        <f>Calculations!CA360</f>
        <v>3.2293333333333316</v>
      </c>
      <c r="D359" s="19">
        <f>Calculations!CB360</f>
        <v>7.7086666666666659</v>
      </c>
      <c r="E359" s="20">
        <f t="shared" si="23"/>
        <v>0.10662862297454856</v>
      </c>
      <c r="F359" s="20">
        <f t="shared" si="24"/>
        <v>4.7803545295061547E-3</v>
      </c>
      <c r="G359" s="19">
        <f t="shared" si="25"/>
        <v>22.305588909022624</v>
      </c>
      <c r="H359" s="21">
        <f>IF(OR(COUNT(Calculations!CE360:CP360)&lt;3,COUNT(Calculations!CQ360:DB360)&lt;3),"N/A",IF(ISERROR(TTEST(Calculations!CQ360:DB360,Calculations!CE360:CP360,2,2)),"N/A",TTEST(Calculations!CQ360:DB360,Calculations!CE360:CP360,2,2)))</f>
        <v>1.2534975868506333E-5</v>
      </c>
      <c r="I359" s="19">
        <f t="shared" si="22"/>
        <v>22.305588909022624</v>
      </c>
      <c r="J359" s="22" t="str">
        <f>IF(AND('Test Sample Data'!O359&gt;=35,'Control Sample Data'!O359&gt;=35),"C",IF(AND('Test Sample Data'!O359&gt;=30,'Control Sample Data'!O359&gt;=30, OR(H359&gt;=0.05, H359="N/A")),"B",IF(OR(AND('Test Sample Data'!O359&gt;=30,'Control Sample Data'!O359&lt;=30), AND('Test Sample Data'!O359&lt;=30,'Control Sample Data'!O359&gt;=30)),"A","OKAY")))</f>
        <v>OKAY</v>
      </c>
    </row>
    <row r="360" spans="1:10" ht="15" customHeight="1" x14ac:dyDescent="0.3">
      <c r="A360" s="17" t="str">
        <f>'Gene Table'!D360</f>
        <v>VPS41</v>
      </c>
      <c r="B360" s="18" t="s">
        <v>27141</v>
      </c>
      <c r="C360" s="19">
        <f>Calculations!CA361</f>
        <v>8.3459999999999983</v>
      </c>
      <c r="D360" s="19">
        <f>Calculations!CB361</f>
        <v>5.7886666666666668</v>
      </c>
      <c r="E360" s="20">
        <f t="shared" si="23"/>
        <v>3.0732908021623728E-3</v>
      </c>
      <c r="F360" s="20">
        <f t="shared" si="24"/>
        <v>1.8089963826794526E-2</v>
      </c>
      <c r="G360" s="19">
        <f t="shared" si="25"/>
        <v>0.16988927294648706</v>
      </c>
      <c r="H360" s="21">
        <f>IF(OR(COUNT(Calculations!CE361:CP361)&lt;3,COUNT(Calculations!CQ361:DB361)&lt;3),"N/A",IF(ISERROR(TTEST(Calculations!CQ361:DB361,Calculations!CE361:CP361,2,2)),"N/A",TTEST(Calculations!CQ361:DB361,Calculations!CE361:CP361,2,2)))</f>
        <v>4.8272738659638827E-5</v>
      </c>
      <c r="I360" s="19">
        <f t="shared" si="22"/>
        <v>-5.886186824255744</v>
      </c>
      <c r="J360" s="22" t="str">
        <f>IF(AND('Test Sample Data'!O360&gt;=35,'Control Sample Data'!O360&gt;=35),"C",IF(AND('Test Sample Data'!O360&gt;=30,'Control Sample Data'!O360&gt;=30, OR(H360&gt;=0.05, H360="N/A")),"B",IF(OR(AND('Test Sample Data'!O360&gt;=30,'Control Sample Data'!O360&lt;=30), AND('Test Sample Data'!O360&lt;=30,'Control Sample Data'!O360&gt;=30)),"A","OKAY")))</f>
        <v>OKAY</v>
      </c>
    </row>
    <row r="361" spans="1:10" ht="15" customHeight="1" x14ac:dyDescent="0.3">
      <c r="A361" s="17" t="str">
        <f>'Gene Table'!D361</f>
        <v>VPS8</v>
      </c>
      <c r="B361" s="18" t="s">
        <v>27142</v>
      </c>
      <c r="C361" s="19">
        <f>Calculations!CA362</f>
        <v>-2.7073333333333331</v>
      </c>
      <c r="D361" s="19">
        <f>Calculations!CB362</f>
        <v>-2.5646666666666662</v>
      </c>
      <c r="E361" s="20">
        <f t="shared" si="23"/>
        <v>6.5311332070821635</v>
      </c>
      <c r="F361" s="20">
        <f t="shared" si="24"/>
        <v>5.9161829505587926</v>
      </c>
      <c r="G361" s="19">
        <f t="shared" si="25"/>
        <v>1.1039437525280194</v>
      </c>
      <c r="H361" s="21">
        <f>IF(OR(COUNT(Calculations!CE362:CP362)&lt;3,COUNT(Calculations!CQ362:DB362)&lt;3),"N/A",IF(ISERROR(TTEST(Calculations!CQ362:DB362,Calculations!CE362:CP362,2,2)),"N/A",TTEST(Calculations!CQ362:DB362,Calculations!CE362:CP362,2,2)))</f>
        <v>0.22547057270785462</v>
      </c>
      <c r="I361" s="19">
        <f t="shared" si="22"/>
        <v>1.1039437525280194</v>
      </c>
      <c r="J361" s="22" t="str">
        <f>IF(AND('Test Sample Data'!O361&gt;=35,'Control Sample Data'!O361&gt;=35),"C",IF(AND('Test Sample Data'!O361&gt;=30,'Control Sample Data'!O361&gt;=30, OR(H361&gt;=0.05, H361="N/A")),"B",IF(OR(AND('Test Sample Data'!O361&gt;=30,'Control Sample Data'!O361&lt;=30), AND('Test Sample Data'!O361&lt;=30,'Control Sample Data'!O361&gt;=30)),"A","OKAY")))</f>
        <v>OKAY</v>
      </c>
    </row>
    <row r="362" spans="1:10" ht="15" customHeight="1" x14ac:dyDescent="0.3">
      <c r="A362" s="17" t="str">
        <f>'Gene Table'!D362</f>
        <v>WDSUB1</v>
      </c>
      <c r="B362" s="18" t="s">
        <v>27143</v>
      </c>
      <c r="C362" s="19">
        <f>Calculations!CA363</f>
        <v>8.0426666666666655</v>
      </c>
      <c r="D362" s="19">
        <f>Calculations!CB363</f>
        <v>10.095333333333334</v>
      </c>
      <c r="E362" s="20">
        <f t="shared" si="23"/>
        <v>3.7924170307093046E-3</v>
      </c>
      <c r="F362" s="20">
        <f t="shared" si="24"/>
        <v>9.1411713632865484E-4</v>
      </c>
      <c r="G362" s="19">
        <f t="shared" si="25"/>
        <v>4.1487210774110324</v>
      </c>
      <c r="H362" s="21">
        <f>IF(OR(COUNT(Calculations!CE363:CP363)&lt;3,COUNT(Calculations!CQ363:DB363)&lt;3),"N/A",IF(ISERROR(TTEST(Calculations!CQ363:DB363,Calculations!CE363:CP363,2,2)),"N/A",TTEST(Calculations!CQ363:DB363,Calculations!CE363:CP363,2,2)))</f>
        <v>2.0198215499053692E-4</v>
      </c>
      <c r="I362" s="19">
        <f t="shared" si="22"/>
        <v>4.1487210774110324</v>
      </c>
      <c r="J362" s="22" t="str">
        <f>IF(AND('Test Sample Data'!O362&gt;=35,'Control Sample Data'!O362&gt;=35),"C",IF(AND('Test Sample Data'!O362&gt;=30,'Control Sample Data'!O362&gt;=30, OR(H362&gt;=0.05, H362="N/A")),"B",IF(OR(AND('Test Sample Data'!O362&gt;=30,'Control Sample Data'!O362&lt;=30), AND('Test Sample Data'!O362&lt;=30,'Control Sample Data'!O362&gt;=30)),"A","OKAY")))</f>
        <v>A</v>
      </c>
    </row>
    <row r="363" spans="1:10" ht="15" customHeight="1" x14ac:dyDescent="0.3">
      <c r="A363" s="17" t="str">
        <f>'Gene Table'!D363</f>
        <v>WHSC1</v>
      </c>
      <c r="B363" s="18" t="s">
        <v>27144</v>
      </c>
      <c r="C363" s="19">
        <f>Calculations!CA364</f>
        <v>7.529333333333331</v>
      </c>
      <c r="D363" s="19">
        <f>Calculations!CB364</f>
        <v>6.9753333333333325</v>
      </c>
      <c r="E363" s="20">
        <f t="shared" si="23"/>
        <v>5.4130846582026663E-3</v>
      </c>
      <c r="F363" s="20">
        <f t="shared" si="24"/>
        <v>7.9472236838466839E-3</v>
      </c>
      <c r="G363" s="19">
        <f t="shared" si="25"/>
        <v>0.68112901732024467</v>
      </c>
      <c r="H363" s="21">
        <f>IF(OR(COUNT(Calculations!CE364:CP364)&lt;3,COUNT(Calculations!CQ364:DB364)&lt;3),"N/A",IF(ISERROR(TTEST(Calculations!CQ364:DB364,Calculations!CE364:CP364,2,2)),"N/A",TTEST(Calculations!CQ364:DB364,Calculations!CE364:CP364,2,2)))</f>
        <v>2.6748569279402949E-2</v>
      </c>
      <c r="I363" s="19">
        <f t="shared" si="22"/>
        <v>-1.4681506360341019</v>
      </c>
      <c r="J363" s="22" t="str">
        <f>IF(AND('Test Sample Data'!O363&gt;=35,'Control Sample Data'!O363&gt;=35),"C",IF(AND('Test Sample Data'!O363&gt;=30,'Control Sample Data'!O363&gt;=30, OR(H363&gt;=0.05, H363="N/A")),"B",IF(OR(AND('Test Sample Data'!O363&gt;=30,'Control Sample Data'!O363&lt;=30), AND('Test Sample Data'!O363&lt;=30,'Control Sample Data'!O363&gt;=30)),"A","OKAY")))</f>
        <v>OKAY</v>
      </c>
    </row>
    <row r="364" spans="1:10" ht="15" customHeight="1" x14ac:dyDescent="0.3">
      <c r="A364" s="17" t="str">
        <f>'Gene Table'!D364</f>
        <v>WSB1</v>
      </c>
      <c r="B364" s="18" t="s">
        <v>27145</v>
      </c>
      <c r="C364" s="19">
        <f>Calculations!CA365</f>
        <v>-3.0306666666666673</v>
      </c>
      <c r="D364" s="19">
        <f>Calculations!CB365</f>
        <v>1.9019999999999999</v>
      </c>
      <c r="E364" s="20">
        <f t="shared" si="23"/>
        <v>8.1718723401511948</v>
      </c>
      <c r="F364" s="20">
        <f t="shared" si="24"/>
        <v>0.26757217460665605</v>
      </c>
      <c r="G364" s="19">
        <f t="shared" si="25"/>
        <v>30.540815210566045</v>
      </c>
      <c r="H364" s="21">
        <f>IF(OR(COUNT(Calculations!CE365:CP365)&lt;3,COUNT(Calculations!CQ365:DB365)&lt;3),"N/A",IF(ISERROR(TTEST(Calculations!CQ365:DB365,Calculations!CE365:CP365,2,2)),"N/A",TTEST(Calculations!CQ365:DB365,Calculations!CE365:CP365,2,2)))</f>
        <v>1.0672257961667427E-5</v>
      </c>
      <c r="I364" s="19">
        <f t="shared" si="22"/>
        <v>30.540815210566045</v>
      </c>
      <c r="J364" s="22" t="str">
        <f>IF(AND('Test Sample Data'!O364&gt;=35,'Control Sample Data'!O364&gt;=35),"C",IF(AND('Test Sample Data'!O364&gt;=30,'Control Sample Data'!O364&gt;=30, OR(H364&gt;=0.05, H364="N/A")),"B",IF(OR(AND('Test Sample Data'!O364&gt;=30,'Control Sample Data'!O364&lt;=30), AND('Test Sample Data'!O364&lt;=30,'Control Sample Data'!O364&gt;=30)),"A","OKAY")))</f>
        <v>OKAY</v>
      </c>
    </row>
    <row r="365" spans="1:10" ht="15" customHeight="1" x14ac:dyDescent="0.3">
      <c r="A365" s="17" t="str">
        <f>'Gene Table'!D365</f>
        <v>WWP1</v>
      </c>
      <c r="B365" s="18" t="s">
        <v>27146</v>
      </c>
      <c r="C365" s="19">
        <f>Calculations!CA366</f>
        <v>9.4493333333333318</v>
      </c>
      <c r="D365" s="19">
        <f>Calculations!CB366</f>
        <v>13.115333333333334</v>
      </c>
      <c r="E365" s="20">
        <f t="shared" si="23"/>
        <v>1.4304320347015619E-3</v>
      </c>
      <c r="F365" s="20">
        <f t="shared" si="24"/>
        <v>1.1269152694814175E-4</v>
      </c>
      <c r="G365" s="19">
        <f t="shared" si="25"/>
        <v>12.693341491058298</v>
      </c>
      <c r="H365" s="21">
        <f>IF(OR(COUNT(Calculations!CE366:CP366)&lt;3,COUNT(Calculations!CQ366:DB366)&lt;3),"N/A",IF(ISERROR(TTEST(Calculations!CQ366:DB366,Calculations!CE366:CP366,2,2)),"N/A",TTEST(Calculations!CQ366:DB366,Calculations!CE366:CP366,2,2)))</f>
        <v>5.3090413985935555E-4</v>
      </c>
      <c r="I365" s="19">
        <f t="shared" si="22"/>
        <v>12.693341491058298</v>
      </c>
      <c r="J365" s="22" t="str">
        <f>IF(AND('Test Sample Data'!O365&gt;=35,'Control Sample Data'!O365&gt;=35),"C",IF(AND('Test Sample Data'!O365&gt;=30,'Control Sample Data'!O365&gt;=30, OR(H365&gt;=0.05, H365="N/A")),"B",IF(OR(AND('Test Sample Data'!O365&gt;=30,'Control Sample Data'!O365&lt;=30), AND('Test Sample Data'!O365&lt;=30,'Control Sample Data'!O365&gt;=30)),"A","OKAY")))</f>
        <v>OKAY</v>
      </c>
    </row>
    <row r="366" spans="1:10" ht="15" customHeight="1" x14ac:dyDescent="0.3">
      <c r="A366" s="17" t="str">
        <f>'Gene Table'!D366</f>
        <v>XIAP</v>
      </c>
      <c r="B366" s="18" t="s">
        <v>27147</v>
      </c>
      <c r="C366" s="19">
        <f>Calculations!CA367</f>
        <v>5.2159999999999984</v>
      </c>
      <c r="D366" s="19">
        <f>Calculations!CB367</f>
        <v>0.56199999999999994</v>
      </c>
      <c r="E366" s="20">
        <f t="shared" si="23"/>
        <v>2.6904662135590774E-2</v>
      </c>
      <c r="F366" s="20">
        <f t="shared" si="24"/>
        <v>0.6773624887426839</v>
      </c>
      <c r="G366" s="19">
        <f t="shared" si="25"/>
        <v>3.9719740290802115E-2</v>
      </c>
      <c r="H366" s="21">
        <f>IF(OR(COUNT(Calculations!CE367:CP367)&lt;3,COUNT(Calculations!CQ367:DB367)&lt;3),"N/A",IF(ISERROR(TTEST(Calculations!CQ367:DB367,Calculations!CE367:CP367,2,2)),"N/A",TTEST(Calculations!CQ367:DB367,Calculations!CE367:CP367,2,2)))</f>
        <v>5.9959934470598408E-5</v>
      </c>
      <c r="I366" s="19">
        <f t="shared" si="22"/>
        <v>-25.176398251314087</v>
      </c>
      <c r="J366" s="22" t="str">
        <f>IF(AND('Test Sample Data'!O366&gt;=35,'Control Sample Data'!O366&gt;=35),"C",IF(AND('Test Sample Data'!O366&gt;=30,'Control Sample Data'!O366&gt;=30, OR(H366&gt;=0.05, H366="N/A")),"B",IF(OR(AND('Test Sample Data'!O366&gt;=30,'Control Sample Data'!O366&lt;=30), AND('Test Sample Data'!O366&lt;=30,'Control Sample Data'!O366&gt;=30)),"A","OKAY")))</f>
        <v>OKAY</v>
      </c>
    </row>
    <row r="367" spans="1:10" ht="15" customHeight="1" x14ac:dyDescent="0.3">
      <c r="A367" s="17" t="str">
        <f>'Gene Table'!D367</f>
        <v>ZBTB16</v>
      </c>
      <c r="B367" s="18" t="s">
        <v>27148</v>
      </c>
      <c r="C367" s="19">
        <f>Calculations!CA368</f>
        <v>5.6726666666666672</v>
      </c>
      <c r="D367" s="19">
        <f>Calculations!CB368</f>
        <v>7.9619999999999997</v>
      </c>
      <c r="E367" s="20">
        <f t="shared" si="23"/>
        <v>1.9604563538379992E-2</v>
      </c>
      <c r="F367" s="20">
        <f t="shared" si="24"/>
        <v>4.0105060379687493E-3</v>
      </c>
      <c r="G367" s="19">
        <f t="shared" si="25"/>
        <v>4.8883017137431759</v>
      </c>
      <c r="H367" s="21">
        <f>IF(OR(COUNT(Calculations!CE368:CP368)&lt;3,COUNT(Calculations!CQ368:DB368)&lt;3),"N/A",IF(ISERROR(TTEST(Calculations!CQ368:DB368,Calculations!CE368:CP368,2,2)),"N/A",TTEST(Calculations!CQ368:DB368,Calculations!CE368:CP368,2,2)))</f>
        <v>7.8825778032099423E-4</v>
      </c>
      <c r="I367" s="19">
        <f t="shared" si="22"/>
        <v>4.8883017137431759</v>
      </c>
      <c r="J367" s="22" t="str">
        <f>IF(AND('Test Sample Data'!O367&gt;=35,'Control Sample Data'!O367&gt;=35),"C",IF(AND('Test Sample Data'!O367&gt;=30,'Control Sample Data'!O367&gt;=30, OR(H367&gt;=0.05, H367="N/A")),"B",IF(OR(AND('Test Sample Data'!O367&gt;=30,'Control Sample Data'!O367&lt;=30), AND('Test Sample Data'!O367&lt;=30,'Control Sample Data'!O367&gt;=30)),"A","OKAY")))</f>
        <v>OKAY</v>
      </c>
    </row>
    <row r="368" spans="1:10" ht="15" customHeight="1" x14ac:dyDescent="0.3">
      <c r="A368" s="17" t="str">
        <f>'Gene Table'!D368</f>
        <v>ZER1</v>
      </c>
      <c r="B368" s="18" t="s">
        <v>27149</v>
      </c>
      <c r="C368" s="19">
        <f>Calculations!CA369</f>
        <v>5.105999999999999</v>
      </c>
      <c r="D368" s="19">
        <f>Calculations!CB369</f>
        <v>5.1119999999999992</v>
      </c>
      <c r="E368" s="20">
        <f t="shared" si="23"/>
        <v>2.9036271070341069E-2</v>
      </c>
      <c r="F368" s="20">
        <f t="shared" si="24"/>
        <v>2.8915763376182898E-2</v>
      </c>
      <c r="G368" s="19">
        <f t="shared" si="25"/>
        <v>1.0041675432389736</v>
      </c>
      <c r="H368" s="21">
        <f>IF(OR(COUNT(Calculations!CE369:CP369)&lt;3,COUNT(Calculations!CQ369:DB369)&lt;3),"N/A",IF(ISERROR(TTEST(Calculations!CQ369:DB369,Calculations!CE369:CP369,2,2)),"N/A",TTEST(Calculations!CQ369:DB369,Calculations!CE369:CP369,2,2)))</f>
        <v>0.94108436361377878</v>
      </c>
      <c r="I368" s="19">
        <f t="shared" si="22"/>
        <v>1.0041675432389736</v>
      </c>
      <c r="J368" s="22" t="str">
        <f>IF(AND('Test Sample Data'!O368&gt;=35,'Control Sample Data'!O368&gt;=35),"C",IF(AND('Test Sample Data'!O368&gt;=30,'Control Sample Data'!O368&gt;=30, OR(H368&gt;=0.05, H368="N/A")),"B",IF(OR(AND('Test Sample Data'!O368&gt;=30,'Control Sample Data'!O368&lt;=30), AND('Test Sample Data'!O368&lt;=30,'Control Sample Data'!O368&gt;=30)),"A","OKAY")))</f>
        <v>OKAY</v>
      </c>
    </row>
    <row r="369" spans="1:10" ht="15" customHeight="1" x14ac:dyDescent="0.3">
      <c r="A369" s="17" t="str">
        <f>'Gene Table'!D369</f>
        <v>ZNF645</v>
      </c>
      <c r="B369" s="18" t="s">
        <v>27150</v>
      </c>
      <c r="C369" s="19">
        <f>Calculations!CA370</f>
        <v>8.2593333333333323</v>
      </c>
      <c r="D369" s="19">
        <f>Calculations!CB370</f>
        <v>9.2486666666666668</v>
      </c>
      <c r="E369" s="20">
        <f t="shared" si="23"/>
        <v>3.2635699264067673E-3</v>
      </c>
      <c r="F369" s="20">
        <f t="shared" si="24"/>
        <v>1.6438943902173618E-3</v>
      </c>
      <c r="G369" s="19">
        <f t="shared" si="25"/>
        <v>1.9852673905500986</v>
      </c>
      <c r="H369" s="21">
        <f>IF(OR(COUNT(Calculations!CE370:CP370)&lt;3,COUNT(Calculations!CQ370:DB370)&lt;3),"N/A",IF(ISERROR(TTEST(Calculations!CQ370:DB370,Calculations!CE370:CP370,2,2)),"N/A",TTEST(Calculations!CQ370:DB370,Calculations!CE370:CP370,2,2)))</f>
        <v>2.0339255037138889E-4</v>
      </c>
      <c r="I369" s="19">
        <f t="shared" si="22"/>
        <v>1.9852673905500986</v>
      </c>
      <c r="J369" s="22" t="str">
        <f>IF(AND('Test Sample Data'!O369&gt;=35,'Control Sample Data'!O369&gt;=35),"C",IF(AND('Test Sample Data'!O369&gt;=30,'Control Sample Data'!O369&gt;=30, OR(H369&gt;=0.05, H369="N/A")),"B",IF(OR(AND('Test Sample Data'!O369&gt;=30,'Control Sample Data'!O369&lt;=30), AND('Test Sample Data'!O369&lt;=30,'Control Sample Data'!O369&gt;=30)),"A","OKAY")))</f>
        <v>A</v>
      </c>
    </row>
    <row r="370" spans="1:10" ht="15" customHeight="1" x14ac:dyDescent="0.3">
      <c r="A370" s="17" t="str">
        <f>'Gene Table'!D370</f>
        <v>ZNRF1</v>
      </c>
      <c r="B370" s="18" t="s">
        <v>27151</v>
      </c>
      <c r="C370" s="19">
        <f>Calculations!CA371</f>
        <v>8.7359999999999989</v>
      </c>
      <c r="D370" s="19">
        <f>Calculations!CB371</f>
        <v>3.6120000000000005</v>
      </c>
      <c r="E370" s="20">
        <f t="shared" si="23"/>
        <v>2.3453191943070507E-3</v>
      </c>
      <c r="F370" s="20">
        <f t="shared" si="24"/>
        <v>8.178612946593812E-2</v>
      </c>
      <c r="G370" s="19">
        <f t="shared" si="25"/>
        <v>2.8676246322230196E-2</v>
      </c>
      <c r="H370" s="21">
        <f>IF(OR(COUNT(Calculations!CE371:CP371)&lt;3,COUNT(Calculations!CQ371:DB371)&lt;3),"N/A",IF(ISERROR(TTEST(Calculations!CQ371:DB371,Calculations!CE371:CP371,2,2)),"N/A",TTEST(Calculations!CQ371:DB371,Calculations!CE371:CP371,2,2)))</f>
        <v>5.2489771161391946E-4</v>
      </c>
      <c r="I370" s="19">
        <f t="shared" si="22"/>
        <v>-34.872067590826454</v>
      </c>
      <c r="J370" s="22" t="str">
        <f>IF(AND('Test Sample Data'!O370&gt;=35,'Control Sample Data'!O370&gt;=35),"C",IF(AND('Test Sample Data'!O370&gt;=30,'Control Sample Data'!O370&gt;=30, OR(H370&gt;=0.05, H370="N/A")),"B",IF(OR(AND('Test Sample Data'!O370&gt;=30,'Control Sample Data'!O370&lt;=30), AND('Test Sample Data'!O370&lt;=30,'Control Sample Data'!O370&gt;=30)),"A","OKAY")))</f>
        <v>OKAY</v>
      </c>
    </row>
    <row r="371" spans="1:10" ht="15" customHeight="1" x14ac:dyDescent="0.3">
      <c r="A371" s="17" t="str">
        <f>'Gene Table'!D371</f>
        <v>ZNRF2</v>
      </c>
      <c r="B371" s="18" t="s">
        <v>27152</v>
      </c>
      <c r="C371" s="19">
        <f>Calculations!CA372</f>
        <v>11.829333333333331</v>
      </c>
      <c r="D371" s="19">
        <f>Calculations!CB372</f>
        <v>13.865333333333334</v>
      </c>
      <c r="E371" s="20">
        <f t="shared" si="23"/>
        <v>2.7479943658151827E-4</v>
      </c>
      <c r="F371" s="20">
        <f t="shared" si="24"/>
        <v>6.7006782823625545E-5</v>
      </c>
      <c r="G371" s="19">
        <f t="shared" si="25"/>
        <v>4.1010689515543834</v>
      </c>
      <c r="H371" s="21">
        <f>IF(OR(COUNT(Calculations!CE372:CP372)&lt;3,COUNT(Calculations!CQ372:DB372)&lt;3),"N/A",IF(ISERROR(TTEST(Calculations!CQ372:DB372,Calculations!CE372:CP372,2,2)),"N/A",TTEST(Calculations!CQ372:DB372,Calculations!CE372:CP372,2,2)))</f>
        <v>1.6679652557814142E-2</v>
      </c>
      <c r="I371" s="19">
        <f t="shared" si="22"/>
        <v>4.1010689515543834</v>
      </c>
      <c r="J371" s="22" t="str">
        <f>IF(AND('Test Sample Data'!O371&gt;=35,'Control Sample Data'!O371&gt;=35),"C",IF(AND('Test Sample Data'!O371&gt;=30,'Control Sample Data'!O371&gt;=30, OR(H371&gt;=0.05, H371="N/A")),"B",IF(OR(AND('Test Sample Data'!O371&gt;=30,'Control Sample Data'!O371&lt;=30), AND('Test Sample Data'!O371&lt;=30,'Control Sample Data'!O371&gt;=30)),"A","OKAY")))</f>
        <v>OKAY</v>
      </c>
    </row>
    <row r="372" spans="1:10" ht="15" customHeight="1" x14ac:dyDescent="0.3">
      <c r="A372" s="17" t="str">
        <f>'Gene Table'!D372</f>
        <v>ZYG11B</v>
      </c>
      <c r="B372" s="18" t="s">
        <v>27153</v>
      </c>
      <c r="C372" s="19">
        <f>Calculations!CA373</f>
        <v>7.485999999999998</v>
      </c>
      <c r="D372" s="19">
        <f>Calculations!CB373</f>
        <v>5.7519999999999998</v>
      </c>
      <c r="E372" s="20">
        <f t="shared" si="23"/>
        <v>5.5781405456447912E-3</v>
      </c>
      <c r="F372" s="20">
        <f t="shared" si="24"/>
        <v>1.8555619782397038E-2</v>
      </c>
      <c r="G372" s="19">
        <f t="shared" si="25"/>
        <v>0.30061731222454485</v>
      </c>
      <c r="H372" s="21">
        <f>IF(OR(COUNT(Calculations!CE373:CP373)&lt;3,COUNT(Calculations!CQ373:DB373)&lt;3),"N/A",IF(ISERROR(TTEST(Calculations!CQ373:DB373,Calculations!CE373:CP373,2,2)),"N/A",TTEST(Calculations!CQ373:DB373,Calculations!CE373:CP373,2,2)))</f>
        <v>1.2227130819853112E-4</v>
      </c>
      <c r="I372" s="19">
        <f t="shared" si="22"/>
        <v>-3.3264883934996203</v>
      </c>
      <c r="J372" s="22" t="str">
        <f>IF(AND('Test Sample Data'!O372&gt;=35,'Control Sample Data'!O372&gt;=35),"C",IF(AND('Test Sample Data'!O372&gt;=30,'Control Sample Data'!O372&gt;=30, OR(H372&gt;=0.05, H372="N/A")),"B",IF(OR(AND('Test Sample Data'!O372&gt;=30,'Control Sample Data'!O372&lt;=30), AND('Test Sample Data'!O372&lt;=30,'Control Sample Data'!O372&gt;=30)),"A","OKAY")))</f>
        <v>OKAY</v>
      </c>
    </row>
  </sheetData>
  <mergeCells count="3">
    <mergeCell ref="C1:D1"/>
    <mergeCell ref="E1:F1"/>
    <mergeCell ref="J1:J2"/>
  </mergeCells>
  <conditionalFormatting sqref="H3:H372">
    <cfRule type="cellIs" dxfId="4" priority="8" stopIfTrue="1" operator="lessThanOrEqual">
      <formula>0.05</formula>
    </cfRule>
  </conditionalFormatting>
  <conditionalFormatting sqref="G3:G372">
    <cfRule type="cellIs" dxfId="3" priority="9" stopIfTrue="1" operator="greaterThan">
      <formula>2</formula>
    </cfRule>
    <cfRule type="cellIs" dxfId="2" priority="10" stopIfTrue="1" operator="lessThan">
      <formula>0.5</formula>
    </cfRule>
  </conditionalFormatting>
  <conditionalFormatting sqref="I3:I372">
    <cfRule type="cellIs" dxfId="1" priority="11" stopIfTrue="1" operator="greaterThan">
      <formula>2</formula>
    </cfRule>
    <cfRule type="cellIs" dxfId="0" priority="12" stopIfTrue="1" operator="lessThan">
      <formula>-2</formula>
    </cfRule>
  </conditionalFormatting>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V376"/>
  <sheetViews>
    <sheetView zoomScaleNormal="100" workbookViewId="0"/>
  </sheetViews>
  <sheetFormatPr defaultColWidth="6.58203125" defaultRowHeight="15" customHeight="1" x14ac:dyDescent="0.3"/>
  <cols>
    <col min="1" max="8" width="10.58203125" customWidth="1"/>
    <col min="10" max="10" width="6.58203125" customWidth="1"/>
    <col min="11" max="11" width="12.58203125" customWidth="1"/>
    <col min="12" max="13" width="15.58203125" customWidth="1"/>
  </cols>
  <sheetData>
    <row r="1" spans="1:256" s="1" customFormat="1" ht="15" customHeight="1" x14ac:dyDescent="0.35">
      <c r="A1" s="27">
        <v>3</v>
      </c>
      <c r="B1" s="206" t="s">
        <v>422</v>
      </c>
      <c r="C1" s="207"/>
      <c r="D1" s="207"/>
      <c r="E1" s="208"/>
      <c r="F1"/>
      <c r="G1" s="28"/>
      <c r="H1" s="28"/>
      <c r="IS1"/>
      <c r="IT1"/>
      <c r="IU1"/>
      <c r="IV1"/>
    </row>
    <row r="2" spans="1:256" ht="30" customHeight="1" x14ac:dyDescent="0.3">
      <c r="A2" s="213" t="s">
        <v>417</v>
      </c>
      <c r="B2" s="214"/>
      <c r="C2" s="214"/>
      <c r="D2" s="214"/>
      <c r="E2" s="214"/>
      <c r="F2" s="214"/>
      <c r="G2" s="214"/>
      <c r="H2" s="215"/>
    </row>
    <row r="3" spans="1:256" ht="30" customHeight="1" x14ac:dyDescent="0.3">
      <c r="A3" s="213" t="s">
        <v>418</v>
      </c>
      <c r="B3" s="214"/>
      <c r="C3" s="214"/>
      <c r="D3" s="214"/>
      <c r="E3" s="214"/>
      <c r="F3" s="214"/>
      <c r="G3" s="214"/>
      <c r="H3" s="215"/>
    </row>
    <row r="4" spans="1:256" ht="15" customHeight="1" x14ac:dyDescent="0.3">
      <c r="J4" s="142" t="s">
        <v>419</v>
      </c>
      <c r="K4" s="156"/>
      <c r="L4" s="156"/>
      <c r="M4" s="143"/>
      <c r="IS4" s="142" t="s">
        <v>419</v>
      </c>
      <c r="IT4" s="156"/>
      <c r="IU4" s="156"/>
      <c r="IV4" s="143"/>
    </row>
    <row r="5" spans="1:256" ht="15" customHeight="1" x14ac:dyDescent="0.3">
      <c r="J5" s="209" t="s">
        <v>28</v>
      </c>
      <c r="K5" s="209" t="s">
        <v>9</v>
      </c>
      <c r="L5" s="211" t="s">
        <v>420</v>
      </c>
      <c r="M5" s="212"/>
      <c r="IS5" s="209" t="s">
        <v>28</v>
      </c>
      <c r="IT5" s="209" t="s">
        <v>9</v>
      </c>
      <c r="IU5" s="211" t="s">
        <v>421</v>
      </c>
      <c r="IV5" s="212"/>
    </row>
    <row r="6" spans="1:256" ht="15" customHeight="1" x14ac:dyDescent="0.3">
      <c r="J6" s="210"/>
      <c r="K6" s="210"/>
      <c r="L6" s="9" t="str">
        <f>Results!C2</f>
        <v>Test Group</v>
      </c>
      <c r="M6" s="9" t="str">
        <f>Results!D2</f>
        <v>Control Group</v>
      </c>
      <c r="IS6" s="210"/>
      <c r="IT6" s="210"/>
      <c r="IU6" s="9" t="str">
        <f>Results!$C2</f>
        <v>Test Group</v>
      </c>
      <c r="IV6" s="9" t="str">
        <f>Results!$D2</f>
        <v>Control Group</v>
      </c>
    </row>
    <row r="7" spans="1:256" ht="15" customHeight="1" x14ac:dyDescent="0.3">
      <c r="J7" s="2" t="s">
        <v>11</v>
      </c>
      <c r="K7" s="2" t="str">
        <f>'Gene Table'!D3</f>
        <v>AMFR</v>
      </c>
      <c r="L7" s="29">
        <f>IF(ISNUMBER(Results!E3),Results!E3,NA())</f>
        <v>2.3345065202159377E-3</v>
      </c>
      <c r="M7" s="29">
        <f>IF(ISNUMBER(Results!F3),Results!F3,NA())</f>
        <v>3.9370570498556239E-3</v>
      </c>
      <c r="IS7" s="2" t="str">
        <f>'Gene Table'!$A3</f>
        <v>A01</v>
      </c>
      <c r="IT7" s="2" t="str">
        <f>'Gene Table'!$D3</f>
        <v>AMFR</v>
      </c>
      <c r="IU7" s="29">
        <f>IF(ISNUMBER(L7),L7,"")</f>
        <v>2.3345065202159377E-3</v>
      </c>
      <c r="IV7" s="29">
        <f>IF(ISNUMBER(M7),M7,"")</f>
        <v>3.9370570498556239E-3</v>
      </c>
    </row>
    <row r="8" spans="1:256" ht="15" customHeight="1" x14ac:dyDescent="0.3">
      <c r="J8" s="2" t="s">
        <v>15</v>
      </c>
      <c r="K8" s="2" t="str">
        <f>'Gene Table'!D4</f>
        <v>ANAPC10</v>
      </c>
      <c r="L8" s="29">
        <f>IF(ISNUMBER(Results!E4),Results!E4,NA())</f>
        <v>9.0111571548222628E-4</v>
      </c>
      <c r="M8" s="29">
        <f>IF(ISNUMBER(Results!F4),Results!F4,NA())</f>
        <v>5.2260190352862467E-4</v>
      </c>
      <c r="IS8" s="2" t="str">
        <f>'Gene Table'!$A4</f>
        <v>A02</v>
      </c>
      <c r="IT8" s="2" t="str">
        <f>'Gene Table'!$D4</f>
        <v>ANAPC10</v>
      </c>
      <c r="IU8" s="29">
        <f t="shared" ref="IU8:IV23" si="0">IF(ISNUMBER(L8),L8,"")</f>
        <v>9.0111571548222628E-4</v>
      </c>
      <c r="IV8" s="29">
        <f t="shared" si="0"/>
        <v>5.2260190352862467E-4</v>
      </c>
    </row>
    <row r="9" spans="1:256" ht="15" customHeight="1" x14ac:dyDescent="0.3">
      <c r="J9" s="2" t="s">
        <v>16</v>
      </c>
      <c r="K9" s="2" t="str">
        <f>'Gene Table'!D5</f>
        <v>ANAPC11</v>
      </c>
      <c r="L9" s="29">
        <f>IF(ISNUMBER(Results!E5),Results!E5,NA())</f>
        <v>6.8608106301131996E-4</v>
      </c>
      <c r="M9" s="29">
        <f>IF(ISNUMBER(Results!F5),Results!F5,NA())</f>
        <v>1.6347224535724435E-4</v>
      </c>
      <c r="IS9" s="2" t="str">
        <f>'Gene Table'!$A5</f>
        <v>A03</v>
      </c>
      <c r="IT9" s="2" t="str">
        <f>'Gene Table'!$D5</f>
        <v>ANAPC11</v>
      </c>
      <c r="IU9" s="29">
        <f t="shared" si="0"/>
        <v>6.8608106301131996E-4</v>
      </c>
      <c r="IV9" s="29">
        <f t="shared" si="0"/>
        <v>1.6347224535724435E-4</v>
      </c>
    </row>
    <row r="10" spans="1:256" ht="15" customHeight="1" x14ac:dyDescent="0.3">
      <c r="J10" s="2" t="s">
        <v>272</v>
      </c>
      <c r="K10" s="2" t="str">
        <f>'Gene Table'!D6</f>
        <v>ANAPC13</v>
      </c>
      <c r="L10" s="29">
        <f>IF(ISNUMBER(Results!E6),Results!E6,NA())</f>
        <v>4.3320374438097006E-4</v>
      </c>
      <c r="M10" s="29">
        <f>IF(ISNUMBER(Results!F6),Results!F6,NA())</f>
        <v>2.197270336409939E-4</v>
      </c>
      <c r="IS10" s="2" t="str">
        <f>'Gene Table'!$A6</f>
        <v>A04</v>
      </c>
      <c r="IT10" s="2" t="str">
        <f>'Gene Table'!$D6</f>
        <v>ANAPC13</v>
      </c>
      <c r="IU10" s="29">
        <f t="shared" si="0"/>
        <v>4.3320374438097006E-4</v>
      </c>
      <c r="IV10" s="29">
        <f t="shared" si="0"/>
        <v>2.197270336409939E-4</v>
      </c>
    </row>
    <row r="11" spans="1:256" ht="15" customHeight="1" x14ac:dyDescent="0.3">
      <c r="J11" s="2" t="s">
        <v>273</v>
      </c>
      <c r="K11" s="2" t="str">
        <f>'Gene Table'!D7</f>
        <v>ANAPC2</v>
      </c>
      <c r="L11" s="29">
        <f>IF(ISNUMBER(Results!E7),Results!E7,NA())</f>
        <v>5.8575896966894464E-5</v>
      </c>
      <c r="M11" s="29">
        <f>IF(ISNUMBER(Results!F7),Results!F7,NA())</f>
        <v>6.7006782823625545E-5</v>
      </c>
      <c r="IS11" s="2" t="str">
        <f>'Gene Table'!$A7</f>
        <v>A05</v>
      </c>
      <c r="IT11" s="2" t="str">
        <f>'Gene Table'!$D7</f>
        <v>ANAPC2</v>
      </c>
      <c r="IU11" s="29">
        <f t="shared" si="0"/>
        <v>5.8575896966894464E-5</v>
      </c>
      <c r="IV11" s="29">
        <f t="shared" si="0"/>
        <v>6.7006782823625545E-5</v>
      </c>
    </row>
    <row r="12" spans="1:256" ht="15" customHeight="1" x14ac:dyDescent="0.3">
      <c r="B12" s="30">
        <f>IF(MIN(IU7:IV95)&gt;1,10^(2+INT(LOG(MIN(IU7:IV95)))),10^(INT(LOG(MIN(IU7:IV95)))))</f>
        <v>1.0000000000000001E-5</v>
      </c>
      <c r="C12" s="31">
        <f>B12*A1</f>
        <v>3.0000000000000004E-5</v>
      </c>
      <c r="D12" s="31">
        <f>C12</f>
        <v>3.0000000000000004E-5</v>
      </c>
      <c r="E12" s="31">
        <f>B12</f>
        <v>1.0000000000000001E-5</v>
      </c>
      <c r="F12" s="32">
        <f>B12</f>
        <v>1.0000000000000001E-5</v>
      </c>
      <c r="J12" s="2" t="s">
        <v>274</v>
      </c>
      <c r="K12" s="2" t="str">
        <f>'Gene Table'!D8</f>
        <v>ANAPC4</v>
      </c>
      <c r="L12" s="29">
        <f>IF(ISNUMBER(Results!E8),Results!E8,NA())</f>
        <v>2.32600821119772E-2</v>
      </c>
      <c r="M12" s="29">
        <f>IF(ISNUMBER(Results!F8),Results!F8,NA())</f>
        <v>4.9603810517501032E-3</v>
      </c>
      <c r="IS12" s="2" t="str">
        <f>'Gene Table'!$A8</f>
        <v>A06</v>
      </c>
      <c r="IT12" s="2" t="str">
        <f>'Gene Table'!$D8</f>
        <v>ANAPC4</v>
      </c>
      <c r="IU12" s="29">
        <f t="shared" si="0"/>
        <v>2.32600821119772E-2</v>
      </c>
      <c r="IV12" s="29">
        <f t="shared" si="0"/>
        <v>4.9603810517501032E-3</v>
      </c>
    </row>
    <row r="13" spans="1:256" ht="15" customHeight="1" x14ac:dyDescent="0.3">
      <c r="B13" s="33">
        <f>IF(MAX(IU7:IV95)&gt;1,10^(2+INT(LOG(MAX(IU7:IV95)))),10^(INT(LOG(MAX(IU7:IV95)))+1))</f>
        <v>10000</v>
      </c>
      <c r="C13" s="34">
        <f>B13*A1</f>
        <v>30000</v>
      </c>
      <c r="D13" s="34">
        <f>C13</f>
        <v>30000</v>
      </c>
      <c r="E13" s="34">
        <f>B13</f>
        <v>10000</v>
      </c>
      <c r="F13" s="35">
        <f>B13</f>
        <v>10000</v>
      </c>
      <c r="J13" s="2" t="s">
        <v>275</v>
      </c>
      <c r="K13" s="2" t="str">
        <f>'Gene Table'!D9</f>
        <v>ANAPC5</v>
      </c>
      <c r="L13" s="29">
        <f>IF(ISNUMBER(Results!E9),Results!E9,NA())</f>
        <v>5.8575896966894464E-5</v>
      </c>
      <c r="M13" s="29">
        <f>IF(ISNUMBER(Results!F9),Results!F9,NA())</f>
        <v>6.7006782823625545E-5</v>
      </c>
      <c r="IS13" s="2" t="str">
        <f>'Gene Table'!$A9</f>
        <v>A07</v>
      </c>
      <c r="IT13" s="2" t="str">
        <f>'Gene Table'!$D9</f>
        <v>ANAPC5</v>
      </c>
      <c r="IU13" s="29">
        <f t="shared" si="0"/>
        <v>5.8575896966894464E-5</v>
      </c>
      <c r="IV13" s="29">
        <f t="shared" si="0"/>
        <v>6.7006782823625545E-5</v>
      </c>
    </row>
    <row r="14" spans="1:256" ht="15" customHeight="1" x14ac:dyDescent="0.3">
      <c r="J14" s="2" t="s">
        <v>276</v>
      </c>
      <c r="K14" s="2" t="str">
        <f>'Gene Table'!D10</f>
        <v>ANAPC7</v>
      </c>
      <c r="L14" s="29">
        <f>IF(ISNUMBER(Results!E10),Results!E10,NA())</f>
        <v>2.927733597178806E-3</v>
      </c>
      <c r="M14" s="29">
        <f>IF(ISNUMBER(Results!F10),Results!F10,NA())</f>
        <v>1.4424515449362152E-2</v>
      </c>
      <c r="IS14" s="2" t="str">
        <f>'Gene Table'!$A10</f>
        <v>A08</v>
      </c>
      <c r="IT14" s="2" t="str">
        <f>'Gene Table'!$D10</f>
        <v>ANAPC7</v>
      </c>
      <c r="IU14" s="29">
        <f t="shared" si="0"/>
        <v>2.927733597178806E-3</v>
      </c>
      <c r="IV14" s="29">
        <f t="shared" si="0"/>
        <v>1.4424515449362152E-2</v>
      </c>
    </row>
    <row r="15" spans="1:256" ht="15" customHeight="1" x14ac:dyDescent="0.3">
      <c r="J15" s="2" t="s">
        <v>277</v>
      </c>
      <c r="K15" s="2" t="str">
        <f>'Gene Table'!D11</f>
        <v>ANKIB1</v>
      </c>
      <c r="L15" s="29">
        <f>IF(ISNUMBER(Results!E11),Results!E11,NA())</f>
        <v>0.79590418461914636</v>
      </c>
      <c r="M15" s="29">
        <f>IF(ISNUMBER(Results!F11),Results!F11,NA())</f>
        <v>4.3929483074770737E-2</v>
      </c>
      <c r="IS15" s="2" t="str">
        <f>'Gene Table'!$A11</f>
        <v>A09</v>
      </c>
      <c r="IT15" s="2" t="str">
        <f>'Gene Table'!$D11</f>
        <v>ANKIB1</v>
      </c>
      <c r="IU15" s="29">
        <f t="shared" si="0"/>
        <v>0.79590418461914636</v>
      </c>
      <c r="IV15" s="29">
        <f t="shared" si="0"/>
        <v>4.3929483074770737E-2</v>
      </c>
    </row>
    <row r="16" spans="1:256" ht="15" customHeight="1" x14ac:dyDescent="0.3">
      <c r="J16" s="2" t="s">
        <v>278</v>
      </c>
      <c r="K16" s="2" t="str">
        <f>'Gene Table'!D12</f>
        <v>APC2</v>
      </c>
      <c r="L16" s="29">
        <f>IF(ISNUMBER(Results!E12),Results!E12,NA())</f>
        <v>17.638630749201376</v>
      </c>
      <c r="M16" s="29">
        <f>IF(ISNUMBER(Results!F12),Results!F12,NA())</f>
        <v>1.5459812868571114E-2</v>
      </c>
      <c r="IS16" s="2" t="str">
        <f>'Gene Table'!$A12</f>
        <v>A10</v>
      </c>
      <c r="IT16" s="2" t="str">
        <f>'Gene Table'!$D12</f>
        <v>APC2</v>
      </c>
      <c r="IU16" s="29">
        <f t="shared" si="0"/>
        <v>17.638630749201376</v>
      </c>
      <c r="IV16" s="29">
        <f t="shared" si="0"/>
        <v>1.5459812868571114E-2</v>
      </c>
    </row>
    <row r="17" spans="10:256" ht="15" customHeight="1" x14ac:dyDescent="0.3">
      <c r="J17" s="2" t="s">
        <v>279</v>
      </c>
      <c r="K17" s="2" t="str">
        <f>'Gene Table'!D13</f>
        <v>ARIH1</v>
      </c>
      <c r="L17" s="29">
        <f>IF(ISNUMBER(Results!E13),Results!E13,NA())</f>
        <v>1.1688142827384723E-4</v>
      </c>
      <c r="M17" s="29">
        <f>IF(ISNUMBER(Results!F13),Results!F13,NA())</f>
        <v>6.7006782823625545E-5</v>
      </c>
      <c r="IS17" s="2" t="str">
        <f>'Gene Table'!$A13</f>
        <v>A11</v>
      </c>
      <c r="IT17" s="2" t="str">
        <f>'Gene Table'!$D13</f>
        <v>ARIH1</v>
      </c>
      <c r="IU17" s="29">
        <f t="shared" si="0"/>
        <v>1.1688142827384723E-4</v>
      </c>
      <c r="IV17" s="29">
        <f t="shared" si="0"/>
        <v>6.7006782823625545E-5</v>
      </c>
    </row>
    <row r="18" spans="10:256" ht="15" customHeight="1" x14ac:dyDescent="0.3">
      <c r="J18" s="2" t="s">
        <v>280</v>
      </c>
      <c r="K18" s="2" t="str">
        <f>'Gene Table'!D14</f>
        <v>ARIH2</v>
      </c>
      <c r="L18" s="29">
        <f>IF(ISNUMBER(Results!E14),Results!E14,NA())</f>
        <v>1.0262152240107407</v>
      </c>
      <c r="M18" s="29">
        <f>IF(ISNUMBER(Results!F14),Results!F14,NA())</f>
        <v>0.24621661072388754</v>
      </c>
      <c r="IS18" s="2" t="str">
        <f>'Gene Table'!$A14</f>
        <v>A12</v>
      </c>
      <c r="IT18" s="2" t="str">
        <f>'Gene Table'!$D14</f>
        <v>ARIH2</v>
      </c>
      <c r="IU18" s="29">
        <f t="shared" si="0"/>
        <v>1.0262152240107407</v>
      </c>
      <c r="IV18" s="29">
        <f t="shared" si="0"/>
        <v>0.24621661072388754</v>
      </c>
    </row>
    <row r="19" spans="10:256" ht="15" customHeight="1" x14ac:dyDescent="0.3">
      <c r="J19" s="2" t="s">
        <v>365</v>
      </c>
      <c r="K19" s="2" t="str">
        <f>'Gene Table'!D15</f>
        <v>ASB1</v>
      </c>
      <c r="L19" s="29">
        <f>IF(ISNUMBER(Results!E15),Results!E15,NA())</f>
        <v>6.6667046216841339E-5</v>
      </c>
      <c r="M19" s="29">
        <f>IF(ISNUMBER(Results!F15),Results!F15,NA())</f>
        <v>1.5465416774762403E-4</v>
      </c>
      <c r="IS19" s="2" t="str">
        <f>'Gene Table'!$A15</f>
        <v>A13</v>
      </c>
      <c r="IT19" s="2" t="str">
        <f>'Gene Table'!$D15</f>
        <v>ASB1</v>
      </c>
      <c r="IU19" s="29">
        <f t="shared" si="0"/>
        <v>6.6667046216841339E-5</v>
      </c>
      <c r="IV19" s="29">
        <f t="shared" si="0"/>
        <v>1.5465416774762403E-4</v>
      </c>
    </row>
    <row r="20" spans="10:256" ht="15" customHeight="1" x14ac:dyDescent="0.3">
      <c r="J20" s="2" t="s">
        <v>366</v>
      </c>
      <c r="K20" s="2" t="str">
        <f>'Gene Table'!D16</f>
        <v>ASB18</v>
      </c>
      <c r="L20" s="29">
        <f>IF(ISNUMBER(Results!E16),Results!E16,NA())</f>
        <v>2.1660187219048498E-4</v>
      </c>
      <c r="M20" s="29">
        <f>IF(ISNUMBER(Results!F16),Results!F16,NA())</f>
        <v>1.2707783174854852E-4</v>
      </c>
      <c r="IS20" s="2" t="str">
        <f>'Gene Table'!$A16</f>
        <v>A14</v>
      </c>
      <c r="IT20" s="2" t="str">
        <f>'Gene Table'!$D16</f>
        <v>ASB18</v>
      </c>
      <c r="IU20" s="29">
        <f t="shared" si="0"/>
        <v>2.1660187219048498E-4</v>
      </c>
      <c r="IV20" s="29">
        <f t="shared" si="0"/>
        <v>1.2707783174854852E-4</v>
      </c>
    </row>
    <row r="21" spans="10:256" ht="15" customHeight="1" x14ac:dyDescent="0.3">
      <c r="J21" s="2" t="s">
        <v>367</v>
      </c>
      <c r="K21" s="2" t="str">
        <f>'Gene Table'!D17</f>
        <v>ASB2</v>
      </c>
      <c r="L21" s="29">
        <f>IF(ISNUMBER(Results!E17),Results!E17,NA())</f>
        <v>6.1242061903231469E-2</v>
      </c>
      <c r="M21" s="29">
        <f>IF(ISNUMBER(Results!F17),Results!F17,NA())</f>
        <v>5.4965366081736806E-2</v>
      </c>
      <c r="IS21" s="2" t="str">
        <f>'Gene Table'!$A17</f>
        <v>A15</v>
      </c>
      <c r="IT21" s="2" t="str">
        <f>'Gene Table'!$D17</f>
        <v>ASB2</v>
      </c>
      <c r="IU21" s="29">
        <f t="shared" si="0"/>
        <v>6.1242061903231469E-2</v>
      </c>
      <c r="IV21" s="29">
        <f t="shared" si="0"/>
        <v>5.4965366081736806E-2</v>
      </c>
    </row>
    <row r="22" spans="10:256" ht="15" customHeight="1" x14ac:dyDescent="0.3">
      <c r="J22" s="2" t="s">
        <v>368</v>
      </c>
      <c r="K22" s="2" t="str">
        <f>'Gene Table'!D18</f>
        <v>ASB3</v>
      </c>
      <c r="L22" s="29">
        <f>IF(ISNUMBER(Results!E18),Results!E18,NA())</f>
        <v>5.8575896966894464E-5</v>
      </c>
      <c r="M22" s="29">
        <f>IF(ISNUMBER(Results!F18),Results!F18,NA())</f>
        <v>6.7006782823625545E-5</v>
      </c>
      <c r="IS22" s="2" t="str">
        <f>'Gene Table'!$A18</f>
        <v>A16</v>
      </c>
      <c r="IT22" s="2" t="str">
        <f>'Gene Table'!$D18</f>
        <v>ASB3</v>
      </c>
      <c r="IU22" s="29">
        <f t="shared" si="0"/>
        <v>5.8575896966894464E-5</v>
      </c>
      <c r="IV22" s="29">
        <f t="shared" si="0"/>
        <v>6.7006782823625545E-5</v>
      </c>
    </row>
    <row r="23" spans="10:256" ht="15" customHeight="1" x14ac:dyDescent="0.3">
      <c r="J23" s="2" t="s">
        <v>369</v>
      </c>
      <c r="K23" s="2" t="str">
        <f>'Gene Table'!D19</f>
        <v>ASB9</v>
      </c>
      <c r="L23" s="29">
        <f>IF(ISNUMBER(Results!E19),Results!E19,NA())</f>
        <v>5.8575896966894464E-5</v>
      </c>
      <c r="M23" s="29">
        <f>IF(ISNUMBER(Results!F19),Results!F19,NA())</f>
        <v>6.7006782823625545E-5</v>
      </c>
      <c r="IS23" s="2" t="str">
        <f>'Gene Table'!$A19</f>
        <v>A17</v>
      </c>
      <c r="IT23" s="2" t="str">
        <f>'Gene Table'!$D19</f>
        <v>ASB9</v>
      </c>
      <c r="IU23" s="29">
        <f t="shared" si="0"/>
        <v>5.8575896966894464E-5</v>
      </c>
      <c r="IV23" s="29">
        <f t="shared" si="0"/>
        <v>6.7006782823625545E-5</v>
      </c>
    </row>
    <row r="24" spans="10:256" ht="15" customHeight="1" x14ac:dyDescent="0.3">
      <c r="J24" s="2" t="s">
        <v>370</v>
      </c>
      <c r="K24" s="2" t="str">
        <f>'Gene Table'!D20</f>
        <v>ATRX</v>
      </c>
      <c r="L24" s="29">
        <f>IF(ISNUMBER(Results!E20),Results!E20,NA())</f>
        <v>5.8575896966894464E-5</v>
      </c>
      <c r="M24" s="29">
        <f>IF(ISNUMBER(Results!F20),Results!F20,NA())</f>
        <v>6.7006782823625545E-5</v>
      </c>
      <c r="IS24" s="2" t="str">
        <f>'Gene Table'!$A20</f>
        <v>A18</v>
      </c>
      <c r="IT24" s="2" t="str">
        <f>'Gene Table'!$D20</f>
        <v>ATRX</v>
      </c>
      <c r="IU24" s="29">
        <f t="shared" ref="IU24:IV87" si="1">IF(ISNUMBER(L24),L24,"")</f>
        <v>5.8575896966894464E-5</v>
      </c>
      <c r="IV24" s="29">
        <f t="shared" si="1"/>
        <v>6.7006782823625545E-5</v>
      </c>
    </row>
    <row r="25" spans="10:256" ht="15" customHeight="1" x14ac:dyDescent="0.3">
      <c r="J25" s="2" t="s">
        <v>371</v>
      </c>
      <c r="K25" s="2" t="str">
        <f>'Gene Table'!D21</f>
        <v>BARD1</v>
      </c>
      <c r="L25" s="29">
        <f>IF(ISNUMBER(Results!E21),Results!E21,NA())</f>
        <v>5.8575896966894464E-5</v>
      </c>
      <c r="M25" s="29">
        <f>IF(ISNUMBER(Results!F21),Results!F21,NA())</f>
        <v>1.0345803624602997E-4</v>
      </c>
      <c r="IS25" s="2" t="str">
        <f>'Gene Table'!$A21</f>
        <v>A19</v>
      </c>
      <c r="IT25" s="2" t="str">
        <f>'Gene Table'!$D21</f>
        <v>BARD1</v>
      </c>
      <c r="IU25" s="29">
        <f t="shared" si="1"/>
        <v>5.8575896966894464E-5</v>
      </c>
      <c r="IV25" s="29">
        <f t="shared" si="1"/>
        <v>1.0345803624602997E-4</v>
      </c>
    </row>
    <row r="26" spans="10:256" ht="15" customHeight="1" x14ac:dyDescent="0.3">
      <c r="J26" s="2" t="s">
        <v>372</v>
      </c>
      <c r="K26" s="2" t="str">
        <f>'Gene Table'!D22</f>
        <v>BCOR</v>
      </c>
      <c r="L26" s="29">
        <f>IF(ISNUMBER(Results!E22),Results!E22,NA())</f>
        <v>5.0456695086441208E-4</v>
      </c>
      <c r="M26" s="29">
        <f>IF(ISNUMBER(Results!F22),Results!F22,NA())</f>
        <v>3.057556262490704E-4</v>
      </c>
      <c r="IS26" s="2" t="str">
        <f>'Gene Table'!$A22</f>
        <v>A20</v>
      </c>
      <c r="IT26" s="2" t="str">
        <f>'Gene Table'!$D22</f>
        <v>BCOR</v>
      </c>
      <c r="IU26" s="29">
        <f t="shared" si="1"/>
        <v>5.0456695086441208E-4</v>
      </c>
      <c r="IV26" s="29">
        <f t="shared" si="1"/>
        <v>3.057556262490704E-4</v>
      </c>
    </row>
    <row r="27" spans="10:256" ht="15" customHeight="1" x14ac:dyDescent="0.3">
      <c r="J27" s="2" t="s">
        <v>374</v>
      </c>
      <c r="K27" s="2" t="str">
        <f>'Gene Table'!D23</f>
        <v>BFAR</v>
      </c>
      <c r="L27" s="29">
        <f>IF(ISNUMBER(Results!E23),Results!E23,NA())</f>
        <v>7.278496535221143E-5</v>
      </c>
      <c r="M27" s="29">
        <f>IF(ISNUMBER(Results!F23),Results!F23,NA())</f>
        <v>6.7006782823625545E-5</v>
      </c>
      <c r="IS27" s="2" t="str">
        <f>'Gene Table'!$A23</f>
        <v>A21</v>
      </c>
      <c r="IT27" s="2" t="str">
        <f>'Gene Table'!$D23</f>
        <v>BFAR</v>
      </c>
      <c r="IU27" s="29">
        <f t="shared" si="1"/>
        <v>7.278496535221143E-5</v>
      </c>
      <c r="IV27" s="29">
        <f t="shared" si="1"/>
        <v>6.7006782823625545E-5</v>
      </c>
    </row>
    <row r="28" spans="10:256" ht="15" customHeight="1" x14ac:dyDescent="0.3">
      <c r="J28" s="2" t="s">
        <v>376</v>
      </c>
      <c r="K28" s="2" t="str">
        <f>'Gene Table'!D24</f>
        <v>BIRC2</v>
      </c>
      <c r="L28" s="29">
        <f>IF(ISNUMBER(Results!E24),Results!E24,NA())</f>
        <v>8.1887342827286494E-5</v>
      </c>
      <c r="M28" s="29">
        <f>IF(ISNUMBER(Results!F24),Results!F24,NA())</f>
        <v>6.7006782823625545E-5</v>
      </c>
      <c r="IS28" s="2" t="str">
        <f>'Gene Table'!$A24</f>
        <v>A22</v>
      </c>
      <c r="IT28" s="2" t="str">
        <f>'Gene Table'!$D24</f>
        <v>BIRC2</v>
      </c>
      <c r="IU28" s="29">
        <f t="shared" si="1"/>
        <v>8.1887342827286494E-5</v>
      </c>
      <c r="IV28" s="29">
        <f t="shared" si="1"/>
        <v>6.7006782823625545E-5</v>
      </c>
    </row>
    <row r="29" spans="10:256" ht="15" customHeight="1" x14ac:dyDescent="0.3">
      <c r="J29" s="2" t="s">
        <v>377</v>
      </c>
      <c r="K29" s="2" t="str">
        <f>'Gene Table'!D25</f>
        <v>BIRC3</v>
      </c>
      <c r="L29" s="29">
        <f>IF(ISNUMBER(Results!E25),Results!E25,NA())</f>
        <v>6.7286036488347614E-5</v>
      </c>
      <c r="M29" s="29">
        <f>IF(ISNUMBER(Results!F25),Results!F25,NA())</f>
        <v>6.9691070113619575E-5</v>
      </c>
      <c r="IS29" s="2" t="str">
        <f>'Gene Table'!$A25</f>
        <v>A23</v>
      </c>
      <c r="IT29" s="2" t="str">
        <f>'Gene Table'!$D25</f>
        <v>BIRC3</v>
      </c>
      <c r="IU29" s="29">
        <f t="shared" si="1"/>
        <v>6.7286036488347614E-5</v>
      </c>
      <c r="IV29" s="29">
        <f t="shared" si="1"/>
        <v>6.9691070113619575E-5</v>
      </c>
    </row>
    <row r="30" spans="10:256" ht="15" customHeight="1" x14ac:dyDescent="0.3">
      <c r="J30" s="2" t="s">
        <v>378</v>
      </c>
      <c r="K30" s="2" t="str">
        <f>'Gene Table'!D26</f>
        <v>BIRC7</v>
      </c>
      <c r="L30" s="29">
        <f>IF(ISNUMBER(Results!E26),Results!E26,NA())</f>
        <v>1.6226805898387093E-4</v>
      </c>
      <c r="M30" s="29">
        <f>IF(ISNUMBER(Results!F26),Results!F26,NA())</f>
        <v>2.7392563489109425E-3</v>
      </c>
      <c r="IS30" s="2" t="str">
        <f>'Gene Table'!$A26</f>
        <v>A24</v>
      </c>
      <c r="IT30" s="2" t="str">
        <f>'Gene Table'!$D26</f>
        <v>BIRC7</v>
      </c>
      <c r="IU30" s="29">
        <f t="shared" si="1"/>
        <v>1.6226805898387093E-4</v>
      </c>
      <c r="IV30" s="29">
        <f t="shared" si="1"/>
        <v>2.7392563489109425E-3</v>
      </c>
    </row>
    <row r="31" spans="10:256" ht="15" customHeight="1" x14ac:dyDescent="0.3">
      <c r="J31" s="2" t="s">
        <v>281</v>
      </c>
      <c r="K31" s="2" t="str">
        <f>'Gene Table'!D27</f>
        <v>BMI1</v>
      </c>
      <c r="L31" s="29">
        <f>IF(ISNUMBER(Results!E27),Results!E27,NA())</f>
        <v>5.8575896966894464E-5</v>
      </c>
      <c r="M31" s="29">
        <f>IF(ISNUMBER(Results!F27),Results!F27,NA())</f>
        <v>6.7006782823625545E-5</v>
      </c>
      <c r="IS31" s="2" t="str">
        <f>'Gene Table'!$A27</f>
        <v>B01</v>
      </c>
      <c r="IT31" s="2" t="str">
        <f>'Gene Table'!$D27</f>
        <v>BMI1</v>
      </c>
      <c r="IU31" s="29">
        <f t="shared" si="1"/>
        <v>5.8575896966894464E-5</v>
      </c>
      <c r="IV31" s="29">
        <f t="shared" si="1"/>
        <v>6.7006782823625545E-5</v>
      </c>
    </row>
    <row r="32" spans="10:256" ht="15" customHeight="1" x14ac:dyDescent="0.3">
      <c r="J32" s="2" t="s">
        <v>282</v>
      </c>
      <c r="K32" s="2" t="str">
        <f>'Gene Table'!D28</f>
        <v>BRAP</v>
      </c>
      <c r="L32" s="29">
        <f>IF(ISNUMBER(Results!E28),Results!E28,NA())</f>
        <v>8.7042040614938691E-4</v>
      </c>
      <c r="M32" s="29">
        <f>IF(ISNUMBER(Results!F28),Results!F28,NA())</f>
        <v>4.085325276445664E-3</v>
      </c>
      <c r="IS32" s="2" t="str">
        <f>'Gene Table'!$A28</f>
        <v>B02</v>
      </c>
      <c r="IT32" s="2" t="str">
        <f>'Gene Table'!$D28</f>
        <v>BRAP</v>
      </c>
      <c r="IU32" s="29">
        <f t="shared" si="1"/>
        <v>8.7042040614938691E-4</v>
      </c>
      <c r="IV32" s="29">
        <f t="shared" si="1"/>
        <v>4.085325276445664E-3</v>
      </c>
    </row>
    <row r="33" spans="10:256" ht="15" customHeight="1" x14ac:dyDescent="0.3">
      <c r="J33" s="2" t="s">
        <v>283</v>
      </c>
      <c r="K33" s="2" t="str">
        <f>'Gene Table'!D29</f>
        <v>BRCA1</v>
      </c>
      <c r="L33" s="29">
        <f>IF(ISNUMBER(Results!E29),Results!E29,NA())</f>
        <v>165.49762079407552</v>
      </c>
      <c r="M33" s="29">
        <f>IF(ISNUMBER(Results!F29),Results!F29,NA())</f>
        <v>0.41217626441425131</v>
      </c>
      <c r="IS33" s="2" t="str">
        <f>'Gene Table'!$A29</f>
        <v>B03</v>
      </c>
      <c r="IT33" s="2" t="str">
        <f>'Gene Table'!$D29</f>
        <v>BRCA1</v>
      </c>
      <c r="IU33" s="29">
        <f t="shared" si="1"/>
        <v>165.49762079407552</v>
      </c>
      <c r="IV33" s="29">
        <f t="shared" si="1"/>
        <v>0.41217626441425131</v>
      </c>
    </row>
    <row r="34" spans="10:256" ht="15" customHeight="1" x14ac:dyDescent="0.3">
      <c r="J34" s="2" t="s">
        <v>284</v>
      </c>
      <c r="K34" s="2" t="str">
        <f>'Gene Table'!D30</f>
        <v>BRCA2</v>
      </c>
      <c r="L34" s="29">
        <f>IF(ISNUMBER(Results!E30),Results!E30,NA())</f>
        <v>3.1018256963267258E-3</v>
      </c>
      <c r="M34" s="29">
        <f>IF(ISNUMBER(Results!F30),Results!F30,NA())</f>
        <v>6.5000506108373497E-3</v>
      </c>
      <c r="IS34" s="2" t="str">
        <f>'Gene Table'!$A30</f>
        <v>B04</v>
      </c>
      <c r="IT34" s="2" t="str">
        <f>'Gene Table'!$D30</f>
        <v>BRCA2</v>
      </c>
      <c r="IU34" s="29">
        <f t="shared" si="1"/>
        <v>3.1018256963267258E-3</v>
      </c>
      <c r="IV34" s="29">
        <f t="shared" si="1"/>
        <v>6.5000506108373497E-3</v>
      </c>
    </row>
    <row r="35" spans="10:256" ht="15" customHeight="1" x14ac:dyDescent="0.3">
      <c r="J35" s="2" t="s">
        <v>285</v>
      </c>
      <c r="K35" s="2" t="str">
        <f>'Gene Table'!D31</f>
        <v>BRCC3</v>
      </c>
      <c r="L35" s="29">
        <f>IF(ISNUMBER(Results!E31),Results!E31,NA())</f>
        <v>0.71235419929062138</v>
      </c>
      <c r="M35" s="29">
        <f>IF(ISNUMBER(Results!F31),Results!F31,NA())</f>
        <v>1.486434806768437E-2</v>
      </c>
      <c r="IS35" s="2" t="str">
        <f>'Gene Table'!$A31</f>
        <v>B05</v>
      </c>
      <c r="IT35" s="2" t="str">
        <f>'Gene Table'!$D31</f>
        <v>BRCC3</v>
      </c>
      <c r="IU35" s="29">
        <f t="shared" si="1"/>
        <v>0.71235419929062138</v>
      </c>
      <c r="IV35" s="29">
        <f t="shared" si="1"/>
        <v>1.486434806768437E-2</v>
      </c>
    </row>
    <row r="36" spans="10:256" ht="15" customHeight="1" x14ac:dyDescent="0.3">
      <c r="J36" s="2" t="s">
        <v>286</v>
      </c>
      <c r="K36" s="2" t="str">
        <f>'Gene Table'!D32</f>
        <v>BTBD1</v>
      </c>
      <c r="L36" s="29">
        <f>IF(ISNUMBER(Results!E32),Results!E32,NA())</f>
        <v>0.10275876298486139</v>
      </c>
      <c r="M36" s="29">
        <f>IF(ISNUMBER(Results!F32),Results!F32,NA())</f>
        <v>9.8426426246390575E-4</v>
      </c>
      <c r="IS36" s="2" t="str">
        <f>'Gene Table'!$A32</f>
        <v>B06</v>
      </c>
      <c r="IT36" s="2" t="str">
        <f>'Gene Table'!$D32</f>
        <v>BTBD1</v>
      </c>
      <c r="IU36" s="29">
        <f t="shared" si="1"/>
        <v>0.10275876298486139</v>
      </c>
      <c r="IV36" s="29">
        <f t="shared" si="1"/>
        <v>9.8426426246390575E-4</v>
      </c>
    </row>
    <row r="37" spans="10:256" ht="15" customHeight="1" x14ac:dyDescent="0.3">
      <c r="J37" s="2" t="s">
        <v>287</v>
      </c>
      <c r="K37" s="2" t="str">
        <f>'Gene Table'!D33</f>
        <v>BTBD2</v>
      </c>
      <c r="L37" s="29">
        <f>IF(ISNUMBER(Results!E33),Results!E33,NA())</f>
        <v>1.3114742878776869E-2</v>
      </c>
      <c r="M37" s="29">
        <f>IF(ISNUMBER(Results!F33),Results!F33,NA())</f>
        <v>1.5037063472683822E-2</v>
      </c>
      <c r="IS37" s="2" t="str">
        <f>'Gene Table'!$A33</f>
        <v>B07</v>
      </c>
      <c r="IT37" s="2" t="str">
        <f>'Gene Table'!$D33</f>
        <v>BTBD2</v>
      </c>
      <c r="IU37" s="29">
        <f t="shared" si="1"/>
        <v>1.3114742878776869E-2</v>
      </c>
      <c r="IV37" s="29">
        <f t="shared" si="1"/>
        <v>1.5037063472683822E-2</v>
      </c>
    </row>
    <row r="38" spans="10:256" ht="15" customHeight="1" x14ac:dyDescent="0.3">
      <c r="J38" s="2" t="s">
        <v>288</v>
      </c>
      <c r="K38" s="2" t="str">
        <f>'Gene Table'!D34</f>
        <v>BTRC</v>
      </c>
      <c r="L38" s="29">
        <f>IF(ISNUMBER(Results!E34),Results!E34,NA())</f>
        <v>5.8575896966894464E-5</v>
      </c>
      <c r="M38" s="29">
        <f>IF(ISNUMBER(Results!F34),Results!F34,NA())</f>
        <v>3.261899605444581E-4</v>
      </c>
      <c r="IS38" s="2" t="str">
        <f>'Gene Table'!$A34</f>
        <v>B08</v>
      </c>
      <c r="IT38" s="2" t="str">
        <f>'Gene Table'!$D34</f>
        <v>BTRC</v>
      </c>
      <c r="IU38" s="29">
        <f t="shared" si="1"/>
        <v>5.8575896966894464E-5</v>
      </c>
      <c r="IV38" s="29">
        <f t="shared" si="1"/>
        <v>3.261899605444581E-4</v>
      </c>
    </row>
    <row r="39" spans="10:256" ht="15" customHeight="1" x14ac:dyDescent="0.3">
      <c r="J39" s="2" t="s">
        <v>289</v>
      </c>
      <c r="K39" s="2" t="str">
        <f>'Gene Table'!D35</f>
        <v>CBL</v>
      </c>
      <c r="L39" s="29">
        <f>IF(ISNUMBER(Results!E35),Results!E35,NA())</f>
        <v>0.92916067425091387</v>
      </c>
      <c r="M39" s="29">
        <f>IF(ISNUMBER(Results!F35),Results!F35,NA())</f>
        <v>3.0717178675645205E-4</v>
      </c>
      <c r="IS39" s="2" t="str">
        <f>'Gene Table'!$A35</f>
        <v>B09</v>
      </c>
      <c r="IT39" s="2" t="str">
        <f>'Gene Table'!$D35</f>
        <v>CBL</v>
      </c>
      <c r="IU39" s="29">
        <f t="shared" si="1"/>
        <v>0.92916067425091387</v>
      </c>
      <c r="IV39" s="29">
        <f t="shared" si="1"/>
        <v>3.0717178675645205E-4</v>
      </c>
    </row>
    <row r="40" spans="10:256" ht="15" customHeight="1" x14ac:dyDescent="0.3">
      <c r="J40" s="2" t="s">
        <v>290</v>
      </c>
      <c r="K40" s="2" t="str">
        <f>'Gene Table'!D36</f>
        <v>CBLB</v>
      </c>
      <c r="L40" s="29">
        <f>IF(ISNUMBER(Results!E36),Results!E36,NA())</f>
        <v>0.16050238791336008</v>
      </c>
      <c r="M40" s="29">
        <f>IF(ISNUMBER(Results!F36),Results!F36,NA())</f>
        <v>0.20561251717811607</v>
      </c>
      <c r="IS40" s="2" t="str">
        <f>'Gene Table'!$A36</f>
        <v>B10</v>
      </c>
      <c r="IT40" s="2" t="str">
        <f>'Gene Table'!$D36</f>
        <v>CBLB</v>
      </c>
      <c r="IU40" s="29">
        <f t="shared" si="1"/>
        <v>0.16050238791336008</v>
      </c>
      <c r="IV40" s="29">
        <f t="shared" si="1"/>
        <v>0.20561251717811607</v>
      </c>
    </row>
    <row r="41" spans="10:256" ht="15" customHeight="1" x14ac:dyDescent="0.3">
      <c r="J41" s="2" t="s">
        <v>291</v>
      </c>
      <c r="K41" s="2" t="str">
        <f>'Gene Table'!D37</f>
        <v>CBLC</v>
      </c>
      <c r="L41" s="29">
        <f>IF(ISNUMBER(Results!E37),Results!E37,NA())</f>
        <v>2.7253678197520239E-3</v>
      </c>
      <c r="M41" s="29">
        <f>IF(ISNUMBER(Results!F37),Results!F37,NA())</f>
        <v>1.171634724002195E-2</v>
      </c>
      <c r="IS41" s="2" t="str">
        <f>'Gene Table'!$A37</f>
        <v>B11</v>
      </c>
      <c r="IT41" s="2" t="str">
        <f>'Gene Table'!$D37</f>
        <v>CBLC</v>
      </c>
      <c r="IU41" s="29">
        <f t="shared" si="1"/>
        <v>2.7253678197520239E-3</v>
      </c>
      <c r="IV41" s="29">
        <f t="shared" si="1"/>
        <v>1.171634724002195E-2</v>
      </c>
    </row>
    <row r="42" spans="10:256" ht="15" customHeight="1" x14ac:dyDescent="0.3">
      <c r="J42" s="2" t="s">
        <v>292</v>
      </c>
      <c r="K42" s="2" t="str">
        <f>'Gene Table'!D38</f>
        <v>CBLL1</v>
      </c>
      <c r="L42" s="29">
        <f>IF(ISNUMBER(Results!E38),Results!E38,NA())</f>
        <v>0.16693210296211214</v>
      </c>
      <c r="M42" s="29">
        <f>IF(ISNUMBER(Results!F38),Results!F38,NA())</f>
        <v>0.46158449437958859</v>
      </c>
      <c r="IS42" s="2" t="str">
        <f>'Gene Table'!$A38</f>
        <v>B12</v>
      </c>
      <c r="IT42" s="2" t="str">
        <f>'Gene Table'!$D38</f>
        <v>CBLL1</v>
      </c>
      <c r="IU42" s="29">
        <f t="shared" si="1"/>
        <v>0.16693210296211214</v>
      </c>
      <c r="IV42" s="29">
        <f t="shared" si="1"/>
        <v>0.46158449437958859</v>
      </c>
    </row>
    <row r="43" spans="10:256" ht="15" customHeight="1" x14ac:dyDescent="0.3">
      <c r="J43" s="2" t="s">
        <v>26892</v>
      </c>
      <c r="K43" s="2" t="str">
        <f>'Gene Table'!D39</f>
        <v>CCNB1IP1</v>
      </c>
      <c r="L43" s="29">
        <f>IF(ISNUMBER(Results!E39),Results!E39,NA())</f>
        <v>0.67392813741598179</v>
      </c>
      <c r="M43" s="29">
        <f>IF(ISNUMBER(Results!F39),Results!F39,NA())</f>
        <v>1.1612771927878396E-4</v>
      </c>
      <c r="IS43" s="2" t="str">
        <f>'Gene Table'!$A39</f>
        <v>B13</v>
      </c>
      <c r="IT43" s="2" t="str">
        <f>'Gene Table'!$D39</f>
        <v>CCNB1IP1</v>
      </c>
      <c r="IU43" s="29">
        <f t="shared" si="1"/>
        <v>0.67392813741598179</v>
      </c>
      <c r="IV43" s="29">
        <f t="shared" si="1"/>
        <v>1.1612771927878396E-4</v>
      </c>
    </row>
    <row r="44" spans="10:256" ht="15" customHeight="1" x14ac:dyDescent="0.3">
      <c r="J44" s="2" t="s">
        <v>26893</v>
      </c>
      <c r="K44" s="2" t="str">
        <f>'Gene Table'!D40</f>
        <v>CCNF</v>
      </c>
      <c r="L44" s="29">
        <f>IF(ISNUMBER(Results!E40),Results!E40,NA())</f>
        <v>5.8575896966894464E-5</v>
      </c>
      <c r="M44" s="29">
        <f>IF(ISNUMBER(Results!F40),Results!F40,NA())</f>
        <v>6.7006782823625545E-5</v>
      </c>
      <c r="IS44" s="2" t="str">
        <f>'Gene Table'!$A40</f>
        <v>B14</v>
      </c>
      <c r="IT44" s="2" t="str">
        <f>'Gene Table'!$D40</f>
        <v>CCNF</v>
      </c>
      <c r="IU44" s="29">
        <f t="shared" si="1"/>
        <v>5.8575896966894464E-5</v>
      </c>
      <c r="IV44" s="29">
        <f t="shared" si="1"/>
        <v>6.7006782823625545E-5</v>
      </c>
    </row>
    <row r="45" spans="10:256" ht="15" customHeight="1" x14ac:dyDescent="0.3">
      <c r="J45" s="2" t="s">
        <v>26894</v>
      </c>
      <c r="K45" s="2" t="str">
        <f>'Gene Table'!D41</f>
        <v>CDC16</v>
      </c>
      <c r="L45" s="29">
        <f>IF(ISNUMBER(Results!E41),Results!E41,NA())</f>
        <v>4.3563432046385183E-3</v>
      </c>
      <c r="M45" s="29">
        <f>IF(ISNUMBER(Results!F41),Results!F41,NA())</f>
        <v>8.8588388772879254E-3</v>
      </c>
      <c r="IS45" s="2" t="str">
        <f>'Gene Table'!$A41</f>
        <v>B15</v>
      </c>
      <c r="IT45" s="2" t="str">
        <f>'Gene Table'!$D41</f>
        <v>CDC16</v>
      </c>
      <c r="IU45" s="29">
        <f t="shared" si="1"/>
        <v>4.3563432046385183E-3</v>
      </c>
      <c r="IV45" s="29">
        <f t="shared" si="1"/>
        <v>8.8588388772879254E-3</v>
      </c>
    </row>
    <row r="46" spans="10:256" ht="15" customHeight="1" x14ac:dyDescent="0.3">
      <c r="J46" s="2" t="s">
        <v>26895</v>
      </c>
      <c r="K46" s="2" t="str">
        <f>'Gene Table'!D42</f>
        <v>CDC20</v>
      </c>
      <c r="L46" s="29">
        <f>IF(ISNUMBER(Results!E42),Results!E42,NA())</f>
        <v>5.8575896966894464E-5</v>
      </c>
      <c r="M46" s="29">
        <f>IF(ISNUMBER(Results!F42),Results!F42,NA())</f>
        <v>6.7006782823625545E-5</v>
      </c>
      <c r="IS46" s="2" t="str">
        <f>'Gene Table'!$A42</f>
        <v>B16</v>
      </c>
      <c r="IT46" s="2" t="str">
        <f>'Gene Table'!$D42</f>
        <v>CDC20</v>
      </c>
      <c r="IU46" s="29">
        <f t="shared" si="1"/>
        <v>5.8575896966894464E-5</v>
      </c>
      <c r="IV46" s="29">
        <f t="shared" si="1"/>
        <v>6.7006782823625545E-5</v>
      </c>
    </row>
    <row r="47" spans="10:256" ht="15" customHeight="1" x14ac:dyDescent="0.3">
      <c r="J47" s="2" t="s">
        <v>26896</v>
      </c>
      <c r="K47" s="2" t="str">
        <f>'Gene Table'!D43</f>
        <v>CDC23</v>
      </c>
      <c r="L47" s="29">
        <f>IF(ISNUMBER(Results!E43),Results!E43,NA())</f>
        <v>3.410029652866263E-3</v>
      </c>
      <c r="M47" s="29">
        <f>IF(ISNUMBER(Results!F43),Results!F43,NA())</f>
        <v>5.9399506762660018E-3</v>
      </c>
      <c r="IS47" s="2" t="str">
        <f>'Gene Table'!$A43</f>
        <v>B17</v>
      </c>
      <c r="IT47" s="2" t="str">
        <f>'Gene Table'!$D43</f>
        <v>CDC23</v>
      </c>
      <c r="IU47" s="29">
        <f t="shared" si="1"/>
        <v>3.410029652866263E-3</v>
      </c>
      <c r="IV47" s="29">
        <f t="shared" si="1"/>
        <v>5.9399506762660018E-3</v>
      </c>
    </row>
    <row r="48" spans="10:256" ht="15" customHeight="1" x14ac:dyDescent="0.3">
      <c r="J48" s="2" t="s">
        <v>26897</v>
      </c>
      <c r="K48" s="2" t="str">
        <f>'Gene Table'!D44</f>
        <v>CDC27</v>
      </c>
      <c r="L48" s="29">
        <f>IF(ISNUMBER(Results!E44),Results!E44,NA())</f>
        <v>8.1134029491935613E-5</v>
      </c>
      <c r="M48" s="29">
        <f>IF(ISNUMBER(Results!F44),Results!F44,NA())</f>
        <v>4.7427123805743776E-4</v>
      </c>
      <c r="IS48" s="2" t="str">
        <f>'Gene Table'!$A44</f>
        <v>B18</v>
      </c>
      <c r="IT48" s="2" t="str">
        <f>'Gene Table'!$D44</f>
        <v>CDC27</v>
      </c>
      <c r="IU48" s="29">
        <f t="shared" si="1"/>
        <v>8.1134029491935613E-5</v>
      </c>
      <c r="IV48" s="29">
        <f t="shared" si="1"/>
        <v>4.7427123805743776E-4</v>
      </c>
    </row>
    <row r="49" spans="10:256" ht="15" customHeight="1" x14ac:dyDescent="0.3">
      <c r="J49" s="2" t="s">
        <v>26898</v>
      </c>
      <c r="K49" s="2" t="str">
        <f>'Gene Table'!D45</f>
        <v>CDC34</v>
      </c>
      <c r="L49" s="29">
        <f>IF(ISNUMBER(Results!E45),Results!E45,NA())</f>
        <v>9.9718154976129167E-2</v>
      </c>
      <c r="M49" s="29">
        <f>IF(ISNUMBER(Results!F45),Results!F45,NA())</f>
        <v>2.1704587437636134</v>
      </c>
      <c r="IS49" s="2" t="str">
        <f>'Gene Table'!$A45</f>
        <v>B19</v>
      </c>
      <c r="IT49" s="2" t="str">
        <f>'Gene Table'!$D45</f>
        <v>CDC34</v>
      </c>
      <c r="IU49" s="29">
        <f t="shared" si="1"/>
        <v>9.9718154976129167E-2</v>
      </c>
      <c r="IV49" s="29">
        <f t="shared" si="1"/>
        <v>2.1704587437636134</v>
      </c>
    </row>
    <row r="50" spans="10:256" ht="15" customHeight="1" x14ac:dyDescent="0.3">
      <c r="J50" s="2" t="s">
        <v>26899</v>
      </c>
      <c r="K50" s="2" t="str">
        <f>'Gene Table'!D46</f>
        <v>CDH1</v>
      </c>
      <c r="L50" s="29">
        <f>IF(ISNUMBER(Results!E46),Results!E46,NA())</f>
        <v>4.8478105944157885</v>
      </c>
      <c r="M50" s="29">
        <f>IF(ISNUMBER(Results!F46),Results!F46,NA())</f>
        <v>45.192140940312157</v>
      </c>
      <c r="IS50" s="2" t="str">
        <f>'Gene Table'!$A46</f>
        <v>B20</v>
      </c>
      <c r="IT50" s="2" t="str">
        <f>'Gene Table'!$D46</f>
        <v>CDH1</v>
      </c>
      <c r="IU50" s="29">
        <f t="shared" si="1"/>
        <v>4.8478105944157885</v>
      </c>
      <c r="IV50" s="29">
        <f t="shared" si="1"/>
        <v>45.192140940312157</v>
      </c>
    </row>
    <row r="51" spans="10:256" ht="15" customHeight="1" x14ac:dyDescent="0.3">
      <c r="J51" s="2" t="s">
        <v>26900</v>
      </c>
      <c r="K51" s="2" t="str">
        <f>'Gene Table'!D47</f>
        <v>CGRRF1</v>
      </c>
      <c r="L51" s="29">
        <f>IF(ISNUMBER(Results!E47),Results!E47,NA())</f>
        <v>5.8575896966894464E-5</v>
      </c>
      <c r="M51" s="29">
        <f>IF(ISNUMBER(Results!F47),Results!F47,NA())</f>
        <v>6.7006782823625545E-5</v>
      </c>
      <c r="IS51" s="2" t="str">
        <f>'Gene Table'!$A47</f>
        <v>B21</v>
      </c>
      <c r="IT51" s="2" t="str">
        <f>'Gene Table'!$D47</f>
        <v>CGRRF1</v>
      </c>
      <c r="IU51" s="29">
        <f t="shared" si="1"/>
        <v>5.8575896966894464E-5</v>
      </c>
      <c r="IV51" s="29">
        <f t="shared" si="1"/>
        <v>6.7006782823625545E-5</v>
      </c>
    </row>
    <row r="52" spans="10:256" ht="15" customHeight="1" x14ac:dyDescent="0.3">
      <c r="J52" s="2" t="s">
        <v>26901</v>
      </c>
      <c r="K52" s="2" t="str">
        <f>'Gene Table'!D48</f>
        <v>CHFR</v>
      </c>
      <c r="L52" s="29">
        <f>IF(ISNUMBER(Results!E48),Results!E48,NA())</f>
        <v>8.3771003241158038E-3</v>
      </c>
      <c r="M52" s="29">
        <f>IF(ISNUMBER(Results!F48),Results!F48,NA())</f>
        <v>4.6928064246809422E-3</v>
      </c>
      <c r="IS52" s="2" t="str">
        <f>'Gene Table'!$A48</f>
        <v>B22</v>
      </c>
      <c r="IT52" s="2" t="str">
        <f>'Gene Table'!$D48</f>
        <v>CHFR</v>
      </c>
      <c r="IU52" s="29">
        <f t="shared" si="1"/>
        <v>8.3771003241158038E-3</v>
      </c>
      <c r="IV52" s="29">
        <f t="shared" si="1"/>
        <v>4.6928064246809422E-3</v>
      </c>
    </row>
    <row r="53" spans="10:256" ht="15" customHeight="1" x14ac:dyDescent="0.3">
      <c r="J53" s="2" t="s">
        <v>26902</v>
      </c>
      <c r="K53" s="2" t="str">
        <f>'Gene Table'!D49</f>
        <v>CISH</v>
      </c>
      <c r="L53" s="29">
        <f>IF(ISNUMBER(Results!E49),Results!E49,NA())</f>
        <v>1.5401999105879157E-3</v>
      </c>
      <c r="M53" s="29">
        <f>IF(ISNUMBER(Results!F49),Results!F49,NA())</f>
        <v>2.5974889612243443E-3</v>
      </c>
      <c r="IS53" s="2" t="str">
        <f>'Gene Table'!$A49</f>
        <v>B23</v>
      </c>
      <c r="IT53" s="2" t="str">
        <f>'Gene Table'!$D49</f>
        <v>CISH</v>
      </c>
      <c r="IU53" s="29">
        <f t="shared" si="1"/>
        <v>1.5401999105879157E-3</v>
      </c>
      <c r="IV53" s="29">
        <f t="shared" si="1"/>
        <v>2.5974889612243443E-3</v>
      </c>
    </row>
    <row r="54" spans="10:256" ht="15" customHeight="1" x14ac:dyDescent="0.3">
      <c r="J54" s="2" t="s">
        <v>26903</v>
      </c>
      <c r="K54" s="2" t="str">
        <f>'Gene Table'!D50</f>
        <v>CNOT4</v>
      </c>
      <c r="L54" s="29">
        <f>IF(ISNUMBER(Results!E50),Results!E50,NA())</f>
        <v>8.1698361295370157E-5</v>
      </c>
      <c r="M54" s="29">
        <f>IF(ISNUMBER(Results!F50),Results!F50,NA())</f>
        <v>1.197853065798965E-3</v>
      </c>
      <c r="IS54" s="2" t="str">
        <f>'Gene Table'!$A50</f>
        <v>B24</v>
      </c>
      <c r="IT54" s="2" t="str">
        <f>'Gene Table'!$D50</f>
        <v>CNOT4</v>
      </c>
      <c r="IU54" s="29">
        <f t="shared" si="1"/>
        <v>8.1698361295370157E-5</v>
      </c>
      <c r="IV54" s="29">
        <f t="shared" si="1"/>
        <v>1.197853065798965E-3</v>
      </c>
    </row>
    <row r="55" spans="10:256" ht="15" customHeight="1" x14ac:dyDescent="0.3">
      <c r="J55" s="2" t="s">
        <v>293</v>
      </c>
      <c r="K55" s="2" t="str">
        <f>'Gene Table'!D51</f>
        <v>CRBN</v>
      </c>
      <c r="L55" s="29">
        <f>IF(ISNUMBER(Results!E51),Results!E51,NA())</f>
        <v>2.2166470095736455E-4</v>
      </c>
      <c r="M55" s="29">
        <f>IF(ISNUMBER(Results!F51),Results!F51,NA())</f>
        <v>1.5900208821131859E-4</v>
      </c>
      <c r="IS55" s="2" t="str">
        <f>'Gene Table'!$A51</f>
        <v>C01</v>
      </c>
      <c r="IT55" s="2" t="str">
        <f>'Gene Table'!$D51</f>
        <v>CRBN</v>
      </c>
      <c r="IU55" s="29">
        <f t="shared" si="1"/>
        <v>2.2166470095736455E-4</v>
      </c>
      <c r="IV55" s="29">
        <f t="shared" si="1"/>
        <v>1.5900208821131859E-4</v>
      </c>
    </row>
    <row r="56" spans="10:256" ht="15" customHeight="1" x14ac:dyDescent="0.3">
      <c r="J56" s="2" t="s">
        <v>294</v>
      </c>
      <c r="K56" s="2" t="str">
        <f>'Gene Table'!D52</f>
        <v>CUL1</v>
      </c>
      <c r="L56" s="29">
        <f>IF(ISNUMBER(Results!E52),Results!E52,NA())</f>
        <v>2.3237436960221393E-3</v>
      </c>
      <c r="M56" s="29">
        <f>IF(ISNUMBER(Results!F52),Results!F52,NA())</f>
        <v>8.1706505528913367E-3</v>
      </c>
      <c r="IS56" s="2" t="str">
        <f>'Gene Table'!$A52</f>
        <v>C02</v>
      </c>
      <c r="IT56" s="2" t="str">
        <f>'Gene Table'!$D52</f>
        <v>CUL1</v>
      </c>
      <c r="IU56" s="29">
        <f t="shared" si="1"/>
        <v>2.3237436960221393E-3</v>
      </c>
      <c r="IV56" s="29">
        <f t="shared" si="1"/>
        <v>8.1706505528913367E-3</v>
      </c>
    </row>
    <row r="57" spans="10:256" ht="15" customHeight="1" x14ac:dyDescent="0.3">
      <c r="J57" s="2" t="s">
        <v>295</v>
      </c>
      <c r="K57" s="2" t="str">
        <f>'Gene Table'!D53</f>
        <v>CUL2</v>
      </c>
      <c r="L57" s="29">
        <f>IF(ISNUMBER(Results!E53),Results!E53,NA())</f>
        <v>78.829661077151457</v>
      </c>
      <c r="M57" s="29">
        <f>IF(ISNUMBER(Results!F53),Results!F53,NA())</f>
        <v>2.1591312593822404E-3</v>
      </c>
      <c r="IS57" s="2" t="str">
        <f>'Gene Table'!$A53</f>
        <v>C03</v>
      </c>
      <c r="IT57" s="2" t="str">
        <f>'Gene Table'!$D53</f>
        <v>CUL2</v>
      </c>
      <c r="IU57" s="29">
        <f t="shared" si="1"/>
        <v>78.829661077151457</v>
      </c>
      <c r="IV57" s="29">
        <f t="shared" si="1"/>
        <v>2.1591312593822404E-3</v>
      </c>
    </row>
    <row r="58" spans="10:256" ht="15" customHeight="1" x14ac:dyDescent="0.3">
      <c r="J58" s="2" t="s">
        <v>296</v>
      </c>
      <c r="K58" s="2" t="str">
        <f>'Gene Table'!D54</f>
        <v>CUL3</v>
      </c>
      <c r="L58" s="29">
        <f>IF(ISNUMBER(Results!E54),Results!E54,NA())</f>
        <v>5.572709875255776E-4</v>
      </c>
      <c r="M58" s="29">
        <f>IF(ISNUMBER(Results!F54),Results!F54,NA())</f>
        <v>3.6444784748460853E-4</v>
      </c>
      <c r="IS58" s="2" t="str">
        <f>'Gene Table'!$A54</f>
        <v>C04</v>
      </c>
      <c r="IT58" s="2" t="str">
        <f>'Gene Table'!$D54</f>
        <v>CUL3</v>
      </c>
      <c r="IU58" s="29">
        <f t="shared" si="1"/>
        <v>5.572709875255776E-4</v>
      </c>
      <c r="IV58" s="29">
        <f t="shared" si="1"/>
        <v>3.6444784748460853E-4</v>
      </c>
    </row>
    <row r="59" spans="10:256" ht="15" customHeight="1" x14ac:dyDescent="0.3">
      <c r="J59" s="2" t="s">
        <v>297</v>
      </c>
      <c r="K59" s="2" t="str">
        <f>'Gene Table'!D55</f>
        <v>CUL4A</v>
      </c>
      <c r="L59" s="29">
        <f>IF(ISNUMBER(Results!E55),Results!E55,NA())</f>
        <v>2.2720585295733726</v>
      </c>
      <c r="M59" s="29">
        <f>IF(ISNUMBER(Results!F55),Results!F55,NA())</f>
        <v>1.9549309051595473E-3</v>
      </c>
      <c r="IS59" s="2" t="str">
        <f>'Gene Table'!$A55</f>
        <v>C05</v>
      </c>
      <c r="IT59" s="2" t="str">
        <f>'Gene Table'!$D55</f>
        <v>CUL4A</v>
      </c>
      <c r="IU59" s="29">
        <f t="shared" si="1"/>
        <v>2.2720585295733726</v>
      </c>
      <c r="IV59" s="29">
        <f t="shared" si="1"/>
        <v>1.9549309051595473E-3</v>
      </c>
    </row>
    <row r="60" spans="10:256" ht="15" customHeight="1" x14ac:dyDescent="0.3">
      <c r="J60" s="2" t="s">
        <v>298</v>
      </c>
      <c r="K60" s="2" t="str">
        <f>'Gene Table'!D56</f>
        <v>CUL4B</v>
      </c>
      <c r="L60" s="29">
        <f>IF(ISNUMBER(Results!E56),Results!E56,NA())</f>
        <v>0.91003882408089964</v>
      </c>
      <c r="M60" s="29">
        <f>IF(ISNUMBER(Results!F56),Results!F56,NA())</f>
        <v>1.2133920068824265E-4</v>
      </c>
      <c r="IS60" s="2" t="str">
        <f>'Gene Table'!$A56</f>
        <v>C06</v>
      </c>
      <c r="IT60" s="2" t="str">
        <f>'Gene Table'!$D56</f>
        <v>CUL4B</v>
      </c>
      <c r="IU60" s="29">
        <f t="shared" si="1"/>
        <v>0.91003882408089964</v>
      </c>
      <c r="IV60" s="29">
        <f t="shared" si="1"/>
        <v>1.2133920068824265E-4</v>
      </c>
    </row>
    <row r="61" spans="10:256" ht="15" customHeight="1" x14ac:dyDescent="0.3">
      <c r="J61" s="2" t="s">
        <v>299</v>
      </c>
      <c r="K61" s="2" t="str">
        <f>'Gene Table'!D57</f>
        <v>CUL5</v>
      </c>
      <c r="L61" s="29">
        <f>IF(ISNUMBER(Results!E57),Results!E57,NA())</f>
        <v>6.1383724703962021E-2</v>
      </c>
      <c r="M61" s="29">
        <f>IF(ISNUMBER(Results!F57),Results!F57,NA())</f>
        <v>6.6124711513748158E-2</v>
      </c>
      <c r="IS61" s="2" t="str">
        <f>'Gene Table'!$A57</f>
        <v>C07</v>
      </c>
      <c r="IT61" s="2" t="str">
        <f>'Gene Table'!$D57</f>
        <v>CUL5</v>
      </c>
      <c r="IU61" s="29">
        <f t="shared" si="1"/>
        <v>6.1383724703962021E-2</v>
      </c>
      <c r="IV61" s="29">
        <f t="shared" si="1"/>
        <v>6.6124711513748158E-2</v>
      </c>
    </row>
    <row r="62" spans="10:256" ht="15" customHeight="1" x14ac:dyDescent="0.3">
      <c r="J62" s="2" t="s">
        <v>300</v>
      </c>
      <c r="K62" s="2" t="str">
        <f>'Gene Table'!D58</f>
        <v>CUL7</v>
      </c>
      <c r="L62" s="29">
        <f>IF(ISNUMBER(Results!E58),Results!E58,NA())</f>
        <v>2.6585998783917462</v>
      </c>
      <c r="M62" s="29">
        <f>IF(ISNUMBER(Results!F58),Results!F58,NA())</f>
        <v>9.1111961871152188E-5</v>
      </c>
      <c r="IS62" s="2" t="str">
        <f>'Gene Table'!$A58</f>
        <v>C08</v>
      </c>
      <c r="IT62" s="2" t="str">
        <f>'Gene Table'!$D58</f>
        <v>CUL7</v>
      </c>
      <c r="IU62" s="29">
        <f t="shared" si="1"/>
        <v>2.6585998783917462</v>
      </c>
      <c r="IV62" s="29">
        <f t="shared" si="1"/>
        <v>9.1111961871152188E-5</v>
      </c>
    </row>
    <row r="63" spans="10:256" ht="15" customHeight="1" x14ac:dyDescent="0.3">
      <c r="J63" s="2" t="s">
        <v>301</v>
      </c>
      <c r="K63" s="2" t="str">
        <f>'Gene Table'!D59</f>
        <v>DCST1</v>
      </c>
      <c r="L63" s="29">
        <f>IF(ISNUMBER(Results!E59),Results!E59,NA())</f>
        <v>4.6969113997303549E-4</v>
      </c>
      <c r="M63" s="29">
        <f>IF(ISNUMBER(Results!F59),Results!F59,NA())</f>
        <v>4.3340397327612236E-4</v>
      </c>
      <c r="IS63" s="2" t="str">
        <f>'Gene Table'!$A59</f>
        <v>C09</v>
      </c>
      <c r="IT63" s="2" t="str">
        <f>'Gene Table'!$D59</f>
        <v>DCST1</v>
      </c>
      <c r="IU63" s="29">
        <f t="shared" si="1"/>
        <v>4.6969113997303549E-4</v>
      </c>
      <c r="IV63" s="29">
        <f t="shared" si="1"/>
        <v>4.3340397327612236E-4</v>
      </c>
    </row>
    <row r="64" spans="10:256" ht="15" customHeight="1" x14ac:dyDescent="0.3">
      <c r="J64" s="2" t="s">
        <v>302</v>
      </c>
      <c r="K64" s="2" t="str">
        <f>'Gene Table'!D60</f>
        <v>DDA1</v>
      </c>
      <c r="L64" s="29">
        <f>IF(ISNUMBER(Results!E60),Results!E60,NA())</f>
        <v>0.5190696352715285</v>
      </c>
      <c r="M64" s="29">
        <f>IF(ISNUMBER(Results!F60),Results!F60,NA())</f>
        <v>3.2575431399412651E-3</v>
      </c>
      <c r="IS64" s="2" t="str">
        <f>'Gene Table'!$A60</f>
        <v>C10</v>
      </c>
      <c r="IT64" s="2" t="str">
        <f>'Gene Table'!$D60</f>
        <v>DDA1</v>
      </c>
      <c r="IU64" s="29">
        <f t="shared" si="1"/>
        <v>0.5190696352715285</v>
      </c>
      <c r="IV64" s="29">
        <f t="shared" si="1"/>
        <v>3.2575431399412651E-3</v>
      </c>
    </row>
    <row r="65" spans="10:256" ht="15" customHeight="1" x14ac:dyDescent="0.3">
      <c r="J65" s="2" t="s">
        <v>303</v>
      </c>
      <c r="K65" s="2" t="str">
        <f>'Gene Table'!D61</f>
        <v>DDB1</v>
      </c>
      <c r="L65" s="29">
        <f>IF(ISNUMBER(Results!E61),Results!E61,NA())</f>
        <v>4.5023139689515892</v>
      </c>
      <c r="M65" s="29">
        <f>IF(ISNUMBER(Results!F61),Results!F61,NA())</f>
        <v>2.3916395935522483</v>
      </c>
      <c r="IS65" s="2" t="str">
        <f>'Gene Table'!$A61</f>
        <v>C11</v>
      </c>
      <c r="IT65" s="2" t="str">
        <f>'Gene Table'!$D61</f>
        <v>DDB1</v>
      </c>
      <c r="IU65" s="29">
        <f t="shared" si="1"/>
        <v>4.5023139689515892</v>
      </c>
      <c r="IV65" s="29">
        <f t="shared" si="1"/>
        <v>2.3916395935522483</v>
      </c>
    </row>
    <row r="66" spans="10:256" ht="15" customHeight="1" x14ac:dyDescent="0.3">
      <c r="J66" s="2" t="s">
        <v>304</v>
      </c>
      <c r="K66" s="2" t="str">
        <f>'Gene Table'!D62</f>
        <v>DDB2</v>
      </c>
      <c r="L66" s="29">
        <f>IF(ISNUMBER(Results!E62),Results!E62,NA())</f>
        <v>0.12448121913680735</v>
      </c>
      <c r="M66" s="29">
        <f>IF(ISNUMBER(Results!F62),Results!F62,NA())</f>
        <v>0.10618608786200616</v>
      </c>
      <c r="IS66" s="2" t="str">
        <f>'Gene Table'!$A62</f>
        <v>C12</v>
      </c>
      <c r="IT66" s="2" t="str">
        <f>'Gene Table'!$D62</f>
        <v>DDB2</v>
      </c>
      <c r="IU66" s="29">
        <f t="shared" si="1"/>
        <v>0.12448121913680735</v>
      </c>
      <c r="IV66" s="29">
        <f t="shared" si="1"/>
        <v>0.10618608786200616</v>
      </c>
    </row>
    <row r="67" spans="10:256" ht="15" customHeight="1" x14ac:dyDescent="0.3">
      <c r="J67" s="2" t="s">
        <v>26904</v>
      </c>
      <c r="K67" s="2" t="str">
        <f>'Gene Table'!D63</f>
        <v>DET1</v>
      </c>
      <c r="L67" s="29">
        <f>IF(ISNUMBER(Results!E63),Results!E63,NA())</f>
        <v>70.717727027194414</v>
      </c>
      <c r="M67" s="29">
        <f>IF(ISNUMBER(Results!F63),Results!F63,NA())</f>
        <v>73.414849550474571</v>
      </c>
      <c r="IS67" s="2" t="str">
        <f>'Gene Table'!$A63</f>
        <v>C13</v>
      </c>
      <c r="IT67" s="2" t="str">
        <f>'Gene Table'!$D63</f>
        <v>DET1</v>
      </c>
      <c r="IU67" s="29">
        <f t="shared" si="1"/>
        <v>70.717727027194414</v>
      </c>
      <c r="IV67" s="29">
        <f t="shared" si="1"/>
        <v>73.414849550474571</v>
      </c>
    </row>
    <row r="68" spans="10:256" ht="15" customHeight="1" x14ac:dyDescent="0.3">
      <c r="J68" s="2" t="s">
        <v>26905</v>
      </c>
      <c r="K68" s="2" t="str">
        <f>'Gene Table'!D64</f>
        <v>DIABLO</v>
      </c>
      <c r="L68" s="29">
        <f>IF(ISNUMBER(Results!E64),Results!E64,NA())</f>
        <v>0.17083395590754297</v>
      </c>
      <c r="M68" s="29">
        <f>IF(ISNUMBER(Results!F64),Results!F64,NA())</f>
        <v>6.7006782823625545E-5</v>
      </c>
      <c r="IS68" s="2" t="str">
        <f>'Gene Table'!$A64</f>
        <v>C14</v>
      </c>
      <c r="IT68" s="2" t="str">
        <f>'Gene Table'!$D64</f>
        <v>DIABLO</v>
      </c>
      <c r="IU68" s="29">
        <f t="shared" si="1"/>
        <v>0.17083395590754297</v>
      </c>
      <c r="IV68" s="29">
        <f t="shared" si="1"/>
        <v>6.7006782823625545E-5</v>
      </c>
    </row>
    <row r="69" spans="10:256" ht="15" customHeight="1" x14ac:dyDescent="0.3">
      <c r="J69" s="2" t="s">
        <v>26906</v>
      </c>
      <c r="K69" s="2" t="str">
        <f>'Gene Table'!D65</f>
        <v>DTL</v>
      </c>
      <c r="L69" s="29">
        <f>IF(ISNUMBER(Results!E65),Results!E65,NA())</f>
        <v>5.8575896966894464E-5</v>
      </c>
      <c r="M69" s="29">
        <f>IF(ISNUMBER(Results!F65),Results!F65,NA())</f>
        <v>6.7006782823625545E-5</v>
      </c>
      <c r="IS69" s="2" t="str">
        <f>'Gene Table'!$A65</f>
        <v>C15</v>
      </c>
      <c r="IT69" s="2" t="str">
        <f>'Gene Table'!$D65</f>
        <v>DTL</v>
      </c>
      <c r="IU69" s="29">
        <f t="shared" si="1"/>
        <v>5.8575896966894464E-5</v>
      </c>
      <c r="IV69" s="29">
        <f t="shared" si="1"/>
        <v>6.7006782823625545E-5</v>
      </c>
    </row>
    <row r="70" spans="10:256" ht="15" customHeight="1" x14ac:dyDescent="0.3">
      <c r="J70" s="2" t="s">
        <v>26907</v>
      </c>
      <c r="K70" s="2" t="str">
        <f>'Gene Table'!D66</f>
        <v>DTX3</v>
      </c>
      <c r="L70" s="29">
        <f>IF(ISNUMBER(Results!E66),Results!E66,NA())</f>
        <v>0.6273460332281604</v>
      </c>
      <c r="M70" s="29">
        <f>IF(ISNUMBER(Results!F66),Results!F66,NA())</f>
        <v>0.24059301556294108</v>
      </c>
      <c r="IS70" s="2" t="str">
        <f>'Gene Table'!$A66</f>
        <v>C16</v>
      </c>
      <c r="IT70" s="2" t="str">
        <f>'Gene Table'!$D66</f>
        <v>DTX3</v>
      </c>
      <c r="IU70" s="29">
        <f t="shared" si="1"/>
        <v>0.6273460332281604</v>
      </c>
      <c r="IV70" s="29">
        <f t="shared" si="1"/>
        <v>0.24059301556294108</v>
      </c>
    </row>
    <row r="71" spans="10:256" ht="15" customHeight="1" x14ac:dyDescent="0.3">
      <c r="J71" s="2" t="s">
        <v>26908</v>
      </c>
      <c r="K71" s="2" t="str">
        <f>'Gene Table'!D67</f>
        <v>DTX4</v>
      </c>
      <c r="L71" s="29">
        <f>IF(ISNUMBER(Results!E67),Results!E67,NA())</f>
        <v>5.8575896966894464E-5</v>
      </c>
      <c r="M71" s="29">
        <f>IF(ISNUMBER(Results!F67),Results!F67,NA())</f>
        <v>6.7006782823625545E-5</v>
      </c>
      <c r="IS71" s="2" t="str">
        <f>'Gene Table'!$A67</f>
        <v>C17</v>
      </c>
      <c r="IT71" s="2" t="str">
        <f>'Gene Table'!$D67</f>
        <v>DTX4</v>
      </c>
      <c r="IU71" s="29">
        <f t="shared" si="1"/>
        <v>5.8575896966894464E-5</v>
      </c>
      <c r="IV71" s="29">
        <f t="shared" si="1"/>
        <v>6.7006782823625545E-5</v>
      </c>
    </row>
    <row r="72" spans="10:256" ht="15" customHeight="1" x14ac:dyDescent="0.3">
      <c r="J72" s="2" t="s">
        <v>26909</v>
      </c>
      <c r="K72" s="2" t="str">
        <f>'Gene Table'!D68</f>
        <v>DZIP3</v>
      </c>
      <c r="L72" s="29">
        <f>IF(ISNUMBER(Results!E68),Results!E68,NA())</f>
        <v>0.42161555512505666</v>
      </c>
      <c r="M72" s="29">
        <f>IF(ISNUMBER(Results!F68),Results!F68,NA())</f>
        <v>6.5819855374463374E-2</v>
      </c>
      <c r="IS72" s="2" t="str">
        <f>'Gene Table'!$A68</f>
        <v>C18</v>
      </c>
      <c r="IT72" s="2" t="str">
        <f>'Gene Table'!$D68</f>
        <v>DZIP3</v>
      </c>
      <c r="IU72" s="29">
        <f t="shared" si="1"/>
        <v>0.42161555512505666</v>
      </c>
      <c r="IV72" s="29">
        <f t="shared" si="1"/>
        <v>6.5819855374463374E-2</v>
      </c>
    </row>
    <row r="73" spans="10:256" ht="15" customHeight="1" x14ac:dyDescent="0.3">
      <c r="J73" s="2" t="s">
        <v>26910</v>
      </c>
      <c r="K73" s="2" t="str">
        <f>'Gene Table'!D69</f>
        <v>ENC1</v>
      </c>
      <c r="L73" s="29">
        <f>IF(ISNUMBER(Results!E69),Results!E69,NA())</f>
        <v>0.41103505193944562</v>
      </c>
      <c r="M73" s="29">
        <f>IF(ISNUMBER(Results!F69),Results!F69,NA())</f>
        <v>0.794434400096105</v>
      </c>
      <c r="IS73" s="2" t="str">
        <f>'Gene Table'!$A69</f>
        <v>C19</v>
      </c>
      <c r="IT73" s="2" t="str">
        <f>'Gene Table'!$D69</f>
        <v>ENC1</v>
      </c>
      <c r="IU73" s="29">
        <f t="shared" si="1"/>
        <v>0.41103505193944562</v>
      </c>
      <c r="IV73" s="29">
        <f t="shared" si="1"/>
        <v>0.794434400096105</v>
      </c>
    </row>
    <row r="74" spans="10:256" ht="15" customHeight="1" x14ac:dyDescent="0.3">
      <c r="J74" s="2" t="s">
        <v>26911</v>
      </c>
      <c r="K74" s="2" t="str">
        <f>'Gene Table'!D70</f>
        <v>FANCL</v>
      </c>
      <c r="L74" s="29">
        <f>IF(ISNUMBER(Results!E70),Results!E70,NA())</f>
        <v>5.8575896966894464E-5</v>
      </c>
      <c r="M74" s="29">
        <f>IF(ISNUMBER(Results!F70),Results!F70,NA())</f>
        <v>6.7006782823625545E-5</v>
      </c>
      <c r="IS74" s="2" t="str">
        <f>'Gene Table'!$A70</f>
        <v>C20</v>
      </c>
      <c r="IT74" s="2" t="str">
        <f>'Gene Table'!$D70</f>
        <v>FANCL</v>
      </c>
      <c r="IU74" s="29">
        <f t="shared" si="1"/>
        <v>5.8575896966894464E-5</v>
      </c>
      <c r="IV74" s="29">
        <f t="shared" si="1"/>
        <v>6.7006782823625545E-5</v>
      </c>
    </row>
    <row r="75" spans="10:256" ht="15" customHeight="1" x14ac:dyDescent="0.3">
      <c r="J75" s="2" t="s">
        <v>26912</v>
      </c>
      <c r="K75" s="2" t="str">
        <f>'Gene Table'!D71</f>
        <v>FBXL12</v>
      </c>
      <c r="L75" s="29">
        <f>IF(ISNUMBER(Results!E71),Results!E71,NA())</f>
        <v>0.10662862297454856</v>
      </c>
      <c r="M75" s="29">
        <f>IF(ISNUMBER(Results!F71),Results!F71,NA())</f>
        <v>4.7803545295061547E-3</v>
      </c>
      <c r="IS75" s="2" t="str">
        <f>'Gene Table'!$A71</f>
        <v>C21</v>
      </c>
      <c r="IT75" s="2" t="str">
        <f>'Gene Table'!$D71</f>
        <v>FBXL12</v>
      </c>
      <c r="IU75" s="29">
        <f t="shared" si="1"/>
        <v>0.10662862297454856</v>
      </c>
      <c r="IV75" s="29">
        <f t="shared" si="1"/>
        <v>4.7803545295061547E-3</v>
      </c>
    </row>
    <row r="76" spans="10:256" ht="15" customHeight="1" x14ac:dyDescent="0.3">
      <c r="J76" s="2" t="s">
        <v>26913</v>
      </c>
      <c r="K76" s="2" t="str">
        <f>'Gene Table'!D72</f>
        <v>FBXL14</v>
      </c>
      <c r="L76" s="29">
        <f>IF(ISNUMBER(Results!E72),Results!E72,NA())</f>
        <v>3.0732908021623728E-3</v>
      </c>
      <c r="M76" s="29">
        <f>IF(ISNUMBER(Results!F72),Results!F72,NA())</f>
        <v>1.8089963826794526E-2</v>
      </c>
      <c r="IS76" s="2" t="str">
        <f>'Gene Table'!$A72</f>
        <v>C22</v>
      </c>
      <c r="IT76" s="2" t="str">
        <f>'Gene Table'!$D72</f>
        <v>FBXL14</v>
      </c>
      <c r="IU76" s="29">
        <f t="shared" si="1"/>
        <v>3.0732908021623728E-3</v>
      </c>
      <c r="IV76" s="29">
        <f t="shared" si="1"/>
        <v>1.8089963826794526E-2</v>
      </c>
    </row>
    <row r="77" spans="10:256" ht="15" customHeight="1" x14ac:dyDescent="0.3">
      <c r="J77" s="2" t="s">
        <v>26914</v>
      </c>
      <c r="K77" s="2" t="str">
        <f>'Gene Table'!D73</f>
        <v>FBXL15</v>
      </c>
      <c r="L77" s="29">
        <f>IF(ISNUMBER(Results!E73),Results!E73,NA())</f>
        <v>6.5311332070821635</v>
      </c>
      <c r="M77" s="29">
        <f>IF(ISNUMBER(Results!F73),Results!F73,NA())</f>
        <v>5.9161829505587926</v>
      </c>
      <c r="IS77" s="2" t="str">
        <f>'Gene Table'!$A73</f>
        <v>C23</v>
      </c>
      <c r="IT77" s="2" t="str">
        <f>'Gene Table'!$D73</f>
        <v>FBXL15</v>
      </c>
      <c r="IU77" s="29">
        <f t="shared" si="1"/>
        <v>6.5311332070821635</v>
      </c>
      <c r="IV77" s="29">
        <f t="shared" si="1"/>
        <v>5.9161829505587926</v>
      </c>
    </row>
    <row r="78" spans="10:256" ht="15" customHeight="1" x14ac:dyDescent="0.3">
      <c r="J78" s="2" t="s">
        <v>26915</v>
      </c>
      <c r="K78" s="2" t="str">
        <f>'Gene Table'!D74</f>
        <v>FBXL18</v>
      </c>
      <c r="L78" s="29">
        <f>IF(ISNUMBER(Results!E74),Results!E74,NA())</f>
        <v>3.7924170307093046E-3</v>
      </c>
      <c r="M78" s="29">
        <f>IF(ISNUMBER(Results!F74),Results!F74,NA())</f>
        <v>9.1411713632865484E-4</v>
      </c>
      <c r="IS78" s="2" t="str">
        <f>'Gene Table'!$A74</f>
        <v>C24</v>
      </c>
      <c r="IT78" s="2" t="str">
        <f>'Gene Table'!$D74</f>
        <v>FBXL18</v>
      </c>
      <c r="IU78" s="29">
        <f t="shared" si="1"/>
        <v>3.7924170307093046E-3</v>
      </c>
      <c r="IV78" s="29">
        <f t="shared" si="1"/>
        <v>9.1411713632865484E-4</v>
      </c>
    </row>
    <row r="79" spans="10:256" ht="15" customHeight="1" x14ac:dyDescent="0.3">
      <c r="J79" s="2" t="s">
        <v>305</v>
      </c>
      <c r="K79" s="2" t="str">
        <f>'Gene Table'!D75</f>
        <v>FBXL2</v>
      </c>
      <c r="L79" s="29">
        <f>IF(ISNUMBER(Results!E75),Results!E75,NA())</f>
        <v>5.4130846582026663E-3</v>
      </c>
      <c r="M79" s="29">
        <f>IF(ISNUMBER(Results!F75),Results!F75,NA())</f>
        <v>7.9472236838466839E-3</v>
      </c>
      <c r="IS79" s="2" t="str">
        <f>'Gene Table'!$A75</f>
        <v>D01</v>
      </c>
      <c r="IT79" s="2" t="str">
        <f>'Gene Table'!$D75</f>
        <v>FBXL2</v>
      </c>
      <c r="IU79" s="29">
        <f t="shared" si="1"/>
        <v>5.4130846582026663E-3</v>
      </c>
      <c r="IV79" s="29">
        <f t="shared" si="1"/>
        <v>7.9472236838466839E-3</v>
      </c>
    </row>
    <row r="80" spans="10:256" ht="15" customHeight="1" x14ac:dyDescent="0.3">
      <c r="J80" s="2" t="s">
        <v>306</v>
      </c>
      <c r="K80" s="2" t="str">
        <f>'Gene Table'!D76</f>
        <v>FBXL20</v>
      </c>
      <c r="L80" s="29">
        <f>IF(ISNUMBER(Results!E76),Results!E76,NA())</f>
        <v>8.1718723401511948</v>
      </c>
      <c r="M80" s="29">
        <f>IF(ISNUMBER(Results!F76),Results!F76,NA())</f>
        <v>0.26757217460665605</v>
      </c>
      <c r="IS80" s="2" t="str">
        <f>'Gene Table'!$A76</f>
        <v>D02</v>
      </c>
      <c r="IT80" s="2" t="str">
        <f>'Gene Table'!$D76</f>
        <v>FBXL20</v>
      </c>
      <c r="IU80" s="29">
        <f t="shared" si="1"/>
        <v>8.1718723401511948</v>
      </c>
      <c r="IV80" s="29">
        <f t="shared" si="1"/>
        <v>0.26757217460665605</v>
      </c>
    </row>
    <row r="81" spans="10:256" ht="15" customHeight="1" x14ac:dyDescent="0.3">
      <c r="J81" s="2" t="s">
        <v>307</v>
      </c>
      <c r="K81" s="2" t="str">
        <f>'Gene Table'!D77</f>
        <v>FBXL3</v>
      </c>
      <c r="L81" s="29">
        <f>IF(ISNUMBER(Results!E77),Results!E77,NA())</f>
        <v>1.4304320347015619E-3</v>
      </c>
      <c r="M81" s="29">
        <f>IF(ISNUMBER(Results!F77),Results!F77,NA())</f>
        <v>1.1269152694814175E-4</v>
      </c>
      <c r="IS81" s="2" t="str">
        <f>'Gene Table'!$A77</f>
        <v>D03</v>
      </c>
      <c r="IT81" s="2" t="str">
        <f>'Gene Table'!$D77</f>
        <v>FBXL3</v>
      </c>
      <c r="IU81" s="29">
        <f t="shared" si="1"/>
        <v>1.4304320347015619E-3</v>
      </c>
      <c r="IV81" s="29">
        <f t="shared" si="1"/>
        <v>1.1269152694814175E-4</v>
      </c>
    </row>
    <row r="82" spans="10:256" ht="15" customHeight="1" x14ac:dyDescent="0.3">
      <c r="J82" s="2" t="s">
        <v>308</v>
      </c>
      <c r="K82" s="2" t="str">
        <f>'Gene Table'!D78</f>
        <v>FBXL4</v>
      </c>
      <c r="L82" s="29">
        <f>IF(ISNUMBER(Results!E78),Results!E78,NA())</f>
        <v>2.6904662135590774E-2</v>
      </c>
      <c r="M82" s="29">
        <f>IF(ISNUMBER(Results!F78),Results!F78,NA())</f>
        <v>0.6773624887426839</v>
      </c>
      <c r="IS82" s="2" t="str">
        <f>'Gene Table'!$A78</f>
        <v>D04</v>
      </c>
      <c r="IT82" s="2" t="str">
        <f>'Gene Table'!$D78</f>
        <v>FBXL4</v>
      </c>
      <c r="IU82" s="29">
        <f t="shared" si="1"/>
        <v>2.6904662135590774E-2</v>
      </c>
      <c r="IV82" s="29">
        <f t="shared" si="1"/>
        <v>0.6773624887426839</v>
      </c>
    </row>
    <row r="83" spans="10:256" ht="15" customHeight="1" x14ac:dyDescent="0.3">
      <c r="J83" s="2" t="s">
        <v>309</v>
      </c>
      <c r="K83" s="2" t="str">
        <f>'Gene Table'!D79</f>
        <v>FBXL5</v>
      </c>
      <c r="L83" s="29">
        <f>IF(ISNUMBER(Results!E79),Results!E79,NA())</f>
        <v>1.9604563538379992E-2</v>
      </c>
      <c r="M83" s="29">
        <f>IF(ISNUMBER(Results!F79),Results!F79,NA())</f>
        <v>4.0105060379687493E-3</v>
      </c>
      <c r="IS83" s="2" t="str">
        <f>'Gene Table'!$A79</f>
        <v>D05</v>
      </c>
      <c r="IT83" s="2" t="str">
        <f>'Gene Table'!$D79</f>
        <v>FBXL5</v>
      </c>
      <c r="IU83" s="29">
        <f t="shared" si="1"/>
        <v>1.9604563538379992E-2</v>
      </c>
      <c r="IV83" s="29">
        <f t="shared" si="1"/>
        <v>4.0105060379687493E-3</v>
      </c>
    </row>
    <row r="84" spans="10:256" ht="15" customHeight="1" x14ac:dyDescent="0.3">
      <c r="J84" s="2" t="s">
        <v>310</v>
      </c>
      <c r="K84" s="2" t="str">
        <f>'Gene Table'!D80</f>
        <v>FBXO11</v>
      </c>
      <c r="L84" s="29">
        <f>IF(ISNUMBER(Results!E80),Results!E80,NA())</f>
        <v>2.9036271070341069E-2</v>
      </c>
      <c r="M84" s="29">
        <f>IF(ISNUMBER(Results!F80),Results!F80,NA())</f>
        <v>2.8915763376182898E-2</v>
      </c>
      <c r="IS84" s="2" t="str">
        <f>'Gene Table'!$A80</f>
        <v>D06</v>
      </c>
      <c r="IT84" s="2" t="str">
        <f>'Gene Table'!$D80</f>
        <v>FBXO11</v>
      </c>
      <c r="IU84" s="29">
        <f t="shared" si="1"/>
        <v>2.9036271070341069E-2</v>
      </c>
      <c r="IV84" s="29">
        <f t="shared" si="1"/>
        <v>2.8915763376182898E-2</v>
      </c>
    </row>
    <row r="85" spans="10:256" ht="15" customHeight="1" x14ac:dyDescent="0.3">
      <c r="J85" s="2" t="s">
        <v>311</v>
      </c>
      <c r="K85" s="2" t="str">
        <f>'Gene Table'!D81</f>
        <v>FBXO18</v>
      </c>
      <c r="L85" s="29">
        <f>IF(ISNUMBER(Results!E81),Results!E81,NA())</f>
        <v>3.2635699264067673E-3</v>
      </c>
      <c r="M85" s="29">
        <f>IF(ISNUMBER(Results!F81),Results!F81,NA())</f>
        <v>1.6438943902173618E-3</v>
      </c>
      <c r="IS85" s="2" t="str">
        <f>'Gene Table'!$A81</f>
        <v>D07</v>
      </c>
      <c r="IT85" s="2" t="str">
        <f>'Gene Table'!$D81</f>
        <v>FBXO18</v>
      </c>
      <c r="IU85" s="29">
        <f t="shared" si="1"/>
        <v>3.2635699264067673E-3</v>
      </c>
      <c r="IV85" s="29">
        <f t="shared" si="1"/>
        <v>1.6438943902173618E-3</v>
      </c>
    </row>
    <row r="86" spans="10:256" ht="15" customHeight="1" x14ac:dyDescent="0.3">
      <c r="J86" s="2" t="s">
        <v>312</v>
      </c>
      <c r="K86" s="2" t="str">
        <f>'Gene Table'!D82</f>
        <v>FBXO2</v>
      </c>
      <c r="L86" s="29">
        <f>IF(ISNUMBER(Results!E82),Results!E82,NA())</f>
        <v>2.3453191943070507E-3</v>
      </c>
      <c r="M86" s="29">
        <f>IF(ISNUMBER(Results!F82),Results!F82,NA())</f>
        <v>8.178612946593812E-2</v>
      </c>
      <c r="IS86" s="2" t="str">
        <f>'Gene Table'!$A82</f>
        <v>D08</v>
      </c>
      <c r="IT86" s="2" t="str">
        <f>'Gene Table'!$D82</f>
        <v>FBXO2</v>
      </c>
      <c r="IU86" s="29">
        <f t="shared" si="1"/>
        <v>2.3453191943070507E-3</v>
      </c>
      <c r="IV86" s="29">
        <f t="shared" si="1"/>
        <v>8.178612946593812E-2</v>
      </c>
    </row>
    <row r="87" spans="10:256" ht="15" customHeight="1" x14ac:dyDescent="0.3">
      <c r="J87" s="2" t="s">
        <v>313</v>
      </c>
      <c r="K87" s="2" t="str">
        <f>'Gene Table'!D83</f>
        <v>FBXO21</v>
      </c>
      <c r="L87" s="29">
        <f>IF(ISNUMBER(Results!E83),Results!E83,NA())</f>
        <v>2.7479943658151827E-4</v>
      </c>
      <c r="M87" s="29">
        <f>IF(ISNUMBER(Results!F83),Results!F83,NA())</f>
        <v>6.7006782823625545E-5</v>
      </c>
      <c r="IS87" s="2" t="str">
        <f>'Gene Table'!$A83</f>
        <v>D09</v>
      </c>
      <c r="IT87" s="2" t="str">
        <f>'Gene Table'!$D83</f>
        <v>FBXO21</v>
      </c>
      <c r="IU87" s="29">
        <f t="shared" si="1"/>
        <v>2.7479943658151827E-4</v>
      </c>
      <c r="IV87" s="29">
        <f t="shared" si="1"/>
        <v>6.7006782823625545E-5</v>
      </c>
    </row>
    <row r="88" spans="10:256" ht="15" customHeight="1" x14ac:dyDescent="0.3">
      <c r="J88" s="2" t="s">
        <v>314</v>
      </c>
      <c r="K88" s="2" t="str">
        <f>'Gene Table'!D84</f>
        <v>FBXO25</v>
      </c>
      <c r="L88" s="29">
        <f>IF(ISNUMBER(Results!E84),Results!E84,NA())</f>
        <v>5.5781405456447912E-3</v>
      </c>
      <c r="M88" s="29">
        <f>IF(ISNUMBER(Results!F84),Results!F84,NA())</f>
        <v>1.8555619782397038E-2</v>
      </c>
      <c r="IS88" s="2" t="str">
        <f>'Gene Table'!$A84</f>
        <v>D10</v>
      </c>
      <c r="IT88" s="2" t="str">
        <f>'Gene Table'!$D84</f>
        <v>FBXO25</v>
      </c>
      <c r="IU88" s="29">
        <f t="shared" ref="IU88:IV95" si="2">IF(ISNUMBER(L88),L88,"")</f>
        <v>5.5781405456447912E-3</v>
      </c>
      <c r="IV88" s="29">
        <f t="shared" si="2"/>
        <v>1.8555619782397038E-2</v>
      </c>
    </row>
    <row r="89" spans="10:256" ht="15" customHeight="1" x14ac:dyDescent="0.3">
      <c r="J89" s="2" t="s">
        <v>315</v>
      </c>
      <c r="K89" s="2" t="str">
        <f>'Gene Table'!D85</f>
        <v>FBXO3</v>
      </c>
      <c r="L89" s="29">
        <f>IF(ISNUMBER(Results!E85),Results!E85,NA())</f>
        <v>1.8589949568177111E-2</v>
      </c>
      <c r="M89" s="29">
        <f>IF(ISNUMBER(Results!F85),Results!F85,NA())</f>
        <v>2.8125060306047247E-2</v>
      </c>
      <c r="IS89" s="2" t="str">
        <f>'Gene Table'!$A85</f>
        <v>D11</v>
      </c>
      <c r="IT89" s="2" t="str">
        <f>'Gene Table'!$D85</f>
        <v>FBXO3</v>
      </c>
      <c r="IU89" s="29">
        <f t="shared" si="2"/>
        <v>1.8589949568177111E-2</v>
      </c>
      <c r="IV89" s="29">
        <f t="shared" si="2"/>
        <v>2.8125060306047247E-2</v>
      </c>
    </row>
    <row r="90" spans="10:256" ht="15" customHeight="1" x14ac:dyDescent="0.3">
      <c r="J90" s="2" t="s">
        <v>316</v>
      </c>
      <c r="K90" s="2" t="str">
        <f>'Gene Table'!D86</f>
        <v>FBXO30</v>
      </c>
      <c r="L90" s="29">
        <f>IF(ISNUMBER(Results!E86),Results!E86,NA())</f>
        <v>1.7139598726096961</v>
      </c>
      <c r="M90" s="29">
        <f>IF(ISNUMBER(Results!F86),Results!F86,NA())</f>
        <v>0.45628274427172583</v>
      </c>
      <c r="IS90" s="2" t="str">
        <f>'Gene Table'!$A86</f>
        <v>D12</v>
      </c>
      <c r="IT90" s="2" t="str">
        <f>'Gene Table'!$D86</f>
        <v>FBXO30</v>
      </c>
      <c r="IU90" s="29">
        <f t="shared" si="2"/>
        <v>1.7139598726096961</v>
      </c>
      <c r="IV90" s="29">
        <f t="shared" si="2"/>
        <v>0.45628274427172583</v>
      </c>
    </row>
    <row r="91" spans="10:256" ht="15" customHeight="1" x14ac:dyDescent="0.3">
      <c r="J91" s="2" t="s">
        <v>26916</v>
      </c>
      <c r="K91" s="2" t="str">
        <f>'Gene Table'!D87</f>
        <v>FBXO31</v>
      </c>
      <c r="L91" s="29">
        <f>IF(ISNUMBER(Results!E87),Results!E87,NA())</f>
        <v>86.26280158924564</v>
      </c>
      <c r="M91" s="29">
        <f>IF(ISNUMBER(Results!F87),Results!F87,NA())</f>
        <v>133.25076450356624</v>
      </c>
      <c r="IS91" s="2" t="str">
        <f>'Gene Table'!$A87</f>
        <v>D13</v>
      </c>
      <c r="IT91" s="2" t="str">
        <f>'Gene Table'!$D87</f>
        <v>FBXO31</v>
      </c>
      <c r="IU91" s="29">
        <f t="shared" si="2"/>
        <v>86.26280158924564</v>
      </c>
      <c r="IV91" s="29">
        <f t="shared" si="2"/>
        <v>133.25076450356624</v>
      </c>
    </row>
    <row r="92" spans="10:256" ht="15" customHeight="1" x14ac:dyDescent="0.3">
      <c r="J92" s="2" t="s">
        <v>26917</v>
      </c>
      <c r="K92" s="2" t="str">
        <f>'Gene Table'!D88</f>
        <v>FBXO32</v>
      </c>
      <c r="L92" s="29">
        <f>IF(ISNUMBER(Results!E88),Results!E88,NA())</f>
        <v>8.9044274911327673E-2</v>
      </c>
      <c r="M92" s="29">
        <f>IF(ISNUMBER(Results!F88),Results!F88,NA())</f>
        <v>9.7485626686973359E-2</v>
      </c>
      <c r="IS92" s="2" t="str">
        <f>'Gene Table'!$A88</f>
        <v>D14</v>
      </c>
      <c r="IT92" s="2" t="str">
        <f>'Gene Table'!$D88</f>
        <v>FBXO32</v>
      </c>
      <c r="IU92" s="29">
        <f t="shared" si="2"/>
        <v>8.9044274911327673E-2</v>
      </c>
      <c r="IV92" s="29">
        <f t="shared" si="2"/>
        <v>9.7485626686973359E-2</v>
      </c>
    </row>
    <row r="93" spans="10:256" ht="15" customHeight="1" x14ac:dyDescent="0.3">
      <c r="J93" s="2" t="s">
        <v>26918</v>
      </c>
      <c r="K93" s="2" t="str">
        <f>'Gene Table'!D89</f>
        <v>FBXO33</v>
      </c>
      <c r="L93" s="29">
        <f>IF(ISNUMBER(Results!E89),Results!E89,NA())</f>
        <v>4.0859361700755956</v>
      </c>
      <c r="M93" s="29">
        <f>IF(ISNUMBER(Results!F89),Results!F89,NA())</f>
        <v>5.998769786891236</v>
      </c>
      <c r="IS93" s="2" t="str">
        <f>'Gene Table'!$A89</f>
        <v>D15</v>
      </c>
      <c r="IT93" s="2" t="str">
        <f>'Gene Table'!$D89</f>
        <v>FBXO33</v>
      </c>
      <c r="IU93" s="29">
        <f t="shared" si="2"/>
        <v>4.0859361700755956</v>
      </c>
      <c r="IV93" s="29">
        <f t="shared" si="2"/>
        <v>5.998769786891236</v>
      </c>
    </row>
    <row r="94" spans="10:256" ht="15" customHeight="1" x14ac:dyDescent="0.3">
      <c r="J94" s="2" t="s">
        <v>26919</v>
      </c>
      <c r="K94" s="2" t="str">
        <f>'Gene Table'!D90</f>
        <v>FBXO4</v>
      </c>
      <c r="L94" s="29">
        <f>IF(ISNUMBER(Results!E90),Results!E90,NA())</f>
        <v>6.5160605045617306</v>
      </c>
      <c r="M94" s="29">
        <f>IF(ISNUMBER(Results!F90),Results!F90,NA())</f>
        <v>9.4785519040038793</v>
      </c>
      <c r="IS94" s="2" t="str">
        <f>'Gene Table'!$A90</f>
        <v>D16</v>
      </c>
      <c r="IT94" s="2" t="str">
        <f>'Gene Table'!$D90</f>
        <v>FBXO4</v>
      </c>
      <c r="IU94" s="29">
        <f t="shared" si="2"/>
        <v>6.5160605045617306</v>
      </c>
      <c r="IV94" s="29">
        <f t="shared" si="2"/>
        <v>9.4785519040038793</v>
      </c>
    </row>
    <row r="95" spans="10:256" ht="15" customHeight="1" x14ac:dyDescent="0.3">
      <c r="J95" s="2" t="s">
        <v>26920</v>
      </c>
      <c r="K95" s="2" t="str">
        <f>'Gene Table'!D91</f>
        <v>FBXO43</v>
      </c>
      <c r="L95" s="29">
        <f>IF(ISNUMBER(Results!E91),Results!E91,NA())</f>
        <v>13.336732398079608</v>
      </c>
      <c r="M95" s="29">
        <f>IF(ISNUMBER(Results!F91),Results!F91,NA())</f>
        <v>14.234632415128793</v>
      </c>
      <c r="IS95" s="2" t="str">
        <f>'Gene Table'!$A91</f>
        <v>D17</v>
      </c>
      <c r="IT95" s="2" t="str">
        <f>'Gene Table'!$D91</f>
        <v>FBXO43</v>
      </c>
      <c r="IU95" s="29">
        <f t="shared" si="2"/>
        <v>13.336732398079608</v>
      </c>
      <c r="IV95" s="29">
        <f t="shared" si="2"/>
        <v>14.234632415128793</v>
      </c>
    </row>
    <row r="96" spans="10:256" ht="15" customHeight="1" x14ac:dyDescent="0.3">
      <c r="J96" s="2" t="s">
        <v>26921</v>
      </c>
      <c r="K96" s="2" t="str">
        <f>'Gene Table'!D92</f>
        <v>FBXO44</v>
      </c>
      <c r="L96" s="29">
        <f>IF(ISNUMBER(Results!E92),Results!E92,NA())</f>
        <v>5.8575896966894464E-5</v>
      </c>
      <c r="M96" s="29">
        <f>IF(ISNUMBER(Results!F92),Results!F92,NA())</f>
        <v>6.7006782823625545E-5</v>
      </c>
    </row>
    <row r="97" spans="10:13" ht="15" customHeight="1" x14ac:dyDescent="0.3">
      <c r="J97" s="2" t="s">
        <v>26922</v>
      </c>
      <c r="K97" s="2" t="str">
        <f>'Gene Table'!D93</f>
        <v>FBXO5</v>
      </c>
      <c r="L97" s="29">
        <f>IF(ISNUMBER(Results!E93),Results!E93,NA())</f>
        <v>1.6177626967234784</v>
      </c>
      <c r="M97" s="29">
        <f>IF(ISNUMBER(Results!F93),Results!F93,NA())</f>
        <v>0.89378516235678673</v>
      </c>
    </row>
    <row r="98" spans="10:13" ht="15" customHeight="1" x14ac:dyDescent="0.3">
      <c r="J98" s="2" t="s">
        <v>26923</v>
      </c>
      <c r="K98" s="2" t="str">
        <f>'Gene Table'!D94</f>
        <v>FBXO6</v>
      </c>
      <c r="L98" s="29">
        <f>IF(ISNUMBER(Results!E94),Results!E94,NA())</f>
        <v>1.7908775118101989</v>
      </c>
      <c r="M98" s="29">
        <f>IF(ISNUMBER(Results!F94),Results!F94,NA())</f>
        <v>0.91891288347904998</v>
      </c>
    </row>
    <row r="99" spans="10:13" ht="15" customHeight="1" x14ac:dyDescent="0.3">
      <c r="J99" s="2" t="s">
        <v>26924</v>
      </c>
      <c r="K99" s="2" t="str">
        <f>'Gene Table'!D95</f>
        <v>FBXO7</v>
      </c>
      <c r="L99" s="29">
        <f>IF(ISNUMBER(Results!E95),Results!E95,NA())</f>
        <v>1.733875127029374</v>
      </c>
      <c r="M99" s="29">
        <f>IF(ISNUMBER(Results!F95),Results!F95,NA())</f>
        <v>0.84167392779128969</v>
      </c>
    </row>
    <row r="100" spans="10:13" ht="15" customHeight="1" x14ac:dyDescent="0.3">
      <c r="J100" s="2" t="s">
        <v>26925</v>
      </c>
      <c r="K100" s="2" t="str">
        <f>'Gene Table'!D96</f>
        <v>FBXO9</v>
      </c>
      <c r="L100" s="29">
        <f>IF(ISNUMBER(Results!E96),Results!E96,NA())</f>
        <v>6.7458488820008986</v>
      </c>
      <c r="M100" s="29">
        <f>IF(ISNUMBER(Results!F96),Results!F96,NA())</f>
        <v>11.997539573782459</v>
      </c>
    </row>
    <row r="101" spans="10:13" ht="15" customHeight="1" x14ac:dyDescent="0.3">
      <c r="J101" s="2" t="s">
        <v>26926</v>
      </c>
      <c r="K101" s="2" t="str">
        <f>'Gene Table'!D97</f>
        <v>FBXW10</v>
      </c>
      <c r="L101" s="29">
        <f>IF(ISNUMBER(Results!E97),Results!E97,NA())</f>
        <v>6.9998952516402175</v>
      </c>
      <c r="M101" s="29">
        <f>IF(ISNUMBER(Results!F97),Results!F97,NA())</f>
        <v>12.165018984992757</v>
      </c>
    </row>
    <row r="102" spans="10:13" ht="15" customHeight="1" x14ac:dyDescent="0.3">
      <c r="J102" s="2" t="s">
        <v>26927</v>
      </c>
      <c r="K102" s="2" t="str">
        <f>'Gene Table'!D98</f>
        <v>FBXW11</v>
      </c>
      <c r="L102" s="29">
        <f>IF(ISNUMBER(Results!E98),Results!E98,NA())</f>
        <v>6.0377038740822497</v>
      </c>
      <c r="M102" s="29">
        <f>IF(ISNUMBER(Results!F98),Results!F98,NA())</f>
        <v>9.8810658222794725</v>
      </c>
    </row>
    <row r="103" spans="10:13" ht="15" customHeight="1" x14ac:dyDescent="0.3">
      <c r="J103" s="2" t="s">
        <v>317</v>
      </c>
      <c r="K103" s="2" t="str">
        <f>'Gene Table'!D99</f>
        <v>FBXW12</v>
      </c>
      <c r="L103" s="29">
        <f>IF(ISNUMBER(Results!E99),Results!E99,NA())</f>
        <v>2.3345065202159377E-3</v>
      </c>
      <c r="M103" s="29">
        <f>IF(ISNUMBER(Results!F99),Results!F99,NA())</f>
        <v>3.9370570498556239E-3</v>
      </c>
    </row>
    <row r="104" spans="10:13" ht="15" customHeight="1" x14ac:dyDescent="0.3">
      <c r="J104" s="2" t="s">
        <v>318</v>
      </c>
      <c r="K104" s="2" t="str">
        <f>'Gene Table'!D100</f>
        <v>FBXW2</v>
      </c>
      <c r="L104" s="29">
        <f>IF(ISNUMBER(Results!E100),Results!E100,NA())</f>
        <v>9.0111571548222628E-4</v>
      </c>
      <c r="M104" s="29">
        <f>IF(ISNUMBER(Results!F100),Results!F100,NA())</f>
        <v>5.2260190352862467E-4</v>
      </c>
    </row>
    <row r="105" spans="10:13" ht="15" customHeight="1" x14ac:dyDescent="0.3">
      <c r="J105" s="2" t="s">
        <v>319</v>
      </c>
      <c r="K105" s="2" t="str">
        <f>'Gene Table'!D101</f>
        <v>FBXW4</v>
      </c>
      <c r="L105" s="29">
        <f>IF(ISNUMBER(Results!E101),Results!E101,NA())</f>
        <v>6.8608106301131996E-4</v>
      </c>
      <c r="M105" s="29">
        <f>IF(ISNUMBER(Results!F101),Results!F101,NA())</f>
        <v>1.6347224535724435E-4</v>
      </c>
    </row>
    <row r="106" spans="10:13" ht="15" customHeight="1" x14ac:dyDescent="0.3">
      <c r="J106" s="2" t="s">
        <v>320</v>
      </c>
      <c r="K106" s="2" t="str">
        <f>'Gene Table'!D102</f>
        <v>FBXW5</v>
      </c>
      <c r="L106" s="29">
        <f>IF(ISNUMBER(Results!E102),Results!E102,NA())</f>
        <v>4.3320374438097006E-4</v>
      </c>
      <c r="M106" s="29">
        <f>IF(ISNUMBER(Results!F102),Results!F102,NA())</f>
        <v>2.197270336409939E-4</v>
      </c>
    </row>
    <row r="107" spans="10:13" ht="15" customHeight="1" x14ac:dyDescent="0.3">
      <c r="J107" s="2" t="s">
        <v>321</v>
      </c>
      <c r="K107" s="2" t="str">
        <f>'Gene Table'!D103</f>
        <v>FBXW7</v>
      </c>
      <c r="L107" s="29">
        <f>IF(ISNUMBER(Results!E103),Results!E103,NA())</f>
        <v>5.8575896966894464E-5</v>
      </c>
      <c r="M107" s="29">
        <f>IF(ISNUMBER(Results!F103),Results!F103,NA())</f>
        <v>6.7006782823625545E-5</v>
      </c>
    </row>
    <row r="108" spans="10:13" ht="15" customHeight="1" x14ac:dyDescent="0.3">
      <c r="J108" s="2" t="s">
        <v>322</v>
      </c>
      <c r="K108" s="2" t="str">
        <f>'Gene Table'!D104</f>
        <v>FEM1B</v>
      </c>
      <c r="L108" s="29">
        <f>IF(ISNUMBER(Results!E104),Results!E104,NA())</f>
        <v>2.32600821119772E-2</v>
      </c>
      <c r="M108" s="29">
        <f>IF(ISNUMBER(Results!F104),Results!F104,NA())</f>
        <v>4.9603810517501032E-3</v>
      </c>
    </row>
    <row r="109" spans="10:13" ht="15" customHeight="1" x14ac:dyDescent="0.3">
      <c r="J109" s="2" t="s">
        <v>323</v>
      </c>
      <c r="K109" s="2" t="str">
        <f>'Gene Table'!D105</f>
        <v>GAN</v>
      </c>
      <c r="L109" s="29">
        <f>IF(ISNUMBER(Results!E105),Results!E105,NA())</f>
        <v>5.8575896966894464E-5</v>
      </c>
      <c r="M109" s="29">
        <f>IF(ISNUMBER(Results!F105),Results!F105,NA())</f>
        <v>6.7006782823625545E-5</v>
      </c>
    </row>
    <row r="110" spans="10:13" ht="15" customHeight="1" x14ac:dyDescent="0.3">
      <c r="J110" s="2" t="s">
        <v>324</v>
      </c>
      <c r="K110" s="2" t="str">
        <f>'Gene Table'!D106</f>
        <v>HACE1</v>
      </c>
      <c r="L110" s="29">
        <f>IF(ISNUMBER(Results!E106),Results!E106,NA())</f>
        <v>2.927733597178806E-3</v>
      </c>
      <c r="M110" s="29">
        <f>IF(ISNUMBER(Results!F106),Results!F106,NA())</f>
        <v>1.4424515449362152E-2</v>
      </c>
    </row>
    <row r="111" spans="10:13" ht="15" customHeight="1" x14ac:dyDescent="0.3">
      <c r="J111" s="2" t="s">
        <v>325</v>
      </c>
      <c r="K111" s="2" t="str">
        <f>'Gene Table'!D107</f>
        <v>HECTD1</v>
      </c>
      <c r="L111" s="29">
        <f>IF(ISNUMBER(Results!E107),Results!E107,NA())</f>
        <v>0.79590418461914636</v>
      </c>
      <c r="M111" s="29">
        <f>IF(ISNUMBER(Results!F107),Results!F107,NA())</f>
        <v>4.3929483074770737E-2</v>
      </c>
    </row>
    <row r="112" spans="10:13" ht="15" customHeight="1" x14ac:dyDescent="0.3">
      <c r="J112" s="2" t="s">
        <v>326</v>
      </c>
      <c r="K112" s="2" t="str">
        <f>'Gene Table'!D108</f>
        <v>HECTD3</v>
      </c>
      <c r="L112" s="29">
        <f>IF(ISNUMBER(Results!E108),Results!E108,NA())</f>
        <v>17.638630749201376</v>
      </c>
      <c r="M112" s="29">
        <f>IF(ISNUMBER(Results!F108),Results!F108,NA())</f>
        <v>1.5459812868571114E-2</v>
      </c>
    </row>
    <row r="113" spans="10:13" ht="15" customHeight="1" x14ac:dyDescent="0.3">
      <c r="J113" s="2" t="s">
        <v>327</v>
      </c>
      <c r="K113" s="2" t="str">
        <f>'Gene Table'!D109</f>
        <v>HECW1</v>
      </c>
      <c r="L113" s="29">
        <f>IF(ISNUMBER(Results!E109),Results!E109,NA())</f>
        <v>1.1688142827384723E-4</v>
      </c>
      <c r="M113" s="29">
        <f>IF(ISNUMBER(Results!F109),Results!F109,NA())</f>
        <v>6.7006782823625545E-5</v>
      </c>
    </row>
    <row r="114" spans="10:13" ht="15" customHeight="1" x14ac:dyDescent="0.3">
      <c r="J114" s="2" t="s">
        <v>328</v>
      </c>
      <c r="K114" s="2" t="str">
        <f>'Gene Table'!D110</f>
        <v>HERC1</v>
      </c>
      <c r="L114" s="29">
        <f>IF(ISNUMBER(Results!E110),Results!E110,NA())</f>
        <v>1.0262152240107407</v>
      </c>
      <c r="M114" s="29">
        <f>IF(ISNUMBER(Results!F110),Results!F110,NA())</f>
        <v>0.24621661072388754</v>
      </c>
    </row>
    <row r="115" spans="10:13" ht="15" customHeight="1" x14ac:dyDescent="0.3">
      <c r="J115" s="2" t="s">
        <v>26928</v>
      </c>
      <c r="K115" s="2" t="str">
        <f>'Gene Table'!D111</f>
        <v>HERC2</v>
      </c>
      <c r="L115" s="29">
        <f>IF(ISNUMBER(Results!E111),Results!E111,NA())</f>
        <v>6.6667046216841339E-5</v>
      </c>
      <c r="M115" s="29">
        <f>IF(ISNUMBER(Results!F111),Results!F111,NA())</f>
        <v>1.5465416774762403E-4</v>
      </c>
    </row>
    <row r="116" spans="10:13" ht="15" customHeight="1" x14ac:dyDescent="0.3">
      <c r="J116" s="2" t="s">
        <v>26929</v>
      </c>
      <c r="K116" s="2" t="str">
        <f>'Gene Table'!D112</f>
        <v>HERC3</v>
      </c>
      <c r="L116" s="29">
        <f>IF(ISNUMBER(Results!E112),Results!E112,NA())</f>
        <v>2.1660187219048498E-4</v>
      </c>
      <c r="M116" s="29">
        <f>IF(ISNUMBER(Results!F112),Results!F112,NA())</f>
        <v>1.2707783174854852E-4</v>
      </c>
    </row>
    <row r="117" spans="10:13" ht="15" customHeight="1" x14ac:dyDescent="0.3">
      <c r="J117" s="2" t="s">
        <v>26930</v>
      </c>
      <c r="K117" s="2" t="str">
        <f>'Gene Table'!D113</f>
        <v>HERC4</v>
      </c>
      <c r="L117" s="29">
        <f>IF(ISNUMBER(Results!E113),Results!E113,NA())</f>
        <v>6.1242061903231469E-2</v>
      </c>
      <c r="M117" s="29">
        <f>IF(ISNUMBER(Results!F113),Results!F113,NA())</f>
        <v>5.4965366081736806E-2</v>
      </c>
    </row>
    <row r="118" spans="10:13" ht="15" customHeight="1" x14ac:dyDescent="0.3">
      <c r="J118" s="2" t="s">
        <v>26931</v>
      </c>
      <c r="K118" s="2" t="str">
        <f>'Gene Table'!D114</f>
        <v>HERC5</v>
      </c>
      <c r="L118" s="29">
        <f>IF(ISNUMBER(Results!E114),Results!E114,NA())</f>
        <v>5.8575896966894464E-5</v>
      </c>
      <c r="M118" s="29">
        <f>IF(ISNUMBER(Results!F114),Results!F114,NA())</f>
        <v>6.7006782823625545E-5</v>
      </c>
    </row>
    <row r="119" spans="10:13" ht="15" customHeight="1" x14ac:dyDescent="0.3">
      <c r="J119" s="2" t="s">
        <v>26932</v>
      </c>
      <c r="K119" s="2" t="str">
        <f>'Gene Table'!D115</f>
        <v>HERC6</v>
      </c>
      <c r="L119" s="29">
        <f>IF(ISNUMBER(Results!E115),Results!E115,NA())</f>
        <v>5.8575896966894464E-5</v>
      </c>
      <c r="M119" s="29">
        <f>IF(ISNUMBER(Results!F115),Results!F115,NA())</f>
        <v>6.7006782823625545E-5</v>
      </c>
    </row>
    <row r="120" spans="10:13" ht="15" customHeight="1" x14ac:dyDescent="0.3">
      <c r="J120" s="2" t="s">
        <v>26933</v>
      </c>
      <c r="K120" s="2" t="str">
        <f>'Gene Table'!D116</f>
        <v>HLTF</v>
      </c>
      <c r="L120" s="29">
        <f>IF(ISNUMBER(Results!E116),Results!E116,NA())</f>
        <v>5.8575896966894464E-5</v>
      </c>
      <c r="M120" s="29">
        <f>IF(ISNUMBER(Results!F116),Results!F116,NA())</f>
        <v>6.7006782823625545E-5</v>
      </c>
    </row>
    <row r="121" spans="10:13" ht="15" customHeight="1" x14ac:dyDescent="0.3">
      <c r="J121" s="2" t="s">
        <v>26934</v>
      </c>
      <c r="K121" s="2" t="str">
        <f>'Gene Table'!D117</f>
        <v>HUWE1</v>
      </c>
      <c r="L121" s="29">
        <f>IF(ISNUMBER(Results!E117),Results!E117,NA())</f>
        <v>5.8575896966894464E-5</v>
      </c>
      <c r="M121" s="29">
        <f>IF(ISNUMBER(Results!F117),Results!F117,NA())</f>
        <v>1.0345803624602997E-4</v>
      </c>
    </row>
    <row r="122" spans="10:13" ht="15" customHeight="1" x14ac:dyDescent="0.3">
      <c r="J122" s="2" t="s">
        <v>26935</v>
      </c>
      <c r="K122" s="2" t="str">
        <f>'Gene Table'!D118</f>
        <v>IRAK1</v>
      </c>
      <c r="L122" s="29">
        <f>IF(ISNUMBER(Results!E118),Results!E118,NA())</f>
        <v>5.0456695086441208E-4</v>
      </c>
      <c r="M122" s="29">
        <f>IF(ISNUMBER(Results!F118),Results!F118,NA())</f>
        <v>3.057556262490704E-4</v>
      </c>
    </row>
    <row r="123" spans="10:13" ht="15" customHeight="1" x14ac:dyDescent="0.3">
      <c r="J123" s="2" t="s">
        <v>26936</v>
      </c>
      <c r="K123" s="2" t="str">
        <f>'Gene Table'!D119</f>
        <v>IRF2BPL</v>
      </c>
      <c r="L123" s="29">
        <f>IF(ISNUMBER(Results!E119),Results!E119,NA())</f>
        <v>7.278496535221143E-5</v>
      </c>
      <c r="M123" s="29">
        <f>IF(ISNUMBER(Results!F119),Results!F119,NA())</f>
        <v>6.7006782823625545E-5</v>
      </c>
    </row>
    <row r="124" spans="10:13" ht="15" customHeight="1" x14ac:dyDescent="0.3">
      <c r="J124" s="2" t="s">
        <v>26937</v>
      </c>
      <c r="K124" s="2" t="str">
        <f>'Gene Table'!D120</f>
        <v>ITCH</v>
      </c>
      <c r="L124" s="29">
        <f>IF(ISNUMBER(Results!E120),Results!E120,NA())</f>
        <v>8.1887342827286494E-5</v>
      </c>
      <c r="M124" s="29">
        <f>IF(ISNUMBER(Results!F120),Results!F120,NA())</f>
        <v>6.7006782823625545E-5</v>
      </c>
    </row>
    <row r="125" spans="10:13" ht="15" customHeight="1" x14ac:dyDescent="0.3">
      <c r="J125" s="2" t="s">
        <v>26938</v>
      </c>
      <c r="K125" s="2" t="str">
        <f>'Gene Table'!D121</f>
        <v>KLHL41</v>
      </c>
      <c r="L125" s="29">
        <f>IF(ISNUMBER(Results!E121),Results!E121,NA())</f>
        <v>6.7286036488347614E-5</v>
      </c>
      <c r="M125" s="29">
        <f>IF(ISNUMBER(Results!F121),Results!F121,NA())</f>
        <v>6.9691070113619575E-5</v>
      </c>
    </row>
    <row r="126" spans="10:13" ht="15" customHeight="1" x14ac:dyDescent="0.3">
      <c r="J126" s="2" t="s">
        <v>26939</v>
      </c>
      <c r="K126" s="2" t="str">
        <f>'Gene Table'!D122</f>
        <v>KBTBD7</v>
      </c>
      <c r="L126" s="29">
        <f>IF(ISNUMBER(Results!E122),Results!E122,NA())</f>
        <v>1.6226805898387093E-4</v>
      </c>
      <c r="M126" s="29">
        <f>IF(ISNUMBER(Results!F122),Results!F122,NA())</f>
        <v>2.7392563489109425E-3</v>
      </c>
    </row>
    <row r="127" spans="10:13" ht="15" customHeight="1" x14ac:dyDescent="0.3">
      <c r="J127" s="2" t="s">
        <v>329</v>
      </c>
      <c r="K127" s="2" t="str">
        <f>'Gene Table'!D123</f>
        <v>KCTD10</v>
      </c>
      <c r="L127" s="29">
        <f>IF(ISNUMBER(Results!E123),Results!E123,NA())</f>
        <v>5.8575896966894464E-5</v>
      </c>
      <c r="M127" s="29">
        <f>IF(ISNUMBER(Results!F123),Results!F123,NA())</f>
        <v>6.7006782823625545E-5</v>
      </c>
    </row>
    <row r="128" spans="10:13" ht="15" customHeight="1" x14ac:dyDescent="0.3">
      <c r="J128" s="2" t="s">
        <v>330</v>
      </c>
      <c r="K128" s="2" t="str">
        <f>'Gene Table'!D124</f>
        <v>KEAP1</v>
      </c>
      <c r="L128" s="29">
        <f>IF(ISNUMBER(Results!E124),Results!E124,NA())</f>
        <v>8.7042040614938691E-4</v>
      </c>
      <c r="M128" s="29">
        <f>IF(ISNUMBER(Results!F124),Results!F124,NA())</f>
        <v>4.085325276445664E-3</v>
      </c>
    </row>
    <row r="129" spans="10:13" ht="15" customHeight="1" x14ac:dyDescent="0.3">
      <c r="J129" s="2" t="s">
        <v>331</v>
      </c>
      <c r="K129" s="2" t="str">
        <f>'Gene Table'!D125</f>
        <v>KLHL13</v>
      </c>
      <c r="L129" s="29">
        <f>IF(ISNUMBER(Results!E125),Results!E125,NA())</f>
        <v>165.49762079407552</v>
      </c>
      <c r="M129" s="29">
        <f>IF(ISNUMBER(Results!F125),Results!F125,NA())</f>
        <v>0.41217626441425131</v>
      </c>
    </row>
    <row r="130" spans="10:13" ht="15" customHeight="1" x14ac:dyDescent="0.3">
      <c r="J130" s="2" t="s">
        <v>332</v>
      </c>
      <c r="K130" s="2" t="str">
        <f>'Gene Table'!D126</f>
        <v>KLHL2</v>
      </c>
      <c r="L130" s="29">
        <f>IF(ISNUMBER(Results!E126),Results!E126,NA())</f>
        <v>3.1018256963267258E-3</v>
      </c>
      <c r="M130" s="29">
        <f>IF(ISNUMBER(Results!F126),Results!F126,NA())</f>
        <v>6.5000506108373497E-3</v>
      </c>
    </row>
    <row r="131" spans="10:13" ht="15" customHeight="1" x14ac:dyDescent="0.3">
      <c r="J131" s="2" t="s">
        <v>333</v>
      </c>
      <c r="K131" s="2" t="str">
        <f>'Gene Table'!D127</f>
        <v>KLHL20</v>
      </c>
      <c r="L131" s="29">
        <f>IF(ISNUMBER(Results!E127),Results!E127,NA())</f>
        <v>0.71235419929062138</v>
      </c>
      <c r="M131" s="29">
        <f>IF(ISNUMBER(Results!F127),Results!F127,NA())</f>
        <v>1.486434806768437E-2</v>
      </c>
    </row>
    <row r="132" spans="10:13" ht="15" customHeight="1" x14ac:dyDescent="0.3">
      <c r="J132" s="2" t="s">
        <v>334</v>
      </c>
      <c r="K132" s="2" t="str">
        <f>'Gene Table'!D128</f>
        <v>KLHL21</v>
      </c>
      <c r="L132" s="29">
        <f>IF(ISNUMBER(Results!E128),Results!E128,NA())</f>
        <v>0.10275876298486139</v>
      </c>
      <c r="M132" s="29">
        <f>IF(ISNUMBER(Results!F128),Results!F128,NA())</f>
        <v>9.8426426246390575E-4</v>
      </c>
    </row>
    <row r="133" spans="10:13" ht="15" customHeight="1" x14ac:dyDescent="0.3">
      <c r="J133" s="2" t="s">
        <v>335</v>
      </c>
      <c r="K133" s="2" t="str">
        <f>'Gene Table'!D129</f>
        <v>KLHL22</v>
      </c>
      <c r="L133" s="29">
        <f>IF(ISNUMBER(Results!E129),Results!E129,NA())</f>
        <v>1.3114742878776869E-2</v>
      </c>
      <c r="M133" s="29">
        <f>IF(ISNUMBER(Results!F129),Results!F129,NA())</f>
        <v>1.5037063472683822E-2</v>
      </c>
    </row>
    <row r="134" spans="10:13" ht="15" customHeight="1" x14ac:dyDescent="0.3">
      <c r="J134" s="2" t="s">
        <v>336</v>
      </c>
      <c r="K134" s="2" t="str">
        <f>'Gene Table'!D130</f>
        <v>KLHL24</v>
      </c>
      <c r="L134" s="29">
        <f>IF(ISNUMBER(Results!E130),Results!E130,NA())</f>
        <v>5.8575896966894464E-5</v>
      </c>
      <c r="M134" s="29">
        <f>IF(ISNUMBER(Results!F130),Results!F130,NA())</f>
        <v>3.261899605444581E-4</v>
      </c>
    </row>
    <row r="135" spans="10:13" ht="15" customHeight="1" x14ac:dyDescent="0.3">
      <c r="J135" s="2" t="s">
        <v>337</v>
      </c>
      <c r="K135" s="2" t="str">
        <f>'Gene Table'!D131</f>
        <v>KLHL7</v>
      </c>
      <c r="L135" s="29">
        <f>IF(ISNUMBER(Results!E131),Results!E131,NA())</f>
        <v>0.92916067425091387</v>
      </c>
      <c r="M135" s="29">
        <f>IF(ISNUMBER(Results!F131),Results!F131,NA())</f>
        <v>3.0717178675645205E-4</v>
      </c>
    </row>
    <row r="136" spans="10:13" ht="15" customHeight="1" x14ac:dyDescent="0.3">
      <c r="J136" s="2" t="s">
        <v>338</v>
      </c>
      <c r="K136" s="2" t="str">
        <f>'Gene Table'!D132</f>
        <v>KLHL9</v>
      </c>
      <c r="L136" s="29">
        <f>IF(ISNUMBER(Results!E132),Results!E132,NA())</f>
        <v>0.16050238791336008</v>
      </c>
      <c r="M136" s="29">
        <f>IF(ISNUMBER(Results!F132),Results!F132,NA())</f>
        <v>0.20561251717811607</v>
      </c>
    </row>
    <row r="137" spans="10:13" ht="15" customHeight="1" x14ac:dyDescent="0.3">
      <c r="J137" s="2" t="s">
        <v>339</v>
      </c>
      <c r="K137" s="2" t="str">
        <f>'Gene Table'!D133</f>
        <v>LMO7</v>
      </c>
      <c r="L137" s="29">
        <f>IF(ISNUMBER(Results!E133),Results!E133,NA())</f>
        <v>2.7253678197520239E-3</v>
      </c>
      <c r="M137" s="29">
        <f>IF(ISNUMBER(Results!F133),Results!F133,NA())</f>
        <v>1.171634724002195E-2</v>
      </c>
    </row>
    <row r="138" spans="10:13" ht="15" customHeight="1" x14ac:dyDescent="0.3">
      <c r="J138" s="2" t="s">
        <v>340</v>
      </c>
      <c r="K138" s="2" t="str">
        <f>'Gene Table'!D134</f>
        <v>LNX1</v>
      </c>
      <c r="L138" s="29">
        <f>IF(ISNUMBER(Results!E134),Results!E134,NA())</f>
        <v>0.16693210296211214</v>
      </c>
      <c r="M138" s="29">
        <f>IF(ISNUMBER(Results!F134),Results!F134,NA())</f>
        <v>0.46158449437958859</v>
      </c>
    </row>
    <row r="139" spans="10:13" ht="15" customHeight="1" x14ac:dyDescent="0.3">
      <c r="J139" s="2" t="s">
        <v>26940</v>
      </c>
      <c r="K139" s="2" t="str">
        <f>'Gene Table'!D135</f>
        <v>LONRF1</v>
      </c>
      <c r="L139" s="29">
        <f>IF(ISNUMBER(Results!E135),Results!E135,NA())</f>
        <v>0.67392813741598179</v>
      </c>
      <c r="M139" s="29">
        <f>IF(ISNUMBER(Results!F135),Results!F135,NA())</f>
        <v>1.1612771927878396E-4</v>
      </c>
    </row>
    <row r="140" spans="10:13" ht="15" customHeight="1" x14ac:dyDescent="0.3">
      <c r="J140" s="2" t="s">
        <v>26941</v>
      </c>
      <c r="K140" s="2" t="str">
        <f>'Gene Table'!D136</f>
        <v>LRRC41</v>
      </c>
      <c r="L140" s="29">
        <f>IF(ISNUMBER(Results!E136),Results!E136,NA())</f>
        <v>5.8575896966894464E-5</v>
      </c>
      <c r="M140" s="29">
        <f>IF(ISNUMBER(Results!F136),Results!F136,NA())</f>
        <v>6.7006782823625545E-5</v>
      </c>
    </row>
    <row r="141" spans="10:13" ht="15" customHeight="1" x14ac:dyDescent="0.3">
      <c r="J141" s="2" t="s">
        <v>26942</v>
      </c>
      <c r="K141" s="2" t="str">
        <f>'Gene Table'!D137</f>
        <v>LRSAM1</v>
      </c>
      <c r="L141" s="29">
        <f>IF(ISNUMBER(Results!E137),Results!E137,NA())</f>
        <v>4.3563432046385183E-3</v>
      </c>
      <c r="M141" s="29">
        <f>IF(ISNUMBER(Results!F137),Results!F137,NA())</f>
        <v>8.8588388772879254E-3</v>
      </c>
    </row>
    <row r="142" spans="10:13" ht="15" customHeight="1" x14ac:dyDescent="0.3">
      <c r="J142" s="2" t="s">
        <v>26943</v>
      </c>
      <c r="K142" s="2" t="str">
        <f>'Gene Table'!D138</f>
        <v>LTN1</v>
      </c>
      <c r="L142" s="29">
        <f>IF(ISNUMBER(Results!E138),Results!E138,NA())</f>
        <v>5.8575896966894464E-5</v>
      </c>
      <c r="M142" s="29">
        <f>IF(ISNUMBER(Results!F138),Results!F138,NA())</f>
        <v>6.7006782823625545E-5</v>
      </c>
    </row>
    <row r="143" spans="10:13" ht="15" customHeight="1" x14ac:dyDescent="0.3">
      <c r="J143" s="2" t="s">
        <v>26944</v>
      </c>
      <c r="K143" s="2" t="str">
        <f>'Gene Table'!D139</f>
        <v>MALT1</v>
      </c>
      <c r="L143" s="29">
        <f>IF(ISNUMBER(Results!E139),Results!E139,NA())</f>
        <v>3.410029652866263E-3</v>
      </c>
      <c r="M143" s="29">
        <f>IF(ISNUMBER(Results!F139),Results!F139,NA())</f>
        <v>5.9399506762660018E-3</v>
      </c>
    </row>
    <row r="144" spans="10:13" ht="15" customHeight="1" x14ac:dyDescent="0.3">
      <c r="J144" s="2" t="s">
        <v>26945</v>
      </c>
      <c r="K144" s="2" t="str">
        <f>'Gene Table'!D140</f>
        <v>MAP3K1</v>
      </c>
      <c r="L144" s="29">
        <f>IF(ISNUMBER(Results!E140),Results!E140,NA())</f>
        <v>8.1134029491935613E-5</v>
      </c>
      <c r="M144" s="29">
        <f>IF(ISNUMBER(Results!F140),Results!F140,NA())</f>
        <v>4.7427123805743776E-4</v>
      </c>
    </row>
    <row r="145" spans="10:13" ht="15" customHeight="1" x14ac:dyDescent="0.3">
      <c r="J145" s="2" t="s">
        <v>26946</v>
      </c>
      <c r="K145" s="2" t="str">
        <f>'Gene Table'!D141</f>
        <v>MARCH1</v>
      </c>
      <c r="L145" s="29">
        <f>IF(ISNUMBER(Results!E141),Results!E141,NA())</f>
        <v>9.9718154976129167E-2</v>
      </c>
      <c r="M145" s="29">
        <f>IF(ISNUMBER(Results!F141),Results!F141,NA())</f>
        <v>2.1704587437636134</v>
      </c>
    </row>
    <row r="146" spans="10:13" ht="15" customHeight="1" x14ac:dyDescent="0.3">
      <c r="J146" s="2" t="s">
        <v>26947</v>
      </c>
      <c r="K146" s="2" t="str">
        <f>'Gene Table'!D142</f>
        <v>MARCH11</v>
      </c>
      <c r="L146" s="29">
        <f>IF(ISNUMBER(Results!E142),Results!E142,NA())</f>
        <v>4.8478105944157885</v>
      </c>
      <c r="M146" s="29">
        <f>IF(ISNUMBER(Results!F142),Results!F142,NA())</f>
        <v>45.192140940312157</v>
      </c>
    </row>
    <row r="147" spans="10:13" ht="15" customHeight="1" x14ac:dyDescent="0.3">
      <c r="J147" s="2" t="s">
        <v>26948</v>
      </c>
      <c r="K147" s="2" t="str">
        <f>'Gene Table'!D143</f>
        <v>MARCH2</v>
      </c>
      <c r="L147" s="29">
        <f>IF(ISNUMBER(Results!E143),Results!E143,NA())</f>
        <v>5.8575896966894464E-5</v>
      </c>
      <c r="M147" s="29">
        <f>IF(ISNUMBER(Results!F143),Results!F143,NA())</f>
        <v>6.7006782823625545E-5</v>
      </c>
    </row>
    <row r="148" spans="10:13" ht="15" customHeight="1" x14ac:dyDescent="0.3">
      <c r="J148" s="2" t="s">
        <v>26949</v>
      </c>
      <c r="K148" s="2" t="str">
        <f>'Gene Table'!D144</f>
        <v>MARCH3</v>
      </c>
      <c r="L148" s="29">
        <f>IF(ISNUMBER(Results!E144),Results!E144,NA())</f>
        <v>8.3771003241158038E-3</v>
      </c>
      <c r="M148" s="29">
        <f>IF(ISNUMBER(Results!F144),Results!F144,NA())</f>
        <v>4.6928064246809422E-3</v>
      </c>
    </row>
    <row r="149" spans="10:13" ht="15" customHeight="1" x14ac:dyDescent="0.3">
      <c r="J149" s="2" t="s">
        <v>26950</v>
      </c>
      <c r="K149" s="2" t="str">
        <f>'Gene Table'!D145</f>
        <v>MARCH5</v>
      </c>
      <c r="L149" s="29">
        <f>IF(ISNUMBER(Results!E145),Results!E145,NA())</f>
        <v>1.5401999105879157E-3</v>
      </c>
      <c r="M149" s="29">
        <f>IF(ISNUMBER(Results!F145),Results!F145,NA())</f>
        <v>2.5974889612243443E-3</v>
      </c>
    </row>
    <row r="150" spans="10:13" ht="15" customHeight="1" x14ac:dyDescent="0.3">
      <c r="J150" s="2" t="s">
        <v>26951</v>
      </c>
      <c r="K150" s="2" t="str">
        <f>'Gene Table'!D146</f>
        <v>MARCH6</v>
      </c>
      <c r="L150" s="29">
        <f>IF(ISNUMBER(Results!E146),Results!E146,NA())</f>
        <v>8.1698361295370157E-5</v>
      </c>
      <c r="M150" s="29">
        <f>IF(ISNUMBER(Results!F146),Results!F146,NA())</f>
        <v>1.197853065798965E-3</v>
      </c>
    </row>
    <row r="151" spans="10:13" ht="15" customHeight="1" x14ac:dyDescent="0.3">
      <c r="J151" s="2" t="s">
        <v>341</v>
      </c>
      <c r="K151" s="2" t="str">
        <f>'Gene Table'!D147</f>
        <v>MARCH7</v>
      </c>
      <c r="L151" s="29">
        <f>IF(ISNUMBER(Results!E147),Results!E147,NA())</f>
        <v>2.2166470095736455E-4</v>
      </c>
      <c r="M151" s="29">
        <f>IF(ISNUMBER(Results!F147),Results!F147,NA())</f>
        <v>1.5900208821131859E-4</v>
      </c>
    </row>
    <row r="152" spans="10:13" ht="15" customHeight="1" x14ac:dyDescent="0.3">
      <c r="J152" s="2" t="s">
        <v>342</v>
      </c>
      <c r="K152" s="2" t="str">
        <f>'Gene Table'!D148</f>
        <v>MARCH8</v>
      </c>
      <c r="L152" s="29">
        <f>IF(ISNUMBER(Results!E148),Results!E148,NA())</f>
        <v>2.3237436960221393E-3</v>
      </c>
      <c r="M152" s="29">
        <f>IF(ISNUMBER(Results!F148),Results!F148,NA())</f>
        <v>8.1706505528913367E-3</v>
      </c>
    </row>
    <row r="153" spans="10:13" ht="15" customHeight="1" x14ac:dyDescent="0.3">
      <c r="J153" s="2" t="s">
        <v>343</v>
      </c>
      <c r="K153" s="2" t="str">
        <f>'Gene Table'!D149</f>
        <v>MDM2</v>
      </c>
      <c r="L153" s="29">
        <f>IF(ISNUMBER(Results!E149),Results!E149,NA())</f>
        <v>78.829661077151457</v>
      </c>
      <c r="M153" s="29">
        <f>IF(ISNUMBER(Results!F149),Results!F149,NA())</f>
        <v>2.1591312593822404E-3</v>
      </c>
    </row>
    <row r="154" spans="10:13" ht="15" customHeight="1" x14ac:dyDescent="0.3">
      <c r="J154" s="2" t="s">
        <v>344</v>
      </c>
      <c r="K154" s="2" t="str">
        <f>'Gene Table'!D150</f>
        <v>MDM4</v>
      </c>
      <c r="L154" s="29">
        <f>IF(ISNUMBER(Results!E150),Results!E150,NA())</f>
        <v>5.572709875255776E-4</v>
      </c>
      <c r="M154" s="29">
        <f>IF(ISNUMBER(Results!F150),Results!F150,NA())</f>
        <v>3.6444784748460853E-4</v>
      </c>
    </row>
    <row r="155" spans="10:13" ht="15" customHeight="1" x14ac:dyDescent="0.3">
      <c r="J155" s="2" t="s">
        <v>345</v>
      </c>
      <c r="K155" s="2" t="str">
        <f>'Gene Table'!D151</f>
        <v>MEX3A</v>
      </c>
      <c r="L155" s="29">
        <f>IF(ISNUMBER(Results!E151),Results!E151,NA())</f>
        <v>2.2720585295733726</v>
      </c>
      <c r="M155" s="29">
        <f>IF(ISNUMBER(Results!F151),Results!F151,NA())</f>
        <v>1.9549309051595473E-3</v>
      </c>
    </row>
    <row r="156" spans="10:13" ht="15" customHeight="1" x14ac:dyDescent="0.3">
      <c r="J156" s="2" t="s">
        <v>346</v>
      </c>
      <c r="K156" s="2" t="str">
        <f>'Gene Table'!D152</f>
        <v>MEX3C</v>
      </c>
      <c r="L156" s="29">
        <f>IF(ISNUMBER(Results!E152),Results!E152,NA())</f>
        <v>0.91003882408089964</v>
      </c>
      <c r="M156" s="29">
        <f>IF(ISNUMBER(Results!F152),Results!F152,NA())</f>
        <v>1.2133920068824265E-4</v>
      </c>
    </row>
    <row r="157" spans="10:13" ht="15" customHeight="1" x14ac:dyDescent="0.3">
      <c r="J157" s="2" t="s">
        <v>347</v>
      </c>
      <c r="K157" s="2" t="str">
        <f>'Gene Table'!D153</f>
        <v>MEX3D</v>
      </c>
      <c r="L157" s="29">
        <f>IF(ISNUMBER(Results!E153),Results!E153,NA())</f>
        <v>6.1383724703962021E-2</v>
      </c>
      <c r="M157" s="29">
        <f>IF(ISNUMBER(Results!F153),Results!F153,NA())</f>
        <v>6.6124711513748158E-2</v>
      </c>
    </row>
    <row r="158" spans="10:13" ht="15" customHeight="1" x14ac:dyDescent="0.3">
      <c r="J158" s="2" t="s">
        <v>348</v>
      </c>
      <c r="K158" s="2" t="str">
        <f>'Gene Table'!D154</f>
        <v>MGRN1</v>
      </c>
      <c r="L158" s="29">
        <f>IF(ISNUMBER(Results!E154),Results!E154,NA())</f>
        <v>2.6585998783917462</v>
      </c>
      <c r="M158" s="29">
        <f>IF(ISNUMBER(Results!F154),Results!F154,NA())</f>
        <v>9.1111961871152188E-5</v>
      </c>
    </row>
    <row r="159" spans="10:13" ht="15" customHeight="1" x14ac:dyDescent="0.3">
      <c r="J159" s="2" t="s">
        <v>349</v>
      </c>
      <c r="K159" s="2" t="str">
        <f>'Gene Table'!D155</f>
        <v>MIB1</v>
      </c>
      <c r="L159" s="29">
        <f>IF(ISNUMBER(Results!E155),Results!E155,NA())</f>
        <v>4.6969113997303549E-4</v>
      </c>
      <c r="M159" s="29">
        <f>IF(ISNUMBER(Results!F155),Results!F155,NA())</f>
        <v>4.3340397327612236E-4</v>
      </c>
    </row>
    <row r="160" spans="10:13" ht="15" customHeight="1" x14ac:dyDescent="0.3">
      <c r="J160" s="2" t="s">
        <v>350</v>
      </c>
      <c r="K160" s="2" t="str">
        <f>'Gene Table'!D156</f>
        <v>MIB2</v>
      </c>
      <c r="L160" s="29">
        <f>IF(ISNUMBER(Results!E156),Results!E156,NA())</f>
        <v>0.5190696352715285</v>
      </c>
      <c r="M160" s="29">
        <f>IF(ISNUMBER(Results!F156),Results!F156,NA())</f>
        <v>3.2575431399412651E-3</v>
      </c>
    </row>
    <row r="161" spans="10:13" ht="15" customHeight="1" x14ac:dyDescent="0.3">
      <c r="J161" s="2" t="s">
        <v>351</v>
      </c>
      <c r="K161" s="2" t="str">
        <f>'Gene Table'!D157</f>
        <v>MID1</v>
      </c>
      <c r="L161" s="29">
        <f>IF(ISNUMBER(Results!E157),Results!E157,NA())</f>
        <v>4.5023139689515892</v>
      </c>
      <c r="M161" s="29">
        <f>IF(ISNUMBER(Results!F157),Results!F157,NA())</f>
        <v>2.3916395935522483</v>
      </c>
    </row>
    <row r="162" spans="10:13" ht="15" customHeight="1" x14ac:dyDescent="0.3">
      <c r="J162" s="2" t="s">
        <v>352</v>
      </c>
      <c r="K162" s="2" t="str">
        <f>'Gene Table'!D158</f>
        <v>MID2</v>
      </c>
      <c r="L162" s="29">
        <f>IF(ISNUMBER(Results!E158),Results!E158,NA())</f>
        <v>0.12448121913680735</v>
      </c>
      <c r="M162" s="29">
        <f>IF(ISNUMBER(Results!F158),Results!F158,NA())</f>
        <v>0.10618608786200616</v>
      </c>
    </row>
    <row r="163" spans="10:13" ht="15" customHeight="1" x14ac:dyDescent="0.3">
      <c r="J163" s="2" t="s">
        <v>26952</v>
      </c>
      <c r="K163" s="2" t="str">
        <f>'Gene Table'!D159</f>
        <v>MKRN1</v>
      </c>
      <c r="L163" s="29">
        <f>IF(ISNUMBER(Results!E159),Results!E159,NA())</f>
        <v>70.717727027194414</v>
      </c>
      <c r="M163" s="29">
        <f>IF(ISNUMBER(Results!F159),Results!F159,NA())</f>
        <v>73.414849550474571</v>
      </c>
    </row>
    <row r="164" spans="10:13" ht="15" customHeight="1" x14ac:dyDescent="0.3">
      <c r="J164" s="2" t="s">
        <v>26953</v>
      </c>
      <c r="K164" s="2" t="str">
        <f>'Gene Table'!D160</f>
        <v>MKRN2</v>
      </c>
      <c r="L164" s="29">
        <f>IF(ISNUMBER(Results!E160),Results!E160,NA())</f>
        <v>0.17083395590754297</v>
      </c>
      <c r="M164" s="29">
        <f>IF(ISNUMBER(Results!F160),Results!F160,NA())</f>
        <v>6.7006782823625545E-5</v>
      </c>
    </row>
    <row r="165" spans="10:13" ht="15" customHeight="1" x14ac:dyDescent="0.3">
      <c r="J165" s="2" t="s">
        <v>26954</v>
      </c>
      <c r="K165" s="2" t="str">
        <f>'Gene Table'!D161</f>
        <v>MNAT1</v>
      </c>
      <c r="L165" s="29">
        <f>IF(ISNUMBER(Results!E161),Results!E161,NA())</f>
        <v>5.8575896966894464E-5</v>
      </c>
      <c r="M165" s="29">
        <f>IF(ISNUMBER(Results!F161),Results!F161,NA())</f>
        <v>6.7006782823625545E-5</v>
      </c>
    </row>
    <row r="166" spans="10:13" ht="15" customHeight="1" x14ac:dyDescent="0.3">
      <c r="J166" s="2" t="s">
        <v>26955</v>
      </c>
      <c r="K166" s="2" t="str">
        <f>'Gene Table'!D162</f>
        <v>MSL2</v>
      </c>
      <c r="L166" s="29">
        <f>IF(ISNUMBER(Results!E162),Results!E162,NA())</f>
        <v>0.6273460332281604</v>
      </c>
      <c r="M166" s="29">
        <f>IF(ISNUMBER(Results!F162),Results!F162,NA())</f>
        <v>0.24059301556294108</v>
      </c>
    </row>
    <row r="167" spans="10:13" ht="15" customHeight="1" x14ac:dyDescent="0.3">
      <c r="J167" s="2" t="s">
        <v>26956</v>
      </c>
      <c r="K167" s="2" t="str">
        <f>'Gene Table'!D163</f>
        <v>MYCBP2</v>
      </c>
      <c r="L167" s="29">
        <f>IF(ISNUMBER(Results!E163),Results!E163,NA())</f>
        <v>5.8575896966894464E-5</v>
      </c>
      <c r="M167" s="29">
        <f>IF(ISNUMBER(Results!F163),Results!F163,NA())</f>
        <v>6.7006782823625545E-5</v>
      </c>
    </row>
    <row r="168" spans="10:13" ht="15" customHeight="1" x14ac:dyDescent="0.3">
      <c r="J168" s="2" t="s">
        <v>26957</v>
      </c>
      <c r="K168" s="2" t="str">
        <f>'Gene Table'!D164</f>
        <v>MYLIP</v>
      </c>
      <c r="L168" s="29">
        <f>IF(ISNUMBER(Results!E164),Results!E164,NA())</f>
        <v>0.42161555512505666</v>
      </c>
      <c r="M168" s="29">
        <f>IF(ISNUMBER(Results!F164),Results!F164,NA())</f>
        <v>6.5819855374463374E-2</v>
      </c>
    </row>
    <row r="169" spans="10:13" ht="15" customHeight="1" x14ac:dyDescent="0.3">
      <c r="J169" s="2" t="s">
        <v>26958</v>
      </c>
      <c r="K169" s="2" t="str">
        <f>'Gene Table'!D165</f>
        <v>NEDD4</v>
      </c>
      <c r="L169" s="29">
        <f>IF(ISNUMBER(Results!E165),Results!E165,NA())</f>
        <v>0.41103505193944562</v>
      </c>
      <c r="M169" s="29">
        <f>IF(ISNUMBER(Results!F165),Results!F165,NA())</f>
        <v>0.794434400096105</v>
      </c>
    </row>
    <row r="170" spans="10:13" ht="15" customHeight="1" x14ac:dyDescent="0.3">
      <c r="J170" s="2" t="s">
        <v>26959</v>
      </c>
      <c r="K170" s="2" t="str">
        <f>'Gene Table'!D166</f>
        <v>NEDD4L</v>
      </c>
      <c r="L170" s="29">
        <f>IF(ISNUMBER(Results!E166),Results!E166,NA())</f>
        <v>5.8575896966894464E-5</v>
      </c>
      <c r="M170" s="29">
        <f>IF(ISNUMBER(Results!F166),Results!F166,NA())</f>
        <v>6.7006782823625545E-5</v>
      </c>
    </row>
    <row r="171" spans="10:13" ht="15" customHeight="1" x14ac:dyDescent="0.3">
      <c r="J171" s="2" t="s">
        <v>26960</v>
      </c>
      <c r="K171" s="2" t="str">
        <f>'Gene Table'!D167</f>
        <v>NEURL1</v>
      </c>
      <c r="L171" s="29">
        <f>IF(ISNUMBER(Results!E167),Results!E167,NA())</f>
        <v>0.10662862297454856</v>
      </c>
      <c r="M171" s="29">
        <f>IF(ISNUMBER(Results!F167),Results!F167,NA())</f>
        <v>4.7803545295061547E-3</v>
      </c>
    </row>
    <row r="172" spans="10:13" ht="15" customHeight="1" x14ac:dyDescent="0.3">
      <c r="J172" s="2" t="s">
        <v>26961</v>
      </c>
      <c r="K172" s="2" t="str">
        <f>'Gene Table'!D168</f>
        <v>NFX1</v>
      </c>
      <c r="L172" s="29">
        <f>IF(ISNUMBER(Results!E168),Results!E168,NA())</f>
        <v>3.0732908021623728E-3</v>
      </c>
      <c r="M172" s="29">
        <f>IF(ISNUMBER(Results!F168),Results!F168,NA())</f>
        <v>1.8089963826794526E-2</v>
      </c>
    </row>
    <row r="173" spans="10:13" ht="15" customHeight="1" x14ac:dyDescent="0.3">
      <c r="J173" s="2" t="s">
        <v>26962</v>
      </c>
      <c r="K173" s="2" t="str">
        <f>'Gene Table'!D169</f>
        <v>NFXL1</v>
      </c>
      <c r="L173" s="29">
        <f>IF(ISNUMBER(Results!E169),Results!E169,NA())</f>
        <v>6.5311332070821635</v>
      </c>
      <c r="M173" s="29">
        <f>IF(ISNUMBER(Results!F169),Results!F169,NA())</f>
        <v>5.9161829505587926</v>
      </c>
    </row>
    <row r="174" spans="10:13" ht="15" customHeight="1" x14ac:dyDescent="0.3">
      <c r="J174" s="2" t="s">
        <v>26963</v>
      </c>
      <c r="K174" s="2" t="str">
        <f>'Gene Table'!D170</f>
        <v>NHLRC1</v>
      </c>
      <c r="L174" s="29">
        <f>IF(ISNUMBER(Results!E170),Results!E170,NA())</f>
        <v>3.7924170307093046E-3</v>
      </c>
      <c r="M174" s="29">
        <f>IF(ISNUMBER(Results!F170),Results!F170,NA())</f>
        <v>9.1411713632865484E-4</v>
      </c>
    </row>
    <row r="175" spans="10:13" ht="15" customHeight="1" x14ac:dyDescent="0.3">
      <c r="J175" s="2" t="s">
        <v>35</v>
      </c>
      <c r="K175" s="2" t="str">
        <f>'Gene Table'!D171</f>
        <v>NOSIP</v>
      </c>
      <c r="L175" s="29">
        <f>IF(ISNUMBER(Results!E171),Results!E171,NA())</f>
        <v>5.4130846582026663E-3</v>
      </c>
      <c r="M175" s="29">
        <f>IF(ISNUMBER(Results!F171),Results!F171,NA())</f>
        <v>7.9472236838466839E-3</v>
      </c>
    </row>
    <row r="176" spans="10:13" ht="15" customHeight="1" x14ac:dyDescent="0.3">
      <c r="J176" s="2" t="s">
        <v>37</v>
      </c>
      <c r="K176" s="2" t="str">
        <f>'Gene Table'!D172</f>
        <v>OSTM1</v>
      </c>
      <c r="L176" s="29">
        <f>IF(ISNUMBER(Results!E172),Results!E172,NA())</f>
        <v>8.1718723401511948</v>
      </c>
      <c r="M176" s="29">
        <f>IF(ISNUMBER(Results!F172),Results!F172,NA())</f>
        <v>0.26757217460665605</v>
      </c>
    </row>
    <row r="177" spans="10:13" ht="15" customHeight="1" x14ac:dyDescent="0.3">
      <c r="J177" s="2" t="s">
        <v>39</v>
      </c>
      <c r="K177" s="2" t="str">
        <f>'Gene Table'!D173</f>
        <v>PARK2</v>
      </c>
      <c r="L177" s="29">
        <f>IF(ISNUMBER(Results!E173),Results!E173,NA())</f>
        <v>1.4304320347015619E-3</v>
      </c>
      <c r="M177" s="29">
        <f>IF(ISNUMBER(Results!F173),Results!F173,NA())</f>
        <v>1.1269152694814175E-4</v>
      </c>
    </row>
    <row r="178" spans="10:13" ht="15" customHeight="1" x14ac:dyDescent="0.3">
      <c r="J178" s="2" t="s">
        <v>41</v>
      </c>
      <c r="K178" s="2" t="str">
        <f>'Gene Table'!D174</f>
        <v>PAX6</v>
      </c>
      <c r="L178" s="29">
        <f>IF(ISNUMBER(Results!E174),Results!E174,NA())</f>
        <v>2.6904662135590774E-2</v>
      </c>
      <c r="M178" s="29">
        <f>IF(ISNUMBER(Results!F174),Results!F174,NA())</f>
        <v>0.6773624887426839</v>
      </c>
    </row>
    <row r="179" spans="10:13" ht="15" customHeight="1" x14ac:dyDescent="0.3">
      <c r="J179" s="2" t="s">
        <v>42</v>
      </c>
      <c r="K179" s="2" t="str">
        <f>'Gene Table'!D175</f>
        <v>PCGF2</v>
      </c>
      <c r="L179" s="29">
        <f>IF(ISNUMBER(Results!E175),Results!E175,NA())</f>
        <v>1.9604563538379992E-2</v>
      </c>
      <c r="M179" s="29">
        <f>IF(ISNUMBER(Results!F175),Results!F175,NA())</f>
        <v>4.0105060379687493E-3</v>
      </c>
    </row>
    <row r="180" spans="10:13" ht="15" customHeight="1" x14ac:dyDescent="0.3">
      <c r="J180" s="2" t="s">
        <v>353</v>
      </c>
      <c r="K180" s="2" t="str">
        <f>'Gene Table'!D176</f>
        <v>PCGF3</v>
      </c>
      <c r="L180" s="29">
        <f>IF(ISNUMBER(Results!E176),Results!E176,NA())</f>
        <v>2.9036271070341069E-2</v>
      </c>
      <c r="M180" s="29">
        <f>IF(ISNUMBER(Results!F176),Results!F176,NA())</f>
        <v>2.8915763376182898E-2</v>
      </c>
    </row>
    <row r="181" spans="10:13" ht="15" customHeight="1" x14ac:dyDescent="0.3">
      <c r="J181" s="2" t="s">
        <v>354</v>
      </c>
      <c r="K181" s="2" t="str">
        <f>'Gene Table'!D177</f>
        <v>PCGF5</v>
      </c>
      <c r="L181" s="29">
        <f>IF(ISNUMBER(Results!E177),Results!E177,NA())</f>
        <v>3.2635699264067673E-3</v>
      </c>
      <c r="M181" s="29">
        <f>IF(ISNUMBER(Results!F177),Results!F177,NA())</f>
        <v>1.6438943902173618E-3</v>
      </c>
    </row>
    <row r="182" spans="10:13" ht="15" customHeight="1" x14ac:dyDescent="0.3">
      <c r="J182" s="2" t="s">
        <v>355</v>
      </c>
      <c r="K182" s="2" t="str">
        <f>'Gene Table'!D178</f>
        <v>PDZRN3</v>
      </c>
      <c r="L182" s="29">
        <f>IF(ISNUMBER(Results!E178),Results!E178,NA())</f>
        <v>2.3453191943070507E-3</v>
      </c>
      <c r="M182" s="29">
        <f>IF(ISNUMBER(Results!F178),Results!F178,NA())</f>
        <v>8.178612946593812E-2</v>
      </c>
    </row>
    <row r="183" spans="10:13" ht="15" customHeight="1" x14ac:dyDescent="0.3">
      <c r="J183" s="2" t="s">
        <v>356</v>
      </c>
      <c r="K183" s="2" t="str">
        <f>'Gene Table'!D179</f>
        <v>PDZRN4</v>
      </c>
      <c r="L183" s="29">
        <f>IF(ISNUMBER(Results!E179),Results!E179,NA())</f>
        <v>2.7479943658151827E-4</v>
      </c>
      <c r="M183" s="29">
        <f>IF(ISNUMBER(Results!F179),Results!F179,NA())</f>
        <v>6.7006782823625545E-5</v>
      </c>
    </row>
    <row r="184" spans="10:13" ht="15" customHeight="1" x14ac:dyDescent="0.3">
      <c r="J184" s="2" t="s">
        <v>357</v>
      </c>
      <c r="K184" s="2" t="str">
        <f>'Gene Table'!D180</f>
        <v>PELI1</v>
      </c>
      <c r="L184" s="29">
        <f>IF(ISNUMBER(Results!E180),Results!E180,NA())</f>
        <v>5.5781405456447912E-3</v>
      </c>
      <c r="M184" s="29">
        <f>IF(ISNUMBER(Results!F180),Results!F180,NA())</f>
        <v>1.8555619782397038E-2</v>
      </c>
    </row>
    <row r="185" spans="10:13" ht="15" customHeight="1" x14ac:dyDescent="0.3">
      <c r="J185" s="2" t="s">
        <v>358</v>
      </c>
      <c r="K185" s="2" t="str">
        <f>'Gene Table'!D181</f>
        <v>PELI2</v>
      </c>
      <c r="L185" s="29">
        <f>IF(ISNUMBER(Results!E181),Results!E181,NA())</f>
        <v>1.8589949568177111E-2</v>
      </c>
      <c r="M185" s="29">
        <f>IF(ISNUMBER(Results!F181),Results!F181,NA())</f>
        <v>2.8125060306047247E-2</v>
      </c>
    </row>
    <row r="186" spans="10:13" ht="15" customHeight="1" x14ac:dyDescent="0.3">
      <c r="J186" s="2" t="s">
        <v>18</v>
      </c>
      <c r="K186" s="2" t="str">
        <f>'Gene Table'!D182</f>
        <v>PEX12</v>
      </c>
      <c r="L186" s="29">
        <f>IF(ISNUMBER(Results!E182),Results!E182,NA())</f>
        <v>1.7139598726096961</v>
      </c>
      <c r="M186" s="29">
        <f>IF(ISNUMBER(Results!F182),Results!F182,NA())</f>
        <v>0.45628274427172583</v>
      </c>
    </row>
    <row r="187" spans="10:13" ht="15" customHeight="1" x14ac:dyDescent="0.3">
      <c r="J187" s="2" t="s">
        <v>26964</v>
      </c>
      <c r="K187" s="2" t="str">
        <f>'Gene Table'!D183</f>
        <v>PEX2</v>
      </c>
      <c r="L187" s="29">
        <f>IF(ISNUMBER(Results!E183),Results!E183,NA())</f>
        <v>86.26280158924564</v>
      </c>
      <c r="M187" s="29">
        <f>IF(ISNUMBER(Results!F183),Results!F183,NA())</f>
        <v>133.25076450356624</v>
      </c>
    </row>
    <row r="188" spans="10:13" ht="15" customHeight="1" x14ac:dyDescent="0.3">
      <c r="J188" s="2" t="s">
        <v>26965</v>
      </c>
      <c r="K188" s="2" t="str">
        <f>'Gene Table'!D184</f>
        <v>PHIP</v>
      </c>
      <c r="L188" s="29">
        <f>IF(ISNUMBER(Results!E184),Results!E184,NA())</f>
        <v>8.9044274911327673E-2</v>
      </c>
      <c r="M188" s="29">
        <f>IF(ISNUMBER(Results!F184),Results!F184,NA())</f>
        <v>9.7485626686973359E-2</v>
      </c>
    </row>
    <row r="189" spans="10:13" ht="15" customHeight="1" x14ac:dyDescent="0.3">
      <c r="J189" s="2" t="s">
        <v>26966</v>
      </c>
      <c r="K189" s="2" t="str">
        <f>'Gene Table'!D185</f>
        <v>PHRF1</v>
      </c>
      <c r="L189" s="29">
        <f>IF(ISNUMBER(Results!E185),Results!E185,NA())</f>
        <v>4.0859361700755956</v>
      </c>
      <c r="M189" s="29">
        <f>IF(ISNUMBER(Results!F185),Results!F185,NA())</f>
        <v>5.998769786891236</v>
      </c>
    </row>
    <row r="190" spans="10:13" ht="15" customHeight="1" x14ac:dyDescent="0.3">
      <c r="J190" s="2" t="s">
        <v>26967</v>
      </c>
      <c r="K190" s="2" t="str">
        <f>'Gene Table'!D186</f>
        <v>PIAS1</v>
      </c>
      <c r="L190" s="29">
        <f>IF(ISNUMBER(Results!E186),Results!E186,NA())</f>
        <v>6.5160605045617306</v>
      </c>
      <c r="M190" s="29">
        <f>IF(ISNUMBER(Results!F186),Results!F186,NA())</f>
        <v>9.4785519040038793</v>
      </c>
    </row>
    <row r="191" spans="10:13" ht="15" customHeight="1" x14ac:dyDescent="0.3">
      <c r="J191" s="2" t="s">
        <v>26968</v>
      </c>
      <c r="K191" s="2" t="str">
        <f>'Gene Table'!D187</f>
        <v>PIAS2</v>
      </c>
      <c r="L191" s="29">
        <f>IF(ISNUMBER(Results!E187),Results!E187,NA())</f>
        <v>13.336732398079608</v>
      </c>
      <c r="M191" s="29">
        <f>IF(ISNUMBER(Results!F187),Results!F187,NA())</f>
        <v>14.234632415128793</v>
      </c>
    </row>
    <row r="192" spans="10:13" ht="15" customHeight="1" x14ac:dyDescent="0.3">
      <c r="J192" s="2" t="s">
        <v>26969</v>
      </c>
      <c r="K192" s="2" t="str">
        <f>'Gene Table'!D188</f>
        <v>PIAS4</v>
      </c>
      <c r="L192" s="29">
        <f>IF(ISNUMBER(Results!E188),Results!E188,NA())</f>
        <v>5.8575896966894464E-5</v>
      </c>
      <c r="M192" s="29">
        <f>IF(ISNUMBER(Results!F188),Results!F188,NA())</f>
        <v>6.7006782823625545E-5</v>
      </c>
    </row>
    <row r="193" spans="10:13" ht="15" customHeight="1" x14ac:dyDescent="0.3">
      <c r="J193" s="2" t="s">
        <v>26970</v>
      </c>
      <c r="K193" s="2" t="str">
        <f>'Gene Table'!D189</f>
        <v>PJA1</v>
      </c>
      <c r="L193" s="29">
        <f>IF(ISNUMBER(Results!E189),Results!E189,NA())</f>
        <v>1.6177626967234784</v>
      </c>
      <c r="M193" s="29">
        <f>IF(ISNUMBER(Results!F189),Results!F189,NA())</f>
        <v>0.89378516235678673</v>
      </c>
    </row>
    <row r="194" spans="10:13" ht="15" customHeight="1" x14ac:dyDescent="0.3">
      <c r="J194" s="2" t="s">
        <v>26971</v>
      </c>
      <c r="K194" s="2" t="str">
        <f>'Gene Table'!D190</f>
        <v>PJA2</v>
      </c>
      <c r="L194" s="29">
        <f>IF(ISNUMBER(Results!E190),Results!E190,NA())</f>
        <v>1.7908775118101989</v>
      </c>
      <c r="M194" s="29">
        <f>IF(ISNUMBER(Results!F190),Results!F190,NA())</f>
        <v>0.91891288347904998</v>
      </c>
    </row>
    <row r="195" spans="10:13" ht="15" customHeight="1" x14ac:dyDescent="0.3">
      <c r="J195" s="2" t="s">
        <v>26972</v>
      </c>
      <c r="K195" s="2" t="str">
        <f>'Gene Table'!D191</f>
        <v>PML</v>
      </c>
      <c r="L195" s="29">
        <f>IF(ISNUMBER(Results!E191),Results!E191,NA())</f>
        <v>1.733875127029374</v>
      </c>
      <c r="M195" s="29">
        <f>IF(ISNUMBER(Results!F191),Results!F191,NA())</f>
        <v>0.84167392779128969</v>
      </c>
    </row>
    <row r="196" spans="10:13" ht="15" customHeight="1" x14ac:dyDescent="0.3">
      <c r="J196" s="2" t="s">
        <v>26973</v>
      </c>
      <c r="K196" s="2" t="str">
        <f>'Gene Table'!D192</f>
        <v>RAD18</v>
      </c>
      <c r="L196" s="29">
        <f>IF(ISNUMBER(Results!E192),Results!E192,NA())</f>
        <v>6.7458488820008986</v>
      </c>
      <c r="M196" s="29">
        <f>IF(ISNUMBER(Results!F192),Results!F192,NA())</f>
        <v>11.997539573782459</v>
      </c>
    </row>
    <row r="197" spans="10:13" ht="15" customHeight="1" x14ac:dyDescent="0.3">
      <c r="J197" s="2" t="s">
        <v>26974</v>
      </c>
      <c r="K197" s="2" t="str">
        <f>'Gene Table'!D193</f>
        <v>RAD51</v>
      </c>
      <c r="L197" s="29">
        <f>IF(ISNUMBER(Results!E193),Results!E193,NA())</f>
        <v>6.9998952516402175</v>
      </c>
      <c r="M197" s="29">
        <f>IF(ISNUMBER(Results!F193),Results!F193,NA())</f>
        <v>12.165018984992757</v>
      </c>
    </row>
    <row r="198" spans="10:13" ht="15" customHeight="1" x14ac:dyDescent="0.3">
      <c r="J198" s="2" t="s">
        <v>26975</v>
      </c>
      <c r="K198" s="2" t="str">
        <f>'Gene Table'!D194</f>
        <v>RANBP2</v>
      </c>
      <c r="L198" s="29">
        <f>IF(ISNUMBER(Results!E194),Results!E194,NA())</f>
        <v>6.0377038740822497</v>
      </c>
      <c r="M198" s="29">
        <f>IF(ISNUMBER(Results!F194),Results!F194,NA())</f>
        <v>9.8810658222794725</v>
      </c>
    </row>
    <row r="199" spans="10:13" ht="15" customHeight="1" x14ac:dyDescent="0.3">
      <c r="J199" s="2" t="s">
        <v>26976</v>
      </c>
      <c r="K199" s="2" t="str">
        <f>'Gene Table'!D195</f>
        <v>RBBP6</v>
      </c>
      <c r="L199" s="29">
        <f>IF(ISNUMBER(Results!E195),Results!E195,NA())</f>
        <v>2.3345065202159377E-3</v>
      </c>
      <c r="M199" s="29">
        <f>IF(ISNUMBER(Results!F195),Results!F195,NA())</f>
        <v>3.9370570498556239E-3</v>
      </c>
    </row>
    <row r="200" spans="10:13" ht="15" customHeight="1" x14ac:dyDescent="0.3">
      <c r="J200" s="2" t="s">
        <v>26977</v>
      </c>
      <c r="K200" s="2" t="str">
        <f>'Gene Table'!D196</f>
        <v>RBCK1</v>
      </c>
      <c r="L200" s="29">
        <f>IF(ISNUMBER(Results!E196),Results!E196,NA())</f>
        <v>9.0111571548222628E-4</v>
      </c>
      <c r="M200" s="29">
        <f>IF(ISNUMBER(Results!F196),Results!F196,NA())</f>
        <v>5.2260190352862467E-4</v>
      </c>
    </row>
    <row r="201" spans="10:13" ht="15" customHeight="1" x14ac:dyDescent="0.3">
      <c r="J201" s="2" t="s">
        <v>26978</v>
      </c>
      <c r="K201" s="2" t="str">
        <f>'Gene Table'!D197</f>
        <v>RBX1</v>
      </c>
      <c r="L201" s="29">
        <f>IF(ISNUMBER(Results!E197),Results!E197,NA())</f>
        <v>6.8608106301131996E-4</v>
      </c>
      <c r="M201" s="29">
        <f>IF(ISNUMBER(Results!F197),Results!F197,NA())</f>
        <v>1.6347224535724435E-4</v>
      </c>
    </row>
    <row r="202" spans="10:13" ht="15" customHeight="1" x14ac:dyDescent="0.3">
      <c r="J202" s="2" t="s">
        <v>26979</v>
      </c>
      <c r="K202" s="2" t="str">
        <f>'Gene Table'!D198</f>
        <v>RC3H1</v>
      </c>
      <c r="L202" s="29">
        <f>IF(ISNUMBER(Results!E198),Results!E198,NA())</f>
        <v>4.3320374438097006E-4</v>
      </c>
      <c r="M202" s="29">
        <f>IF(ISNUMBER(Results!F198),Results!F198,NA())</f>
        <v>2.197270336409939E-4</v>
      </c>
    </row>
    <row r="203" spans="10:13" ht="15" customHeight="1" x14ac:dyDescent="0.3">
      <c r="J203" s="2" t="s">
        <v>26980</v>
      </c>
      <c r="K203" s="2" t="str">
        <f>'Gene Table'!D199</f>
        <v>RC3H2</v>
      </c>
      <c r="L203" s="29">
        <f>IF(ISNUMBER(Results!E199),Results!E199,NA())</f>
        <v>5.8575896966894464E-5</v>
      </c>
      <c r="M203" s="29">
        <f>IF(ISNUMBER(Results!F199),Results!F199,NA())</f>
        <v>6.7006782823625545E-5</v>
      </c>
    </row>
    <row r="204" spans="10:13" ht="15" customHeight="1" x14ac:dyDescent="0.3">
      <c r="J204" s="2" t="s">
        <v>26981</v>
      </c>
      <c r="K204" s="2" t="str">
        <f>'Gene Table'!D200</f>
        <v>RCHY1</v>
      </c>
      <c r="L204" s="29">
        <f>IF(ISNUMBER(Results!E200),Results!E200,NA())</f>
        <v>2.32600821119772E-2</v>
      </c>
      <c r="M204" s="29">
        <f>IF(ISNUMBER(Results!F200),Results!F200,NA())</f>
        <v>4.9603810517501032E-3</v>
      </c>
    </row>
    <row r="205" spans="10:13" ht="15" customHeight="1" x14ac:dyDescent="0.3">
      <c r="J205" s="2" t="s">
        <v>26982</v>
      </c>
      <c r="K205" s="2" t="str">
        <f>'Gene Table'!D201</f>
        <v>RFPL3</v>
      </c>
      <c r="L205" s="29">
        <f>IF(ISNUMBER(Results!E201),Results!E201,NA())</f>
        <v>5.8575896966894464E-5</v>
      </c>
      <c r="M205" s="29">
        <f>IF(ISNUMBER(Results!F201),Results!F201,NA())</f>
        <v>6.7006782823625545E-5</v>
      </c>
    </row>
    <row r="206" spans="10:13" ht="15" customHeight="1" x14ac:dyDescent="0.3">
      <c r="J206" s="2" t="s">
        <v>26983</v>
      </c>
      <c r="K206" s="2" t="str">
        <f>'Gene Table'!D202</f>
        <v>RFWD2</v>
      </c>
      <c r="L206" s="29">
        <f>IF(ISNUMBER(Results!E202),Results!E202,NA())</f>
        <v>2.927733597178806E-3</v>
      </c>
      <c r="M206" s="29">
        <f>IF(ISNUMBER(Results!F202),Results!F202,NA())</f>
        <v>1.4424515449362152E-2</v>
      </c>
    </row>
    <row r="207" spans="10:13" ht="15" customHeight="1" x14ac:dyDescent="0.3">
      <c r="J207" s="2" t="s">
        <v>26984</v>
      </c>
      <c r="K207" s="2" t="str">
        <f>'Gene Table'!D203</f>
        <v>RHOBTB1</v>
      </c>
      <c r="L207" s="29">
        <f>IF(ISNUMBER(Results!E203),Results!E203,NA())</f>
        <v>0.79590418461914636</v>
      </c>
      <c r="M207" s="29">
        <f>IF(ISNUMBER(Results!F203),Results!F203,NA())</f>
        <v>4.3929483074770737E-2</v>
      </c>
    </row>
    <row r="208" spans="10:13" ht="15" customHeight="1" x14ac:dyDescent="0.3">
      <c r="J208" s="2" t="s">
        <v>26985</v>
      </c>
      <c r="K208" s="2" t="str">
        <f>'Gene Table'!D204</f>
        <v>RHOBTB3</v>
      </c>
      <c r="L208" s="29">
        <f>IF(ISNUMBER(Results!E204),Results!E204,NA())</f>
        <v>17.638630749201376</v>
      </c>
      <c r="M208" s="29">
        <f>IF(ISNUMBER(Results!F204),Results!F204,NA())</f>
        <v>1.5459812868571114E-2</v>
      </c>
    </row>
    <row r="209" spans="10:13" ht="15" customHeight="1" x14ac:dyDescent="0.3">
      <c r="J209" s="2" t="s">
        <v>26986</v>
      </c>
      <c r="K209" s="2" t="str">
        <f>'Gene Table'!D205</f>
        <v>RING1</v>
      </c>
      <c r="L209" s="29">
        <f>IF(ISNUMBER(Results!E205),Results!E205,NA())</f>
        <v>1.1688142827384723E-4</v>
      </c>
      <c r="M209" s="29">
        <f>IF(ISNUMBER(Results!F205),Results!F205,NA())</f>
        <v>6.7006782823625545E-5</v>
      </c>
    </row>
    <row r="210" spans="10:13" ht="15" customHeight="1" x14ac:dyDescent="0.3">
      <c r="J210" s="2" t="s">
        <v>26987</v>
      </c>
      <c r="K210" s="2" t="str">
        <f>'Gene Table'!D206</f>
        <v>RNF10</v>
      </c>
      <c r="L210" s="29">
        <f>IF(ISNUMBER(Results!E206),Results!E206,NA())</f>
        <v>1.0262152240107407</v>
      </c>
      <c r="M210" s="29">
        <f>IF(ISNUMBER(Results!F206),Results!F206,NA())</f>
        <v>0.24621661072388754</v>
      </c>
    </row>
    <row r="211" spans="10:13" ht="15" customHeight="1" x14ac:dyDescent="0.3">
      <c r="J211" s="2" t="s">
        <v>26988</v>
      </c>
      <c r="K211" s="2" t="str">
        <f>'Gene Table'!D207</f>
        <v>RNF103</v>
      </c>
      <c r="L211" s="29">
        <f>IF(ISNUMBER(Results!E207),Results!E207,NA())</f>
        <v>6.6667046216841339E-5</v>
      </c>
      <c r="M211" s="29">
        <f>IF(ISNUMBER(Results!F207),Results!F207,NA())</f>
        <v>1.5465416774762403E-4</v>
      </c>
    </row>
    <row r="212" spans="10:13" ht="15" customHeight="1" x14ac:dyDescent="0.3">
      <c r="J212" s="2" t="s">
        <v>26989</v>
      </c>
      <c r="K212" s="2" t="str">
        <f>'Gene Table'!D208</f>
        <v>RNF11</v>
      </c>
      <c r="L212" s="29">
        <f>IF(ISNUMBER(Results!E208),Results!E208,NA())</f>
        <v>2.1660187219048498E-4</v>
      </c>
      <c r="M212" s="29">
        <f>IF(ISNUMBER(Results!F208),Results!F208,NA())</f>
        <v>1.2707783174854852E-4</v>
      </c>
    </row>
    <row r="213" spans="10:13" ht="15" customHeight="1" x14ac:dyDescent="0.3">
      <c r="J213" s="2" t="s">
        <v>26990</v>
      </c>
      <c r="K213" s="2" t="str">
        <f>'Gene Table'!D209</f>
        <v>RNF111</v>
      </c>
      <c r="L213" s="29">
        <f>IF(ISNUMBER(Results!E209),Results!E209,NA())</f>
        <v>6.1242061903231469E-2</v>
      </c>
      <c r="M213" s="29">
        <f>IF(ISNUMBER(Results!F209),Results!F209,NA())</f>
        <v>5.4965366081736806E-2</v>
      </c>
    </row>
    <row r="214" spans="10:13" ht="15" customHeight="1" x14ac:dyDescent="0.3">
      <c r="J214" s="2" t="s">
        <v>26991</v>
      </c>
      <c r="K214" s="2" t="str">
        <f>'Gene Table'!D210</f>
        <v>RNF113A</v>
      </c>
      <c r="L214" s="29">
        <f>IF(ISNUMBER(Results!E210),Results!E210,NA())</f>
        <v>5.8575896966894464E-5</v>
      </c>
      <c r="M214" s="29">
        <f>IF(ISNUMBER(Results!F210),Results!F210,NA())</f>
        <v>6.7006782823625545E-5</v>
      </c>
    </row>
    <row r="215" spans="10:13" ht="15" customHeight="1" x14ac:dyDescent="0.3">
      <c r="J215" s="2" t="s">
        <v>26992</v>
      </c>
      <c r="K215" s="2" t="str">
        <f>'Gene Table'!D211</f>
        <v>RNF114</v>
      </c>
      <c r="L215" s="29">
        <f>IF(ISNUMBER(Results!E211),Results!E211,NA())</f>
        <v>5.8575896966894464E-5</v>
      </c>
      <c r="M215" s="29">
        <f>IF(ISNUMBER(Results!F211),Results!F211,NA())</f>
        <v>6.7006782823625545E-5</v>
      </c>
    </row>
    <row r="216" spans="10:13" ht="15" customHeight="1" x14ac:dyDescent="0.3">
      <c r="J216" s="2" t="s">
        <v>26993</v>
      </c>
      <c r="K216" s="2" t="str">
        <f>'Gene Table'!D212</f>
        <v>RNF115</v>
      </c>
      <c r="L216" s="29">
        <f>IF(ISNUMBER(Results!E212),Results!E212,NA())</f>
        <v>5.8575896966894464E-5</v>
      </c>
      <c r="M216" s="29">
        <f>IF(ISNUMBER(Results!F212),Results!F212,NA())</f>
        <v>6.7006782823625545E-5</v>
      </c>
    </row>
    <row r="217" spans="10:13" ht="15" customHeight="1" x14ac:dyDescent="0.3">
      <c r="J217" s="2" t="s">
        <v>26994</v>
      </c>
      <c r="K217" s="2" t="str">
        <f>'Gene Table'!D213</f>
        <v>RNF121</v>
      </c>
      <c r="L217" s="29">
        <f>IF(ISNUMBER(Results!E213),Results!E213,NA())</f>
        <v>5.8575896966894464E-5</v>
      </c>
      <c r="M217" s="29">
        <f>IF(ISNUMBER(Results!F213),Results!F213,NA())</f>
        <v>1.0345803624602997E-4</v>
      </c>
    </row>
    <row r="218" spans="10:13" ht="15" customHeight="1" x14ac:dyDescent="0.3">
      <c r="J218" s="2" t="s">
        <v>26995</v>
      </c>
      <c r="K218" s="2" t="str">
        <f>'Gene Table'!D214</f>
        <v>RNF123</v>
      </c>
      <c r="L218" s="29">
        <f>IF(ISNUMBER(Results!E214),Results!E214,NA())</f>
        <v>5.0456695086441208E-4</v>
      </c>
      <c r="M218" s="29">
        <f>IF(ISNUMBER(Results!F214),Results!F214,NA())</f>
        <v>3.057556262490704E-4</v>
      </c>
    </row>
    <row r="219" spans="10:13" ht="15" customHeight="1" x14ac:dyDescent="0.3">
      <c r="J219" s="2" t="s">
        <v>26996</v>
      </c>
      <c r="K219" s="2" t="str">
        <f>'Gene Table'!D215</f>
        <v>RNF125</v>
      </c>
      <c r="L219" s="29">
        <f>IF(ISNUMBER(Results!E215),Results!E215,NA())</f>
        <v>7.278496535221143E-5</v>
      </c>
      <c r="M219" s="29">
        <f>IF(ISNUMBER(Results!F215),Results!F215,NA())</f>
        <v>6.7006782823625545E-5</v>
      </c>
    </row>
    <row r="220" spans="10:13" ht="15" customHeight="1" x14ac:dyDescent="0.3">
      <c r="J220" s="2" t="s">
        <v>26997</v>
      </c>
      <c r="K220" s="2" t="str">
        <f>'Gene Table'!D216</f>
        <v>RNF126</v>
      </c>
      <c r="L220" s="29">
        <f>IF(ISNUMBER(Results!E216),Results!E216,NA())</f>
        <v>8.1887342827286494E-5</v>
      </c>
      <c r="M220" s="29">
        <f>IF(ISNUMBER(Results!F216),Results!F216,NA())</f>
        <v>6.7006782823625545E-5</v>
      </c>
    </row>
    <row r="221" spans="10:13" ht="15" customHeight="1" x14ac:dyDescent="0.3">
      <c r="J221" s="2" t="s">
        <v>26998</v>
      </c>
      <c r="K221" s="2" t="str">
        <f>'Gene Table'!D217</f>
        <v>RNF128</v>
      </c>
      <c r="L221" s="29">
        <f>IF(ISNUMBER(Results!E217),Results!E217,NA())</f>
        <v>6.7286036488347614E-5</v>
      </c>
      <c r="M221" s="29">
        <f>IF(ISNUMBER(Results!F217),Results!F217,NA())</f>
        <v>6.9691070113619575E-5</v>
      </c>
    </row>
    <row r="222" spans="10:13" ht="15" customHeight="1" x14ac:dyDescent="0.3">
      <c r="J222" s="2" t="s">
        <v>26999</v>
      </c>
      <c r="K222" s="2" t="str">
        <f>'Gene Table'!D218</f>
        <v>RNF13</v>
      </c>
      <c r="L222" s="29">
        <f>IF(ISNUMBER(Results!E218),Results!E218,NA())</f>
        <v>1.6226805898387093E-4</v>
      </c>
      <c r="M222" s="29">
        <f>IF(ISNUMBER(Results!F218),Results!F218,NA())</f>
        <v>2.7392563489109425E-3</v>
      </c>
    </row>
    <row r="223" spans="10:13" ht="15" customHeight="1" x14ac:dyDescent="0.3">
      <c r="J223" s="2" t="s">
        <v>27000</v>
      </c>
      <c r="K223" s="2" t="str">
        <f>'Gene Table'!D219</f>
        <v>RNF130</v>
      </c>
      <c r="L223" s="29">
        <f>IF(ISNUMBER(Results!E219),Results!E219,NA())</f>
        <v>5.8575896966894464E-5</v>
      </c>
      <c r="M223" s="29">
        <f>IF(ISNUMBER(Results!F219),Results!F219,NA())</f>
        <v>6.7006782823625545E-5</v>
      </c>
    </row>
    <row r="224" spans="10:13" ht="15" customHeight="1" x14ac:dyDescent="0.3">
      <c r="J224" s="2" t="s">
        <v>27001</v>
      </c>
      <c r="K224" s="2" t="str">
        <f>'Gene Table'!D220</f>
        <v>RNF135</v>
      </c>
      <c r="L224" s="29">
        <f>IF(ISNUMBER(Results!E220),Results!E220,NA())</f>
        <v>8.7042040614938691E-4</v>
      </c>
      <c r="M224" s="29">
        <f>IF(ISNUMBER(Results!F220),Results!F220,NA())</f>
        <v>4.085325276445664E-3</v>
      </c>
    </row>
    <row r="225" spans="10:13" ht="15" customHeight="1" x14ac:dyDescent="0.3">
      <c r="J225" s="2" t="s">
        <v>27002</v>
      </c>
      <c r="K225" s="2" t="str">
        <f>'Gene Table'!D221</f>
        <v>RNF138</v>
      </c>
      <c r="L225" s="29">
        <f>IF(ISNUMBER(Results!E221),Results!E221,NA())</f>
        <v>165.49762079407552</v>
      </c>
      <c r="M225" s="29">
        <f>IF(ISNUMBER(Results!F221),Results!F221,NA())</f>
        <v>0.41217626441425131</v>
      </c>
    </row>
    <row r="226" spans="10:13" ht="15" customHeight="1" x14ac:dyDescent="0.3">
      <c r="J226" s="2" t="s">
        <v>27003</v>
      </c>
      <c r="K226" s="2" t="str">
        <f>'Gene Table'!D222</f>
        <v>RNF139</v>
      </c>
      <c r="L226" s="29">
        <f>IF(ISNUMBER(Results!E222),Results!E222,NA())</f>
        <v>3.1018256963267258E-3</v>
      </c>
      <c r="M226" s="29">
        <f>IF(ISNUMBER(Results!F222),Results!F222,NA())</f>
        <v>6.5000506108373497E-3</v>
      </c>
    </row>
    <row r="227" spans="10:13" ht="15" customHeight="1" x14ac:dyDescent="0.3">
      <c r="J227" s="2" t="s">
        <v>27004</v>
      </c>
      <c r="K227" s="2" t="str">
        <f>'Gene Table'!D223</f>
        <v>RNF14</v>
      </c>
      <c r="L227" s="29">
        <f>IF(ISNUMBER(Results!E223),Results!E223,NA())</f>
        <v>0.71235419929062138</v>
      </c>
      <c r="M227" s="29">
        <f>IF(ISNUMBER(Results!F223),Results!F223,NA())</f>
        <v>1.486434806768437E-2</v>
      </c>
    </row>
    <row r="228" spans="10:13" ht="15" customHeight="1" x14ac:dyDescent="0.3">
      <c r="J228" s="2" t="s">
        <v>27005</v>
      </c>
      <c r="K228" s="2" t="str">
        <f>'Gene Table'!D224</f>
        <v>RNF144A</v>
      </c>
      <c r="L228" s="29">
        <f>IF(ISNUMBER(Results!E224),Results!E224,NA())</f>
        <v>0.10275876298486139</v>
      </c>
      <c r="M228" s="29">
        <f>IF(ISNUMBER(Results!F224),Results!F224,NA())</f>
        <v>9.8426426246390575E-4</v>
      </c>
    </row>
    <row r="229" spans="10:13" ht="15" customHeight="1" x14ac:dyDescent="0.3">
      <c r="J229" s="2" t="s">
        <v>27006</v>
      </c>
      <c r="K229" s="2" t="str">
        <f>'Gene Table'!D225</f>
        <v>RNF144B</v>
      </c>
      <c r="L229" s="29">
        <f>IF(ISNUMBER(Results!E225),Results!E225,NA())</f>
        <v>1.3114742878776869E-2</v>
      </c>
      <c r="M229" s="29">
        <f>IF(ISNUMBER(Results!F225),Results!F225,NA())</f>
        <v>1.5037063472683822E-2</v>
      </c>
    </row>
    <row r="230" spans="10:13" ht="15" customHeight="1" x14ac:dyDescent="0.3">
      <c r="J230" s="2" t="s">
        <v>27007</v>
      </c>
      <c r="K230" s="2" t="str">
        <f>'Gene Table'!D226</f>
        <v>RNF145</v>
      </c>
      <c r="L230" s="29">
        <f>IF(ISNUMBER(Results!E226),Results!E226,NA())</f>
        <v>5.8575896966894464E-5</v>
      </c>
      <c r="M230" s="29">
        <f>IF(ISNUMBER(Results!F226),Results!F226,NA())</f>
        <v>3.261899605444581E-4</v>
      </c>
    </row>
    <row r="231" spans="10:13" ht="15" customHeight="1" x14ac:dyDescent="0.3">
      <c r="J231" s="2" t="s">
        <v>27008</v>
      </c>
      <c r="K231" s="2" t="str">
        <f>'Gene Table'!D227</f>
        <v>RNF146</v>
      </c>
      <c r="L231" s="29">
        <f>IF(ISNUMBER(Results!E227),Results!E227,NA())</f>
        <v>0.92916067425091387</v>
      </c>
      <c r="M231" s="29">
        <f>IF(ISNUMBER(Results!F227),Results!F227,NA())</f>
        <v>3.0717178675645205E-4</v>
      </c>
    </row>
    <row r="232" spans="10:13" ht="15" customHeight="1" x14ac:dyDescent="0.3">
      <c r="J232" s="2" t="s">
        <v>27009</v>
      </c>
      <c r="K232" s="2" t="str">
        <f>'Gene Table'!D228</f>
        <v>RNF150</v>
      </c>
      <c r="L232" s="29">
        <f>IF(ISNUMBER(Results!E228),Results!E228,NA())</f>
        <v>0.16050238791336008</v>
      </c>
      <c r="M232" s="29">
        <f>IF(ISNUMBER(Results!F228),Results!F228,NA())</f>
        <v>0.20561251717811607</v>
      </c>
    </row>
    <row r="233" spans="10:13" ht="15" customHeight="1" x14ac:dyDescent="0.3">
      <c r="J233" s="2" t="s">
        <v>27010</v>
      </c>
      <c r="K233" s="2" t="str">
        <f>'Gene Table'!D229</f>
        <v>RNF152</v>
      </c>
      <c r="L233" s="29">
        <f>IF(ISNUMBER(Results!E229),Results!E229,NA())</f>
        <v>2.7253678197520239E-3</v>
      </c>
      <c r="M233" s="29">
        <f>IF(ISNUMBER(Results!F229),Results!F229,NA())</f>
        <v>1.171634724002195E-2</v>
      </c>
    </row>
    <row r="234" spans="10:13" ht="15" customHeight="1" x14ac:dyDescent="0.3">
      <c r="J234" s="2" t="s">
        <v>27011</v>
      </c>
      <c r="K234" s="2" t="str">
        <f>'Gene Table'!D230</f>
        <v>RNF166</v>
      </c>
      <c r="L234" s="29">
        <f>IF(ISNUMBER(Results!E230),Results!E230,NA())</f>
        <v>0.16693210296211214</v>
      </c>
      <c r="M234" s="29">
        <f>IF(ISNUMBER(Results!F230),Results!F230,NA())</f>
        <v>0.46158449437958859</v>
      </c>
    </row>
    <row r="235" spans="10:13" ht="15" customHeight="1" x14ac:dyDescent="0.3">
      <c r="J235" s="2" t="s">
        <v>27012</v>
      </c>
      <c r="K235" s="2" t="str">
        <f>'Gene Table'!D231</f>
        <v>RNF167</v>
      </c>
      <c r="L235" s="29">
        <f>IF(ISNUMBER(Results!E231),Results!E231,NA())</f>
        <v>0.67392813741598179</v>
      </c>
      <c r="M235" s="29">
        <f>IF(ISNUMBER(Results!F231),Results!F231,NA())</f>
        <v>1.1612771927878396E-4</v>
      </c>
    </row>
    <row r="236" spans="10:13" ht="15" customHeight="1" x14ac:dyDescent="0.3">
      <c r="J236" s="2" t="s">
        <v>27013</v>
      </c>
      <c r="K236" s="2" t="str">
        <f>'Gene Table'!D232</f>
        <v>RNF168</v>
      </c>
      <c r="L236" s="29">
        <f>IF(ISNUMBER(Results!E232),Results!E232,NA())</f>
        <v>5.8575896966894464E-5</v>
      </c>
      <c r="M236" s="29">
        <f>IF(ISNUMBER(Results!F232),Results!F232,NA())</f>
        <v>6.7006782823625545E-5</v>
      </c>
    </row>
    <row r="237" spans="10:13" ht="15" customHeight="1" x14ac:dyDescent="0.3">
      <c r="J237" s="2" t="s">
        <v>27014</v>
      </c>
      <c r="K237" s="2" t="str">
        <f>'Gene Table'!D233</f>
        <v>RNF170</v>
      </c>
      <c r="L237" s="29">
        <f>IF(ISNUMBER(Results!E233),Results!E233,NA())</f>
        <v>4.3563432046385183E-3</v>
      </c>
      <c r="M237" s="29">
        <f>IF(ISNUMBER(Results!F233),Results!F233,NA())</f>
        <v>8.8588388772879254E-3</v>
      </c>
    </row>
    <row r="238" spans="10:13" ht="15" customHeight="1" x14ac:dyDescent="0.3">
      <c r="J238" s="2" t="s">
        <v>27015</v>
      </c>
      <c r="K238" s="2" t="str">
        <f>'Gene Table'!D234</f>
        <v>RNF175</v>
      </c>
      <c r="L238" s="29">
        <f>IF(ISNUMBER(Results!E234),Results!E234,NA())</f>
        <v>5.8575896966894464E-5</v>
      </c>
      <c r="M238" s="29">
        <f>IF(ISNUMBER(Results!F234),Results!F234,NA())</f>
        <v>6.7006782823625545E-5</v>
      </c>
    </row>
    <row r="239" spans="10:13" ht="15" customHeight="1" x14ac:dyDescent="0.3">
      <c r="J239" s="2" t="s">
        <v>27016</v>
      </c>
      <c r="K239" s="2" t="str">
        <f>'Gene Table'!D235</f>
        <v>RNF181</v>
      </c>
      <c r="L239" s="29">
        <f>IF(ISNUMBER(Results!E235),Results!E235,NA())</f>
        <v>3.410029652866263E-3</v>
      </c>
      <c r="M239" s="29">
        <f>IF(ISNUMBER(Results!F235),Results!F235,NA())</f>
        <v>5.9399506762660018E-3</v>
      </c>
    </row>
    <row r="240" spans="10:13" ht="15" customHeight="1" x14ac:dyDescent="0.3">
      <c r="J240" s="2" t="s">
        <v>27017</v>
      </c>
      <c r="K240" s="2" t="str">
        <f>'Gene Table'!D236</f>
        <v>RNF187</v>
      </c>
      <c r="L240" s="29">
        <f>IF(ISNUMBER(Results!E236),Results!E236,NA())</f>
        <v>8.1134029491935613E-5</v>
      </c>
      <c r="M240" s="29">
        <f>IF(ISNUMBER(Results!F236),Results!F236,NA())</f>
        <v>4.7427123805743776E-4</v>
      </c>
    </row>
    <row r="241" spans="10:13" ht="15" customHeight="1" x14ac:dyDescent="0.3">
      <c r="J241" s="2" t="s">
        <v>27018</v>
      </c>
      <c r="K241" s="2" t="str">
        <f>'Gene Table'!D237</f>
        <v>RNF19A</v>
      </c>
      <c r="L241" s="29">
        <f>IF(ISNUMBER(Results!E237),Results!E237,NA())</f>
        <v>0.10395276229686333</v>
      </c>
      <c r="M241" s="29">
        <f>IF(ISNUMBER(Results!F237),Results!F237,NA())</f>
        <v>2.1704587437636134</v>
      </c>
    </row>
    <row r="242" spans="10:13" ht="15" customHeight="1" x14ac:dyDescent="0.3">
      <c r="J242" s="2" t="s">
        <v>27019</v>
      </c>
      <c r="K242" s="2" t="str">
        <f>'Gene Table'!D238</f>
        <v>RNF19B</v>
      </c>
      <c r="L242" s="29">
        <f>IF(ISNUMBER(Results!E238),Results!E238,NA())</f>
        <v>0.41967177212085993</v>
      </c>
      <c r="M242" s="29">
        <f>IF(ISNUMBER(Results!F238),Results!F238,NA())</f>
        <v>45.192140940312157</v>
      </c>
    </row>
    <row r="243" spans="10:13" ht="15" customHeight="1" x14ac:dyDescent="0.3">
      <c r="J243" s="2" t="s">
        <v>27020</v>
      </c>
      <c r="K243" s="2" t="str">
        <f>'Gene Table'!D239</f>
        <v>RNF2</v>
      </c>
      <c r="L243" s="29">
        <f>IF(ISNUMBER(Results!E239),Results!E239,NA())</f>
        <v>2.8214777083553186E-3</v>
      </c>
      <c r="M243" s="29">
        <f>IF(ISNUMBER(Results!F239),Results!F239,NA())</f>
        <v>6.7006782823625545E-5</v>
      </c>
    </row>
    <row r="244" spans="10:13" ht="15" customHeight="1" x14ac:dyDescent="0.3">
      <c r="J244" s="2" t="s">
        <v>27021</v>
      </c>
      <c r="K244" s="2" t="str">
        <f>'Gene Table'!D240</f>
        <v>RNF20</v>
      </c>
      <c r="L244" s="29">
        <f>IF(ISNUMBER(Results!E240),Results!E240,NA())</f>
        <v>6.467094169035569E-3</v>
      </c>
      <c r="M244" s="29">
        <f>IF(ISNUMBER(Results!F240),Results!F240,NA())</f>
        <v>4.6928064246809422E-3</v>
      </c>
    </row>
    <row r="245" spans="10:13" ht="15" customHeight="1" x14ac:dyDescent="0.3">
      <c r="J245" s="2" t="s">
        <v>27022</v>
      </c>
      <c r="K245" s="2" t="str">
        <f>'Gene Table'!D241</f>
        <v>RNF207</v>
      </c>
      <c r="L245" s="29">
        <f>IF(ISNUMBER(Results!E241),Results!E241,NA())</f>
        <v>1.0008248545941557E-2</v>
      </c>
      <c r="M245" s="29">
        <f>IF(ISNUMBER(Results!F241),Results!F241,NA())</f>
        <v>2.5974889612243443E-3</v>
      </c>
    </row>
    <row r="246" spans="10:13" ht="15" customHeight="1" x14ac:dyDescent="0.3">
      <c r="J246" s="2" t="s">
        <v>27023</v>
      </c>
      <c r="K246" s="2" t="str">
        <f>'Gene Table'!D242</f>
        <v>RNF208</v>
      </c>
      <c r="L246" s="29">
        <f>IF(ISNUMBER(Results!E242),Results!E242,NA())</f>
        <v>1.131201697171532E-2</v>
      </c>
      <c r="M246" s="29">
        <f>IF(ISNUMBER(Results!F242),Results!F242,NA())</f>
        <v>1.197853065798965E-3</v>
      </c>
    </row>
    <row r="247" spans="10:13" ht="15" customHeight="1" x14ac:dyDescent="0.3">
      <c r="J247" s="2" t="s">
        <v>27024</v>
      </c>
      <c r="K247" s="2" t="str">
        <f>'Gene Table'!D243</f>
        <v>RNF212</v>
      </c>
      <c r="L247" s="29">
        <f>IF(ISNUMBER(Results!E243),Results!E243,NA())</f>
        <v>1.4351380525899677E-2</v>
      </c>
      <c r="M247" s="29">
        <f>IF(ISNUMBER(Results!F243),Results!F243,NA())</f>
        <v>1.5900208821131859E-4</v>
      </c>
    </row>
    <row r="248" spans="10:13" ht="15" customHeight="1" x14ac:dyDescent="0.3">
      <c r="J248" s="2" t="s">
        <v>27025</v>
      </c>
      <c r="K248" s="2" t="str">
        <f>'Gene Table'!D244</f>
        <v>RNF215</v>
      </c>
      <c r="L248" s="29">
        <f>IF(ISNUMBER(Results!E244),Results!E244,NA())</f>
        <v>5.6429554167106433E-3</v>
      </c>
      <c r="M248" s="29">
        <f>IF(ISNUMBER(Results!F244),Results!F244,NA())</f>
        <v>8.1706505528913367E-3</v>
      </c>
    </row>
    <row r="249" spans="10:13" ht="15" customHeight="1" x14ac:dyDescent="0.3">
      <c r="J249" s="2" t="s">
        <v>27026</v>
      </c>
      <c r="K249" s="2" t="str">
        <f>'Gene Table'!D245</f>
        <v>RNF216</v>
      </c>
      <c r="L249" s="29">
        <f>IF(ISNUMBER(Results!E245),Results!E245,NA())</f>
        <v>0.18267274880964857</v>
      </c>
      <c r="M249" s="29">
        <f>IF(ISNUMBER(Results!F245),Results!F245,NA())</f>
        <v>2.1591312593822404E-3</v>
      </c>
    </row>
    <row r="250" spans="10:13" ht="15" customHeight="1" x14ac:dyDescent="0.3">
      <c r="J250" s="2" t="s">
        <v>27027</v>
      </c>
      <c r="K250" s="2" t="str">
        <f>'Gene Table'!D246</f>
        <v>RNF219</v>
      </c>
      <c r="L250" s="29">
        <f>IF(ISNUMBER(Results!E246),Results!E246,NA())</f>
        <v>5.6354189062157674E-2</v>
      </c>
      <c r="M250" s="29">
        <f>IF(ISNUMBER(Results!F246),Results!F246,NA())</f>
        <v>3.6444784748460853E-4</v>
      </c>
    </row>
    <row r="251" spans="10:13" ht="15" customHeight="1" x14ac:dyDescent="0.3">
      <c r="J251" s="2" t="s">
        <v>27028</v>
      </c>
      <c r="K251" s="2" t="str">
        <f>'Gene Table'!D247</f>
        <v>RNF220</v>
      </c>
      <c r="L251" s="29">
        <f>IF(ISNUMBER(Results!E247),Results!E247,NA())</f>
        <v>2.0579237421385978E-2</v>
      </c>
      <c r="M251" s="29">
        <f>IF(ISNUMBER(Results!F247),Results!F247,NA())</f>
        <v>1.9549309051595473E-3</v>
      </c>
    </row>
    <row r="252" spans="10:13" ht="15" customHeight="1" x14ac:dyDescent="0.3">
      <c r="J252" s="2" t="s">
        <v>27029</v>
      </c>
      <c r="K252" s="2" t="str">
        <f>'Gene Table'!D248</f>
        <v>RNF24</v>
      </c>
      <c r="L252" s="29">
        <f>IF(ISNUMBER(Results!E248),Results!E248,NA())</f>
        <v>3.3976161147157402E-2</v>
      </c>
      <c r="M252" s="29">
        <f>IF(ISNUMBER(Results!F248),Results!F248,NA())</f>
        <v>1.2133920068824265E-4</v>
      </c>
    </row>
    <row r="253" spans="10:13" ht="15" customHeight="1" x14ac:dyDescent="0.3">
      <c r="J253" s="2" t="s">
        <v>27030</v>
      </c>
      <c r="K253" s="2" t="str">
        <f>'Gene Table'!D249</f>
        <v>RNF26</v>
      </c>
      <c r="L253" s="29">
        <f>IF(ISNUMBER(Results!E249),Results!E249,NA())</f>
        <v>5.7615259052866486E-3</v>
      </c>
      <c r="M253" s="29">
        <f>IF(ISNUMBER(Results!F249),Results!F249,NA())</f>
        <v>6.6124711513748158E-2</v>
      </c>
    </row>
    <row r="254" spans="10:13" ht="15" customHeight="1" x14ac:dyDescent="0.3">
      <c r="J254" s="2" t="s">
        <v>27031</v>
      </c>
      <c r="K254" s="2" t="str">
        <f>'Gene Table'!D250</f>
        <v>RNF31</v>
      </c>
      <c r="L254" s="29">
        <f>IF(ISNUMBER(Results!E250),Results!E250,NA())</f>
        <v>7.6982090895655719E-2</v>
      </c>
      <c r="M254" s="29">
        <f>IF(ISNUMBER(Results!F250),Results!F250,NA())</f>
        <v>9.1111961871152188E-5</v>
      </c>
    </row>
    <row r="255" spans="10:13" ht="15" customHeight="1" x14ac:dyDescent="0.3">
      <c r="J255" s="2" t="s">
        <v>27032</v>
      </c>
      <c r="K255" s="2" t="str">
        <f>'Gene Table'!D251</f>
        <v>RNF34</v>
      </c>
      <c r="L255" s="29">
        <f>IF(ISNUMBER(Results!E251),Results!E251,NA())</f>
        <v>2.7128029995412352E-3</v>
      </c>
      <c r="M255" s="29">
        <f>IF(ISNUMBER(Results!F251),Results!F251,NA())</f>
        <v>4.3340397327612236E-4</v>
      </c>
    </row>
    <row r="256" spans="10:13" ht="15" customHeight="1" x14ac:dyDescent="0.3">
      <c r="J256" s="2" t="s">
        <v>27033</v>
      </c>
      <c r="K256" s="2" t="str">
        <f>'Gene Table'!D252</f>
        <v>RNF38</v>
      </c>
      <c r="L256" s="29">
        <f>IF(ISNUMBER(Results!E252),Results!E252,NA())</f>
        <v>0.11296909084388577</v>
      </c>
      <c r="M256" s="29">
        <f>IF(ISNUMBER(Results!F252),Results!F252,NA())</f>
        <v>3.2575431399412651E-3</v>
      </c>
    </row>
    <row r="257" spans="10:13" ht="15" customHeight="1" x14ac:dyDescent="0.3">
      <c r="J257" s="2" t="s">
        <v>27034</v>
      </c>
      <c r="K257" s="2" t="str">
        <f>'Gene Table'!D253</f>
        <v>RNF4</v>
      </c>
      <c r="L257" s="29">
        <f>IF(ISNUMBER(Results!E253),Results!E253,NA())</f>
        <v>0.45818432233767603</v>
      </c>
      <c r="M257" s="29">
        <f>IF(ISNUMBER(Results!F253),Results!F253,NA())</f>
        <v>2.3916395935522483</v>
      </c>
    </row>
    <row r="258" spans="10:13" ht="15" customHeight="1" x14ac:dyDescent="0.3">
      <c r="J258" s="2" t="s">
        <v>27035</v>
      </c>
      <c r="K258" s="2" t="str">
        <f>'Gene Table'!D254</f>
        <v>RNF40</v>
      </c>
      <c r="L258" s="29">
        <f>IF(ISNUMBER(Results!E254),Results!E254,NA())</f>
        <v>3.5255691795515999E-2</v>
      </c>
      <c r="M258" s="29">
        <f>IF(ISNUMBER(Results!F254),Results!F254,NA())</f>
        <v>0.10618608786200616</v>
      </c>
    </row>
    <row r="259" spans="10:13" ht="15" customHeight="1" x14ac:dyDescent="0.3">
      <c r="J259" s="2" t="s">
        <v>27036</v>
      </c>
      <c r="K259" s="2" t="str">
        <f>'Gene Table'!D255</f>
        <v>RNF41</v>
      </c>
      <c r="L259" s="29">
        <f>IF(ISNUMBER(Results!E255),Results!E255,NA())</f>
        <v>1.7419058720715934</v>
      </c>
      <c r="M259" s="29">
        <f>IF(ISNUMBER(Results!F255),Results!F255,NA())</f>
        <v>73.414849550474571</v>
      </c>
    </row>
    <row r="260" spans="10:13" ht="15" customHeight="1" x14ac:dyDescent="0.3">
      <c r="J260" s="2" t="s">
        <v>27037</v>
      </c>
      <c r="K260" s="2" t="str">
        <f>'Gene Table'!D256</f>
        <v>RNF43</v>
      </c>
      <c r="L260" s="29">
        <f>IF(ISNUMBER(Results!E256),Results!E256,NA())</f>
        <v>1.2489075334033246</v>
      </c>
      <c r="M260" s="29">
        <f>IF(ISNUMBER(Results!F256),Results!F256,NA())</f>
        <v>6.7006782823625545E-5</v>
      </c>
    </row>
    <row r="261" spans="10:13" ht="15" customHeight="1" x14ac:dyDescent="0.3">
      <c r="J261" s="2" t="s">
        <v>27038</v>
      </c>
      <c r="K261" s="2" t="str">
        <f>'Gene Table'!D257</f>
        <v>RNF44</v>
      </c>
      <c r="L261" s="29">
        <f>IF(ISNUMBER(Results!E257),Results!E257,NA())</f>
        <v>0.43648379556688172</v>
      </c>
      <c r="M261" s="29">
        <f>IF(ISNUMBER(Results!F257),Results!F257,NA())</f>
        <v>6.7006782823625545E-5</v>
      </c>
    </row>
    <row r="262" spans="10:13" ht="15" customHeight="1" x14ac:dyDescent="0.3">
      <c r="J262" s="2" t="s">
        <v>27039</v>
      </c>
      <c r="K262" s="2" t="str">
        <f>'Gene Table'!D258</f>
        <v>RNF5</v>
      </c>
      <c r="L262" s="29">
        <f>IF(ISNUMBER(Results!E258),Results!E258,NA())</f>
        <v>1.2904338514620627E-2</v>
      </c>
      <c r="M262" s="29">
        <f>IF(ISNUMBER(Results!F258),Results!F258,NA())</f>
        <v>0.24059301556294108</v>
      </c>
    </row>
    <row r="263" spans="10:13" ht="15" customHeight="1" x14ac:dyDescent="0.3">
      <c r="J263" s="2" t="s">
        <v>27040</v>
      </c>
      <c r="K263" s="2" t="str">
        <f>'Gene Table'!D259</f>
        <v>RNF6</v>
      </c>
      <c r="L263" s="29">
        <f>IF(ISNUMBER(Results!E259),Results!E259,NA())</f>
        <v>7.6450336751527362E-2</v>
      </c>
      <c r="M263" s="29">
        <f>IF(ISNUMBER(Results!F259),Results!F259,NA())</f>
        <v>6.7006782823625545E-5</v>
      </c>
    </row>
    <row r="264" spans="10:13" ht="15" customHeight="1" x14ac:dyDescent="0.3">
      <c r="J264" s="2" t="s">
        <v>27041</v>
      </c>
      <c r="K264" s="2" t="str">
        <f>'Gene Table'!D260</f>
        <v>RNF7</v>
      </c>
      <c r="L264" s="29">
        <f>IF(ISNUMBER(Results!E260),Results!E260,NA())</f>
        <v>1.7785070172256612</v>
      </c>
      <c r="M264" s="29">
        <f>IF(ISNUMBER(Results!F260),Results!F260,NA())</f>
        <v>6.5819855374463374E-2</v>
      </c>
    </row>
    <row r="265" spans="10:13" ht="15" customHeight="1" x14ac:dyDescent="0.3">
      <c r="J265" s="2" t="s">
        <v>27042</v>
      </c>
      <c r="K265" s="2" t="str">
        <f>'Gene Table'!D261</f>
        <v>RNF8</v>
      </c>
      <c r="L265" s="29">
        <f>IF(ISNUMBER(Results!E261),Results!E261,NA())</f>
        <v>2.129724279143058</v>
      </c>
      <c r="M265" s="29">
        <f>IF(ISNUMBER(Results!F261),Results!F261,NA())</f>
        <v>0.794434400096105</v>
      </c>
    </row>
    <row r="266" spans="10:13" ht="15" customHeight="1" x14ac:dyDescent="0.3">
      <c r="J266" s="2" t="s">
        <v>27043</v>
      </c>
      <c r="K266" s="2" t="str">
        <f>'Gene Table'!D262</f>
        <v>RSPRY1</v>
      </c>
      <c r="L266" s="29">
        <f>IF(ISNUMBER(Results!E262),Results!E262,NA())</f>
        <v>2.7443242520452803E-3</v>
      </c>
      <c r="M266" s="29">
        <f>IF(ISNUMBER(Results!F262),Results!F262,NA())</f>
        <v>6.7006782823625545E-5</v>
      </c>
    </row>
    <row r="267" spans="10:13" ht="15" customHeight="1" x14ac:dyDescent="0.3">
      <c r="J267" s="2" t="s">
        <v>27044</v>
      </c>
      <c r="K267" s="2" t="str">
        <f>'Gene Table'!D263</f>
        <v>SHPRH</v>
      </c>
      <c r="L267" s="29">
        <f>IF(ISNUMBER(Results!E263),Results!E263,NA())</f>
        <v>1.0872371567090369</v>
      </c>
      <c r="M267" s="29">
        <f>IF(ISNUMBER(Results!F263),Results!F263,NA())</f>
        <v>4.7803545295061547E-3</v>
      </c>
    </row>
    <row r="268" spans="10:13" ht="15" customHeight="1" x14ac:dyDescent="0.3">
      <c r="J268" s="2" t="s">
        <v>27045</v>
      </c>
      <c r="K268" s="2" t="str">
        <f>'Gene Table'!D264</f>
        <v>SIAH1</v>
      </c>
      <c r="L268" s="29">
        <f>IF(ISNUMBER(Results!E264),Results!E264,NA())</f>
        <v>0.2960679029634084</v>
      </c>
      <c r="M268" s="29">
        <f>IF(ISNUMBER(Results!F264),Results!F264,NA())</f>
        <v>1.8089963826794526E-2</v>
      </c>
    </row>
    <row r="269" spans="10:13" ht="15" customHeight="1" x14ac:dyDescent="0.3">
      <c r="J269" s="2" t="s">
        <v>27046</v>
      </c>
      <c r="K269" s="2" t="str">
        <f>'Gene Table'!D265</f>
        <v>SIAH2</v>
      </c>
      <c r="L269" s="29">
        <f>IF(ISNUMBER(Results!E265),Results!E265,NA())</f>
        <v>0.28730732225252803</v>
      </c>
      <c r="M269" s="29">
        <f>IF(ISNUMBER(Results!F265),Results!F265,NA())</f>
        <v>5.9161829505587926</v>
      </c>
    </row>
    <row r="270" spans="10:13" ht="15" customHeight="1" x14ac:dyDescent="0.3">
      <c r="J270" s="2" t="s">
        <v>27047</v>
      </c>
      <c r="K270" s="2" t="str">
        <f>'Gene Table'!D266</f>
        <v>SKP1</v>
      </c>
      <c r="L270" s="29">
        <f>IF(ISNUMBER(Results!E266),Results!E266,NA())</f>
        <v>2.6168952734638342E-2</v>
      </c>
      <c r="M270" s="29">
        <f>IF(ISNUMBER(Results!F266),Results!F266,NA())</f>
        <v>9.1411713632865484E-4</v>
      </c>
    </row>
    <row r="271" spans="10:13" ht="15" customHeight="1" x14ac:dyDescent="0.3">
      <c r="J271" s="2" t="s">
        <v>27048</v>
      </c>
      <c r="K271" s="2" t="str">
        <f>'Gene Table'!D267</f>
        <v>SKP2</v>
      </c>
      <c r="L271" s="29">
        <f>IF(ISNUMBER(Results!E267),Results!E267,NA())</f>
        <v>2.8902404543061165E-2</v>
      </c>
      <c r="M271" s="29">
        <f>IF(ISNUMBER(Results!F267),Results!F267,NA())</f>
        <v>7.9472236838466839E-3</v>
      </c>
    </row>
    <row r="272" spans="10:13" ht="15" customHeight="1" x14ac:dyDescent="0.3">
      <c r="J272" s="2" t="s">
        <v>27049</v>
      </c>
      <c r="K272" s="2" t="str">
        <f>'Gene Table'!D268</f>
        <v>SMURF1</v>
      </c>
      <c r="L272" s="29">
        <f>IF(ISNUMBER(Results!E268),Results!E268,NA())</f>
        <v>0.30439150466574683</v>
      </c>
      <c r="M272" s="29">
        <f>IF(ISNUMBER(Results!F268),Results!F268,NA())</f>
        <v>0.26757217460665605</v>
      </c>
    </row>
    <row r="273" spans="10:13" ht="15" customHeight="1" x14ac:dyDescent="0.3">
      <c r="J273" s="2" t="s">
        <v>27050</v>
      </c>
      <c r="K273" s="2" t="str">
        <f>'Gene Table'!D269</f>
        <v>SMURF2</v>
      </c>
      <c r="L273" s="29">
        <f>IF(ISNUMBER(Results!E269),Results!E269,NA())</f>
        <v>5.4580251643886136E-4</v>
      </c>
      <c r="M273" s="29">
        <f>IF(ISNUMBER(Results!F269),Results!F269,NA())</f>
        <v>1.1269152694814175E-4</v>
      </c>
    </row>
    <row r="274" spans="10:13" ht="15" customHeight="1" x14ac:dyDescent="0.3">
      <c r="J274" s="2" t="s">
        <v>27051</v>
      </c>
      <c r="K274" s="2" t="str">
        <f>'Gene Table'!D270</f>
        <v>SOCS1</v>
      </c>
      <c r="L274" s="29">
        <f>IF(ISNUMBER(Results!E270),Results!E270,NA())</f>
        <v>7.5673296033330366E-3</v>
      </c>
      <c r="M274" s="29">
        <f>IF(ISNUMBER(Results!F270),Results!F270,NA())</f>
        <v>0.6773624887426839</v>
      </c>
    </row>
    <row r="275" spans="10:13" ht="15" customHeight="1" x14ac:dyDescent="0.3">
      <c r="J275" s="2" t="s">
        <v>27052</v>
      </c>
      <c r="K275" s="2" t="str">
        <f>'Gene Table'!D271</f>
        <v>SOCS2</v>
      </c>
      <c r="L275" s="29">
        <f>IF(ISNUMBER(Results!E271),Results!E271,NA())</f>
        <v>9.307405390610549E-4</v>
      </c>
      <c r="M275" s="29">
        <f>IF(ISNUMBER(Results!F271),Results!F271,NA())</f>
        <v>4.0105060379687493E-3</v>
      </c>
    </row>
    <row r="276" spans="10:13" ht="15" customHeight="1" x14ac:dyDescent="0.3">
      <c r="J276" s="2" t="s">
        <v>27053</v>
      </c>
      <c r="K276" s="2" t="str">
        <f>'Gene Table'!D272</f>
        <v>SOCS3</v>
      </c>
      <c r="L276" s="29">
        <f>IF(ISNUMBER(Results!E272),Results!E272,NA())</f>
        <v>3.8099822715923519E-3</v>
      </c>
      <c r="M276" s="29">
        <f>IF(ISNUMBER(Results!F272),Results!F272,NA())</f>
        <v>2.8915763376182898E-2</v>
      </c>
    </row>
    <row r="277" spans="10:13" ht="15" customHeight="1" x14ac:dyDescent="0.3">
      <c r="J277" s="2" t="s">
        <v>27054</v>
      </c>
      <c r="K277" s="2" t="str">
        <f>'Gene Table'!D273</f>
        <v>SOCS4</v>
      </c>
      <c r="L277" s="29">
        <f>IF(ISNUMBER(Results!E273),Results!E273,NA())</f>
        <v>5.2407899409463339E-3</v>
      </c>
      <c r="M277" s="29">
        <f>IF(ISNUMBER(Results!F273),Results!F273,NA())</f>
        <v>1.6438943902173618E-3</v>
      </c>
    </row>
    <row r="278" spans="10:13" ht="15" customHeight="1" x14ac:dyDescent="0.3">
      <c r="J278" s="2" t="s">
        <v>27055</v>
      </c>
      <c r="K278" s="2" t="str">
        <f>'Gene Table'!D274</f>
        <v>SOCS5</v>
      </c>
      <c r="L278" s="29">
        <f>IF(ISNUMBER(Results!E274),Results!E274,NA())</f>
        <v>8.966362682273768E-2</v>
      </c>
      <c r="M278" s="29">
        <f>IF(ISNUMBER(Results!F274),Results!F274,NA())</f>
        <v>8.178612946593812E-2</v>
      </c>
    </row>
    <row r="279" spans="10:13" ht="15" customHeight="1" x14ac:dyDescent="0.3">
      <c r="J279" s="2" t="s">
        <v>27056</v>
      </c>
      <c r="K279" s="2" t="str">
        <f>'Gene Table'!D275</f>
        <v>SOCS6</v>
      </c>
      <c r="L279" s="29">
        <f>IF(ISNUMBER(Results!E275),Results!E275,NA())</f>
        <v>1.5637888353033688E-4</v>
      </c>
      <c r="M279" s="29">
        <f>IF(ISNUMBER(Results!F275),Results!F275,NA())</f>
        <v>6.7006782823625545E-5</v>
      </c>
    </row>
    <row r="280" spans="10:13" ht="15" customHeight="1" x14ac:dyDescent="0.3">
      <c r="J280" s="2" t="s">
        <v>27057</v>
      </c>
      <c r="K280" s="2" t="str">
        <f>'Gene Table'!D276</f>
        <v>SPOP</v>
      </c>
      <c r="L280" s="29">
        <f>IF(ISNUMBER(Results!E276),Results!E276,NA())</f>
        <v>2.326008211197721E-2</v>
      </c>
      <c r="M280" s="29">
        <f>IF(ISNUMBER(Results!F276),Results!F276,NA())</f>
        <v>1.8555619782397038E-2</v>
      </c>
    </row>
    <row r="281" spans="10:13" ht="15" customHeight="1" x14ac:dyDescent="0.3">
      <c r="J281" s="2" t="s">
        <v>27058</v>
      </c>
      <c r="K281" s="2" t="str">
        <f>'Gene Table'!D277</f>
        <v>SPSB1</v>
      </c>
      <c r="L281" s="29">
        <f>IF(ISNUMBER(Results!E277),Results!E277,NA())</f>
        <v>9.4683800672183318E-3</v>
      </c>
      <c r="M281" s="29">
        <f>IF(ISNUMBER(Results!F277),Results!F277,NA())</f>
        <v>2.8125060306047247E-2</v>
      </c>
    </row>
    <row r="282" spans="10:13" ht="15" customHeight="1" x14ac:dyDescent="0.3">
      <c r="J282" s="2" t="s">
        <v>27059</v>
      </c>
      <c r="K282" s="2" t="str">
        <f>'Gene Table'!D278</f>
        <v>SPSB2</v>
      </c>
      <c r="L282" s="29">
        <f>IF(ISNUMBER(Results!E278),Results!E278,NA())</f>
        <v>0.18737495021944356</v>
      </c>
      <c r="M282" s="29">
        <f>IF(ISNUMBER(Results!F278),Results!F278,NA())</f>
        <v>0.45628274427172583</v>
      </c>
    </row>
    <row r="283" spans="10:13" ht="15" customHeight="1" x14ac:dyDescent="0.3">
      <c r="J283" s="2" t="s">
        <v>27060</v>
      </c>
      <c r="K283" s="2" t="str">
        <f>'Gene Table'!D279</f>
        <v>SPSB4</v>
      </c>
      <c r="L283" s="29">
        <f>IF(ISNUMBER(Results!E279),Results!E279,NA())</f>
        <v>9.1336374404824255E-2</v>
      </c>
      <c r="M283" s="29">
        <f>IF(ISNUMBER(Results!F279),Results!F279,NA())</f>
        <v>133.25076450356624</v>
      </c>
    </row>
    <row r="284" spans="10:13" ht="15" customHeight="1" x14ac:dyDescent="0.3">
      <c r="J284" s="2" t="s">
        <v>27061</v>
      </c>
      <c r="K284" s="2" t="str">
        <f>'Gene Table'!D280</f>
        <v>STUB1</v>
      </c>
      <c r="L284" s="29">
        <f>IF(ISNUMBER(Results!E280),Results!E280,NA())</f>
        <v>1.8081606419632336E-2</v>
      </c>
      <c r="M284" s="29">
        <f>IF(ISNUMBER(Results!F280),Results!F280,NA())</f>
        <v>9.7485626686973359E-2</v>
      </c>
    </row>
    <row r="285" spans="10:13" ht="15" customHeight="1" x14ac:dyDescent="0.3">
      <c r="J285" s="2" t="s">
        <v>27062</v>
      </c>
      <c r="K285" s="2" t="str">
        <f>'Gene Table'!D281</f>
        <v>SYVN1</v>
      </c>
      <c r="L285" s="29">
        <f>IF(ISNUMBER(Results!E281),Results!E281,NA())</f>
        <v>2.3835594646829795E-3</v>
      </c>
      <c r="M285" s="29">
        <f>IF(ISNUMBER(Results!F281),Results!F281,NA())</f>
        <v>5.998769786891236</v>
      </c>
    </row>
    <row r="286" spans="10:13" ht="15" customHeight="1" x14ac:dyDescent="0.3">
      <c r="J286" s="2" t="s">
        <v>27063</v>
      </c>
      <c r="K286" s="2" t="str">
        <f>'Gene Table'!D282</f>
        <v>TCEB1</v>
      </c>
      <c r="L286" s="29">
        <f>IF(ISNUMBER(Results!E282),Results!E282,NA())</f>
        <v>4.2963681404119139E-3</v>
      </c>
      <c r="M286" s="29">
        <f>IF(ISNUMBER(Results!F282),Results!F282,NA())</f>
        <v>9.4785519040038793</v>
      </c>
    </row>
    <row r="287" spans="10:13" ht="15" customHeight="1" x14ac:dyDescent="0.3">
      <c r="J287" s="2" t="s">
        <v>27064</v>
      </c>
      <c r="K287" s="2" t="str">
        <f>'Gene Table'!D283</f>
        <v>TCEB2</v>
      </c>
      <c r="L287" s="29">
        <f>IF(ISNUMBER(Results!E283),Results!E283,NA())</f>
        <v>3.5174327882434298E-2</v>
      </c>
      <c r="M287" s="29">
        <f>IF(ISNUMBER(Results!F283),Results!F283,NA())</f>
        <v>14.234632415128793</v>
      </c>
    </row>
    <row r="288" spans="10:13" ht="15" customHeight="1" x14ac:dyDescent="0.3">
      <c r="J288" s="2" t="s">
        <v>27065</v>
      </c>
      <c r="K288" s="2" t="str">
        <f>'Gene Table'!D284</f>
        <v>TNFAIP1</v>
      </c>
      <c r="L288" s="29">
        <f>IF(ISNUMBER(Results!E284),Results!E284,NA())</f>
        <v>1.2440510713724429E-4</v>
      </c>
      <c r="M288" s="29">
        <f>IF(ISNUMBER(Results!F284),Results!F284,NA())</f>
        <v>6.7006782823625545E-5</v>
      </c>
    </row>
    <row r="289" spans="10:13" ht="15" customHeight="1" x14ac:dyDescent="0.3">
      <c r="J289" s="2" t="s">
        <v>27066</v>
      </c>
      <c r="K289" s="2" t="str">
        <f>'Gene Table'!D285</f>
        <v>TNFAIP3</v>
      </c>
      <c r="L289" s="29">
        <f>IF(ISNUMBER(Results!E285),Results!E285,NA())</f>
        <v>1.7570041731824839E-3</v>
      </c>
      <c r="M289" s="29">
        <f>IF(ISNUMBER(Results!F285),Results!F285,NA())</f>
        <v>0.89378516235678673</v>
      </c>
    </row>
    <row r="290" spans="10:13" ht="15" customHeight="1" x14ac:dyDescent="0.3">
      <c r="J290" s="2" t="s">
        <v>27067</v>
      </c>
      <c r="K290" s="2" t="str">
        <f>'Gene Table'!D286</f>
        <v>TOPORS</v>
      </c>
      <c r="L290" s="29">
        <f>IF(ISNUMBER(Results!E286),Results!E286,NA())</f>
        <v>1.777419578283008E-3</v>
      </c>
      <c r="M290" s="29">
        <f>IF(ISNUMBER(Results!F286),Results!F286,NA())</f>
        <v>0.91891288347904998</v>
      </c>
    </row>
    <row r="291" spans="10:13" ht="15" customHeight="1" x14ac:dyDescent="0.3">
      <c r="J291" s="2" t="s">
        <v>27068</v>
      </c>
      <c r="K291" s="2" t="str">
        <f>'Gene Table'!D287</f>
        <v>TRAF2</v>
      </c>
      <c r="L291" s="29">
        <f>IF(ISNUMBER(Results!E287),Results!E287,NA())</f>
        <v>1.7856520070454497E-3</v>
      </c>
      <c r="M291" s="29">
        <f>IF(ISNUMBER(Results!F287),Results!F287,NA())</f>
        <v>0.84167392779128969</v>
      </c>
    </row>
    <row r="292" spans="10:13" ht="15" customHeight="1" x14ac:dyDescent="0.3">
      <c r="J292" s="2" t="s">
        <v>27069</v>
      </c>
      <c r="K292" s="2" t="str">
        <f>'Gene Table'!D288</f>
        <v>TRAF3</v>
      </c>
      <c r="L292" s="29">
        <f>IF(ISNUMBER(Results!E288),Results!E288,NA())</f>
        <v>7.7085042662970119E-3</v>
      </c>
      <c r="M292" s="29">
        <f>IF(ISNUMBER(Results!F288),Results!F288,NA())</f>
        <v>11.997539573782459</v>
      </c>
    </row>
    <row r="293" spans="10:13" ht="15" customHeight="1" x14ac:dyDescent="0.3">
      <c r="J293" s="2" t="s">
        <v>27070</v>
      </c>
      <c r="K293" s="2" t="str">
        <f>'Gene Table'!D289</f>
        <v>TRAF4</v>
      </c>
      <c r="L293" s="29">
        <f>IF(ISNUMBER(Results!E289),Results!E289,NA())</f>
        <v>2.8941057086694687E-3</v>
      </c>
      <c r="M293" s="29">
        <f>IF(ISNUMBER(Results!F289),Results!F289,NA())</f>
        <v>12.165018984992757</v>
      </c>
    </row>
    <row r="294" spans="10:13" ht="15" customHeight="1" x14ac:dyDescent="0.3">
      <c r="J294" s="2" t="s">
        <v>27071</v>
      </c>
      <c r="K294" s="2" t="str">
        <f>'Gene Table'!D290</f>
        <v>TRAF5</v>
      </c>
      <c r="L294" s="29">
        <f>IF(ISNUMBER(Results!E290),Results!E290,NA())</f>
        <v>6.9472930360377425E-3</v>
      </c>
      <c r="M294" s="29">
        <f>IF(ISNUMBER(Results!F290),Results!F290,NA())</f>
        <v>9.8810658222794725</v>
      </c>
    </row>
    <row r="295" spans="10:13" ht="15" customHeight="1" x14ac:dyDescent="0.3">
      <c r="J295" s="2" t="s">
        <v>27072</v>
      </c>
      <c r="K295" s="2" t="str">
        <f>'Gene Table'!D291</f>
        <v>TRAF6</v>
      </c>
      <c r="L295" s="29">
        <f>IF(ISNUMBER(Results!E291),Results!E291,NA())</f>
        <v>2.9373656288633344E-2</v>
      </c>
      <c r="M295" s="29">
        <f>IF(ISNUMBER(Results!F291),Results!F291,NA())</f>
        <v>3.9370570498556239E-3</v>
      </c>
    </row>
    <row r="296" spans="10:13" ht="15" customHeight="1" x14ac:dyDescent="0.3">
      <c r="J296" s="2" t="s">
        <v>27073</v>
      </c>
      <c r="K296" s="2" t="str">
        <f>'Gene Table'!D292</f>
        <v>TRAF7</v>
      </c>
      <c r="L296" s="29">
        <f>IF(ISNUMBER(Results!E292),Results!E292,NA())</f>
        <v>6.154801716713803E-4</v>
      </c>
      <c r="M296" s="29">
        <f>IF(ISNUMBER(Results!F292),Results!F292,NA())</f>
        <v>5.2260190352862467E-4</v>
      </c>
    </row>
    <row r="297" spans="10:13" ht="15" customHeight="1" x14ac:dyDescent="0.3">
      <c r="J297" s="2" t="s">
        <v>27074</v>
      </c>
      <c r="K297" s="2" t="str">
        <f>'Gene Table'!D293</f>
        <v>TRAIP</v>
      </c>
      <c r="L297" s="29">
        <f>IF(ISNUMBER(Results!E293),Results!E293,NA())</f>
        <v>3.1524007539028794E-3</v>
      </c>
      <c r="M297" s="29">
        <f>IF(ISNUMBER(Results!F293),Results!F293,NA())</f>
        <v>1.6347224535724435E-4</v>
      </c>
    </row>
    <row r="298" spans="10:13" ht="15" customHeight="1" x14ac:dyDescent="0.3">
      <c r="J298" s="2" t="s">
        <v>27075</v>
      </c>
      <c r="K298" s="2" t="str">
        <f>'Gene Table'!D294</f>
        <v>TRIM10</v>
      </c>
      <c r="L298" s="29">
        <f>IF(ISNUMBER(Results!E294),Results!E294,NA())</f>
        <v>3.2862698503934923E-3</v>
      </c>
      <c r="M298" s="29">
        <f>IF(ISNUMBER(Results!F294),Results!F294,NA())</f>
        <v>2.197270336409939E-4</v>
      </c>
    </row>
    <row r="299" spans="10:13" ht="15" customHeight="1" x14ac:dyDescent="0.3">
      <c r="J299" s="2" t="s">
        <v>27076</v>
      </c>
      <c r="K299" s="2" t="str">
        <f>'Gene Table'!D295</f>
        <v>TRIM11</v>
      </c>
      <c r="L299" s="29">
        <f>IF(ISNUMBER(Results!E295),Results!E295,NA())</f>
        <v>5.0672026364475986E-2</v>
      </c>
      <c r="M299" s="29">
        <f>IF(ISNUMBER(Results!F295),Results!F295,NA())</f>
        <v>6.7006782823625545E-5</v>
      </c>
    </row>
    <row r="300" spans="10:13" ht="15" customHeight="1" x14ac:dyDescent="0.3">
      <c r="J300" s="2" t="s">
        <v>27077</v>
      </c>
      <c r="K300" s="2" t="str">
        <f>'Gene Table'!D296</f>
        <v>TRIM13</v>
      </c>
      <c r="L300" s="29">
        <f>IF(ISNUMBER(Results!E296),Results!E296,NA())</f>
        <v>1.5617003001123732E-3</v>
      </c>
      <c r="M300" s="29">
        <f>IF(ISNUMBER(Results!F296),Results!F296,NA())</f>
        <v>4.9603810517501032E-3</v>
      </c>
    </row>
    <row r="301" spans="10:13" ht="15" customHeight="1" x14ac:dyDescent="0.3">
      <c r="J301" s="2" t="s">
        <v>27078</v>
      </c>
      <c r="K301" s="2" t="str">
        <f>'Gene Table'!D297</f>
        <v>TRIM17</v>
      </c>
      <c r="L301" s="29">
        <f>IF(ISNUMBER(Results!E297),Results!E297,NA())</f>
        <v>3.3047081233859708E-2</v>
      </c>
      <c r="M301" s="29">
        <f>IF(ISNUMBER(Results!F297),Results!F297,NA())</f>
        <v>6.7006782823625545E-5</v>
      </c>
    </row>
    <row r="302" spans="10:13" ht="15" customHeight="1" x14ac:dyDescent="0.3">
      <c r="J302" s="2" t="s">
        <v>27079</v>
      </c>
      <c r="K302" s="2" t="str">
        <f>'Gene Table'!D298</f>
        <v>TRIM2</v>
      </c>
      <c r="L302" s="29">
        <f>IF(ISNUMBER(Results!E298),Results!E298,NA())</f>
        <v>3.6498981081659963E-2</v>
      </c>
      <c r="M302" s="29">
        <f>IF(ISNUMBER(Results!F298),Results!F298,NA())</f>
        <v>1.4424515449362152E-2</v>
      </c>
    </row>
    <row r="303" spans="10:13" ht="15" customHeight="1" x14ac:dyDescent="0.3">
      <c r="J303" s="2" t="s">
        <v>27080</v>
      </c>
      <c r="K303" s="2" t="str">
        <f>'Gene Table'!D299</f>
        <v>TRIM22</v>
      </c>
      <c r="L303" s="29">
        <f>IF(ISNUMBER(Results!E299),Results!E299,NA())</f>
        <v>3.0905341136904158E-2</v>
      </c>
      <c r="M303" s="29">
        <f>IF(ISNUMBER(Results!F299),Results!F299,NA())</f>
        <v>4.3929483074770737E-2</v>
      </c>
    </row>
    <row r="304" spans="10:13" ht="15" customHeight="1" x14ac:dyDescent="0.3">
      <c r="J304" s="2" t="s">
        <v>27081</v>
      </c>
      <c r="K304" s="2" t="str">
        <f>'Gene Table'!D300</f>
        <v>TRIM23</v>
      </c>
      <c r="L304" s="29">
        <f>IF(ISNUMBER(Results!E300),Results!E300,NA())</f>
        <v>5.4813180798715E-2</v>
      </c>
      <c r="M304" s="29">
        <f>IF(ISNUMBER(Results!F300),Results!F300,NA())</f>
        <v>1.5459812868571114E-2</v>
      </c>
    </row>
    <row r="305" spans="10:13" ht="15" customHeight="1" x14ac:dyDescent="0.3">
      <c r="J305" s="2" t="s">
        <v>27082</v>
      </c>
      <c r="K305" s="2" t="str">
        <f>'Gene Table'!D301</f>
        <v>TRIM24</v>
      </c>
      <c r="L305" s="29">
        <f>IF(ISNUMBER(Results!E301),Results!E301,NA())</f>
        <v>3.2970814404074872E-2</v>
      </c>
      <c r="M305" s="29">
        <f>IF(ISNUMBER(Results!F301),Results!F301,NA())</f>
        <v>6.7006782823625545E-5</v>
      </c>
    </row>
    <row r="306" spans="10:13" ht="15" customHeight="1" x14ac:dyDescent="0.3">
      <c r="J306" s="2" t="s">
        <v>27083</v>
      </c>
      <c r="K306" s="2" t="str">
        <f>'Gene Table'!D302</f>
        <v>TRIM25</v>
      </c>
      <c r="L306" s="29">
        <f>IF(ISNUMBER(Results!E302),Results!E302,NA())</f>
        <v>2.1255794568843044E-2</v>
      </c>
      <c r="M306" s="29">
        <f>IF(ISNUMBER(Results!F302),Results!F302,NA())</f>
        <v>0.24621661072388754</v>
      </c>
    </row>
    <row r="307" spans="10:13" ht="15" customHeight="1" x14ac:dyDescent="0.3">
      <c r="J307" s="2" t="s">
        <v>27084</v>
      </c>
      <c r="K307" s="2" t="str">
        <f>'Gene Table'!D303</f>
        <v>TRIM26</v>
      </c>
      <c r="L307" s="29">
        <f>IF(ISNUMBER(Results!E303),Results!E303,NA())</f>
        <v>8.3496306434763061E-4</v>
      </c>
      <c r="M307" s="29">
        <f>IF(ISNUMBER(Results!F303),Results!F303,NA())</f>
        <v>1.5465416774762403E-4</v>
      </c>
    </row>
    <row r="308" spans="10:13" ht="15" customHeight="1" x14ac:dyDescent="0.3">
      <c r="J308" s="2" t="s">
        <v>27085</v>
      </c>
      <c r="K308" s="2" t="str">
        <f>'Gene Table'!D304</f>
        <v>TRIM27</v>
      </c>
      <c r="L308" s="29">
        <f>IF(ISNUMBER(Results!E304),Results!E304,NA())</f>
        <v>1.2832340108880577E-3</v>
      </c>
      <c r="M308" s="29">
        <f>IF(ISNUMBER(Results!F304),Results!F304,NA())</f>
        <v>1.2707783174854852E-4</v>
      </c>
    </row>
    <row r="309" spans="10:13" ht="15" customHeight="1" x14ac:dyDescent="0.3">
      <c r="J309" s="2" t="s">
        <v>27086</v>
      </c>
      <c r="K309" s="2" t="str">
        <f>'Gene Table'!D305</f>
        <v>TRIM28</v>
      </c>
      <c r="L309" s="29">
        <f>IF(ISNUMBER(Results!E305),Results!E305,NA())</f>
        <v>5.2096610929998483E-2</v>
      </c>
      <c r="M309" s="29">
        <f>IF(ISNUMBER(Results!F305),Results!F305,NA())</f>
        <v>5.4965366081736806E-2</v>
      </c>
    </row>
    <row r="310" spans="10:13" ht="15" customHeight="1" x14ac:dyDescent="0.3">
      <c r="J310" s="2" t="s">
        <v>27087</v>
      </c>
      <c r="K310" s="2" t="str">
        <f>'Gene Table'!D306</f>
        <v>TRIM3</v>
      </c>
      <c r="L310" s="29">
        <f>IF(ISNUMBER(Results!E306),Results!E306,NA())</f>
        <v>6.885877303811728E-5</v>
      </c>
      <c r="M310" s="29">
        <f>IF(ISNUMBER(Results!F306),Results!F306,NA())</f>
        <v>6.7006782823625545E-5</v>
      </c>
    </row>
    <row r="311" spans="10:13" ht="15" customHeight="1" x14ac:dyDescent="0.3">
      <c r="J311" s="2" t="s">
        <v>27088</v>
      </c>
      <c r="K311" s="2" t="str">
        <f>'Gene Table'!D307</f>
        <v>TRIM31</v>
      </c>
      <c r="L311" s="29">
        <f>IF(ISNUMBER(Results!E307),Results!E307,NA())</f>
        <v>2.2789654393584857E-4</v>
      </c>
      <c r="M311" s="29">
        <f>IF(ISNUMBER(Results!F307),Results!F307,NA())</f>
        <v>6.7006782823625545E-5</v>
      </c>
    </row>
    <row r="312" spans="10:13" ht="15" customHeight="1" x14ac:dyDescent="0.3">
      <c r="J312" s="2" t="s">
        <v>27089</v>
      </c>
      <c r="K312" s="2" t="str">
        <f>'Gene Table'!D308</f>
        <v>TRIM32</v>
      </c>
      <c r="L312" s="29">
        <f>IF(ISNUMBER(Results!E308),Results!E308,NA())</f>
        <v>5.8575896966894464E-5</v>
      </c>
      <c r="M312" s="29">
        <f>IF(ISNUMBER(Results!F308),Results!F308,NA())</f>
        <v>6.7006782823625545E-5</v>
      </c>
    </row>
    <row r="313" spans="10:13" ht="15" customHeight="1" x14ac:dyDescent="0.3">
      <c r="J313" s="2" t="s">
        <v>27090</v>
      </c>
      <c r="K313" s="2" t="str">
        <f>'Gene Table'!D309</f>
        <v>TRIM33</v>
      </c>
      <c r="L313" s="29">
        <f>IF(ISNUMBER(Results!E309),Results!E309,NA())</f>
        <v>2.2948168975494784E-4</v>
      </c>
      <c r="M313" s="29">
        <f>IF(ISNUMBER(Results!F309),Results!F309,NA())</f>
        <v>1.0345803624602997E-4</v>
      </c>
    </row>
    <row r="314" spans="10:13" ht="15" customHeight="1" x14ac:dyDescent="0.3">
      <c r="J314" s="2" t="s">
        <v>27091</v>
      </c>
      <c r="K314" s="2" t="str">
        <f>'Gene Table'!D310</f>
        <v>TRIM36</v>
      </c>
      <c r="L314" s="29">
        <f>IF(ISNUMBER(Results!E310),Results!E310,NA())</f>
        <v>3.1203597734449597E-4</v>
      </c>
      <c r="M314" s="29">
        <f>IF(ISNUMBER(Results!F310),Results!F310,NA())</f>
        <v>3.057556262490704E-4</v>
      </c>
    </row>
    <row r="315" spans="10:13" ht="15" customHeight="1" x14ac:dyDescent="0.3">
      <c r="J315" s="2" t="s">
        <v>27092</v>
      </c>
      <c r="K315" s="2" t="str">
        <f>'Gene Table'!D311</f>
        <v>TRIM37</v>
      </c>
      <c r="L315" s="29">
        <f>IF(ISNUMBER(Results!E311),Results!E311,NA())</f>
        <v>7.278496535221143E-5</v>
      </c>
      <c r="M315" s="29">
        <f>IF(ISNUMBER(Results!F311),Results!F311,NA())</f>
        <v>6.7006782823625545E-5</v>
      </c>
    </row>
    <row r="316" spans="10:13" ht="15" customHeight="1" x14ac:dyDescent="0.3">
      <c r="J316" s="2" t="s">
        <v>27093</v>
      </c>
      <c r="K316" s="2" t="str">
        <f>'Gene Table'!D312</f>
        <v>TRIM38</v>
      </c>
      <c r="L316" s="29">
        <f>IF(ISNUMBER(Results!E312),Results!E312,NA())</f>
        <v>8.1887342827286494E-5</v>
      </c>
      <c r="M316" s="29">
        <f>IF(ISNUMBER(Results!F312),Results!F312,NA())</f>
        <v>6.7006782823625545E-5</v>
      </c>
    </row>
    <row r="317" spans="10:13" ht="15" customHeight="1" x14ac:dyDescent="0.3">
      <c r="J317" s="2" t="s">
        <v>27094</v>
      </c>
      <c r="K317" s="2" t="str">
        <f>'Gene Table'!D313</f>
        <v>TRIM39</v>
      </c>
      <c r="L317" s="29">
        <f>IF(ISNUMBER(Results!E313),Results!E313,NA())</f>
        <v>6.7286036488347614E-5</v>
      </c>
      <c r="M317" s="29">
        <f>IF(ISNUMBER(Results!F313),Results!F313,NA())</f>
        <v>6.9691070113619575E-5</v>
      </c>
    </row>
    <row r="318" spans="10:13" ht="15" customHeight="1" x14ac:dyDescent="0.3">
      <c r="J318" s="2" t="s">
        <v>27095</v>
      </c>
      <c r="K318" s="2" t="str">
        <f>'Gene Table'!D314</f>
        <v>TRIM4</v>
      </c>
      <c r="L318" s="29">
        <f>IF(ISNUMBER(Results!E314),Results!E314,NA())</f>
        <v>1.6226805898387093E-4</v>
      </c>
      <c r="M318" s="29">
        <f>IF(ISNUMBER(Results!F314),Results!F314,NA())</f>
        <v>2.7392563489109425E-3</v>
      </c>
    </row>
    <row r="319" spans="10:13" ht="15" customHeight="1" x14ac:dyDescent="0.3">
      <c r="J319" s="2" t="s">
        <v>27096</v>
      </c>
      <c r="K319" s="2" t="str">
        <f>'Gene Table'!D315</f>
        <v>TRIM40</v>
      </c>
      <c r="L319" s="29">
        <f>IF(ISNUMBER(Results!E315),Results!E315,NA())</f>
        <v>5.8575896966894464E-5</v>
      </c>
      <c r="M319" s="29">
        <f>IF(ISNUMBER(Results!F315),Results!F315,NA())</f>
        <v>6.7006782823625545E-5</v>
      </c>
    </row>
    <row r="320" spans="10:13" ht="15" customHeight="1" x14ac:dyDescent="0.3">
      <c r="J320" s="2" t="s">
        <v>27097</v>
      </c>
      <c r="K320" s="2" t="str">
        <f>'Gene Table'!D316</f>
        <v>TRIM41</v>
      </c>
      <c r="L320" s="29">
        <f>IF(ISNUMBER(Results!E316),Results!E316,NA())</f>
        <v>8.7042040614938691E-4</v>
      </c>
      <c r="M320" s="29">
        <f>IF(ISNUMBER(Results!F316),Results!F316,NA())</f>
        <v>4.085325276445664E-3</v>
      </c>
    </row>
    <row r="321" spans="10:13" ht="15" customHeight="1" x14ac:dyDescent="0.3">
      <c r="J321" s="2" t="s">
        <v>27098</v>
      </c>
      <c r="K321" s="2" t="str">
        <f>'Gene Table'!D317</f>
        <v>TRIM44</v>
      </c>
      <c r="L321" s="29">
        <f>IF(ISNUMBER(Results!E317),Results!E317,NA())</f>
        <v>165.49762079407552</v>
      </c>
      <c r="M321" s="29">
        <f>IF(ISNUMBER(Results!F317),Results!F317,NA())</f>
        <v>0.41217626441425131</v>
      </c>
    </row>
    <row r="322" spans="10:13" ht="15" customHeight="1" x14ac:dyDescent="0.3">
      <c r="J322" s="2" t="s">
        <v>27099</v>
      </c>
      <c r="K322" s="2" t="str">
        <f>'Gene Table'!D318</f>
        <v>TRIM45</v>
      </c>
      <c r="L322" s="29">
        <f>IF(ISNUMBER(Results!E318),Results!E318,NA())</f>
        <v>3.1018256963267258E-3</v>
      </c>
      <c r="M322" s="29">
        <f>IF(ISNUMBER(Results!F318),Results!F318,NA())</f>
        <v>6.5000506108373497E-3</v>
      </c>
    </row>
    <row r="323" spans="10:13" ht="15" customHeight="1" x14ac:dyDescent="0.3">
      <c r="J323" s="2" t="s">
        <v>27100</v>
      </c>
      <c r="K323" s="2" t="str">
        <f>'Gene Table'!D319</f>
        <v>TRIM48</v>
      </c>
      <c r="L323" s="29">
        <f>IF(ISNUMBER(Results!E319),Results!E319,NA())</f>
        <v>0.71235419929062138</v>
      </c>
      <c r="M323" s="29">
        <f>IF(ISNUMBER(Results!F319),Results!F319,NA())</f>
        <v>1.486434806768437E-2</v>
      </c>
    </row>
    <row r="324" spans="10:13" ht="15" customHeight="1" x14ac:dyDescent="0.3">
      <c r="J324" s="2" t="s">
        <v>27101</v>
      </c>
      <c r="K324" s="2" t="str">
        <f>'Gene Table'!D320</f>
        <v>TRIM5</v>
      </c>
      <c r="L324" s="29">
        <f>IF(ISNUMBER(Results!E320),Results!E320,NA())</f>
        <v>0.10275876298486139</v>
      </c>
      <c r="M324" s="29">
        <f>IF(ISNUMBER(Results!F320),Results!F320,NA())</f>
        <v>9.8426426246390575E-4</v>
      </c>
    </row>
    <row r="325" spans="10:13" ht="15" customHeight="1" x14ac:dyDescent="0.3">
      <c r="J325" s="2" t="s">
        <v>27102</v>
      </c>
      <c r="K325" s="2" t="str">
        <f>'Gene Table'!D321</f>
        <v>TRIM52</v>
      </c>
      <c r="L325" s="29">
        <f>IF(ISNUMBER(Results!E321),Results!E321,NA())</f>
        <v>1.3114742878776869E-2</v>
      </c>
      <c r="M325" s="29">
        <f>IF(ISNUMBER(Results!F321),Results!F321,NA())</f>
        <v>1.5037063472683822E-2</v>
      </c>
    </row>
    <row r="326" spans="10:13" ht="15" customHeight="1" x14ac:dyDescent="0.3">
      <c r="J326" s="2" t="s">
        <v>27103</v>
      </c>
      <c r="K326" s="2" t="str">
        <f>'Gene Table'!D322</f>
        <v>TRIM54</v>
      </c>
      <c r="L326" s="29">
        <f>IF(ISNUMBER(Results!E322),Results!E322,NA())</f>
        <v>5.8575896966894464E-5</v>
      </c>
      <c r="M326" s="29">
        <f>IF(ISNUMBER(Results!F322),Results!F322,NA())</f>
        <v>3.261899605444581E-4</v>
      </c>
    </row>
    <row r="327" spans="10:13" ht="15" customHeight="1" x14ac:dyDescent="0.3">
      <c r="J327" s="2" t="s">
        <v>27104</v>
      </c>
      <c r="K327" s="2" t="str">
        <f>'Gene Table'!D323</f>
        <v>TRIM56</v>
      </c>
      <c r="L327" s="29">
        <f>IF(ISNUMBER(Results!E323),Results!E323,NA())</f>
        <v>0.92916067425091387</v>
      </c>
      <c r="M327" s="29">
        <f>IF(ISNUMBER(Results!F323),Results!F323,NA())</f>
        <v>3.0717178675645205E-4</v>
      </c>
    </row>
    <row r="328" spans="10:13" ht="15" customHeight="1" x14ac:dyDescent="0.3">
      <c r="J328" s="2" t="s">
        <v>27105</v>
      </c>
      <c r="K328" s="2" t="str">
        <f>'Gene Table'!D324</f>
        <v>TRIM61</v>
      </c>
      <c r="L328" s="29">
        <f>IF(ISNUMBER(Results!E324),Results!E324,NA())</f>
        <v>0.16050238791336008</v>
      </c>
      <c r="M328" s="29">
        <f>IF(ISNUMBER(Results!F324),Results!F324,NA())</f>
        <v>0.20561251717811607</v>
      </c>
    </row>
    <row r="329" spans="10:13" ht="15" customHeight="1" x14ac:dyDescent="0.3">
      <c r="J329" s="2" t="s">
        <v>27106</v>
      </c>
      <c r="K329" s="2" t="str">
        <f>'Gene Table'!D325</f>
        <v>TRIM62</v>
      </c>
      <c r="L329" s="29">
        <f>IF(ISNUMBER(Results!E325),Results!E325,NA())</f>
        <v>2.7253678197520239E-3</v>
      </c>
      <c r="M329" s="29">
        <f>IF(ISNUMBER(Results!F325),Results!F325,NA())</f>
        <v>1.171634724002195E-2</v>
      </c>
    </row>
    <row r="330" spans="10:13" ht="15" customHeight="1" x14ac:dyDescent="0.3">
      <c r="J330" s="2" t="s">
        <v>27107</v>
      </c>
      <c r="K330" s="2" t="str">
        <f>'Gene Table'!D326</f>
        <v>TRIM63</v>
      </c>
      <c r="L330" s="29">
        <f>IF(ISNUMBER(Results!E326),Results!E326,NA())</f>
        <v>0.16693210296211214</v>
      </c>
      <c r="M330" s="29">
        <f>IF(ISNUMBER(Results!F326),Results!F326,NA())</f>
        <v>0.46158449437958859</v>
      </c>
    </row>
    <row r="331" spans="10:13" ht="15" customHeight="1" x14ac:dyDescent="0.3">
      <c r="J331" s="2" t="s">
        <v>27108</v>
      </c>
      <c r="K331" s="2" t="str">
        <f>'Gene Table'!D327</f>
        <v>TRIM64</v>
      </c>
      <c r="L331" s="29">
        <f>IF(ISNUMBER(Results!E327),Results!E327,NA())</f>
        <v>0.67392813741598179</v>
      </c>
      <c r="M331" s="29">
        <f>IF(ISNUMBER(Results!F327),Results!F327,NA())</f>
        <v>1.1612771927878396E-4</v>
      </c>
    </row>
    <row r="332" spans="10:13" ht="15" customHeight="1" x14ac:dyDescent="0.3">
      <c r="J332" s="2" t="s">
        <v>27109</v>
      </c>
      <c r="K332" s="2" t="str">
        <f>'Gene Table'!D328</f>
        <v>TRIM67</v>
      </c>
      <c r="L332" s="29">
        <f>IF(ISNUMBER(Results!E328),Results!E328,NA())</f>
        <v>5.8575896966894464E-5</v>
      </c>
      <c r="M332" s="29">
        <f>IF(ISNUMBER(Results!F328),Results!F328,NA())</f>
        <v>6.7006782823625545E-5</v>
      </c>
    </row>
    <row r="333" spans="10:13" ht="15" customHeight="1" x14ac:dyDescent="0.3">
      <c r="J333" s="2" t="s">
        <v>27110</v>
      </c>
      <c r="K333" s="2" t="str">
        <f>'Gene Table'!D329</f>
        <v>TRIM68</v>
      </c>
      <c r="L333" s="29">
        <f>IF(ISNUMBER(Results!E329),Results!E329,NA())</f>
        <v>4.3563432046385183E-3</v>
      </c>
      <c r="M333" s="29">
        <f>IF(ISNUMBER(Results!F329),Results!F329,NA())</f>
        <v>8.8588388772879254E-3</v>
      </c>
    </row>
    <row r="334" spans="10:13" ht="15" customHeight="1" x14ac:dyDescent="0.3">
      <c r="J334" s="2" t="s">
        <v>27111</v>
      </c>
      <c r="K334" s="2" t="str">
        <f>'Gene Table'!D330</f>
        <v>TRIM71</v>
      </c>
      <c r="L334" s="29">
        <f>IF(ISNUMBER(Results!E330),Results!E330,NA())</f>
        <v>5.8575896966894464E-5</v>
      </c>
      <c r="M334" s="29">
        <f>IF(ISNUMBER(Results!F330),Results!F330,NA())</f>
        <v>6.7006782823625545E-5</v>
      </c>
    </row>
    <row r="335" spans="10:13" ht="15" customHeight="1" x14ac:dyDescent="0.3">
      <c r="J335" s="2" t="s">
        <v>27112</v>
      </c>
      <c r="K335" s="2" t="str">
        <f>'Gene Table'!D331</f>
        <v>TRIM72</v>
      </c>
      <c r="L335" s="29">
        <f>IF(ISNUMBER(Results!E331),Results!E331,NA())</f>
        <v>3.410029652866263E-3</v>
      </c>
      <c r="M335" s="29">
        <f>IF(ISNUMBER(Results!F331),Results!F331,NA())</f>
        <v>5.9399506762660018E-3</v>
      </c>
    </row>
    <row r="336" spans="10:13" ht="15" customHeight="1" x14ac:dyDescent="0.3">
      <c r="J336" s="2" t="s">
        <v>27113</v>
      </c>
      <c r="K336" s="2" t="str">
        <f>'Gene Table'!D332</f>
        <v>TRIM73</v>
      </c>
      <c r="L336" s="29">
        <f>IF(ISNUMBER(Results!E332),Results!E332,NA())</f>
        <v>8.1134029491935613E-5</v>
      </c>
      <c r="M336" s="29">
        <f>IF(ISNUMBER(Results!F332),Results!F332,NA())</f>
        <v>4.7427123805743776E-4</v>
      </c>
    </row>
    <row r="337" spans="10:13" ht="15" customHeight="1" x14ac:dyDescent="0.3">
      <c r="J337" s="2" t="s">
        <v>27114</v>
      </c>
      <c r="K337" s="2" t="str">
        <f>'Gene Table'!D333</f>
        <v>TRIM74</v>
      </c>
      <c r="L337" s="29">
        <f>IF(ISNUMBER(Results!E333),Results!E333,NA())</f>
        <v>9.9718154976129167E-2</v>
      </c>
      <c r="M337" s="29">
        <f>IF(ISNUMBER(Results!F333),Results!F333,NA())</f>
        <v>2.1704587437636134</v>
      </c>
    </row>
    <row r="338" spans="10:13" ht="15" customHeight="1" x14ac:dyDescent="0.3">
      <c r="J338" s="2" t="s">
        <v>27115</v>
      </c>
      <c r="K338" s="2" t="str">
        <f>'Gene Table'!D334</f>
        <v>TRIM75P</v>
      </c>
      <c r="L338" s="29">
        <f>IF(ISNUMBER(Results!E334),Results!E334,NA())</f>
        <v>4.8478105944157885</v>
      </c>
      <c r="M338" s="29">
        <f>IF(ISNUMBER(Results!F334),Results!F334,NA())</f>
        <v>45.192140940312157</v>
      </c>
    </row>
    <row r="339" spans="10:13" ht="15" customHeight="1" x14ac:dyDescent="0.3">
      <c r="J339" s="2" t="s">
        <v>27116</v>
      </c>
      <c r="K339" s="2" t="str">
        <f>'Gene Table'!D335</f>
        <v>TRIM8</v>
      </c>
      <c r="L339" s="29">
        <f>IF(ISNUMBER(Results!E335),Results!E335,NA())</f>
        <v>5.8575896966894464E-5</v>
      </c>
      <c r="M339" s="29">
        <f>IF(ISNUMBER(Results!F335),Results!F335,NA())</f>
        <v>6.7006782823625545E-5</v>
      </c>
    </row>
    <row r="340" spans="10:13" ht="15" customHeight="1" x14ac:dyDescent="0.3">
      <c r="J340" s="2" t="s">
        <v>27117</v>
      </c>
      <c r="K340" s="2" t="str">
        <f>'Gene Table'!D336</f>
        <v>TRIM9</v>
      </c>
      <c r="L340" s="29">
        <f>IF(ISNUMBER(Results!E336),Results!E336,NA())</f>
        <v>8.3771003241158038E-3</v>
      </c>
      <c r="M340" s="29">
        <f>IF(ISNUMBER(Results!F336),Results!F336,NA())</f>
        <v>4.6928064246809422E-3</v>
      </c>
    </row>
    <row r="341" spans="10:13" ht="15" customHeight="1" x14ac:dyDescent="0.3">
      <c r="J341" s="2" t="s">
        <v>27118</v>
      </c>
      <c r="K341" s="2" t="str">
        <f>'Gene Table'!D337</f>
        <v>TRIML1</v>
      </c>
      <c r="L341" s="29">
        <f>IF(ISNUMBER(Results!E337),Results!E337,NA())</f>
        <v>1.5401999105879157E-3</v>
      </c>
      <c r="M341" s="29">
        <f>IF(ISNUMBER(Results!F337),Results!F337,NA())</f>
        <v>2.5974889612243443E-3</v>
      </c>
    </row>
    <row r="342" spans="10:13" ht="15" customHeight="1" x14ac:dyDescent="0.3">
      <c r="J342" s="2" t="s">
        <v>27119</v>
      </c>
      <c r="K342" s="2" t="str">
        <f>'Gene Table'!D338</f>
        <v>TRIP12</v>
      </c>
      <c r="L342" s="29">
        <f>IF(ISNUMBER(Results!E338),Results!E338,NA())</f>
        <v>8.1698361295370157E-5</v>
      </c>
      <c r="M342" s="29">
        <f>IF(ISNUMBER(Results!F338),Results!F338,NA())</f>
        <v>1.197853065798965E-3</v>
      </c>
    </row>
    <row r="343" spans="10:13" ht="15" customHeight="1" x14ac:dyDescent="0.3">
      <c r="J343" s="2" t="s">
        <v>27120</v>
      </c>
      <c r="K343" s="2" t="str">
        <f>'Gene Table'!D339</f>
        <v>TSPAN17</v>
      </c>
      <c r="L343" s="29">
        <f>IF(ISNUMBER(Results!E339),Results!E339,NA())</f>
        <v>2.2166470095736455E-4</v>
      </c>
      <c r="M343" s="29">
        <f>IF(ISNUMBER(Results!F339),Results!F339,NA())</f>
        <v>1.5900208821131859E-4</v>
      </c>
    </row>
    <row r="344" spans="10:13" ht="15" customHeight="1" x14ac:dyDescent="0.3">
      <c r="J344" s="2" t="s">
        <v>27121</v>
      </c>
      <c r="K344" s="2" t="str">
        <f>'Gene Table'!D340</f>
        <v>TTC3</v>
      </c>
      <c r="L344" s="29">
        <f>IF(ISNUMBER(Results!E340),Results!E340,NA())</f>
        <v>2.3237436960221393E-3</v>
      </c>
      <c r="M344" s="29">
        <f>IF(ISNUMBER(Results!F340),Results!F340,NA())</f>
        <v>8.1706505528913367E-3</v>
      </c>
    </row>
    <row r="345" spans="10:13" ht="15" customHeight="1" x14ac:dyDescent="0.3">
      <c r="J345" s="2" t="s">
        <v>27122</v>
      </c>
      <c r="K345" s="2" t="str">
        <f>'Gene Table'!D341</f>
        <v>UBB</v>
      </c>
      <c r="L345" s="29">
        <f>IF(ISNUMBER(Results!E341),Results!E341,NA())</f>
        <v>78.829661077151457</v>
      </c>
      <c r="M345" s="29">
        <f>IF(ISNUMBER(Results!F341),Results!F341,NA())</f>
        <v>2.1591312593822404E-3</v>
      </c>
    </row>
    <row r="346" spans="10:13" ht="15" customHeight="1" x14ac:dyDescent="0.3">
      <c r="J346" s="2" t="s">
        <v>27123</v>
      </c>
      <c r="K346" s="2" t="str">
        <f>'Gene Table'!D342</f>
        <v>UBC</v>
      </c>
      <c r="L346" s="29">
        <f>IF(ISNUMBER(Results!E342),Results!E342,NA())</f>
        <v>5.572709875255776E-4</v>
      </c>
      <c r="M346" s="29">
        <f>IF(ISNUMBER(Results!F342),Results!F342,NA())</f>
        <v>3.6444784748460853E-4</v>
      </c>
    </row>
    <row r="347" spans="10:13" ht="15" customHeight="1" x14ac:dyDescent="0.3">
      <c r="J347" s="2" t="s">
        <v>27124</v>
      </c>
      <c r="K347" s="2" t="str">
        <f>'Gene Table'!D343</f>
        <v>UBE3A</v>
      </c>
      <c r="L347" s="29">
        <f>IF(ISNUMBER(Results!E343),Results!E343,NA())</f>
        <v>2.2720585295733726</v>
      </c>
      <c r="M347" s="29">
        <f>IF(ISNUMBER(Results!F343),Results!F343,NA())</f>
        <v>1.9549309051595473E-3</v>
      </c>
    </row>
    <row r="348" spans="10:13" ht="15" customHeight="1" x14ac:dyDescent="0.3">
      <c r="J348" s="2" t="s">
        <v>27125</v>
      </c>
      <c r="K348" s="2" t="str">
        <f>'Gene Table'!D344</f>
        <v>UBE3B</v>
      </c>
      <c r="L348" s="29">
        <f>IF(ISNUMBER(Results!E344),Results!E344,NA())</f>
        <v>0.91003882408089964</v>
      </c>
      <c r="M348" s="29">
        <f>IF(ISNUMBER(Results!F344),Results!F344,NA())</f>
        <v>1.2133920068824265E-4</v>
      </c>
    </row>
    <row r="349" spans="10:13" ht="15" customHeight="1" x14ac:dyDescent="0.3">
      <c r="J349" s="2" t="s">
        <v>27126</v>
      </c>
      <c r="K349" s="2" t="str">
        <f>'Gene Table'!D345</f>
        <v>UBE3C</v>
      </c>
      <c r="L349" s="29">
        <f>IF(ISNUMBER(Results!E345),Results!E345,NA())</f>
        <v>6.1383724703962021E-2</v>
      </c>
      <c r="M349" s="29">
        <f>IF(ISNUMBER(Results!F345),Results!F345,NA())</f>
        <v>6.6124711513748158E-2</v>
      </c>
    </row>
    <row r="350" spans="10:13" ht="15" customHeight="1" x14ac:dyDescent="0.3">
      <c r="J350" s="2" t="s">
        <v>27127</v>
      </c>
      <c r="K350" s="2" t="str">
        <f>'Gene Table'!D346</f>
        <v>UBE4A</v>
      </c>
      <c r="L350" s="29">
        <f>IF(ISNUMBER(Results!E346),Results!E346,NA())</f>
        <v>2.6585998783917462</v>
      </c>
      <c r="M350" s="29">
        <f>IF(ISNUMBER(Results!F346),Results!F346,NA())</f>
        <v>9.1111961871152188E-5</v>
      </c>
    </row>
    <row r="351" spans="10:13" ht="15" customHeight="1" x14ac:dyDescent="0.3">
      <c r="J351" s="2" t="s">
        <v>27128</v>
      </c>
      <c r="K351" s="2" t="str">
        <f>'Gene Table'!D347</f>
        <v>UBE4B</v>
      </c>
      <c r="L351" s="29">
        <f>IF(ISNUMBER(Results!E347),Results!E347,NA())</f>
        <v>4.6969113997303549E-4</v>
      </c>
      <c r="M351" s="29">
        <f>IF(ISNUMBER(Results!F347),Results!F347,NA())</f>
        <v>4.3340397327612236E-4</v>
      </c>
    </row>
    <row r="352" spans="10:13" ht="15" customHeight="1" x14ac:dyDescent="0.3">
      <c r="J352" s="2" t="s">
        <v>27129</v>
      </c>
      <c r="K352" s="2" t="str">
        <f>'Gene Table'!D348</f>
        <v>UBR1</v>
      </c>
      <c r="L352" s="29">
        <f>IF(ISNUMBER(Results!E348),Results!E348,NA())</f>
        <v>0.5190696352715285</v>
      </c>
      <c r="M352" s="29">
        <f>IF(ISNUMBER(Results!F348),Results!F348,NA())</f>
        <v>3.2575431399412651E-3</v>
      </c>
    </row>
    <row r="353" spans="10:13" ht="15" customHeight="1" x14ac:dyDescent="0.3">
      <c r="J353" s="2" t="s">
        <v>27130</v>
      </c>
      <c r="K353" s="2" t="str">
        <f>'Gene Table'!D349</f>
        <v>UBR2</v>
      </c>
      <c r="L353" s="29">
        <f>IF(ISNUMBER(Results!E349),Results!E349,NA())</f>
        <v>4.5023139689515892</v>
      </c>
      <c r="M353" s="29">
        <f>IF(ISNUMBER(Results!F349),Results!F349,NA())</f>
        <v>2.3916395935522483</v>
      </c>
    </row>
    <row r="354" spans="10:13" ht="15" customHeight="1" x14ac:dyDescent="0.3">
      <c r="J354" s="2" t="s">
        <v>27131</v>
      </c>
      <c r="K354" s="2" t="str">
        <f>'Gene Table'!D350</f>
        <v>UBR3</v>
      </c>
      <c r="L354" s="29">
        <f>IF(ISNUMBER(Results!E350),Results!E350,NA())</f>
        <v>0.12448121913680735</v>
      </c>
      <c r="M354" s="29">
        <f>IF(ISNUMBER(Results!F350),Results!F350,NA())</f>
        <v>0.10618608786200616</v>
      </c>
    </row>
    <row r="355" spans="10:13" ht="15" customHeight="1" x14ac:dyDescent="0.3">
      <c r="J355" s="2" t="s">
        <v>27132</v>
      </c>
      <c r="K355" s="2" t="str">
        <f>'Gene Table'!D351</f>
        <v>UBR4</v>
      </c>
      <c r="L355" s="29">
        <f>IF(ISNUMBER(Results!E351),Results!E351,NA())</f>
        <v>70.717727027194414</v>
      </c>
      <c r="M355" s="29">
        <f>IF(ISNUMBER(Results!F351),Results!F351,NA())</f>
        <v>73.414849550474571</v>
      </c>
    </row>
    <row r="356" spans="10:13" ht="15" customHeight="1" x14ac:dyDescent="0.3">
      <c r="J356" s="2" t="s">
        <v>27133</v>
      </c>
      <c r="K356" s="2" t="str">
        <f>'Gene Table'!D352</f>
        <v>UBR5</v>
      </c>
      <c r="L356" s="29">
        <f>IF(ISNUMBER(Results!E352),Results!E352,NA())</f>
        <v>0.17083395590754297</v>
      </c>
      <c r="M356" s="29">
        <f>IF(ISNUMBER(Results!F352),Results!F352,NA())</f>
        <v>6.7006782823625545E-5</v>
      </c>
    </row>
    <row r="357" spans="10:13" ht="15" customHeight="1" x14ac:dyDescent="0.3">
      <c r="J357" s="2" t="s">
        <v>27134</v>
      </c>
      <c r="K357" s="2" t="str">
        <f>'Gene Table'!D353</f>
        <v>UBR7</v>
      </c>
      <c r="L357" s="29">
        <f>IF(ISNUMBER(Results!E353),Results!E353,NA())</f>
        <v>5.8575896966894464E-5</v>
      </c>
      <c r="M357" s="29">
        <f>IF(ISNUMBER(Results!F353),Results!F353,NA())</f>
        <v>6.7006782823625545E-5</v>
      </c>
    </row>
    <row r="358" spans="10:13" ht="15" customHeight="1" x14ac:dyDescent="0.3">
      <c r="J358" s="2" t="s">
        <v>27135</v>
      </c>
      <c r="K358" s="2" t="str">
        <f>'Gene Table'!D354</f>
        <v>UHRF2</v>
      </c>
      <c r="L358" s="29">
        <f>IF(ISNUMBER(Results!E354),Results!E354,NA())</f>
        <v>0.6273460332281604</v>
      </c>
      <c r="M358" s="29">
        <f>IF(ISNUMBER(Results!F354),Results!F354,NA())</f>
        <v>0.24059301556294108</v>
      </c>
    </row>
    <row r="359" spans="10:13" ht="15" customHeight="1" x14ac:dyDescent="0.3">
      <c r="J359" s="2" t="s">
        <v>27136</v>
      </c>
      <c r="K359" s="2" t="str">
        <f>'Gene Table'!D355</f>
        <v>UNK</v>
      </c>
      <c r="L359" s="29">
        <f>IF(ISNUMBER(Results!E355),Results!E355,NA())</f>
        <v>5.8575896966894464E-5</v>
      </c>
      <c r="M359" s="29">
        <f>IF(ISNUMBER(Results!F355),Results!F355,NA())</f>
        <v>6.7006782823625545E-5</v>
      </c>
    </row>
    <row r="360" spans="10:13" ht="15" customHeight="1" x14ac:dyDescent="0.3">
      <c r="J360" s="2" t="s">
        <v>27137</v>
      </c>
      <c r="K360" s="2" t="str">
        <f>'Gene Table'!D356</f>
        <v>VHL</v>
      </c>
      <c r="L360" s="29">
        <f>IF(ISNUMBER(Results!E356),Results!E356,NA())</f>
        <v>0.42161555512505666</v>
      </c>
      <c r="M360" s="29">
        <f>IF(ISNUMBER(Results!F356),Results!F356,NA())</f>
        <v>6.5819855374463374E-2</v>
      </c>
    </row>
    <row r="361" spans="10:13" ht="15" customHeight="1" x14ac:dyDescent="0.3">
      <c r="J361" s="2" t="s">
        <v>27138</v>
      </c>
      <c r="K361" s="2" t="str">
        <f>'Gene Table'!D357</f>
        <v>VprBP</v>
      </c>
      <c r="L361" s="29">
        <f>IF(ISNUMBER(Results!E357),Results!E357,NA())</f>
        <v>0.41103505193944562</v>
      </c>
      <c r="M361" s="29">
        <f>IF(ISNUMBER(Results!F357),Results!F357,NA())</f>
        <v>0.794434400096105</v>
      </c>
    </row>
    <row r="362" spans="10:13" ht="15" customHeight="1" x14ac:dyDescent="0.3">
      <c r="J362" s="2" t="s">
        <v>27139</v>
      </c>
      <c r="K362" s="2" t="str">
        <f>'Gene Table'!D358</f>
        <v>VPS11</v>
      </c>
      <c r="L362" s="29">
        <f>IF(ISNUMBER(Results!E358),Results!E358,NA())</f>
        <v>5.8575896966894464E-5</v>
      </c>
      <c r="M362" s="29">
        <f>IF(ISNUMBER(Results!F358),Results!F358,NA())</f>
        <v>6.7006782823625545E-5</v>
      </c>
    </row>
    <row r="363" spans="10:13" ht="15" customHeight="1" x14ac:dyDescent="0.3">
      <c r="J363" s="2" t="s">
        <v>27140</v>
      </c>
      <c r="K363" s="2" t="str">
        <f>'Gene Table'!D359</f>
        <v>VPS18</v>
      </c>
      <c r="L363" s="29">
        <f>IF(ISNUMBER(Results!E359),Results!E359,NA())</f>
        <v>0.10662862297454856</v>
      </c>
      <c r="M363" s="29">
        <f>IF(ISNUMBER(Results!F359),Results!F359,NA())</f>
        <v>4.7803545295061547E-3</v>
      </c>
    </row>
    <row r="364" spans="10:13" ht="15" customHeight="1" x14ac:dyDescent="0.3">
      <c r="J364" s="2" t="s">
        <v>27141</v>
      </c>
      <c r="K364" s="2" t="str">
        <f>'Gene Table'!D360</f>
        <v>VPS41</v>
      </c>
      <c r="L364" s="29">
        <f>IF(ISNUMBER(Results!E360),Results!E360,NA())</f>
        <v>3.0732908021623728E-3</v>
      </c>
      <c r="M364" s="29">
        <f>IF(ISNUMBER(Results!F360),Results!F360,NA())</f>
        <v>1.8089963826794526E-2</v>
      </c>
    </row>
    <row r="365" spans="10:13" ht="15" customHeight="1" x14ac:dyDescent="0.3">
      <c r="J365" s="2" t="s">
        <v>27142</v>
      </c>
      <c r="K365" s="2" t="str">
        <f>'Gene Table'!D361</f>
        <v>VPS8</v>
      </c>
      <c r="L365" s="29">
        <f>IF(ISNUMBER(Results!E361),Results!E361,NA())</f>
        <v>6.5311332070821635</v>
      </c>
      <c r="M365" s="29">
        <f>IF(ISNUMBER(Results!F361),Results!F361,NA())</f>
        <v>5.9161829505587926</v>
      </c>
    </row>
    <row r="366" spans="10:13" ht="15" customHeight="1" x14ac:dyDescent="0.3">
      <c r="J366" s="2" t="s">
        <v>27143</v>
      </c>
      <c r="K366" s="2" t="str">
        <f>'Gene Table'!D362</f>
        <v>WDSUB1</v>
      </c>
      <c r="L366" s="29">
        <f>IF(ISNUMBER(Results!E362),Results!E362,NA())</f>
        <v>3.7924170307093046E-3</v>
      </c>
      <c r="M366" s="29">
        <f>IF(ISNUMBER(Results!F362),Results!F362,NA())</f>
        <v>9.1411713632865484E-4</v>
      </c>
    </row>
    <row r="367" spans="10:13" ht="15" customHeight="1" x14ac:dyDescent="0.3">
      <c r="J367" s="2" t="s">
        <v>27144</v>
      </c>
      <c r="K367" s="2" t="str">
        <f>'Gene Table'!D363</f>
        <v>WHSC1</v>
      </c>
      <c r="L367" s="29">
        <f>IF(ISNUMBER(Results!E363),Results!E363,NA())</f>
        <v>5.4130846582026663E-3</v>
      </c>
      <c r="M367" s="29">
        <f>IF(ISNUMBER(Results!F363),Results!F363,NA())</f>
        <v>7.9472236838466839E-3</v>
      </c>
    </row>
    <row r="368" spans="10:13" ht="15" customHeight="1" x14ac:dyDescent="0.3">
      <c r="J368" s="2" t="s">
        <v>27145</v>
      </c>
      <c r="K368" s="2" t="str">
        <f>'Gene Table'!D364</f>
        <v>WSB1</v>
      </c>
      <c r="L368" s="29">
        <f>IF(ISNUMBER(Results!E364),Results!E364,NA())</f>
        <v>8.1718723401511948</v>
      </c>
      <c r="M368" s="29">
        <f>IF(ISNUMBER(Results!F364),Results!F364,NA())</f>
        <v>0.26757217460665605</v>
      </c>
    </row>
    <row r="369" spans="10:13" ht="15" customHeight="1" x14ac:dyDescent="0.3">
      <c r="J369" s="2" t="s">
        <v>27146</v>
      </c>
      <c r="K369" s="2" t="str">
        <f>'Gene Table'!D365</f>
        <v>WWP1</v>
      </c>
      <c r="L369" s="29">
        <f>IF(ISNUMBER(Results!E365),Results!E365,NA())</f>
        <v>1.4304320347015619E-3</v>
      </c>
      <c r="M369" s="29">
        <f>IF(ISNUMBER(Results!F365),Results!F365,NA())</f>
        <v>1.1269152694814175E-4</v>
      </c>
    </row>
    <row r="370" spans="10:13" ht="15" customHeight="1" x14ac:dyDescent="0.3">
      <c r="J370" s="2" t="s">
        <v>27147</v>
      </c>
      <c r="K370" s="2" t="str">
        <f>'Gene Table'!D366</f>
        <v>XIAP</v>
      </c>
      <c r="L370" s="29">
        <f>IF(ISNUMBER(Results!E366),Results!E366,NA())</f>
        <v>2.6904662135590774E-2</v>
      </c>
      <c r="M370" s="29">
        <f>IF(ISNUMBER(Results!F366),Results!F366,NA())</f>
        <v>0.6773624887426839</v>
      </c>
    </row>
    <row r="371" spans="10:13" ht="15" customHeight="1" x14ac:dyDescent="0.3">
      <c r="J371" s="2" t="s">
        <v>27148</v>
      </c>
      <c r="K371" s="2" t="str">
        <f>'Gene Table'!D367</f>
        <v>ZBTB16</v>
      </c>
      <c r="L371" s="29">
        <f>IF(ISNUMBER(Results!E367),Results!E367,NA())</f>
        <v>1.9604563538379992E-2</v>
      </c>
      <c r="M371" s="29">
        <f>IF(ISNUMBER(Results!F367),Results!F367,NA())</f>
        <v>4.0105060379687493E-3</v>
      </c>
    </row>
    <row r="372" spans="10:13" ht="15" customHeight="1" x14ac:dyDescent="0.3">
      <c r="J372" s="2" t="s">
        <v>27149</v>
      </c>
      <c r="K372" s="2" t="str">
        <f>'Gene Table'!D368</f>
        <v>ZER1</v>
      </c>
      <c r="L372" s="29">
        <f>IF(ISNUMBER(Results!E368),Results!E368,NA())</f>
        <v>2.9036271070341069E-2</v>
      </c>
      <c r="M372" s="29">
        <f>IF(ISNUMBER(Results!F368),Results!F368,NA())</f>
        <v>2.8915763376182898E-2</v>
      </c>
    </row>
    <row r="373" spans="10:13" ht="15" customHeight="1" x14ac:dyDescent="0.3">
      <c r="J373" s="2" t="s">
        <v>27150</v>
      </c>
      <c r="K373" s="2" t="str">
        <f>'Gene Table'!D369</f>
        <v>ZNF645</v>
      </c>
      <c r="L373" s="29">
        <f>IF(ISNUMBER(Results!E369),Results!E369,NA())</f>
        <v>3.2635699264067673E-3</v>
      </c>
      <c r="M373" s="29">
        <f>IF(ISNUMBER(Results!F369),Results!F369,NA())</f>
        <v>1.6438943902173618E-3</v>
      </c>
    </row>
    <row r="374" spans="10:13" ht="15" customHeight="1" x14ac:dyDescent="0.3">
      <c r="J374" s="2" t="s">
        <v>27151</v>
      </c>
      <c r="K374" s="2" t="str">
        <f>'Gene Table'!D370</f>
        <v>ZNRF1</v>
      </c>
      <c r="L374" s="29">
        <f>IF(ISNUMBER(Results!E370),Results!E370,NA())</f>
        <v>2.3453191943070507E-3</v>
      </c>
      <c r="M374" s="29">
        <f>IF(ISNUMBER(Results!F370),Results!F370,NA())</f>
        <v>8.178612946593812E-2</v>
      </c>
    </row>
    <row r="375" spans="10:13" ht="15" customHeight="1" x14ac:dyDescent="0.3">
      <c r="J375" s="2" t="s">
        <v>27152</v>
      </c>
      <c r="K375" s="2" t="str">
        <f>'Gene Table'!D371</f>
        <v>ZNRF2</v>
      </c>
      <c r="L375" s="29">
        <f>IF(ISNUMBER(Results!E371),Results!E371,NA())</f>
        <v>2.7479943658151827E-4</v>
      </c>
      <c r="M375" s="29">
        <f>IF(ISNUMBER(Results!F371),Results!F371,NA())</f>
        <v>6.7006782823625545E-5</v>
      </c>
    </row>
    <row r="376" spans="10:13" ht="15" customHeight="1" x14ac:dyDescent="0.3">
      <c r="J376" s="2" t="s">
        <v>27153</v>
      </c>
      <c r="K376" s="2" t="str">
        <f>'Gene Table'!D372</f>
        <v>ZYG11B</v>
      </c>
      <c r="L376" s="29">
        <f>IF(ISNUMBER(Results!E372),Results!E372,NA())</f>
        <v>5.5781405456447912E-3</v>
      </c>
      <c r="M376" s="29">
        <f>IF(ISNUMBER(Results!F372),Results!F372,NA())</f>
        <v>1.8555619782397038E-2</v>
      </c>
    </row>
  </sheetData>
  <mergeCells count="11">
    <mergeCell ref="B1:E1"/>
    <mergeCell ref="IS4:IV4"/>
    <mergeCell ref="IS5:IS6"/>
    <mergeCell ref="IT5:IT6"/>
    <mergeCell ref="IU5:IV5"/>
    <mergeCell ref="A2:H2"/>
    <mergeCell ref="A3:H3"/>
    <mergeCell ref="J4:M4"/>
    <mergeCell ref="J5:J6"/>
    <mergeCell ref="K5:K6"/>
    <mergeCell ref="L5:M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11</vt:i4>
      </vt:variant>
      <vt:variant>
        <vt:lpstr>Charts</vt:lpstr>
      </vt:variant>
      <vt:variant>
        <vt:i4>1</vt:i4>
      </vt:variant>
    </vt:vector>
  </HeadingPairs>
  <TitlesOfParts>
    <vt:vector size="12" baseType="lpstr">
      <vt:lpstr>Instructions</vt:lpstr>
      <vt:lpstr>Gene Table</vt:lpstr>
      <vt:lpstr>Array Content</vt:lpstr>
      <vt:lpstr>Test Sample Data</vt:lpstr>
      <vt:lpstr>Control Sample Data</vt:lpstr>
      <vt:lpstr>Choose Reference Genes</vt:lpstr>
      <vt:lpstr>QC Report</vt:lpstr>
      <vt:lpstr>Results</vt:lpstr>
      <vt:lpstr>Scatter Plot</vt:lpstr>
      <vt:lpstr>Volcano Plot</vt:lpstr>
      <vt:lpstr>Calculations</vt:lpstr>
      <vt:lpstr>3D Profile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George Quellhorst</dc:creator>
  <cp:lastModifiedBy>James Spencer - QIAGEN</cp:lastModifiedBy>
  <dcterms:created xsi:type="dcterms:W3CDTF">2018-08-09T14:48:28Z</dcterms:created>
  <dcterms:modified xsi:type="dcterms:W3CDTF">2018-10-02T17:43:22Z</dcterms:modified>
</cp:coreProperties>
</file>